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796" documentId="8_{359DFDB9-8867-4A6A-965E-30EB0704AE28}" xr6:coauthVersionLast="47" xr6:coauthVersionMax="47" xr10:uidLastSave="{C1935C7E-EA07-49EA-B5EA-08E481312A24}"/>
  <bookViews>
    <workbookView xWindow="768" yWindow="768" windowWidth="19488" windowHeight="11784" tabRatio="618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beis" sheetId="41" r:id="rId9"/>
    <sheet name="total ag" sheetId="50" r:id="rId10"/>
    <sheet name="cmv_c1c2" sheetId="4" r:id="rId11"/>
    <sheet name="cmv_c3" sheetId="43" r:id="rId12"/>
    <sheet name="rail" sheetId="3" r:id="rId13"/>
    <sheet name="nonpt" sheetId="34" r:id="rId14"/>
    <sheet name="nonroad" sheetId="5" r:id="rId15"/>
    <sheet name="np_solvents" sheetId="47" r:id="rId16"/>
    <sheet name="onroad all" sheetId="14" r:id="rId17"/>
    <sheet name="np_oilgas" sheetId="27" r:id="rId18"/>
    <sheet name="rwc" sheetId="13" r:id="rId19"/>
    <sheet name="airports" sheetId="46" r:id="rId20"/>
    <sheet name="ptagfire" sheetId="32" r:id="rId21"/>
    <sheet name="ptfire-rx" sheetId="10" r:id="rId22"/>
    <sheet name="ptfire-wild" sheetId="48" r:id="rId23"/>
    <sheet name="ptfire_nonconus" sheetId="53" r:id="rId24"/>
    <sheet name="ptfire_othna" sheetId="40" r:id="rId25"/>
    <sheet name="ptegu" sheetId="11" r:id="rId26"/>
    <sheet name="ptnonipm" sheetId="33" r:id="rId27"/>
    <sheet name="pt_oilgas" sheetId="25" r:id="rId28"/>
    <sheet name="canmex_area" sheetId="6" r:id="rId29"/>
    <sheet name="canada_onroad" sheetId="7" r:id="rId30"/>
    <sheet name="mexico_onroad" sheetId="36" r:id="rId31"/>
    <sheet name="canmex_point" sheetId="8" r:id="rId32"/>
    <sheet name="canmex_ag" sheetId="52" r:id="rId33"/>
    <sheet name="canada_og2D" sheetId="51" r:id="rId34"/>
    <sheet name="canada_afdust" sheetId="35" r:id="rId35"/>
    <sheet name="canada_ptdust" sheetId="45" r:id="rId36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23">ptfire_nonconus!$AG$2:$CZ$49</definedName>
    <definedName name="annual_2011_draft_ptfire_12US2_cbo5_soa" localSheetId="21">'ptfire-rx'!$AH$2:$DB$51</definedName>
    <definedName name="annual_2011_draft_ptfire_12US2_cbo5_soa" localSheetId="22">'ptfire-wild'!$AG$2:$CZ$51</definedName>
    <definedName name="annual_2011ea_v6_11f_afdust_12US2_cmaq_cb05_soa_state" localSheetId="5">afdust!$F$2:$AA$56</definedName>
    <definedName name="annual_2011ea_v6_11f_afdust_12US2_cmaq_cb05_soa_state" localSheetId="34">canada_afdust!$E$2:$Z$15</definedName>
    <definedName name="annual_2011ea_v6_11f_afdust_12US2_cmaq_cb05_soa_state" localSheetId="35">canada_ptdust!#REF!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fertilizer!$F$2:$H$54</definedName>
    <definedName name="annual_2011ea_v6_11f_c1c2rail_12US2_cbo5_soa_state" localSheetId="12">rail!$AG$2:$CO$54</definedName>
    <definedName name="annual_2011ea_v6_11f_c3marine_12US2_cbo5_soa_state" localSheetId="10">cmv_c1c2!$J$2:$BU$56</definedName>
    <definedName name="annual_2011ea_v6_11f_c3marine_12US2_cbo5_soa_state" localSheetId="11">cmv_c3!$J$2:$BU$56</definedName>
    <definedName name="annual_2011ea_v6_11f_c3marine_12US2_cbo5_soa_state_1" localSheetId="11">cmv_c3!$J$2:$BU$56</definedName>
    <definedName name="annual_2011ea_v6_11f_nonpt_12US2_cbo5_soa_state" localSheetId="20">ptagfire!$S$2:$BL$53</definedName>
    <definedName name="annual_2011ea_v6_11f_nonroad_12US2_cbo5_soa_state" localSheetId="14">nonroad!$AH$2:$CM$58</definedName>
    <definedName name="annual_2011ea_v6_11f_othar_12US2_cmaq_cb05_soa_state" localSheetId="28">canmex_area!$J$2:$BY$47</definedName>
    <definedName name="annual_2011ea_v6_11f_othar_12US2_cmaq_cb05_soa_state" localSheetId="24">ptfire_othna!$AG$2:$CU$47</definedName>
    <definedName name="annual_2011ea_v6_11f_othar_12US2_cmaq_cb05_soa_state_1" localSheetId="28">canmex_area!$J$2:$BY$47</definedName>
    <definedName name="annual_2011ea_v6_11f_othar_12US2_cmaq_cb05_soa_state_1" localSheetId="24">ptfire_othna!$AG$2:$CU$47</definedName>
    <definedName name="annual_2011ea_v6_11f_othon_12US2_cmaq_cb05_soa_state" localSheetId="29">canada_onroad!$J$2:$BY$47</definedName>
    <definedName name="annual_2011ea_v6_11f_othon_12US2_cmaq_cb05_soa_state" localSheetId="30">mexico_onroad!$U$2:$CC$34</definedName>
    <definedName name="annual_2011ea_v6_11f_othon_12US2_cmaq_cb05_soa_state_1" localSheetId="29">canada_onroad!$J$2:$BY$47</definedName>
    <definedName name="annual_2011ea_v6_11f_othpt_12US2_cmaq_cb05_soa_state" localSheetId="33">canada_og2D!$L$2:$AY$8</definedName>
    <definedName name="annual_2011ea_v6_11f_othpt_12US2_cmaq_cb05_soa_state" localSheetId="32">canmex_ag!$J$2:$BR$12</definedName>
    <definedName name="annual_2011ea_v6_11f_othpt_12US2_cmaq_cb05_soa_state" localSheetId="31">canmex_point!$M$2:$CB$47</definedName>
    <definedName name="annual_2011ea_v6_11f_othpt_12US2_cmaq_cb05_soa_state_1" localSheetId="31">canmex_point!$M$2:$CB$47</definedName>
    <definedName name="annual_2011ea_v6_11f_ptipm_12US2_cbo5_soa_state" localSheetId="19">airports!$AF$2:$CB$54</definedName>
    <definedName name="annual_2011ea_v6_11f_ptipm_12US2_cbo5_soa_state" localSheetId="7">livestock!$P$2:$AW$54</definedName>
    <definedName name="annual_2011ea_v6_11f_ptipm_12US2_cbo5_soa_state" localSheetId="13">nonpt!$BD$2:$EA$54</definedName>
    <definedName name="annual_2011ea_v6_11f_ptipm_12US2_cbo5_soa_state" localSheetId="15">np_solvents!$AF$2:$CJ$54</definedName>
    <definedName name="annual_2011ea_v6_11f_ptipm_12US2_cbo5_soa_state" localSheetId="25">ptegu!$BG$2:$EC$54</definedName>
    <definedName name="annual_2011ea_v6_11f_ptipm_12US2_cbo5_soa_state" localSheetId="26">ptnonipm!$BQ$2:$EX$54</definedName>
    <definedName name="annual_2011ea_v6_11f_ptipm_12US2_cbo5_soa_state_1" localSheetId="25">ptegu!$BG$2:$EC$54</definedName>
    <definedName name="annual_2011ea_v6_11f_ptnonipm_12US2_cbo5_soa_state" localSheetId="27">pt_oilgas!$BF$2:$EA$54</definedName>
    <definedName name="annual_2011ea_v6_11f_rwc_12US2_cbo5_soa_state" localSheetId="18">rwc!$AC$2:$CK$54</definedName>
    <definedName name="beis" localSheetId="3">#REF!</definedName>
    <definedName name="beis" localSheetId="11">#REF!</definedName>
    <definedName name="beis" localSheetId="6">#REF!</definedName>
    <definedName name="beis" localSheetId="7">#REF!</definedName>
    <definedName name="beis" localSheetId="9">#REF!</definedName>
    <definedName name="bei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0" l="1"/>
  <c r="L5" i="30"/>
  <c r="M5" i="30"/>
  <c r="N5" i="30"/>
  <c r="O5" i="30"/>
  <c r="P5" i="30"/>
  <c r="Q5" i="30"/>
  <c r="R5" i="30"/>
  <c r="S5" i="30"/>
  <c r="T5" i="30"/>
  <c r="U5" i="30"/>
  <c r="V5" i="30"/>
  <c r="W5" i="30"/>
  <c r="K6" i="30"/>
  <c r="L6" i="30"/>
  <c r="M6" i="30"/>
  <c r="N6" i="30"/>
  <c r="O6" i="30"/>
  <c r="P6" i="30"/>
  <c r="Q6" i="30"/>
  <c r="R6" i="30"/>
  <c r="S6" i="30"/>
  <c r="T6" i="30"/>
  <c r="U6" i="30"/>
  <c r="V6" i="30"/>
  <c r="W6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T4" i="30"/>
  <c r="O4" i="30"/>
  <c r="N4" i="30"/>
  <c r="K4" i="30"/>
  <c r="BH62" i="1"/>
  <c r="BE62" i="1"/>
  <c r="B44" i="42"/>
  <c r="C44" i="42"/>
  <c r="D44" i="42"/>
  <c r="E44" i="42"/>
  <c r="F44" i="42"/>
  <c r="G44" i="42"/>
  <c r="H44" i="42"/>
  <c r="H36" i="42"/>
  <c r="G36" i="42"/>
  <c r="F36" i="42"/>
  <c r="E36" i="42"/>
  <c r="D36" i="42"/>
  <c r="C36" i="42"/>
  <c r="B36" i="42"/>
  <c r="B38" i="21"/>
  <c r="C38" i="21"/>
  <c r="D38" i="21"/>
  <c r="E38" i="21"/>
  <c r="F38" i="21"/>
  <c r="G38" i="21"/>
  <c r="H38" i="21"/>
  <c r="B46" i="21"/>
  <c r="C46" i="21"/>
  <c r="D46" i="21"/>
  <c r="E46" i="21"/>
  <c r="F46" i="21"/>
  <c r="G46" i="21"/>
  <c r="H46" i="21"/>
  <c r="G37" i="21"/>
  <c r="H37" i="21"/>
  <c r="HQ33" i="33"/>
  <c r="HZ59" i="25"/>
  <c r="HY59" i="25"/>
  <c r="HX59" i="25"/>
  <c r="HW59" i="25"/>
  <c r="HV59" i="25"/>
  <c r="HU59" i="25"/>
  <c r="HT59" i="25"/>
  <c r="HS59" i="25"/>
  <c r="HR59" i="25"/>
  <c r="HQ59" i="25"/>
  <c r="HP59" i="25"/>
  <c r="HO59" i="25"/>
  <c r="HN59" i="25"/>
  <c r="HM59" i="25"/>
  <c r="HL59" i="25"/>
  <c r="HK59" i="25"/>
  <c r="HJ59" i="25"/>
  <c r="HI59" i="25"/>
  <c r="HH59" i="25"/>
  <c r="HG59" i="25"/>
  <c r="HF59" i="25"/>
  <c r="HE59" i="25"/>
  <c r="HD59" i="25"/>
  <c r="HC59" i="25"/>
  <c r="HB59" i="25"/>
  <c r="HA59" i="25"/>
  <c r="GZ59" i="25"/>
  <c r="GY59" i="25"/>
  <c r="GX59" i="25"/>
  <c r="GW59" i="25"/>
  <c r="GV59" i="25"/>
  <c r="GU59" i="25"/>
  <c r="GT59" i="25"/>
  <c r="GS59" i="25"/>
  <c r="GR59" i="25"/>
  <c r="GQ59" i="25"/>
  <c r="GP59" i="25"/>
  <c r="GO59" i="25"/>
  <c r="GN59" i="25"/>
  <c r="GM59" i="25"/>
  <c r="GL59" i="25"/>
  <c r="GK59" i="25"/>
  <c r="GJ59" i="25"/>
  <c r="GI59" i="25"/>
  <c r="GH59" i="25"/>
  <c r="GG59" i="25"/>
  <c r="GF59" i="25"/>
  <c r="GE59" i="25"/>
  <c r="GD59" i="25"/>
  <c r="GC59" i="25"/>
  <c r="GB59" i="25"/>
  <c r="GA59" i="25"/>
  <c r="FZ59" i="25"/>
  <c r="FY59" i="25"/>
  <c r="FX59" i="25"/>
  <c r="B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EK3" i="14" l="1"/>
  <c r="EM3" i="14"/>
  <c r="EL3" i="14" s="1"/>
  <c r="EK4" i="14"/>
  <c r="EM4" i="14"/>
  <c r="EL4" i="14" s="1"/>
  <c r="EK5" i="14"/>
  <c r="EM5" i="14"/>
  <c r="EL5" i="14" s="1"/>
  <c r="EK6" i="14"/>
  <c r="EM6" i="14"/>
  <c r="EL6" i="14" s="1"/>
  <c r="EK7" i="14"/>
  <c r="EM7" i="14"/>
  <c r="EL7" i="14" s="1"/>
  <c r="EK8" i="14"/>
  <c r="EM8" i="14"/>
  <c r="EL8" i="14" s="1"/>
  <c r="EK9" i="14"/>
  <c r="EM9" i="14"/>
  <c r="EL9" i="14" s="1"/>
  <c r="EK10" i="14"/>
  <c r="EM10" i="14"/>
  <c r="EL10" i="14" s="1"/>
  <c r="EK11" i="14"/>
  <c r="EM11" i="14"/>
  <c r="EL11" i="14" s="1"/>
  <c r="EK12" i="14"/>
  <c r="EM12" i="14"/>
  <c r="EL12" i="14" s="1"/>
  <c r="EK13" i="14"/>
  <c r="EM13" i="14"/>
  <c r="EL13" i="14" s="1"/>
  <c r="EK14" i="14"/>
  <c r="EM14" i="14"/>
  <c r="EL14" i="14" s="1"/>
  <c r="EK15" i="14"/>
  <c r="EM15" i="14"/>
  <c r="EL15" i="14" s="1"/>
  <c r="EK16" i="14"/>
  <c r="EM16" i="14"/>
  <c r="EL16" i="14" s="1"/>
  <c r="EK17" i="14"/>
  <c r="EM17" i="14"/>
  <c r="EL17" i="14" s="1"/>
  <c r="EK18" i="14"/>
  <c r="EM18" i="14"/>
  <c r="EL18" i="14" s="1"/>
  <c r="EK19" i="14"/>
  <c r="EM19" i="14"/>
  <c r="EL19" i="14" s="1"/>
  <c r="EK20" i="14"/>
  <c r="EM20" i="14"/>
  <c r="EL20" i="14" s="1"/>
  <c r="EK21" i="14"/>
  <c r="EM21" i="14"/>
  <c r="EL21" i="14" s="1"/>
  <c r="EK22" i="14"/>
  <c r="EM22" i="14"/>
  <c r="EL22" i="14" s="1"/>
  <c r="EK23" i="14"/>
  <c r="EM23" i="14"/>
  <c r="EL23" i="14" s="1"/>
  <c r="EK24" i="14"/>
  <c r="EM24" i="14"/>
  <c r="EL24" i="14" s="1"/>
  <c r="EK25" i="14"/>
  <c r="EM25" i="14"/>
  <c r="EL25" i="14" s="1"/>
  <c r="EK26" i="14"/>
  <c r="EM26" i="14"/>
  <c r="EL26" i="14" s="1"/>
  <c r="EK27" i="14"/>
  <c r="EM27" i="14"/>
  <c r="EL27" i="14" s="1"/>
  <c r="EK28" i="14"/>
  <c r="EM28" i="14"/>
  <c r="EL28" i="14" s="1"/>
  <c r="EK29" i="14"/>
  <c r="EM29" i="14"/>
  <c r="EL29" i="14" s="1"/>
  <c r="EK30" i="14"/>
  <c r="EM30" i="14"/>
  <c r="EL30" i="14" s="1"/>
  <c r="EK31" i="14"/>
  <c r="EM31" i="14"/>
  <c r="EL31" i="14" s="1"/>
  <c r="EK32" i="14"/>
  <c r="EM32" i="14"/>
  <c r="EL32" i="14" s="1"/>
  <c r="EK33" i="14"/>
  <c r="EM33" i="14"/>
  <c r="EL33" i="14" s="1"/>
  <c r="EK34" i="14"/>
  <c r="EM34" i="14"/>
  <c r="EL34" i="14" s="1"/>
  <c r="EK35" i="14"/>
  <c r="EM35" i="14"/>
  <c r="EL35" i="14" s="1"/>
  <c r="EK36" i="14"/>
  <c r="EM36" i="14"/>
  <c r="EL36" i="14" s="1"/>
  <c r="EK37" i="14"/>
  <c r="EM37" i="14"/>
  <c r="EL37" i="14" s="1"/>
  <c r="EK38" i="14"/>
  <c r="EM38" i="14"/>
  <c r="EL38" i="14" s="1"/>
  <c r="EK39" i="14"/>
  <c r="EM39" i="14"/>
  <c r="EL39" i="14" s="1"/>
  <c r="EK40" i="14"/>
  <c r="EM40" i="14"/>
  <c r="EL40" i="14" s="1"/>
  <c r="EK41" i="14"/>
  <c r="EM41" i="14"/>
  <c r="EL41" i="14" s="1"/>
  <c r="EK42" i="14"/>
  <c r="EM42" i="14"/>
  <c r="EL42" i="14" s="1"/>
  <c r="EK43" i="14"/>
  <c r="EM43" i="14"/>
  <c r="EL43" i="14" s="1"/>
  <c r="EK44" i="14"/>
  <c r="EM44" i="14"/>
  <c r="EL44" i="14" s="1"/>
  <c r="EK45" i="14"/>
  <c r="EM45" i="14"/>
  <c r="EL45" i="14" s="1"/>
  <c r="EK46" i="14"/>
  <c r="EM46" i="14"/>
  <c r="EL46" i="14" s="1"/>
  <c r="EK47" i="14"/>
  <c r="EM47" i="14"/>
  <c r="EL47" i="14" s="1"/>
  <c r="EK48" i="14"/>
  <c r="EM48" i="14"/>
  <c r="EL48" i="14" s="1"/>
  <c r="EK49" i="14"/>
  <c r="EM49" i="14"/>
  <c r="EL49" i="14" s="1"/>
  <c r="EK50" i="14"/>
  <c r="EM50" i="14"/>
  <c r="EL50" i="14" s="1"/>
  <c r="EK51" i="14"/>
  <c r="EM51" i="14"/>
  <c r="EL51" i="14" s="1"/>
  <c r="GL55" i="27"/>
  <c r="GL4" i="27"/>
  <c r="GL5" i="27"/>
  <c r="GL6" i="27"/>
  <c r="GL7" i="27"/>
  <c r="GL8" i="27"/>
  <c r="GL9" i="27"/>
  <c r="GL10" i="27"/>
  <c r="GL11" i="27"/>
  <c r="GL12" i="27"/>
  <c r="GL13" i="27"/>
  <c r="GL14" i="27"/>
  <c r="GL15" i="27"/>
  <c r="GL16" i="27"/>
  <c r="GL17" i="27"/>
  <c r="GL18" i="27"/>
  <c r="GL19" i="27"/>
  <c r="GL20" i="27"/>
  <c r="GL21" i="27"/>
  <c r="GL22" i="27"/>
  <c r="GL23" i="27"/>
  <c r="GL24" i="27"/>
  <c r="GL25" i="27"/>
  <c r="GL26" i="27"/>
  <c r="GL27" i="27"/>
  <c r="GL28" i="27"/>
  <c r="GL29" i="27"/>
  <c r="GL30" i="27"/>
  <c r="GL31" i="27"/>
  <c r="GL32" i="27"/>
  <c r="GL33" i="27"/>
  <c r="GL34" i="27"/>
  <c r="GL35" i="27"/>
  <c r="GL36" i="27"/>
  <c r="GL37" i="27"/>
  <c r="GL38" i="27"/>
  <c r="GL39" i="27"/>
  <c r="GL40" i="27"/>
  <c r="GL41" i="27"/>
  <c r="GL42" i="27"/>
  <c r="GL43" i="27"/>
  <c r="GL44" i="27"/>
  <c r="GL45" i="27"/>
  <c r="GL46" i="27"/>
  <c r="GL47" i="27"/>
  <c r="GL48" i="27"/>
  <c r="GL49" i="27"/>
  <c r="GL50" i="27"/>
  <c r="GL51" i="27"/>
  <c r="GL3" i="27"/>
  <c r="EO78" i="43"/>
  <c r="EN78" i="43"/>
  <c r="EM78" i="43"/>
  <c r="EL78" i="43"/>
  <c r="EK78" i="43"/>
  <c r="EJ78" i="43"/>
  <c r="EI78" i="43"/>
  <c r="EH78" i="43"/>
  <c r="EG78" i="43"/>
  <c r="EF78" i="43"/>
  <c r="EE78" i="43"/>
  <c r="ED78" i="43"/>
  <c r="EC78" i="43"/>
  <c r="EB78" i="43"/>
  <c r="EA78" i="43"/>
  <c r="DZ78" i="43"/>
  <c r="DY78" i="43"/>
  <c r="DX78" i="43"/>
  <c r="DW78" i="43"/>
  <c r="DV78" i="43"/>
  <c r="DU78" i="43"/>
  <c r="DT78" i="43"/>
  <c r="DS78" i="43"/>
  <c r="DR78" i="43"/>
  <c r="DQ78" i="43"/>
  <c r="EO77" i="43"/>
  <c r="EN77" i="43"/>
  <c r="EM77" i="43"/>
  <c r="EL77" i="43"/>
  <c r="EK77" i="43"/>
  <c r="EJ77" i="43"/>
  <c r="EI77" i="43"/>
  <c r="EH77" i="43"/>
  <c r="EG77" i="43"/>
  <c r="EF77" i="43"/>
  <c r="EE77" i="43"/>
  <c r="ED77" i="43"/>
  <c r="EC77" i="43"/>
  <c r="EB77" i="43"/>
  <c r="EA77" i="43"/>
  <c r="DZ77" i="43"/>
  <c r="DY77" i="43"/>
  <c r="DX77" i="43"/>
  <c r="DW77" i="43"/>
  <c r="DV77" i="43"/>
  <c r="DU77" i="43"/>
  <c r="DT77" i="43"/>
  <c r="DS77" i="43"/>
  <c r="DR77" i="43"/>
  <c r="DQ77" i="43"/>
  <c r="EO76" i="43"/>
  <c r="EN76" i="43"/>
  <c r="EM76" i="43"/>
  <c r="EL76" i="43"/>
  <c r="EK76" i="43"/>
  <c r="EJ76" i="43"/>
  <c r="EI76" i="43"/>
  <c r="EH76" i="43"/>
  <c r="EG76" i="43"/>
  <c r="EF76" i="43"/>
  <c r="EE76" i="43"/>
  <c r="ED76" i="43"/>
  <c r="EC76" i="43"/>
  <c r="EB76" i="43"/>
  <c r="EA76" i="43"/>
  <c r="DZ76" i="43"/>
  <c r="DY76" i="43"/>
  <c r="DX76" i="43"/>
  <c r="DW76" i="43"/>
  <c r="DV76" i="43"/>
  <c r="DU76" i="43"/>
  <c r="DT76" i="43"/>
  <c r="DS76" i="43"/>
  <c r="DR76" i="43"/>
  <c r="DQ76" i="43"/>
  <c r="EO75" i="43"/>
  <c r="EN75" i="43"/>
  <c r="EM75" i="43"/>
  <c r="EL75" i="43"/>
  <c r="EK75" i="43"/>
  <c r="EJ75" i="43"/>
  <c r="EI75" i="43"/>
  <c r="EH75" i="43"/>
  <c r="EG75" i="43"/>
  <c r="EF75" i="43"/>
  <c r="EE75" i="43"/>
  <c r="ED75" i="43"/>
  <c r="EC75" i="43"/>
  <c r="EB75" i="43"/>
  <c r="EA75" i="43"/>
  <c r="DZ75" i="43"/>
  <c r="DY75" i="43"/>
  <c r="DX75" i="43"/>
  <c r="DW75" i="43"/>
  <c r="DV75" i="43"/>
  <c r="DU75" i="43"/>
  <c r="DT75" i="43"/>
  <c r="DS75" i="43"/>
  <c r="DR75" i="43"/>
  <c r="DQ75" i="43"/>
  <c r="EO74" i="43"/>
  <c r="EN74" i="43"/>
  <c r="EM74" i="43"/>
  <c r="EL74" i="43"/>
  <c r="EK74" i="43"/>
  <c r="EJ74" i="43"/>
  <c r="EI74" i="43"/>
  <c r="EH74" i="43"/>
  <c r="EG74" i="43"/>
  <c r="EF74" i="43"/>
  <c r="EE74" i="43"/>
  <c r="ED74" i="43"/>
  <c r="EC74" i="43"/>
  <c r="EB74" i="43"/>
  <c r="EA74" i="43"/>
  <c r="DZ74" i="43"/>
  <c r="DY74" i="43"/>
  <c r="DX74" i="43"/>
  <c r="DW74" i="43"/>
  <c r="DV74" i="43"/>
  <c r="DU74" i="43"/>
  <c r="DT74" i="43"/>
  <c r="DS74" i="43"/>
  <c r="DR74" i="43"/>
  <c r="DQ74" i="43"/>
  <c r="EO73" i="43"/>
  <c r="EN73" i="43"/>
  <c r="EM73" i="43"/>
  <c r="EL73" i="43"/>
  <c r="EK73" i="43"/>
  <c r="EJ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EO72" i="43"/>
  <c r="EN72" i="43"/>
  <c r="EM72" i="43"/>
  <c r="EL72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EO71" i="43"/>
  <c r="EN71" i="43"/>
  <c r="EM71" i="43"/>
  <c r="EL71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EO70" i="43"/>
  <c r="EN70" i="43"/>
  <c r="EM70" i="43"/>
  <c r="EL70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EO69" i="43"/>
  <c r="EN69" i="43"/>
  <c r="EM69" i="43"/>
  <c r="EL69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EO68" i="43"/>
  <c r="EN68" i="43"/>
  <c r="EM68" i="43"/>
  <c r="EL68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EO67" i="43"/>
  <c r="EN67" i="43"/>
  <c r="EM67" i="43"/>
  <c r="EL67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EO66" i="43"/>
  <c r="EN66" i="43"/>
  <c r="EM66" i="43"/>
  <c r="EL66" i="43"/>
  <c r="EK66" i="43"/>
  <c r="EJ66" i="43"/>
  <c r="EI66" i="43"/>
  <c r="EH66" i="43"/>
  <c r="EG66" i="43"/>
  <c r="EF66" i="43"/>
  <c r="EE66" i="43"/>
  <c r="ED66" i="43"/>
  <c r="EC66" i="43"/>
  <c r="EB66" i="43"/>
  <c r="EA66" i="43"/>
  <c r="DZ66" i="43"/>
  <c r="DY66" i="43"/>
  <c r="DX66" i="43"/>
  <c r="DW66" i="43"/>
  <c r="DV66" i="43"/>
  <c r="DU66" i="43"/>
  <c r="DT66" i="43"/>
  <c r="DS66" i="43"/>
  <c r="DR66" i="43"/>
  <c r="DQ66" i="43"/>
  <c r="EO60" i="43"/>
  <c r="EN60" i="43"/>
  <c r="EM60" i="43"/>
  <c r="EL60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EO59" i="43"/>
  <c r="EN59" i="43"/>
  <c r="EM59" i="43"/>
  <c r="EL59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EO51" i="43"/>
  <c r="EN51" i="43"/>
  <c r="EM51" i="43"/>
  <c r="EL51" i="43"/>
  <c r="EK51" i="43"/>
  <c r="EJ51" i="43"/>
  <c r="EI51" i="43"/>
  <c r="EH51" i="43"/>
  <c r="EG51" i="43"/>
  <c r="EF51" i="43"/>
  <c r="EE51" i="43"/>
  <c r="ED51" i="43"/>
  <c r="EC51" i="43"/>
  <c r="EB51" i="43"/>
  <c r="EA51" i="43"/>
  <c r="DZ51" i="43"/>
  <c r="DY51" i="43"/>
  <c r="DX51" i="43"/>
  <c r="DW51" i="43"/>
  <c r="DV51" i="43"/>
  <c r="DU51" i="43"/>
  <c r="DT51" i="43"/>
  <c r="DS51" i="43"/>
  <c r="DR51" i="43"/>
  <c r="DQ51" i="43"/>
  <c r="EO50" i="43"/>
  <c r="EN50" i="43"/>
  <c r="EM50" i="43"/>
  <c r="EL50" i="43"/>
  <c r="EK50" i="43"/>
  <c r="EJ50" i="43"/>
  <c r="EI50" i="43"/>
  <c r="EH50" i="43"/>
  <c r="EG50" i="43"/>
  <c r="EF50" i="43"/>
  <c r="EE50" i="43"/>
  <c r="ED50" i="43"/>
  <c r="EC50" i="43"/>
  <c r="EB50" i="43"/>
  <c r="EA50" i="43"/>
  <c r="DZ50" i="43"/>
  <c r="DY50" i="43"/>
  <c r="DX50" i="43"/>
  <c r="DW50" i="43"/>
  <c r="DV50" i="43"/>
  <c r="DU50" i="43"/>
  <c r="DT50" i="43"/>
  <c r="DS50" i="43"/>
  <c r="DR50" i="43"/>
  <c r="DQ50" i="43"/>
  <c r="EO49" i="43"/>
  <c r="EN49" i="43"/>
  <c r="EM49" i="43"/>
  <c r="EL49" i="43"/>
  <c r="EK49" i="43"/>
  <c r="EJ49" i="43"/>
  <c r="EI49" i="43"/>
  <c r="EH49" i="43"/>
  <c r="EG49" i="43"/>
  <c r="EF49" i="43"/>
  <c r="EE49" i="43"/>
  <c r="ED49" i="43"/>
  <c r="EC49" i="43"/>
  <c r="EB49" i="43"/>
  <c r="EA49" i="43"/>
  <c r="DZ49" i="43"/>
  <c r="DY49" i="43"/>
  <c r="DX49" i="43"/>
  <c r="DW49" i="43"/>
  <c r="DV49" i="43"/>
  <c r="DU49" i="43"/>
  <c r="DT49" i="43"/>
  <c r="DS49" i="43"/>
  <c r="DR49" i="43"/>
  <c r="DQ49" i="43"/>
  <c r="EO48" i="43"/>
  <c r="EN48" i="43"/>
  <c r="EM48" i="43"/>
  <c r="EL48" i="43"/>
  <c r="EK48" i="43"/>
  <c r="EJ48" i="43"/>
  <c r="EI48" i="43"/>
  <c r="EH48" i="43"/>
  <c r="EG48" i="43"/>
  <c r="EF48" i="43"/>
  <c r="EE48" i="43"/>
  <c r="ED48" i="43"/>
  <c r="EC48" i="43"/>
  <c r="EB48" i="43"/>
  <c r="EA48" i="43"/>
  <c r="DZ48" i="43"/>
  <c r="DY48" i="43"/>
  <c r="DX48" i="43"/>
  <c r="DW48" i="43"/>
  <c r="DV48" i="43"/>
  <c r="DU48" i="43"/>
  <c r="DT48" i="43"/>
  <c r="DS48" i="43"/>
  <c r="DR48" i="43"/>
  <c r="DQ48" i="43"/>
  <c r="EO47" i="43"/>
  <c r="EN47" i="43"/>
  <c r="EM47" i="43"/>
  <c r="EL47" i="43"/>
  <c r="EK47" i="43"/>
  <c r="EJ47" i="43"/>
  <c r="EI47" i="43"/>
  <c r="EH47" i="43"/>
  <c r="EG47" i="43"/>
  <c r="EF47" i="43"/>
  <c r="EE47" i="43"/>
  <c r="ED47" i="43"/>
  <c r="EC47" i="43"/>
  <c r="EB47" i="43"/>
  <c r="EA47" i="43"/>
  <c r="DZ47" i="43"/>
  <c r="DY47" i="43"/>
  <c r="DX47" i="43"/>
  <c r="DW47" i="43"/>
  <c r="DV47" i="43"/>
  <c r="DU47" i="43"/>
  <c r="DT47" i="43"/>
  <c r="DS47" i="43"/>
  <c r="DR47" i="43"/>
  <c r="DQ47" i="43"/>
  <c r="EO46" i="43"/>
  <c r="EN46" i="43"/>
  <c r="EM46" i="43"/>
  <c r="EL46" i="43"/>
  <c r="EK46" i="43"/>
  <c r="EJ46" i="43"/>
  <c r="EI46" i="43"/>
  <c r="EH46" i="43"/>
  <c r="EG46" i="43"/>
  <c r="EF46" i="43"/>
  <c r="EE46" i="43"/>
  <c r="ED46" i="43"/>
  <c r="EC46" i="43"/>
  <c r="EB46" i="43"/>
  <c r="EA46" i="43"/>
  <c r="DZ46" i="43"/>
  <c r="DY46" i="43"/>
  <c r="DX46" i="43"/>
  <c r="DW46" i="43"/>
  <c r="DV46" i="43"/>
  <c r="DU46" i="43"/>
  <c r="DT46" i="43"/>
  <c r="DS46" i="43"/>
  <c r="DR46" i="43"/>
  <c r="DQ46" i="43"/>
  <c r="EO45" i="43"/>
  <c r="EN45" i="43"/>
  <c r="EM45" i="43"/>
  <c r="EL45" i="43"/>
  <c r="EK45" i="43"/>
  <c r="EJ45" i="43"/>
  <c r="EI45" i="43"/>
  <c r="EH45" i="43"/>
  <c r="EG45" i="43"/>
  <c r="EF45" i="43"/>
  <c r="EE45" i="43"/>
  <c r="ED45" i="43"/>
  <c r="EC45" i="43"/>
  <c r="EB45" i="43"/>
  <c r="EA45" i="43"/>
  <c r="DZ45" i="43"/>
  <c r="DY45" i="43"/>
  <c r="DX45" i="43"/>
  <c r="DW45" i="43"/>
  <c r="DV45" i="43"/>
  <c r="DU45" i="43"/>
  <c r="DT45" i="43"/>
  <c r="DS45" i="43"/>
  <c r="DR45" i="43"/>
  <c r="DQ45" i="43"/>
  <c r="EO44" i="43"/>
  <c r="EN44" i="43"/>
  <c r="EM44" i="43"/>
  <c r="EL44" i="43"/>
  <c r="EK44" i="43"/>
  <c r="EJ44" i="43"/>
  <c r="EI44" i="43"/>
  <c r="EH44" i="43"/>
  <c r="EG44" i="43"/>
  <c r="EF44" i="43"/>
  <c r="EE44" i="43"/>
  <c r="ED44" i="43"/>
  <c r="EC44" i="43"/>
  <c r="EB44" i="43"/>
  <c r="EA44" i="43"/>
  <c r="DZ44" i="43"/>
  <c r="DY44" i="43"/>
  <c r="DX44" i="43"/>
  <c r="DW44" i="43"/>
  <c r="DV44" i="43"/>
  <c r="DU44" i="43"/>
  <c r="DT44" i="43"/>
  <c r="DS44" i="43"/>
  <c r="DR44" i="43"/>
  <c r="DQ44" i="43"/>
  <c r="EO43" i="43"/>
  <c r="EN43" i="43"/>
  <c r="EM43" i="43"/>
  <c r="EL43" i="43"/>
  <c r="EK43" i="43"/>
  <c r="EJ43" i="43"/>
  <c r="EI43" i="43"/>
  <c r="EH43" i="43"/>
  <c r="EG43" i="43"/>
  <c r="EF43" i="43"/>
  <c r="EE43" i="43"/>
  <c r="ED43" i="43"/>
  <c r="EC43" i="43"/>
  <c r="EB43" i="43"/>
  <c r="EA43" i="43"/>
  <c r="DZ43" i="43"/>
  <c r="DY43" i="43"/>
  <c r="DX43" i="43"/>
  <c r="DW43" i="43"/>
  <c r="DV43" i="43"/>
  <c r="DU43" i="43"/>
  <c r="DT43" i="43"/>
  <c r="DS43" i="43"/>
  <c r="DR43" i="43"/>
  <c r="DQ43" i="43"/>
  <c r="EO42" i="43"/>
  <c r="EN42" i="43"/>
  <c r="EM42" i="43"/>
  <c r="EL42" i="43"/>
  <c r="EK42" i="43"/>
  <c r="EJ42" i="43"/>
  <c r="EI42" i="43"/>
  <c r="EH42" i="43"/>
  <c r="EG42" i="43"/>
  <c r="EF42" i="43"/>
  <c r="EE42" i="43"/>
  <c r="ED42" i="43"/>
  <c r="EC42" i="43"/>
  <c r="EB42" i="43"/>
  <c r="EA42" i="43"/>
  <c r="DZ42" i="43"/>
  <c r="DY42" i="43"/>
  <c r="DX42" i="43"/>
  <c r="DW42" i="43"/>
  <c r="DV42" i="43"/>
  <c r="DU42" i="43"/>
  <c r="DT42" i="43"/>
  <c r="DS42" i="43"/>
  <c r="DR42" i="43"/>
  <c r="DQ42" i="43"/>
  <c r="EO41" i="43"/>
  <c r="EN41" i="43"/>
  <c r="EM41" i="43"/>
  <c r="EL41" i="43"/>
  <c r="EK41" i="43"/>
  <c r="EJ41" i="43"/>
  <c r="EI41" i="43"/>
  <c r="EH41" i="43"/>
  <c r="EG41" i="43"/>
  <c r="EF41" i="43"/>
  <c r="EE41" i="43"/>
  <c r="ED41" i="43"/>
  <c r="EC41" i="43"/>
  <c r="EB41" i="43"/>
  <c r="EA41" i="43"/>
  <c r="DZ41" i="43"/>
  <c r="DY41" i="43"/>
  <c r="DX41" i="43"/>
  <c r="DW41" i="43"/>
  <c r="DV41" i="43"/>
  <c r="DU41" i="43"/>
  <c r="DT41" i="43"/>
  <c r="DS41" i="43"/>
  <c r="DR41" i="43"/>
  <c r="DQ41" i="43"/>
  <c r="EO40" i="43"/>
  <c r="EN40" i="43"/>
  <c r="EM40" i="43"/>
  <c r="EL40" i="43"/>
  <c r="EK40" i="43"/>
  <c r="EJ40" i="43"/>
  <c r="EI40" i="43"/>
  <c r="EH40" i="43"/>
  <c r="EG40" i="43"/>
  <c r="EF40" i="43"/>
  <c r="EE40" i="43"/>
  <c r="ED40" i="43"/>
  <c r="EC40" i="43"/>
  <c r="EB40" i="43"/>
  <c r="EA40" i="43"/>
  <c r="DZ40" i="43"/>
  <c r="DY40" i="43"/>
  <c r="DX40" i="43"/>
  <c r="DW40" i="43"/>
  <c r="DV40" i="43"/>
  <c r="DU40" i="43"/>
  <c r="DT40" i="43"/>
  <c r="DS40" i="43"/>
  <c r="DR40" i="43"/>
  <c r="DQ40" i="43"/>
  <c r="EO39" i="43"/>
  <c r="EN39" i="43"/>
  <c r="EM39" i="43"/>
  <c r="EL39" i="43"/>
  <c r="EK39" i="43"/>
  <c r="EJ39" i="43"/>
  <c r="EI39" i="43"/>
  <c r="EH39" i="43"/>
  <c r="EG39" i="43"/>
  <c r="EF39" i="43"/>
  <c r="EE39" i="43"/>
  <c r="ED39" i="43"/>
  <c r="EC39" i="43"/>
  <c r="EB39" i="43"/>
  <c r="EA39" i="43"/>
  <c r="DZ39" i="43"/>
  <c r="DY39" i="43"/>
  <c r="DX39" i="43"/>
  <c r="DW39" i="43"/>
  <c r="DV39" i="43"/>
  <c r="DU39" i="43"/>
  <c r="DT39" i="43"/>
  <c r="DS39" i="43"/>
  <c r="DR39" i="43"/>
  <c r="DQ39" i="43"/>
  <c r="EO38" i="43"/>
  <c r="EN38" i="43"/>
  <c r="EM38" i="43"/>
  <c r="EL38" i="43"/>
  <c r="EK38" i="43"/>
  <c r="EJ38" i="43"/>
  <c r="EI38" i="43"/>
  <c r="EH38" i="43"/>
  <c r="EG38" i="43"/>
  <c r="EF38" i="43"/>
  <c r="EE38" i="43"/>
  <c r="ED38" i="43"/>
  <c r="EC38" i="43"/>
  <c r="EB38" i="43"/>
  <c r="EA38" i="43"/>
  <c r="DZ38" i="43"/>
  <c r="DY38" i="43"/>
  <c r="DX38" i="43"/>
  <c r="DW38" i="43"/>
  <c r="DV38" i="43"/>
  <c r="DU38" i="43"/>
  <c r="DT38" i="43"/>
  <c r="DS38" i="43"/>
  <c r="DR38" i="43"/>
  <c r="DQ38" i="43"/>
  <c r="EO37" i="43"/>
  <c r="EN37" i="43"/>
  <c r="EM37" i="43"/>
  <c r="EL37" i="43"/>
  <c r="EK37" i="43"/>
  <c r="EJ37" i="43"/>
  <c r="EI37" i="43"/>
  <c r="EH37" i="43"/>
  <c r="EG37" i="43"/>
  <c r="EF37" i="43"/>
  <c r="EE37" i="43"/>
  <c r="ED37" i="43"/>
  <c r="EC37" i="43"/>
  <c r="EB37" i="43"/>
  <c r="EA37" i="43"/>
  <c r="DZ37" i="43"/>
  <c r="DY37" i="43"/>
  <c r="DX37" i="43"/>
  <c r="DW37" i="43"/>
  <c r="DV37" i="43"/>
  <c r="DU37" i="43"/>
  <c r="DT37" i="43"/>
  <c r="DS37" i="43"/>
  <c r="DR37" i="43"/>
  <c r="DQ37" i="43"/>
  <c r="EO36" i="43"/>
  <c r="EN36" i="43"/>
  <c r="EM36" i="43"/>
  <c r="EL36" i="43"/>
  <c r="EK36" i="43"/>
  <c r="EJ36" i="43"/>
  <c r="EI36" i="43"/>
  <c r="EH36" i="43"/>
  <c r="EG36" i="43"/>
  <c r="EF36" i="43"/>
  <c r="EE36" i="43"/>
  <c r="ED36" i="43"/>
  <c r="EC36" i="43"/>
  <c r="EB36" i="43"/>
  <c r="EA36" i="43"/>
  <c r="DZ36" i="43"/>
  <c r="DY36" i="43"/>
  <c r="DX36" i="43"/>
  <c r="DW36" i="43"/>
  <c r="DV36" i="43"/>
  <c r="DU36" i="43"/>
  <c r="DT36" i="43"/>
  <c r="DS36" i="43"/>
  <c r="DR36" i="43"/>
  <c r="DQ36" i="43"/>
  <c r="EO35" i="43"/>
  <c r="EN35" i="43"/>
  <c r="EM35" i="43"/>
  <c r="EL35" i="43"/>
  <c r="EK35" i="43"/>
  <c r="EJ35" i="43"/>
  <c r="EI35" i="43"/>
  <c r="EH35" i="43"/>
  <c r="EG35" i="43"/>
  <c r="EF35" i="43"/>
  <c r="EE35" i="43"/>
  <c r="ED35" i="43"/>
  <c r="EC35" i="43"/>
  <c r="EB35" i="43"/>
  <c r="EA35" i="43"/>
  <c r="DZ35" i="43"/>
  <c r="DY35" i="43"/>
  <c r="DX35" i="43"/>
  <c r="DW35" i="43"/>
  <c r="DV35" i="43"/>
  <c r="DU35" i="43"/>
  <c r="DT35" i="43"/>
  <c r="DS35" i="43"/>
  <c r="DR35" i="43"/>
  <c r="DQ35" i="43"/>
  <c r="EO34" i="43"/>
  <c r="EN34" i="43"/>
  <c r="EM34" i="43"/>
  <c r="EL34" i="43"/>
  <c r="EK34" i="43"/>
  <c r="EJ34" i="43"/>
  <c r="EI34" i="43"/>
  <c r="EH34" i="43"/>
  <c r="EG34" i="43"/>
  <c r="EF34" i="43"/>
  <c r="EE34" i="43"/>
  <c r="ED34" i="43"/>
  <c r="EC34" i="43"/>
  <c r="EB34" i="43"/>
  <c r="EA34" i="43"/>
  <c r="DZ34" i="43"/>
  <c r="DY34" i="43"/>
  <c r="DX34" i="43"/>
  <c r="DW34" i="43"/>
  <c r="DV34" i="43"/>
  <c r="DU34" i="43"/>
  <c r="DT34" i="43"/>
  <c r="DS34" i="43"/>
  <c r="DR34" i="43"/>
  <c r="DQ34" i="43"/>
  <c r="EO33" i="43"/>
  <c r="EN33" i="43"/>
  <c r="EM33" i="43"/>
  <c r="EL33" i="43"/>
  <c r="EK33" i="43"/>
  <c r="EJ33" i="43"/>
  <c r="EI33" i="43"/>
  <c r="EH33" i="43"/>
  <c r="EG33" i="43"/>
  <c r="EF33" i="43"/>
  <c r="EE33" i="43"/>
  <c r="ED33" i="43"/>
  <c r="EC33" i="43"/>
  <c r="EB33" i="43"/>
  <c r="EA33" i="43"/>
  <c r="DZ33" i="43"/>
  <c r="DY33" i="43"/>
  <c r="DX33" i="43"/>
  <c r="DW33" i="43"/>
  <c r="DV33" i="43"/>
  <c r="DU33" i="43"/>
  <c r="DT33" i="43"/>
  <c r="DS33" i="43"/>
  <c r="DR33" i="43"/>
  <c r="DQ33" i="43"/>
  <c r="EO32" i="43"/>
  <c r="EN32" i="43"/>
  <c r="EM32" i="43"/>
  <c r="EL32" i="43"/>
  <c r="EK32" i="43"/>
  <c r="EJ32" i="43"/>
  <c r="EI32" i="43"/>
  <c r="EH32" i="43"/>
  <c r="EG32" i="43"/>
  <c r="EF32" i="43"/>
  <c r="EE32" i="43"/>
  <c r="ED32" i="43"/>
  <c r="EC32" i="43"/>
  <c r="EB32" i="43"/>
  <c r="EA32" i="43"/>
  <c r="DZ32" i="43"/>
  <c r="DY32" i="43"/>
  <c r="DX32" i="43"/>
  <c r="DW32" i="43"/>
  <c r="DV32" i="43"/>
  <c r="DU32" i="43"/>
  <c r="DT32" i="43"/>
  <c r="DS32" i="43"/>
  <c r="DR32" i="43"/>
  <c r="DQ32" i="43"/>
  <c r="EO31" i="43"/>
  <c r="EN31" i="43"/>
  <c r="EM31" i="43"/>
  <c r="EL31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EO30" i="43"/>
  <c r="EN30" i="43"/>
  <c r="EM30" i="43"/>
  <c r="EL30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EO29" i="43"/>
  <c r="EN29" i="43"/>
  <c r="EM29" i="43"/>
  <c r="EL29" i="43"/>
  <c r="EK29" i="43"/>
  <c r="EJ29" i="43"/>
  <c r="EI29" i="43"/>
  <c r="EH29" i="43"/>
  <c r="EG29" i="43"/>
  <c r="EF29" i="43"/>
  <c r="EE29" i="43"/>
  <c r="ED29" i="43"/>
  <c r="EC29" i="43"/>
  <c r="EB29" i="43"/>
  <c r="EA29" i="43"/>
  <c r="DZ29" i="43"/>
  <c r="DY29" i="43"/>
  <c r="DX29" i="43"/>
  <c r="DW29" i="43"/>
  <c r="DV29" i="43"/>
  <c r="DU29" i="43"/>
  <c r="DT29" i="43"/>
  <c r="DS29" i="43"/>
  <c r="DR29" i="43"/>
  <c r="DQ29" i="43"/>
  <c r="EO28" i="43"/>
  <c r="EN28" i="43"/>
  <c r="EM28" i="43"/>
  <c r="EL28" i="43"/>
  <c r="EK28" i="43"/>
  <c r="EJ28" i="43"/>
  <c r="EI28" i="43"/>
  <c r="EH28" i="43"/>
  <c r="EG28" i="43"/>
  <c r="EF28" i="43"/>
  <c r="EE28" i="43"/>
  <c r="ED28" i="43"/>
  <c r="EC28" i="43"/>
  <c r="EB28" i="43"/>
  <c r="EA28" i="43"/>
  <c r="DZ28" i="43"/>
  <c r="DY28" i="43"/>
  <c r="DX28" i="43"/>
  <c r="DW28" i="43"/>
  <c r="DV28" i="43"/>
  <c r="DU28" i="43"/>
  <c r="DT28" i="43"/>
  <c r="DS28" i="43"/>
  <c r="DR28" i="43"/>
  <c r="DQ28" i="43"/>
  <c r="EO27" i="43"/>
  <c r="EN27" i="43"/>
  <c r="EM27" i="43"/>
  <c r="EL27" i="43"/>
  <c r="EK27" i="43"/>
  <c r="EJ27" i="43"/>
  <c r="EI27" i="43"/>
  <c r="EH27" i="43"/>
  <c r="EG27" i="43"/>
  <c r="EF27" i="43"/>
  <c r="EE27" i="43"/>
  <c r="ED27" i="43"/>
  <c r="EC27" i="43"/>
  <c r="EB27" i="43"/>
  <c r="EA27" i="43"/>
  <c r="DZ27" i="43"/>
  <c r="DY27" i="43"/>
  <c r="DX27" i="43"/>
  <c r="DW27" i="43"/>
  <c r="DV27" i="43"/>
  <c r="DU27" i="43"/>
  <c r="DT27" i="43"/>
  <c r="DS27" i="43"/>
  <c r="DR27" i="43"/>
  <c r="DQ27" i="43"/>
  <c r="EO26" i="43"/>
  <c r="EN26" i="43"/>
  <c r="EM26" i="43"/>
  <c r="EL26" i="43"/>
  <c r="EK26" i="43"/>
  <c r="EJ26" i="43"/>
  <c r="EI26" i="43"/>
  <c r="EH26" i="43"/>
  <c r="EG26" i="43"/>
  <c r="EF26" i="43"/>
  <c r="EE26" i="43"/>
  <c r="ED26" i="43"/>
  <c r="EC26" i="43"/>
  <c r="EB26" i="43"/>
  <c r="EA26" i="43"/>
  <c r="DZ26" i="43"/>
  <c r="DY26" i="43"/>
  <c r="DX26" i="43"/>
  <c r="DW26" i="43"/>
  <c r="DV26" i="43"/>
  <c r="DU26" i="43"/>
  <c r="DT26" i="43"/>
  <c r="DS26" i="43"/>
  <c r="DR26" i="43"/>
  <c r="DQ26" i="43"/>
  <c r="EO25" i="43"/>
  <c r="EN25" i="43"/>
  <c r="EM25" i="43"/>
  <c r="EL25" i="43"/>
  <c r="EK25" i="43"/>
  <c r="EJ25" i="43"/>
  <c r="EI25" i="43"/>
  <c r="EH25" i="43"/>
  <c r="EG25" i="43"/>
  <c r="EF25" i="43"/>
  <c r="EE25" i="43"/>
  <c r="ED25" i="43"/>
  <c r="EC25" i="43"/>
  <c r="EB25" i="43"/>
  <c r="EA25" i="43"/>
  <c r="DZ25" i="43"/>
  <c r="DY25" i="43"/>
  <c r="DX25" i="43"/>
  <c r="DW25" i="43"/>
  <c r="DV25" i="43"/>
  <c r="DU25" i="43"/>
  <c r="DT25" i="43"/>
  <c r="DS25" i="43"/>
  <c r="DR25" i="43"/>
  <c r="DQ25" i="43"/>
  <c r="EO24" i="43"/>
  <c r="EN24" i="43"/>
  <c r="EM24" i="43"/>
  <c r="EL24" i="43"/>
  <c r="EK24" i="43"/>
  <c r="EJ24" i="43"/>
  <c r="EI24" i="43"/>
  <c r="EH24" i="43"/>
  <c r="EG24" i="43"/>
  <c r="EF24" i="43"/>
  <c r="EE24" i="43"/>
  <c r="ED24" i="43"/>
  <c r="EC24" i="43"/>
  <c r="EB24" i="43"/>
  <c r="EA24" i="43"/>
  <c r="DZ24" i="43"/>
  <c r="DY24" i="43"/>
  <c r="DX24" i="43"/>
  <c r="DW24" i="43"/>
  <c r="DV24" i="43"/>
  <c r="DU24" i="43"/>
  <c r="DT24" i="43"/>
  <c r="DS24" i="43"/>
  <c r="DR24" i="43"/>
  <c r="DQ24" i="43"/>
  <c r="EO23" i="43"/>
  <c r="EN23" i="43"/>
  <c r="EM23" i="43"/>
  <c r="EL23" i="43"/>
  <c r="EK23" i="43"/>
  <c r="EJ23" i="43"/>
  <c r="EI23" i="43"/>
  <c r="EH23" i="43"/>
  <c r="EG23" i="43"/>
  <c r="EF23" i="43"/>
  <c r="EE23" i="43"/>
  <c r="ED23" i="43"/>
  <c r="EC23" i="43"/>
  <c r="EB23" i="43"/>
  <c r="EA23" i="43"/>
  <c r="DZ23" i="43"/>
  <c r="DY23" i="43"/>
  <c r="DX23" i="43"/>
  <c r="DW23" i="43"/>
  <c r="DV23" i="43"/>
  <c r="DU23" i="43"/>
  <c r="DT23" i="43"/>
  <c r="DS23" i="43"/>
  <c r="DR23" i="43"/>
  <c r="DQ23" i="43"/>
  <c r="EO22" i="43"/>
  <c r="EN22" i="43"/>
  <c r="EM22" i="43"/>
  <c r="EL22" i="43"/>
  <c r="EK22" i="43"/>
  <c r="EJ22" i="43"/>
  <c r="EI22" i="43"/>
  <c r="EH22" i="43"/>
  <c r="EG22" i="43"/>
  <c r="EF22" i="43"/>
  <c r="EE22" i="43"/>
  <c r="ED22" i="43"/>
  <c r="EC22" i="43"/>
  <c r="EB22" i="43"/>
  <c r="EA22" i="43"/>
  <c r="DZ22" i="43"/>
  <c r="DY22" i="43"/>
  <c r="DX22" i="43"/>
  <c r="DW22" i="43"/>
  <c r="DV22" i="43"/>
  <c r="DU22" i="43"/>
  <c r="DT22" i="43"/>
  <c r="DS22" i="43"/>
  <c r="DR22" i="43"/>
  <c r="DQ22" i="43"/>
  <c r="EO21" i="43"/>
  <c r="EN21" i="43"/>
  <c r="EM21" i="43"/>
  <c r="EL21" i="43"/>
  <c r="EK21" i="43"/>
  <c r="EJ21" i="43"/>
  <c r="EI21" i="43"/>
  <c r="EH21" i="43"/>
  <c r="EG21" i="43"/>
  <c r="EF21" i="43"/>
  <c r="EE21" i="43"/>
  <c r="ED21" i="43"/>
  <c r="EC21" i="43"/>
  <c r="EB21" i="43"/>
  <c r="EA21" i="43"/>
  <c r="DZ21" i="43"/>
  <c r="DY21" i="43"/>
  <c r="DX21" i="43"/>
  <c r="DW21" i="43"/>
  <c r="DV21" i="43"/>
  <c r="DU21" i="43"/>
  <c r="DT21" i="43"/>
  <c r="DS21" i="43"/>
  <c r="DR21" i="43"/>
  <c r="DQ21" i="43"/>
  <c r="EO20" i="43"/>
  <c r="EN20" i="43"/>
  <c r="EM20" i="43"/>
  <c r="EL20" i="43"/>
  <c r="EK20" i="43"/>
  <c r="EJ20" i="43"/>
  <c r="EI20" i="43"/>
  <c r="EH20" i="43"/>
  <c r="EG20" i="43"/>
  <c r="EF20" i="43"/>
  <c r="EE20" i="43"/>
  <c r="ED20" i="43"/>
  <c r="EC20" i="43"/>
  <c r="EB20" i="43"/>
  <c r="EA20" i="43"/>
  <c r="DZ20" i="43"/>
  <c r="DY20" i="43"/>
  <c r="DX20" i="43"/>
  <c r="DW20" i="43"/>
  <c r="DV20" i="43"/>
  <c r="DU20" i="43"/>
  <c r="DT20" i="43"/>
  <c r="DS20" i="43"/>
  <c r="DR20" i="43"/>
  <c r="DQ20" i="43"/>
  <c r="EO19" i="43"/>
  <c r="EN19" i="43"/>
  <c r="EM19" i="43"/>
  <c r="EL19" i="43"/>
  <c r="EK19" i="43"/>
  <c r="EJ19" i="43"/>
  <c r="EI19" i="43"/>
  <c r="EH19" i="43"/>
  <c r="EG19" i="43"/>
  <c r="EF19" i="43"/>
  <c r="EE19" i="43"/>
  <c r="ED19" i="43"/>
  <c r="EC19" i="43"/>
  <c r="EB19" i="43"/>
  <c r="EA19" i="43"/>
  <c r="DZ19" i="43"/>
  <c r="DY19" i="43"/>
  <c r="DX19" i="43"/>
  <c r="DW19" i="43"/>
  <c r="DV19" i="43"/>
  <c r="DU19" i="43"/>
  <c r="DT19" i="43"/>
  <c r="DS19" i="43"/>
  <c r="DR19" i="43"/>
  <c r="DQ19" i="43"/>
  <c r="EO18" i="43"/>
  <c r="EN18" i="43"/>
  <c r="EM18" i="43"/>
  <c r="EL18" i="43"/>
  <c r="EK18" i="43"/>
  <c r="EJ18" i="43"/>
  <c r="EI18" i="43"/>
  <c r="EH18" i="43"/>
  <c r="EG18" i="43"/>
  <c r="EF18" i="43"/>
  <c r="EE18" i="43"/>
  <c r="ED18" i="43"/>
  <c r="EC18" i="43"/>
  <c r="EB18" i="43"/>
  <c r="EA18" i="43"/>
  <c r="DZ18" i="43"/>
  <c r="DY18" i="43"/>
  <c r="DX18" i="43"/>
  <c r="DW18" i="43"/>
  <c r="DV18" i="43"/>
  <c r="DU18" i="43"/>
  <c r="DT18" i="43"/>
  <c r="DS18" i="43"/>
  <c r="DR18" i="43"/>
  <c r="DQ18" i="43"/>
  <c r="EO17" i="43"/>
  <c r="EN17" i="43"/>
  <c r="EM17" i="43"/>
  <c r="EL17" i="43"/>
  <c r="EK17" i="43"/>
  <c r="EJ17" i="43"/>
  <c r="EI17" i="43"/>
  <c r="EH17" i="43"/>
  <c r="EG17" i="43"/>
  <c r="EF17" i="43"/>
  <c r="EE17" i="43"/>
  <c r="ED17" i="43"/>
  <c r="EC17" i="43"/>
  <c r="EB17" i="43"/>
  <c r="EA17" i="43"/>
  <c r="DZ17" i="43"/>
  <c r="DY17" i="43"/>
  <c r="DX17" i="43"/>
  <c r="DW17" i="43"/>
  <c r="DV17" i="43"/>
  <c r="DU17" i="43"/>
  <c r="DT17" i="43"/>
  <c r="DS17" i="43"/>
  <c r="DR17" i="43"/>
  <c r="DQ17" i="43"/>
  <c r="EO16" i="43"/>
  <c r="EN16" i="43"/>
  <c r="EM16" i="43"/>
  <c r="EL16" i="43"/>
  <c r="EK16" i="43"/>
  <c r="EJ16" i="43"/>
  <c r="EI16" i="43"/>
  <c r="EH16" i="43"/>
  <c r="EG16" i="43"/>
  <c r="EF16" i="43"/>
  <c r="EE16" i="43"/>
  <c r="ED16" i="43"/>
  <c r="EC16" i="43"/>
  <c r="EB16" i="43"/>
  <c r="EA16" i="43"/>
  <c r="DZ16" i="43"/>
  <c r="DY16" i="43"/>
  <c r="DX16" i="43"/>
  <c r="DW16" i="43"/>
  <c r="DV16" i="43"/>
  <c r="DU16" i="43"/>
  <c r="DT16" i="43"/>
  <c r="DS16" i="43"/>
  <c r="DR16" i="43"/>
  <c r="DQ16" i="43"/>
  <c r="EO15" i="43"/>
  <c r="EN15" i="43"/>
  <c r="EM15" i="43"/>
  <c r="EL15" i="43"/>
  <c r="EK15" i="43"/>
  <c r="EJ15" i="43"/>
  <c r="EI15" i="43"/>
  <c r="EH15" i="43"/>
  <c r="EG15" i="43"/>
  <c r="EF15" i="43"/>
  <c r="EE15" i="43"/>
  <c r="ED15" i="43"/>
  <c r="EC15" i="43"/>
  <c r="EB15" i="43"/>
  <c r="EA15" i="43"/>
  <c r="DZ15" i="43"/>
  <c r="DY15" i="43"/>
  <c r="DX15" i="43"/>
  <c r="DW15" i="43"/>
  <c r="DV15" i="43"/>
  <c r="DU15" i="43"/>
  <c r="DT15" i="43"/>
  <c r="DS15" i="43"/>
  <c r="DR15" i="43"/>
  <c r="DQ15" i="43"/>
  <c r="EO14" i="43"/>
  <c r="EN14" i="43"/>
  <c r="EM14" i="43"/>
  <c r="EL14" i="43"/>
  <c r="EK14" i="43"/>
  <c r="EJ14" i="43"/>
  <c r="EI14" i="43"/>
  <c r="EH14" i="43"/>
  <c r="EG14" i="43"/>
  <c r="EF14" i="43"/>
  <c r="EE14" i="43"/>
  <c r="ED14" i="43"/>
  <c r="EC14" i="43"/>
  <c r="EB14" i="43"/>
  <c r="EA14" i="43"/>
  <c r="DZ14" i="43"/>
  <c r="DY14" i="43"/>
  <c r="DX14" i="43"/>
  <c r="DW14" i="43"/>
  <c r="DV14" i="43"/>
  <c r="DU14" i="43"/>
  <c r="DT14" i="43"/>
  <c r="DS14" i="43"/>
  <c r="DR14" i="43"/>
  <c r="DQ14" i="43"/>
  <c r="EO13" i="43"/>
  <c r="EN13" i="43"/>
  <c r="EM13" i="43"/>
  <c r="EL13" i="43"/>
  <c r="EK13" i="43"/>
  <c r="EJ13" i="43"/>
  <c r="EI13" i="43"/>
  <c r="EH13" i="43"/>
  <c r="EG13" i="43"/>
  <c r="EF13" i="43"/>
  <c r="EE13" i="43"/>
  <c r="ED13" i="43"/>
  <c r="EC13" i="43"/>
  <c r="EB13" i="43"/>
  <c r="EA13" i="43"/>
  <c r="DZ13" i="43"/>
  <c r="DY13" i="43"/>
  <c r="DX13" i="43"/>
  <c r="DW13" i="43"/>
  <c r="DV13" i="43"/>
  <c r="DU13" i="43"/>
  <c r="DT13" i="43"/>
  <c r="DS13" i="43"/>
  <c r="DR13" i="43"/>
  <c r="DQ13" i="43"/>
  <c r="EO12" i="43"/>
  <c r="EN12" i="43"/>
  <c r="EM12" i="43"/>
  <c r="EL12" i="43"/>
  <c r="EK12" i="43"/>
  <c r="EJ12" i="43"/>
  <c r="EI12" i="43"/>
  <c r="EH12" i="43"/>
  <c r="EG12" i="43"/>
  <c r="EF12" i="43"/>
  <c r="EE12" i="43"/>
  <c r="ED12" i="43"/>
  <c r="EC12" i="43"/>
  <c r="EB12" i="43"/>
  <c r="EA12" i="43"/>
  <c r="DZ12" i="43"/>
  <c r="DY12" i="43"/>
  <c r="DX12" i="43"/>
  <c r="DW12" i="43"/>
  <c r="DV12" i="43"/>
  <c r="DU12" i="43"/>
  <c r="DT12" i="43"/>
  <c r="DS12" i="43"/>
  <c r="DR12" i="43"/>
  <c r="DQ12" i="43"/>
  <c r="EO11" i="43"/>
  <c r="EN11" i="43"/>
  <c r="EM11" i="43"/>
  <c r="EL11" i="43"/>
  <c r="EK11" i="43"/>
  <c r="EJ11" i="43"/>
  <c r="EI11" i="43"/>
  <c r="EH11" i="43"/>
  <c r="EG11" i="43"/>
  <c r="EF11" i="43"/>
  <c r="EE11" i="43"/>
  <c r="ED11" i="43"/>
  <c r="EC11" i="43"/>
  <c r="EB11" i="43"/>
  <c r="EA11" i="43"/>
  <c r="DZ11" i="43"/>
  <c r="DY11" i="43"/>
  <c r="DX11" i="43"/>
  <c r="DW11" i="43"/>
  <c r="DV11" i="43"/>
  <c r="DU11" i="43"/>
  <c r="DT11" i="43"/>
  <c r="DS11" i="43"/>
  <c r="DR11" i="43"/>
  <c r="DQ11" i="43"/>
  <c r="EO10" i="43"/>
  <c r="EN10" i="43"/>
  <c r="EM10" i="43"/>
  <c r="EL10" i="43"/>
  <c r="EK10" i="43"/>
  <c r="EJ10" i="43"/>
  <c r="EI10" i="43"/>
  <c r="EH10" i="43"/>
  <c r="EG10" i="43"/>
  <c r="EF10" i="43"/>
  <c r="EE10" i="43"/>
  <c r="ED10" i="43"/>
  <c r="EC10" i="43"/>
  <c r="EB10" i="43"/>
  <c r="EA10" i="43"/>
  <c r="DZ10" i="43"/>
  <c r="DY10" i="43"/>
  <c r="DX10" i="43"/>
  <c r="DW10" i="43"/>
  <c r="DV10" i="43"/>
  <c r="DU10" i="43"/>
  <c r="DT10" i="43"/>
  <c r="DS10" i="43"/>
  <c r="DR10" i="43"/>
  <c r="DQ10" i="43"/>
  <c r="EO9" i="43"/>
  <c r="EN9" i="43"/>
  <c r="EM9" i="43"/>
  <c r="EL9" i="43"/>
  <c r="EK9" i="43"/>
  <c r="EJ9" i="43"/>
  <c r="EI9" i="43"/>
  <c r="EH9" i="43"/>
  <c r="EG9" i="43"/>
  <c r="EF9" i="43"/>
  <c r="EE9" i="43"/>
  <c r="ED9" i="43"/>
  <c r="EC9" i="43"/>
  <c r="EB9" i="43"/>
  <c r="EA9" i="43"/>
  <c r="DZ9" i="43"/>
  <c r="DY9" i="43"/>
  <c r="DX9" i="43"/>
  <c r="DW9" i="43"/>
  <c r="DV9" i="43"/>
  <c r="DU9" i="43"/>
  <c r="DT9" i="43"/>
  <c r="DS9" i="43"/>
  <c r="DR9" i="43"/>
  <c r="DQ9" i="43"/>
  <c r="EO8" i="43"/>
  <c r="EN8" i="43"/>
  <c r="EM8" i="43"/>
  <c r="EL8" i="43"/>
  <c r="EK8" i="43"/>
  <c r="EJ8" i="43"/>
  <c r="EI8" i="43"/>
  <c r="EH8" i="43"/>
  <c r="EG8" i="43"/>
  <c r="EF8" i="43"/>
  <c r="EE8" i="43"/>
  <c r="ED8" i="43"/>
  <c r="EC8" i="43"/>
  <c r="EB8" i="43"/>
  <c r="EA8" i="43"/>
  <c r="DZ8" i="43"/>
  <c r="DY8" i="43"/>
  <c r="DX8" i="43"/>
  <c r="DW8" i="43"/>
  <c r="DV8" i="43"/>
  <c r="DU8" i="43"/>
  <c r="DT8" i="43"/>
  <c r="DS8" i="43"/>
  <c r="DR8" i="43"/>
  <c r="DQ8" i="43"/>
  <c r="EO7" i="43"/>
  <c r="EN7" i="43"/>
  <c r="EM7" i="43"/>
  <c r="EL7" i="43"/>
  <c r="EK7" i="43"/>
  <c r="EJ7" i="43"/>
  <c r="EI7" i="43"/>
  <c r="EH7" i="43"/>
  <c r="EG7" i="43"/>
  <c r="EF7" i="43"/>
  <c r="EE7" i="43"/>
  <c r="ED7" i="43"/>
  <c r="EC7" i="43"/>
  <c r="EB7" i="43"/>
  <c r="EA7" i="43"/>
  <c r="DZ7" i="43"/>
  <c r="DY7" i="43"/>
  <c r="DX7" i="43"/>
  <c r="DW7" i="43"/>
  <c r="DV7" i="43"/>
  <c r="DU7" i="43"/>
  <c r="DT7" i="43"/>
  <c r="DS7" i="43"/>
  <c r="DR7" i="43"/>
  <c r="DQ7" i="43"/>
  <c r="EO6" i="43"/>
  <c r="EN6" i="43"/>
  <c r="EM6" i="43"/>
  <c r="EL6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EO5" i="43"/>
  <c r="EN5" i="43"/>
  <c r="EM5" i="43"/>
  <c r="EL5" i="43"/>
  <c r="EK5" i="43"/>
  <c r="EJ5" i="43"/>
  <c r="EI5" i="43"/>
  <c r="EH5" i="43"/>
  <c r="EG5" i="43"/>
  <c r="EF5" i="43"/>
  <c r="EE5" i="43"/>
  <c r="ED5" i="43"/>
  <c r="EC5" i="43"/>
  <c r="EB5" i="43"/>
  <c r="EA5" i="43"/>
  <c r="DZ5" i="43"/>
  <c r="DY5" i="43"/>
  <c r="DX5" i="43"/>
  <c r="DW5" i="43"/>
  <c r="DV5" i="43"/>
  <c r="DU5" i="43"/>
  <c r="DT5" i="43"/>
  <c r="DS5" i="43"/>
  <c r="DR5" i="43"/>
  <c r="DQ5" i="43"/>
  <c r="EO4" i="43"/>
  <c r="EN4" i="43"/>
  <c r="EM4" i="43"/>
  <c r="EL4" i="43"/>
  <c r="EK4" i="43"/>
  <c r="EJ4" i="43"/>
  <c r="EI4" i="43"/>
  <c r="EH4" i="43"/>
  <c r="EG4" i="43"/>
  <c r="EF4" i="43"/>
  <c r="EE4" i="43"/>
  <c r="ED4" i="43"/>
  <c r="EC4" i="43"/>
  <c r="EB4" i="43"/>
  <c r="EA4" i="43"/>
  <c r="DZ4" i="43"/>
  <c r="DY4" i="43"/>
  <c r="DX4" i="43"/>
  <c r="DW4" i="43"/>
  <c r="DV4" i="43"/>
  <c r="DU4" i="43"/>
  <c r="DT4" i="43"/>
  <c r="DS4" i="43"/>
  <c r="DR4" i="43"/>
  <c r="DQ4" i="43"/>
  <c r="EE3" i="43"/>
  <c r="DZ3" i="43"/>
  <c r="DT3" i="43"/>
  <c r="DT3" i="4"/>
  <c r="DQ3" i="43"/>
  <c r="DR3" i="43"/>
  <c r="DS3" i="43"/>
  <c r="DU3" i="43"/>
  <c r="DV3" i="43"/>
  <c r="DW3" i="43"/>
  <c r="DX3" i="43"/>
  <c r="DY3" i="43"/>
  <c r="EA3" i="43"/>
  <c r="EB3" i="43"/>
  <c r="EC3" i="43"/>
  <c r="ED3" i="43"/>
  <c r="EF3" i="43"/>
  <c r="EG3" i="43"/>
  <c r="EH3" i="43"/>
  <c r="EI3" i="43"/>
  <c r="EJ3" i="43"/>
  <c r="EK3" i="43"/>
  <c r="EL3" i="43"/>
  <c r="EM3" i="43"/>
  <c r="EN3" i="43"/>
  <c r="EO3" i="43"/>
  <c r="EO80" i="4"/>
  <c r="EN80" i="4"/>
  <c r="EM80" i="4"/>
  <c r="EL80" i="4"/>
  <c r="EK80" i="4"/>
  <c r="EJ80" i="4"/>
  <c r="EI80" i="4"/>
  <c r="EH80" i="4"/>
  <c r="EG80" i="4"/>
  <c r="EF80" i="4"/>
  <c r="EE80" i="4"/>
  <c r="ED80" i="4"/>
  <c r="EC80" i="4"/>
  <c r="EB80" i="4"/>
  <c r="EA80" i="4"/>
  <c r="DZ80" i="4"/>
  <c r="DY80" i="4"/>
  <c r="DX80" i="4"/>
  <c r="DW80" i="4"/>
  <c r="DV80" i="4"/>
  <c r="DU80" i="4"/>
  <c r="DT80" i="4"/>
  <c r="DS80" i="4"/>
  <c r="DR80" i="4"/>
  <c r="DQ80" i="4"/>
  <c r="EO79" i="4"/>
  <c r="EN79" i="4"/>
  <c r="EM79" i="4"/>
  <c r="EL79" i="4"/>
  <c r="EK79" i="4"/>
  <c r="EJ79" i="4"/>
  <c r="EI79" i="4"/>
  <c r="EH79" i="4"/>
  <c r="EG79" i="4"/>
  <c r="EF79" i="4"/>
  <c r="EE79" i="4"/>
  <c r="ED79" i="4"/>
  <c r="EC79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EO78" i="4"/>
  <c r="EN78" i="4"/>
  <c r="EM78" i="4"/>
  <c r="EL78" i="4"/>
  <c r="EK78" i="4"/>
  <c r="EJ78" i="4"/>
  <c r="EI78" i="4"/>
  <c r="EH78" i="4"/>
  <c r="EG78" i="4"/>
  <c r="EF78" i="4"/>
  <c r="EE78" i="4"/>
  <c r="ED78" i="4"/>
  <c r="EC78" i="4"/>
  <c r="EB78" i="4"/>
  <c r="EA78" i="4"/>
  <c r="DZ78" i="4"/>
  <c r="DY78" i="4"/>
  <c r="DX78" i="4"/>
  <c r="DW78" i="4"/>
  <c r="DV78" i="4"/>
  <c r="DU78" i="4"/>
  <c r="DT78" i="4"/>
  <c r="DS78" i="4"/>
  <c r="DR78" i="4"/>
  <c r="DQ78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EO76" i="4"/>
  <c r="EN76" i="4"/>
  <c r="EM76" i="4"/>
  <c r="EL76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EO75" i="4"/>
  <c r="EN75" i="4"/>
  <c r="EM75" i="4"/>
  <c r="EL75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EO74" i="4"/>
  <c r="EN74" i="4"/>
  <c r="EM74" i="4"/>
  <c r="EL74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EO73" i="4"/>
  <c r="EN73" i="4"/>
  <c r="EM73" i="4"/>
  <c r="EL73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EO72" i="4"/>
  <c r="EN72" i="4"/>
  <c r="EM72" i="4"/>
  <c r="EL72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EO70" i="4"/>
  <c r="EN70" i="4"/>
  <c r="EM70" i="4"/>
  <c r="EL70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EO69" i="4"/>
  <c r="EN69" i="4"/>
  <c r="EM69" i="4"/>
  <c r="EL69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EO68" i="4"/>
  <c r="EN68" i="4"/>
  <c r="EM68" i="4"/>
  <c r="EL68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EO67" i="4"/>
  <c r="EN67" i="4"/>
  <c r="EM67" i="4"/>
  <c r="EL67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EL5" i="4"/>
  <c r="EM5" i="4"/>
  <c r="EN5" i="4"/>
  <c r="EO5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EL15" i="4"/>
  <c r="EM15" i="4"/>
  <c r="EN15" i="4"/>
  <c r="EO15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EL40" i="4"/>
  <c r="EM40" i="4"/>
  <c r="EN40" i="4"/>
  <c r="EO40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DQ42" i="4"/>
  <c r="DR42" i="4"/>
  <c r="DS42" i="4"/>
  <c r="DT42" i="4"/>
  <c r="DU42" i="4"/>
  <c r="DV42" i="4"/>
  <c r="DW42" i="4"/>
  <c r="DX42" i="4"/>
  <c r="DY42" i="4"/>
  <c r="DZ42" i="4"/>
  <c r="EA42" i="4"/>
  <c r="EB42" i="4"/>
  <c r="EC42" i="4"/>
  <c r="ED42" i="4"/>
  <c r="EE42" i="4"/>
  <c r="EF42" i="4"/>
  <c r="EG42" i="4"/>
  <c r="EH42" i="4"/>
  <c r="EI42" i="4"/>
  <c r="EJ42" i="4"/>
  <c r="EK42" i="4"/>
  <c r="EL42" i="4"/>
  <c r="EM42" i="4"/>
  <c r="EN42" i="4"/>
  <c r="EO42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EL47" i="4"/>
  <c r="EM47" i="4"/>
  <c r="EN47" i="4"/>
  <c r="EO47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L50" i="4"/>
  <c r="EM50" i="4"/>
  <c r="EN50" i="4"/>
  <c r="EO50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E3" i="4"/>
  <c r="DZ3" i="4"/>
  <c r="DQ3" i="4"/>
  <c r="B22" i="35"/>
  <c r="C22" i="35"/>
  <c r="B23" i="35"/>
  <c r="C23" i="35"/>
  <c r="B24" i="35"/>
  <c r="C24" i="35"/>
  <c r="B25" i="35"/>
  <c r="C25" i="35"/>
  <c r="B26" i="35"/>
  <c r="C26" i="35"/>
  <c r="B27" i="35"/>
  <c r="C27" i="35"/>
  <c r="B28" i="35"/>
  <c r="C28" i="35"/>
  <c r="B29" i="35"/>
  <c r="C29" i="35"/>
  <c r="B30" i="35"/>
  <c r="C30" i="35"/>
  <c r="B31" i="35"/>
  <c r="C31" i="35"/>
  <c r="B32" i="35"/>
  <c r="C32" i="35"/>
  <c r="B33" i="35"/>
  <c r="C33" i="35"/>
  <c r="C21" i="35"/>
  <c r="B21" i="3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W18" i="20" s="1"/>
  <c r="CZ61" i="5"/>
  <c r="DA61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F44" i="20"/>
  <c r="G44" i="20"/>
  <c r="H44" i="20"/>
  <c r="J44" i="20"/>
  <c r="L44" i="20"/>
  <c r="N44" i="20"/>
  <c r="Z44" i="20"/>
  <c r="DP63" i="40"/>
  <c r="DO63" i="40"/>
  <c r="DN63" i="40"/>
  <c r="DM63" i="40"/>
  <c r="DL63" i="40"/>
  <c r="DK63" i="40"/>
  <c r="DJ63" i="40"/>
  <c r="DI63" i="40"/>
  <c r="DH63" i="40"/>
  <c r="DG63" i="40"/>
  <c r="DF63" i="40"/>
  <c r="DE63" i="40"/>
  <c r="DD63" i="40"/>
  <c r="DC63" i="40"/>
  <c r="DB63" i="40"/>
  <c r="DA63" i="40"/>
  <c r="CZ63" i="40"/>
  <c r="CY63" i="40"/>
  <c r="CX63" i="40"/>
  <c r="CW63" i="40"/>
  <c r="CV63" i="40"/>
  <c r="CU63" i="40"/>
  <c r="CT63" i="40"/>
  <c r="CS63" i="40"/>
  <c r="CR63" i="40"/>
  <c r="CQ63" i="40"/>
  <c r="CP63" i="40"/>
  <c r="CO63" i="40"/>
  <c r="CN63" i="40"/>
  <c r="CM63" i="40"/>
  <c r="CL63" i="40"/>
  <c r="CK63" i="40"/>
  <c r="CJ63" i="40"/>
  <c r="CI63" i="40"/>
  <c r="CH63" i="40"/>
  <c r="CG63" i="40"/>
  <c r="CF63" i="40"/>
  <c r="CE63" i="40"/>
  <c r="CD63" i="40"/>
  <c r="CC63" i="40"/>
  <c r="CB63" i="40"/>
  <c r="CA63" i="40"/>
  <c r="BZ63" i="40"/>
  <c r="BY63" i="40"/>
  <c r="BX63" i="40"/>
  <c r="BW63" i="40"/>
  <c r="BV63" i="40"/>
  <c r="BU63" i="40"/>
  <c r="BT63" i="40"/>
  <c r="BS63" i="40"/>
  <c r="BR63" i="40"/>
  <c r="BQ63" i="40"/>
  <c r="BP63" i="40"/>
  <c r="BO63" i="40"/>
  <c r="BN63" i="40"/>
  <c r="BM63" i="40"/>
  <c r="BL63" i="40"/>
  <c r="BK63" i="40"/>
  <c r="BJ63" i="40"/>
  <c r="BI63" i="40"/>
  <c r="BH63" i="40"/>
  <c r="BG63" i="40"/>
  <c r="BF63" i="40"/>
  <c r="BE63" i="40"/>
  <c r="BD63" i="40"/>
  <c r="BC63" i="40"/>
  <c r="BB63" i="40"/>
  <c r="BA63" i="40"/>
  <c r="AZ63" i="40"/>
  <c r="AY63" i="40"/>
  <c r="AX63" i="40"/>
  <c r="AW63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DP62" i="40"/>
  <c r="DO62" i="40"/>
  <c r="DN62" i="40"/>
  <c r="DM62" i="40"/>
  <c r="DL62" i="40"/>
  <c r="DK62" i="40"/>
  <c r="DJ62" i="40"/>
  <c r="DI62" i="40"/>
  <c r="DH62" i="40"/>
  <c r="DG62" i="40"/>
  <c r="DF62" i="40"/>
  <c r="DE62" i="40"/>
  <c r="DD62" i="40"/>
  <c r="DC62" i="40"/>
  <c r="DB62" i="40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DP61" i="40"/>
  <c r="DO61" i="40"/>
  <c r="DN61" i="40"/>
  <c r="DM61" i="40"/>
  <c r="DL61" i="40"/>
  <c r="DK61" i="40"/>
  <c r="DJ61" i="40"/>
  <c r="DI61" i="40"/>
  <c r="DH61" i="40"/>
  <c r="DG61" i="40"/>
  <c r="DF61" i="40"/>
  <c r="DE61" i="40"/>
  <c r="DD61" i="40"/>
  <c r="DC61" i="40"/>
  <c r="DB61" i="40"/>
  <c r="DA61" i="40"/>
  <c r="CZ61" i="40"/>
  <c r="CY61" i="40"/>
  <c r="CX61" i="40"/>
  <c r="CW61" i="40"/>
  <c r="CV61" i="40"/>
  <c r="CU61" i="40"/>
  <c r="CT61" i="40"/>
  <c r="CS61" i="40"/>
  <c r="CR61" i="40"/>
  <c r="CQ61" i="40"/>
  <c r="CP61" i="40"/>
  <c r="CO61" i="40"/>
  <c r="CN61" i="40"/>
  <c r="CM61" i="40"/>
  <c r="CL61" i="40"/>
  <c r="CK61" i="40"/>
  <c r="CJ61" i="40"/>
  <c r="CI61" i="40"/>
  <c r="CH61" i="40"/>
  <c r="CG61" i="40"/>
  <c r="CF61" i="40"/>
  <c r="CE61" i="40"/>
  <c r="CD61" i="40"/>
  <c r="CC61" i="40"/>
  <c r="CB61" i="40"/>
  <c r="CA61" i="40"/>
  <c r="BZ61" i="40"/>
  <c r="BY61" i="40"/>
  <c r="BX61" i="40"/>
  <c r="BW61" i="40"/>
  <c r="BV61" i="40"/>
  <c r="BU61" i="40"/>
  <c r="BT61" i="40"/>
  <c r="BS61" i="40"/>
  <c r="BR61" i="40"/>
  <c r="BQ61" i="40"/>
  <c r="BP61" i="40"/>
  <c r="BO61" i="40"/>
  <c r="BN61" i="40"/>
  <c r="BM61" i="40"/>
  <c r="BL61" i="40"/>
  <c r="BK61" i="40"/>
  <c r="BJ61" i="40"/>
  <c r="BI61" i="40"/>
  <c r="BH61" i="40"/>
  <c r="BG61" i="40"/>
  <c r="BF61" i="40"/>
  <c r="BE61" i="40"/>
  <c r="BD61" i="40"/>
  <c r="BC61" i="40"/>
  <c r="BB61" i="40"/>
  <c r="BA61" i="40"/>
  <c r="AZ61" i="40"/>
  <c r="AY61" i="40"/>
  <c r="AX61" i="40"/>
  <c r="AW61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DP60" i="40"/>
  <c r="DO60" i="40"/>
  <c r="AF11" i="20" s="1"/>
  <c r="AF44" i="20" s="1"/>
  <c r="DN60" i="40"/>
  <c r="DM60" i="40"/>
  <c r="DL60" i="40"/>
  <c r="AE11" i="20" s="1"/>
  <c r="AE44" i="20" s="1"/>
  <c r="DK60" i="40"/>
  <c r="DJ60" i="40"/>
  <c r="DI60" i="40"/>
  <c r="AD11" i="20" s="1"/>
  <c r="AD44" i="20" s="1"/>
  <c r="DH60" i="40"/>
  <c r="DG60" i="40"/>
  <c r="DF60" i="40"/>
  <c r="AC11" i="20" s="1"/>
  <c r="AC44" i="20" s="1"/>
  <c r="DE60" i="40"/>
  <c r="AB11" i="20" s="1"/>
  <c r="AB44" i="20" s="1"/>
  <c r="DD60" i="40"/>
  <c r="AA11" i="20" s="1"/>
  <c r="AA44" i="20" s="1"/>
  <c r="DC60" i="40"/>
  <c r="DB60" i="40"/>
  <c r="DA60" i="40"/>
  <c r="Y11" i="20" s="1"/>
  <c r="Y44" i="20" s="1"/>
  <c r="CZ60" i="40"/>
  <c r="X11" i="20" s="1"/>
  <c r="X44" i="20" s="1"/>
  <c r="CY60" i="40"/>
  <c r="W11" i="20" s="1"/>
  <c r="W44" i="20" s="1"/>
  <c r="CX60" i="40"/>
  <c r="CW60" i="40"/>
  <c r="CV60" i="40"/>
  <c r="CU60" i="40"/>
  <c r="CT60" i="40"/>
  <c r="CS60" i="40"/>
  <c r="V11" i="20" s="1"/>
  <c r="V44" i="20" s="1"/>
  <c r="CR60" i="40"/>
  <c r="CQ60" i="40"/>
  <c r="CP60" i="40"/>
  <c r="CO60" i="40"/>
  <c r="CN60" i="40"/>
  <c r="CM60" i="40"/>
  <c r="U11" i="20" s="1"/>
  <c r="U44" i="20" s="1"/>
  <c r="CL60" i="40"/>
  <c r="T11" i="20" s="1"/>
  <c r="T44" i="20" s="1"/>
  <c r="CK60" i="40"/>
  <c r="CJ60" i="40"/>
  <c r="CI60" i="40"/>
  <c r="CH60" i="40"/>
  <c r="S11" i="20" s="1"/>
  <c r="S44" i="20" s="1"/>
  <c r="CG60" i="40"/>
  <c r="CF60" i="40"/>
  <c r="CE60" i="40"/>
  <c r="CD60" i="40"/>
  <c r="CC60" i="40"/>
  <c r="CB60" i="40"/>
  <c r="CA60" i="40"/>
  <c r="BZ60" i="40"/>
  <c r="BY60" i="40"/>
  <c r="R11" i="20" s="1"/>
  <c r="R44" i="20" s="1"/>
  <c r="BX60" i="40"/>
  <c r="Q11" i="20" s="1"/>
  <c r="Q44" i="20" s="1"/>
  <c r="BW60" i="40"/>
  <c r="BV60" i="40"/>
  <c r="BU60" i="40"/>
  <c r="P11" i="20" s="1"/>
  <c r="P44" i="20" s="1"/>
  <c r="BT60" i="40"/>
  <c r="BS60" i="40"/>
  <c r="BR60" i="40"/>
  <c r="BQ60" i="40"/>
  <c r="BP60" i="40"/>
  <c r="BO60" i="40"/>
  <c r="BN60" i="40"/>
  <c r="BM60" i="40"/>
  <c r="BL60" i="40"/>
  <c r="BK60" i="40"/>
  <c r="BJ60" i="40"/>
  <c r="BI60" i="40"/>
  <c r="O11" i="20" s="1"/>
  <c r="O44" i="20" s="1"/>
  <c r="BH60" i="40"/>
  <c r="BG60" i="40"/>
  <c r="M11" i="20" s="1"/>
  <c r="M44" i="20" s="1"/>
  <c r="BF60" i="40"/>
  <c r="BE60" i="40"/>
  <c r="BD60" i="40"/>
  <c r="K11" i="20" s="1"/>
  <c r="K44" i="20" s="1"/>
  <c r="BC60" i="40"/>
  <c r="BB60" i="40"/>
  <c r="BA60" i="40"/>
  <c r="AZ60" i="40"/>
  <c r="AY60" i="40"/>
  <c r="AX60" i="40"/>
  <c r="AW60" i="40"/>
  <c r="AV60" i="40"/>
  <c r="I11" i="20" s="1"/>
  <c r="I44" i="20" s="1"/>
  <c r="AU60" i="40"/>
  <c r="AT60" i="40"/>
  <c r="AS60" i="40"/>
  <c r="E11" i="20" s="1"/>
  <c r="E44" i="20" s="1"/>
  <c r="AR60" i="40"/>
  <c r="D11" i="20" s="1"/>
  <c r="D44" i="20" s="1"/>
  <c r="AQ60" i="40"/>
  <c r="C11" i="20" s="1"/>
  <c r="C44" i="20" s="1"/>
  <c r="AP60" i="40"/>
  <c r="AO60" i="40"/>
  <c r="B11" i="20" s="1"/>
  <c r="AN60" i="40"/>
  <c r="AM60" i="40"/>
  <c r="AL60" i="40"/>
  <c r="AK60" i="40"/>
  <c r="AJ60" i="40"/>
  <c r="AI60" i="40"/>
  <c r="AH60" i="40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Q63" i="40"/>
  <c r="P63" i="40"/>
  <c r="O63" i="40"/>
  <c r="N63" i="40"/>
  <c r="M63" i="40"/>
  <c r="L63" i="40"/>
  <c r="K63" i="40"/>
  <c r="J63" i="40"/>
  <c r="I63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DR4" i="40"/>
  <c r="DS4" i="40"/>
  <c r="DT4" i="40"/>
  <c r="DU4" i="40"/>
  <c r="DV4" i="40"/>
  <c r="DW4" i="40"/>
  <c r="DX4" i="40"/>
  <c r="DY4" i="40"/>
  <c r="DZ4" i="40"/>
  <c r="EA4" i="40"/>
  <c r="EB4" i="40"/>
  <c r="EC4" i="40"/>
  <c r="ED4" i="40"/>
  <c r="EE4" i="40"/>
  <c r="EF4" i="40"/>
  <c r="EG4" i="40"/>
  <c r="EH4" i="40"/>
  <c r="EI4" i="40"/>
  <c r="EJ4" i="40"/>
  <c r="EK4" i="40"/>
  <c r="EL4" i="40"/>
  <c r="EM4" i="40"/>
  <c r="EN4" i="40"/>
  <c r="EO4" i="40"/>
  <c r="EP4" i="40"/>
  <c r="EQ4" i="40"/>
  <c r="ER4" i="40"/>
  <c r="ES4" i="40"/>
  <c r="ET4" i="40"/>
  <c r="EU4" i="40"/>
  <c r="EV4" i="40"/>
  <c r="DR5" i="40"/>
  <c r="DS5" i="40"/>
  <c r="DT5" i="40"/>
  <c r="DU5" i="40"/>
  <c r="DV5" i="40"/>
  <c r="DW5" i="40"/>
  <c r="DX5" i="40"/>
  <c r="DY5" i="40"/>
  <c r="DZ5" i="40"/>
  <c r="EA5" i="40"/>
  <c r="EB5" i="40"/>
  <c r="EC5" i="40"/>
  <c r="ED5" i="40"/>
  <c r="EE5" i="40"/>
  <c r="EF5" i="40"/>
  <c r="EG5" i="40"/>
  <c r="EH5" i="40"/>
  <c r="EI5" i="40"/>
  <c r="EJ5" i="40"/>
  <c r="EK5" i="40"/>
  <c r="EL5" i="40"/>
  <c r="EM5" i="40"/>
  <c r="EN5" i="40"/>
  <c r="EO5" i="40"/>
  <c r="EP5" i="40"/>
  <c r="EQ5" i="40"/>
  <c r="ER5" i="40"/>
  <c r="ES5" i="40"/>
  <c r="ET5" i="40"/>
  <c r="EU5" i="40"/>
  <c r="EV5" i="40"/>
  <c r="DR6" i="40"/>
  <c r="DS6" i="40"/>
  <c r="DT6" i="40"/>
  <c r="DU6" i="40"/>
  <c r="DV6" i="40"/>
  <c r="DW6" i="40"/>
  <c r="DX6" i="40"/>
  <c r="DY6" i="40"/>
  <c r="DZ6" i="40"/>
  <c r="EA6" i="40"/>
  <c r="EB6" i="40"/>
  <c r="EC6" i="40"/>
  <c r="ED6" i="40"/>
  <c r="EE6" i="40"/>
  <c r="EF6" i="40"/>
  <c r="EG6" i="40"/>
  <c r="EH6" i="40"/>
  <c r="EI6" i="40"/>
  <c r="EJ6" i="40"/>
  <c r="EK6" i="40"/>
  <c r="EL6" i="40"/>
  <c r="EM6" i="40"/>
  <c r="EN6" i="40"/>
  <c r="EO6" i="40"/>
  <c r="EP6" i="40"/>
  <c r="EQ6" i="40"/>
  <c r="ER6" i="40"/>
  <c r="ES6" i="40"/>
  <c r="ET6" i="40"/>
  <c r="EU6" i="40"/>
  <c r="EV6" i="40"/>
  <c r="DR7" i="40"/>
  <c r="DS7" i="40"/>
  <c r="DT7" i="40"/>
  <c r="DU7" i="40"/>
  <c r="DV7" i="40"/>
  <c r="DW7" i="40"/>
  <c r="DX7" i="40"/>
  <c r="DY7" i="40"/>
  <c r="DZ7" i="40"/>
  <c r="EA7" i="40"/>
  <c r="EB7" i="40"/>
  <c r="EC7" i="40"/>
  <c r="ED7" i="40"/>
  <c r="EE7" i="40"/>
  <c r="EF7" i="40"/>
  <c r="EG7" i="40"/>
  <c r="EH7" i="40"/>
  <c r="EI7" i="40"/>
  <c r="EJ7" i="40"/>
  <c r="EK7" i="40"/>
  <c r="EL7" i="40"/>
  <c r="EM7" i="40"/>
  <c r="EN7" i="40"/>
  <c r="EO7" i="40"/>
  <c r="EP7" i="40"/>
  <c r="EQ7" i="40"/>
  <c r="ER7" i="40"/>
  <c r="ES7" i="40"/>
  <c r="ET7" i="40"/>
  <c r="EU7" i="40"/>
  <c r="EV7" i="40"/>
  <c r="DR8" i="40"/>
  <c r="DS8" i="40"/>
  <c r="DT8" i="40"/>
  <c r="DU8" i="40"/>
  <c r="DV8" i="40"/>
  <c r="DW8" i="40"/>
  <c r="DX8" i="40"/>
  <c r="DY8" i="40"/>
  <c r="DZ8" i="40"/>
  <c r="EA8" i="40"/>
  <c r="EB8" i="40"/>
  <c r="EC8" i="40"/>
  <c r="ED8" i="40"/>
  <c r="EE8" i="40"/>
  <c r="EF8" i="40"/>
  <c r="EG8" i="40"/>
  <c r="EH8" i="40"/>
  <c r="EI8" i="40"/>
  <c r="EJ8" i="40"/>
  <c r="EK8" i="40"/>
  <c r="EL8" i="40"/>
  <c r="EM8" i="40"/>
  <c r="EN8" i="40"/>
  <c r="EO8" i="40"/>
  <c r="EP8" i="40"/>
  <c r="EQ8" i="40"/>
  <c r="ER8" i="40"/>
  <c r="ES8" i="40"/>
  <c r="ET8" i="40"/>
  <c r="EU8" i="40"/>
  <c r="EV8" i="40"/>
  <c r="DR9" i="40"/>
  <c r="DS9" i="40"/>
  <c r="DT9" i="40"/>
  <c r="DU9" i="40"/>
  <c r="DV9" i="40"/>
  <c r="DW9" i="40"/>
  <c r="DX9" i="40"/>
  <c r="DY9" i="40"/>
  <c r="DZ9" i="40"/>
  <c r="EA9" i="40"/>
  <c r="EB9" i="40"/>
  <c r="EC9" i="40"/>
  <c r="ED9" i="40"/>
  <c r="EE9" i="40"/>
  <c r="EF9" i="40"/>
  <c r="EG9" i="40"/>
  <c r="EH9" i="40"/>
  <c r="EI9" i="40"/>
  <c r="EJ9" i="40"/>
  <c r="EK9" i="40"/>
  <c r="EL9" i="40"/>
  <c r="EM9" i="40"/>
  <c r="EN9" i="40"/>
  <c r="EO9" i="40"/>
  <c r="EP9" i="40"/>
  <c r="EQ9" i="40"/>
  <c r="ER9" i="40"/>
  <c r="ES9" i="40"/>
  <c r="ET9" i="40"/>
  <c r="EU9" i="40"/>
  <c r="EV9" i="40"/>
  <c r="DR10" i="40"/>
  <c r="DS10" i="40"/>
  <c r="DT10" i="40"/>
  <c r="DU10" i="40"/>
  <c r="DV10" i="40"/>
  <c r="DW10" i="40"/>
  <c r="DX10" i="40"/>
  <c r="DY10" i="40"/>
  <c r="DZ10" i="40"/>
  <c r="EA10" i="40"/>
  <c r="EB10" i="40"/>
  <c r="EC10" i="40"/>
  <c r="ED10" i="40"/>
  <c r="EE10" i="40"/>
  <c r="EF10" i="40"/>
  <c r="EG10" i="40"/>
  <c r="EH10" i="40"/>
  <c r="EI10" i="40"/>
  <c r="EJ10" i="40"/>
  <c r="EK10" i="40"/>
  <c r="EL10" i="40"/>
  <c r="EM10" i="40"/>
  <c r="EN10" i="40"/>
  <c r="EO10" i="40"/>
  <c r="EP10" i="40"/>
  <c r="EQ10" i="40"/>
  <c r="ER10" i="40"/>
  <c r="ES10" i="40"/>
  <c r="ET10" i="40"/>
  <c r="EU10" i="40"/>
  <c r="EV10" i="40"/>
  <c r="DR11" i="40"/>
  <c r="DS11" i="40"/>
  <c r="DT11" i="40"/>
  <c r="DU11" i="40"/>
  <c r="DV11" i="40"/>
  <c r="DW11" i="40"/>
  <c r="DX11" i="40"/>
  <c r="DY11" i="40"/>
  <c r="DZ11" i="40"/>
  <c r="EA11" i="40"/>
  <c r="EB11" i="40"/>
  <c r="EC11" i="40"/>
  <c r="ED11" i="40"/>
  <c r="EE11" i="40"/>
  <c r="EF11" i="40"/>
  <c r="EG11" i="40"/>
  <c r="EH11" i="40"/>
  <c r="EI11" i="40"/>
  <c r="EJ11" i="40"/>
  <c r="EK11" i="40"/>
  <c r="EL11" i="40"/>
  <c r="EM11" i="40"/>
  <c r="EN11" i="40"/>
  <c r="EO11" i="40"/>
  <c r="EP11" i="40"/>
  <c r="EQ11" i="40"/>
  <c r="ER11" i="40"/>
  <c r="ES11" i="40"/>
  <c r="ET11" i="40"/>
  <c r="EU11" i="40"/>
  <c r="EV11" i="40"/>
  <c r="DR12" i="40"/>
  <c r="DS12" i="40"/>
  <c r="DT12" i="40"/>
  <c r="DU12" i="40"/>
  <c r="DV12" i="40"/>
  <c r="DW12" i="40"/>
  <c r="DX12" i="40"/>
  <c r="DY12" i="40"/>
  <c r="DZ12" i="40"/>
  <c r="EA12" i="40"/>
  <c r="EB12" i="40"/>
  <c r="EC12" i="40"/>
  <c r="ED12" i="40"/>
  <c r="EE12" i="40"/>
  <c r="EF12" i="40"/>
  <c r="EG12" i="40"/>
  <c r="EH12" i="40"/>
  <c r="EI12" i="40"/>
  <c r="EJ12" i="40"/>
  <c r="EK12" i="40"/>
  <c r="EL12" i="40"/>
  <c r="EM12" i="40"/>
  <c r="EN12" i="40"/>
  <c r="EO12" i="40"/>
  <c r="EP12" i="40"/>
  <c r="EQ12" i="40"/>
  <c r="ER12" i="40"/>
  <c r="ES12" i="40"/>
  <c r="ET12" i="40"/>
  <c r="EU12" i="40"/>
  <c r="EV12" i="40"/>
  <c r="DR13" i="40"/>
  <c r="DS13" i="40"/>
  <c r="DT13" i="40"/>
  <c r="DU13" i="40"/>
  <c r="DV13" i="40"/>
  <c r="DW13" i="40"/>
  <c r="DX13" i="40"/>
  <c r="DY13" i="40"/>
  <c r="DZ13" i="40"/>
  <c r="EA13" i="40"/>
  <c r="EB13" i="40"/>
  <c r="EC13" i="40"/>
  <c r="ED13" i="40"/>
  <c r="EE13" i="40"/>
  <c r="EF13" i="40"/>
  <c r="EG13" i="40"/>
  <c r="EH13" i="40"/>
  <c r="EI13" i="40"/>
  <c r="EJ13" i="40"/>
  <c r="EK13" i="40"/>
  <c r="EL13" i="40"/>
  <c r="EM13" i="40"/>
  <c r="EN13" i="40"/>
  <c r="EO13" i="40"/>
  <c r="EP13" i="40"/>
  <c r="EQ13" i="40"/>
  <c r="ER13" i="40"/>
  <c r="ES13" i="40"/>
  <c r="ET13" i="40"/>
  <c r="EU13" i="40"/>
  <c r="EV13" i="40"/>
  <c r="DR14" i="40"/>
  <c r="DS14" i="40"/>
  <c r="DT14" i="40"/>
  <c r="DU14" i="40"/>
  <c r="DV14" i="40"/>
  <c r="DW14" i="40"/>
  <c r="DX14" i="40"/>
  <c r="DY14" i="40"/>
  <c r="DZ14" i="40"/>
  <c r="EA14" i="40"/>
  <c r="EB14" i="40"/>
  <c r="EC14" i="40"/>
  <c r="ED14" i="40"/>
  <c r="EE14" i="40"/>
  <c r="EF14" i="40"/>
  <c r="EG14" i="40"/>
  <c r="EH14" i="40"/>
  <c r="EI14" i="40"/>
  <c r="EJ14" i="40"/>
  <c r="EK14" i="40"/>
  <c r="EL14" i="40"/>
  <c r="EM14" i="40"/>
  <c r="EN14" i="40"/>
  <c r="EO14" i="40"/>
  <c r="EP14" i="40"/>
  <c r="EQ14" i="40"/>
  <c r="ER14" i="40"/>
  <c r="ES14" i="40"/>
  <c r="ET14" i="40"/>
  <c r="EU14" i="40"/>
  <c r="EV14" i="40"/>
  <c r="DR15" i="40"/>
  <c r="DS15" i="40"/>
  <c r="DT15" i="40"/>
  <c r="DU15" i="40"/>
  <c r="DV15" i="40"/>
  <c r="DW15" i="40"/>
  <c r="DX15" i="40"/>
  <c r="DY15" i="40"/>
  <c r="DZ15" i="40"/>
  <c r="EA15" i="40"/>
  <c r="EB15" i="40"/>
  <c r="EC15" i="40"/>
  <c r="ED15" i="40"/>
  <c r="EE15" i="40"/>
  <c r="EF15" i="40"/>
  <c r="EG15" i="40"/>
  <c r="EH15" i="40"/>
  <c r="EI15" i="40"/>
  <c r="EJ15" i="40"/>
  <c r="EK15" i="40"/>
  <c r="EL15" i="40"/>
  <c r="EM15" i="40"/>
  <c r="EN15" i="40"/>
  <c r="EO15" i="40"/>
  <c r="EP15" i="40"/>
  <c r="EQ15" i="40"/>
  <c r="ER15" i="40"/>
  <c r="ES15" i="40"/>
  <c r="ET15" i="40"/>
  <c r="EU15" i="40"/>
  <c r="EV15" i="40"/>
  <c r="DR16" i="40"/>
  <c r="DS16" i="40"/>
  <c r="DT16" i="40"/>
  <c r="DU16" i="40"/>
  <c r="DV16" i="40"/>
  <c r="DW16" i="40"/>
  <c r="DX16" i="40"/>
  <c r="DY16" i="40"/>
  <c r="DZ16" i="40"/>
  <c r="EA16" i="40"/>
  <c r="EB16" i="40"/>
  <c r="EC16" i="40"/>
  <c r="ED16" i="40"/>
  <c r="EE16" i="40"/>
  <c r="EF16" i="40"/>
  <c r="EG16" i="40"/>
  <c r="EH16" i="40"/>
  <c r="EI16" i="40"/>
  <c r="EJ16" i="40"/>
  <c r="EK16" i="40"/>
  <c r="EL16" i="40"/>
  <c r="EM16" i="40"/>
  <c r="EN16" i="40"/>
  <c r="EO16" i="40"/>
  <c r="EP16" i="40"/>
  <c r="EQ16" i="40"/>
  <c r="ER16" i="40"/>
  <c r="ES16" i="40"/>
  <c r="ET16" i="40"/>
  <c r="EU16" i="40"/>
  <c r="EV16" i="40"/>
  <c r="DR17" i="40"/>
  <c r="DS17" i="40"/>
  <c r="DT17" i="40"/>
  <c r="DU17" i="40"/>
  <c r="DV17" i="40"/>
  <c r="DW17" i="40"/>
  <c r="DX17" i="40"/>
  <c r="DY17" i="40"/>
  <c r="DZ17" i="40"/>
  <c r="EA17" i="40"/>
  <c r="EB17" i="40"/>
  <c r="EC17" i="40"/>
  <c r="ED17" i="40"/>
  <c r="EE17" i="40"/>
  <c r="EF17" i="40"/>
  <c r="EG17" i="40"/>
  <c r="EH17" i="40"/>
  <c r="EI17" i="40"/>
  <c r="EJ17" i="40"/>
  <c r="EK17" i="40"/>
  <c r="EL17" i="40"/>
  <c r="EM17" i="40"/>
  <c r="EN17" i="40"/>
  <c r="EO17" i="40"/>
  <c r="EP17" i="40"/>
  <c r="EQ17" i="40"/>
  <c r="ER17" i="40"/>
  <c r="ES17" i="40"/>
  <c r="ET17" i="40"/>
  <c r="EU17" i="40"/>
  <c r="EV17" i="40"/>
  <c r="DR18" i="40"/>
  <c r="DS18" i="40"/>
  <c r="DT18" i="40"/>
  <c r="DU18" i="40"/>
  <c r="DV18" i="40"/>
  <c r="DW18" i="40"/>
  <c r="DX18" i="40"/>
  <c r="DY18" i="40"/>
  <c r="DZ18" i="40"/>
  <c r="EA18" i="40"/>
  <c r="EB18" i="40"/>
  <c r="EC18" i="40"/>
  <c r="ED18" i="40"/>
  <c r="EE18" i="40"/>
  <c r="EF18" i="40"/>
  <c r="EG18" i="40"/>
  <c r="EH18" i="40"/>
  <c r="EI18" i="40"/>
  <c r="EJ18" i="40"/>
  <c r="EK18" i="40"/>
  <c r="EL18" i="40"/>
  <c r="EM18" i="40"/>
  <c r="EN18" i="40"/>
  <c r="EO18" i="40"/>
  <c r="EP18" i="40"/>
  <c r="EQ18" i="40"/>
  <c r="ER18" i="40"/>
  <c r="ES18" i="40"/>
  <c r="ET18" i="40"/>
  <c r="EU18" i="40"/>
  <c r="EV18" i="40"/>
  <c r="DR19" i="40"/>
  <c r="DS19" i="40"/>
  <c r="DT19" i="40"/>
  <c r="DU19" i="40"/>
  <c r="DV19" i="40"/>
  <c r="DW19" i="40"/>
  <c r="DX19" i="40"/>
  <c r="DY19" i="40"/>
  <c r="DZ19" i="40"/>
  <c r="EA19" i="40"/>
  <c r="EB19" i="40"/>
  <c r="EC19" i="40"/>
  <c r="ED19" i="40"/>
  <c r="EE19" i="40"/>
  <c r="EF19" i="40"/>
  <c r="EG19" i="40"/>
  <c r="EH19" i="40"/>
  <c r="EI19" i="40"/>
  <c r="EJ19" i="40"/>
  <c r="EK19" i="40"/>
  <c r="EL19" i="40"/>
  <c r="EM19" i="40"/>
  <c r="EN19" i="40"/>
  <c r="EO19" i="40"/>
  <c r="EP19" i="40"/>
  <c r="EQ19" i="40"/>
  <c r="ER19" i="40"/>
  <c r="ES19" i="40"/>
  <c r="ET19" i="40"/>
  <c r="EU19" i="40"/>
  <c r="EV19" i="40"/>
  <c r="DR20" i="40"/>
  <c r="DS20" i="40"/>
  <c r="DT20" i="40"/>
  <c r="DU20" i="40"/>
  <c r="DV20" i="40"/>
  <c r="DW20" i="40"/>
  <c r="DX20" i="40"/>
  <c r="DY20" i="40"/>
  <c r="DZ20" i="40"/>
  <c r="EA20" i="40"/>
  <c r="EB20" i="40"/>
  <c r="EC20" i="40"/>
  <c r="ED20" i="40"/>
  <c r="EE20" i="40"/>
  <c r="EF20" i="40"/>
  <c r="EG20" i="40"/>
  <c r="EH20" i="40"/>
  <c r="EI20" i="40"/>
  <c r="EJ20" i="40"/>
  <c r="EK20" i="40"/>
  <c r="EL20" i="40"/>
  <c r="EM20" i="40"/>
  <c r="EN20" i="40"/>
  <c r="EO20" i="40"/>
  <c r="EP20" i="40"/>
  <c r="EQ20" i="40"/>
  <c r="ER20" i="40"/>
  <c r="ES20" i="40"/>
  <c r="ET20" i="40"/>
  <c r="EU20" i="40"/>
  <c r="EV20" i="40"/>
  <c r="DR21" i="40"/>
  <c r="DS21" i="40"/>
  <c r="DT21" i="40"/>
  <c r="DU21" i="40"/>
  <c r="DV21" i="40"/>
  <c r="DW21" i="40"/>
  <c r="DX21" i="40"/>
  <c r="DY21" i="40"/>
  <c r="DZ21" i="40"/>
  <c r="EA21" i="40"/>
  <c r="EB21" i="40"/>
  <c r="EC21" i="40"/>
  <c r="ED21" i="40"/>
  <c r="EE21" i="40"/>
  <c r="EF21" i="40"/>
  <c r="EG21" i="40"/>
  <c r="EH21" i="40"/>
  <c r="EI21" i="40"/>
  <c r="EJ21" i="40"/>
  <c r="EK21" i="40"/>
  <c r="EL21" i="40"/>
  <c r="EM21" i="40"/>
  <c r="EN21" i="40"/>
  <c r="EO21" i="40"/>
  <c r="EP21" i="40"/>
  <c r="EQ21" i="40"/>
  <c r="ER21" i="40"/>
  <c r="ES21" i="40"/>
  <c r="ET21" i="40"/>
  <c r="EU21" i="40"/>
  <c r="EV21" i="40"/>
  <c r="DR22" i="40"/>
  <c r="DS22" i="40"/>
  <c r="DT22" i="40"/>
  <c r="DU22" i="40"/>
  <c r="DV22" i="40"/>
  <c r="DW22" i="40"/>
  <c r="DX22" i="40"/>
  <c r="DY22" i="40"/>
  <c r="DZ22" i="40"/>
  <c r="EA22" i="40"/>
  <c r="EB22" i="40"/>
  <c r="EC22" i="40"/>
  <c r="ED22" i="40"/>
  <c r="EE22" i="40"/>
  <c r="EF22" i="40"/>
  <c r="EG22" i="40"/>
  <c r="EH22" i="40"/>
  <c r="EI22" i="40"/>
  <c r="EJ22" i="40"/>
  <c r="EK22" i="40"/>
  <c r="EL22" i="40"/>
  <c r="EM22" i="40"/>
  <c r="EN22" i="40"/>
  <c r="EO22" i="40"/>
  <c r="EP22" i="40"/>
  <c r="EQ22" i="40"/>
  <c r="ER22" i="40"/>
  <c r="ES22" i="40"/>
  <c r="ET22" i="40"/>
  <c r="EU22" i="40"/>
  <c r="EV22" i="40"/>
  <c r="DR23" i="40"/>
  <c r="DS23" i="40"/>
  <c r="DT23" i="40"/>
  <c r="DU23" i="40"/>
  <c r="DV23" i="40"/>
  <c r="DW23" i="40"/>
  <c r="DX23" i="40"/>
  <c r="DY23" i="40"/>
  <c r="DZ23" i="40"/>
  <c r="EA23" i="40"/>
  <c r="EB23" i="40"/>
  <c r="EC23" i="40"/>
  <c r="ED23" i="40"/>
  <c r="EE23" i="40"/>
  <c r="EF23" i="40"/>
  <c r="EG23" i="40"/>
  <c r="EH23" i="40"/>
  <c r="EI23" i="40"/>
  <c r="EJ23" i="40"/>
  <c r="EK23" i="40"/>
  <c r="EL23" i="40"/>
  <c r="EM23" i="40"/>
  <c r="EN23" i="40"/>
  <c r="EO23" i="40"/>
  <c r="EP23" i="40"/>
  <c r="EQ23" i="40"/>
  <c r="ER23" i="40"/>
  <c r="ES23" i="40"/>
  <c r="ET23" i="40"/>
  <c r="EU23" i="40"/>
  <c r="EV23" i="40"/>
  <c r="DR24" i="40"/>
  <c r="DS24" i="40"/>
  <c r="DT24" i="40"/>
  <c r="DU24" i="40"/>
  <c r="DV24" i="40"/>
  <c r="DW24" i="40"/>
  <c r="DX24" i="40"/>
  <c r="DY24" i="40"/>
  <c r="DZ24" i="40"/>
  <c r="EA24" i="40"/>
  <c r="EB24" i="40"/>
  <c r="EC24" i="40"/>
  <c r="ED24" i="40"/>
  <c r="EE24" i="40"/>
  <c r="EF24" i="40"/>
  <c r="EG24" i="40"/>
  <c r="EH24" i="40"/>
  <c r="EI24" i="40"/>
  <c r="EJ24" i="40"/>
  <c r="EK24" i="40"/>
  <c r="EL24" i="40"/>
  <c r="EM24" i="40"/>
  <c r="EN24" i="40"/>
  <c r="EO24" i="40"/>
  <c r="EP24" i="40"/>
  <c r="EQ24" i="40"/>
  <c r="ER24" i="40"/>
  <c r="ES24" i="40"/>
  <c r="ET24" i="40"/>
  <c r="EU24" i="40"/>
  <c r="EV24" i="40"/>
  <c r="DR25" i="40"/>
  <c r="DS25" i="40"/>
  <c r="DT25" i="40"/>
  <c r="DU25" i="40"/>
  <c r="DV25" i="40"/>
  <c r="DW25" i="40"/>
  <c r="DX25" i="40"/>
  <c r="DY25" i="40"/>
  <c r="DZ25" i="40"/>
  <c r="EA25" i="40"/>
  <c r="EB25" i="40"/>
  <c r="EC25" i="40"/>
  <c r="ED25" i="40"/>
  <c r="EE25" i="40"/>
  <c r="EF25" i="40"/>
  <c r="EG25" i="40"/>
  <c r="EH25" i="40"/>
  <c r="EI25" i="40"/>
  <c r="EJ25" i="40"/>
  <c r="EK25" i="40"/>
  <c r="EL25" i="40"/>
  <c r="EM25" i="40"/>
  <c r="EN25" i="40"/>
  <c r="EO25" i="40"/>
  <c r="EP25" i="40"/>
  <c r="EQ25" i="40"/>
  <c r="ER25" i="40"/>
  <c r="ES25" i="40"/>
  <c r="ET25" i="40"/>
  <c r="EU25" i="40"/>
  <c r="EV25" i="40"/>
  <c r="DR26" i="40"/>
  <c r="DS26" i="40"/>
  <c r="DT26" i="40"/>
  <c r="DU26" i="40"/>
  <c r="DV26" i="40"/>
  <c r="DW26" i="40"/>
  <c r="DX26" i="40"/>
  <c r="DY26" i="40"/>
  <c r="DZ26" i="40"/>
  <c r="EA26" i="40"/>
  <c r="EB26" i="40"/>
  <c r="EC26" i="40"/>
  <c r="ED26" i="40"/>
  <c r="EE26" i="40"/>
  <c r="EF26" i="40"/>
  <c r="EG26" i="40"/>
  <c r="EH26" i="40"/>
  <c r="EI26" i="40"/>
  <c r="EJ26" i="40"/>
  <c r="EK26" i="40"/>
  <c r="EL26" i="40"/>
  <c r="EM26" i="40"/>
  <c r="EN26" i="40"/>
  <c r="EO26" i="40"/>
  <c r="EP26" i="40"/>
  <c r="EQ26" i="40"/>
  <c r="ER26" i="40"/>
  <c r="ES26" i="40"/>
  <c r="ET26" i="40"/>
  <c r="EU26" i="40"/>
  <c r="EV26" i="40"/>
  <c r="DR27" i="40"/>
  <c r="DS27" i="40"/>
  <c r="DT27" i="40"/>
  <c r="DU27" i="40"/>
  <c r="DV27" i="40"/>
  <c r="DW27" i="40"/>
  <c r="DX27" i="40"/>
  <c r="DY27" i="40"/>
  <c r="DZ27" i="40"/>
  <c r="EA27" i="40"/>
  <c r="EB27" i="40"/>
  <c r="EC27" i="40"/>
  <c r="ED27" i="40"/>
  <c r="EE27" i="40"/>
  <c r="EF27" i="40"/>
  <c r="EG27" i="40"/>
  <c r="EH27" i="40"/>
  <c r="EI27" i="40"/>
  <c r="EJ27" i="40"/>
  <c r="EK27" i="40"/>
  <c r="EL27" i="40"/>
  <c r="EM27" i="40"/>
  <c r="EN27" i="40"/>
  <c r="EO27" i="40"/>
  <c r="EP27" i="40"/>
  <c r="EQ27" i="40"/>
  <c r="ER27" i="40"/>
  <c r="ES27" i="40"/>
  <c r="ET27" i="40"/>
  <c r="EU27" i="40"/>
  <c r="EV27" i="40"/>
  <c r="DR28" i="40"/>
  <c r="DS28" i="40"/>
  <c r="DT28" i="40"/>
  <c r="DU28" i="40"/>
  <c r="DV28" i="40"/>
  <c r="DW28" i="40"/>
  <c r="DX28" i="40"/>
  <c r="DY28" i="40"/>
  <c r="DZ28" i="40"/>
  <c r="EA28" i="40"/>
  <c r="EB28" i="40"/>
  <c r="EC28" i="40"/>
  <c r="ED28" i="40"/>
  <c r="EE28" i="40"/>
  <c r="EF28" i="40"/>
  <c r="EG28" i="40"/>
  <c r="EH28" i="40"/>
  <c r="EI28" i="40"/>
  <c r="EJ28" i="40"/>
  <c r="EK28" i="40"/>
  <c r="EL28" i="40"/>
  <c r="EM28" i="40"/>
  <c r="EN28" i="40"/>
  <c r="EO28" i="40"/>
  <c r="EP28" i="40"/>
  <c r="EQ28" i="40"/>
  <c r="ER28" i="40"/>
  <c r="ES28" i="40"/>
  <c r="ET28" i="40"/>
  <c r="EU28" i="40"/>
  <c r="EV28" i="40"/>
  <c r="DR29" i="40"/>
  <c r="DS29" i="40"/>
  <c r="DT29" i="40"/>
  <c r="DU29" i="40"/>
  <c r="DV29" i="40"/>
  <c r="DW29" i="40"/>
  <c r="DX29" i="40"/>
  <c r="DY29" i="40"/>
  <c r="DZ29" i="40"/>
  <c r="EA29" i="40"/>
  <c r="EB29" i="40"/>
  <c r="EC29" i="40"/>
  <c r="ED29" i="40"/>
  <c r="EE29" i="40"/>
  <c r="EF29" i="40"/>
  <c r="EG29" i="40"/>
  <c r="EH29" i="40"/>
  <c r="EI29" i="40"/>
  <c r="EJ29" i="40"/>
  <c r="EK29" i="40"/>
  <c r="EL29" i="40"/>
  <c r="EM29" i="40"/>
  <c r="EN29" i="40"/>
  <c r="EO29" i="40"/>
  <c r="EP29" i="40"/>
  <c r="EQ29" i="40"/>
  <c r="ER29" i="40"/>
  <c r="ES29" i="40"/>
  <c r="ET29" i="40"/>
  <c r="EU29" i="40"/>
  <c r="EV29" i="40"/>
  <c r="DR30" i="40"/>
  <c r="DS30" i="40"/>
  <c r="DT30" i="40"/>
  <c r="DU30" i="40"/>
  <c r="DV30" i="40"/>
  <c r="DW30" i="40"/>
  <c r="DX30" i="40"/>
  <c r="DY30" i="40"/>
  <c r="DZ30" i="40"/>
  <c r="EA30" i="40"/>
  <c r="EB30" i="40"/>
  <c r="EC30" i="40"/>
  <c r="ED30" i="40"/>
  <c r="EE30" i="40"/>
  <c r="EF30" i="40"/>
  <c r="EG30" i="40"/>
  <c r="EH30" i="40"/>
  <c r="EI30" i="40"/>
  <c r="EJ30" i="40"/>
  <c r="EK30" i="40"/>
  <c r="EL30" i="40"/>
  <c r="EM30" i="40"/>
  <c r="EN30" i="40"/>
  <c r="EO30" i="40"/>
  <c r="EP30" i="40"/>
  <c r="EQ30" i="40"/>
  <c r="ER30" i="40"/>
  <c r="ES30" i="40"/>
  <c r="ET30" i="40"/>
  <c r="EU30" i="40"/>
  <c r="EV30" i="40"/>
  <c r="DR31" i="40"/>
  <c r="DS31" i="40"/>
  <c r="DT31" i="40"/>
  <c r="DU31" i="40"/>
  <c r="DV31" i="40"/>
  <c r="DW31" i="40"/>
  <c r="DX31" i="40"/>
  <c r="DY31" i="40"/>
  <c r="DZ31" i="40"/>
  <c r="EA31" i="40"/>
  <c r="EB31" i="40"/>
  <c r="EC31" i="40"/>
  <c r="ED31" i="40"/>
  <c r="EE31" i="40"/>
  <c r="EF31" i="40"/>
  <c r="EG31" i="40"/>
  <c r="EH31" i="40"/>
  <c r="EI31" i="40"/>
  <c r="EJ31" i="40"/>
  <c r="EK31" i="40"/>
  <c r="EL31" i="40"/>
  <c r="EM31" i="40"/>
  <c r="EN31" i="40"/>
  <c r="EO31" i="40"/>
  <c r="EP31" i="40"/>
  <c r="EQ31" i="40"/>
  <c r="ER31" i="40"/>
  <c r="ES31" i="40"/>
  <c r="ET31" i="40"/>
  <c r="EU31" i="40"/>
  <c r="EV31" i="40"/>
  <c r="DR32" i="40"/>
  <c r="DS32" i="40"/>
  <c r="DT32" i="40"/>
  <c r="DU32" i="40"/>
  <c r="DV32" i="40"/>
  <c r="DW32" i="40"/>
  <c r="DX32" i="40"/>
  <c r="DY32" i="40"/>
  <c r="DZ32" i="40"/>
  <c r="EA32" i="40"/>
  <c r="EB32" i="40"/>
  <c r="EC32" i="40"/>
  <c r="ED32" i="40"/>
  <c r="EE32" i="40"/>
  <c r="EF32" i="40"/>
  <c r="EG32" i="40"/>
  <c r="EH32" i="40"/>
  <c r="EI32" i="40"/>
  <c r="EJ32" i="40"/>
  <c r="EK32" i="40"/>
  <c r="EL32" i="40"/>
  <c r="EM32" i="40"/>
  <c r="EN32" i="40"/>
  <c r="EO32" i="40"/>
  <c r="EP32" i="40"/>
  <c r="EQ32" i="40"/>
  <c r="ER32" i="40"/>
  <c r="ES32" i="40"/>
  <c r="ET32" i="40"/>
  <c r="EU32" i="40"/>
  <c r="EV32" i="40"/>
  <c r="DR33" i="40"/>
  <c r="DS33" i="40"/>
  <c r="DT33" i="40"/>
  <c r="DU33" i="40"/>
  <c r="DV33" i="40"/>
  <c r="DW33" i="40"/>
  <c r="DX33" i="40"/>
  <c r="DY33" i="40"/>
  <c r="DZ33" i="40"/>
  <c r="EA33" i="40"/>
  <c r="EB33" i="40"/>
  <c r="EC33" i="40"/>
  <c r="ED33" i="40"/>
  <c r="EE33" i="40"/>
  <c r="EF33" i="40"/>
  <c r="EG33" i="40"/>
  <c r="EH33" i="40"/>
  <c r="EI33" i="40"/>
  <c r="EJ33" i="40"/>
  <c r="EK33" i="40"/>
  <c r="EL33" i="40"/>
  <c r="EM33" i="40"/>
  <c r="EN33" i="40"/>
  <c r="EO33" i="40"/>
  <c r="EP33" i="40"/>
  <c r="EQ33" i="40"/>
  <c r="ER33" i="40"/>
  <c r="ES33" i="40"/>
  <c r="ET33" i="40"/>
  <c r="EU33" i="40"/>
  <c r="EV33" i="40"/>
  <c r="DR34" i="40"/>
  <c r="DS34" i="40"/>
  <c r="DT34" i="40"/>
  <c r="DU34" i="40"/>
  <c r="DV34" i="40"/>
  <c r="DW34" i="40"/>
  <c r="DX34" i="40"/>
  <c r="DY34" i="40"/>
  <c r="DZ34" i="40"/>
  <c r="EA34" i="40"/>
  <c r="EB34" i="40"/>
  <c r="EC34" i="40"/>
  <c r="ED34" i="40"/>
  <c r="EE34" i="40"/>
  <c r="EF34" i="40"/>
  <c r="EG34" i="40"/>
  <c r="EH34" i="40"/>
  <c r="EI34" i="40"/>
  <c r="EJ34" i="40"/>
  <c r="EK34" i="40"/>
  <c r="EL34" i="40"/>
  <c r="EM34" i="40"/>
  <c r="EN34" i="40"/>
  <c r="EO34" i="40"/>
  <c r="EP34" i="40"/>
  <c r="EQ34" i="40"/>
  <c r="ER34" i="40"/>
  <c r="ES34" i="40"/>
  <c r="ET34" i="40"/>
  <c r="EU34" i="40"/>
  <c r="EV34" i="40"/>
  <c r="DR35" i="40"/>
  <c r="DS35" i="40"/>
  <c r="DT35" i="40"/>
  <c r="DU35" i="40"/>
  <c r="DV35" i="40"/>
  <c r="DW35" i="40"/>
  <c r="DX35" i="40"/>
  <c r="DY35" i="40"/>
  <c r="DZ35" i="40"/>
  <c r="EA35" i="40"/>
  <c r="EB35" i="40"/>
  <c r="EC35" i="40"/>
  <c r="ED35" i="40"/>
  <c r="EE35" i="40"/>
  <c r="EF35" i="40"/>
  <c r="EG35" i="40"/>
  <c r="EH35" i="40"/>
  <c r="EI35" i="40"/>
  <c r="EJ35" i="40"/>
  <c r="EK35" i="40"/>
  <c r="EL35" i="40"/>
  <c r="EM35" i="40"/>
  <c r="EN35" i="40"/>
  <c r="EO35" i="40"/>
  <c r="EP35" i="40"/>
  <c r="EQ35" i="40"/>
  <c r="ER35" i="40"/>
  <c r="ES35" i="40"/>
  <c r="ET35" i="40"/>
  <c r="EU35" i="40"/>
  <c r="EV35" i="40"/>
  <c r="DR36" i="40"/>
  <c r="DS36" i="40"/>
  <c r="DT36" i="40"/>
  <c r="DU36" i="40"/>
  <c r="DV36" i="40"/>
  <c r="DW36" i="40"/>
  <c r="DX36" i="40"/>
  <c r="DY36" i="40"/>
  <c r="DZ36" i="40"/>
  <c r="EA36" i="40"/>
  <c r="EB36" i="40"/>
  <c r="EC36" i="40"/>
  <c r="ED36" i="40"/>
  <c r="EE36" i="40"/>
  <c r="EF36" i="40"/>
  <c r="EG36" i="40"/>
  <c r="EH36" i="40"/>
  <c r="EI36" i="40"/>
  <c r="EJ36" i="40"/>
  <c r="EK36" i="40"/>
  <c r="EL36" i="40"/>
  <c r="EM36" i="40"/>
  <c r="EN36" i="40"/>
  <c r="EO36" i="40"/>
  <c r="EP36" i="40"/>
  <c r="EQ36" i="40"/>
  <c r="ER36" i="40"/>
  <c r="ES36" i="40"/>
  <c r="ET36" i="40"/>
  <c r="EU36" i="40"/>
  <c r="EV36" i="40"/>
  <c r="DR37" i="40"/>
  <c r="DS37" i="40"/>
  <c r="DT37" i="40"/>
  <c r="DU37" i="40"/>
  <c r="DV37" i="40"/>
  <c r="DW37" i="40"/>
  <c r="DX37" i="40"/>
  <c r="DY37" i="40"/>
  <c r="DZ37" i="40"/>
  <c r="EA37" i="40"/>
  <c r="EB37" i="40"/>
  <c r="EC37" i="40"/>
  <c r="ED37" i="40"/>
  <c r="EE37" i="40"/>
  <c r="EF37" i="40"/>
  <c r="EG37" i="40"/>
  <c r="EH37" i="40"/>
  <c r="EI37" i="40"/>
  <c r="EJ37" i="40"/>
  <c r="EK37" i="40"/>
  <c r="EL37" i="40"/>
  <c r="EM37" i="40"/>
  <c r="EN37" i="40"/>
  <c r="EO37" i="40"/>
  <c r="EP37" i="40"/>
  <c r="EQ37" i="40"/>
  <c r="ER37" i="40"/>
  <c r="ES37" i="40"/>
  <c r="ET37" i="40"/>
  <c r="EU37" i="40"/>
  <c r="EV37" i="40"/>
  <c r="DR38" i="40"/>
  <c r="DS38" i="40"/>
  <c r="DT38" i="40"/>
  <c r="DU38" i="40"/>
  <c r="DV38" i="40"/>
  <c r="DW38" i="40"/>
  <c r="DX38" i="40"/>
  <c r="DY38" i="40"/>
  <c r="DZ38" i="40"/>
  <c r="EA38" i="40"/>
  <c r="EB38" i="40"/>
  <c r="EC38" i="40"/>
  <c r="ED38" i="40"/>
  <c r="EE38" i="40"/>
  <c r="EF38" i="40"/>
  <c r="EG38" i="40"/>
  <c r="EH38" i="40"/>
  <c r="EI38" i="40"/>
  <c r="EJ38" i="40"/>
  <c r="EK38" i="40"/>
  <c r="EL38" i="40"/>
  <c r="EM38" i="40"/>
  <c r="EN38" i="40"/>
  <c r="EO38" i="40"/>
  <c r="EP38" i="40"/>
  <c r="EQ38" i="40"/>
  <c r="ER38" i="40"/>
  <c r="ES38" i="40"/>
  <c r="ET38" i="40"/>
  <c r="EU38" i="40"/>
  <c r="EV38" i="40"/>
  <c r="DR39" i="40"/>
  <c r="DS39" i="40"/>
  <c r="DT39" i="40"/>
  <c r="DU39" i="40"/>
  <c r="DV39" i="40"/>
  <c r="DW39" i="40"/>
  <c r="DX39" i="40"/>
  <c r="DY39" i="40"/>
  <c r="DZ39" i="40"/>
  <c r="EA39" i="40"/>
  <c r="EB39" i="40"/>
  <c r="EC39" i="40"/>
  <c r="ED39" i="40"/>
  <c r="EE39" i="40"/>
  <c r="EF39" i="40"/>
  <c r="EG39" i="40"/>
  <c r="EH39" i="40"/>
  <c r="EI39" i="40"/>
  <c r="EJ39" i="40"/>
  <c r="EK39" i="40"/>
  <c r="EL39" i="40"/>
  <c r="EM39" i="40"/>
  <c r="EN39" i="40"/>
  <c r="EO39" i="40"/>
  <c r="EP39" i="40"/>
  <c r="EQ39" i="40"/>
  <c r="ER39" i="40"/>
  <c r="ES39" i="40"/>
  <c r="ET39" i="40"/>
  <c r="EU39" i="40"/>
  <c r="EV39" i="40"/>
  <c r="DR40" i="40"/>
  <c r="DS40" i="40"/>
  <c r="DT40" i="40"/>
  <c r="DU40" i="40"/>
  <c r="DV40" i="40"/>
  <c r="DW40" i="40"/>
  <c r="DX40" i="40"/>
  <c r="DY40" i="40"/>
  <c r="DZ40" i="40"/>
  <c r="EA40" i="40"/>
  <c r="EB40" i="40"/>
  <c r="EC40" i="40"/>
  <c r="ED40" i="40"/>
  <c r="EE40" i="40"/>
  <c r="EF40" i="40"/>
  <c r="EG40" i="40"/>
  <c r="EH40" i="40"/>
  <c r="EI40" i="40"/>
  <c r="EJ40" i="40"/>
  <c r="EK40" i="40"/>
  <c r="EL40" i="40"/>
  <c r="EM40" i="40"/>
  <c r="EN40" i="40"/>
  <c r="EO40" i="40"/>
  <c r="EP40" i="40"/>
  <c r="EQ40" i="40"/>
  <c r="ER40" i="40"/>
  <c r="ES40" i="40"/>
  <c r="ET40" i="40"/>
  <c r="EU40" i="40"/>
  <c r="EV40" i="40"/>
  <c r="DR41" i="40"/>
  <c r="DS41" i="40"/>
  <c r="DT41" i="40"/>
  <c r="DU41" i="40"/>
  <c r="DV41" i="40"/>
  <c r="DW41" i="40"/>
  <c r="DX41" i="40"/>
  <c r="DY41" i="40"/>
  <c r="DZ41" i="40"/>
  <c r="EA41" i="40"/>
  <c r="EB41" i="40"/>
  <c r="EC41" i="40"/>
  <c r="ED41" i="40"/>
  <c r="EE41" i="40"/>
  <c r="EF41" i="40"/>
  <c r="EG41" i="40"/>
  <c r="EH41" i="40"/>
  <c r="EI41" i="40"/>
  <c r="EJ41" i="40"/>
  <c r="EK41" i="40"/>
  <c r="EL41" i="40"/>
  <c r="EM41" i="40"/>
  <c r="EN41" i="40"/>
  <c r="EO41" i="40"/>
  <c r="EP41" i="40"/>
  <c r="EQ41" i="40"/>
  <c r="ER41" i="40"/>
  <c r="ES41" i="40"/>
  <c r="ET41" i="40"/>
  <c r="EU41" i="40"/>
  <c r="EV41" i="40"/>
  <c r="DR42" i="40"/>
  <c r="DS42" i="40"/>
  <c r="DT42" i="40"/>
  <c r="DU42" i="40"/>
  <c r="DV42" i="40"/>
  <c r="DW42" i="40"/>
  <c r="DX42" i="40"/>
  <c r="DY42" i="40"/>
  <c r="DZ42" i="40"/>
  <c r="EA42" i="40"/>
  <c r="EB42" i="40"/>
  <c r="EC42" i="40"/>
  <c r="ED42" i="40"/>
  <c r="EE42" i="40"/>
  <c r="EF42" i="40"/>
  <c r="EG42" i="40"/>
  <c r="EH42" i="40"/>
  <c r="EI42" i="40"/>
  <c r="EJ42" i="40"/>
  <c r="EK42" i="40"/>
  <c r="EL42" i="40"/>
  <c r="EM42" i="40"/>
  <c r="EN42" i="40"/>
  <c r="EO42" i="40"/>
  <c r="EP42" i="40"/>
  <c r="EQ42" i="40"/>
  <c r="ER42" i="40"/>
  <c r="ES42" i="40"/>
  <c r="ET42" i="40"/>
  <c r="EU42" i="40"/>
  <c r="EV42" i="40"/>
  <c r="DR43" i="40"/>
  <c r="DS43" i="40"/>
  <c r="DT43" i="40"/>
  <c r="DU43" i="40"/>
  <c r="DV43" i="40"/>
  <c r="DW43" i="40"/>
  <c r="DX43" i="40"/>
  <c r="DY43" i="40"/>
  <c r="DZ43" i="40"/>
  <c r="EA43" i="40"/>
  <c r="EB43" i="40"/>
  <c r="EC43" i="40"/>
  <c r="ED43" i="40"/>
  <c r="EE43" i="40"/>
  <c r="EF43" i="40"/>
  <c r="EG43" i="40"/>
  <c r="EH43" i="40"/>
  <c r="EI43" i="40"/>
  <c r="EJ43" i="40"/>
  <c r="EK43" i="40"/>
  <c r="EL43" i="40"/>
  <c r="EM43" i="40"/>
  <c r="EN43" i="40"/>
  <c r="EO43" i="40"/>
  <c r="EP43" i="40"/>
  <c r="EQ43" i="40"/>
  <c r="ER43" i="40"/>
  <c r="ES43" i="40"/>
  <c r="ET43" i="40"/>
  <c r="EU43" i="40"/>
  <c r="EV43" i="40"/>
  <c r="DR44" i="40"/>
  <c r="DS44" i="40"/>
  <c r="DT44" i="40"/>
  <c r="DU44" i="40"/>
  <c r="DV44" i="40"/>
  <c r="DW44" i="40"/>
  <c r="DX44" i="40"/>
  <c r="DY44" i="40"/>
  <c r="DZ44" i="40"/>
  <c r="EA44" i="40"/>
  <c r="EB44" i="40"/>
  <c r="EC44" i="40"/>
  <c r="ED44" i="40"/>
  <c r="EE44" i="40"/>
  <c r="EF44" i="40"/>
  <c r="EG44" i="40"/>
  <c r="EH44" i="40"/>
  <c r="EI44" i="40"/>
  <c r="EJ44" i="40"/>
  <c r="EK44" i="40"/>
  <c r="EL44" i="40"/>
  <c r="EM44" i="40"/>
  <c r="EN44" i="40"/>
  <c r="EO44" i="40"/>
  <c r="EP44" i="40"/>
  <c r="EQ44" i="40"/>
  <c r="ER44" i="40"/>
  <c r="ES44" i="40"/>
  <c r="ET44" i="40"/>
  <c r="EU44" i="40"/>
  <c r="EV44" i="40"/>
  <c r="DR45" i="40"/>
  <c r="DS45" i="40"/>
  <c r="DT45" i="40"/>
  <c r="DU45" i="40"/>
  <c r="DV45" i="40"/>
  <c r="DW45" i="40"/>
  <c r="DX45" i="40"/>
  <c r="DY45" i="40"/>
  <c r="DZ45" i="40"/>
  <c r="EA45" i="40"/>
  <c r="EB45" i="40"/>
  <c r="EC45" i="40"/>
  <c r="ED45" i="40"/>
  <c r="EE45" i="40"/>
  <c r="EF45" i="40"/>
  <c r="EG45" i="40"/>
  <c r="EH45" i="40"/>
  <c r="EI45" i="40"/>
  <c r="EJ45" i="40"/>
  <c r="EK45" i="40"/>
  <c r="EL45" i="40"/>
  <c r="EM45" i="40"/>
  <c r="EN45" i="40"/>
  <c r="EO45" i="40"/>
  <c r="EP45" i="40"/>
  <c r="EQ45" i="40"/>
  <c r="ER45" i="40"/>
  <c r="ES45" i="40"/>
  <c r="ET45" i="40"/>
  <c r="EU45" i="40"/>
  <c r="EV45" i="40"/>
  <c r="DR46" i="40"/>
  <c r="DS46" i="40"/>
  <c r="DT46" i="40"/>
  <c r="DU46" i="40"/>
  <c r="DV46" i="40"/>
  <c r="DW46" i="40"/>
  <c r="DX46" i="40"/>
  <c r="DY46" i="40"/>
  <c r="DZ46" i="40"/>
  <c r="EA46" i="40"/>
  <c r="EB46" i="40"/>
  <c r="EC46" i="40"/>
  <c r="ED46" i="40"/>
  <c r="EE46" i="40"/>
  <c r="EF46" i="40"/>
  <c r="EG46" i="40"/>
  <c r="EH46" i="40"/>
  <c r="EI46" i="40"/>
  <c r="EJ46" i="40"/>
  <c r="EK46" i="40"/>
  <c r="EL46" i="40"/>
  <c r="EM46" i="40"/>
  <c r="EN46" i="40"/>
  <c r="EO46" i="40"/>
  <c r="EP46" i="40"/>
  <c r="EQ46" i="40"/>
  <c r="ER46" i="40"/>
  <c r="ES46" i="40"/>
  <c r="ET46" i="40"/>
  <c r="EU46" i="40"/>
  <c r="EV46" i="40"/>
  <c r="DR47" i="40"/>
  <c r="DS47" i="40"/>
  <c r="DT47" i="40"/>
  <c r="DU47" i="40"/>
  <c r="DV47" i="40"/>
  <c r="DW47" i="40"/>
  <c r="DX47" i="40"/>
  <c r="DY47" i="40"/>
  <c r="DZ47" i="40"/>
  <c r="EA47" i="40"/>
  <c r="EB47" i="40"/>
  <c r="EC47" i="40"/>
  <c r="ED47" i="40"/>
  <c r="EE47" i="40"/>
  <c r="EF47" i="40"/>
  <c r="EG47" i="40"/>
  <c r="EH47" i="40"/>
  <c r="EI47" i="40"/>
  <c r="EJ47" i="40"/>
  <c r="EK47" i="40"/>
  <c r="EL47" i="40"/>
  <c r="EM47" i="40"/>
  <c r="EN47" i="40"/>
  <c r="EO47" i="40"/>
  <c r="EP47" i="40"/>
  <c r="EQ47" i="40"/>
  <c r="ER47" i="40"/>
  <c r="ES47" i="40"/>
  <c r="ET47" i="40"/>
  <c r="EU47" i="40"/>
  <c r="EV47" i="40"/>
  <c r="DR48" i="40"/>
  <c r="DS48" i="40"/>
  <c r="DT48" i="40"/>
  <c r="DU48" i="40"/>
  <c r="DV48" i="40"/>
  <c r="DW48" i="40"/>
  <c r="DX48" i="40"/>
  <c r="DY48" i="40"/>
  <c r="DZ48" i="40"/>
  <c r="EA48" i="40"/>
  <c r="EB48" i="40"/>
  <c r="EC48" i="40"/>
  <c r="ED48" i="40"/>
  <c r="EE48" i="40"/>
  <c r="EF48" i="40"/>
  <c r="EG48" i="40"/>
  <c r="EH48" i="40"/>
  <c r="EI48" i="40"/>
  <c r="EJ48" i="40"/>
  <c r="EK48" i="40"/>
  <c r="EL48" i="40"/>
  <c r="EM48" i="40"/>
  <c r="EN48" i="40"/>
  <c r="EO48" i="40"/>
  <c r="EP48" i="40"/>
  <c r="EQ48" i="40"/>
  <c r="ER48" i="40"/>
  <c r="ES48" i="40"/>
  <c r="ET48" i="40"/>
  <c r="EU48" i="40"/>
  <c r="EV48" i="40"/>
  <c r="DR49" i="40"/>
  <c r="DS49" i="40"/>
  <c r="DT49" i="40"/>
  <c r="DU49" i="40"/>
  <c r="DV49" i="40"/>
  <c r="DW49" i="40"/>
  <c r="DX49" i="40"/>
  <c r="DY49" i="40"/>
  <c r="DZ49" i="40"/>
  <c r="EA49" i="40"/>
  <c r="EB49" i="40"/>
  <c r="EC49" i="40"/>
  <c r="ED49" i="40"/>
  <c r="EE49" i="40"/>
  <c r="EF49" i="40"/>
  <c r="EG49" i="40"/>
  <c r="EH49" i="40"/>
  <c r="EI49" i="40"/>
  <c r="EJ49" i="40"/>
  <c r="EK49" i="40"/>
  <c r="EL49" i="40"/>
  <c r="EM49" i="40"/>
  <c r="EN49" i="40"/>
  <c r="EO49" i="40"/>
  <c r="EP49" i="40"/>
  <c r="EQ49" i="40"/>
  <c r="ER49" i="40"/>
  <c r="ES49" i="40"/>
  <c r="ET49" i="40"/>
  <c r="EU49" i="40"/>
  <c r="EV49" i="40"/>
  <c r="DR50" i="40"/>
  <c r="DS50" i="40"/>
  <c r="DT50" i="40"/>
  <c r="DU50" i="40"/>
  <c r="DV50" i="40"/>
  <c r="DW50" i="40"/>
  <c r="DX50" i="40"/>
  <c r="DY50" i="40"/>
  <c r="DZ50" i="40"/>
  <c r="EA50" i="40"/>
  <c r="EB50" i="40"/>
  <c r="EC50" i="40"/>
  <c r="ED50" i="40"/>
  <c r="EE50" i="40"/>
  <c r="EF50" i="40"/>
  <c r="EG50" i="40"/>
  <c r="EH50" i="40"/>
  <c r="EI50" i="40"/>
  <c r="EJ50" i="40"/>
  <c r="EK50" i="40"/>
  <c r="EL50" i="40"/>
  <c r="EM50" i="40"/>
  <c r="EN50" i="40"/>
  <c r="EO50" i="40"/>
  <c r="EP50" i="40"/>
  <c r="EQ50" i="40"/>
  <c r="ER50" i="40"/>
  <c r="ES50" i="40"/>
  <c r="ET50" i="40"/>
  <c r="EU50" i="40"/>
  <c r="EV50" i="40"/>
  <c r="DR51" i="40"/>
  <c r="DS51" i="40"/>
  <c r="DT51" i="40"/>
  <c r="DU51" i="40"/>
  <c r="DV51" i="40"/>
  <c r="DW51" i="40"/>
  <c r="DX51" i="40"/>
  <c r="DY51" i="40"/>
  <c r="DZ51" i="40"/>
  <c r="EA51" i="40"/>
  <c r="EB51" i="40"/>
  <c r="EC51" i="40"/>
  <c r="ED51" i="40"/>
  <c r="EE51" i="40"/>
  <c r="EF51" i="40"/>
  <c r="EG51" i="40"/>
  <c r="EH51" i="40"/>
  <c r="EI51" i="40"/>
  <c r="EJ51" i="40"/>
  <c r="EK51" i="40"/>
  <c r="EL51" i="40"/>
  <c r="EM51" i="40"/>
  <c r="EN51" i="40"/>
  <c r="EO51" i="40"/>
  <c r="EP51" i="40"/>
  <c r="EQ51" i="40"/>
  <c r="ER51" i="40"/>
  <c r="ES51" i="40"/>
  <c r="ET51" i="40"/>
  <c r="EU51" i="40"/>
  <c r="EV51" i="40"/>
  <c r="DR52" i="40"/>
  <c r="DS52" i="40"/>
  <c r="DT52" i="40"/>
  <c r="DU52" i="40"/>
  <c r="DV52" i="40"/>
  <c r="DW52" i="40"/>
  <c r="DX52" i="40"/>
  <c r="DY52" i="40"/>
  <c r="DZ52" i="40"/>
  <c r="EA52" i="40"/>
  <c r="EB52" i="40"/>
  <c r="EC52" i="40"/>
  <c r="ED52" i="40"/>
  <c r="EE52" i="40"/>
  <c r="EF52" i="40"/>
  <c r="EG52" i="40"/>
  <c r="EH52" i="40"/>
  <c r="EI52" i="40"/>
  <c r="EJ52" i="40"/>
  <c r="EK52" i="40"/>
  <c r="EL52" i="40"/>
  <c r="EM52" i="40"/>
  <c r="EN52" i="40"/>
  <c r="EO52" i="40"/>
  <c r="EP52" i="40"/>
  <c r="EQ52" i="40"/>
  <c r="ER52" i="40"/>
  <c r="ES52" i="40"/>
  <c r="ET52" i="40"/>
  <c r="EU52" i="40"/>
  <c r="EV52" i="40"/>
  <c r="DR53" i="40"/>
  <c r="DS53" i="40"/>
  <c r="DT53" i="40"/>
  <c r="DU53" i="40"/>
  <c r="DV53" i="40"/>
  <c r="DW53" i="40"/>
  <c r="DX53" i="40"/>
  <c r="DY53" i="40"/>
  <c r="DZ53" i="40"/>
  <c r="EA53" i="40"/>
  <c r="EB53" i="40"/>
  <c r="EC53" i="40"/>
  <c r="ED53" i="40"/>
  <c r="EE53" i="40"/>
  <c r="EF53" i="40"/>
  <c r="EG53" i="40"/>
  <c r="EH53" i="40"/>
  <c r="EI53" i="40"/>
  <c r="EJ53" i="40"/>
  <c r="EK53" i="40"/>
  <c r="EL53" i="40"/>
  <c r="EM53" i="40"/>
  <c r="EN53" i="40"/>
  <c r="EO53" i="40"/>
  <c r="EP53" i="40"/>
  <c r="EQ53" i="40"/>
  <c r="ER53" i="40"/>
  <c r="ES53" i="40"/>
  <c r="ET53" i="40"/>
  <c r="EU53" i="40"/>
  <c r="EV53" i="40"/>
  <c r="DR54" i="40"/>
  <c r="DS54" i="40"/>
  <c r="DT54" i="40"/>
  <c r="DU54" i="40"/>
  <c r="DV54" i="40"/>
  <c r="DW54" i="40"/>
  <c r="DX54" i="40"/>
  <c r="DY54" i="40"/>
  <c r="DZ54" i="40"/>
  <c r="EA54" i="40"/>
  <c r="EB54" i="40"/>
  <c r="EC54" i="40"/>
  <c r="ED54" i="40"/>
  <c r="EE54" i="40"/>
  <c r="EF54" i="40"/>
  <c r="EG54" i="40"/>
  <c r="EH54" i="40"/>
  <c r="EI54" i="40"/>
  <c r="EJ54" i="40"/>
  <c r="EK54" i="40"/>
  <c r="EL54" i="40"/>
  <c r="EM54" i="40"/>
  <c r="EN54" i="40"/>
  <c r="EO54" i="40"/>
  <c r="EP54" i="40"/>
  <c r="EQ54" i="40"/>
  <c r="ER54" i="40"/>
  <c r="ES54" i="40"/>
  <c r="ET54" i="40"/>
  <c r="EU54" i="40"/>
  <c r="EV54" i="40"/>
  <c r="DR55" i="40"/>
  <c r="DS55" i="40"/>
  <c r="DT55" i="40"/>
  <c r="DU55" i="40"/>
  <c r="DV55" i="40"/>
  <c r="DW55" i="40"/>
  <c r="DX55" i="40"/>
  <c r="DY55" i="40"/>
  <c r="DZ55" i="40"/>
  <c r="EA55" i="40"/>
  <c r="EB55" i="40"/>
  <c r="EC55" i="40"/>
  <c r="ED55" i="40"/>
  <c r="EE55" i="40"/>
  <c r="EF55" i="40"/>
  <c r="EG55" i="40"/>
  <c r="EH55" i="40"/>
  <c r="EI55" i="40"/>
  <c r="EJ55" i="40"/>
  <c r="EK55" i="40"/>
  <c r="EL55" i="40"/>
  <c r="EM55" i="40"/>
  <c r="EN55" i="40"/>
  <c r="EO55" i="40"/>
  <c r="EP55" i="40"/>
  <c r="EQ55" i="40"/>
  <c r="ER55" i="40"/>
  <c r="ES55" i="40"/>
  <c r="ET55" i="40"/>
  <c r="EU55" i="40"/>
  <c r="EV55" i="40"/>
  <c r="DR56" i="40"/>
  <c r="DS56" i="40"/>
  <c r="DT56" i="40"/>
  <c r="DU56" i="40"/>
  <c r="DV56" i="40"/>
  <c r="DW56" i="40"/>
  <c r="DX56" i="40"/>
  <c r="DY56" i="40"/>
  <c r="DZ56" i="40"/>
  <c r="EA56" i="40"/>
  <c r="EB56" i="40"/>
  <c r="EC56" i="40"/>
  <c r="ED56" i="40"/>
  <c r="EE56" i="40"/>
  <c r="EF56" i="40"/>
  <c r="EG56" i="40"/>
  <c r="EH56" i="40"/>
  <c r="EI56" i="40"/>
  <c r="EJ56" i="40"/>
  <c r="EK56" i="40"/>
  <c r="EL56" i="40"/>
  <c r="EM56" i="40"/>
  <c r="EN56" i="40"/>
  <c r="EO56" i="40"/>
  <c r="EP56" i="40"/>
  <c r="EQ56" i="40"/>
  <c r="ER56" i="40"/>
  <c r="ES56" i="40"/>
  <c r="ET56" i="40"/>
  <c r="EU56" i="40"/>
  <c r="EV56" i="40"/>
  <c r="DR57" i="40"/>
  <c r="DS57" i="40"/>
  <c r="DT57" i="40"/>
  <c r="DU57" i="40"/>
  <c r="DV57" i="40"/>
  <c r="DW57" i="40"/>
  <c r="DX57" i="40"/>
  <c r="DY57" i="40"/>
  <c r="DZ57" i="40"/>
  <c r="EA57" i="40"/>
  <c r="EB57" i="40"/>
  <c r="EC57" i="40"/>
  <c r="ED57" i="40"/>
  <c r="EE57" i="40"/>
  <c r="EF57" i="40"/>
  <c r="EG57" i="40"/>
  <c r="EH57" i="40"/>
  <c r="EI57" i="40"/>
  <c r="EJ57" i="40"/>
  <c r="EK57" i="40"/>
  <c r="EL57" i="40"/>
  <c r="EM57" i="40"/>
  <c r="EN57" i="40"/>
  <c r="EO57" i="40"/>
  <c r="EP57" i="40"/>
  <c r="EQ57" i="40"/>
  <c r="ER57" i="40"/>
  <c r="ES57" i="40"/>
  <c r="ET57" i="40"/>
  <c r="EU57" i="40"/>
  <c r="EV57" i="40"/>
  <c r="EV3" i="40"/>
  <c r="EU3" i="40"/>
  <c r="ET3" i="40"/>
  <c r="ES3" i="40"/>
  <c r="EO3" i="40"/>
  <c r="EP3" i="40"/>
  <c r="EQ3" i="40"/>
  <c r="ER3" i="40"/>
  <c r="EN3" i="40"/>
  <c r="EM3" i="40"/>
  <c r="EK3" i="40"/>
  <c r="EL3" i="40"/>
  <c r="EJ3" i="40"/>
  <c r="EI3" i="40"/>
  <c r="EH3" i="40"/>
  <c r="EG3" i="40"/>
  <c r="EF3" i="40"/>
  <c r="EE3" i="40"/>
  <c r="ED3" i="40"/>
  <c r="EC3" i="40"/>
  <c r="EB3" i="40"/>
  <c r="DZ3" i="40"/>
  <c r="EA3" i="40"/>
  <c r="DY3" i="40"/>
  <c r="DX3" i="40"/>
  <c r="DW3" i="40"/>
  <c r="DV3" i="40"/>
  <c r="DU3" i="40"/>
  <c r="DT3" i="40"/>
  <c r="DS3" i="40"/>
  <c r="DR3" i="40"/>
  <c r="CQ3" i="32"/>
  <c r="CR3" i="32"/>
  <c r="CS3" i="32"/>
  <c r="CT3" i="32"/>
  <c r="CU3" i="32"/>
  <c r="CV3" i="32"/>
  <c r="CW3" i="32"/>
  <c r="CX3" i="32"/>
  <c r="CY3" i="32"/>
  <c r="CZ3" i="32"/>
  <c r="DA3" i="32"/>
  <c r="DB3" i="32"/>
  <c r="DC3" i="32"/>
  <c r="CQ4" i="32"/>
  <c r="CR4" i="32"/>
  <c r="CS4" i="32"/>
  <c r="CT4" i="32"/>
  <c r="CU4" i="32"/>
  <c r="CV4" i="32"/>
  <c r="CW4" i="32"/>
  <c r="CX4" i="32"/>
  <c r="CY4" i="32"/>
  <c r="CZ4" i="32"/>
  <c r="DA4" i="32"/>
  <c r="DB4" i="32"/>
  <c r="DC4" i="32"/>
  <c r="CQ5" i="32"/>
  <c r="CR5" i="32"/>
  <c r="CS5" i="32"/>
  <c r="CT5" i="32"/>
  <c r="CU5" i="32"/>
  <c r="CV5" i="32"/>
  <c r="CW5" i="32"/>
  <c r="CX5" i="32"/>
  <c r="CY5" i="32"/>
  <c r="CZ5" i="32"/>
  <c r="DA5" i="32"/>
  <c r="DB5" i="32"/>
  <c r="DC5" i="32"/>
  <c r="CQ6" i="32"/>
  <c r="CR6" i="32"/>
  <c r="CS6" i="32"/>
  <c r="CT6" i="32"/>
  <c r="CU6" i="32"/>
  <c r="CV6" i="32"/>
  <c r="CW6" i="32"/>
  <c r="CX6" i="32"/>
  <c r="CY6" i="32"/>
  <c r="CZ6" i="32"/>
  <c r="DA6" i="32"/>
  <c r="DB6" i="32"/>
  <c r="DC6" i="32"/>
  <c r="CQ7" i="32"/>
  <c r="CR7" i="32"/>
  <c r="CS7" i="32"/>
  <c r="CT7" i="32"/>
  <c r="CU7" i="32"/>
  <c r="CV7" i="32"/>
  <c r="CW7" i="32"/>
  <c r="CX7" i="32"/>
  <c r="CY7" i="32"/>
  <c r="CZ7" i="32"/>
  <c r="DA7" i="32"/>
  <c r="DB7" i="32"/>
  <c r="DC7" i="32"/>
  <c r="CQ8" i="32"/>
  <c r="CR8" i="32"/>
  <c r="CS8" i="32"/>
  <c r="CT8" i="32"/>
  <c r="CU8" i="32"/>
  <c r="CV8" i="32"/>
  <c r="CW8" i="32"/>
  <c r="CX8" i="32"/>
  <c r="CY8" i="32"/>
  <c r="CZ8" i="32"/>
  <c r="DA8" i="32"/>
  <c r="DB8" i="32"/>
  <c r="DC8" i="32"/>
  <c r="CQ9" i="32"/>
  <c r="CR9" i="32"/>
  <c r="CS9" i="32"/>
  <c r="CT9" i="32"/>
  <c r="CU9" i="32"/>
  <c r="CV9" i="32"/>
  <c r="CW9" i="32"/>
  <c r="CX9" i="32"/>
  <c r="CY9" i="32"/>
  <c r="CZ9" i="32"/>
  <c r="DA9" i="32"/>
  <c r="DB9" i="32"/>
  <c r="DC9" i="32"/>
  <c r="CQ10" i="32"/>
  <c r="CR10" i="32"/>
  <c r="CS10" i="32"/>
  <c r="CT10" i="32"/>
  <c r="CU10" i="32"/>
  <c r="CV10" i="32"/>
  <c r="CW10" i="32"/>
  <c r="CX10" i="32"/>
  <c r="CY10" i="32"/>
  <c r="CZ10" i="32"/>
  <c r="DA10" i="32"/>
  <c r="DB10" i="32"/>
  <c r="DC10" i="32"/>
  <c r="CQ11" i="32"/>
  <c r="CR11" i="32"/>
  <c r="CS11" i="32"/>
  <c r="CT11" i="32"/>
  <c r="CU11" i="32"/>
  <c r="CV11" i="32"/>
  <c r="CW11" i="32"/>
  <c r="CX11" i="32"/>
  <c r="CY11" i="32"/>
  <c r="CZ11" i="32"/>
  <c r="DA11" i="32"/>
  <c r="DB11" i="32"/>
  <c r="DC11" i="32"/>
  <c r="CQ12" i="32"/>
  <c r="CR12" i="32"/>
  <c r="CS12" i="32"/>
  <c r="CT12" i="32"/>
  <c r="CU12" i="32"/>
  <c r="CV12" i="32"/>
  <c r="CW12" i="32"/>
  <c r="CX12" i="32"/>
  <c r="CY12" i="32"/>
  <c r="CZ12" i="32"/>
  <c r="DA12" i="32"/>
  <c r="DB12" i="32"/>
  <c r="DC12" i="32"/>
  <c r="CQ13" i="32"/>
  <c r="CR13" i="32"/>
  <c r="CS13" i="32"/>
  <c r="CT13" i="32"/>
  <c r="CU13" i="32"/>
  <c r="CV13" i="32"/>
  <c r="CW13" i="32"/>
  <c r="CX13" i="32"/>
  <c r="CY13" i="32"/>
  <c r="CZ13" i="32"/>
  <c r="DA13" i="32"/>
  <c r="DB13" i="32"/>
  <c r="DC13" i="32"/>
  <c r="CQ14" i="32"/>
  <c r="CR14" i="32"/>
  <c r="CS14" i="32"/>
  <c r="CT14" i="32"/>
  <c r="CU14" i="32"/>
  <c r="CV14" i="32"/>
  <c r="CW14" i="32"/>
  <c r="CX14" i="32"/>
  <c r="CY14" i="32"/>
  <c r="CZ14" i="32"/>
  <c r="DA14" i="32"/>
  <c r="DB14" i="32"/>
  <c r="DC14" i="32"/>
  <c r="CQ15" i="32"/>
  <c r="CR15" i="32"/>
  <c r="CS15" i="32"/>
  <c r="CT15" i="32"/>
  <c r="CU15" i="32"/>
  <c r="CV15" i="32"/>
  <c r="CW15" i="32"/>
  <c r="CX15" i="32"/>
  <c r="CY15" i="32"/>
  <c r="CZ15" i="32"/>
  <c r="DA15" i="32"/>
  <c r="DB15" i="32"/>
  <c r="DC15" i="32"/>
  <c r="CQ16" i="32"/>
  <c r="CR16" i="32"/>
  <c r="CS16" i="32"/>
  <c r="CT16" i="32"/>
  <c r="CU16" i="32"/>
  <c r="CV16" i="32"/>
  <c r="CW16" i="32"/>
  <c r="CX16" i="32"/>
  <c r="CY16" i="32"/>
  <c r="CZ16" i="32"/>
  <c r="DA16" i="32"/>
  <c r="DB16" i="32"/>
  <c r="DC16" i="32"/>
  <c r="CQ17" i="32"/>
  <c r="CR17" i="32"/>
  <c r="CS17" i="32"/>
  <c r="CT17" i="32"/>
  <c r="CU17" i="32"/>
  <c r="CV17" i="32"/>
  <c r="CW17" i="32"/>
  <c r="CX17" i="32"/>
  <c r="CY17" i="32"/>
  <c r="CZ17" i="32"/>
  <c r="DA17" i="32"/>
  <c r="DB17" i="32"/>
  <c r="DC17" i="32"/>
  <c r="CQ18" i="32"/>
  <c r="CR18" i="32"/>
  <c r="CS18" i="32"/>
  <c r="CT18" i="32"/>
  <c r="CU18" i="32"/>
  <c r="CV18" i="32"/>
  <c r="CW18" i="32"/>
  <c r="CX18" i="32"/>
  <c r="CY18" i="32"/>
  <c r="CZ18" i="32"/>
  <c r="DA18" i="32"/>
  <c r="DB18" i="32"/>
  <c r="DC18" i="32"/>
  <c r="CQ19" i="32"/>
  <c r="CR19" i="32"/>
  <c r="CS19" i="32"/>
  <c r="CT19" i="32"/>
  <c r="CU19" i="32"/>
  <c r="CV19" i="32"/>
  <c r="CW19" i="32"/>
  <c r="CX19" i="32"/>
  <c r="CY19" i="32"/>
  <c r="CZ19" i="32"/>
  <c r="DA19" i="32"/>
  <c r="DB19" i="32"/>
  <c r="DC19" i="32"/>
  <c r="CQ20" i="32"/>
  <c r="CR20" i="32"/>
  <c r="CS20" i="32"/>
  <c r="CT20" i="32"/>
  <c r="CU20" i="32"/>
  <c r="CV20" i="32"/>
  <c r="CW20" i="32"/>
  <c r="CX20" i="32"/>
  <c r="CY20" i="32"/>
  <c r="CZ20" i="32"/>
  <c r="DA20" i="32"/>
  <c r="DB20" i="32"/>
  <c r="DC20" i="32"/>
  <c r="CQ21" i="32"/>
  <c r="CR21" i="32"/>
  <c r="CS21" i="32"/>
  <c r="CT21" i="32"/>
  <c r="CU21" i="32"/>
  <c r="CV21" i="32"/>
  <c r="CW21" i="32"/>
  <c r="CX21" i="32"/>
  <c r="CY21" i="32"/>
  <c r="CZ21" i="32"/>
  <c r="DA21" i="32"/>
  <c r="DB21" i="32"/>
  <c r="DC21" i="32"/>
  <c r="CQ22" i="32"/>
  <c r="CR22" i="32"/>
  <c r="CS22" i="32"/>
  <c r="CT22" i="32"/>
  <c r="CU22" i="32"/>
  <c r="CV22" i="32"/>
  <c r="CW22" i="32"/>
  <c r="CX22" i="32"/>
  <c r="CY22" i="32"/>
  <c r="CZ22" i="32"/>
  <c r="DA22" i="32"/>
  <c r="DB22" i="32"/>
  <c r="DC22" i="32"/>
  <c r="CQ23" i="32"/>
  <c r="CR23" i="32"/>
  <c r="CS23" i="32"/>
  <c r="CT23" i="32"/>
  <c r="CU23" i="32"/>
  <c r="CV23" i="32"/>
  <c r="CW23" i="32"/>
  <c r="CX23" i="32"/>
  <c r="CY23" i="32"/>
  <c r="CZ23" i="32"/>
  <c r="DA23" i="32"/>
  <c r="DB23" i="32"/>
  <c r="DC23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C24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CQ26" i="32"/>
  <c r="CR26" i="32"/>
  <c r="CS26" i="32"/>
  <c r="CT26" i="32"/>
  <c r="CU26" i="32"/>
  <c r="CV26" i="32"/>
  <c r="CW26" i="32"/>
  <c r="CX26" i="32"/>
  <c r="CY26" i="32"/>
  <c r="CZ26" i="32"/>
  <c r="DA26" i="32"/>
  <c r="DB26" i="32"/>
  <c r="DC26" i="32"/>
  <c r="CQ27" i="32"/>
  <c r="CR27" i="32"/>
  <c r="CS27" i="32"/>
  <c r="CT27" i="32"/>
  <c r="CU27" i="32"/>
  <c r="CV27" i="32"/>
  <c r="CW27" i="32"/>
  <c r="CX27" i="32"/>
  <c r="CY27" i="32"/>
  <c r="CZ27" i="32"/>
  <c r="DA27" i="32"/>
  <c r="DB27" i="32"/>
  <c r="DC27" i="32"/>
  <c r="CQ28" i="32"/>
  <c r="CR28" i="32"/>
  <c r="CS28" i="32"/>
  <c r="CT28" i="32"/>
  <c r="CU28" i="32"/>
  <c r="CV28" i="32"/>
  <c r="CW28" i="32"/>
  <c r="CX28" i="32"/>
  <c r="CY28" i="32"/>
  <c r="CZ28" i="32"/>
  <c r="DA28" i="32"/>
  <c r="DB28" i="32"/>
  <c r="DC28" i="32"/>
  <c r="CQ29" i="32"/>
  <c r="CR29" i="32"/>
  <c r="CS29" i="32"/>
  <c r="CT29" i="32"/>
  <c r="CU29" i="32"/>
  <c r="CV29" i="32"/>
  <c r="CW29" i="32"/>
  <c r="CX29" i="32"/>
  <c r="CY29" i="32"/>
  <c r="CZ29" i="32"/>
  <c r="DA29" i="32"/>
  <c r="DB29" i="32"/>
  <c r="DC29" i="32"/>
  <c r="CQ30" i="32"/>
  <c r="CR30" i="32"/>
  <c r="CS30" i="32"/>
  <c r="CT30" i="32"/>
  <c r="CU30" i="32"/>
  <c r="CV30" i="32"/>
  <c r="CW30" i="32"/>
  <c r="CX30" i="32"/>
  <c r="CY30" i="32"/>
  <c r="CZ30" i="32"/>
  <c r="DA30" i="32"/>
  <c r="DB30" i="32"/>
  <c r="DC30" i="32"/>
  <c r="CQ31" i="32"/>
  <c r="CR31" i="32"/>
  <c r="CS31" i="32"/>
  <c r="CT31" i="32"/>
  <c r="CU31" i="32"/>
  <c r="CV31" i="32"/>
  <c r="CW31" i="32"/>
  <c r="CX31" i="32"/>
  <c r="CY31" i="32"/>
  <c r="CZ31" i="32"/>
  <c r="DA31" i="32"/>
  <c r="DB31" i="32"/>
  <c r="DC31" i="32"/>
  <c r="CQ32" i="32"/>
  <c r="CR32" i="32"/>
  <c r="CS32" i="32"/>
  <c r="CT32" i="32"/>
  <c r="CU32" i="32"/>
  <c r="CV32" i="32"/>
  <c r="CW32" i="32"/>
  <c r="CX32" i="32"/>
  <c r="CY32" i="32"/>
  <c r="CZ32" i="32"/>
  <c r="DA32" i="32"/>
  <c r="DB32" i="32"/>
  <c r="DC32" i="32"/>
  <c r="CQ33" i="32"/>
  <c r="CR33" i="32"/>
  <c r="CS33" i="32"/>
  <c r="CT33" i="32"/>
  <c r="CU33" i="32"/>
  <c r="CV33" i="32"/>
  <c r="CW33" i="32"/>
  <c r="CX33" i="32"/>
  <c r="CY33" i="32"/>
  <c r="CZ33" i="32"/>
  <c r="DA33" i="32"/>
  <c r="DB33" i="32"/>
  <c r="DC33" i="32"/>
  <c r="CQ34" i="32"/>
  <c r="CR34" i="32"/>
  <c r="CS34" i="32"/>
  <c r="CT34" i="32"/>
  <c r="CU34" i="32"/>
  <c r="CV34" i="32"/>
  <c r="CW34" i="32"/>
  <c r="CX34" i="32"/>
  <c r="CY34" i="32"/>
  <c r="CZ34" i="32"/>
  <c r="DA34" i="32"/>
  <c r="DB34" i="32"/>
  <c r="DC34" i="32"/>
  <c r="CQ35" i="32"/>
  <c r="CR35" i="32"/>
  <c r="CS35" i="32"/>
  <c r="CT35" i="32"/>
  <c r="CU35" i="32"/>
  <c r="CV35" i="32"/>
  <c r="CW35" i="32"/>
  <c r="CX35" i="32"/>
  <c r="CY35" i="32"/>
  <c r="CZ35" i="32"/>
  <c r="DA35" i="32"/>
  <c r="DB35" i="32"/>
  <c r="DC35" i="32"/>
  <c r="CQ36" i="32"/>
  <c r="CR36" i="32"/>
  <c r="CS36" i="32"/>
  <c r="CT36" i="32"/>
  <c r="CU36" i="32"/>
  <c r="CV36" i="32"/>
  <c r="CW36" i="32"/>
  <c r="CX36" i="32"/>
  <c r="CY36" i="32"/>
  <c r="CZ36" i="32"/>
  <c r="DA36" i="32"/>
  <c r="DB36" i="32"/>
  <c r="DC36" i="32"/>
  <c r="CQ37" i="32"/>
  <c r="CR37" i="32"/>
  <c r="CS37" i="32"/>
  <c r="CT37" i="32"/>
  <c r="CU37" i="32"/>
  <c r="CV37" i="32"/>
  <c r="CW37" i="32"/>
  <c r="CX37" i="32"/>
  <c r="CY37" i="32"/>
  <c r="CZ37" i="32"/>
  <c r="DA37" i="32"/>
  <c r="DB37" i="32"/>
  <c r="DC37" i="32"/>
  <c r="CQ38" i="32"/>
  <c r="CR38" i="32"/>
  <c r="CS38" i="32"/>
  <c r="CT38" i="32"/>
  <c r="CU38" i="32"/>
  <c r="CV38" i="32"/>
  <c r="CW38" i="32"/>
  <c r="CX38" i="32"/>
  <c r="CY38" i="32"/>
  <c r="CZ38" i="32"/>
  <c r="DA38" i="32"/>
  <c r="DB38" i="32"/>
  <c r="DC38" i="32"/>
  <c r="CQ39" i="32"/>
  <c r="CR39" i="32"/>
  <c r="CS39" i="32"/>
  <c r="CT39" i="32"/>
  <c r="CU39" i="32"/>
  <c r="CV39" i="32"/>
  <c r="CW39" i="32"/>
  <c r="CX39" i="32"/>
  <c r="CY39" i="32"/>
  <c r="CZ39" i="32"/>
  <c r="DA39" i="32"/>
  <c r="DB39" i="32"/>
  <c r="DC39" i="32"/>
  <c r="CQ40" i="32"/>
  <c r="CR40" i="32"/>
  <c r="CS40" i="32"/>
  <c r="CT40" i="32"/>
  <c r="CU40" i="32"/>
  <c r="CV40" i="32"/>
  <c r="CW40" i="32"/>
  <c r="CX40" i="32"/>
  <c r="CY40" i="32"/>
  <c r="CZ40" i="32"/>
  <c r="DA40" i="32"/>
  <c r="DB40" i="32"/>
  <c r="DC40" i="32"/>
  <c r="CQ41" i="32"/>
  <c r="CR41" i="32"/>
  <c r="CS41" i="32"/>
  <c r="CT41" i="32"/>
  <c r="CU41" i="32"/>
  <c r="CV41" i="32"/>
  <c r="CW41" i="32"/>
  <c r="CX41" i="32"/>
  <c r="CY41" i="32"/>
  <c r="CZ41" i="32"/>
  <c r="DA41" i="32"/>
  <c r="DB41" i="32"/>
  <c r="DC41" i="32"/>
  <c r="CQ42" i="32"/>
  <c r="CR42" i="32"/>
  <c r="CS42" i="32"/>
  <c r="CT42" i="32"/>
  <c r="CU42" i="32"/>
  <c r="CV42" i="32"/>
  <c r="CW42" i="32"/>
  <c r="CX42" i="32"/>
  <c r="CY42" i="32"/>
  <c r="CZ42" i="32"/>
  <c r="DA42" i="32"/>
  <c r="DB42" i="32"/>
  <c r="DC42" i="32"/>
  <c r="CQ43" i="32"/>
  <c r="CR43" i="32"/>
  <c r="CS43" i="32"/>
  <c r="CT43" i="32"/>
  <c r="CU43" i="32"/>
  <c r="CV43" i="32"/>
  <c r="CW43" i="32"/>
  <c r="CX43" i="32"/>
  <c r="CY43" i="32"/>
  <c r="CZ43" i="32"/>
  <c r="DA43" i="32"/>
  <c r="DB43" i="32"/>
  <c r="DC43" i="32"/>
  <c r="CQ44" i="32"/>
  <c r="CR44" i="32"/>
  <c r="CS44" i="32"/>
  <c r="CT44" i="32"/>
  <c r="CU44" i="32"/>
  <c r="CV44" i="32"/>
  <c r="CW44" i="32"/>
  <c r="CX44" i="32"/>
  <c r="CY44" i="32"/>
  <c r="CZ44" i="32"/>
  <c r="DA44" i="32"/>
  <c r="DB44" i="32"/>
  <c r="DC44" i="32"/>
  <c r="CQ45" i="32"/>
  <c r="CR45" i="32"/>
  <c r="CS45" i="32"/>
  <c r="CT45" i="32"/>
  <c r="CU45" i="32"/>
  <c r="CV45" i="32"/>
  <c r="CW45" i="32"/>
  <c r="CX45" i="32"/>
  <c r="CY45" i="32"/>
  <c r="CZ45" i="32"/>
  <c r="DA45" i="32"/>
  <c r="DB45" i="32"/>
  <c r="DC45" i="32"/>
  <c r="CQ46" i="32"/>
  <c r="CR46" i="32"/>
  <c r="CS46" i="32"/>
  <c r="CT46" i="32"/>
  <c r="CU46" i="32"/>
  <c r="CV46" i="32"/>
  <c r="CW46" i="32"/>
  <c r="CX46" i="32"/>
  <c r="CY46" i="32"/>
  <c r="CZ46" i="32"/>
  <c r="DA46" i="32"/>
  <c r="DB46" i="32"/>
  <c r="DC46" i="32"/>
  <c r="CQ47" i="32"/>
  <c r="CR47" i="32"/>
  <c r="CS47" i="32"/>
  <c r="CT47" i="32"/>
  <c r="CU47" i="32"/>
  <c r="CV47" i="32"/>
  <c r="CW47" i="32"/>
  <c r="CX47" i="32"/>
  <c r="CY47" i="32"/>
  <c r="CZ47" i="32"/>
  <c r="DA47" i="32"/>
  <c r="DB47" i="32"/>
  <c r="DC47" i="32"/>
  <c r="CQ48" i="32"/>
  <c r="CR48" i="32"/>
  <c r="CS48" i="32"/>
  <c r="CT48" i="32"/>
  <c r="CU48" i="32"/>
  <c r="CV48" i="32"/>
  <c r="CW48" i="32"/>
  <c r="CX48" i="32"/>
  <c r="CY48" i="32"/>
  <c r="CZ48" i="32"/>
  <c r="DA48" i="32"/>
  <c r="DB48" i="32"/>
  <c r="DC48" i="32"/>
  <c r="CQ49" i="32"/>
  <c r="CR49" i="32"/>
  <c r="CS49" i="32"/>
  <c r="CT49" i="32"/>
  <c r="CU49" i="32"/>
  <c r="CV49" i="32"/>
  <c r="CW49" i="32"/>
  <c r="CX49" i="32"/>
  <c r="CY49" i="32"/>
  <c r="CZ49" i="32"/>
  <c r="DA49" i="32"/>
  <c r="DB49" i="32"/>
  <c r="DC49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C50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C51" i="32"/>
  <c r="EV4" i="48"/>
  <c r="EV5" i="48"/>
  <c r="EV6" i="48"/>
  <c r="EV7" i="48"/>
  <c r="EV8" i="48"/>
  <c r="EV9" i="48"/>
  <c r="EV10" i="48"/>
  <c r="EV11" i="48"/>
  <c r="EV12" i="48"/>
  <c r="EV13" i="48"/>
  <c r="EV14" i="48"/>
  <c r="EV15" i="48"/>
  <c r="EV16" i="48"/>
  <c r="EV17" i="48"/>
  <c r="EV18" i="48"/>
  <c r="EV19" i="48"/>
  <c r="EV20" i="48"/>
  <c r="EV21" i="48"/>
  <c r="EV22" i="48"/>
  <c r="EV23" i="48"/>
  <c r="EV24" i="48"/>
  <c r="EV25" i="48"/>
  <c r="EV26" i="48"/>
  <c r="EV27" i="48"/>
  <c r="EV28" i="48"/>
  <c r="EV29" i="48"/>
  <c r="EV30" i="48"/>
  <c r="EV31" i="48"/>
  <c r="EV32" i="48"/>
  <c r="EV33" i="48"/>
  <c r="EV34" i="48"/>
  <c r="EV35" i="48"/>
  <c r="EV36" i="48"/>
  <c r="EV37" i="48"/>
  <c r="EV38" i="48"/>
  <c r="EV39" i="48"/>
  <c r="EV40" i="48"/>
  <c r="EV41" i="48"/>
  <c r="EV42" i="48"/>
  <c r="EV43" i="48"/>
  <c r="EV44" i="48"/>
  <c r="EV45" i="48"/>
  <c r="EV46" i="48"/>
  <c r="EV47" i="48"/>
  <c r="EV48" i="48"/>
  <c r="EV49" i="48"/>
  <c r="EV50" i="48"/>
  <c r="EV51" i="48"/>
  <c r="EV3" i="48"/>
  <c r="P47" i="42"/>
  <c r="CL3" i="47"/>
  <c r="CM3" i="47"/>
  <c r="CN3" i="47"/>
  <c r="CO3" i="47"/>
  <c r="CP3" i="47"/>
  <c r="CQ3" i="47"/>
  <c r="CR3" i="47"/>
  <c r="CS3" i="47"/>
  <c r="CT3" i="47"/>
  <c r="CU3" i="47"/>
  <c r="CV3" i="47"/>
  <c r="CW3" i="47"/>
  <c r="CX3" i="47"/>
  <c r="CY3" i="47"/>
  <c r="CZ3" i="47"/>
  <c r="DA3" i="47"/>
  <c r="DB3" i="47"/>
  <c r="DC3" i="47"/>
  <c r="DD3" i="47"/>
  <c r="DE3" i="47"/>
  <c r="DF3" i="47"/>
  <c r="DG3" i="47"/>
  <c r="DH3" i="47"/>
  <c r="DI3" i="47"/>
  <c r="CL4" i="47"/>
  <c r="CM4" i="47"/>
  <c r="CN4" i="47"/>
  <c r="CO4" i="47"/>
  <c r="CP4" i="47"/>
  <c r="CQ4" i="47"/>
  <c r="CR4" i="47"/>
  <c r="CS4" i="47"/>
  <c r="CT4" i="47"/>
  <c r="CU4" i="47"/>
  <c r="CV4" i="47"/>
  <c r="CW4" i="47"/>
  <c r="CX4" i="47"/>
  <c r="CY4" i="47"/>
  <c r="CZ4" i="47"/>
  <c r="DA4" i="47"/>
  <c r="DB4" i="47"/>
  <c r="DC4" i="47"/>
  <c r="DD4" i="47"/>
  <c r="DE4" i="47"/>
  <c r="DF4" i="47"/>
  <c r="DG4" i="47"/>
  <c r="DH4" i="47"/>
  <c r="DI4" i="47"/>
  <c r="CL5" i="47"/>
  <c r="CM5" i="47"/>
  <c r="CN5" i="47"/>
  <c r="CO5" i="47"/>
  <c r="CP5" i="47"/>
  <c r="CQ5" i="47"/>
  <c r="CR5" i="47"/>
  <c r="CS5" i="47"/>
  <c r="CT5" i="47"/>
  <c r="CU5" i="47"/>
  <c r="CV5" i="47"/>
  <c r="CW5" i="47"/>
  <c r="CX5" i="47"/>
  <c r="CY5" i="47"/>
  <c r="CZ5" i="47"/>
  <c r="DA5" i="47"/>
  <c r="DB5" i="47"/>
  <c r="DC5" i="47"/>
  <c r="DD5" i="47"/>
  <c r="DE5" i="47"/>
  <c r="DF5" i="47"/>
  <c r="DG5" i="47"/>
  <c r="DH5" i="47"/>
  <c r="DI5" i="47"/>
  <c r="CL6" i="47"/>
  <c r="CM6" i="47"/>
  <c r="CN6" i="47"/>
  <c r="CO6" i="47"/>
  <c r="CP6" i="47"/>
  <c r="CQ6" i="47"/>
  <c r="CR6" i="47"/>
  <c r="CS6" i="47"/>
  <c r="CT6" i="47"/>
  <c r="CU6" i="47"/>
  <c r="CV6" i="47"/>
  <c r="CW6" i="47"/>
  <c r="CX6" i="47"/>
  <c r="CY6" i="47"/>
  <c r="CZ6" i="47"/>
  <c r="DA6" i="47"/>
  <c r="DB6" i="47"/>
  <c r="DC6" i="47"/>
  <c r="DD6" i="47"/>
  <c r="DE6" i="47"/>
  <c r="DF6" i="47"/>
  <c r="DG6" i="47"/>
  <c r="DH6" i="47"/>
  <c r="DI6" i="47"/>
  <c r="CL7" i="47"/>
  <c r="CM7" i="47"/>
  <c r="CN7" i="47"/>
  <c r="CO7" i="47"/>
  <c r="CP7" i="47"/>
  <c r="CQ7" i="47"/>
  <c r="CR7" i="47"/>
  <c r="CS7" i="47"/>
  <c r="CT7" i="47"/>
  <c r="CU7" i="47"/>
  <c r="CV7" i="47"/>
  <c r="CW7" i="47"/>
  <c r="CX7" i="47"/>
  <c r="CY7" i="47"/>
  <c r="CZ7" i="47"/>
  <c r="DA7" i="47"/>
  <c r="DB7" i="47"/>
  <c r="DC7" i="47"/>
  <c r="DD7" i="47"/>
  <c r="DE7" i="47"/>
  <c r="DF7" i="47"/>
  <c r="DG7" i="47"/>
  <c r="DH7" i="47"/>
  <c r="DI7" i="47"/>
  <c r="CL8" i="47"/>
  <c r="CM8" i="47"/>
  <c r="CN8" i="47"/>
  <c r="CO8" i="47"/>
  <c r="CP8" i="47"/>
  <c r="CQ8" i="47"/>
  <c r="CR8" i="47"/>
  <c r="CS8" i="47"/>
  <c r="CT8" i="47"/>
  <c r="CU8" i="47"/>
  <c r="CV8" i="47"/>
  <c r="CW8" i="47"/>
  <c r="CX8" i="47"/>
  <c r="CY8" i="47"/>
  <c r="CZ8" i="47"/>
  <c r="DA8" i="47"/>
  <c r="DB8" i="47"/>
  <c r="DC8" i="47"/>
  <c r="DD8" i="47"/>
  <c r="DE8" i="47"/>
  <c r="DF8" i="47"/>
  <c r="DG8" i="47"/>
  <c r="DH8" i="47"/>
  <c r="DI8" i="47"/>
  <c r="CL9" i="47"/>
  <c r="CM9" i="47"/>
  <c r="CN9" i="47"/>
  <c r="CO9" i="47"/>
  <c r="CP9" i="47"/>
  <c r="CQ9" i="47"/>
  <c r="CR9" i="47"/>
  <c r="CS9" i="47"/>
  <c r="CT9" i="47"/>
  <c r="CU9" i="47"/>
  <c r="CV9" i="47"/>
  <c r="CW9" i="47"/>
  <c r="CX9" i="47"/>
  <c r="CY9" i="47"/>
  <c r="CZ9" i="47"/>
  <c r="DA9" i="47"/>
  <c r="DB9" i="47"/>
  <c r="DC9" i="47"/>
  <c r="DD9" i="47"/>
  <c r="DE9" i="47"/>
  <c r="DF9" i="47"/>
  <c r="DG9" i="47"/>
  <c r="DH9" i="47"/>
  <c r="DI9" i="47"/>
  <c r="CL10" i="47"/>
  <c r="CM10" i="47"/>
  <c r="CN10" i="47"/>
  <c r="CO10" i="47"/>
  <c r="CP10" i="47"/>
  <c r="CQ10" i="47"/>
  <c r="CR10" i="47"/>
  <c r="CS10" i="47"/>
  <c r="CT10" i="47"/>
  <c r="CU10" i="47"/>
  <c r="CV10" i="47"/>
  <c r="CW10" i="47"/>
  <c r="CX10" i="47"/>
  <c r="CY10" i="47"/>
  <c r="CZ10" i="47"/>
  <c r="DA10" i="47"/>
  <c r="DB10" i="47"/>
  <c r="DC10" i="47"/>
  <c r="DD10" i="47"/>
  <c r="DE10" i="47"/>
  <c r="DF10" i="47"/>
  <c r="DG10" i="47"/>
  <c r="DH10" i="47"/>
  <c r="DI10" i="47"/>
  <c r="CL11" i="47"/>
  <c r="CM11" i="47"/>
  <c r="CN11" i="47"/>
  <c r="CO11" i="47"/>
  <c r="CP11" i="47"/>
  <c r="CQ11" i="47"/>
  <c r="CR11" i="47"/>
  <c r="CS11" i="47"/>
  <c r="CT11" i="47"/>
  <c r="CU11" i="47"/>
  <c r="CV11" i="47"/>
  <c r="CW11" i="47"/>
  <c r="CX11" i="47"/>
  <c r="CY11" i="47"/>
  <c r="CZ11" i="47"/>
  <c r="DA11" i="47"/>
  <c r="DB11" i="47"/>
  <c r="DC11" i="47"/>
  <c r="DD11" i="47"/>
  <c r="DE11" i="47"/>
  <c r="DF11" i="47"/>
  <c r="DG11" i="47"/>
  <c r="DH11" i="47"/>
  <c r="DI11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DD12" i="47"/>
  <c r="DE12" i="47"/>
  <c r="DF12" i="47"/>
  <c r="DG12" i="47"/>
  <c r="DH12" i="47"/>
  <c r="DI12" i="47"/>
  <c r="CL13" i="47"/>
  <c r="CM13" i="47"/>
  <c r="CN13" i="47"/>
  <c r="CO13" i="47"/>
  <c r="CP13" i="47"/>
  <c r="CQ13" i="47"/>
  <c r="CR13" i="47"/>
  <c r="CS13" i="47"/>
  <c r="CT13" i="47"/>
  <c r="CU13" i="47"/>
  <c r="CV13" i="47"/>
  <c r="CW13" i="47"/>
  <c r="CX13" i="47"/>
  <c r="CY13" i="47"/>
  <c r="CZ13" i="47"/>
  <c r="DA13" i="47"/>
  <c r="DB13" i="47"/>
  <c r="DC13" i="47"/>
  <c r="DD13" i="47"/>
  <c r="DE13" i="47"/>
  <c r="DF13" i="47"/>
  <c r="DG13" i="47"/>
  <c r="DH13" i="47"/>
  <c r="DI13" i="47"/>
  <c r="CL14" i="47"/>
  <c r="CM14" i="47"/>
  <c r="CN14" i="47"/>
  <c r="CO14" i="47"/>
  <c r="CP14" i="47"/>
  <c r="CQ14" i="47"/>
  <c r="CR14" i="47"/>
  <c r="CS14" i="47"/>
  <c r="CT14" i="47"/>
  <c r="CU14" i="47"/>
  <c r="CV14" i="47"/>
  <c r="CW14" i="47"/>
  <c r="CX14" i="47"/>
  <c r="CY14" i="47"/>
  <c r="CZ14" i="47"/>
  <c r="DA14" i="47"/>
  <c r="DB14" i="47"/>
  <c r="DC14" i="47"/>
  <c r="DD14" i="47"/>
  <c r="DE14" i="47"/>
  <c r="DF14" i="47"/>
  <c r="DG14" i="47"/>
  <c r="DH14" i="47"/>
  <c r="DI14" i="47"/>
  <c r="CL15" i="47"/>
  <c r="CM15" i="47"/>
  <c r="CN15" i="47"/>
  <c r="CO15" i="47"/>
  <c r="CP15" i="47"/>
  <c r="CQ15" i="47"/>
  <c r="CR15" i="47"/>
  <c r="CS15" i="47"/>
  <c r="CT15" i="47"/>
  <c r="CU15" i="47"/>
  <c r="CV15" i="47"/>
  <c r="CW15" i="47"/>
  <c r="CX15" i="47"/>
  <c r="CY15" i="47"/>
  <c r="CZ15" i="47"/>
  <c r="DA15" i="47"/>
  <c r="DB15" i="47"/>
  <c r="DC15" i="47"/>
  <c r="DD15" i="47"/>
  <c r="DE15" i="47"/>
  <c r="DF15" i="47"/>
  <c r="DG15" i="47"/>
  <c r="DH15" i="47"/>
  <c r="DI15" i="47"/>
  <c r="CL16" i="47"/>
  <c r="CM16" i="47"/>
  <c r="CN16" i="47"/>
  <c r="CO16" i="47"/>
  <c r="CP16" i="47"/>
  <c r="CQ16" i="47"/>
  <c r="CR16" i="47"/>
  <c r="CS16" i="47"/>
  <c r="CT16" i="47"/>
  <c r="CU16" i="47"/>
  <c r="CV16" i="47"/>
  <c r="CW16" i="47"/>
  <c r="CX16" i="47"/>
  <c r="CY16" i="47"/>
  <c r="CZ16" i="47"/>
  <c r="DA16" i="47"/>
  <c r="DB16" i="47"/>
  <c r="DC16" i="47"/>
  <c r="DD16" i="47"/>
  <c r="DE16" i="47"/>
  <c r="DF16" i="47"/>
  <c r="DG16" i="47"/>
  <c r="DH16" i="47"/>
  <c r="DI16" i="47"/>
  <c r="CL17" i="47"/>
  <c r="CM17" i="47"/>
  <c r="CN17" i="47"/>
  <c r="CO17" i="47"/>
  <c r="CP17" i="47"/>
  <c r="CQ17" i="47"/>
  <c r="CR17" i="47"/>
  <c r="CS17" i="47"/>
  <c r="CT17" i="47"/>
  <c r="CU17" i="47"/>
  <c r="CV17" i="47"/>
  <c r="CW17" i="47"/>
  <c r="CX17" i="47"/>
  <c r="CY17" i="47"/>
  <c r="CZ17" i="47"/>
  <c r="DA17" i="47"/>
  <c r="DB17" i="47"/>
  <c r="DC17" i="47"/>
  <c r="DD17" i="47"/>
  <c r="DE17" i="47"/>
  <c r="DF17" i="47"/>
  <c r="DG17" i="47"/>
  <c r="DH17" i="47"/>
  <c r="DI17" i="47"/>
  <c r="CL18" i="47"/>
  <c r="CM18" i="47"/>
  <c r="CN18" i="47"/>
  <c r="CO18" i="47"/>
  <c r="CP18" i="47"/>
  <c r="CQ18" i="47"/>
  <c r="CR18" i="47"/>
  <c r="CS18" i="47"/>
  <c r="CT18" i="47"/>
  <c r="CU18" i="47"/>
  <c r="CV18" i="47"/>
  <c r="CW18" i="47"/>
  <c r="CX18" i="47"/>
  <c r="CY18" i="47"/>
  <c r="CZ18" i="47"/>
  <c r="DA18" i="47"/>
  <c r="DB18" i="47"/>
  <c r="DC18" i="47"/>
  <c r="DD18" i="47"/>
  <c r="DE18" i="47"/>
  <c r="DF18" i="47"/>
  <c r="DG18" i="47"/>
  <c r="DH18" i="47"/>
  <c r="DI18" i="47"/>
  <c r="CL19" i="47"/>
  <c r="CM19" i="47"/>
  <c r="CN19" i="47"/>
  <c r="CO19" i="47"/>
  <c r="CP19" i="47"/>
  <c r="CQ19" i="47"/>
  <c r="CR19" i="47"/>
  <c r="CS19" i="47"/>
  <c r="CT19" i="47"/>
  <c r="CU19" i="47"/>
  <c r="CV19" i="47"/>
  <c r="CW19" i="47"/>
  <c r="CX19" i="47"/>
  <c r="CY19" i="47"/>
  <c r="CZ19" i="47"/>
  <c r="DA19" i="47"/>
  <c r="DB19" i="47"/>
  <c r="DC19" i="47"/>
  <c r="DD19" i="47"/>
  <c r="DE19" i="47"/>
  <c r="DF19" i="47"/>
  <c r="DG19" i="47"/>
  <c r="DH19" i="47"/>
  <c r="DI19" i="47"/>
  <c r="CL20" i="47"/>
  <c r="CM20" i="47"/>
  <c r="CN20" i="47"/>
  <c r="CO20" i="47"/>
  <c r="CP20" i="47"/>
  <c r="CQ20" i="47"/>
  <c r="CR20" i="47"/>
  <c r="CS20" i="47"/>
  <c r="CT20" i="47"/>
  <c r="CU20" i="47"/>
  <c r="CV20" i="47"/>
  <c r="CW20" i="47"/>
  <c r="CX20" i="47"/>
  <c r="CY20" i="47"/>
  <c r="CZ20" i="47"/>
  <c r="DA20" i="47"/>
  <c r="DB20" i="47"/>
  <c r="DC20" i="47"/>
  <c r="DD20" i="47"/>
  <c r="DE20" i="47"/>
  <c r="DF20" i="47"/>
  <c r="DG20" i="47"/>
  <c r="DH20" i="47"/>
  <c r="DI20" i="47"/>
  <c r="CL21" i="47"/>
  <c r="CM21" i="47"/>
  <c r="CN21" i="47"/>
  <c r="CO21" i="47"/>
  <c r="CP21" i="47"/>
  <c r="CQ21" i="47"/>
  <c r="CR21" i="47"/>
  <c r="CS21" i="47"/>
  <c r="CT21" i="47"/>
  <c r="CU21" i="47"/>
  <c r="CV21" i="47"/>
  <c r="CW21" i="47"/>
  <c r="CX21" i="47"/>
  <c r="CY21" i="47"/>
  <c r="CZ21" i="47"/>
  <c r="DA21" i="47"/>
  <c r="DB21" i="47"/>
  <c r="DC21" i="47"/>
  <c r="DD21" i="47"/>
  <c r="DE21" i="47"/>
  <c r="DF21" i="47"/>
  <c r="DG21" i="47"/>
  <c r="DH21" i="47"/>
  <c r="DI21" i="47"/>
  <c r="CL22" i="47"/>
  <c r="CM22" i="47"/>
  <c r="CN22" i="47"/>
  <c r="CO22" i="47"/>
  <c r="CP22" i="47"/>
  <c r="CQ22" i="47"/>
  <c r="CR22" i="47"/>
  <c r="CS22" i="47"/>
  <c r="CT22" i="47"/>
  <c r="CU22" i="47"/>
  <c r="CV22" i="47"/>
  <c r="CW22" i="47"/>
  <c r="CX22" i="47"/>
  <c r="CY22" i="47"/>
  <c r="CZ22" i="47"/>
  <c r="DA22" i="47"/>
  <c r="DB22" i="47"/>
  <c r="DC22" i="47"/>
  <c r="DD22" i="47"/>
  <c r="DE22" i="47"/>
  <c r="DF22" i="47"/>
  <c r="DG22" i="47"/>
  <c r="DH22" i="47"/>
  <c r="DI22" i="47"/>
  <c r="CL23" i="47"/>
  <c r="CM23" i="47"/>
  <c r="CN23" i="47"/>
  <c r="CO23" i="47"/>
  <c r="CP23" i="47"/>
  <c r="CQ23" i="47"/>
  <c r="CR23" i="47"/>
  <c r="CS23" i="47"/>
  <c r="CT23" i="47"/>
  <c r="CU23" i="47"/>
  <c r="CV23" i="47"/>
  <c r="CW23" i="47"/>
  <c r="CX23" i="47"/>
  <c r="CY23" i="47"/>
  <c r="CZ23" i="47"/>
  <c r="DA23" i="47"/>
  <c r="DB23" i="47"/>
  <c r="DC23" i="47"/>
  <c r="DD23" i="47"/>
  <c r="DE23" i="47"/>
  <c r="DF23" i="47"/>
  <c r="DG23" i="47"/>
  <c r="DH23" i="47"/>
  <c r="DI23" i="47"/>
  <c r="CL24" i="47"/>
  <c r="CM24" i="47"/>
  <c r="CN24" i="47"/>
  <c r="CO24" i="47"/>
  <c r="CP24" i="47"/>
  <c r="CQ24" i="47"/>
  <c r="CR24" i="47"/>
  <c r="CS24" i="47"/>
  <c r="CT24" i="47"/>
  <c r="CU24" i="47"/>
  <c r="CV24" i="47"/>
  <c r="CW24" i="47"/>
  <c r="CX24" i="47"/>
  <c r="CY24" i="47"/>
  <c r="CZ24" i="47"/>
  <c r="DA24" i="47"/>
  <c r="DB24" i="47"/>
  <c r="DC24" i="47"/>
  <c r="DD24" i="47"/>
  <c r="DE24" i="47"/>
  <c r="DF24" i="47"/>
  <c r="DG24" i="47"/>
  <c r="DH24" i="47"/>
  <c r="DI24" i="47"/>
  <c r="CL25" i="47"/>
  <c r="CM25" i="47"/>
  <c r="CN25" i="47"/>
  <c r="CO25" i="47"/>
  <c r="CP25" i="47"/>
  <c r="CQ25" i="47"/>
  <c r="CR25" i="47"/>
  <c r="CS25" i="47"/>
  <c r="CT25" i="47"/>
  <c r="CU25" i="47"/>
  <c r="CV25" i="47"/>
  <c r="CW25" i="47"/>
  <c r="CX25" i="47"/>
  <c r="CY25" i="47"/>
  <c r="CZ25" i="47"/>
  <c r="DA25" i="47"/>
  <c r="DB25" i="47"/>
  <c r="DC25" i="47"/>
  <c r="DD25" i="47"/>
  <c r="DE25" i="47"/>
  <c r="DF25" i="47"/>
  <c r="DG25" i="47"/>
  <c r="DH25" i="47"/>
  <c r="DI25" i="47"/>
  <c r="CL26" i="47"/>
  <c r="CM26" i="47"/>
  <c r="CN26" i="47"/>
  <c r="CO26" i="47"/>
  <c r="CP26" i="47"/>
  <c r="CQ26" i="47"/>
  <c r="CR26" i="47"/>
  <c r="CS26" i="47"/>
  <c r="CT26" i="47"/>
  <c r="CU26" i="47"/>
  <c r="CV26" i="47"/>
  <c r="CW26" i="47"/>
  <c r="CX26" i="47"/>
  <c r="CY26" i="47"/>
  <c r="CZ26" i="47"/>
  <c r="DA26" i="47"/>
  <c r="DB26" i="47"/>
  <c r="DC26" i="47"/>
  <c r="DD26" i="47"/>
  <c r="DE26" i="47"/>
  <c r="DF26" i="47"/>
  <c r="DG26" i="47"/>
  <c r="DH26" i="47"/>
  <c r="DI26" i="47"/>
  <c r="CL27" i="47"/>
  <c r="CM27" i="47"/>
  <c r="CN27" i="47"/>
  <c r="CO27" i="47"/>
  <c r="CP27" i="47"/>
  <c r="CQ27" i="47"/>
  <c r="CR27" i="47"/>
  <c r="CS27" i="47"/>
  <c r="CT27" i="47"/>
  <c r="CU27" i="47"/>
  <c r="CV27" i="47"/>
  <c r="CW27" i="47"/>
  <c r="CX27" i="47"/>
  <c r="CY27" i="47"/>
  <c r="CZ27" i="47"/>
  <c r="DA27" i="47"/>
  <c r="DB27" i="47"/>
  <c r="DC27" i="47"/>
  <c r="DD27" i="47"/>
  <c r="DE27" i="47"/>
  <c r="DF27" i="47"/>
  <c r="DG27" i="47"/>
  <c r="DH27" i="47"/>
  <c r="DI27" i="47"/>
  <c r="CL28" i="47"/>
  <c r="CM28" i="47"/>
  <c r="CN28" i="47"/>
  <c r="CO28" i="47"/>
  <c r="CP28" i="47"/>
  <c r="CQ28" i="47"/>
  <c r="CR28" i="47"/>
  <c r="CS28" i="47"/>
  <c r="CT28" i="47"/>
  <c r="CU28" i="47"/>
  <c r="CV28" i="47"/>
  <c r="CW28" i="47"/>
  <c r="CX28" i="47"/>
  <c r="CY28" i="47"/>
  <c r="CZ28" i="47"/>
  <c r="DA28" i="47"/>
  <c r="DB28" i="47"/>
  <c r="DC28" i="47"/>
  <c r="DD28" i="47"/>
  <c r="DE28" i="47"/>
  <c r="DF28" i="47"/>
  <c r="DG28" i="47"/>
  <c r="DH28" i="47"/>
  <c r="DI28" i="47"/>
  <c r="CL29" i="47"/>
  <c r="CM29" i="47"/>
  <c r="CN29" i="47"/>
  <c r="CO29" i="47"/>
  <c r="CP29" i="47"/>
  <c r="CQ29" i="47"/>
  <c r="CR29" i="47"/>
  <c r="CS29" i="47"/>
  <c r="CT29" i="47"/>
  <c r="CU29" i="47"/>
  <c r="CV29" i="47"/>
  <c r="CW29" i="47"/>
  <c r="CX29" i="47"/>
  <c r="CY29" i="47"/>
  <c r="CZ29" i="47"/>
  <c r="DA29" i="47"/>
  <c r="DB29" i="47"/>
  <c r="DC29" i="47"/>
  <c r="DD29" i="47"/>
  <c r="DE29" i="47"/>
  <c r="DF29" i="47"/>
  <c r="DG29" i="47"/>
  <c r="DH29" i="47"/>
  <c r="DI29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DD30" i="47"/>
  <c r="DE30" i="47"/>
  <c r="DF30" i="47"/>
  <c r="DG30" i="47"/>
  <c r="DH30" i="47"/>
  <c r="DI30" i="47"/>
  <c r="CL31" i="47"/>
  <c r="CM31" i="47"/>
  <c r="CN31" i="47"/>
  <c r="CO31" i="47"/>
  <c r="CP31" i="47"/>
  <c r="CQ31" i="47"/>
  <c r="CR31" i="47"/>
  <c r="CS31" i="47"/>
  <c r="CT31" i="47"/>
  <c r="CU31" i="47"/>
  <c r="CV31" i="47"/>
  <c r="CW31" i="47"/>
  <c r="CX31" i="47"/>
  <c r="CY31" i="47"/>
  <c r="CZ31" i="47"/>
  <c r="DA31" i="47"/>
  <c r="DB31" i="47"/>
  <c r="DC31" i="47"/>
  <c r="DD31" i="47"/>
  <c r="DE31" i="47"/>
  <c r="DF31" i="47"/>
  <c r="DG31" i="47"/>
  <c r="DH31" i="47"/>
  <c r="DI31" i="47"/>
  <c r="CL32" i="47"/>
  <c r="CM32" i="47"/>
  <c r="CN32" i="47"/>
  <c r="CO32" i="47"/>
  <c r="CP32" i="47"/>
  <c r="CQ32" i="47"/>
  <c r="CR32" i="47"/>
  <c r="CS32" i="47"/>
  <c r="CT32" i="47"/>
  <c r="CU32" i="47"/>
  <c r="CV32" i="47"/>
  <c r="CW32" i="47"/>
  <c r="CX32" i="47"/>
  <c r="CY32" i="47"/>
  <c r="CZ32" i="47"/>
  <c r="DA32" i="47"/>
  <c r="DB32" i="47"/>
  <c r="DC32" i="47"/>
  <c r="DD32" i="47"/>
  <c r="DE32" i="47"/>
  <c r="DF32" i="47"/>
  <c r="DG32" i="47"/>
  <c r="DH32" i="47"/>
  <c r="DI32" i="47"/>
  <c r="CL33" i="47"/>
  <c r="CM33" i="47"/>
  <c r="CN33" i="47"/>
  <c r="CO33" i="47"/>
  <c r="CP33" i="47"/>
  <c r="CQ33" i="47"/>
  <c r="CR33" i="47"/>
  <c r="CS33" i="47"/>
  <c r="CT33" i="47"/>
  <c r="CU33" i="47"/>
  <c r="CV33" i="47"/>
  <c r="CW33" i="47"/>
  <c r="CX33" i="47"/>
  <c r="CY33" i="47"/>
  <c r="CZ33" i="47"/>
  <c r="DA33" i="47"/>
  <c r="DB33" i="47"/>
  <c r="DC33" i="47"/>
  <c r="DD33" i="47"/>
  <c r="DE33" i="47"/>
  <c r="DF33" i="47"/>
  <c r="DG33" i="47"/>
  <c r="DH33" i="47"/>
  <c r="DI33" i="47"/>
  <c r="CL34" i="47"/>
  <c r="CM34" i="47"/>
  <c r="CN34" i="47"/>
  <c r="CO34" i="47"/>
  <c r="CP34" i="47"/>
  <c r="CQ34" i="47"/>
  <c r="CR34" i="47"/>
  <c r="CS34" i="47"/>
  <c r="CT34" i="47"/>
  <c r="CU34" i="47"/>
  <c r="CV34" i="47"/>
  <c r="CW34" i="47"/>
  <c r="CX34" i="47"/>
  <c r="CY34" i="47"/>
  <c r="CZ34" i="47"/>
  <c r="DA34" i="47"/>
  <c r="DB34" i="47"/>
  <c r="DC34" i="47"/>
  <c r="DD34" i="47"/>
  <c r="DE34" i="47"/>
  <c r="DF34" i="47"/>
  <c r="DG34" i="47"/>
  <c r="DH34" i="47"/>
  <c r="DI34" i="47"/>
  <c r="CL35" i="47"/>
  <c r="CM35" i="47"/>
  <c r="CN35" i="47"/>
  <c r="CO35" i="47"/>
  <c r="CP35" i="47"/>
  <c r="CQ35" i="47"/>
  <c r="CR35" i="47"/>
  <c r="CS35" i="47"/>
  <c r="CT35" i="47"/>
  <c r="CU35" i="47"/>
  <c r="CV35" i="47"/>
  <c r="CW35" i="47"/>
  <c r="CX35" i="47"/>
  <c r="CY35" i="47"/>
  <c r="CZ35" i="47"/>
  <c r="DA35" i="47"/>
  <c r="DB35" i="47"/>
  <c r="DC35" i="47"/>
  <c r="DD35" i="47"/>
  <c r="DE35" i="47"/>
  <c r="DF35" i="47"/>
  <c r="DG35" i="47"/>
  <c r="DH35" i="47"/>
  <c r="DI35" i="47"/>
  <c r="CL36" i="47"/>
  <c r="CM36" i="47"/>
  <c r="CN36" i="47"/>
  <c r="CO36" i="47"/>
  <c r="CP36" i="47"/>
  <c r="CQ36" i="47"/>
  <c r="CR36" i="47"/>
  <c r="CS36" i="47"/>
  <c r="CT36" i="47"/>
  <c r="CU36" i="47"/>
  <c r="CV36" i="47"/>
  <c r="CW36" i="47"/>
  <c r="CX36" i="47"/>
  <c r="CY36" i="47"/>
  <c r="CZ36" i="47"/>
  <c r="DA36" i="47"/>
  <c r="DB36" i="47"/>
  <c r="DC36" i="47"/>
  <c r="DD36" i="47"/>
  <c r="DE36" i="47"/>
  <c r="DF36" i="47"/>
  <c r="DG36" i="47"/>
  <c r="DH36" i="47"/>
  <c r="DI36" i="47"/>
  <c r="CL37" i="47"/>
  <c r="CM37" i="47"/>
  <c r="CN37" i="47"/>
  <c r="CO37" i="47"/>
  <c r="CP37" i="47"/>
  <c r="CQ37" i="47"/>
  <c r="CR37" i="47"/>
  <c r="CS37" i="47"/>
  <c r="CT37" i="47"/>
  <c r="CU37" i="47"/>
  <c r="CV37" i="47"/>
  <c r="CW37" i="47"/>
  <c r="CX37" i="47"/>
  <c r="CY37" i="47"/>
  <c r="CZ37" i="47"/>
  <c r="DA37" i="47"/>
  <c r="DB37" i="47"/>
  <c r="DC37" i="47"/>
  <c r="DD37" i="47"/>
  <c r="DE37" i="47"/>
  <c r="DF37" i="47"/>
  <c r="DG37" i="47"/>
  <c r="DH37" i="47"/>
  <c r="DI37" i="47"/>
  <c r="CL38" i="47"/>
  <c r="CM38" i="47"/>
  <c r="CN38" i="47"/>
  <c r="CO38" i="47"/>
  <c r="CP38" i="47"/>
  <c r="CQ38" i="47"/>
  <c r="CR38" i="47"/>
  <c r="CS38" i="47"/>
  <c r="CT38" i="47"/>
  <c r="CU38" i="47"/>
  <c r="CV38" i="47"/>
  <c r="CW38" i="47"/>
  <c r="CX38" i="47"/>
  <c r="CY38" i="47"/>
  <c r="CZ38" i="47"/>
  <c r="DA38" i="47"/>
  <c r="DB38" i="47"/>
  <c r="DC38" i="47"/>
  <c r="DD38" i="47"/>
  <c r="DE38" i="47"/>
  <c r="DF38" i="47"/>
  <c r="DG38" i="47"/>
  <c r="DH38" i="47"/>
  <c r="DI38" i="47"/>
  <c r="CL39" i="47"/>
  <c r="CM39" i="47"/>
  <c r="CN39" i="47"/>
  <c r="CO39" i="47"/>
  <c r="CP39" i="47"/>
  <c r="CQ39" i="47"/>
  <c r="CR39" i="47"/>
  <c r="CS39" i="47"/>
  <c r="CT39" i="47"/>
  <c r="CU39" i="47"/>
  <c r="CV39" i="47"/>
  <c r="CW39" i="47"/>
  <c r="CX39" i="47"/>
  <c r="CY39" i="47"/>
  <c r="CZ39" i="47"/>
  <c r="DA39" i="47"/>
  <c r="DB39" i="47"/>
  <c r="DC39" i="47"/>
  <c r="DD39" i="47"/>
  <c r="DE39" i="47"/>
  <c r="DF39" i="47"/>
  <c r="DG39" i="47"/>
  <c r="DH39" i="47"/>
  <c r="DI39" i="47"/>
  <c r="CL40" i="47"/>
  <c r="CM40" i="47"/>
  <c r="CN40" i="47"/>
  <c r="CO40" i="47"/>
  <c r="CP40" i="47"/>
  <c r="CQ40" i="47"/>
  <c r="CR40" i="47"/>
  <c r="CS40" i="47"/>
  <c r="CT40" i="47"/>
  <c r="CU40" i="47"/>
  <c r="CV40" i="47"/>
  <c r="CW40" i="47"/>
  <c r="CX40" i="47"/>
  <c r="CY40" i="47"/>
  <c r="CZ40" i="47"/>
  <c r="DA40" i="47"/>
  <c r="DB40" i="47"/>
  <c r="DC40" i="47"/>
  <c r="DD40" i="47"/>
  <c r="DE40" i="47"/>
  <c r="DF40" i="47"/>
  <c r="DG40" i="47"/>
  <c r="DH40" i="47"/>
  <c r="DI40" i="47"/>
  <c r="CL41" i="47"/>
  <c r="CM41" i="47"/>
  <c r="CN41" i="47"/>
  <c r="CO41" i="47"/>
  <c r="CP41" i="47"/>
  <c r="CQ41" i="47"/>
  <c r="CR41" i="47"/>
  <c r="CS41" i="47"/>
  <c r="CT41" i="47"/>
  <c r="CU41" i="47"/>
  <c r="CV41" i="47"/>
  <c r="CW41" i="47"/>
  <c r="CX41" i="47"/>
  <c r="CY41" i="47"/>
  <c r="CZ41" i="47"/>
  <c r="DA41" i="47"/>
  <c r="DB41" i="47"/>
  <c r="DC41" i="47"/>
  <c r="DD41" i="47"/>
  <c r="DE41" i="47"/>
  <c r="DF41" i="47"/>
  <c r="DG41" i="47"/>
  <c r="DH41" i="47"/>
  <c r="DI41" i="47"/>
  <c r="CL42" i="47"/>
  <c r="CM42" i="47"/>
  <c r="CN42" i="47"/>
  <c r="CO42" i="47"/>
  <c r="CP42" i="47"/>
  <c r="CQ42" i="47"/>
  <c r="CR42" i="47"/>
  <c r="CS42" i="47"/>
  <c r="CT42" i="47"/>
  <c r="CU42" i="47"/>
  <c r="CV42" i="47"/>
  <c r="CW42" i="47"/>
  <c r="CX42" i="47"/>
  <c r="CY42" i="47"/>
  <c r="CZ42" i="47"/>
  <c r="DA42" i="47"/>
  <c r="DB42" i="47"/>
  <c r="DC42" i="47"/>
  <c r="DD42" i="47"/>
  <c r="DE42" i="47"/>
  <c r="DF42" i="47"/>
  <c r="DG42" i="47"/>
  <c r="DH42" i="47"/>
  <c r="DI42" i="47"/>
  <c r="CL43" i="47"/>
  <c r="CM43" i="47"/>
  <c r="CN43" i="47"/>
  <c r="CO43" i="47"/>
  <c r="CP43" i="47"/>
  <c r="CQ43" i="47"/>
  <c r="CR43" i="47"/>
  <c r="CS43" i="47"/>
  <c r="CT43" i="47"/>
  <c r="CU43" i="47"/>
  <c r="CV43" i="47"/>
  <c r="CW43" i="47"/>
  <c r="CX43" i="47"/>
  <c r="CY43" i="47"/>
  <c r="CZ43" i="47"/>
  <c r="DA43" i="47"/>
  <c r="DB43" i="47"/>
  <c r="DC43" i="47"/>
  <c r="DD43" i="47"/>
  <c r="DE43" i="47"/>
  <c r="DF43" i="47"/>
  <c r="DG43" i="47"/>
  <c r="DH43" i="47"/>
  <c r="DI43" i="47"/>
  <c r="CL44" i="47"/>
  <c r="CM44" i="47"/>
  <c r="CN44" i="47"/>
  <c r="CO44" i="47"/>
  <c r="CP44" i="47"/>
  <c r="CQ44" i="47"/>
  <c r="CR44" i="47"/>
  <c r="CS44" i="47"/>
  <c r="CT44" i="47"/>
  <c r="CU44" i="47"/>
  <c r="CV44" i="47"/>
  <c r="CW44" i="47"/>
  <c r="CX44" i="47"/>
  <c r="CY44" i="47"/>
  <c r="CZ44" i="47"/>
  <c r="DA44" i="47"/>
  <c r="DB44" i="47"/>
  <c r="DC44" i="47"/>
  <c r="DD44" i="47"/>
  <c r="DE44" i="47"/>
  <c r="DF44" i="47"/>
  <c r="DG44" i="47"/>
  <c r="DH44" i="47"/>
  <c r="DI44" i="47"/>
  <c r="CL45" i="47"/>
  <c r="CM45" i="47"/>
  <c r="CN45" i="47"/>
  <c r="CO45" i="47"/>
  <c r="CP45" i="47"/>
  <c r="CQ45" i="47"/>
  <c r="CR45" i="47"/>
  <c r="CS45" i="47"/>
  <c r="CT45" i="47"/>
  <c r="CU45" i="47"/>
  <c r="CV45" i="47"/>
  <c r="CW45" i="47"/>
  <c r="CX45" i="47"/>
  <c r="CY45" i="47"/>
  <c r="CZ45" i="47"/>
  <c r="DA45" i="47"/>
  <c r="DB45" i="47"/>
  <c r="DC45" i="47"/>
  <c r="DD45" i="47"/>
  <c r="DE45" i="47"/>
  <c r="DF45" i="47"/>
  <c r="DG45" i="47"/>
  <c r="DH45" i="47"/>
  <c r="DI45" i="47"/>
  <c r="CL46" i="47"/>
  <c r="CM46" i="47"/>
  <c r="CN46" i="47"/>
  <c r="CO46" i="47"/>
  <c r="CP46" i="47"/>
  <c r="CQ46" i="47"/>
  <c r="CR46" i="47"/>
  <c r="CS46" i="47"/>
  <c r="CT46" i="47"/>
  <c r="CU46" i="47"/>
  <c r="CV46" i="47"/>
  <c r="CW46" i="47"/>
  <c r="CX46" i="47"/>
  <c r="CY46" i="47"/>
  <c r="CZ46" i="47"/>
  <c r="DA46" i="47"/>
  <c r="DB46" i="47"/>
  <c r="DC46" i="47"/>
  <c r="DD46" i="47"/>
  <c r="DE46" i="47"/>
  <c r="DF46" i="47"/>
  <c r="DG46" i="47"/>
  <c r="DH46" i="47"/>
  <c r="DI46" i="47"/>
  <c r="CL47" i="47"/>
  <c r="CM47" i="47"/>
  <c r="CN47" i="47"/>
  <c r="CO47" i="47"/>
  <c r="CP47" i="47"/>
  <c r="CQ47" i="47"/>
  <c r="CR47" i="47"/>
  <c r="CS47" i="47"/>
  <c r="CT47" i="47"/>
  <c r="CU47" i="47"/>
  <c r="CV47" i="47"/>
  <c r="CW47" i="47"/>
  <c r="CX47" i="47"/>
  <c r="CY47" i="47"/>
  <c r="CZ47" i="47"/>
  <c r="DA47" i="47"/>
  <c r="DB47" i="47"/>
  <c r="DC47" i="47"/>
  <c r="DD47" i="47"/>
  <c r="DE47" i="47"/>
  <c r="DF47" i="47"/>
  <c r="DG47" i="47"/>
  <c r="DH47" i="47"/>
  <c r="DI47" i="47"/>
  <c r="CL48" i="47"/>
  <c r="CM48" i="47"/>
  <c r="CN48" i="47"/>
  <c r="CO48" i="47"/>
  <c r="CP48" i="47"/>
  <c r="CQ48" i="47"/>
  <c r="CR48" i="47"/>
  <c r="CS48" i="47"/>
  <c r="CT48" i="47"/>
  <c r="CU48" i="47"/>
  <c r="CV48" i="47"/>
  <c r="CW48" i="47"/>
  <c r="CX48" i="47"/>
  <c r="CY48" i="47"/>
  <c r="CZ48" i="47"/>
  <c r="DA48" i="47"/>
  <c r="DB48" i="47"/>
  <c r="DC48" i="47"/>
  <c r="DD48" i="47"/>
  <c r="DE48" i="47"/>
  <c r="DF48" i="47"/>
  <c r="DG48" i="47"/>
  <c r="DH48" i="47"/>
  <c r="DI48" i="47"/>
  <c r="CL49" i="47"/>
  <c r="CM49" i="47"/>
  <c r="CN49" i="47"/>
  <c r="CO49" i="47"/>
  <c r="CP49" i="47"/>
  <c r="CQ49" i="47"/>
  <c r="CR49" i="47"/>
  <c r="CS49" i="47"/>
  <c r="CT49" i="47"/>
  <c r="CU49" i="47"/>
  <c r="CV49" i="47"/>
  <c r="CW49" i="47"/>
  <c r="CX49" i="47"/>
  <c r="CY49" i="47"/>
  <c r="CZ49" i="47"/>
  <c r="DA49" i="47"/>
  <c r="DB49" i="47"/>
  <c r="DC49" i="47"/>
  <c r="DD49" i="47"/>
  <c r="DE49" i="47"/>
  <c r="DF49" i="47"/>
  <c r="DG49" i="47"/>
  <c r="DH49" i="47"/>
  <c r="DI49" i="47"/>
  <c r="CL50" i="47"/>
  <c r="CM50" i="47"/>
  <c r="CN50" i="47"/>
  <c r="CO50" i="47"/>
  <c r="CP50" i="47"/>
  <c r="CQ50" i="47"/>
  <c r="CR50" i="47"/>
  <c r="CS50" i="47"/>
  <c r="CT50" i="47"/>
  <c r="CU50" i="47"/>
  <c r="CV50" i="47"/>
  <c r="CW50" i="47"/>
  <c r="CX50" i="47"/>
  <c r="CY50" i="47"/>
  <c r="CZ50" i="47"/>
  <c r="DA50" i="47"/>
  <c r="DB50" i="47"/>
  <c r="DC50" i="47"/>
  <c r="DD50" i="47"/>
  <c r="DE50" i="47"/>
  <c r="DF50" i="47"/>
  <c r="DG50" i="47"/>
  <c r="DH50" i="47"/>
  <c r="DI50" i="47"/>
  <c r="CL51" i="47"/>
  <c r="CM51" i="47"/>
  <c r="CN51" i="47"/>
  <c r="CO51" i="47"/>
  <c r="CP51" i="47"/>
  <c r="CQ51" i="47"/>
  <c r="CR51" i="47"/>
  <c r="CS51" i="47"/>
  <c r="CT51" i="47"/>
  <c r="CU51" i="47"/>
  <c r="CV51" i="47"/>
  <c r="CW51" i="47"/>
  <c r="CX51" i="47"/>
  <c r="CY51" i="47"/>
  <c r="CZ51" i="47"/>
  <c r="DA51" i="47"/>
  <c r="DB51" i="47"/>
  <c r="DC51" i="47"/>
  <c r="DD51" i="47"/>
  <c r="DE51" i="47"/>
  <c r="DF51" i="47"/>
  <c r="DG51" i="47"/>
  <c r="DH51" i="47"/>
  <c r="DI51" i="47"/>
  <c r="CL54" i="47"/>
  <c r="CM54" i="47"/>
  <c r="CN54" i="47"/>
  <c r="CO54" i="47"/>
  <c r="CP54" i="47"/>
  <c r="CQ54" i="47"/>
  <c r="CR54" i="47"/>
  <c r="CS54" i="47"/>
  <c r="CT54" i="47"/>
  <c r="CU54" i="47"/>
  <c r="CV54" i="47"/>
  <c r="CW54" i="47"/>
  <c r="CX54" i="47"/>
  <c r="CY54" i="47"/>
  <c r="CZ54" i="47"/>
  <c r="DA54" i="47"/>
  <c r="DB54" i="47"/>
  <c r="DC54" i="47"/>
  <c r="DD54" i="47"/>
  <c r="DE54" i="47"/>
  <c r="DF54" i="47"/>
  <c r="DG54" i="47"/>
  <c r="DH54" i="47"/>
  <c r="DI54" i="47"/>
  <c r="CL55" i="47"/>
  <c r="CM55" i="47"/>
  <c r="CN55" i="47"/>
  <c r="CO55" i="47"/>
  <c r="CP55" i="47"/>
  <c r="CQ55" i="47"/>
  <c r="CR55" i="47"/>
  <c r="CS55" i="47"/>
  <c r="CT55" i="47"/>
  <c r="CU55" i="47"/>
  <c r="CV55" i="47"/>
  <c r="CW55" i="47"/>
  <c r="CX55" i="47"/>
  <c r="CY55" i="47"/>
  <c r="CZ55" i="47"/>
  <c r="DA55" i="47"/>
  <c r="DB55" i="47"/>
  <c r="DC55" i="47"/>
  <c r="DD55" i="47"/>
  <c r="DE55" i="47"/>
  <c r="DF55" i="47"/>
  <c r="DG55" i="47"/>
  <c r="DH55" i="47"/>
  <c r="DI55" i="47"/>
  <c r="CL56" i="47"/>
  <c r="CM56" i="47"/>
  <c r="CN56" i="47"/>
  <c r="CO56" i="47"/>
  <c r="CP56" i="47"/>
  <c r="CQ56" i="47"/>
  <c r="CR56" i="47"/>
  <c r="CS56" i="47"/>
  <c r="CT56" i="47"/>
  <c r="CU56" i="47"/>
  <c r="CV56" i="47"/>
  <c r="CW56" i="47"/>
  <c r="CX56" i="47"/>
  <c r="CY56" i="47"/>
  <c r="CZ56" i="47"/>
  <c r="DA56" i="47"/>
  <c r="DB56" i="47"/>
  <c r="DC56" i="47"/>
  <c r="DD56" i="47"/>
  <c r="DE56" i="47"/>
  <c r="DF56" i="47"/>
  <c r="DG56" i="47"/>
  <c r="DH56" i="47"/>
  <c r="DI56" i="47"/>
  <c r="CL57" i="47"/>
  <c r="CM57" i="47"/>
  <c r="CN57" i="47"/>
  <c r="CO57" i="47"/>
  <c r="CP57" i="47"/>
  <c r="CQ57" i="47"/>
  <c r="CR57" i="47"/>
  <c r="CS57" i="47"/>
  <c r="CT57" i="47"/>
  <c r="CU57" i="47"/>
  <c r="CV57" i="47"/>
  <c r="CW57" i="47"/>
  <c r="CX57" i="47"/>
  <c r="CY57" i="47"/>
  <c r="CZ57" i="47"/>
  <c r="DA57" i="47"/>
  <c r="DB57" i="47"/>
  <c r="DC57" i="47"/>
  <c r="DD57" i="47"/>
  <c r="DE57" i="47"/>
  <c r="DF57" i="47"/>
  <c r="DG57" i="47"/>
  <c r="DH57" i="47"/>
  <c r="DI57" i="47"/>
  <c r="CL58" i="47"/>
  <c r="CM58" i="47"/>
  <c r="CN58" i="47"/>
  <c r="CO58" i="47"/>
  <c r="CP58" i="47"/>
  <c r="CQ58" i="47"/>
  <c r="CR58" i="47"/>
  <c r="CS58" i="47"/>
  <c r="CT58" i="47"/>
  <c r="CU58" i="47"/>
  <c r="CV58" i="47"/>
  <c r="CW58" i="47"/>
  <c r="CX58" i="47"/>
  <c r="CY58" i="47"/>
  <c r="CZ58" i="47"/>
  <c r="DA58" i="47"/>
  <c r="DB58" i="47"/>
  <c r="DC58" i="47"/>
  <c r="DD58" i="47"/>
  <c r="DE58" i="47"/>
  <c r="DF58" i="47"/>
  <c r="DG58" i="47"/>
  <c r="DH58" i="47"/>
  <c r="DI58" i="47"/>
  <c r="CL59" i="47"/>
  <c r="CM59" i="47"/>
  <c r="CN59" i="47"/>
  <c r="CO59" i="47"/>
  <c r="CP59" i="47"/>
  <c r="CQ59" i="47"/>
  <c r="CR59" i="47"/>
  <c r="CS59" i="47"/>
  <c r="CT59" i="47"/>
  <c r="CU59" i="47"/>
  <c r="CV59" i="47"/>
  <c r="CW59" i="47"/>
  <c r="CX59" i="47"/>
  <c r="CY59" i="47"/>
  <c r="CZ59" i="47"/>
  <c r="DA59" i="47"/>
  <c r="DB59" i="47"/>
  <c r="DC59" i="47"/>
  <c r="DD59" i="47"/>
  <c r="DE59" i="47"/>
  <c r="DF59" i="47"/>
  <c r="DG59" i="47"/>
  <c r="DH59" i="47"/>
  <c r="DI59" i="47"/>
  <c r="AJ62" i="5" l="1"/>
  <c r="AK62" i="5"/>
  <c r="AL62" i="5"/>
  <c r="AM62" i="5"/>
  <c r="B18" i="20" s="1"/>
  <c r="AN62" i="5"/>
  <c r="AO62" i="5"/>
  <c r="AP62" i="5"/>
  <c r="C18" i="20" s="1"/>
  <c r="AQ62" i="5"/>
  <c r="D18" i="20" s="1"/>
  <c r="AR62" i="5"/>
  <c r="E18" i="20" s="1"/>
  <c r="AS62" i="5"/>
  <c r="AT62" i="5"/>
  <c r="F18" i="20" s="1"/>
  <c r="AU62" i="5"/>
  <c r="AV62" i="5"/>
  <c r="I18" i="20" s="1"/>
  <c r="AW62" i="5"/>
  <c r="AX62" i="5"/>
  <c r="J18" i="20" s="1"/>
  <c r="AY62" i="5"/>
  <c r="K18" i="20"/>
  <c r="M18" i="20"/>
  <c r="N18" i="20"/>
  <c r="O18" i="20"/>
  <c r="P18" i="20"/>
  <c r="Q18" i="20"/>
  <c r="R18" i="20"/>
  <c r="S18" i="20"/>
  <c r="T18" i="20"/>
  <c r="U18" i="20"/>
  <c r="V18" i="20"/>
  <c r="X18" i="20"/>
  <c r="Y18" i="20"/>
  <c r="DB62" i="5"/>
  <c r="DC62" i="5"/>
  <c r="DD62" i="5"/>
  <c r="AA18" i="20" s="1"/>
  <c r="DE62" i="5"/>
  <c r="AB18" i="20" s="1"/>
  <c r="DF62" i="5"/>
  <c r="AC18" i="20" s="1"/>
  <c r="DG62" i="5"/>
  <c r="DH62" i="5"/>
  <c r="DI62" i="5"/>
  <c r="AD18" i="20" s="1"/>
  <c r="DJ62" i="5"/>
  <c r="DK62" i="5"/>
  <c r="AE18" i="20" s="1"/>
  <c r="DL62" i="5"/>
  <c r="DM62" i="5"/>
  <c r="DN62" i="5"/>
  <c r="AF18" i="20" s="1"/>
  <c r="DO62" i="5"/>
  <c r="AI62" i="5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V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BE61" i="34"/>
  <c r="BF62" i="34"/>
  <c r="BG62" i="34"/>
  <c r="BH62" i="34"/>
  <c r="BI62" i="34"/>
  <c r="BJ62" i="34"/>
  <c r="BK62" i="34"/>
  <c r="BL62" i="34"/>
  <c r="BM62" i="34"/>
  <c r="B12" i="20" s="1"/>
  <c r="BN62" i="34"/>
  <c r="BO62" i="34"/>
  <c r="BP62" i="34"/>
  <c r="BQ62" i="34"/>
  <c r="C12" i="20" s="1"/>
  <c r="BR62" i="34"/>
  <c r="D12" i="20" s="1"/>
  <c r="BS62" i="34"/>
  <c r="BT62" i="34"/>
  <c r="BU62" i="34"/>
  <c r="BV62" i="34"/>
  <c r="E12" i="20" s="1"/>
  <c r="BW62" i="34"/>
  <c r="BX62" i="34"/>
  <c r="BY62" i="34"/>
  <c r="BZ62" i="34"/>
  <c r="CA62" i="34"/>
  <c r="CB62" i="34"/>
  <c r="CC62" i="34"/>
  <c r="CD62" i="34"/>
  <c r="F12" i="20" s="1"/>
  <c r="CE62" i="34"/>
  <c r="CF62" i="34"/>
  <c r="H12" i="20" s="1"/>
  <c r="CG62" i="34"/>
  <c r="CH62" i="34"/>
  <c r="CI62" i="34"/>
  <c r="CJ62" i="34"/>
  <c r="CK62" i="34"/>
  <c r="CL62" i="34"/>
  <c r="I12" i="20" s="1"/>
  <c r="CM62" i="34"/>
  <c r="CN62" i="34"/>
  <c r="CO62" i="34"/>
  <c r="CP62" i="34"/>
  <c r="CQ62" i="34"/>
  <c r="CR62" i="34"/>
  <c r="CS62" i="34"/>
  <c r="CT62" i="34"/>
  <c r="CU62" i="34"/>
  <c r="CV62" i="34"/>
  <c r="K12" i="20" s="1"/>
  <c r="CW62" i="34"/>
  <c r="CX62" i="34"/>
  <c r="CY62" i="34"/>
  <c r="L12" i="20" s="1"/>
  <c r="CZ62" i="34"/>
  <c r="M12" i="20" s="1"/>
  <c r="DA62" i="34"/>
  <c r="DB62" i="34"/>
  <c r="N12" i="20" s="1"/>
  <c r="DC62" i="34"/>
  <c r="O12" i="20" s="1"/>
  <c r="DD62" i="34"/>
  <c r="DE62" i="34"/>
  <c r="DF62" i="34"/>
  <c r="DG62" i="34"/>
  <c r="DH62" i="34"/>
  <c r="DI62" i="34"/>
  <c r="DJ62" i="34"/>
  <c r="DK62" i="34"/>
  <c r="DL62" i="34"/>
  <c r="DM62" i="34"/>
  <c r="DN62" i="34"/>
  <c r="DO62" i="34"/>
  <c r="DP62" i="34"/>
  <c r="DQ62" i="34"/>
  <c r="DR62" i="34"/>
  <c r="P12" i="20" s="1"/>
  <c r="DS62" i="34"/>
  <c r="DT62" i="34"/>
  <c r="DU62" i="34"/>
  <c r="DV62" i="34"/>
  <c r="DW62" i="34"/>
  <c r="Q12" i="20" s="1"/>
  <c r="DX62" i="34"/>
  <c r="R12" i="20" s="1"/>
  <c r="DY62" i="34"/>
  <c r="DZ62" i="34"/>
  <c r="EA62" i="34"/>
  <c r="EB62" i="34"/>
  <c r="EC62" i="34"/>
  <c r="ED62" i="34"/>
  <c r="EE62" i="34"/>
  <c r="EF62" i="34"/>
  <c r="EG62" i="34"/>
  <c r="S12" i="20" s="1"/>
  <c r="EH62" i="34"/>
  <c r="EI62" i="34"/>
  <c r="EJ62" i="34"/>
  <c r="EK62" i="34"/>
  <c r="T12" i="20" s="1"/>
  <c r="EL62" i="34"/>
  <c r="U12" i="20" s="1"/>
  <c r="EM62" i="34"/>
  <c r="EN62" i="34"/>
  <c r="EO62" i="34"/>
  <c r="EP62" i="34"/>
  <c r="EQ62" i="34"/>
  <c r="ER62" i="34"/>
  <c r="ES62" i="34"/>
  <c r="V12" i="20" s="1"/>
  <c r="ET62" i="34"/>
  <c r="EU62" i="34"/>
  <c r="EV62" i="34"/>
  <c r="EW62" i="34"/>
  <c r="EX62" i="34"/>
  <c r="EY62" i="34"/>
  <c r="W12" i="20" s="1"/>
  <c r="EZ62" i="34"/>
  <c r="X12" i="20" s="1"/>
  <c r="FA62" i="34"/>
  <c r="Y12" i="20" s="1"/>
  <c r="FB62" i="34"/>
  <c r="Z12" i="20" s="1"/>
  <c r="FC62" i="34"/>
  <c r="FD62" i="34"/>
  <c r="FE62" i="34"/>
  <c r="AA12" i="20" s="1"/>
  <c r="FF62" i="34"/>
  <c r="AB12" i="20" s="1"/>
  <c r="FG62" i="34"/>
  <c r="AC12" i="20" s="1"/>
  <c r="FH62" i="34"/>
  <c r="FI62" i="34"/>
  <c r="FJ62" i="34"/>
  <c r="AD12" i="20" s="1"/>
  <c r="FK62" i="34"/>
  <c r="FL62" i="34"/>
  <c r="FM62" i="34"/>
  <c r="AE12" i="20" s="1"/>
  <c r="FN62" i="34"/>
  <c r="FO62" i="34"/>
  <c r="FP62" i="34"/>
  <c r="AF12" i="20" s="1"/>
  <c r="FQ62" i="34"/>
  <c r="BE62" i="34"/>
  <c r="AI62" i="3"/>
  <c r="AJ62" i="3"/>
  <c r="AK62" i="3"/>
  <c r="AL62" i="3"/>
  <c r="AM62" i="3"/>
  <c r="B27" i="20" s="1"/>
  <c r="AN62" i="3"/>
  <c r="AO62" i="3"/>
  <c r="AP62" i="3"/>
  <c r="AQ62" i="3"/>
  <c r="C27" i="20" s="1"/>
  <c r="AR62" i="3"/>
  <c r="D27" i="20" s="1"/>
  <c r="AS62" i="3"/>
  <c r="E27" i="20" s="1"/>
  <c r="AT62" i="3"/>
  <c r="AU62" i="3"/>
  <c r="F27" i="20" s="1"/>
  <c r="AV62" i="3"/>
  <c r="AW62" i="3"/>
  <c r="I27" i="20" s="1"/>
  <c r="AX62" i="3"/>
  <c r="AY62" i="3"/>
  <c r="J27" i="20" s="1"/>
  <c r="AZ62" i="3"/>
  <c r="BA62" i="3"/>
  <c r="BB62" i="3"/>
  <c r="BC62" i="3"/>
  <c r="BD62" i="3"/>
  <c r="BE62" i="3"/>
  <c r="BF62" i="3"/>
  <c r="BG62" i="3"/>
  <c r="BH62" i="3"/>
  <c r="BI62" i="3"/>
  <c r="BJ62" i="3"/>
  <c r="BK62" i="3"/>
  <c r="K27" i="20" s="1"/>
  <c r="BL62" i="3"/>
  <c r="BM62" i="3"/>
  <c r="BN62" i="3"/>
  <c r="M27" i="20" s="1"/>
  <c r="BO62" i="3"/>
  <c r="BP62" i="3"/>
  <c r="N27" i="20" s="1"/>
  <c r="BQ62" i="3"/>
  <c r="O27" i="20" s="1"/>
  <c r="BR62" i="3"/>
  <c r="BS62" i="3"/>
  <c r="BT62" i="3"/>
  <c r="BU62" i="3"/>
  <c r="BV62" i="3"/>
  <c r="BW62" i="3"/>
  <c r="BX62" i="3"/>
  <c r="BY62" i="3"/>
  <c r="BZ62" i="3"/>
  <c r="CA62" i="3"/>
  <c r="CB62" i="3"/>
  <c r="P27" i="20" s="1"/>
  <c r="CC62" i="3"/>
  <c r="CD62" i="3"/>
  <c r="CE62" i="3"/>
  <c r="CF62" i="3"/>
  <c r="CG62" i="3"/>
  <c r="Q27" i="20" s="1"/>
  <c r="CH62" i="3"/>
  <c r="R27" i="20" s="1"/>
  <c r="CI62" i="3"/>
  <c r="CJ62" i="3"/>
  <c r="CK62" i="3"/>
  <c r="CL62" i="3"/>
  <c r="CM62" i="3"/>
  <c r="CN62" i="3"/>
  <c r="CO62" i="3"/>
  <c r="CP62" i="3"/>
  <c r="CQ62" i="3"/>
  <c r="S27" i="20" s="1"/>
  <c r="CR62" i="3"/>
  <c r="CS62" i="3"/>
  <c r="CT62" i="3"/>
  <c r="CU62" i="3"/>
  <c r="T27" i="20" s="1"/>
  <c r="CV62" i="3"/>
  <c r="U27" i="20" s="1"/>
  <c r="CW62" i="3"/>
  <c r="CX62" i="3"/>
  <c r="CY62" i="3"/>
  <c r="CZ62" i="3"/>
  <c r="DA62" i="3"/>
  <c r="DB62" i="3"/>
  <c r="DC62" i="3"/>
  <c r="V27" i="20" s="1"/>
  <c r="DD62" i="3"/>
  <c r="DE62" i="3"/>
  <c r="DF62" i="3"/>
  <c r="DG62" i="3"/>
  <c r="DH62" i="3"/>
  <c r="DI62" i="3"/>
  <c r="W27" i="20" s="1"/>
  <c r="DJ62" i="3"/>
  <c r="X27" i="20" s="1"/>
  <c r="DK62" i="3"/>
  <c r="Y27" i="20" s="1"/>
  <c r="DL62" i="3"/>
  <c r="DM62" i="3"/>
  <c r="DN62" i="3"/>
  <c r="AA27" i="20" s="1"/>
  <c r="DO62" i="3"/>
  <c r="AB27" i="20" s="1"/>
  <c r="DP62" i="3"/>
  <c r="AC27" i="20" s="1"/>
  <c r="DQ62" i="3"/>
  <c r="DR62" i="3"/>
  <c r="AD27" i="20" s="1"/>
  <c r="DS62" i="3"/>
  <c r="DT62" i="3"/>
  <c r="DU62" i="3"/>
  <c r="AE27" i="20" s="1"/>
  <c r="DV62" i="3"/>
  <c r="DW62" i="3"/>
  <c r="DX62" i="3"/>
  <c r="AF27" i="20" s="1"/>
  <c r="DY62" i="3"/>
  <c r="AH62" i="3"/>
  <c r="R62" i="44"/>
  <c r="S62" i="44"/>
  <c r="T62" i="44"/>
  <c r="U62" i="44"/>
  <c r="V62" i="44"/>
  <c r="B26" i="20" s="1"/>
  <c r="W62" i="44"/>
  <c r="X62" i="44"/>
  <c r="C26" i="20" s="1"/>
  <c r="Y62" i="44"/>
  <c r="Z62" i="44"/>
  <c r="AA62" i="44"/>
  <c r="AB62" i="44"/>
  <c r="AC62" i="44"/>
  <c r="AD62" i="44"/>
  <c r="AE62" i="44"/>
  <c r="AF62" i="44"/>
  <c r="AG62" i="44"/>
  <c r="AH62" i="44"/>
  <c r="AI62" i="44"/>
  <c r="AJ62" i="44"/>
  <c r="M26" i="20" s="1"/>
  <c r="AK62" i="44"/>
  <c r="AL62" i="44"/>
  <c r="AM62" i="44"/>
  <c r="AN62" i="44"/>
  <c r="AO62" i="44"/>
  <c r="AP62" i="44"/>
  <c r="AQ62" i="44"/>
  <c r="AR62" i="44"/>
  <c r="AS62" i="44"/>
  <c r="P26" i="20" s="1"/>
  <c r="AT62" i="44"/>
  <c r="AU62" i="44"/>
  <c r="AV62" i="44"/>
  <c r="AW62" i="44"/>
  <c r="AX62" i="44"/>
  <c r="AY62" i="44"/>
  <c r="S26" i="20" s="1"/>
  <c r="AZ62" i="44"/>
  <c r="BA62" i="44"/>
  <c r="BB62" i="44"/>
  <c r="BC62" i="44"/>
  <c r="BD62" i="44"/>
  <c r="BE62" i="44"/>
  <c r="AE26" i="20" s="1"/>
  <c r="BF62" i="44"/>
  <c r="BG62" i="44"/>
  <c r="BH62" i="44"/>
  <c r="AF26" i="20" s="1"/>
  <c r="BI62" i="44"/>
  <c r="Q62" i="44"/>
  <c r="BA13" i="45"/>
  <c r="AZ13" i="45" s="1"/>
  <c r="BA14" i="45"/>
  <c r="AZ14" i="45" s="1"/>
  <c r="BA15" i="45"/>
  <c r="AZ15" i="45" s="1"/>
  <c r="BA21" i="45"/>
  <c r="AZ21" i="45" s="1"/>
  <c r="BC21" i="45" s="1"/>
  <c r="BA22" i="45"/>
  <c r="AZ22" i="45" s="1"/>
  <c r="BC22" i="45" s="1"/>
  <c r="BA23" i="45"/>
  <c r="AZ23" i="45" s="1"/>
  <c r="BC23" i="45" s="1"/>
  <c r="BA24" i="45"/>
  <c r="AZ24" i="45" s="1"/>
  <c r="BC24" i="45" s="1"/>
  <c r="BA25" i="45"/>
  <c r="AZ25" i="45" s="1"/>
  <c r="BC25" i="45" s="1"/>
  <c r="BA26" i="45"/>
  <c r="AZ26" i="45" s="1"/>
  <c r="BC26" i="45" s="1"/>
  <c r="BA27" i="45"/>
  <c r="AZ27" i="45" s="1"/>
  <c r="BC27" i="45" s="1"/>
  <c r="BA28" i="45"/>
  <c r="AZ28" i="45" s="1"/>
  <c r="BC28" i="45" s="1"/>
  <c r="BA29" i="45"/>
  <c r="AZ29" i="45" s="1"/>
  <c r="BC29" i="45" s="1"/>
  <c r="BA30" i="45"/>
  <c r="AZ30" i="45" s="1"/>
  <c r="BC30" i="45" s="1"/>
  <c r="BA31" i="45"/>
  <c r="AZ31" i="45" s="1"/>
  <c r="BC31" i="45" s="1"/>
  <c r="BA32" i="45"/>
  <c r="AZ32" i="45" s="1"/>
  <c r="BC32" i="45" s="1"/>
  <c r="BD22" i="45"/>
  <c r="BD24" i="45"/>
  <c r="BD26" i="45"/>
  <c r="BD28" i="45"/>
  <c r="BD30" i="45"/>
  <c r="BD32" i="45"/>
  <c r="AC32" i="45"/>
  <c r="AB32" i="45"/>
  <c r="AC31" i="45"/>
  <c r="AB31" i="45"/>
  <c r="AC30" i="45"/>
  <c r="AB30" i="45"/>
  <c r="AC29" i="45"/>
  <c r="AB29" i="45"/>
  <c r="AC28" i="45"/>
  <c r="AB28" i="45"/>
  <c r="AC27" i="45"/>
  <c r="AB27" i="45"/>
  <c r="AC26" i="45"/>
  <c r="AB26" i="45"/>
  <c r="AC25" i="45"/>
  <c r="AB25" i="45"/>
  <c r="AC24" i="45"/>
  <c r="AB24" i="45"/>
  <c r="AC23" i="45"/>
  <c r="AB23" i="45"/>
  <c r="AC22" i="45"/>
  <c r="AB22" i="45"/>
  <c r="AC21" i="45"/>
  <c r="AB21" i="45"/>
  <c r="BC21" i="35"/>
  <c r="BC22" i="35"/>
  <c r="BC23" i="35"/>
  <c r="BC24" i="35"/>
  <c r="BC25" i="35"/>
  <c r="BC26" i="35"/>
  <c r="BC27" i="35"/>
  <c r="BC28" i="35"/>
  <c r="BC29" i="35"/>
  <c r="BC30" i="35"/>
  <c r="BC31" i="35"/>
  <c r="BC32" i="35"/>
  <c r="BC33" i="35"/>
  <c r="AB21" i="35"/>
  <c r="AC21" i="35"/>
  <c r="AB22" i="35"/>
  <c r="AC22" i="35"/>
  <c r="AB23" i="35"/>
  <c r="AC23" i="35"/>
  <c r="AB24" i="35"/>
  <c r="AC24" i="35"/>
  <c r="AB25" i="35"/>
  <c r="AC25" i="35"/>
  <c r="AB26" i="35"/>
  <c r="AC26" i="35"/>
  <c r="AB27" i="35"/>
  <c r="AC27" i="35"/>
  <c r="AB28" i="35"/>
  <c r="AC28" i="35"/>
  <c r="AB29" i="35"/>
  <c r="AC29" i="35"/>
  <c r="AB30" i="35"/>
  <c r="AC30" i="35"/>
  <c r="AB31" i="35"/>
  <c r="AC31" i="35"/>
  <c r="AB32" i="35"/>
  <c r="AC32" i="35"/>
  <c r="AB33" i="35"/>
  <c r="AC33" i="35"/>
  <c r="BH19" i="51"/>
  <c r="BC19" i="51"/>
  <c r="BA19" i="51"/>
  <c r="BH18" i="51"/>
  <c r="BC18" i="51"/>
  <c r="BA18" i="51"/>
  <c r="BH17" i="51"/>
  <c r="BC17" i="51"/>
  <c r="BA17" i="51"/>
  <c r="BH16" i="51"/>
  <c r="BC16" i="51"/>
  <c r="BA16" i="51"/>
  <c r="BH15" i="51"/>
  <c r="BC15" i="51"/>
  <c r="BA15" i="51"/>
  <c r="BH14" i="51"/>
  <c r="BC14" i="51"/>
  <c r="BA14" i="51"/>
  <c r="BX60" i="52"/>
  <c r="BW60" i="52"/>
  <c r="BV60" i="52"/>
  <c r="BU60" i="52"/>
  <c r="BT60" i="52"/>
  <c r="BX59" i="52"/>
  <c r="BW59" i="52"/>
  <c r="BV59" i="52"/>
  <c r="BU59" i="52"/>
  <c r="BT59" i="52"/>
  <c r="BX58" i="52"/>
  <c r="BW58" i="52"/>
  <c r="BV58" i="52"/>
  <c r="BU58" i="52"/>
  <c r="BT58" i="52"/>
  <c r="BX57" i="52"/>
  <c r="BW57" i="52"/>
  <c r="BV57" i="52"/>
  <c r="BU57" i="52"/>
  <c r="BT57" i="52"/>
  <c r="BX56" i="52"/>
  <c r="BW56" i="52"/>
  <c r="BV56" i="52"/>
  <c r="BU56" i="52"/>
  <c r="BT56" i="52"/>
  <c r="BX55" i="52"/>
  <c r="BW55" i="52"/>
  <c r="BV55" i="52"/>
  <c r="BU55" i="52"/>
  <c r="BT55" i="52"/>
  <c r="BX54" i="52"/>
  <c r="BW54" i="52"/>
  <c r="BV54" i="52"/>
  <c r="BU54" i="52"/>
  <c r="BT54" i="52"/>
  <c r="BX53" i="52"/>
  <c r="BW53" i="52"/>
  <c r="BV53" i="52"/>
  <c r="BU53" i="52"/>
  <c r="BT53" i="52"/>
  <c r="BX52" i="52"/>
  <c r="BW52" i="52"/>
  <c r="BV52" i="52"/>
  <c r="BU52" i="52"/>
  <c r="BT52" i="52"/>
  <c r="BX51" i="52"/>
  <c r="BW51" i="52"/>
  <c r="BV51" i="52"/>
  <c r="BU51" i="52"/>
  <c r="BT51" i="52"/>
  <c r="CI66" i="7"/>
  <c r="CH66" i="7"/>
  <c r="CG66" i="7"/>
  <c r="CF66" i="7"/>
  <c r="CE66" i="7"/>
  <c r="CD66" i="7"/>
  <c r="CC66" i="7"/>
  <c r="CB66" i="7"/>
  <c r="CA66" i="7"/>
  <c r="CI65" i="7"/>
  <c r="CH65" i="7"/>
  <c r="CG65" i="7"/>
  <c r="CF65" i="7"/>
  <c r="CE65" i="7"/>
  <c r="CD65" i="7"/>
  <c r="CC65" i="7"/>
  <c r="CB65" i="7"/>
  <c r="CA65" i="7"/>
  <c r="CI64" i="7"/>
  <c r="CH64" i="7"/>
  <c r="CG64" i="7"/>
  <c r="CF64" i="7"/>
  <c r="CE64" i="7"/>
  <c r="CD64" i="7"/>
  <c r="CC64" i="7"/>
  <c r="CB64" i="7"/>
  <c r="CA64" i="7"/>
  <c r="CI63" i="7"/>
  <c r="CH63" i="7"/>
  <c r="CG63" i="7"/>
  <c r="CF63" i="7"/>
  <c r="CE63" i="7"/>
  <c r="CD63" i="7"/>
  <c r="CC63" i="7"/>
  <c r="CB63" i="7"/>
  <c r="CA63" i="7"/>
  <c r="CI62" i="7"/>
  <c r="CH62" i="7"/>
  <c r="CG62" i="7"/>
  <c r="CF62" i="7"/>
  <c r="CE62" i="7"/>
  <c r="CD62" i="7"/>
  <c r="CC62" i="7"/>
  <c r="CB62" i="7"/>
  <c r="CA62" i="7"/>
  <c r="CI61" i="7"/>
  <c r="CH61" i="7"/>
  <c r="CG61" i="7"/>
  <c r="CF61" i="7"/>
  <c r="CE61" i="7"/>
  <c r="CD61" i="7"/>
  <c r="CC61" i="7"/>
  <c r="CB61" i="7"/>
  <c r="CA61" i="7"/>
  <c r="CI60" i="7"/>
  <c r="CH60" i="7"/>
  <c r="CG60" i="7"/>
  <c r="CF60" i="7"/>
  <c r="CE60" i="7"/>
  <c r="CD60" i="7"/>
  <c r="CC60" i="7"/>
  <c r="CB60" i="7"/>
  <c r="CA60" i="7"/>
  <c r="CI59" i="7"/>
  <c r="CH59" i="7"/>
  <c r="CG59" i="7"/>
  <c r="CF59" i="7"/>
  <c r="CE59" i="7"/>
  <c r="CD59" i="7"/>
  <c r="CC59" i="7"/>
  <c r="CB59" i="7"/>
  <c r="CA59" i="7"/>
  <c r="CI58" i="7"/>
  <c r="CH58" i="7"/>
  <c r="CG58" i="7"/>
  <c r="CF58" i="7"/>
  <c r="CE58" i="7"/>
  <c r="CD58" i="7"/>
  <c r="CC58" i="7"/>
  <c r="CB58" i="7"/>
  <c r="CA58" i="7"/>
  <c r="CI57" i="7"/>
  <c r="CH57" i="7"/>
  <c r="CG57" i="7"/>
  <c r="CF57" i="7"/>
  <c r="CE57" i="7"/>
  <c r="CD57" i="7"/>
  <c r="CC57" i="7"/>
  <c r="CB57" i="7"/>
  <c r="CA57" i="7"/>
  <c r="CI56" i="7"/>
  <c r="CH56" i="7"/>
  <c r="CG56" i="7"/>
  <c r="CF56" i="7"/>
  <c r="CE56" i="7"/>
  <c r="CD56" i="7"/>
  <c r="CC56" i="7"/>
  <c r="CB56" i="7"/>
  <c r="CA56" i="7"/>
  <c r="CI55" i="7"/>
  <c r="CH55" i="7"/>
  <c r="CG55" i="7"/>
  <c r="CF55" i="7"/>
  <c r="CE55" i="7"/>
  <c r="CD55" i="7"/>
  <c r="CC55" i="7"/>
  <c r="CB55" i="7"/>
  <c r="CA55" i="7"/>
  <c r="CI54" i="7"/>
  <c r="CH54" i="7"/>
  <c r="CG54" i="7"/>
  <c r="CF54" i="7"/>
  <c r="CE54" i="7"/>
  <c r="CD54" i="7"/>
  <c r="CC54" i="7"/>
  <c r="CB54" i="7"/>
  <c r="CA54" i="7"/>
  <c r="CI66" i="6"/>
  <c r="CH66" i="6"/>
  <c r="CG66" i="6"/>
  <c r="CF66" i="6"/>
  <c r="CE66" i="6"/>
  <c r="CD66" i="6"/>
  <c r="CC66" i="6"/>
  <c r="CB66" i="6"/>
  <c r="CA66" i="6"/>
  <c r="CI65" i="6"/>
  <c r="CH65" i="6"/>
  <c r="CG65" i="6"/>
  <c r="CF65" i="6"/>
  <c r="CE65" i="6"/>
  <c r="CD65" i="6"/>
  <c r="CC65" i="6"/>
  <c r="CB65" i="6"/>
  <c r="CA65" i="6"/>
  <c r="CI64" i="6"/>
  <c r="CH64" i="6"/>
  <c r="CG64" i="6"/>
  <c r="CF64" i="6"/>
  <c r="CE64" i="6"/>
  <c r="CD64" i="6"/>
  <c r="CC64" i="6"/>
  <c r="CB64" i="6"/>
  <c r="CA64" i="6"/>
  <c r="CI63" i="6"/>
  <c r="CH63" i="6"/>
  <c r="CG63" i="6"/>
  <c r="CF63" i="6"/>
  <c r="CE63" i="6"/>
  <c r="CD63" i="6"/>
  <c r="CC63" i="6"/>
  <c r="CB63" i="6"/>
  <c r="CA63" i="6"/>
  <c r="CI62" i="6"/>
  <c r="CH62" i="6"/>
  <c r="CG62" i="6"/>
  <c r="CF62" i="6"/>
  <c r="CE62" i="6"/>
  <c r="CD62" i="6"/>
  <c r="CC62" i="6"/>
  <c r="CB62" i="6"/>
  <c r="CA62" i="6"/>
  <c r="CI61" i="6"/>
  <c r="CH61" i="6"/>
  <c r="CG61" i="6"/>
  <c r="CF61" i="6"/>
  <c r="CE61" i="6"/>
  <c r="CD61" i="6"/>
  <c r="CC61" i="6"/>
  <c r="CB61" i="6"/>
  <c r="CA61" i="6"/>
  <c r="CI60" i="6"/>
  <c r="CH60" i="6"/>
  <c r="CG60" i="6"/>
  <c r="CF60" i="6"/>
  <c r="CE60" i="6"/>
  <c r="CD60" i="6"/>
  <c r="CC60" i="6"/>
  <c r="CB60" i="6"/>
  <c r="CA60" i="6"/>
  <c r="CI59" i="6"/>
  <c r="CH59" i="6"/>
  <c r="CG59" i="6"/>
  <c r="CF59" i="6"/>
  <c r="CE59" i="6"/>
  <c r="CD59" i="6"/>
  <c r="CC59" i="6"/>
  <c r="CB59" i="6"/>
  <c r="CA59" i="6"/>
  <c r="CI58" i="6"/>
  <c r="CH58" i="6"/>
  <c r="CG58" i="6"/>
  <c r="CF58" i="6"/>
  <c r="CE58" i="6"/>
  <c r="CD58" i="6"/>
  <c r="CC58" i="6"/>
  <c r="CB58" i="6"/>
  <c r="CA58" i="6"/>
  <c r="CI57" i="6"/>
  <c r="CH57" i="6"/>
  <c r="CG57" i="6"/>
  <c r="CF57" i="6"/>
  <c r="CE57" i="6"/>
  <c r="CD57" i="6"/>
  <c r="CC57" i="6"/>
  <c r="CB57" i="6"/>
  <c r="CA57" i="6"/>
  <c r="CI56" i="6"/>
  <c r="CH56" i="6"/>
  <c r="CG56" i="6"/>
  <c r="CF56" i="6"/>
  <c r="CE56" i="6"/>
  <c r="CD56" i="6"/>
  <c r="CC56" i="6"/>
  <c r="CB56" i="6"/>
  <c r="CA56" i="6"/>
  <c r="CI55" i="6"/>
  <c r="CH55" i="6"/>
  <c r="CG55" i="6"/>
  <c r="CF55" i="6"/>
  <c r="CE55" i="6"/>
  <c r="CD55" i="6"/>
  <c r="CC55" i="6"/>
  <c r="CB55" i="6"/>
  <c r="CA55" i="6"/>
  <c r="CI54" i="6"/>
  <c r="CH54" i="6"/>
  <c r="CG54" i="6"/>
  <c r="CF54" i="6"/>
  <c r="CE54" i="6"/>
  <c r="CD54" i="6"/>
  <c r="CC54" i="6"/>
  <c r="CB54" i="6"/>
  <c r="CA54" i="6"/>
  <c r="DG88" i="4"/>
  <c r="DH88" i="4"/>
  <c r="DI88" i="4"/>
  <c r="DJ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DG89" i="4"/>
  <c r="DH89" i="4"/>
  <c r="DI89" i="4"/>
  <c r="DJ89" i="4"/>
  <c r="DL89" i="4"/>
  <c r="DM89" i="4"/>
  <c r="DN89" i="4"/>
  <c r="DO89" i="4"/>
  <c r="DP89" i="4"/>
  <c r="DQ89" i="4"/>
  <c r="DR89" i="4"/>
  <c r="DS89" i="4"/>
  <c r="DT89" i="4"/>
  <c r="DU89" i="4"/>
  <c r="DV89" i="4"/>
  <c r="DW89" i="4"/>
  <c r="DX89" i="4"/>
  <c r="DY89" i="4"/>
  <c r="DZ89" i="4"/>
  <c r="EA89" i="4"/>
  <c r="EB89" i="4"/>
  <c r="EC89" i="4"/>
  <c r="ED89" i="4"/>
  <c r="EE89" i="4"/>
  <c r="EF89" i="4"/>
  <c r="EG89" i="4"/>
  <c r="EH89" i="4"/>
  <c r="EI89" i="4"/>
  <c r="EJ89" i="4"/>
  <c r="EK89" i="4"/>
  <c r="EL89" i="4"/>
  <c r="EM89" i="4"/>
  <c r="EN89" i="4"/>
  <c r="EO89" i="4"/>
  <c r="DG90" i="4"/>
  <c r="DH90" i="4"/>
  <c r="DI90" i="4"/>
  <c r="DJ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DG92" i="4"/>
  <c r="DH92" i="4"/>
  <c r="DI92" i="4"/>
  <c r="DJ92" i="4"/>
  <c r="DL92" i="4"/>
  <c r="DM92" i="4"/>
  <c r="DN92" i="4"/>
  <c r="DO92" i="4"/>
  <c r="DP92" i="4"/>
  <c r="DQ92" i="4"/>
  <c r="DR92" i="4"/>
  <c r="DS92" i="4"/>
  <c r="DT92" i="4"/>
  <c r="DU92" i="4"/>
  <c r="DV92" i="4"/>
  <c r="DW92" i="4"/>
  <c r="DX92" i="4"/>
  <c r="DY92" i="4"/>
  <c r="DZ92" i="4"/>
  <c r="EA92" i="4"/>
  <c r="EB92" i="4"/>
  <c r="EC92" i="4"/>
  <c r="ED92" i="4"/>
  <c r="EE92" i="4"/>
  <c r="EF92" i="4"/>
  <c r="EG92" i="4"/>
  <c r="EH92" i="4"/>
  <c r="EI92" i="4"/>
  <c r="EJ92" i="4"/>
  <c r="EK92" i="4"/>
  <c r="EL92" i="4"/>
  <c r="EM92" i="4"/>
  <c r="EN92" i="4"/>
  <c r="EO92" i="4"/>
  <c r="DG93" i="4"/>
  <c r="DH93" i="4"/>
  <c r="DI93" i="4"/>
  <c r="DJ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DG94" i="4"/>
  <c r="DH94" i="4"/>
  <c r="DI94" i="4"/>
  <c r="DJ94" i="4"/>
  <c r="DL94" i="4"/>
  <c r="DM94" i="4"/>
  <c r="DN94" i="4"/>
  <c r="DO94" i="4"/>
  <c r="DP94" i="4"/>
  <c r="DQ94" i="4"/>
  <c r="DR94" i="4"/>
  <c r="DS94" i="4"/>
  <c r="DT94" i="4"/>
  <c r="DU94" i="4"/>
  <c r="DV94" i="4"/>
  <c r="DW94" i="4"/>
  <c r="DX94" i="4"/>
  <c r="DY94" i="4"/>
  <c r="DZ94" i="4"/>
  <c r="EA94" i="4"/>
  <c r="EB94" i="4"/>
  <c r="EC94" i="4"/>
  <c r="ED94" i="4"/>
  <c r="EE94" i="4"/>
  <c r="EF94" i="4"/>
  <c r="EG94" i="4"/>
  <c r="EH94" i="4"/>
  <c r="EI94" i="4"/>
  <c r="EJ94" i="4"/>
  <c r="EK94" i="4"/>
  <c r="EL94" i="4"/>
  <c r="EM94" i="4"/>
  <c r="EN94" i="4"/>
  <c r="EO94" i="4"/>
  <c r="EV3" i="53"/>
  <c r="EU3" i="53"/>
  <c r="ET3" i="53"/>
  <c r="ES3" i="53"/>
  <c r="ER3" i="53"/>
  <c r="EQ3" i="53"/>
  <c r="EP3" i="53"/>
  <c r="EO3" i="53"/>
  <c r="EN3" i="53"/>
  <c r="EM3" i="53"/>
  <c r="EL3" i="53"/>
  <c r="EK3" i="53"/>
  <c r="EJ3" i="53"/>
  <c r="EI3" i="53"/>
  <c r="EH3" i="53"/>
  <c r="EG3" i="53"/>
  <c r="EF3" i="53"/>
  <c r="EE3" i="53"/>
  <c r="ED3" i="53"/>
  <c r="EC3" i="53"/>
  <c r="EB3" i="53"/>
  <c r="EA3" i="53"/>
  <c r="DZ3" i="53"/>
  <c r="DY3" i="53"/>
  <c r="DX3" i="53"/>
  <c r="DW3" i="53"/>
  <c r="DV3" i="53"/>
  <c r="DU3" i="53"/>
  <c r="DT3" i="53"/>
  <c r="DS3" i="53"/>
  <c r="X9" i="53"/>
  <c r="V9" i="53"/>
  <c r="T9" i="53"/>
  <c r="R9" i="53"/>
  <c r="P9" i="53"/>
  <c r="N9" i="53"/>
  <c r="L9" i="53"/>
  <c r="J9" i="53"/>
  <c r="H9" i="53"/>
  <c r="F9" i="53"/>
  <c r="D9" i="53"/>
  <c r="B9" i="53"/>
  <c r="DP59" i="53"/>
  <c r="DO59" i="53"/>
  <c r="DN59" i="53"/>
  <c r="DM59" i="53"/>
  <c r="DL59" i="53"/>
  <c r="DK59" i="53"/>
  <c r="DJ59" i="53"/>
  <c r="DI59" i="53"/>
  <c r="DH59" i="53"/>
  <c r="DG59" i="53"/>
  <c r="DF59" i="53"/>
  <c r="DE59" i="53"/>
  <c r="DD59" i="53"/>
  <c r="DC59" i="53"/>
  <c r="DB59" i="53"/>
  <c r="DA59" i="53"/>
  <c r="CZ59" i="53"/>
  <c r="CY59" i="53"/>
  <c r="CX59" i="53"/>
  <c r="CW59" i="53"/>
  <c r="CV59" i="53"/>
  <c r="CU59" i="53"/>
  <c r="CT59" i="53"/>
  <c r="CS59" i="53"/>
  <c r="CR59" i="53"/>
  <c r="CQ59" i="53"/>
  <c r="CP59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B59" i="53"/>
  <c r="CA59" i="53"/>
  <c r="BZ59" i="53"/>
  <c r="BY59" i="53"/>
  <c r="BX59" i="53"/>
  <c r="BW59" i="53"/>
  <c r="BV59" i="53"/>
  <c r="BU59" i="53"/>
  <c r="BT59" i="53"/>
  <c r="BR59" i="53"/>
  <c r="BQ59" i="53"/>
  <c r="BP59" i="53"/>
  <c r="BO59" i="53"/>
  <c r="BN59" i="53"/>
  <c r="BM59" i="53"/>
  <c r="BK59" i="53"/>
  <c r="BJ59" i="53"/>
  <c r="BI59" i="53"/>
  <c r="BH59" i="53"/>
  <c r="BG59" i="53"/>
  <c r="BD59" i="53"/>
  <c r="BC59" i="53"/>
  <c r="BB59" i="53"/>
  <c r="BA59" i="53"/>
  <c r="AY59" i="53"/>
  <c r="AX59" i="53"/>
  <c r="AW59" i="53"/>
  <c r="AV59" i="53"/>
  <c r="AU59" i="53"/>
  <c r="AT59" i="53"/>
  <c r="AS59" i="53"/>
  <c r="AR59" i="53"/>
  <c r="AQ59" i="53"/>
  <c r="AP59" i="53"/>
  <c r="AO59" i="53"/>
  <c r="AN59" i="53"/>
  <c r="AM59" i="53"/>
  <c r="AL59" i="53"/>
  <c r="AK59" i="53"/>
  <c r="AJ59" i="53"/>
  <c r="AI59" i="53"/>
  <c r="AE9" i="53"/>
  <c r="AD9" i="53"/>
  <c r="AC9" i="53"/>
  <c r="AB9" i="53"/>
  <c r="AA9" i="53"/>
  <c r="Z9" i="53"/>
  <c r="Y9" i="53"/>
  <c r="W9" i="53"/>
  <c r="U9" i="53"/>
  <c r="S9" i="53"/>
  <c r="Q9" i="53"/>
  <c r="O9" i="53"/>
  <c r="M9" i="53"/>
  <c r="K9" i="53"/>
  <c r="I9" i="53"/>
  <c r="G9" i="53"/>
  <c r="E9" i="53"/>
  <c r="C9" i="53"/>
  <c r="DR3" i="53"/>
  <c r="FY55" i="11"/>
  <c r="FZ55" i="11"/>
  <c r="GA55" i="11"/>
  <c r="GB55" i="11"/>
  <c r="GC55" i="11"/>
  <c r="GD55" i="11"/>
  <c r="GE55" i="11"/>
  <c r="GF55" i="11"/>
  <c r="GG55" i="11"/>
  <c r="GH55" i="11"/>
  <c r="GI55" i="11"/>
  <c r="GJ55" i="11"/>
  <c r="GK55" i="11"/>
  <c r="GL55" i="11"/>
  <c r="GM55" i="11"/>
  <c r="GN55" i="11"/>
  <c r="GO55" i="11"/>
  <c r="GP55" i="11"/>
  <c r="GQ55" i="11"/>
  <c r="GR55" i="11"/>
  <c r="GS55" i="11"/>
  <c r="GT55" i="11"/>
  <c r="GU55" i="11"/>
  <c r="GV55" i="11"/>
  <c r="GW55" i="11"/>
  <c r="GX55" i="11"/>
  <c r="GY55" i="11"/>
  <c r="GZ55" i="11"/>
  <c r="HA55" i="11"/>
  <c r="HB55" i="11"/>
  <c r="HC55" i="11"/>
  <c r="HD55" i="11"/>
  <c r="HE55" i="11"/>
  <c r="HF55" i="11"/>
  <c r="HG55" i="11"/>
  <c r="HH55" i="11"/>
  <c r="HI55" i="11"/>
  <c r="HJ55" i="11"/>
  <c r="HK55" i="11"/>
  <c r="HL55" i="11"/>
  <c r="HM55" i="11"/>
  <c r="HN55" i="11"/>
  <c r="HO55" i="11"/>
  <c r="HP55" i="11"/>
  <c r="HQ55" i="11"/>
  <c r="HR55" i="11"/>
  <c r="HS55" i="11"/>
  <c r="HT55" i="11"/>
  <c r="HU55" i="11"/>
  <c r="HV55" i="11"/>
  <c r="HW55" i="11"/>
  <c r="HX55" i="11"/>
  <c r="HY55" i="11"/>
  <c r="HZ55" i="11"/>
  <c r="IA55" i="11"/>
  <c r="IB55" i="11"/>
  <c r="IC55" i="11"/>
  <c r="FW55" i="25"/>
  <c r="FX55" i="25"/>
  <c r="FY55" i="25"/>
  <c r="FZ55" i="25"/>
  <c r="GA55" i="25"/>
  <c r="GB55" i="25"/>
  <c r="GC55" i="25"/>
  <c r="GD55" i="25"/>
  <c r="GE55" i="25"/>
  <c r="GF55" i="25"/>
  <c r="GG55" i="25"/>
  <c r="GH55" i="25"/>
  <c r="GI55" i="25"/>
  <c r="GJ55" i="25"/>
  <c r="GK55" i="25"/>
  <c r="GL55" i="25"/>
  <c r="GM55" i="25"/>
  <c r="GN55" i="25"/>
  <c r="GO55" i="25"/>
  <c r="GP55" i="25"/>
  <c r="GQ55" i="25"/>
  <c r="GR55" i="25"/>
  <c r="GS55" i="25"/>
  <c r="GT55" i="25"/>
  <c r="GU55" i="25"/>
  <c r="GV55" i="25"/>
  <c r="GW55" i="25"/>
  <c r="GX55" i="25"/>
  <c r="GY55" i="25"/>
  <c r="GZ55" i="25"/>
  <c r="HA55" i="25"/>
  <c r="HB55" i="25"/>
  <c r="HC55" i="25"/>
  <c r="HD55" i="25"/>
  <c r="HE55" i="25"/>
  <c r="HF55" i="25"/>
  <c r="HG55" i="25"/>
  <c r="HH55" i="25"/>
  <c r="HI55" i="25"/>
  <c r="HJ55" i="25"/>
  <c r="HK55" i="25"/>
  <c r="HL55" i="25"/>
  <c r="HM55" i="25"/>
  <c r="HN55" i="25"/>
  <c r="HO55" i="25"/>
  <c r="HP55" i="25"/>
  <c r="HQ55" i="25"/>
  <c r="HR55" i="25"/>
  <c r="HS55" i="25"/>
  <c r="HT55" i="25"/>
  <c r="HU55" i="25"/>
  <c r="HV55" i="25"/>
  <c r="HW55" i="25"/>
  <c r="HX55" i="25"/>
  <c r="HY55" i="25"/>
  <c r="HZ55" i="25"/>
  <c r="GX55" i="33"/>
  <c r="GY55" i="33"/>
  <c r="GZ55" i="33"/>
  <c r="HA55" i="33"/>
  <c r="HB55" i="33"/>
  <c r="HC55" i="33"/>
  <c r="HD55" i="33"/>
  <c r="HE55" i="33"/>
  <c r="HF55" i="33"/>
  <c r="HG55" i="33"/>
  <c r="HH55" i="33"/>
  <c r="HI55" i="33"/>
  <c r="HJ55" i="33"/>
  <c r="HK55" i="33"/>
  <c r="HL55" i="33"/>
  <c r="HM55" i="33"/>
  <c r="HN55" i="33"/>
  <c r="HO55" i="33"/>
  <c r="HP55" i="33"/>
  <c r="HQ55" i="33"/>
  <c r="HR55" i="33"/>
  <c r="HS55" i="33"/>
  <c r="HT55" i="33"/>
  <c r="HU55" i="33"/>
  <c r="HV55" i="33"/>
  <c r="HW55" i="33"/>
  <c r="HX55" i="33"/>
  <c r="HY55" i="33"/>
  <c r="HZ55" i="33"/>
  <c r="IA55" i="33"/>
  <c r="IB55" i="33"/>
  <c r="IC55" i="33"/>
  <c r="ID55" i="33"/>
  <c r="IE55" i="33"/>
  <c r="IF55" i="33"/>
  <c r="IG55" i="33"/>
  <c r="IH55" i="33"/>
  <c r="II55" i="33"/>
  <c r="IJ55" i="33"/>
  <c r="IK55" i="33"/>
  <c r="IL55" i="33"/>
  <c r="IM55" i="33"/>
  <c r="IN55" i="33"/>
  <c r="IO55" i="33"/>
  <c r="IP55" i="33"/>
  <c r="IQ55" i="33"/>
  <c r="IR55" i="33"/>
  <c r="IS55" i="33"/>
  <c r="IT55" i="33"/>
  <c r="IU55" i="33"/>
  <c r="IV55" i="33"/>
  <c r="IW55" i="33"/>
  <c r="IX55" i="33"/>
  <c r="IY55" i="33"/>
  <c r="IZ55" i="33"/>
  <c r="JA55" i="33"/>
  <c r="JB55" i="33"/>
  <c r="JC55" i="33"/>
  <c r="JD55" i="33"/>
  <c r="JE55" i="33"/>
  <c r="JF55" i="33"/>
  <c r="JG55" i="33"/>
  <c r="JH55" i="33"/>
  <c r="JI55" i="33"/>
  <c r="JJ55" i="33"/>
  <c r="JK55" i="33"/>
  <c r="JL55" i="33"/>
  <c r="GX56" i="33"/>
  <c r="GY56" i="33"/>
  <c r="GZ56" i="33"/>
  <c r="HA56" i="33"/>
  <c r="HB56" i="33"/>
  <c r="HC56" i="33"/>
  <c r="HD56" i="33"/>
  <c r="HE56" i="33"/>
  <c r="HF56" i="33"/>
  <c r="HG56" i="33"/>
  <c r="HH56" i="33"/>
  <c r="HI56" i="33"/>
  <c r="HJ56" i="33"/>
  <c r="HK56" i="33"/>
  <c r="HL56" i="33"/>
  <c r="HM56" i="33"/>
  <c r="HN56" i="33"/>
  <c r="HO56" i="33"/>
  <c r="HP56" i="33"/>
  <c r="HQ56" i="33"/>
  <c r="HR56" i="33"/>
  <c r="HS56" i="33"/>
  <c r="HT56" i="33"/>
  <c r="HU56" i="33"/>
  <c r="HV56" i="33"/>
  <c r="HW56" i="33"/>
  <c r="HX56" i="33"/>
  <c r="HY56" i="33"/>
  <c r="HZ56" i="33"/>
  <c r="IA56" i="33"/>
  <c r="IB56" i="33"/>
  <c r="IC56" i="33"/>
  <c r="ID56" i="33"/>
  <c r="IE56" i="33"/>
  <c r="IF56" i="33"/>
  <c r="IG56" i="33"/>
  <c r="IH56" i="33"/>
  <c r="II56" i="33"/>
  <c r="IJ56" i="33"/>
  <c r="IK56" i="33"/>
  <c r="IL56" i="33"/>
  <c r="IM56" i="33"/>
  <c r="IN56" i="33"/>
  <c r="IO56" i="33"/>
  <c r="IP56" i="33"/>
  <c r="IQ56" i="33"/>
  <c r="IR56" i="33"/>
  <c r="IS56" i="33"/>
  <c r="IT56" i="33"/>
  <c r="IU56" i="33"/>
  <c r="IV56" i="33"/>
  <c r="IW56" i="33"/>
  <c r="IX56" i="33"/>
  <c r="IY56" i="33"/>
  <c r="IZ56" i="33"/>
  <c r="JA56" i="33"/>
  <c r="JB56" i="33"/>
  <c r="JC56" i="33"/>
  <c r="JD56" i="33"/>
  <c r="JE56" i="33"/>
  <c r="JF56" i="33"/>
  <c r="JG56" i="33"/>
  <c r="JH56" i="33"/>
  <c r="JI56" i="33"/>
  <c r="JJ56" i="33"/>
  <c r="JK56" i="33"/>
  <c r="JL56" i="33"/>
  <c r="GX57" i="33"/>
  <c r="GY57" i="33"/>
  <c r="GZ57" i="33"/>
  <c r="HA57" i="33"/>
  <c r="HB57" i="33"/>
  <c r="HC57" i="33"/>
  <c r="HD57" i="33"/>
  <c r="HE57" i="33"/>
  <c r="HF57" i="33"/>
  <c r="HG57" i="33"/>
  <c r="HH57" i="33"/>
  <c r="HI57" i="33"/>
  <c r="HJ57" i="33"/>
  <c r="HK57" i="33"/>
  <c r="HL57" i="33"/>
  <c r="HM57" i="33"/>
  <c r="HN57" i="33"/>
  <c r="HO57" i="33"/>
  <c r="HP57" i="33"/>
  <c r="HQ57" i="33"/>
  <c r="HR57" i="33"/>
  <c r="HS57" i="33"/>
  <c r="HT57" i="33"/>
  <c r="HU57" i="33"/>
  <c r="HV57" i="33"/>
  <c r="HW57" i="33"/>
  <c r="HX57" i="33"/>
  <c r="HY57" i="33"/>
  <c r="HZ57" i="33"/>
  <c r="IA57" i="33"/>
  <c r="IB57" i="33"/>
  <c r="IC57" i="33"/>
  <c r="ID57" i="33"/>
  <c r="IE57" i="33"/>
  <c r="IF57" i="33"/>
  <c r="IG57" i="33"/>
  <c r="IH57" i="33"/>
  <c r="II57" i="33"/>
  <c r="IJ57" i="33"/>
  <c r="IK57" i="33"/>
  <c r="IL57" i="33"/>
  <c r="IM57" i="33"/>
  <c r="IN57" i="33"/>
  <c r="IO57" i="33"/>
  <c r="IP57" i="33"/>
  <c r="IQ57" i="33"/>
  <c r="IR57" i="33"/>
  <c r="IS57" i="33"/>
  <c r="IT57" i="33"/>
  <c r="IU57" i="33"/>
  <c r="IV57" i="33"/>
  <c r="IW57" i="33"/>
  <c r="IX57" i="33"/>
  <c r="IY57" i="33"/>
  <c r="IZ57" i="33"/>
  <c r="JA57" i="33"/>
  <c r="JB57" i="33"/>
  <c r="JC57" i="33"/>
  <c r="JD57" i="33"/>
  <c r="JE57" i="33"/>
  <c r="JF57" i="33"/>
  <c r="JG57" i="33"/>
  <c r="JH57" i="33"/>
  <c r="JI57" i="33"/>
  <c r="JJ57" i="33"/>
  <c r="JK57" i="33"/>
  <c r="JL57" i="33"/>
  <c r="GX58" i="33"/>
  <c r="GY58" i="33"/>
  <c r="GZ58" i="33"/>
  <c r="HA58" i="33"/>
  <c r="HB58" i="33"/>
  <c r="HC58" i="33"/>
  <c r="HD58" i="33"/>
  <c r="HE58" i="33"/>
  <c r="HF58" i="33"/>
  <c r="HG58" i="33"/>
  <c r="HH58" i="33"/>
  <c r="HI58" i="33"/>
  <c r="HJ58" i="33"/>
  <c r="HK58" i="33"/>
  <c r="HL58" i="33"/>
  <c r="HM58" i="33"/>
  <c r="HN58" i="33"/>
  <c r="HO58" i="33"/>
  <c r="HP58" i="33"/>
  <c r="HQ58" i="33"/>
  <c r="HR58" i="33"/>
  <c r="HS58" i="33"/>
  <c r="HT58" i="33"/>
  <c r="HU58" i="33"/>
  <c r="HV58" i="33"/>
  <c r="HW58" i="33"/>
  <c r="HX58" i="33"/>
  <c r="HY58" i="33"/>
  <c r="HZ58" i="33"/>
  <c r="IA58" i="33"/>
  <c r="IB58" i="33"/>
  <c r="IC58" i="33"/>
  <c r="ID58" i="33"/>
  <c r="IE58" i="33"/>
  <c r="IF58" i="33"/>
  <c r="IG58" i="33"/>
  <c r="IH58" i="33"/>
  <c r="II58" i="33"/>
  <c r="IJ58" i="33"/>
  <c r="IK58" i="33"/>
  <c r="IL58" i="33"/>
  <c r="IM58" i="33"/>
  <c r="IN58" i="33"/>
  <c r="IO58" i="33"/>
  <c r="IP58" i="33"/>
  <c r="IQ58" i="33"/>
  <c r="IR58" i="33"/>
  <c r="IS58" i="33"/>
  <c r="IT58" i="33"/>
  <c r="IU58" i="33"/>
  <c r="IV58" i="33"/>
  <c r="IW58" i="33"/>
  <c r="IX58" i="33"/>
  <c r="IY58" i="33"/>
  <c r="IZ58" i="33"/>
  <c r="JA58" i="33"/>
  <c r="JB58" i="33"/>
  <c r="JC58" i="33"/>
  <c r="JD58" i="33"/>
  <c r="JE58" i="33"/>
  <c r="JF58" i="33"/>
  <c r="JG58" i="33"/>
  <c r="JH58" i="33"/>
  <c r="JI58" i="33"/>
  <c r="JJ58" i="33"/>
  <c r="JK58" i="33"/>
  <c r="JL58" i="33"/>
  <c r="GX59" i="33"/>
  <c r="GY59" i="33"/>
  <c r="GZ59" i="33"/>
  <c r="HA59" i="33"/>
  <c r="HB59" i="33"/>
  <c r="HC59" i="33"/>
  <c r="HD59" i="33"/>
  <c r="HE59" i="33"/>
  <c r="HF59" i="33"/>
  <c r="HG59" i="33"/>
  <c r="HH59" i="33"/>
  <c r="HI59" i="33"/>
  <c r="HJ59" i="33"/>
  <c r="HK59" i="33"/>
  <c r="HL59" i="33"/>
  <c r="HM59" i="33"/>
  <c r="HN59" i="33"/>
  <c r="HO59" i="33"/>
  <c r="HP59" i="33"/>
  <c r="HQ59" i="33"/>
  <c r="HR59" i="33"/>
  <c r="HS59" i="33"/>
  <c r="HT59" i="33"/>
  <c r="HU59" i="33"/>
  <c r="HV59" i="33"/>
  <c r="HW59" i="33"/>
  <c r="HX59" i="33"/>
  <c r="HY59" i="33"/>
  <c r="HZ59" i="33"/>
  <c r="IA59" i="33"/>
  <c r="IB59" i="33"/>
  <c r="IC59" i="33"/>
  <c r="ID59" i="33"/>
  <c r="IE59" i="33"/>
  <c r="IF59" i="33"/>
  <c r="IG59" i="33"/>
  <c r="IH59" i="33"/>
  <c r="II59" i="33"/>
  <c r="IJ59" i="33"/>
  <c r="IK59" i="33"/>
  <c r="IL59" i="33"/>
  <c r="IM59" i="33"/>
  <c r="IN59" i="33"/>
  <c r="IO59" i="33"/>
  <c r="IP59" i="33"/>
  <c r="IQ59" i="33"/>
  <c r="IR59" i="33"/>
  <c r="IS59" i="33"/>
  <c r="IT59" i="33"/>
  <c r="IU59" i="33"/>
  <c r="IV59" i="33"/>
  <c r="IW59" i="33"/>
  <c r="IX59" i="33"/>
  <c r="IY59" i="33"/>
  <c r="IZ59" i="33"/>
  <c r="JA59" i="33"/>
  <c r="JB59" i="33"/>
  <c r="JC59" i="33"/>
  <c r="JD59" i="33"/>
  <c r="JE59" i="33"/>
  <c r="JF59" i="33"/>
  <c r="JG59" i="33"/>
  <c r="JH59" i="33"/>
  <c r="JI59" i="33"/>
  <c r="JJ59" i="33"/>
  <c r="JK59" i="33"/>
  <c r="JL59" i="33"/>
  <c r="FY56" i="11"/>
  <c r="FZ56" i="11"/>
  <c r="GA56" i="11"/>
  <c r="GB56" i="11"/>
  <c r="GC56" i="11"/>
  <c r="GD56" i="11"/>
  <c r="GE56" i="11"/>
  <c r="GF56" i="11"/>
  <c r="GG56" i="11"/>
  <c r="GH56" i="11"/>
  <c r="GI56" i="11"/>
  <c r="GJ56" i="11"/>
  <c r="GK56" i="11"/>
  <c r="GL56" i="11"/>
  <c r="GM56" i="11"/>
  <c r="GN56" i="11"/>
  <c r="GO56" i="11"/>
  <c r="GP56" i="11"/>
  <c r="GQ56" i="11"/>
  <c r="GR56" i="11"/>
  <c r="GS56" i="11"/>
  <c r="GT56" i="11"/>
  <c r="GU56" i="11"/>
  <c r="GV56" i="11"/>
  <c r="GW56" i="11"/>
  <c r="GX56" i="11"/>
  <c r="GY56" i="11"/>
  <c r="GZ56" i="11"/>
  <c r="HA56" i="11"/>
  <c r="HB56" i="11"/>
  <c r="HC56" i="11"/>
  <c r="HD56" i="11"/>
  <c r="HE56" i="11"/>
  <c r="HF56" i="11"/>
  <c r="HG56" i="11"/>
  <c r="HH56" i="11"/>
  <c r="HI56" i="11"/>
  <c r="HJ56" i="11"/>
  <c r="HK56" i="11"/>
  <c r="HL56" i="11"/>
  <c r="HM56" i="11"/>
  <c r="HN56" i="11"/>
  <c r="HO56" i="11"/>
  <c r="HP56" i="11"/>
  <c r="HQ56" i="11"/>
  <c r="HR56" i="11"/>
  <c r="HS56" i="11"/>
  <c r="HT56" i="11"/>
  <c r="HU56" i="11"/>
  <c r="HV56" i="11"/>
  <c r="HW56" i="11"/>
  <c r="HX56" i="11"/>
  <c r="HY56" i="11"/>
  <c r="HZ56" i="11"/>
  <c r="IA56" i="11"/>
  <c r="IB56" i="11"/>
  <c r="IC56" i="11"/>
  <c r="FY57" i="11"/>
  <c r="FZ57" i="11"/>
  <c r="GA57" i="11"/>
  <c r="GB57" i="11"/>
  <c r="GC57" i="11"/>
  <c r="GD57" i="11"/>
  <c r="GE57" i="11"/>
  <c r="GF57" i="11"/>
  <c r="GG57" i="11"/>
  <c r="GH57" i="11"/>
  <c r="GI57" i="11"/>
  <c r="GJ57" i="11"/>
  <c r="GK57" i="11"/>
  <c r="GL57" i="11"/>
  <c r="GM57" i="11"/>
  <c r="GN57" i="11"/>
  <c r="GO57" i="11"/>
  <c r="GP57" i="11"/>
  <c r="GQ57" i="11"/>
  <c r="GR57" i="11"/>
  <c r="GS57" i="11"/>
  <c r="GT57" i="11"/>
  <c r="GU57" i="11"/>
  <c r="GV57" i="11"/>
  <c r="GW57" i="11"/>
  <c r="GX57" i="11"/>
  <c r="GY57" i="11"/>
  <c r="GZ57" i="11"/>
  <c r="HA57" i="11"/>
  <c r="HB57" i="11"/>
  <c r="HC57" i="11"/>
  <c r="HD57" i="11"/>
  <c r="HE57" i="11"/>
  <c r="HF57" i="11"/>
  <c r="HG57" i="11"/>
  <c r="HH57" i="11"/>
  <c r="HI57" i="11"/>
  <c r="HJ57" i="11"/>
  <c r="HK57" i="11"/>
  <c r="HL57" i="11"/>
  <c r="HM57" i="11"/>
  <c r="HN57" i="11"/>
  <c r="HO57" i="11"/>
  <c r="HP57" i="11"/>
  <c r="HQ57" i="11"/>
  <c r="HR57" i="11"/>
  <c r="HS57" i="11"/>
  <c r="HT57" i="11"/>
  <c r="HU57" i="11"/>
  <c r="HV57" i="11"/>
  <c r="HW57" i="11"/>
  <c r="HX57" i="11"/>
  <c r="HY57" i="11"/>
  <c r="HZ57" i="11"/>
  <c r="IA57" i="11"/>
  <c r="IB57" i="11"/>
  <c r="IC57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FY59" i="11"/>
  <c r="FZ59" i="11"/>
  <c r="GA59" i="11"/>
  <c r="GB59" i="11"/>
  <c r="GC59" i="11"/>
  <c r="GD59" i="11"/>
  <c r="GE59" i="11"/>
  <c r="GF59" i="11"/>
  <c r="GG59" i="11"/>
  <c r="GH59" i="11"/>
  <c r="GI59" i="11"/>
  <c r="GJ59" i="11"/>
  <c r="GK59" i="11"/>
  <c r="GL59" i="11"/>
  <c r="GM59" i="11"/>
  <c r="GN59" i="11"/>
  <c r="GO59" i="11"/>
  <c r="GP59" i="11"/>
  <c r="GQ59" i="11"/>
  <c r="GR59" i="11"/>
  <c r="GS59" i="11"/>
  <c r="GT59" i="11"/>
  <c r="GU59" i="11"/>
  <c r="GV59" i="11"/>
  <c r="GW59" i="11"/>
  <c r="GX59" i="11"/>
  <c r="GY59" i="11"/>
  <c r="GZ59" i="11"/>
  <c r="HA59" i="11"/>
  <c r="HB59" i="11"/>
  <c r="HC59" i="11"/>
  <c r="HD59" i="11"/>
  <c r="HE59" i="11"/>
  <c r="HF59" i="11"/>
  <c r="HG59" i="11"/>
  <c r="HH59" i="11"/>
  <c r="HI59" i="11"/>
  <c r="HJ59" i="11"/>
  <c r="HK59" i="11"/>
  <c r="HL59" i="11"/>
  <c r="HM59" i="11"/>
  <c r="HN59" i="11"/>
  <c r="HO59" i="11"/>
  <c r="HP59" i="11"/>
  <c r="HQ59" i="11"/>
  <c r="HR59" i="11"/>
  <c r="HS59" i="11"/>
  <c r="HT59" i="11"/>
  <c r="HU59" i="11"/>
  <c r="HV59" i="11"/>
  <c r="HW59" i="11"/>
  <c r="HX59" i="11"/>
  <c r="HY59" i="11"/>
  <c r="HZ59" i="11"/>
  <c r="IA59" i="11"/>
  <c r="IB59" i="11"/>
  <c r="IC59" i="11"/>
  <c r="DS54" i="46"/>
  <c r="DT54" i="46"/>
  <c r="DU54" i="46"/>
  <c r="DW54" i="46"/>
  <c r="DX54" i="46"/>
  <c r="DY54" i="46"/>
  <c r="DZ54" i="46"/>
  <c r="EA54" i="46"/>
  <c r="EB54" i="46"/>
  <c r="EC54" i="46"/>
  <c r="ED54" i="46"/>
  <c r="EE54" i="46"/>
  <c r="EF54" i="46"/>
  <c r="EG54" i="46"/>
  <c r="EH54" i="46"/>
  <c r="EI54" i="46"/>
  <c r="EJ54" i="46"/>
  <c r="EK54" i="46"/>
  <c r="EL54" i="46"/>
  <c r="EM54" i="46"/>
  <c r="EN54" i="46"/>
  <c r="EO54" i="46"/>
  <c r="EP54" i="46"/>
  <c r="EQ54" i="46"/>
  <c r="ER54" i="46"/>
  <c r="ES54" i="46"/>
  <c r="ET54" i="46"/>
  <c r="EU54" i="46"/>
  <c r="EV54" i="46"/>
  <c r="EW54" i="46"/>
  <c r="DS55" i="46"/>
  <c r="DT55" i="46"/>
  <c r="DU55" i="46"/>
  <c r="DW55" i="46"/>
  <c r="DX55" i="46"/>
  <c r="DY55" i="46"/>
  <c r="DZ55" i="46"/>
  <c r="EA55" i="46"/>
  <c r="EB55" i="46"/>
  <c r="EC55" i="46"/>
  <c r="ED55" i="46"/>
  <c r="EE55" i="46"/>
  <c r="EF55" i="46"/>
  <c r="EG55" i="46"/>
  <c r="EH55" i="46"/>
  <c r="EI55" i="46"/>
  <c r="EJ55" i="46"/>
  <c r="EK55" i="46"/>
  <c r="EL55" i="46"/>
  <c r="EM55" i="46"/>
  <c r="EN55" i="46"/>
  <c r="EO55" i="46"/>
  <c r="EP55" i="46"/>
  <c r="EQ55" i="46"/>
  <c r="ER55" i="46"/>
  <c r="ES55" i="46"/>
  <c r="ET55" i="46"/>
  <c r="EU55" i="46"/>
  <c r="EV55" i="46"/>
  <c r="EW55" i="46"/>
  <c r="DS56" i="46"/>
  <c r="DT56" i="46"/>
  <c r="DU56" i="46"/>
  <c r="DW56" i="46"/>
  <c r="DX56" i="46"/>
  <c r="DY56" i="46"/>
  <c r="DZ56" i="46"/>
  <c r="EA56" i="46"/>
  <c r="EB56" i="46"/>
  <c r="EC56" i="46"/>
  <c r="ED56" i="46"/>
  <c r="EE56" i="46"/>
  <c r="EF56" i="46"/>
  <c r="EG56" i="46"/>
  <c r="EH56" i="46"/>
  <c r="EI56" i="46"/>
  <c r="EJ56" i="46"/>
  <c r="EK56" i="46"/>
  <c r="EL56" i="46"/>
  <c r="EM56" i="46"/>
  <c r="EN56" i="46"/>
  <c r="EO56" i="46"/>
  <c r="EP56" i="46"/>
  <c r="EQ56" i="46"/>
  <c r="ER56" i="46"/>
  <c r="ES56" i="46"/>
  <c r="ET56" i="46"/>
  <c r="EU56" i="46"/>
  <c r="EV56" i="46"/>
  <c r="EW56" i="46"/>
  <c r="DS57" i="46"/>
  <c r="DT57" i="46"/>
  <c r="DU57" i="46"/>
  <c r="DW57" i="46"/>
  <c r="DX57" i="46"/>
  <c r="DY57" i="46"/>
  <c r="DZ57" i="46"/>
  <c r="EA57" i="46"/>
  <c r="EB57" i="46"/>
  <c r="EC57" i="46"/>
  <c r="ED57" i="46"/>
  <c r="EE57" i="46"/>
  <c r="EF57" i="46"/>
  <c r="EG57" i="46"/>
  <c r="EH57" i="46"/>
  <c r="EI57" i="46"/>
  <c r="EJ57" i="46"/>
  <c r="EK57" i="46"/>
  <c r="EL57" i="46"/>
  <c r="EM57" i="46"/>
  <c r="EN57" i="46"/>
  <c r="EO57" i="46"/>
  <c r="EP57" i="46"/>
  <c r="EQ57" i="46"/>
  <c r="ER57" i="46"/>
  <c r="ES57" i="46"/>
  <c r="ET57" i="46"/>
  <c r="EU57" i="46"/>
  <c r="EV57" i="46"/>
  <c r="EW57" i="46"/>
  <c r="DS58" i="46"/>
  <c r="DT58" i="46"/>
  <c r="DU58" i="46"/>
  <c r="DW58" i="46"/>
  <c r="DX58" i="46"/>
  <c r="DY58" i="46"/>
  <c r="DZ58" i="46"/>
  <c r="EA58" i="46"/>
  <c r="EB58" i="46"/>
  <c r="EC58" i="46"/>
  <c r="ED58" i="46"/>
  <c r="EE58" i="46"/>
  <c r="EF58" i="46"/>
  <c r="EG58" i="46"/>
  <c r="EH58" i="46"/>
  <c r="EI58" i="46"/>
  <c r="EJ58" i="46"/>
  <c r="EK58" i="46"/>
  <c r="EL58" i="46"/>
  <c r="EM58" i="46"/>
  <c r="EN58" i="46"/>
  <c r="EO58" i="46"/>
  <c r="EP58" i="46"/>
  <c r="EQ58" i="46"/>
  <c r="ER58" i="46"/>
  <c r="ES58" i="46"/>
  <c r="ET58" i="46"/>
  <c r="EU58" i="46"/>
  <c r="EV58" i="46"/>
  <c r="EW58" i="46"/>
  <c r="DS59" i="46"/>
  <c r="DT59" i="46"/>
  <c r="DU59" i="46"/>
  <c r="DW59" i="46"/>
  <c r="DX59" i="46"/>
  <c r="DY59" i="46"/>
  <c r="DZ59" i="46"/>
  <c r="EA59" i="46"/>
  <c r="EB59" i="46"/>
  <c r="EC59" i="46"/>
  <c r="ED59" i="46"/>
  <c r="EE59" i="46"/>
  <c r="EF59" i="46"/>
  <c r="EG59" i="46"/>
  <c r="EH59" i="46"/>
  <c r="EI59" i="46"/>
  <c r="EJ59" i="46"/>
  <c r="EK59" i="46"/>
  <c r="EL59" i="46"/>
  <c r="EM59" i="46"/>
  <c r="EN59" i="46"/>
  <c r="EO59" i="46"/>
  <c r="EP59" i="46"/>
  <c r="EQ59" i="46"/>
  <c r="ER59" i="46"/>
  <c r="ES59" i="46"/>
  <c r="ET59" i="46"/>
  <c r="EU59" i="46"/>
  <c r="EV59" i="46"/>
  <c r="EW59" i="46"/>
  <c r="GF55" i="27"/>
  <c r="GG55" i="27"/>
  <c r="GH55" i="27"/>
  <c r="GI55" i="27"/>
  <c r="GJ55" i="27"/>
  <c r="GK55" i="27"/>
  <c r="GG51" i="27"/>
  <c r="GH51" i="27"/>
  <c r="GI51" i="27"/>
  <c r="GJ51" i="27"/>
  <c r="GK51" i="27"/>
  <c r="FT55" i="34"/>
  <c r="FT56" i="34"/>
  <c r="FT57" i="34"/>
  <c r="FT58" i="34"/>
  <c r="FT59" i="34"/>
  <c r="FT54" i="34"/>
  <c r="EB54" i="3"/>
  <c r="EB55" i="3"/>
  <c r="EB56" i="3"/>
  <c r="EB57" i="3"/>
  <c r="BK54" i="44"/>
  <c r="BL54" i="44"/>
  <c r="BM54" i="44"/>
  <c r="BN54" i="44"/>
  <c r="BO54" i="44"/>
  <c r="BP54" i="44"/>
  <c r="BQ54" i="44"/>
  <c r="BR54" i="44"/>
  <c r="BS54" i="44"/>
  <c r="BT54" i="44"/>
  <c r="BU54" i="44"/>
  <c r="BV54" i="44"/>
  <c r="BW54" i="44"/>
  <c r="BX54" i="44"/>
  <c r="BK55" i="44"/>
  <c r="BL55" i="44"/>
  <c r="BM55" i="44"/>
  <c r="BN55" i="44"/>
  <c r="BO55" i="44"/>
  <c r="BP55" i="44"/>
  <c r="BQ55" i="44"/>
  <c r="BR55" i="44"/>
  <c r="BS55" i="44"/>
  <c r="BT55" i="44"/>
  <c r="BU55" i="44"/>
  <c r="BV55" i="44"/>
  <c r="BW55" i="44"/>
  <c r="BX55" i="44"/>
  <c r="BK56" i="44"/>
  <c r="BL56" i="44"/>
  <c r="BM56" i="44"/>
  <c r="BN56" i="44"/>
  <c r="BO56" i="44"/>
  <c r="BP56" i="44"/>
  <c r="BQ56" i="44"/>
  <c r="BR56" i="44"/>
  <c r="BS56" i="44"/>
  <c r="BT56" i="44"/>
  <c r="BU56" i="44"/>
  <c r="BV56" i="44"/>
  <c r="BW56" i="44"/>
  <c r="BX56" i="4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T61" i="14"/>
  <c r="DU61" i="14"/>
  <c r="DV61" i="14"/>
  <c r="DW61" i="14"/>
  <c r="DX61" i="14"/>
  <c r="DY61" i="14"/>
  <c r="DZ61" i="14"/>
  <c r="EA61" i="14"/>
  <c r="EB61" i="14"/>
  <c r="EC61" i="14"/>
  <c r="EE61" i="14"/>
  <c r="EF61" i="14"/>
  <c r="EG61" i="14"/>
  <c r="EH61" i="14"/>
  <c r="EI61" i="14"/>
  <c r="EJ61" i="14"/>
  <c r="EK61" i="14"/>
  <c r="CA3" i="6"/>
  <c r="CB3" i="6"/>
  <c r="CC3" i="6"/>
  <c r="EL61" i="14" l="1"/>
  <c r="EM61" i="14"/>
  <c r="BD31" i="45"/>
  <c r="BD29" i="45"/>
  <c r="BD27" i="45"/>
  <c r="BD25" i="45"/>
  <c r="BD23" i="45"/>
  <c r="BD21" i="45"/>
  <c r="BD21" i="35"/>
  <c r="BD22" i="35"/>
  <c r="BD23" i="35"/>
  <c r="BD24" i="35"/>
  <c r="BD25" i="35"/>
  <c r="BD26" i="35"/>
  <c r="BD27" i="35"/>
  <c r="BD28" i="35"/>
  <c r="BD29" i="35"/>
  <c r="BD30" i="35"/>
  <c r="BD31" i="35"/>
  <c r="BD32" i="35"/>
  <c r="BD33" i="35"/>
  <c r="Y46" i="52"/>
  <c r="Z46" i="52"/>
  <c r="AA46" i="52"/>
  <c r="AB46" i="52"/>
  <c r="AC46" i="52"/>
  <c r="AD46" i="52"/>
  <c r="AE46" i="52"/>
  <c r="AF46" i="52"/>
  <c r="AG46" i="52"/>
  <c r="AH46" i="52"/>
  <c r="AI46" i="52"/>
  <c r="AJ46" i="52"/>
  <c r="AK46" i="52"/>
  <c r="AL46" i="52"/>
  <c r="AM46" i="52"/>
  <c r="AN46" i="52"/>
  <c r="AO46" i="52"/>
  <c r="AP46" i="52"/>
  <c r="AQ46" i="52"/>
  <c r="AR46" i="52"/>
  <c r="AS46" i="52"/>
  <c r="T24" i="20" s="1"/>
  <c r="AT46" i="52"/>
  <c r="U24" i="20" s="1"/>
  <c r="AU46" i="52"/>
  <c r="AV46" i="52"/>
  <c r="AW46" i="52"/>
  <c r="AX46" i="52"/>
  <c r="AY46" i="52"/>
  <c r="AZ46" i="52"/>
  <c r="V24" i="20" s="1"/>
  <c r="BA46" i="52"/>
  <c r="BB46" i="52"/>
  <c r="BC46" i="52"/>
  <c r="BD46" i="52"/>
  <c r="BE46" i="52"/>
  <c r="BF46" i="52"/>
  <c r="W24" i="20" s="1"/>
  <c r="BG46" i="52"/>
  <c r="X24" i="20" s="1"/>
  <c r="BH46" i="52"/>
  <c r="Y24" i="20" s="1"/>
  <c r="BI46" i="52"/>
  <c r="BJ46" i="52"/>
  <c r="BK46" i="52"/>
  <c r="AA24" i="20" s="1"/>
  <c r="BL46" i="52"/>
  <c r="AB24" i="20" s="1"/>
  <c r="BM46" i="52"/>
  <c r="BN46" i="52"/>
  <c r="BO46" i="52"/>
  <c r="BP46" i="52"/>
  <c r="BQ46" i="52"/>
  <c r="BR46" i="52"/>
  <c r="Y47" i="52"/>
  <c r="Z47" i="52"/>
  <c r="AA47" i="52"/>
  <c r="AB47" i="52"/>
  <c r="AC47" i="52"/>
  <c r="AD47" i="52"/>
  <c r="AE47" i="52"/>
  <c r="AF47" i="52"/>
  <c r="AG47" i="52"/>
  <c r="AH47" i="52"/>
  <c r="AI47" i="52"/>
  <c r="AJ47" i="52"/>
  <c r="AK47" i="52"/>
  <c r="AL47" i="52"/>
  <c r="AM47" i="52"/>
  <c r="AN47" i="52"/>
  <c r="AO47" i="52"/>
  <c r="AP47" i="52"/>
  <c r="AQ47" i="52"/>
  <c r="AR47" i="52"/>
  <c r="AS47" i="52"/>
  <c r="AT47" i="52"/>
  <c r="AU47" i="52"/>
  <c r="AV47" i="52"/>
  <c r="AW47" i="52"/>
  <c r="AX47" i="52"/>
  <c r="E31" i="21" s="1"/>
  <c r="AY47" i="52"/>
  <c r="F31" i="21" s="1"/>
  <c r="AZ47" i="52"/>
  <c r="BA47" i="52"/>
  <c r="BB47" i="52"/>
  <c r="BC47" i="52"/>
  <c r="BD47" i="52"/>
  <c r="BE47" i="52"/>
  <c r="BF47" i="52"/>
  <c r="BG47" i="52"/>
  <c r="BH47" i="52"/>
  <c r="BI47" i="52"/>
  <c r="BJ47" i="52"/>
  <c r="BK47" i="52"/>
  <c r="BL47" i="52"/>
  <c r="BM47" i="52"/>
  <c r="BN47" i="52"/>
  <c r="BO47" i="52"/>
  <c r="BP47" i="52"/>
  <c r="BQ47" i="52"/>
  <c r="BR47" i="52"/>
  <c r="Y48" i="52"/>
  <c r="Z48" i="52"/>
  <c r="AA48" i="52"/>
  <c r="AB48" i="52"/>
  <c r="AC48" i="52"/>
  <c r="AD48" i="52"/>
  <c r="AE48" i="52"/>
  <c r="AF48" i="52"/>
  <c r="AG48" i="52"/>
  <c r="E40" i="42" s="1"/>
  <c r="AH48" i="52"/>
  <c r="AI48" i="52"/>
  <c r="F40" i="42" s="1"/>
  <c r="AJ48" i="52"/>
  <c r="C42" i="21" s="1"/>
  <c r="AK48" i="52"/>
  <c r="AL48" i="52"/>
  <c r="AM48" i="52"/>
  <c r="AN48" i="52"/>
  <c r="AO48" i="52"/>
  <c r="AP48" i="52"/>
  <c r="AQ48" i="52"/>
  <c r="AR48" i="52"/>
  <c r="AS48" i="52"/>
  <c r="AT48" i="52"/>
  <c r="AU48" i="52"/>
  <c r="AV48" i="52"/>
  <c r="AW48" i="52"/>
  <c r="AX48" i="52"/>
  <c r="E42" i="21" s="1"/>
  <c r="AY48" i="52"/>
  <c r="F42" i="21" s="1"/>
  <c r="AZ48" i="52"/>
  <c r="BA48" i="52"/>
  <c r="BB48" i="52"/>
  <c r="BC48" i="52"/>
  <c r="BD48" i="52"/>
  <c r="BE48" i="52"/>
  <c r="BF48" i="52"/>
  <c r="BG48" i="52"/>
  <c r="BH48" i="52"/>
  <c r="BI48" i="52"/>
  <c r="BJ48" i="52"/>
  <c r="BK48" i="52"/>
  <c r="BL48" i="52"/>
  <c r="BM48" i="52"/>
  <c r="BN48" i="52"/>
  <c r="BO48" i="52"/>
  <c r="BP48" i="52"/>
  <c r="BQ48" i="52"/>
  <c r="H42" i="21" s="1"/>
  <c r="BR48" i="52"/>
  <c r="BV4" i="52"/>
  <c r="BW4" i="52"/>
  <c r="BV5" i="52"/>
  <c r="BW5" i="52"/>
  <c r="BV6" i="52"/>
  <c r="BW6" i="52"/>
  <c r="BV7" i="52"/>
  <c r="BW7" i="52"/>
  <c r="BV8" i="52"/>
  <c r="BW8" i="52"/>
  <c r="BV9" i="52"/>
  <c r="BW9" i="52"/>
  <c r="BV10" i="52"/>
  <c r="BW10" i="52"/>
  <c r="BV11" i="52"/>
  <c r="BW11" i="52"/>
  <c r="BV12" i="52"/>
  <c r="BW12" i="52"/>
  <c r="BV13" i="52"/>
  <c r="BW13" i="52"/>
  <c r="BV14" i="52"/>
  <c r="BW14" i="52"/>
  <c r="BV15" i="52"/>
  <c r="BW15" i="52"/>
  <c r="BV16" i="52"/>
  <c r="BW16" i="52"/>
  <c r="BV17" i="52"/>
  <c r="BW17" i="52"/>
  <c r="BV18" i="52"/>
  <c r="BW18" i="52"/>
  <c r="BV19" i="52"/>
  <c r="BW19" i="52"/>
  <c r="BV20" i="52"/>
  <c r="BW20" i="52"/>
  <c r="BV21" i="52"/>
  <c r="BW21" i="52"/>
  <c r="BV22" i="52"/>
  <c r="BW22" i="52"/>
  <c r="BV23" i="52"/>
  <c r="BW23" i="52"/>
  <c r="BV24" i="52"/>
  <c r="BW24" i="52"/>
  <c r="BV25" i="52"/>
  <c r="BW25" i="52"/>
  <c r="BV26" i="52"/>
  <c r="BW26" i="52"/>
  <c r="BV27" i="52"/>
  <c r="BW27" i="52"/>
  <c r="BV28" i="52"/>
  <c r="BW28" i="52"/>
  <c r="BV29" i="52"/>
  <c r="BW29" i="52"/>
  <c r="BV30" i="52"/>
  <c r="BW30" i="52"/>
  <c r="BV31" i="52"/>
  <c r="BW31" i="52"/>
  <c r="BV32" i="52"/>
  <c r="BW32" i="52"/>
  <c r="BV33" i="52"/>
  <c r="BW33" i="52"/>
  <c r="BV34" i="52"/>
  <c r="BW34" i="52"/>
  <c r="BV35" i="52"/>
  <c r="BW35" i="52"/>
  <c r="BV36" i="52"/>
  <c r="BW36" i="52"/>
  <c r="BV37" i="52"/>
  <c r="BW37" i="52"/>
  <c r="BV38" i="52"/>
  <c r="BW38" i="52"/>
  <c r="BV39" i="52"/>
  <c r="BW39" i="52"/>
  <c r="BV40" i="52"/>
  <c r="BW40" i="52"/>
  <c r="BV41" i="52"/>
  <c r="BW41" i="52"/>
  <c r="BV42" i="52"/>
  <c r="BW42" i="52"/>
  <c r="BV43" i="52"/>
  <c r="BW43" i="52"/>
  <c r="BV44" i="52"/>
  <c r="BW44" i="52"/>
  <c r="BW3" i="52"/>
  <c r="BV3" i="52"/>
  <c r="C46" i="52"/>
  <c r="D46" i="52"/>
  <c r="E46" i="52"/>
  <c r="F46" i="52"/>
  <c r="G46" i="52"/>
  <c r="H46" i="52"/>
  <c r="C47" i="52"/>
  <c r="D47" i="52"/>
  <c r="E47" i="52"/>
  <c r="F47" i="52"/>
  <c r="G47" i="52"/>
  <c r="H47" i="52"/>
  <c r="C48" i="52"/>
  <c r="D48" i="52"/>
  <c r="E48" i="52"/>
  <c r="F48" i="52"/>
  <c r="G48" i="52"/>
  <c r="H48" i="52"/>
  <c r="B48" i="52"/>
  <c r="B47" i="52"/>
  <c r="B46" i="52"/>
  <c r="BT13" i="52"/>
  <c r="BU13" i="52"/>
  <c r="BX13" i="52"/>
  <c r="BT14" i="52"/>
  <c r="BU14" i="52"/>
  <c r="BX14" i="52"/>
  <c r="BT15" i="52"/>
  <c r="BU15" i="52"/>
  <c r="BX15" i="52"/>
  <c r="BT16" i="52"/>
  <c r="BU16" i="52"/>
  <c r="BX16" i="52"/>
  <c r="BT17" i="52"/>
  <c r="BU17" i="52"/>
  <c r="BX17" i="52"/>
  <c r="BT18" i="52"/>
  <c r="BU18" i="52"/>
  <c r="BX18" i="52"/>
  <c r="BT19" i="52"/>
  <c r="BU19" i="52"/>
  <c r="BX19" i="52"/>
  <c r="BT20" i="52"/>
  <c r="BU20" i="52"/>
  <c r="BX20" i="52"/>
  <c r="BT21" i="52"/>
  <c r="BU21" i="52"/>
  <c r="BX21" i="52"/>
  <c r="BT22" i="52"/>
  <c r="BU22" i="52"/>
  <c r="BX22" i="52"/>
  <c r="BT23" i="52"/>
  <c r="BU23" i="52"/>
  <c r="BX23" i="52"/>
  <c r="BT24" i="52"/>
  <c r="BU24" i="52"/>
  <c r="BX24" i="52"/>
  <c r="BT25" i="52"/>
  <c r="BU25" i="52"/>
  <c r="BX25" i="52"/>
  <c r="BT26" i="52"/>
  <c r="BU26" i="52"/>
  <c r="BX26" i="52"/>
  <c r="BT27" i="52"/>
  <c r="BU27" i="52"/>
  <c r="BX27" i="52"/>
  <c r="BT28" i="52"/>
  <c r="BU28" i="52"/>
  <c r="BX28" i="52"/>
  <c r="BT29" i="52"/>
  <c r="BU29" i="52"/>
  <c r="BX29" i="52"/>
  <c r="BT30" i="52"/>
  <c r="BU30" i="52"/>
  <c r="BX30" i="52"/>
  <c r="BT31" i="52"/>
  <c r="BU31" i="52"/>
  <c r="BX31" i="52"/>
  <c r="BT32" i="52"/>
  <c r="BU32" i="52"/>
  <c r="BX32" i="52"/>
  <c r="BT33" i="52"/>
  <c r="BU33" i="52"/>
  <c r="BX33" i="52"/>
  <c r="BT34" i="52"/>
  <c r="BU34" i="52"/>
  <c r="BX34" i="52"/>
  <c r="BT35" i="52"/>
  <c r="BU35" i="52"/>
  <c r="BX35" i="52"/>
  <c r="BT36" i="52"/>
  <c r="BU36" i="52"/>
  <c r="BX36" i="52"/>
  <c r="BT37" i="52"/>
  <c r="BU37" i="52"/>
  <c r="BX37" i="52"/>
  <c r="BT38" i="52"/>
  <c r="BU38" i="52"/>
  <c r="BX38" i="52"/>
  <c r="BT39" i="52"/>
  <c r="BU39" i="52"/>
  <c r="BX39" i="52"/>
  <c r="BT40" i="52"/>
  <c r="BU40" i="52"/>
  <c r="BX40" i="52"/>
  <c r="BT41" i="52"/>
  <c r="BU41" i="52"/>
  <c r="BX41" i="52"/>
  <c r="BT42" i="52"/>
  <c r="BU42" i="52"/>
  <c r="BX42" i="52"/>
  <c r="BT43" i="52"/>
  <c r="BU43" i="52"/>
  <c r="BX43" i="52"/>
  <c r="BT44" i="52"/>
  <c r="BU44" i="52"/>
  <c r="BX44" i="52"/>
  <c r="X48" i="52"/>
  <c r="D40" i="42" s="1"/>
  <c r="W48" i="52"/>
  <c r="V48" i="52"/>
  <c r="U48" i="52"/>
  <c r="T48" i="52"/>
  <c r="S48" i="52"/>
  <c r="R48" i="52"/>
  <c r="Q48" i="52"/>
  <c r="C40" i="42" s="1"/>
  <c r="P48" i="52"/>
  <c r="O48" i="52"/>
  <c r="N48" i="52"/>
  <c r="M48" i="52"/>
  <c r="B40" i="42" s="1"/>
  <c r="L48" i="52"/>
  <c r="K48" i="52"/>
  <c r="X47" i="52"/>
  <c r="W47" i="52"/>
  <c r="V47" i="52"/>
  <c r="U47" i="52"/>
  <c r="T47" i="52"/>
  <c r="S47" i="52"/>
  <c r="R47" i="52"/>
  <c r="Q47" i="52"/>
  <c r="P47" i="52"/>
  <c r="O47" i="52"/>
  <c r="N47" i="52"/>
  <c r="M47" i="52"/>
  <c r="L47" i="52"/>
  <c r="K47" i="52"/>
  <c r="X46" i="52"/>
  <c r="W46" i="52"/>
  <c r="V46" i="52"/>
  <c r="U46" i="52"/>
  <c r="T46" i="52"/>
  <c r="S46" i="52"/>
  <c r="R46" i="52"/>
  <c r="Q46" i="52"/>
  <c r="P46" i="52"/>
  <c r="O46" i="52"/>
  <c r="N46" i="52"/>
  <c r="M46" i="52"/>
  <c r="L46" i="52"/>
  <c r="K46" i="52"/>
  <c r="BK3" i="44" l="1"/>
  <c r="BL3" i="44"/>
  <c r="BM3" i="44"/>
  <c r="BN3" i="44"/>
  <c r="DR4" i="48"/>
  <c r="DR5" i="48"/>
  <c r="DR6" i="48"/>
  <c r="DR7" i="48"/>
  <c r="DR8" i="48"/>
  <c r="DR9" i="48"/>
  <c r="DR10" i="48"/>
  <c r="DR11" i="48"/>
  <c r="DR12" i="48"/>
  <c r="DR13" i="48"/>
  <c r="DR14" i="48"/>
  <c r="DR15" i="48"/>
  <c r="DR16" i="48"/>
  <c r="DR17" i="48"/>
  <c r="DR18" i="48"/>
  <c r="DR19" i="48"/>
  <c r="DR20" i="48"/>
  <c r="DR21" i="48"/>
  <c r="DR22" i="48"/>
  <c r="DR23" i="48"/>
  <c r="DR24" i="48"/>
  <c r="DR25" i="48"/>
  <c r="DR26" i="48"/>
  <c r="DR27" i="48"/>
  <c r="DR28" i="48"/>
  <c r="DR29" i="48"/>
  <c r="DR30" i="48"/>
  <c r="DR31" i="48"/>
  <c r="DR32" i="48"/>
  <c r="DR33" i="48"/>
  <c r="DR34" i="48"/>
  <c r="DR35" i="48"/>
  <c r="DR36" i="48"/>
  <c r="DR37" i="48"/>
  <c r="DR38" i="48"/>
  <c r="DR39" i="48"/>
  <c r="DR40" i="48"/>
  <c r="DR41" i="48"/>
  <c r="DR42" i="48"/>
  <c r="DR43" i="48"/>
  <c r="DR44" i="48"/>
  <c r="DR45" i="48"/>
  <c r="DR46" i="48"/>
  <c r="DR47" i="48"/>
  <c r="DR48" i="48"/>
  <c r="DR49" i="48"/>
  <c r="DR50" i="48"/>
  <c r="DR51" i="48"/>
  <c r="DR3" i="48"/>
  <c r="I61" i="48"/>
  <c r="J61" i="48"/>
  <c r="K61" i="48"/>
  <c r="L61" i="48"/>
  <c r="M61" i="48"/>
  <c r="N61" i="48"/>
  <c r="O61" i="48"/>
  <c r="P61" i="48"/>
  <c r="Q61" i="48"/>
  <c r="R61" i="48"/>
  <c r="S61" i="48"/>
  <c r="T61" i="48"/>
  <c r="U61" i="48"/>
  <c r="V61" i="48"/>
  <c r="W61" i="48"/>
  <c r="X61" i="48"/>
  <c r="Y61" i="48"/>
  <c r="Z61" i="48"/>
  <c r="AA61" i="48"/>
  <c r="AB61" i="48"/>
  <c r="AC61" i="48"/>
  <c r="AD61" i="48"/>
  <c r="AC62" i="48"/>
  <c r="AD62" i="48"/>
  <c r="DR6" i="5" l="1"/>
  <c r="HZ54" i="25"/>
  <c r="DG73" i="4"/>
  <c r="DH73" i="4"/>
  <c r="DI73" i="4"/>
  <c r="DJ73" i="4"/>
  <c r="DL73" i="4"/>
  <c r="DM73" i="4"/>
  <c r="DN73" i="4"/>
  <c r="DO73" i="4"/>
  <c r="DP73" i="4"/>
  <c r="DG74" i="4"/>
  <c r="DH74" i="4"/>
  <c r="DI74" i="4"/>
  <c r="DJ74" i="4"/>
  <c r="DL74" i="4"/>
  <c r="DM74" i="4"/>
  <c r="DN74" i="4"/>
  <c r="DO74" i="4"/>
  <c r="DP74" i="4"/>
  <c r="DG75" i="4"/>
  <c r="DH75" i="4"/>
  <c r="DI75" i="4"/>
  <c r="DJ75" i="4"/>
  <c r="DL75" i="4"/>
  <c r="DM75" i="4"/>
  <c r="DN75" i="4"/>
  <c r="DO75" i="4"/>
  <c r="DP75" i="4"/>
  <c r="DH60" i="4"/>
  <c r="DH59" i="4"/>
  <c r="HZ4" i="25"/>
  <c r="HZ5" i="25"/>
  <c r="HZ6" i="25"/>
  <c r="HZ7" i="25"/>
  <c r="HZ8" i="25"/>
  <c r="HZ9" i="25"/>
  <c r="HZ10" i="25"/>
  <c r="HZ11" i="25"/>
  <c r="HZ12" i="25"/>
  <c r="HZ13" i="25"/>
  <c r="HZ14" i="25"/>
  <c r="HZ15" i="25"/>
  <c r="HZ16" i="25"/>
  <c r="HZ17" i="25"/>
  <c r="HZ18" i="25"/>
  <c r="HZ19" i="25"/>
  <c r="HZ20" i="25"/>
  <c r="HZ21" i="25"/>
  <c r="HZ22" i="25"/>
  <c r="HZ23" i="25"/>
  <c r="HZ24" i="25"/>
  <c r="HZ25" i="25"/>
  <c r="HZ26" i="25"/>
  <c r="HZ27" i="25"/>
  <c r="HZ28" i="25"/>
  <c r="HZ29" i="25"/>
  <c r="HZ30" i="25"/>
  <c r="HZ31" i="25"/>
  <c r="HZ32" i="25"/>
  <c r="HZ33" i="25"/>
  <c r="HZ34" i="25"/>
  <c r="HZ35" i="25"/>
  <c r="HZ36" i="25"/>
  <c r="HZ37" i="25"/>
  <c r="HZ38" i="25"/>
  <c r="HZ39" i="25"/>
  <c r="HZ40" i="25"/>
  <c r="HZ41" i="25"/>
  <c r="HZ42" i="25"/>
  <c r="HZ43" i="25"/>
  <c r="HZ44" i="25"/>
  <c r="HZ45" i="25"/>
  <c r="HZ46" i="25"/>
  <c r="HZ47" i="25"/>
  <c r="HZ48" i="25"/>
  <c r="HZ49" i="25"/>
  <c r="HZ50" i="25"/>
  <c r="HZ51" i="25"/>
  <c r="HZ3" i="25"/>
  <c r="EW4" i="46"/>
  <c r="EW5" i="46"/>
  <c r="EW6" i="46"/>
  <c r="EW7" i="46"/>
  <c r="EW8" i="46"/>
  <c r="EW9" i="46"/>
  <c r="EW10" i="46"/>
  <c r="EW11" i="46"/>
  <c r="EW12" i="46"/>
  <c r="EW13" i="46"/>
  <c r="EW14" i="46"/>
  <c r="EW15" i="46"/>
  <c r="EW16" i="46"/>
  <c r="EW17" i="46"/>
  <c r="EW18" i="46"/>
  <c r="EW19" i="46"/>
  <c r="EW20" i="46"/>
  <c r="EW21" i="46"/>
  <c r="EW22" i="46"/>
  <c r="EW23" i="46"/>
  <c r="EW24" i="46"/>
  <c r="EW25" i="46"/>
  <c r="EW26" i="46"/>
  <c r="EW27" i="46"/>
  <c r="EW28" i="46"/>
  <c r="EW29" i="46"/>
  <c r="EW30" i="46"/>
  <c r="EW31" i="46"/>
  <c r="EW32" i="46"/>
  <c r="EW33" i="46"/>
  <c r="EW34" i="46"/>
  <c r="EW35" i="46"/>
  <c r="EW36" i="46"/>
  <c r="EW37" i="46"/>
  <c r="EW38" i="46"/>
  <c r="EW39" i="46"/>
  <c r="EW40" i="46"/>
  <c r="EW41" i="46"/>
  <c r="EW42" i="46"/>
  <c r="EW43" i="46"/>
  <c r="EW44" i="46"/>
  <c r="EW45" i="46"/>
  <c r="EW46" i="46"/>
  <c r="EW47" i="46"/>
  <c r="EW48" i="46"/>
  <c r="EW49" i="46"/>
  <c r="EW50" i="46"/>
  <c r="EW51" i="46"/>
  <c r="EW3" i="46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C63" i="4"/>
  <c r="D63" i="4"/>
  <c r="E63" i="4"/>
  <c r="F63" i="4"/>
  <c r="G63" i="4"/>
  <c r="H63" i="4"/>
  <c r="C64" i="4"/>
  <c r="D64" i="4"/>
  <c r="E64" i="4"/>
  <c r="F64" i="4"/>
  <c r="G64" i="4"/>
  <c r="H64" i="4"/>
  <c r="B64" i="4"/>
  <c r="B63" i="4"/>
  <c r="H62" i="4"/>
  <c r="G62" i="4"/>
  <c r="F62" i="4"/>
  <c r="E62" i="4"/>
  <c r="D62" i="4"/>
  <c r="C62" i="4"/>
  <c r="B62" i="4"/>
  <c r="H61" i="4"/>
  <c r="G61" i="4"/>
  <c r="F61" i="4"/>
  <c r="E61" i="4"/>
  <c r="D61" i="4"/>
  <c r="C61" i="4"/>
  <c r="B61" i="4"/>
  <c r="H61" i="47" l="1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W61" i="47"/>
  <c r="X61" i="47"/>
  <c r="Y61" i="47"/>
  <c r="Z61" i="47"/>
  <c r="AA61" i="47"/>
  <c r="AB61" i="47"/>
  <c r="AC61" i="47"/>
  <c r="AD61" i="47"/>
  <c r="H62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W62" i="47"/>
  <c r="X62" i="47"/>
  <c r="Y62" i="47"/>
  <c r="Z62" i="47"/>
  <c r="AA62" i="47"/>
  <c r="AB62" i="47"/>
  <c r="AC62" i="47"/>
  <c r="AD62" i="47"/>
  <c r="H63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W63" i="47"/>
  <c r="X63" i="47"/>
  <c r="Y63" i="47"/>
  <c r="Z63" i="47"/>
  <c r="AA63" i="47"/>
  <c r="AB63" i="47"/>
  <c r="AC63" i="47"/>
  <c r="AD63" i="47"/>
  <c r="AT61" i="47"/>
  <c r="AT62" i="47"/>
  <c r="AT63" i="47"/>
  <c r="GK4" i="27"/>
  <c r="GK5" i="27"/>
  <c r="GK6" i="27"/>
  <c r="GK7" i="27"/>
  <c r="GK8" i="27"/>
  <c r="GK9" i="27"/>
  <c r="GK10" i="27"/>
  <c r="GK11" i="27"/>
  <c r="GK12" i="27"/>
  <c r="GK13" i="27"/>
  <c r="GK14" i="27"/>
  <c r="GK15" i="27"/>
  <c r="GK16" i="27"/>
  <c r="GK17" i="27"/>
  <c r="GK18" i="27"/>
  <c r="GK19" i="27"/>
  <c r="GK20" i="27"/>
  <c r="GK21" i="27"/>
  <c r="GK22" i="27"/>
  <c r="GK23" i="27"/>
  <c r="GK24" i="27"/>
  <c r="GK25" i="27"/>
  <c r="GK26" i="27"/>
  <c r="GK27" i="27"/>
  <c r="GK28" i="27"/>
  <c r="GK29" i="27"/>
  <c r="GK30" i="27"/>
  <c r="GK31" i="27"/>
  <c r="GK32" i="27"/>
  <c r="GK33" i="27"/>
  <c r="GK34" i="27"/>
  <c r="GK35" i="27"/>
  <c r="GK36" i="27"/>
  <c r="GK37" i="27"/>
  <c r="GK38" i="27"/>
  <c r="GK39" i="27"/>
  <c r="GK40" i="27"/>
  <c r="GK41" i="27"/>
  <c r="GK42" i="27"/>
  <c r="GK43" i="27"/>
  <c r="GK44" i="27"/>
  <c r="GK45" i="27"/>
  <c r="GK46" i="27"/>
  <c r="GK47" i="27"/>
  <c r="GK48" i="27"/>
  <c r="GK49" i="27"/>
  <c r="GK50" i="27"/>
  <c r="GK3" i="27"/>
  <c r="DN3" i="13"/>
  <c r="DO3" i="13"/>
  <c r="DP3" i="13"/>
  <c r="DN4" i="13"/>
  <c r="DO4" i="13"/>
  <c r="DP4" i="13"/>
  <c r="DN5" i="13"/>
  <c r="DO5" i="13"/>
  <c r="DP5" i="13"/>
  <c r="DN6" i="13"/>
  <c r="DO6" i="13"/>
  <c r="DP6" i="13"/>
  <c r="DN7" i="13"/>
  <c r="DO7" i="13"/>
  <c r="DP7" i="13"/>
  <c r="DN8" i="13"/>
  <c r="DO8" i="13"/>
  <c r="DP8" i="13"/>
  <c r="DN9" i="13"/>
  <c r="DO9" i="13"/>
  <c r="DP9" i="13"/>
  <c r="DN10" i="13"/>
  <c r="DO10" i="13"/>
  <c r="DP10" i="13"/>
  <c r="DN11" i="13"/>
  <c r="DO11" i="13"/>
  <c r="DP11" i="13"/>
  <c r="DN12" i="13"/>
  <c r="DO12" i="13"/>
  <c r="DP12" i="13"/>
  <c r="DN13" i="13"/>
  <c r="DO13" i="13"/>
  <c r="DP13" i="13"/>
  <c r="DN14" i="13"/>
  <c r="DO14" i="13"/>
  <c r="DP14" i="13"/>
  <c r="DN15" i="13"/>
  <c r="DO15" i="13"/>
  <c r="DP15" i="13"/>
  <c r="DN16" i="13"/>
  <c r="DO16" i="13"/>
  <c r="DP16" i="13"/>
  <c r="DN17" i="13"/>
  <c r="DO17" i="13"/>
  <c r="DP17" i="13"/>
  <c r="DN18" i="13"/>
  <c r="DO18" i="13"/>
  <c r="DP18" i="13"/>
  <c r="DN19" i="13"/>
  <c r="DO19" i="13"/>
  <c r="DP19" i="13"/>
  <c r="DN20" i="13"/>
  <c r="DO20" i="13"/>
  <c r="DP20" i="13"/>
  <c r="DN21" i="13"/>
  <c r="DO21" i="13"/>
  <c r="DP21" i="13"/>
  <c r="DN22" i="13"/>
  <c r="DO22" i="13"/>
  <c r="DP22" i="13"/>
  <c r="DN23" i="13"/>
  <c r="DO23" i="13"/>
  <c r="DP23" i="13"/>
  <c r="DN24" i="13"/>
  <c r="DO24" i="13"/>
  <c r="DP24" i="13"/>
  <c r="DN25" i="13"/>
  <c r="DO25" i="13"/>
  <c r="DP25" i="13"/>
  <c r="DN26" i="13"/>
  <c r="DO26" i="13"/>
  <c r="DP26" i="13"/>
  <c r="DN27" i="13"/>
  <c r="DO27" i="13"/>
  <c r="DP27" i="13"/>
  <c r="DN28" i="13"/>
  <c r="DO28" i="13"/>
  <c r="DP28" i="13"/>
  <c r="DN29" i="13"/>
  <c r="DO29" i="13"/>
  <c r="DP29" i="13"/>
  <c r="DN30" i="13"/>
  <c r="DO30" i="13"/>
  <c r="DP30" i="13"/>
  <c r="DN31" i="13"/>
  <c r="DO31" i="13"/>
  <c r="DP31" i="13"/>
  <c r="DN32" i="13"/>
  <c r="DO32" i="13"/>
  <c r="DP32" i="13"/>
  <c r="DN33" i="13"/>
  <c r="DO33" i="13"/>
  <c r="DP33" i="13"/>
  <c r="DN34" i="13"/>
  <c r="DO34" i="13"/>
  <c r="DP34" i="13"/>
  <c r="DN35" i="13"/>
  <c r="DO35" i="13"/>
  <c r="DP35" i="13"/>
  <c r="DN36" i="13"/>
  <c r="DO36" i="13"/>
  <c r="DP36" i="13"/>
  <c r="DN37" i="13"/>
  <c r="DO37" i="13"/>
  <c r="DP37" i="13"/>
  <c r="DN38" i="13"/>
  <c r="DO38" i="13"/>
  <c r="DP38" i="13"/>
  <c r="DN39" i="13"/>
  <c r="DO39" i="13"/>
  <c r="DP39" i="13"/>
  <c r="DN40" i="13"/>
  <c r="DO40" i="13"/>
  <c r="DP40" i="13"/>
  <c r="DN41" i="13"/>
  <c r="DO41" i="13"/>
  <c r="DP41" i="13"/>
  <c r="DN42" i="13"/>
  <c r="DO42" i="13"/>
  <c r="DP42" i="13"/>
  <c r="DN43" i="13"/>
  <c r="DO43" i="13"/>
  <c r="DP43" i="13"/>
  <c r="DN44" i="13"/>
  <c r="DO44" i="13"/>
  <c r="DP44" i="13"/>
  <c r="DN45" i="13"/>
  <c r="DO45" i="13"/>
  <c r="DP45" i="13"/>
  <c r="DN46" i="13"/>
  <c r="DO46" i="13"/>
  <c r="DP46" i="13"/>
  <c r="DN47" i="13"/>
  <c r="DO47" i="13"/>
  <c r="DP47" i="13"/>
  <c r="DN48" i="13"/>
  <c r="DO48" i="13"/>
  <c r="DP48" i="13"/>
  <c r="DN49" i="13"/>
  <c r="DO49" i="13"/>
  <c r="DP49" i="13"/>
  <c r="DN50" i="13"/>
  <c r="DO50" i="13"/>
  <c r="DP50" i="13"/>
  <c r="DN51" i="13"/>
  <c r="DO51" i="13"/>
  <c r="DP51" i="13"/>
  <c r="DO54" i="13"/>
  <c r="DP54" i="13"/>
  <c r="DO55" i="13"/>
  <c r="DP55" i="13"/>
  <c r="DO56" i="13"/>
  <c r="DP56" i="13"/>
  <c r="DO57" i="13"/>
  <c r="DP57" i="13"/>
  <c r="DO58" i="13"/>
  <c r="DP58" i="13"/>
  <c r="W53" i="30"/>
  <c r="W4" i="30"/>
  <c r="BL5" i="30"/>
  <c r="BL6" i="30"/>
  <c r="BL7" i="30"/>
  <c r="BL8" i="30"/>
  <c r="BL9" i="30"/>
  <c r="BL10" i="30"/>
  <c r="BL11" i="30"/>
  <c r="BL12" i="30"/>
  <c r="BL13" i="30"/>
  <c r="BL14" i="30"/>
  <c r="BL15" i="30"/>
  <c r="BL16" i="30"/>
  <c r="BL17" i="30"/>
  <c r="BL18" i="30"/>
  <c r="BL19" i="30"/>
  <c r="BL20" i="30"/>
  <c r="BL21" i="30"/>
  <c r="BL22" i="30"/>
  <c r="BL23" i="30"/>
  <c r="BL24" i="30"/>
  <c r="BL25" i="30"/>
  <c r="BL26" i="30"/>
  <c r="BL27" i="30"/>
  <c r="BL28" i="30"/>
  <c r="BL29" i="30"/>
  <c r="BL30" i="30"/>
  <c r="BL31" i="30"/>
  <c r="BL32" i="30"/>
  <c r="BL33" i="30"/>
  <c r="BL34" i="30"/>
  <c r="BL35" i="30"/>
  <c r="BL36" i="30"/>
  <c r="BL37" i="30"/>
  <c r="BL38" i="30"/>
  <c r="BL39" i="30"/>
  <c r="BL40" i="30"/>
  <c r="BL41" i="30"/>
  <c r="BL42" i="30"/>
  <c r="BL43" i="30"/>
  <c r="BL44" i="30"/>
  <c r="BL45" i="30"/>
  <c r="BL46" i="30"/>
  <c r="BL47" i="30"/>
  <c r="BL48" i="30"/>
  <c r="BL49" i="30"/>
  <c r="BL50" i="30"/>
  <c r="BL51" i="30"/>
  <c r="BL52" i="30"/>
  <c r="BL4" i="3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I62" i="10"/>
  <c r="BJ62" i="10"/>
  <c r="BK62" i="10"/>
  <c r="BL62" i="10"/>
  <c r="BM62" i="10"/>
  <c r="BO62" i="10"/>
  <c r="BP62" i="10"/>
  <c r="BQ62" i="10"/>
  <c r="BR62" i="10"/>
  <c r="BS62" i="10"/>
  <c r="BT62" i="10"/>
  <c r="BV62" i="10"/>
  <c r="BW62" i="10"/>
  <c r="BX62" i="10"/>
  <c r="BY62" i="10"/>
  <c r="BZ62" i="10"/>
  <c r="CA62" i="10"/>
  <c r="CB62" i="10"/>
  <c r="CC62" i="10"/>
  <c r="CD62" i="10"/>
  <c r="CF62" i="10"/>
  <c r="CG62" i="10"/>
  <c r="CH62" i="10"/>
  <c r="CI62" i="10"/>
  <c r="CJ62" i="10"/>
  <c r="CK62" i="10"/>
  <c r="CL62" i="10"/>
  <c r="CM62" i="10"/>
  <c r="CN62" i="10"/>
  <c r="CO62" i="10"/>
  <c r="CP62" i="10"/>
  <c r="CQ62" i="10"/>
  <c r="CR62" i="10"/>
  <c r="CS62" i="10"/>
  <c r="CT62" i="10"/>
  <c r="CU62" i="10"/>
  <c r="CV62" i="10"/>
  <c r="CW62" i="10"/>
  <c r="CX62" i="10"/>
  <c r="CY62" i="10"/>
  <c r="CZ62" i="10"/>
  <c r="DA62" i="10"/>
  <c r="DB62" i="10"/>
  <c r="DC62" i="10"/>
  <c r="DD62" i="10"/>
  <c r="DE62" i="10"/>
  <c r="DF62" i="10"/>
  <c r="DG62" i="10"/>
  <c r="DH62" i="10"/>
  <c r="DI62" i="10"/>
  <c r="DJ62" i="10"/>
  <c r="DK62" i="10"/>
  <c r="DL62" i="10"/>
  <c r="DM62" i="10"/>
  <c r="DN62" i="10"/>
  <c r="DO62" i="10"/>
  <c r="DP62" i="10"/>
  <c r="DQ62" i="10"/>
  <c r="DR62" i="10"/>
  <c r="AI62" i="10"/>
  <c r="AF61" i="10"/>
  <c r="AF62" i="10"/>
  <c r="AF63" i="10"/>
  <c r="I5" i="30"/>
  <c r="BF5" i="30" s="1"/>
  <c r="I6" i="30"/>
  <c r="BF6" i="30" s="1"/>
  <c r="I7" i="30"/>
  <c r="BF7" i="30" s="1"/>
  <c r="I8" i="30"/>
  <c r="BF8" i="30" s="1"/>
  <c r="I9" i="30"/>
  <c r="BF9" i="30" s="1"/>
  <c r="I10" i="30"/>
  <c r="BF10" i="30" s="1"/>
  <c r="I11" i="30"/>
  <c r="BF11" i="30" s="1"/>
  <c r="I12" i="30"/>
  <c r="BF12" i="30" s="1"/>
  <c r="I13" i="30"/>
  <c r="BF13" i="30" s="1"/>
  <c r="I14" i="30"/>
  <c r="BF14" i="30" s="1"/>
  <c r="I15" i="30"/>
  <c r="BF15" i="30" s="1"/>
  <c r="I16" i="30"/>
  <c r="BF16" i="30" s="1"/>
  <c r="I17" i="30"/>
  <c r="BF17" i="30" s="1"/>
  <c r="I18" i="30"/>
  <c r="BF18" i="30" s="1"/>
  <c r="I19" i="30"/>
  <c r="BF19" i="30" s="1"/>
  <c r="I20" i="30"/>
  <c r="BF20" i="30" s="1"/>
  <c r="I21" i="30"/>
  <c r="BF21" i="30" s="1"/>
  <c r="I22" i="30"/>
  <c r="BF22" i="30" s="1"/>
  <c r="I23" i="30"/>
  <c r="BF23" i="30" s="1"/>
  <c r="I24" i="30"/>
  <c r="BF24" i="30" s="1"/>
  <c r="I25" i="30"/>
  <c r="BF25" i="30" s="1"/>
  <c r="I26" i="30"/>
  <c r="BF26" i="30" s="1"/>
  <c r="I27" i="30"/>
  <c r="BF27" i="30" s="1"/>
  <c r="I28" i="30"/>
  <c r="BF28" i="30" s="1"/>
  <c r="I29" i="30"/>
  <c r="BF29" i="30" s="1"/>
  <c r="I30" i="30"/>
  <c r="BF30" i="30" s="1"/>
  <c r="I31" i="30"/>
  <c r="BF31" i="30" s="1"/>
  <c r="I32" i="30"/>
  <c r="BF32" i="30" s="1"/>
  <c r="I33" i="30"/>
  <c r="BF33" i="30" s="1"/>
  <c r="I34" i="30"/>
  <c r="BF34" i="30" s="1"/>
  <c r="I35" i="30"/>
  <c r="BF35" i="30" s="1"/>
  <c r="I36" i="30"/>
  <c r="BF36" i="30" s="1"/>
  <c r="I37" i="30"/>
  <c r="BF37" i="30" s="1"/>
  <c r="I38" i="30"/>
  <c r="BF38" i="30" s="1"/>
  <c r="I39" i="30"/>
  <c r="BF39" i="30" s="1"/>
  <c r="I40" i="30"/>
  <c r="BF40" i="30" s="1"/>
  <c r="I41" i="30"/>
  <c r="BF41" i="30" s="1"/>
  <c r="I42" i="30"/>
  <c r="BF42" i="30" s="1"/>
  <c r="I43" i="30"/>
  <c r="BF43" i="30" s="1"/>
  <c r="I44" i="30"/>
  <c r="BF44" i="30" s="1"/>
  <c r="I45" i="30"/>
  <c r="BF45" i="30" s="1"/>
  <c r="I46" i="30"/>
  <c r="BF46" i="30" s="1"/>
  <c r="I47" i="30"/>
  <c r="BF47" i="30" s="1"/>
  <c r="I48" i="30"/>
  <c r="BF48" i="30" s="1"/>
  <c r="I49" i="30"/>
  <c r="BF49" i="30" s="1"/>
  <c r="I50" i="30"/>
  <c r="BF50" i="30" s="1"/>
  <c r="I51" i="30"/>
  <c r="BF51" i="30" s="1"/>
  <c r="I52" i="30"/>
  <c r="BF52" i="30" s="1"/>
  <c r="I4" i="30"/>
  <c r="BF4" i="30" s="1"/>
  <c r="B5" i="30"/>
  <c r="AY5" i="30" s="1"/>
  <c r="C5" i="30"/>
  <c r="AZ5" i="30" s="1"/>
  <c r="D5" i="30"/>
  <c r="BA5" i="30" s="1"/>
  <c r="G5" i="30"/>
  <c r="BD5" i="30" s="1"/>
  <c r="H5" i="30"/>
  <c r="BE5" i="30" s="1"/>
  <c r="J5" i="30"/>
  <c r="BG5" i="30" s="1"/>
  <c r="BH5" i="30"/>
  <c r="BI5" i="30"/>
  <c r="BJ5" i="30"/>
  <c r="BK5" i="30"/>
  <c r="BM5" i="30"/>
  <c r="BN5" i="30"/>
  <c r="BO5" i="30"/>
  <c r="BP5" i="30"/>
  <c r="BQ5" i="30"/>
  <c r="BR5" i="30"/>
  <c r="BS5" i="30"/>
  <c r="B6" i="30"/>
  <c r="AY6" i="30" s="1"/>
  <c r="C6" i="30"/>
  <c r="AZ6" i="30" s="1"/>
  <c r="D6" i="30"/>
  <c r="BA6" i="30" s="1"/>
  <c r="G6" i="30"/>
  <c r="BD6" i="30" s="1"/>
  <c r="H6" i="30"/>
  <c r="BE6" i="30" s="1"/>
  <c r="J6" i="30"/>
  <c r="BG6" i="30" s="1"/>
  <c r="BH6" i="30"/>
  <c r="BI6" i="30"/>
  <c r="BJ6" i="30"/>
  <c r="BK6" i="30"/>
  <c r="BM6" i="30"/>
  <c r="BN6" i="30"/>
  <c r="BO6" i="30"/>
  <c r="BP6" i="30"/>
  <c r="BQ6" i="30"/>
  <c r="BR6" i="30"/>
  <c r="BS6" i="30"/>
  <c r="B7" i="30"/>
  <c r="AY7" i="30" s="1"/>
  <c r="C7" i="30"/>
  <c r="AZ7" i="30" s="1"/>
  <c r="D7" i="30"/>
  <c r="BA7" i="30" s="1"/>
  <c r="G7" i="30"/>
  <c r="BD7" i="30" s="1"/>
  <c r="H7" i="30"/>
  <c r="BE7" i="30" s="1"/>
  <c r="J7" i="30"/>
  <c r="BG7" i="30" s="1"/>
  <c r="BH7" i="30"/>
  <c r="BI7" i="30"/>
  <c r="BJ7" i="30"/>
  <c r="BK7" i="30"/>
  <c r="BM7" i="30"/>
  <c r="BN7" i="30"/>
  <c r="BO7" i="30"/>
  <c r="BP7" i="30"/>
  <c r="BQ7" i="30"/>
  <c r="BR7" i="30"/>
  <c r="BS7" i="30"/>
  <c r="B8" i="30"/>
  <c r="AY8" i="30" s="1"/>
  <c r="C8" i="30"/>
  <c r="AZ8" i="30" s="1"/>
  <c r="D8" i="30"/>
  <c r="BA8" i="30" s="1"/>
  <c r="G8" i="30"/>
  <c r="BD8" i="30" s="1"/>
  <c r="H8" i="30"/>
  <c r="BE8" i="30" s="1"/>
  <c r="J8" i="30"/>
  <c r="BG8" i="30" s="1"/>
  <c r="BH8" i="30"/>
  <c r="BI8" i="30"/>
  <c r="BJ8" i="30"/>
  <c r="BK8" i="30"/>
  <c r="BM8" i="30"/>
  <c r="BN8" i="30"/>
  <c r="BO8" i="30"/>
  <c r="BP8" i="30"/>
  <c r="BQ8" i="30"/>
  <c r="BR8" i="30"/>
  <c r="BS8" i="30"/>
  <c r="B9" i="30"/>
  <c r="AY9" i="30" s="1"/>
  <c r="C9" i="30"/>
  <c r="AZ9" i="30" s="1"/>
  <c r="D9" i="30"/>
  <c r="BA9" i="30" s="1"/>
  <c r="G9" i="30"/>
  <c r="BD9" i="30" s="1"/>
  <c r="H9" i="30"/>
  <c r="BE9" i="30" s="1"/>
  <c r="J9" i="30"/>
  <c r="BG9" i="30" s="1"/>
  <c r="BH9" i="30"/>
  <c r="BI9" i="30"/>
  <c r="BJ9" i="30"/>
  <c r="BK9" i="30"/>
  <c r="BM9" i="30"/>
  <c r="BN9" i="30"/>
  <c r="BO9" i="30"/>
  <c r="BP9" i="30"/>
  <c r="BQ9" i="30"/>
  <c r="BR9" i="30"/>
  <c r="BS9" i="30"/>
  <c r="B10" i="30"/>
  <c r="AY10" i="30" s="1"/>
  <c r="C10" i="30"/>
  <c r="AZ10" i="30" s="1"/>
  <c r="D10" i="30"/>
  <c r="BA10" i="30" s="1"/>
  <c r="G10" i="30"/>
  <c r="BD10" i="30" s="1"/>
  <c r="H10" i="30"/>
  <c r="BE10" i="30" s="1"/>
  <c r="J10" i="30"/>
  <c r="BG10" i="30" s="1"/>
  <c r="BH10" i="30"/>
  <c r="BI10" i="30"/>
  <c r="BJ10" i="30"/>
  <c r="BK10" i="30"/>
  <c r="BM10" i="30"/>
  <c r="BN10" i="30"/>
  <c r="BO10" i="30"/>
  <c r="BP10" i="30"/>
  <c r="BQ10" i="30"/>
  <c r="BR10" i="30"/>
  <c r="BS10" i="30"/>
  <c r="B11" i="30"/>
  <c r="AY11" i="30" s="1"/>
  <c r="C11" i="30"/>
  <c r="AZ11" i="30" s="1"/>
  <c r="D11" i="30"/>
  <c r="BA11" i="30" s="1"/>
  <c r="G11" i="30"/>
  <c r="BD11" i="30" s="1"/>
  <c r="H11" i="30"/>
  <c r="BE11" i="30" s="1"/>
  <c r="J11" i="30"/>
  <c r="BG11" i="30" s="1"/>
  <c r="BH11" i="30"/>
  <c r="BI11" i="30"/>
  <c r="BJ11" i="30"/>
  <c r="BK11" i="30"/>
  <c r="BM11" i="30"/>
  <c r="BN11" i="30"/>
  <c r="BO11" i="30"/>
  <c r="BP11" i="30"/>
  <c r="BQ11" i="30"/>
  <c r="BR11" i="30"/>
  <c r="BS11" i="30"/>
  <c r="B12" i="30"/>
  <c r="AY12" i="30" s="1"/>
  <c r="C12" i="30"/>
  <c r="AZ12" i="30" s="1"/>
  <c r="D12" i="30"/>
  <c r="BA12" i="30" s="1"/>
  <c r="G12" i="30"/>
  <c r="BD12" i="30" s="1"/>
  <c r="H12" i="30"/>
  <c r="BE12" i="30" s="1"/>
  <c r="J12" i="30"/>
  <c r="BG12" i="30" s="1"/>
  <c r="BH12" i="30"/>
  <c r="BI12" i="30"/>
  <c r="BJ12" i="30"/>
  <c r="BK12" i="30"/>
  <c r="BM12" i="30"/>
  <c r="BN12" i="30"/>
  <c r="BO12" i="30"/>
  <c r="BP12" i="30"/>
  <c r="BQ12" i="30"/>
  <c r="BR12" i="30"/>
  <c r="BS12" i="30"/>
  <c r="B13" i="30"/>
  <c r="AY13" i="30" s="1"/>
  <c r="C13" i="30"/>
  <c r="AZ13" i="30" s="1"/>
  <c r="D13" i="30"/>
  <c r="BA13" i="30" s="1"/>
  <c r="G13" i="30"/>
  <c r="BD13" i="30" s="1"/>
  <c r="H13" i="30"/>
  <c r="BE13" i="30" s="1"/>
  <c r="J13" i="30"/>
  <c r="BG13" i="30" s="1"/>
  <c r="BH13" i="30"/>
  <c r="BI13" i="30"/>
  <c r="BJ13" i="30"/>
  <c r="BK13" i="30"/>
  <c r="BM13" i="30"/>
  <c r="BN13" i="30"/>
  <c r="BO13" i="30"/>
  <c r="BP13" i="30"/>
  <c r="BQ13" i="30"/>
  <c r="BR13" i="30"/>
  <c r="BS13" i="30"/>
  <c r="B14" i="30"/>
  <c r="AY14" i="30" s="1"/>
  <c r="C14" i="30"/>
  <c r="AZ14" i="30" s="1"/>
  <c r="D14" i="30"/>
  <c r="BA14" i="30" s="1"/>
  <c r="G14" i="30"/>
  <c r="BD14" i="30" s="1"/>
  <c r="H14" i="30"/>
  <c r="BE14" i="30" s="1"/>
  <c r="J14" i="30"/>
  <c r="BG14" i="30" s="1"/>
  <c r="BH14" i="30"/>
  <c r="BI14" i="30"/>
  <c r="BJ14" i="30"/>
  <c r="BK14" i="30"/>
  <c r="BM14" i="30"/>
  <c r="BN14" i="30"/>
  <c r="BO14" i="30"/>
  <c r="BP14" i="30"/>
  <c r="BQ14" i="30"/>
  <c r="BR14" i="30"/>
  <c r="BS14" i="30"/>
  <c r="B15" i="30"/>
  <c r="AY15" i="30" s="1"/>
  <c r="C15" i="30"/>
  <c r="AZ15" i="30" s="1"/>
  <c r="D15" i="30"/>
  <c r="BA15" i="30" s="1"/>
  <c r="G15" i="30"/>
  <c r="BD15" i="30" s="1"/>
  <c r="H15" i="30"/>
  <c r="BE15" i="30" s="1"/>
  <c r="J15" i="30"/>
  <c r="BG15" i="30" s="1"/>
  <c r="BH15" i="30"/>
  <c r="BI15" i="30"/>
  <c r="BJ15" i="30"/>
  <c r="BK15" i="30"/>
  <c r="BM15" i="30"/>
  <c r="BN15" i="30"/>
  <c r="BO15" i="30"/>
  <c r="BP15" i="30"/>
  <c r="BQ15" i="30"/>
  <c r="BR15" i="30"/>
  <c r="BS15" i="30"/>
  <c r="B16" i="30"/>
  <c r="AY16" i="30" s="1"/>
  <c r="C16" i="30"/>
  <c r="AZ16" i="30" s="1"/>
  <c r="D16" i="30"/>
  <c r="BA16" i="30" s="1"/>
  <c r="G16" i="30"/>
  <c r="BD16" i="30" s="1"/>
  <c r="H16" i="30"/>
  <c r="BE16" i="30" s="1"/>
  <c r="J16" i="30"/>
  <c r="BG16" i="30" s="1"/>
  <c r="BH16" i="30"/>
  <c r="BI16" i="30"/>
  <c r="BJ16" i="30"/>
  <c r="BK16" i="30"/>
  <c r="BM16" i="30"/>
  <c r="BN16" i="30"/>
  <c r="BO16" i="30"/>
  <c r="BP16" i="30"/>
  <c r="BQ16" i="30"/>
  <c r="BR16" i="30"/>
  <c r="BS16" i="30"/>
  <c r="B17" i="30"/>
  <c r="AY17" i="30" s="1"/>
  <c r="C17" i="30"/>
  <c r="AZ17" i="30" s="1"/>
  <c r="D17" i="30"/>
  <c r="BA17" i="30" s="1"/>
  <c r="G17" i="30"/>
  <c r="BD17" i="30" s="1"/>
  <c r="H17" i="30"/>
  <c r="BE17" i="30" s="1"/>
  <c r="J17" i="30"/>
  <c r="BG17" i="30" s="1"/>
  <c r="BH17" i="30"/>
  <c r="BI17" i="30"/>
  <c r="BJ17" i="30"/>
  <c r="BK17" i="30"/>
  <c r="BM17" i="30"/>
  <c r="BN17" i="30"/>
  <c r="BO17" i="30"/>
  <c r="BP17" i="30"/>
  <c r="BQ17" i="30"/>
  <c r="BR17" i="30"/>
  <c r="BS17" i="30"/>
  <c r="B18" i="30"/>
  <c r="AY18" i="30" s="1"/>
  <c r="C18" i="30"/>
  <c r="AZ18" i="30" s="1"/>
  <c r="D18" i="30"/>
  <c r="BA18" i="30" s="1"/>
  <c r="G18" i="30"/>
  <c r="BD18" i="30" s="1"/>
  <c r="H18" i="30"/>
  <c r="BE18" i="30" s="1"/>
  <c r="J18" i="30"/>
  <c r="BG18" i="30" s="1"/>
  <c r="BH18" i="30"/>
  <c r="BI18" i="30"/>
  <c r="BJ18" i="30"/>
  <c r="BK18" i="30"/>
  <c r="BM18" i="30"/>
  <c r="BN18" i="30"/>
  <c r="BO18" i="30"/>
  <c r="BP18" i="30"/>
  <c r="BQ18" i="30"/>
  <c r="BR18" i="30"/>
  <c r="BS18" i="30"/>
  <c r="B19" i="30"/>
  <c r="AY19" i="30" s="1"/>
  <c r="C19" i="30"/>
  <c r="AZ19" i="30" s="1"/>
  <c r="D19" i="30"/>
  <c r="BA19" i="30" s="1"/>
  <c r="G19" i="30"/>
  <c r="BD19" i="30" s="1"/>
  <c r="H19" i="30"/>
  <c r="BE19" i="30" s="1"/>
  <c r="J19" i="30"/>
  <c r="BG19" i="30" s="1"/>
  <c r="BH19" i="30"/>
  <c r="BI19" i="30"/>
  <c r="BJ19" i="30"/>
  <c r="BK19" i="30"/>
  <c r="BM19" i="30"/>
  <c r="BN19" i="30"/>
  <c r="BO19" i="30"/>
  <c r="BP19" i="30"/>
  <c r="BQ19" i="30"/>
  <c r="BR19" i="30"/>
  <c r="BS19" i="30"/>
  <c r="B20" i="30"/>
  <c r="AY20" i="30" s="1"/>
  <c r="C20" i="30"/>
  <c r="AZ20" i="30" s="1"/>
  <c r="D20" i="30"/>
  <c r="BA20" i="30" s="1"/>
  <c r="G20" i="30"/>
  <c r="BD20" i="30" s="1"/>
  <c r="H20" i="30"/>
  <c r="BE20" i="30" s="1"/>
  <c r="J20" i="30"/>
  <c r="BG20" i="30" s="1"/>
  <c r="BH20" i="30"/>
  <c r="BI20" i="30"/>
  <c r="BJ20" i="30"/>
  <c r="BK20" i="30"/>
  <c r="BM20" i="30"/>
  <c r="BN20" i="30"/>
  <c r="BO20" i="30"/>
  <c r="BP20" i="30"/>
  <c r="BQ20" i="30"/>
  <c r="BR20" i="30"/>
  <c r="BS20" i="30"/>
  <c r="B21" i="30"/>
  <c r="AY21" i="30" s="1"/>
  <c r="C21" i="30"/>
  <c r="AZ21" i="30" s="1"/>
  <c r="D21" i="30"/>
  <c r="BA21" i="30" s="1"/>
  <c r="G21" i="30"/>
  <c r="BD21" i="30" s="1"/>
  <c r="H21" i="30"/>
  <c r="BE21" i="30" s="1"/>
  <c r="J21" i="30"/>
  <c r="BG21" i="30" s="1"/>
  <c r="BH21" i="30"/>
  <c r="BI21" i="30"/>
  <c r="BJ21" i="30"/>
  <c r="BK21" i="30"/>
  <c r="BM21" i="30"/>
  <c r="BN21" i="30"/>
  <c r="BO21" i="30"/>
  <c r="BP21" i="30"/>
  <c r="BQ21" i="30"/>
  <c r="BR21" i="30"/>
  <c r="BS21" i="30"/>
  <c r="B22" i="30"/>
  <c r="AY22" i="30" s="1"/>
  <c r="C22" i="30"/>
  <c r="AZ22" i="30" s="1"/>
  <c r="D22" i="30"/>
  <c r="BA22" i="30" s="1"/>
  <c r="G22" i="30"/>
  <c r="BD22" i="30" s="1"/>
  <c r="H22" i="30"/>
  <c r="BE22" i="30" s="1"/>
  <c r="J22" i="30"/>
  <c r="BG22" i="30" s="1"/>
  <c r="BH22" i="30"/>
  <c r="BI22" i="30"/>
  <c r="BJ22" i="30"/>
  <c r="BK22" i="30"/>
  <c r="BM22" i="30"/>
  <c r="BN22" i="30"/>
  <c r="BO22" i="30"/>
  <c r="BP22" i="30"/>
  <c r="BQ22" i="30"/>
  <c r="BR22" i="30"/>
  <c r="BS22" i="30"/>
  <c r="B23" i="30"/>
  <c r="AY23" i="30" s="1"/>
  <c r="C23" i="30"/>
  <c r="AZ23" i="30" s="1"/>
  <c r="D23" i="30"/>
  <c r="BA23" i="30" s="1"/>
  <c r="G23" i="30"/>
  <c r="BD23" i="30" s="1"/>
  <c r="H23" i="30"/>
  <c r="BE23" i="30" s="1"/>
  <c r="J23" i="30"/>
  <c r="BG23" i="30" s="1"/>
  <c r="BH23" i="30"/>
  <c r="BI23" i="30"/>
  <c r="BJ23" i="30"/>
  <c r="BK23" i="30"/>
  <c r="BM23" i="30"/>
  <c r="BN23" i="30"/>
  <c r="BO23" i="30"/>
  <c r="BP23" i="30"/>
  <c r="BQ23" i="30"/>
  <c r="BR23" i="30"/>
  <c r="BS23" i="30"/>
  <c r="B24" i="30"/>
  <c r="AY24" i="30" s="1"/>
  <c r="C24" i="30"/>
  <c r="AZ24" i="30" s="1"/>
  <c r="D24" i="30"/>
  <c r="BA24" i="30" s="1"/>
  <c r="G24" i="30"/>
  <c r="BD24" i="30" s="1"/>
  <c r="H24" i="30"/>
  <c r="BE24" i="30" s="1"/>
  <c r="J24" i="30"/>
  <c r="BG24" i="30" s="1"/>
  <c r="BH24" i="30"/>
  <c r="BI24" i="30"/>
  <c r="BJ24" i="30"/>
  <c r="BK24" i="30"/>
  <c r="BM24" i="30"/>
  <c r="BN24" i="30"/>
  <c r="BO24" i="30"/>
  <c r="BP24" i="30"/>
  <c r="BQ24" i="30"/>
  <c r="BR24" i="30"/>
  <c r="BS24" i="30"/>
  <c r="B25" i="30"/>
  <c r="AY25" i="30" s="1"/>
  <c r="C25" i="30"/>
  <c r="AZ25" i="30" s="1"/>
  <c r="D25" i="30"/>
  <c r="BA25" i="30" s="1"/>
  <c r="G25" i="30"/>
  <c r="BD25" i="30" s="1"/>
  <c r="H25" i="30"/>
  <c r="BE25" i="30" s="1"/>
  <c r="J25" i="30"/>
  <c r="BG25" i="30" s="1"/>
  <c r="BH25" i="30"/>
  <c r="BI25" i="30"/>
  <c r="BJ25" i="30"/>
  <c r="BK25" i="30"/>
  <c r="BM25" i="30"/>
  <c r="BN25" i="30"/>
  <c r="BO25" i="30"/>
  <c r="BP25" i="30"/>
  <c r="BQ25" i="30"/>
  <c r="BR25" i="30"/>
  <c r="BS25" i="30"/>
  <c r="B26" i="30"/>
  <c r="AY26" i="30" s="1"/>
  <c r="C26" i="30"/>
  <c r="AZ26" i="30" s="1"/>
  <c r="D26" i="30"/>
  <c r="BA26" i="30" s="1"/>
  <c r="G26" i="30"/>
  <c r="BD26" i="30" s="1"/>
  <c r="H26" i="30"/>
  <c r="BE26" i="30" s="1"/>
  <c r="J26" i="30"/>
  <c r="BG26" i="30" s="1"/>
  <c r="BH26" i="30"/>
  <c r="BI26" i="30"/>
  <c r="BJ26" i="30"/>
  <c r="BK26" i="30"/>
  <c r="BM26" i="30"/>
  <c r="BN26" i="30"/>
  <c r="BO26" i="30"/>
  <c r="BP26" i="30"/>
  <c r="BQ26" i="30"/>
  <c r="BR26" i="30"/>
  <c r="BS26" i="30"/>
  <c r="B27" i="30"/>
  <c r="AY27" i="30" s="1"/>
  <c r="C27" i="30"/>
  <c r="AZ27" i="30" s="1"/>
  <c r="D27" i="30"/>
  <c r="BA27" i="30" s="1"/>
  <c r="G27" i="30"/>
  <c r="BD27" i="30" s="1"/>
  <c r="H27" i="30"/>
  <c r="BE27" i="30" s="1"/>
  <c r="J27" i="30"/>
  <c r="BG27" i="30" s="1"/>
  <c r="BH27" i="30"/>
  <c r="BI27" i="30"/>
  <c r="BJ27" i="30"/>
  <c r="BK27" i="30"/>
  <c r="BM27" i="30"/>
  <c r="BN27" i="30"/>
  <c r="BO27" i="30"/>
  <c r="BP27" i="30"/>
  <c r="BQ27" i="30"/>
  <c r="BR27" i="30"/>
  <c r="BS27" i="30"/>
  <c r="B28" i="30"/>
  <c r="AY28" i="30" s="1"/>
  <c r="C28" i="30"/>
  <c r="AZ28" i="30" s="1"/>
  <c r="D28" i="30"/>
  <c r="BA28" i="30" s="1"/>
  <c r="G28" i="30"/>
  <c r="BD28" i="30" s="1"/>
  <c r="H28" i="30"/>
  <c r="BE28" i="30" s="1"/>
  <c r="J28" i="30"/>
  <c r="BG28" i="30" s="1"/>
  <c r="BH28" i="30"/>
  <c r="BI28" i="30"/>
  <c r="BJ28" i="30"/>
  <c r="BK28" i="30"/>
  <c r="BM28" i="30"/>
  <c r="BN28" i="30"/>
  <c r="BO28" i="30"/>
  <c r="BP28" i="30"/>
  <c r="BQ28" i="30"/>
  <c r="BR28" i="30"/>
  <c r="BS28" i="30"/>
  <c r="B29" i="30"/>
  <c r="AY29" i="30" s="1"/>
  <c r="C29" i="30"/>
  <c r="AZ29" i="30" s="1"/>
  <c r="D29" i="30"/>
  <c r="BA29" i="30" s="1"/>
  <c r="G29" i="30"/>
  <c r="BD29" i="30" s="1"/>
  <c r="H29" i="30"/>
  <c r="BE29" i="30" s="1"/>
  <c r="J29" i="30"/>
  <c r="BG29" i="30" s="1"/>
  <c r="BH29" i="30"/>
  <c r="BI29" i="30"/>
  <c r="BJ29" i="30"/>
  <c r="BK29" i="30"/>
  <c r="BM29" i="30"/>
  <c r="BN29" i="30"/>
  <c r="BO29" i="30"/>
  <c r="BP29" i="30"/>
  <c r="BQ29" i="30"/>
  <c r="BR29" i="30"/>
  <c r="BS29" i="30"/>
  <c r="B30" i="30"/>
  <c r="AY30" i="30" s="1"/>
  <c r="C30" i="30"/>
  <c r="AZ30" i="30" s="1"/>
  <c r="D30" i="30"/>
  <c r="BA30" i="30" s="1"/>
  <c r="G30" i="30"/>
  <c r="BD30" i="30" s="1"/>
  <c r="H30" i="30"/>
  <c r="BE30" i="30" s="1"/>
  <c r="J30" i="30"/>
  <c r="BG30" i="30" s="1"/>
  <c r="BH30" i="30"/>
  <c r="BI30" i="30"/>
  <c r="BJ30" i="30"/>
  <c r="BK30" i="30"/>
  <c r="BM30" i="30"/>
  <c r="BN30" i="30"/>
  <c r="BO30" i="30"/>
  <c r="BP30" i="30"/>
  <c r="BQ30" i="30"/>
  <c r="BR30" i="30"/>
  <c r="BS30" i="30"/>
  <c r="B31" i="30"/>
  <c r="AY31" i="30" s="1"/>
  <c r="C31" i="30"/>
  <c r="AZ31" i="30" s="1"/>
  <c r="D31" i="30"/>
  <c r="BA31" i="30" s="1"/>
  <c r="G31" i="30"/>
  <c r="BD31" i="30" s="1"/>
  <c r="H31" i="30"/>
  <c r="BE31" i="30" s="1"/>
  <c r="J31" i="30"/>
  <c r="BG31" i="30" s="1"/>
  <c r="BH31" i="30"/>
  <c r="BI31" i="30"/>
  <c r="BJ31" i="30"/>
  <c r="BK31" i="30"/>
  <c r="BM31" i="30"/>
  <c r="BN31" i="30"/>
  <c r="BO31" i="30"/>
  <c r="BP31" i="30"/>
  <c r="BQ31" i="30"/>
  <c r="BR31" i="30"/>
  <c r="BS31" i="30"/>
  <c r="B32" i="30"/>
  <c r="AY32" i="30" s="1"/>
  <c r="C32" i="30"/>
  <c r="AZ32" i="30" s="1"/>
  <c r="D32" i="30"/>
  <c r="BA32" i="30" s="1"/>
  <c r="G32" i="30"/>
  <c r="BD32" i="30" s="1"/>
  <c r="H32" i="30"/>
  <c r="BE32" i="30" s="1"/>
  <c r="J32" i="30"/>
  <c r="BG32" i="30" s="1"/>
  <c r="BH32" i="30"/>
  <c r="BI32" i="30"/>
  <c r="BJ32" i="30"/>
  <c r="BK32" i="30"/>
  <c r="BM32" i="30"/>
  <c r="BN32" i="30"/>
  <c r="BO32" i="30"/>
  <c r="BP32" i="30"/>
  <c r="BQ32" i="30"/>
  <c r="BR32" i="30"/>
  <c r="BS32" i="30"/>
  <c r="B33" i="30"/>
  <c r="AY33" i="30" s="1"/>
  <c r="C33" i="30"/>
  <c r="AZ33" i="30" s="1"/>
  <c r="D33" i="30"/>
  <c r="BA33" i="30" s="1"/>
  <c r="G33" i="30"/>
  <c r="BD33" i="30" s="1"/>
  <c r="H33" i="30"/>
  <c r="BE33" i="30" s="1"/>
  <c r="J33" i="30"/>
  <c r="BG33" i="30" s="1"/>
  <c r="BH33" i="30"/>
  <c r="BI33" i="30"/>
  <c r="BJ33" i="30"/>
  <c r="BK33" i="30"/>
  <c r="BM33" i="30"/>
  <c r="BN33" i="30"/>
  <c r="BO33" i="30"/>
  <c r="BP33" i="30"/>
  <c r="BQ33" i="30"/>
  <c r="BR33" i="30"/>
  <c r="BS33" i="30"/>
  <c r="B34" i="30"/>
  <c r="AY34" i="30" s="1"/>
  <c r="C34" i="30"/>
  <c r="AZ34" i="30" s="1"/>
  <c r="D34" i="30"/>
  <c r="BA34" i="30" s="1"/>
  <c r="G34" i="30"/>
  <c r="BD34" i="30" s="1"/>
  <c r="H34" i="30"/>
  <c r="BE34" i="30" s="1"/>
  <c r="J34" i="30"/>
  <c r="BG34" i="30" s="1"/>
  <c r="BH34" i="30"/>
  <c r="BI34" i="30"/>
  <c r="BJ34" i="30"/>
  <c r="BK34" i="30"/>
  <c r="BM34" i="30"/>
  <c r="BN34" i="30"/>
  <c r="BO34" i="30"/>
  <c r="BP34" i="30"/>
  <c r="BQ34" i="30"/>
  <c r="BR34" i="30"/>
  <c r="BS34" i="30"/>
  <c r="B35" i="30"/>
  <c r="AY35" i="30" s="1"/>
  <c r="C35" i="30"/>
  <c r="AZ35" i="30" s="1"/>
  <c r="D35" i="30"/>
  <c r="BA35" i="30" s="1"/>
  <c r="G35" i="30"/>
  <c r="BD35" i="30" s="1"/>
  <c r="H35" i="30"/>
  <c r="BE35" i="30" s="1"/>
  <c r="J35" i="30"/>
  <c r="BG35" i="30" s="1"/>
  <c r="BH35" i="30"/>
  <c r="BI35" i="30"/>
  <c r="BJ35" i="30"/>
  <c r="BK35" i="30"/>
  <c r="BM35" i="30"/>
  <c r="BN35" i="30"/>
  <c r="BO35" i="30"/>
  <c r="BP35" i="30"/>
  <c r="BQ35" i="30"/>
  <c r="BR35" i="30"/>
  <c r="BS35" i="30"/>
  <c r="B36" i="30"/>
  <c r="AY36" i="30" s="1"/>
  <c r="C36" i="30"/>
  <c r="AZ36" i="30" s="1"/>
  <c r="D36" i="30"/>
  <c r="BA36" i="30" s="1"/>
  <c r="G36" i="30"/>
  <c r="BD36" i="30" s="1"/>
  <c r="H36" i="30"/>
  <c r="BE36" i="30" s="1"/>
  <c r="J36" i="30"/>
  <c r="BG36" i="30" s="1"/>
  <c r="BH36" i="30"/>
  <c r="BI36" i="30"/>
  <c r="BJ36" i="30"/>
  <c r="BK36" i="30"/>
  <c r="BM36" i="30"/>
  <c r="BN36" i="30"/>
  <c r="BO36" i="30"/>
  <c r="BP36" i="30"/>
  <c r="BQ36" i="30"/>
  <c r="BR36" i="30"/>
  <c r="BS36" i="30"/>
  <c r="B37" i="30"/>
  <c r="AY37" i="30" s="1"/>
  <c r="C37" i="30"/>
  <c r="AZ37" i="30" s="1"/>
  <c r="D37" i="30"/>
  <c r="BA37" i="30" s="1"/>
  <c r="G37" i="30"/>
  <c r="BD37" i="30" s="1"/>
  <c r="H37" i="30"/>
  <c r="BE37" i="30" s="1"/>
  <c r="J37" i="30"/>
  <c r="BG37" i="30" s="1"/>
  <c r="BH37" i="30"/>
  <c r="BI37" i="30"/>
  <c r="BJ37" i="30"/>
  <c r="BK37" i="30"/>
  <c r="BM37" i="30"/>
  <c r="BN37" i="30"/>
  <c r="BO37" i="30"/>
  <c r="BP37" i="30"/>
  <c r="BQ37" i="30"/>
  <c r="BR37" i="30"/>
  <c r="BS37" i="30"/>
  <c r="B38" i="30"/>
  <c r="AY38" i="30" s="1"/>
  <c r="C38" i="30"/>
  <c r="AZ38" i="30" s="1"/>
  <c r="D38" i="30"/>
  <c r="BA38" i="30" s="1"/>
  <c r="G38" i="30"/>
  <c r="BD38" i="30" s="1"/>
  <c r="H38" i="30"/>
  <c r="BE38" i="30" s="1"/>
  <c r="J38" i="30"/>
  <c r="BG38" i="30" s="1"/>
  <c r="BH38" i="30"/>
  <c r="BI38" i="30"/>
  <c r="BJ38" i="30"/>
  <c r="BK38" i="30"/>
  <c r="BM38" i="30"/>
  <c r="BN38" i="30"/>
  <c r="BO38" i="30"/>
  <c r="BP38" i="30"/>
  <c r="BQ38" i="30"/>
  <c r="BR38" i="30"/>
  <c r="BS38" i="30"/>
  <c r="B39" i="30"/>
  <c r="AY39" i="30" s="1"/>
  <c r="C39" i="30"/>
  <c r="AZ39" i="30" s="1"/>
  <c r="D39" i="30"/>
  <c r="BA39" i="30" s="1"/>
  <c r="G39" i="30"/>
  <c r="BD39" i="30" s="1"/>
  <c r="H39" i="30"/>
  <c r="BE39" i="30" s="1"/>
  <c r="J39" i="30"/>
  <c r="BG39" i="30" s="1"/>
  <c r="BH39" i="30"/>
  <c r="BI39" i="30"/>
  <c r="BJ39" i="30"/>
  <c r="BK39" i="30"/>
  <c r="BM39" i="30"/>
  <c r="BN39" i="30"/>
  <c r="BO39" i="30"/>
  <c r="BP39" i="30"/>
  <c r="BQ39" i="30"/>
  <c r="BR39" i="30"/>
  <c r="BS39" i="30"/>
  <c r="B40" i="30"/>
  <c r="AY40" i="30" s="1"/>
  <c r="C40" i="30"/>
  <c r="AZ40" i="30" s="1"/>
  <c r="D40" i="30"/>
  <c r="BA40" i="30" s="1"/>
  <c r="G40" i="30"/>
  <c r="BD40" i="30" s="1"/>
  <c r="H40" i="30"/>
  <c r="BE40" i="30" s="1"/>
  <c r="J40" i="30"/>
  <c r="BG40" i="30" s="1"/>
  <c r="BH40" i="30"/>
  <c r="BI40" i="30"/>
  <c r="BJ40" i="30"/>
  <c r="BK40" i="30"/>
  <c r="BM40" i="30"/>
  <c r="BN40" i="30"/>
  <c r="BO40" i="30"/>
  <c r="BP40" i="30"/>
  <c r="BQ40" i="30"/>
  <c r="BR40" i="30"/>
  <c r="BS40" i="30"/>
  <c r="B41" i="30"/>
  <c r="AY41" i="30" s="1"/>
  <c r="C41" i="30"/>
  <c r="AZ41" i="30" s="1"/>
  <c r="D41" i="30"/>
  <c r="BA41" i="30" s="1"/>
  <c r="G41" i="30"/>
  <c r="BD41" i="30" s="1"/>
  <c r="H41" i="30"/>
  <c r="BE41" i="30" s="1"/>
  <c r="J41" i="30"/>
  <c r="BG41" i="30" s="1"/>
  <c r="BH41" i="30"/>
  <c r="BI41" i="30"/>
  <c r="BJ41" i="30"/>
  <c r="BK41" i="30"/>
  <c r="BM41" i="30"/>
  <c r="BN41" i="30"/>
  <c r="BO41" i="30"/>
  <c r="BP41" i="30"/>
  <c r="BQ41" i="30"/>
  <c r="BR41" i="30"/>
  <c r="BS41" i="30"/>
  <c r="B42" i="30"/>
  <c r="AY42" i="30" s="1"/>
  <c r="C42" i="30"/>
  <c r="AZ42" i="30" s="1"/>
  <c r="D42" i="30"/>
  <c r="BA42" i="30" s="1"/>
  <c r="G42" i="30"/>
  <c r="BD42" i="30" s="1"/>
  <c r="H42" i="30"/>
  <c r="BE42" i="30" s="1"/>
  <c r="J42" i="30"/>
  <c r="BG42" i="30" s="1"/>
  <c r="BH42" i="30"/>
  <c r="BI42" i="30"/>
  <c r="BJ42" i="30"/>
  <c r="BK42" i="30"/>
  <c r="BM42" i="30"/>
  <c r="BN42" i="30"/>
  <c r="BO42" i="30"/>
  <c r="BP42" i="30"/>
  <c r="BQ42" i="30"/>
  <c r="BR42" i="30"/>
  <c r="BS42" i="30"/>
  <c r="B43" i="30"/>
  <c r="AY43" i="30" s="1"/>
  <c r="C43" i="30"/>
  <c r="AZ43" i="30" s="1"/>
  <c r="D43" i="30"/>
  <c r="BA43" i="30" s="1"/>
  <c r="G43" i="30"/>
  <c r="BD43" i="30" s="1"/>
  <c r="H43" i="30"/>
  <c r="BE43" i="30" s="1"/>
  <c r="J43" i="30"/>
  <c r="BG43" i="30" s="1"/>
  <c r="BH43" i="30"/>
  <c r="BI43" i="30"/>
  <c r="BJ43" i="30"/>
  <c r="BK43" i="30"/>
  <c r="BM43" i="30"/>
  <c r="BN43" i="30"/>
  <c r="BO43" i="30"/>
  <c r="BP43" i="30"/>
  <c r="BQ43" i="30"/>
  <c r="BR43" i="30"/>
  <c r="BS43" i="30"/>
  <c r="B44" i="30"/>
  <c r="AY44" i="30" s="1"/>
  <c r="C44" i="30"/>
  <c r="AZ44" i="30" s="1"/>
  <c r="D44" i="30"/>
  <c r="BA44" i="30" s="1"/>
  <c r="G44" i="30"/>
  <c r="BD44" i="30" s="1"/>
  <c r="H44" i="30"/>
  <c r="BE44" i="30" s="1"/>
  <c r="J44" i="30"/>
  <c r="BG44" i="30" s="1"/>
  <c r="BH44" i="30"/>
  <c r="BI44" i="30"/>
  <c r="BJ44" i="30"/>
  <c r="BK44" i="30"/>
  <c r="BM44" i="30"/>
  <c r="BN44" i="30"/>
  <c r="BO44" i="30"/>
  <c r="BP44" i="30"/>
  <c r="BQ44" i="30"/>
  <c r="BR44" i="30"/>
  <c r="BS44" i="30"/>
  <c r="B45" i="30"/>
  <c r="AY45" i="30" s="1"/>
  <c r="C45" i="30"/>
  <c r="AZ45" i="30" s="1"/>
  <c r="D45" i="30"/>
  <c r="BA45" i="30" s="1"/>
  <c r="G45" i="30"/>
  <c r="BD45" i="30" s="1"/>
  <c r="H45" i="30"/>
  <c r="BE45" i="30" s="1"/>
  <c r="J45" i="30"/>
  <c r="BG45" i="30" s="1"/>
  <c r="BH45" i="30"/>
  <c r="BI45" i="30"/>
  <c r="BJ45" i="30"/>
  <c r="BK45" i="30"/>
  <c r="BM45" i="30"/>
  <c r="BN45" i="30"/>
  <c r="BO45" i="30"/>
  <c r="BP45" i="30"/>
  <c r="BQ45" i="30"/>
  <c r="BR45" i="30"/>
  <c r="BS45" i="30"/>
  <c r="B46" i="30"/>
  <c r="AY46" i="30" s="1"/>
  <c r="C46" i="30"/>
  <c r="AZ46" i="30" s="1"/>
  <c r="D46" i="30"/>
  <c r="BA46" i="30" s="1"/>
  <c r="G46" i="30"/>
  <c r="BD46" i="30" s="1"/>
  <c r="H46" i="30"/>
  <c r="BE46" i="30" s="1"/>
  <c r="J46" i="30"/>
  <c r="BG46" i="30" s="1"/>
  <c r="BH46" i="30"/>
  <c r="BI46" i="30"/>
  <c r="BJ46" i="30"/>
  <c r="BK46" i="30"/>
  <c r="BM46" i="30"/>
  <c r="BN46" i="30"/>
  <c r="BO46" i="30"/>
  <c r="BP46" i="30"/>
  <c r="BQ46" i="30"/>
  <c r="BR46" i="30"/>
  <c r="BS46" i="30"/>
  <c r="B47" i="30"/>
  <c r="AY47" i="30" s="1"/>
  <c r="C47" i="30"/>
  <c r="AZ47" i="30" s="1"/>
  <c r="D47" i="30"/>
  <c r="BA47" i="30" s="1"/>
  <c r="G47" i="30"/>
  <c r="BD47" i="30" s="1"/>
  <c r="H47" i="30"/>
  <c r="BE47" i="30" s="1"/>
  <c r="J47" i="30"/>
  <c r="BG47" i="30" s="1"/>
  <c r="BH47" i="30"/>
  <c r="BI47" i="30"/>
  <c r="BJ47" i="30"/>
  <c r="BK47" i="30"/>
  <c r="BM47" i="30"/>
  <c r="BN47" i="30"/>
  <c r="BO47" i="30"/>
  <c r="BP47" i="30"/>
  <c r="BQ47" i="30"/>
  <c r="BR47" i="30"/>
  <c r="BS47" i="30"/>
  <c r="B48" i="30"/>
  <c r="AY48" i="30" s="1"/>
  <c r="C48" i="30"/>
  <c r="AZ48" i="30" s="1"/>
  <c r="D48" i="30"/>
  <c r="BA48" i="30" s="1"/>
  <c r="G48" i="30"/>
  <c r="BD48" i="30" s="1"/>
  <c r="H48" i="30"/>
  <c r="BE48" i="30" s="1"/>
  <c r="J48" i="30"/>
  <c r="BG48" i="30" s="1"/>
  <c r="BH48" i="30"/>
  <c r="BI48" i="30"/>
  <c r="BJ48" i="30"/>
  <c r="BK48" i="30"/>
  <c r="BM48" i="30"/>
  <c r="BN48" i="30"/>
  <c r="BO48" i="30"/>
  <c r="BP48" i="30"/>
  <c r="BQ48" i="30"/>
  <c r="BR48" i="30"/>
  <c r="BS48" i="30"/>
  <c r="B49" i="30"/>
  <c r="AY49" i="30" s="1"/>
  <c r="C49" i="30"/>
  <c r="AZ49" i="30" s="1"/>
  <c r="D49" i="30"/>
  <c r="BA49" i="30" s="1"/>
  <c r="G49" i="30"/>
  <c r="BD49" i="30" s="1"/>
  <c r="H49" i="30"/>
  <c r="BE49" i="30" s="1"/>
  <c r="J49" i="30"/>
  <c r="BG49" i="30" s="1"/>
  <c r="BH49" i="30"/>
  <c r="BI49" i="30"/>
  <c r="BJ49" i="30"/>
  <c r="BK49" i="30"/>
  <c r="BM49" i="30"/>
  <c r="BN49" i="30"/>
  <c r="BO49" i="30"/>
  <c r="BP49" i="30"/>
  <c r="BQ49" i="30"/>
  <c r="BR49" i="30"/>
  <c r="BS49" i="30"/>
  <c r="B50" i="30"/>
  <c r="AY50" i="30" s="1"/>
  <c r="C50" i="30"/>
  <c r="AZ50" i="30" s="1"/>
  <c r="D50" i="30"/>
  <c r="BA50" i="30" s="1"/>
  <c r="G50" i="30"/>
  <c r="BD50" i="30" s="1"/>
  <c r="H50" i="30"/>
  <c r="BE50" i="30" s="1"/>
  <c r="J50" i="30"/>
  <c r="BG50" i="30" s="1"/>
  <c r="BH50" i="30"/>
  <c r="BI50" i="30"/>
  <c r="BJ50" i="30"/>
  <c r="BK50" i="30"/>
  <c r="BM50" i="30"/>
  <c r="BN50" i="30"/>
  <c r="BO50" i="30"/>
  <c r="BP50" i="30"/>
  <c r="BQ50" i="30"/>
  <c r="BR50" i="30"/>
  <c r="BS50" i="30"/>
  <c r="B51" i="30"/>
  <c r="AY51" i="30" s="1"/>
  <c r="C51" i="30"/>
  <c r="AZ51" i="30" s="1"/>
  <c r="D51" i="30"/>
  <c r="BA51" i="30" s="1"/>
  <c r="G51" i="30"/>
  <c r="BD51" i="30" s="1"/>
  <c r="H51" i="30"/>
  <c r="BE51" i="30" s="1"/>
  <c r="J51" i="30"/>
  <c r="BG51" i="30" s="1"/>
  <c r="BH51" i="30"/>
  <c r="BI51" i="30"/>
  <c r="BJ51" i="30"/>
  <c r="BK51" i="30"/>
  <c r="BM51" i="30"/>
  <c r="BN51" i="30"/>
  <c r="BO51" i="30"/>
  <c r="BP51" i="30"/>
  <c r="BQ51" i="30"/>
  <c r="BR51" i="30"/>
  <c r="BS51" i="30"/>
  <c r="B52" i="30"/>
  <c r="AY52" i="30" s="1"/>
  <c r="C52" i="30"/>
  <c r="AZ52" i="30" s="1"/>
  <c r="D52" i="30"/>
  <c r="BA52" i="30" s="1"/>
  <c r="G52" i="30"/>
  <c r="BD52" i="30" s="1"/>
  <c r="H52" i="30"/>
  <c r="BE52" i="30" s="1"/>
  <c r="J52" i="30"/>
  <c r="BG52" i="30" s="1"/>
  <c r="BH52" i="30"/>
  <c r="BI52" i="30"/>
  <c r="BJ52" i="30"/>
  <c r="BK52" i="30"/>
  <c r="BM52" i="30"/>
  <c r="BN52" i="30"/>
  <c r="BO52" i="30"/>
  <c r="BP52" i="30"/>
  <c r="BQ52" i="30"/>
  <c r="BR52" i="30"/>
  <c r="BS52" i="30"/>
  <c r="G4" i="30"/>
  <c r="BD4" i="30" s="1"/>
  <c r="D4" i="30"/>
  <c r="BA4" i="30" s="1"/>
  <c r="C4" i="30"/>
  <c r="AZ4" i="30" s="1"/>
  <c r="B4" i="30"/>
  <c r="AY4" i="30" s="1"/>
  <c r="R4" i="30"/>
  <c r="P39" i="42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S61" i="43"/>
  <c r="AT61" i="43"/>
  <c r="AU61" i="43"/>
  <c r="AV61" i="43"/>
  <c r="AW61" i="43"/>
  <c r="AX61" i="43"/>
  <c r="AZ61" i="43"/>
  <c r="BA61" i="43"/>
  <c r="BB61" i="43"/>
  <c r="BC61" i="43"/>
  <c r="BD61" i="43"/>
  <c r="BE61" i="43"/>
  <c r="BF61" i="43"/>
  <c r="BH61" i="43"/>
  <c r="BI61" i="43"/>
  <c r="BJ61" i="43"/>
  <c r="BK61" i="43"/>
  <c r="BL61" i="43"/>
  <c r="BM61" i="43"/>
  <c r="BN61" i="43"/>
  <c r="BO61" i="43"/>
  <c r="BP61" i="43"/>
  <c r="BQ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DD61" i="43"/>
  <c r="DE61" i="43"/>
  <c r="K61" i="43"/>
  <c r="GW4" i="33" l="1"/>
  <c r="GW5" i="33"/>
  <c r="GW6" i="33"/>
  <c r="GW7" i="33"/>
  <c r="GW8" i="33"/>
  <c r="GW9" i="33"/>
  <c r="GW10" i="33"/>
  <c r="GW11" i="33"/>
  <c r="GW12" i="33"/>
  <c r="GW13" i="33"/>
  <c r="GW14" i="33"/>
  <c r="GW15" i="33"/>
  <c r="GW16" i="33"/>
  <c r="GW17" i="33"/>
  <c r="GW18" i="33"/>
  <c r="GW19" i="33"/>
  <c r="GW20" i="33"/>
  <c r="GW21" i="33"/>
  <c r="GW22" i="33"/>
  <c r="GW23" i="33"/>
  <c r="GW24" i="33"/>
  <c r="GW25" i="33"/>
  <c r="GW26" i="33"/>
  <c r="GW27" i="33"/>
  <c r="GW28" i="33"/>
  <c r="GW29" i="33"/>
  <c r="GW30" i="33"/>
  <c r="GW31" i="33"/>
  <c r="GW32" i="33"/>
  <c r="GW33" i="33"/>
  <c r="GW34" i="33"/>
  <c r="GW35" i="33"/>
  <c r="GW36" i="33"/>
  <c r="GW37" i="33"/>
  <c r="GW38" i="33"/>
  <c r="GW39" i="33"/>
  <c r="GW40" i="33"/>
  <c r="GW41" i="33"/>
  <c r="GW42" i="33"/>
  <c r="GW43" i="33"/>
  <c r="GW44" i="33"/>
  <c r="GW45" i="33"/>
  <c r="GW46" i="33"/>
  <c r="GW47" i="33"/>
  <c r="GW48" i="33"/>
  <c r="GW49" i="33"/>
  <c r="GW50" i="33"/>
  <c r="GW51" i="33"/>
  <c r="GW3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T61" i="33"/>
  <c r="DU61" i="33"/>
  <c r="DV61" i="33"/>
  <c r="DW61" i="33"/>
  <c r="DX61" i="33"/>
  <c r="DY61" i="33"/>
  <c r="DZ61" i="33"/>
  <c r="EA61" i="33"/>
  <c r="EB61" i="33"/>
  <c r="ED61" i="33"/>
  <c r="EE61" i="33"/>
  <c r="EF61" i="33"/>
  <c r="EG61" i="33"/>
  <c r="EH61" i="33"/>
  <c r="EI61" i="33"/>
  <c r="EJ61" i="33"/>
  <c r="EK61" i="33"/>
  <c r="EL61" i="33"/>
  <c r="EN61" i="33"/>
  <c r="EO61" i="33"/>
  <c r="EP61" i="33"/>
  <c r="EQ61" i="33"/>
  <c r="ER61" i="33"/>
  <c r="ES61" i="33"/>
  <c r="ET61" i="33"/>
  <c r="EU61" i="33"/>
  <c r="EV61" i="33"/>
  <c r="EW61" i="33"/>
  <c r="EX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GR61" i="33"/>
  <c r="GS61" i="33"/>
  <c r="GT61" i="33"/>
  <c r="GU61" i="33"/>
  <c r="BR61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P61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P62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E62" i="33"/>
  <c r="CF62" i="33"/>
  <c r="CG62" i="33"/>
  <c r="CH62" i="33"/>
  <c r="CI62" i="33"/>
  <c r="CJ62" i="33"/>
  <c r="CK62" i="33"/>
  <c r="CL62" i="33"/>
  <c r="CM62" i="33"/>
  <c r="CN62" i="33"/>
  <c r="CO62" i="33"/>
  <c r="CP62" i="33"/>
  <c r="CQ62" i="33"/>
  <c r="CR62" i="33"/>
  <c r="CS62" i="33"/>
  <c r="CT62" i="33"/>
  <c r="CU62" i="33"/>
  <c r="CV62" i="33"/>
  <c r="CW62" i="33"/>
  <c r="CX62" i="33"/>
  <c r="CY62" i="33"/>
  <c r="CZ62" i="33"/>
  <c r="DA62" i="33"/>
  <c r="DB62" i="33"/>
  <c r="DC62" i="33"/>
  <c r="DD62" i="33"/>
  <c r="DE62" i="33"/>
  <c r="DF62" i="33"/>
  <c r="DG62" i="33"/>
  <c r="DH62" i="33"/>
  <c r="DI62" i="33"/>
  <c r="DJ62" i="33"/>
  <c r="DK62" i="33"/>
  <c r="DL62" i="33"/>
  <c r="DM62" i="33"/>
  <c r="DN62" i="33"/>
  <c r="DO62" i="33"/>
  <c r="DP62" i="33"/>
  <c r="DQ62" i="33"/>
  <c r="DT62" i="33"/>
  <c r="DU62" i="33"/>
  <c r="DV62" i="33"/>
  <c r="DW62" i="33"/>
  <c r="DX62" i="33"/>
  <c r="DY62" i="33"/>
  <c r="DZ62" i="33"/>
  <c r="EA62" i="33"/>
  <c r="EB62" i="33"/>
  <c r="ED62" i="33"/>
  <c r="EE62" i="33"/>
  <c r="EF62" i="33"/>
  <c r="EG62" i="33"/>
  <c r="EH62" i="33"/>
  <c r="EI62" i="33"/>
  <c r="EJ62" i="33"/>
  <c r="EK62" i="33"/>
  <c r="EL62" i="33"/>
  <c r="EN62" i="33"/>
  <c r="EO62" i="33"/>
  <c r="EP62" i="33"/>
  <c r="EQ62" i="33"/>
  <c r="ER62" i="33"/>
  <c r="ES62" i="33"/>
  <c r="ET62" i="33"/>
  <c r="EU62" i="33"/>
  <c r="EV62" i="33"/>
  <c r="EW62" i="33"/>
  <c r="EX62" i="33"/>
  <c r="EZ62" i="33"/>
  <c r="FA62" i="33"/>
  <c r="FB62" i="33"/>
  <c r="FC62" i="33"/>
  <c r="FD62" i="33"/>
  <c r="FE62" i="33"/>
  <c r="FF62" i="33"/>
  <c r="FG62" i="33"/>
  <c r="FH62" i="33"/>
  <c r="FI62" i="33"/>
  <c r="FJ62" i="33"/>
  <c r="FK62" i="33"/>
  <c r="FL62" i="33"/>
  <c r="FM62" i="33"/>
  <c r="FN62" i="33"/>
  <c r="FO62" i="33"/>
  <c r="FP62" i="33"/>
  <c r="FQ62" i="33"/>
  <c r="FR62" i="33"/>
  <c r="FS62" i="33"/>
  <c r="FT62" i="33"/>
  <c r="FU62" i="33"/>
  <c r="FV62" i="33"/>
  <c r="FW62" i="33"/>
  <c r="FX62" i="33"/>
  <c r="FY62" i="33"/>
  <c r="FZ62" i="33"/>
  <c r="GA62" i="33"/>
  <c r="GB62" i="33"/>
  <c r="GC62" i="33"/>
  <c r="GD62" i="33"/>
  <c r="GE62" i="33"/>
  <c r="GF62" i="33"/>
  <c r="GG62" i="33"/>
  <c r="GH62" i="33"/>
  <c r="GI62" i="33"/>
  <c r="GJ62" i="33"/>
  <c r="GK62" i="33"/>
  <c r="GL62" i="33"/>
  <c r="GM62" i="33"/>
  <c r="GN62" i="33"/>
  <c r="GO62" i="33"/>
  <c r="GP62" i="33"/>
  <c r="GQ62" i="33"/>
  <c r="GR62" i="33"/>
  <c r="GS62" i="33"/>
  <c r="GT62" i="33"/>
  <c r="GU62" i="33"/>
  <c r="BR62" i="33"/>
  <c r="FY54" i="11"/>
  <c r="FY4" i="11"/>
  <c r="FY5" i="11"/>
  <c r="FY6" i="11"/>
  <c r="FY7" i="11"/>
  <c r="FY8" i="11"/>
  <c r="FY9" i="11"/>
  <c r="FY10" i="11"/>
  <c r="FY11" i="11"/>
  <c r="FY12" i="11"/>
  <c r="FY13" i="11"/>
  <c r="FY14" i="11"/>
  <c r="FY15" i="11"/>
  <c r="FY16" i="11"/>
  <c r="FY17" i="11"/>
  <c r="FY18" i="11"/>
  <c r="FY19" i="11"/>
  <c r="FY20" i="11"/>
  <c r="FY21" i="11"/>
  <c r="FY22" i="11"/>
  <c r="FY23" i="11"/>
  <c r="FY24" i="11"/>
  <c r="FY25" i="11"/>
  <c r="FY26" i="11"/>
  <c r="FY27" i="11"/>
  <c r="FY28" i="11"/>
  <c r="FY29" i="11"/>
  <c r="FY30" i="11"/>
  <c r="FY31" i="11"/>
  <c r="FY32" i="11"/>
  <c r="FY33" i="11"/>
  <c r="FY34" i="11"/>
  <c r="FY35" i="11"/>
  <c r="FY36" i="11"/>
  <c r="FY37" i="11"/>
  <c r="FY38" i="11"/>
  <c r="FY39" i="11"/>
  <c r="FY40" i="11"/>
  <c r="FY41" i="11"/>
  <c r="FY42" i="11"/>
  <c r="FY43" i="11"/>
  <c r="FY44" i="11"/>
  <c r="FY45" i="11"/>
  <c r="FY46" i="11"/>
  <c r="FY47" i="11"/>
  <c r="FY48" i="11"/>
  <c r="FY49" i="11"/>
  <c r="FY50" i="11"/>
  <c r="FY51" i="11"/>
  <c r="FY3" i="11"/>
  <c r="FW59" i="25"/>
  <c r="FW54" i="25"/>
  <c r="FW4" i="25"/>
  <c r="FW5" i="25"/>
  <c r="FW6" i="25"/>
  <c r="FW7" i="25"/>
  <c r="FW8" i="25"/>
  <c r="FW9" i="25"/>
  <c r="FW10" i="25"/>
  <c r="FW11" i="25"/>
  <c r="FW12" i="25"/>
  <c r="FW13" i="25"/>
  <c r="FW14" i="25"/>
  <c r="FW15" i="25"/>
  <c r="FW16" i="25"/>
  <c r="FW17" i="25"/>
  <c r="FW18" i="25"/>
  <c r="FW19" i="25"/>
  <c r="FW20" i="25"/>
  <c r="FW21" i="25"/>
  <c r="FW22" i="25"/>
  <c r="FW23" i="25"/>
  <c r="FW24" i="25"/>
  <c r="FW25" i="25"/>
  <c r="FW26" i="25"/>
  <c r="FW27" i="25"/>
  <c r="FW28" i="25"/>
  <c r="FW29" i="25"/>
  <c r="FW30" i="25"/>
  <c r="FW31" i="25"/>
  <c r="FW32" i="25"/>
  <c r="FW33" i="25"/>
  <c r="FW34" i="25"/>
  <c r="FW35" i="25"/>
  <c r="FW36" i="25"/>
  <c r="FW37" i="25"/>
  <c r="FW38" i="25"/>
  <c r="FW39" i="25"/>
  <c r="FW40" i="25"/>
  <c r="FW41" i="25"/>
  <c r="FW42" i="25"/>
  <c r="FW43" i="25"/>
  <c r="FW44" i="25"/>
  <c r="FW45" i="25"/>
  <c r="FW46" i="25"/>
  <c r="FW47" i="25"/>
  <c r="FW48" i="25"/>
  <c r="FW49" i="25"/>
  <c r="FW50" i="25"/>
  <c r="FW51" i="25"/>
  <c r="FW3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Z61" i="25"/>
  <c r="DA61" i="25"/>
  <c r="DB61" i="25"/>
  <c r="DC61" i="25"/>
  <c r="DD61" i="25"/>
  <c r="DF61" i="25"/>
  <c r="DG61" i="25"/>
  <c r="DI61" i="25"/>
  <c r="DJ61" i="25"/>
  <c r="DK61" i="25"/>
  <c r="DL61" i="25"/>
  <c r="DM61" i="25"/>
  <c r="DN61" i="25"/>
  <c r="DO61" i="25"/>
  <c r="DP61" i="25"/>
  <c r="DR61" i="25"/>
  <c r="DS61" i="25"/>
  <c r="DT61" i="25"/>
  <c r="DU61" i="25"/>
  <c r="DV61" i="25"/>
  <c r="DW61" i="25"/>
  <c r="DX61" i="25"/>
  <c r="DY61" i="25"/>
  <c r="DZ61" i="25"/>
  <c r="EA61" i="25"/>
  <c r="EB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FS61" i="25"/>
  <c r="FT61" i="25"/>
  <c r="FU61" i="25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BB61" i="13"/>
  <c r="BC61" i="13"/>
  <c r="BD61" i="13"/>
  <c r="BE61" i="13"/>
  <c r="BF61" i="13"/>
  <c r="BH61" i="13"/>
  <c r="BI61" i="13"/>
  <c r="BJ61" i="13"/>
  <c r="BK61" i="13"/>
  <c r="BL61" i="13"/>
  <c r="BN61" i="13"/>
  <c r="BO61" i="13"/>
  <c r="BP61" i="13"/>
  <c r="BQ61" i="13"/>
  <c r="BR61" i="13"/>
  <c r="BS61" i="13"/>
  <c r="BT61" i="13"/>
  <c r="BU61" i="13"/>
  <c r="BV61" i="13"/>
  <c r="BW61" i="13"/>
  <c r="BX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CD4" i="8"/>
  <c r="CD5" i="8"/>
  <c r="CD6" i="8"/>
  <c r="CD7" i="8"/>
  <c r="CD8" i="8"/>
  <c r="CD9" i="8"/>
  <c r="CD10" i="8"/>
  <c r="CD11" i="8"/>
  <c r="CD12" i="8"/>
  <c r="CD13" i="8"/>
  <c r="CD14" i="8"/>
  <c r="CD15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28" i="8"/>
  <c r="CD29" i="8"/>
  <c r="CD30" i="8"/>
  <c r="CD31" i="8"/>
  <c r="CD32" i="8"/>
  <c r="CD33" i="8"/>
  <c r="CD34" i="8"/>
  <c r="CD35" i="8"/>
  <c r="CD36" i="8"/>
  <c r="CD37" i="8"/>
  <c r="CD38" i="8"/>
  <c r="CD39" i="8"/>
  <c r="CD40" i="8"/>
  <c r="CD41" i="8"/>
  <c r="CD42" i="8"/>
  <c r="CD43" i="8"/>
  <c r="CD44" i="8"/>
  <c r="CD45" i="8"/>
  <c r="CD46" i="8"/>
  <c r="CD47" i="8"/>
  <c r="CD3" i="8"/>
  <c r="HZ61" i="25" l="1"/>
  <c r="HZ62" i="25"/>
  <c r="BA4" i="51"/>
  <c r="BA5" i="51"/>
  <c r="BA6" i="51"/>
  <c r="BA7" i="51"/>
  <c r="BA8" i="51"/>
  <c r="BA3" i="51"/>
  <c r="BT4" i="52"/>
  <c r="BT5" i="52"/>
  <c r="BT6" i="52"/>
  <c r="BT7" i="52"/>
  <c r="BT8" i="52"/>
  <c r="BT9" i="52"/>
  <c r="BT10" i="52"/>
  <c r="BT11" i="52"/>
  <c r="BT12" i="52"/>
  <c r="BT3" i="52"/>
  <c r="C31" i="21"/>
  <c r="F31" i="42"/>
  <c r="E31" i="42"/>
  <c r="D31" i="42"/>
  <c r="C31" i="42"/>
  <c r="B31" i="42"/>
  <c r="K24" i="20"/>
  <c r="C24" i="20"/>
  <c r="B24" i="20"/>
  <c r="BX12" i="52"/>
  <c r="BU12" i="52"/>
  <c r="BX11" i="52"/>
  <c r="BU11" i="52"/>
  <c r="BX10" i="52"/>
  <c r="BU10" i="52"/>
  <c r="BX9" i="52"/>
  <c r="BU9" i="52"/>
  <c r="BX8" i="52"/>
  <c r="BU8" i="52"/>
  <c r="BX7" i="52"/>
  <c r="BU7" i="52"/>
  <c r="BX6" i="52"/>
  <c r="BU6" i="52"/>
  <c r="BX5" i="52"/>
  <c r="BU5" i="52"/>
  <c r="BX4" i="52"/>
  <c r="BU4" i="52"/>
  <c r="BX3" i="52"/>
  <c r="BU3" i="52"/>
  <c r="AY11" i="51"/>
  <c r="AX11" i="51"/>
  <c r="H32" i="21" s="1"/>
  <c r="AW11" i="51"/>
  <c r="AV11" i="51"/>
  <c r="AU11" i="51"/>
  <c r="AT11" i="51"/>
  <c r="AS11" i="51"/>
  <c r="AR11" i="51"/>
  <c r="AP11" i="51"/>
  <c r="AO11" i="51"/>
  <c r="AN11" i="51"/>
  <c r="AM11" i="51"/>
  <c r="AL11" i="51"/>
  <c r="C32" i="21" s="1"/>
  <c r="AK11" i="51"/>
  <c r="F32" i="42" s="1"/>
  <c r="AI11" i="51"/>
  <c r="E32" i="42" s="1"/>
  <c r="AH11" i="51"/>
  <c r="AE11" i="51"/>
  <c r="AD11" i="51"/>
  <c r="AA11" i="51"/>
  <c r="Z11" i="51"/>
  <c r="D32" i="42" s="1"/>
  <c r="X11" i="51"/>
  <c r="W11" i="51"/>
  <c r="V11" i="51"/>
  <c r="U11" i="51"/>
  <c r="T11" i="51"/>
  <c r="S11" i="51"/>
  <c r="C32" i="42" s="1"/>
  <c r="Q11" i="51"/>
  <c r="P11" i="51"/>
  <c r="O11" i="51"/>
  <c r="B32" i="42" s="1"/>
  <c r="N11" i="51"/>
  <c r="M11" i="51"/>
  <c r="H11" i="51"/>
  <c r="BH11" i="51" s="1"/>
  <c r="G11" i="51"/>
  <c r="F11" i="51"/>
  <c r="E11" i="51"/>
  <c r="D11" i="51"/>
  <c r="C11" i="51"/>
  <c r="BC11" i="51" s="1"/>
  <c r="B11" i="51"/>
  <c r="AY10" i="51"/>
  <c r="AX10" i="51"/>
  <c r="AW10" i="51"/>
  <c r="AV10" i="51"/>
  <c r="AU10" i="51"/>
  <c r="AT10" i="51"/>
  <c r="AS10" i="51"/>
  <c r="AR10" i="51"/>
  <c r="AP10" i="51"/>
  <c r="AO10" i="51"/>
  <c r="AN10" i="51"/>
  <c r="AM10" i="51"/>
  <c r="AL10" i="51"/>
  <c r="P25" i="20" s="1"/>
  <c r="AK10" i="51"/>
  <c r="AI10" i="51"/>
  <c r="AH10" i="51"/>
  <c r="AE10" i="51"/>
  <c r="AD10" i="51"/>
  <c r="AA10" i="51"/>
  <c r="K25" i="20" s="1"/>
  <c r="Z10" i="51"/>
  <c r="X10" i="51"/>
  <c r="W10" i="51"/>
  <c r="V10" i="51"/>
  <c r="U10" i="51"/>
  <c r="T10" i="51"/>
  <c r="S10" i="51"/>
  <c r="C25" i="20" s="1"/>
  <c r="Q10" i="51"/>
  <c r="B25" i="20" s="1"/>
  <c r="P10" i="51"/>
  <c r="O10" i="51"/>
  <c r="N10" i="51"/>
  <c r="M10" i="51"/>
  <c r="H10" i="51"/>
  <c r="BH10" i="51" s="1"/>
  <c r="G10" i="51"/>
  <c r="F10" i="51"/>
  <c r="E10" i="51"/>
  <c r="D10" i="51"/>
  <c r="C10" i="51"/>
  <c r="BC10" i="51" s="1"/>
  <c r="B10" i="51"/>
  <c r="BH9" i="51"/>
  <c r="BC9" i="51"/>
  <c r="BH8" i="51"/>
  <c r="BC8" i="51"/>
  <c r="BH7" i="51"/>
  <c r="BC7" i="51"/>
  <c r="BH6" i="51"/>
  <c r="BC6" i="51"/>
  <c r="BH5" i="51"/>
  <c r="BC5" i="51"/>
  <c r="BH4" i="51"/>
  <c r="BC4" i="51"/>
  <c r="BH3" i="51"/>
  <c r="BC3" i="51"/>
  <c r="P24" i="20" l="1"/>
  <c r="H31" i="21"/>
  <c r="CA4" i="6" l="1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" i="7"/>
  <c r="CA5" i="7"/>
  <c r="CA6" i="7"/>
  <c r="CA7" i="7"/>
  <c r="CA8" i="7"/>
  <c r="CA9" i="7"/>
  <c r="CA10" i="7"/>
  <c r="CA11" i="7"/>
  <c r="CA12" i="7"/>
  <c r="CA13" i="7"/>
  <c r="CA14" i="7"/>
  <c r="CA15" i="7"/>
  <c r="CA3" i="7"/>
  <c r="FT4" i="34"/>
  <c r="FT5" i="34"/>
  <c r="FT6" i="34"/>
  <c r="FT7" i="34"/>
  <c r="FT8" i="34"/>
  <c r="FT9" i="34"/>
  <c r="FT10" i="34"/>
  <c r="FT11" i="34"/>
  <c r="FT12" i="34"/>
  <c r="FT13" i="34"/>
  <c r="FT14" i="34"/>
  <c r="FT15" i="34"/>
  <c r="FT16" i="34"/>
  <c r="FT17" i="34"/>
  <c r="FT18" i="34"/>
  <c r="FT19" i="34"/>
  <c r="FT20" i="34"/>
  <c r="FT21" i="34"/>
  <c r="FT22" i="34"/>
  <c r="FT23" i="34"/>
  <c r="FT24" i="34"/>
  <c r="FT25" i="34"/>
  <c r="FT26" i="34"/>
  <c r="FT27" i="34"/>
  <c r="FT28" i="34"/>
  <c r="FT29" i="34"/>
  <c r="FT30" i="34"/>
  <c r="FT31" i="34"/>
  <c r="FT32" i="34"/>
  <c r="FT33" i="34"/>
  <c r="FT34" i="34"/>
  <c r="FT35" i="34"/>
  <c r="FT36" i="34"/>
  <c r="FT37" i="34"/>
  <c r="FT38" i="34"/>
  <c r="FT39" i="34"/>
  <c r="FT40" i="34"/>
  <c r="FT41" i="34"/>
  <c r="FT42" i="34"/>
  <c r="FT43" i="34"/>
  <c r="FT44" i="34"/>
  <c r="FT45" i="34"/>
  <c r="FT46" i="34"/>
  <c r="FT47" i="34"/>
  <c r="FT48" i="34"/>
  <c r="FT49" i="34"/>
  <c r="FT50" i="34"/>
  <c r="FT51" i="34"/>
  <c r="FT3" i="34"/>
  <c r="EV4" i="27"/>
  <c r="EV5" i="27"/>
  <c r="EV6" i="27"/>
  <c r="EV7" i="27"/>
  <c r="EV8" i="27"/>
  <c r="EV9" i="27"/>
  <c r="EV10" i="27"/>
  <c r="EV11" i="27"/>
  <c r="EV12" i="27"/>
  <c r="EV13" i="27"/>
  <c r="EV14" i="27"/>
  <c r="EV15" i="27"/>
  <c r="EV16" i="27"/>
  <c r="EV17" i="27"/>
  <c r="EV18" i="27"/>
  <c r="EV19" i="27"/>
  <c r="EV20" i="27"/>
  <c r="EV21" i="27"/>
  <c r="EV22" i="27"/>
  <c r="EV23" i="27"/>
  <c r="EV24" i="27"/>
  <c r="EV25" i="27"/>
  <c r="EV26" i="27"/>
  <c r="EV27" i="27"/>
  <c r="EV28" i="27"/>
  <c r="EV29" i="27"/>
  <c r="EV30" i="27"/>
  <c r="EV31" i="27"/>
  <c r="EV32" i="27"/>
  <c r="EV33" i="27"/>
  <c r="EV34" i="27"/>
  <c r="EV35" i="27"/>
  <c r="EV36" i="27"/>
  <c r="EV37" i="27"/>
  <c r="EV38" i="27"/>
  <c r="EV39" i="27"/>
  <c r="EV40" i="27"/>
  <c r="EV41" i="27"/>
  <c r="EV42" i="27"/>
  <c r="EV43" i="27"/>
  <c r="EV44" i="27"/>
  <c r="EV45" i="27"/>
  <c r="EV46" i="27"/>
  <c r="EV47" i="27"/>
  <c r="EV48" i="27"/>
  <c r="EV49" i="27"/>
  <c r="EV50" i="27"/>
  <c r="EV51" i="27"/>
  <c r="EV3" i="27"/>
  <c r="AE61" i="3"/>
  <c r="AE62" i="3"/>
  <c r="AE63" i="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Z62" i="13"/>
  <c r="AA62" i="13"/>
  <c r="GB55" i="27"/>
  <c r="GC55" i="27"/>
  <c r="GD55" i="27"/>
  <c r="GE55" i="27"/>
  <c r="GB3" i="27"/>
  <c r="GB4" i="27"/>
  <c r="GB5" i="27"/>
  <c r="GB6" i="27"/>
  <c r="GB7" i="27"/>
  <c r="GB8" i="27"/>
  <c r="GB9" i="27"/>
  <c r="GB10" i="27"/>
  <c r="GB11" i="27"/>
  <c r="GB12" i="27"/>
  <c r="GB13" i="27"/>
  <c r="GB14" i="27"/>
  <c r="GB15" i="27"/>
  <c r="GB16" i="27"/>
  <c r="GB17" i="27"/>
  <c r="GB18" i="27"/>
  <c r="GB19" i="27"/>
  <c r="GB20" i="27"/>
  <c r="GB21" i="27"/>
  <c r="GB22" i="27"/>
  <c r="GB23" i="27"/>
  <c r="GB24" i="27"/>
  <c r="GB25" i="27"/>
  <c r="GB26" i="27"/>
  <c r="GB27" i="27"/>
  <c r="GB28" i="27"/>
  <c r="GB29" i="27"/>
  <c r="GB30" i="27"/>
  <c r="GB31" i="27"/>
  <c r="GB32" i="27"/>
  <c r="GB33" i="27"/>
  <c r="GB34" i="27"/>
  <c r="GB35" i="27"/>
  <c r="GB36" i="27"/>
  <c r="GB37" i="27"/>
  <c r="GB38" i="27"/>
  <c r="GB39" i="27"/>
  <c r="GB40" i="27"/>
  <c r="GB41" i="27"/>
  <c r="GB42" i="27"/>
  <c r="GB43" i="27"/>
  <c r="GB44" i="27"/>
  <c r="GB45" i="27"/>
  <c r="GB46" i="27"/>
  <c r="GB47" i="27"/>
  <c r="GB48" i="27"/>
  <c r="GB49" i="27"/>
  <c r="GB50" i="27"/>
  <c r="GB51" i="27"/>
  <c r="GJ4" i="27"/>
  <c r="GJ5" i="27"/>
  <c r="GJ6" i="27"/>
  <c r="GJ7" i="27"/>
  <c r="GJ8" i="27"/>
  <c r="GJ9" i="27"/>
  <c r="GJ10" i="27"/>
  <c r="GJ11" i="27"/>
  <c r="GJ12" i="27"/>
  <c r="GJ13" i="27"/>
  <c r="GJ14" i="27"/>
  <c r="GJ15" i="27"/>
  <c r="GJ16" i="27"/>
  <c r="GJ17" i="27"/>
  <c r="GJ18" i="27"/>
  <c r="GJ19" i="27"/>
  <c r="GJ20" i="27"/>
  <c r="GJ21" i="27"/>
  <c r="GJ22" i="27"/>
  <c r="GJ23" i="27"/>
  <c r="GJ24" i="27"/>
  <c r="GJ25" i="27"/>
  <c r="GJ26" i="27"/>
  <c r="GJ27" i="27"/>
  <c r="GJ28" i="27"/>
  <c r="GJ29" i="27"/>
  <c r="GJ30" i="27"/>
  <c r="GJ31" i="27"/>
  <c r="GJ32" i="27"/>
  <c r="GJ33" i="27"/>
  <c r="GJ34" i="27"/>
  <c r="GJ35" i="27"/>
  <c r="GJ36" i="27"/>
  <c r="GJ37" i="27"/>
  <c r="GJ38" i="27"/>
  <c r="GJ39" i="27"/>
  <c r="GJ40" i="27"/>
  <c r="GJ41" i="27"/>
  <c r="GJ42" i="27"/>
  <c r="GJ43" i="27"/>
  <c r="GJ44" i="27"/>
  <c r="GJ45" i="27"/>
  <c r="GJ46" i="27"/>
  <c r="GJ47" i="27"/>
  <c r="GJ48" i="27"/>
  <c r="GJ49" i="27"/>
  <c r="GJ50" i="27"/>
  <c r="GJ3" i="27"/>
  <c r="DG60" i="43"/>
  <c r="DG59" i="43"/>
  <c r="DG78" i="43"/>
  <c r="DG77" i="43"/>
  <c r="DG74" i="43"/>
  <c r="DG73" i="43"/>
  <c r="DG72" i="43"/>
  <c r="DG71" i="43"/>
  <c r="DG70" i="43"/>
  <c r="DG69" i="43"/>
  <c r="DG68" i="43"/>
  <c r="DG67" i="43"/>
  <c r="DG66" i="43"/>
  <c r="DG4" i="43"/>
  <c r="DG5" i="43"/>
  <c r="DG6" i="43"/>
  <c r="DG7" i="43"/>
  <c r="DG8" i="43"/>
  <c r="DG9" i="43"/>
  <c r="DG10" i="43"/>
  <c r="DG11" i="43"/>
  <c r="DG12" i="43"/>
  <c r="DG13" i="43"/>
  <c r="DG14" i="43"/>
  <c r="DG15" i="43"/>
  <c r="DG16" i="43"/>
  <c r="DG17" i="43"/>
  <c r="DG18" i="43"/>
  <c r="DG19" i="43"/>
  <c r="DG20" i="43"/>
  <c r="DG21" i="43"/>
  <c r="DG22" i="43"/>
  <c r="DG23" i="43"/>
  <c r="DG24" i="43"/>
  <c r="DG25" i="43"/>
  <c r="DG26" i="43"/>
  <c r="DG27" i="43"/>
  <c r="DG28" i="43"/>
  <c r="DG29" i="43"/>
  <c r="DG30" i="43"/>
  <c r="DG31" i="43"/>
  <c r="DG32" i="43"/>
  <c r="DG33" i="43"/>
  <c r="DG34" i="43"/>
  <c r="DG35" i="43"/>
  <c r="DG36" i="43"/>
  <c r="DG37" i="43"/>
  <c r="DG38" i="43"/>
  <c r="DG39" i="43"/>
  <c r="DG40" i="43"/>
  <c r="DG41" i="43"/>
  <c r="DG42" i="43"/>
  <c r="DG43" i="43"/>
  <c r="DG44" i="43"/>
  <c r="DG45" i="43"/>
  <c r="DG46" i="43"/>
  <c r="DG47" i="43"/>
  <c r="DG48" i="43"/>
  <c r="DG49" i="43"/>
  <c r="DG50" i="43"/>
  <c r="DG51" i="43"/>
  <c r="DG3" i="43"/>
  <c r="L64" i="43"/>
  <c r="M64" i="43"/>
  <c r="G46" i="42" s="1"/>
  <c r="N64" i="43"/>
  <c r="O64" i="43"/>
  <c r="B46" i="42" s="1"/>
  <c r="P64" i="43"/>
  <c r="Q64" i="43"/>
  <c r="R64" i="43"/>
  <c r="S64" i="43"/>
  <c r="T64" i="43"/>
  <c r="C46" i="42" s="1"/>
  <c r="U64" i="43"/>
  <c r="V64" i="43"/>
  <c r="H46" i="42" s="1"/>
  <c r="W64" i="43"/>
  <c r="X64" i="43"/>
  <c r="Y64" i="43"/>
  <c r="Z64" i="43"/>
  <c r="AA64" i="43"/>
  <c r="AB64" i="43"/>
  <c r="B48" i="21" s="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46" i="42" s="1"/>
  <c r="AS64" i="43"/>
  <c r="AT64" i="43"/>
  <c r="AU64" i="43"/>
  <c r="AV64" i="43"/>
  <c r="AW64" i="43"/>
  <c r="AX64" i="43"/>
  <c r="AZ64" i="43"/>
  <c r="BA64" i="43"/>
  <c r="BB64" i="43"/>
  <c r="BC64" i="43"/>
  <c r="BD64" i="43"/>
  <c r="BE64" i="43"/>
  <c r="BF64" i="43"/>
  <c r="E46" i="42" s="1"/>
  <c r="BH64" i="43"/>
  <c r="F46" i="42" s="1"/>
  <c r="BI64" i="43"/>
  <c r="C48" i="21" s="1"/>
  <c r="BJ64" i="43"/>
  <c r="BK64" i="43"/>
  <c r="BL64" i="43"/>
  <c r="BM64" i="43"/>
  <c r="BN64" i="43"/>
  <c r="BO64" i="43"/>
  <c r="D48" i="21" s="1"/>
  <c r="BP64" i="43"/>
  <c r="BQ64" i="43"/>
  <c r="BS64" i="43"/>
  <c r="BT64" i="43"/>
  <c r="BU64" i="43"/>
  <c r="BV64" i="43"/>
  <c r="BW64" i="43"/>
  <c r="BX64" i="43"/>
  <c r="BY64" i="43"/>
  <c r="BZ64" i="43"/>
  <c r="CA64" i="43"/>
  <c r="CB64" i="43"/>
  <c r="CC64" i="43"/>
  <c r="CD64" i="43"/>
  <c r="CE64" i="43"/>
  <c r="CF64" i="43"/>
  <c r="CG64" i="43"/>
  <c r="E48" i="21" s="1"/>
  <c r="CH64" i="43"/>
  <c r="F48" i="21" s="1"/>
  <c r="CI64" i="43"/>
  <c r="CJ64" i="43"/>
  <c r="CK64" i="43"/>
  <c r="CL64" i="43"/>
  <c r="CM64" i="43"/>
  <c r="CN64" i="43"/>
  <c r="CO64" i="43"/>
  <c r="CP64" i="43"/>
  <c r="CQ64" i="43"/>
  <c r="CR64" i="43"/>
  <c r="CS64" i="43"/>
  <c r="CT64" i="43"/>
  <c r="CU64" i="43"/>
  <c r="CV64" i="43"/>
  <c r="G48" i="21" s="1"/>
  <c r="CW64" i="43"/>
  <c r="CX64" i="43"/>
  <c r="CY64" i="43"/>
  <c r="CZ64" i="43"/>
  <c r="DA64" i="43"/>
  <c r="DB64" i="43"/>
  <c r="DC64" i="43"/>
  <c r="H48" i="21" s="1"/>
  <c r="DD64" i="43"/>
  <c r="DE64" i="43"/>
  <c r="K64" i="43"/>
  <c r="EB4" i="3"/>
  <c r="EB5" i="3"/>
  <c r="EB6" i="3"/>
  <c r="EB7" i="3"/>
  <c r="EB8" i="3"/>
  <c r="EB9" i="3"/>
  <c r="EB10" i="3"/>
  <c r="EB11" i="3"/>
  <c r="EB12" i="3"/>
  <c r="EB13" i="3"/>
  <c r="EB14" i="3"/>
  <c r="EB15" i="3"/>
  <c r="EB16" i="3"/>
  <c r="EB17" i="3"/>
  <c r="EB18" i="3"/>
  <c r="EB19" i="3"/>
  <c r="EB20" i="3"/>
  <c r="EB21" i="3"/>
  <c r="EB22" i="3"/>
  <c r="EB23" i="3"/>
  <c r="EB24" i="3"/>
  <c r="EB25" i="3"/>
  <c r="EB26" i="3"/>
  <c r="EB27" i="3"/>
  <c r="EB28" i="3"/>
  <c r="EB29" i="3"/>
  <c r="EB30" i="3"/>
  <c r="EB31" i="3"/>
  <c r="EB32" i="3"/>
  <c r="EB33" i="3"/>
  <c r="EB34" i="3"/>
  <c r="EB35" i="3"/>
  <c r="EB36" i="3"/>
  <c r="EB37" i="3"/>
  <c r="EB38" i="3"/>
  <c r="EB39" i="3"/>
  <c r="EB40" i="3"/>
  <c r="EB41" i="3"/>
  <c r="EB42" i="3"/>
  <c r="EB43" i="3"/>
  <c r="EB44" i="3"/>
  <c r="EB45" i="3"/>
  <c r="EB46" i="3"/>
  <c r="EB47" i="3"/>
  <c r="EB48" i="3"/>
  <c r="EB49" i="3"/>
  <c r="EB50" i="3"/>
  <c r="EB51" i="3"/>
  <c r="EB3" i="3"/>
  <c r="CF61" i="3"/>
  <c r="AZ61" i="32"/>
  <c r="BA61" i="32"/>
  <c r="BB61" i="32"/>
  <c r="BC61" i="32"/>
  <c r="BD61" i="32"/>
  <c r="BE61" i="32"/>
  <c r="BF61" i="32"/>
  <c r="DT4" i="10"/>
  <c r="DT5" i="10"/>
  <c r="DT6" i="10"/>
  <c r="DT7" i="10"/>
  <c r="DT8" i="10"/>
  <c r="DT9" i="10"/>
  <c r="DT10" i="10"/>
  <c r="DT11" i="10"/>
  <c r="DT12" i="10"/>
  <c r="DT13" i="10"/>
  <c r="DT14" i="10"/>
  <c r="DT15" i="10"/>
  <c r="DT16" i="10"/>
  <c r="DT17" i="10"/>
  <c r="DT18" i="10"/>
  <c r="DT19" i="10"/>
  <c r="DT20" i="10"/>
  <c r="DT21" i="10"/>
  <c r="DT22" i="10"/>
  <c r="DT23" i="10"/>
  <c r="DT24" i="10"/>
  <c r="DT25" i="10"/>
  <c r="DT26" i="10"/>
  <c r="DT27" i="10"/>
  <c r="DT28" i="10"/>
  <c r="DT29" i="10"/>
  <c r="DT30" i="10"/>
  <c r="DT31" i="10"/>
  <c r="DT32" i="10"/>
  <c r="DT33" i="10"/>
  <c r="DT34" i="10"/>
  <c r="DT35" i="10"/>
  <c r="DT36" i="10"/>
  <c r="DT37" i="10"/>
  <c r="DT38" i="10"/>
  <c r="DT39" i="10"/>
  <c r="DT40" i="10"/>
  <c r="DT41" i="10"/>
  <c r="DT42" i="10"/>
  <c r="DT43" i="10"/>
  <c r="DT44" i="10"/>
  <c r="DT45" i="10"/>
  <c r="DT46" i="10"/>
  <c r="DT47" i="10"/>
  <c r="DT48" i="10"/>
  <c r="DT49" i="10"/>
  <c r="DT50" i="10"/>
  <c r="DT51" i="10"/>
  <c r="DT3" i="10"/>
  <c r="AJ61" i="10"/>
  <c r="AK61" i="10"/>
  <c r="AL61" i="10"/>
  <c r="G19" i="42" s="1"/>
  <c r="AM61" i="10"/>
  <c r="AN61" i="10"/>
  <c r="AO61" i="10"/>
  <c r="B19" i="42" s="1"/>
  <c r="AP61" i="10"/>
  <c r="AQ61" i="10"/>
  <c r="AR61" i="10"/>
  <c r="AS61" i="10"/>
  <c r="C9" i="20" s="1"/>
  <c r="AT61" i="10"/>
  <c r="D9" i="20" s="1"/>
  <c r="AU61" i="10"/>
  <c r="H19" i="42" s="1"/>
  <c r="AV61" i="10"/>
  <c r="AW61" i="10"/>
  <c r="AX61" i="10"/>
  <c r="AY61" i="10"/>
  <c r="AZ61" i="10"/>
  <c r="BA61" i="10"/>
  <c r="BB61" i="10"/>
  <c r="BC61" i="10"/>
  <c r="BD61" i="10"/>
  <c r="BE61" i="10"/>
  <c r="D19" i="42" s="1"/>
  <c r="BF61" i="10"/>
  <c r="K9" i="20" s="1"/>
  <c r="BI61" i="10"/>
  <c r="BJ61" i="10"/>
  <c r="BK61" i="10"/>
  <c r="O9" i="20" s="1"/>
  <c r="BL61" i="10"/>
  <c r="BM61" i="10"/>
  <c r="BO61" i="10"/>
  <c r="BP61" i="10"/>
  <c r="BQ61" i="10"/>
  <c r="BR61" i="10"/>
  <c r="BS61" i="10"/>
  <c r="E19" i="42" s="1"/>
  <c r="BT61" i="10"/>
  <c r="BV61" i="10"/>
  <c r="BW61" i="10"/>
  <c r="BX61" i="10"/>
  <c r="BY61" i="10"/>
  <c r="BZ61" i="10"/>
  <c r="Q9" i="20" s="1"/>
  <c r="CA61" i="10"/>
  <c r="CB61" i="10"/>
  <c r="CC61" i="10"/>
  <c r="CD61" i="10"/>
  <c r="CF61" i="10"/>
  <c r="CG61" i="10"/>
  <c r="CH61" i="10"/>
  <c r="CI61" i="10"/>
  <c r="CJ61" i="10"/>
  <c r="S9" i="20" s="1"/>
  <c r="CK61" i="10"/>
  <c r="CL61" i="10"/>
  <c r="CM61" i="10"/>
  <c r="CN61" i="10"/>
  <c r="CO61" i="10"/>
  <c r="U9" i="20" s="1"/>
  <c r="CP61" i="10"/>
  <c r="CQ61" i="10"/>
  <c r="CR61" i="10"/>
  <c r="CS61" i="10"/>
  <c r="CT61" i="10"/>
  <c r="CU61" i="10"/>
  <c r="V9" i="20" s="1"/>
  <c r="CV61" i="10"/>
  <c r="CW61" i="10"/>
  <c r="CX61" i="10"/>
  <c r="CY61" i="10"/>
  <c r="CZ61" i="10"/>
  <c r="DA61" i="10"/>
  <c r="W9" i="20" s="1"/>
  <c r="DB61" i="10"/>
  <c r="X9" i="20" s="1"/>
  <c r="DC61" i="10"/>
  <c r="DD61" i="10"/>
  <c r="DE61" i="10"/>
  <c r="DF61" i="10"/>
  <c r="AA9" i="20" s="1"/>
  <c r="DG61" i="10"/>
  <c r="AB9" i="20" s="1"/>
  <c r="DH61" i="10"/>
  <c r="AC9" i="20" s="1"/>
  <c r="DI61" i="10"/>
  <c r="DJ61" i="10"/>
  <c r="DK61" i="10"/>
  <c r="DL61" i="10"/>
  <c r="DM61" i="10"/>
  <c r="DN61" i="10"/>
  <c r="AE9" i="20" s="1"/>
  <c r="DO61" i="10"/>
  <c r="DP61" i="10"/>
  <c r="DQ61" i="10"/>
  <c r="DR61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I63" i="10"/>
  <c r="BJ63" i="10"/>
  <c r="BK63" i="10"/>
  <c r="BL63" i="10"/>
  <c r="BM63" i="10"/>
  <c r="BO63" i="10"/>
  <c r="BP63" i="10"/>
  <c r="BQ63" i="10"/>
  <c r="BR63" i="10"/>
  <c r="BS63" i="10"/>
  <c r="BT63" i="10"/>
  <c r="BV63" i="10"/>
  <c r="BW63" i="10"/>
  <c r="BX63" i="10"/>
  <c r="BY63" i="10"/>
  <c r="BZ63" i="10"/>
  <c r="CA63" i="10"/>
  <c r="CB63" i="10"/>
  <c r="CC63" i="10"/>
  <c r="CD63" i="10"/>
  <c r="CF63" i="10"/>
  <c r="CG63" i="10"/>
  <c r="CH63" i="10"/>
  <c r="CI63" i="10"/>
  <c r="CJ63" i="10"/>
  <c r="CK63" i="10"/>
  <c r="CL63" i="10"/>
  <c r="CM63" i="10"/>
  <c r="CN63" i="10"/>
  <c r="CO63" i="10"/>
  <c r="CP63" i="10"/>
  <c r="CQ63" i="10"/>
  <c r="CR63" i="10"/>
  <c r="CS63" i="10"/>
  <c r="CT63" i="10"/>
  <c r="CU63" i="10"/>
  <c r="CV63" i="10"/>
  <c r="CW63" i="10"/>
  <c r="CX63" i="10"/>
  <c r="CY63" i="10"/>
  <c r="CZ63" i="10"/>
  <c r="DA63" i="10"/>
  <c r="DB63" i="10"/>
  <c r="DC63" i="10"/>
  <c r="DD63" i="10"/>
  <c r="DE63" i="10"/>
  <c r="DF63" i="10"/>
  <c r="DG63" i="10"/>
  <c r="DH63" i="10"/>
  <c r="DI63" i="10"/>
  <c r="DJ63" i="10"/>
  <c r="DK63" i="10"/>
  <c r="DL63" i="10"/>
  <c r="DM63" i="10"/>
  <c r="DN63" i="10"/>
  <c r="DO63" i="10"/>
  <c r="DP63" i="10"/>
  <c r="DQ63" i="10"/>
  <c r="DR63" i="10"/>
  <c r="AI63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EY4" i="10"/>
  <c r="EY5" i="10"/>
  <c r="EY6" i="10"/>
  <c r="EY7" i="10"/>
  <c r="EY8" i="10"/>
  <c r="EY9" i="10"/>
  <c r="EY10" i="10"/>
  <c r="EY11" i="10"/>
  <c r="EY12" i="10"/>
  <c r="EY13" i="10"/>
  <c r="EY14" i="10"/>
  <c r="EY15" i="10"/>
  <c r="EY16" i="10"/>
  <c r="EY17" i="10"/>
  <c r="EY18" i="10"/>
  <c r="EY19" i="10"/>
  <c r="EY20" i="10"/>
  <c r="EY21" i="10"/>
  <c r="EY22" i="10"/>
  <c r="EY23" i="10"/>
  <c r="EY24" i="10"/>
  <c r="EY25" i="10"/>
  <c r="EY26" i="10"/>
  <c r="EY27" i="10"/>
  <c r="EY28" i="10"/>
  <c r="EY29" i="10"/>
  <c r="EY30" i="10"/>
  <c r="EY31" i="10"/>
  <c r="EY32" i="10"/>
  <c r="EY33" i="10"/>
  <c r="EY34" i="10"/>
  <c r="EY35" i="10"/>
  <c r="EY36" i="10"/>
  <c r="EY37" i="10"/>
  <c r="EY38" i="10"/>
  <c r="EY39" i="10"/>
  <c r="EY40" i="10"/>
  <c r="EY41" i="10"/>
  <c r="EY42" i="10"/>
  <c r="EY43" i="10"/>
  <c r="EY44" i="10"/>
  <c r="EY45" i="10"/>
  <c r="EY46" i="10"/>
  <c r="EY47" i="10"/>
  <c r="EY48" i="10"/>
  <c r="EY49" i="10"/>
  <c r="EY50" i="10"/>
  <c r="EY51" i="10"/>
  <c r="EY3" i="10"/>
  <c r="AH61" i="47"/>
  <c r="AI61" i="47"/>
  <c r="AJ61" i="47"/>
  <c r="AK61" i="47"/>
  <c r="AL61" i="47"/>
  <c r="AM61" i="47"/>
  <c r="AN61" i="47"/>
  <c r="C15" i="42" s="1"/>
  <c r="AO61" i="47"/>
  <c r="AP61" i="47"/>
  <c r="AQ61" i="47"/>
  <c r="AR61" i="47"/>
  <c r="AS61" i="47"/>
  <c r="AU61" i="47"/>
  <c r="AV61" i="47"/>
  <c r="AW61" i="47"/>
  <c r="AX61" i="47"/>
  <c r="AY61" i="47"/>
  <c r="AZ61" i="47"/>
  <c r="BA61" i="47"/>
  <c r="BB61" i="47"/>
  <c r="D15" i="42" s="1"/>
  <c r="BC61" i="47"/>
  <c r="BF61" i="47"/>
  <c r="BG61" i="47"/>
  <c r="BH61" i="47"/>
  <c r="BI61" i="47"/>
  <c r="BJ61" i="47"/>
  <c r="BL61" i="47"/>
  <c r="BM61" i="47"/>
  <c r="BN61" i="47"/>
  <c r="E15" i="42" s="1"/>
  <c r="BP61" i="47"/>
  <c r="F15" i="42" s="1"/>
  <c r="BQ61" i="47"/>
  <c r="BR61" i="47"/>
  <c r="BS61" i="47"/>
  <c r="BU61" i="47"/>
  <c r="BV61" i="47"/>
  <c r="BW61" i="47"/>
  <c r="BX61" i="47"/>
  <c r="BY61" i="47"/>
  <c r="BZ61" i="47"/>
  <c r="CA61" i="47"/>
  <c r="CB61" i="47"/>
  <c r="CC61" i="47"/>
  <c r="CD61" i="47"/>
  <c r="CE61" i="47"/>
  <c r="CF61" i="47"/>
  <c r="CG61" i="47"/>
  <c r="CH61" i="47"/>
  <c r="CI61" i="47"/>
  <c r="CJ61" i="47"/>
  <c r="AH62" i="47"/>
  <c r="AI62" i="47"/>
  <c r="AJ62" i="47"/>
  <c r="B15" i="42" s="1"/>
  <c r="AK62" i="47"/>
  <c r="AL62" i="47"/>
  <c r="B16" i="20" s="1"/>
  <c r="AM62" i="47"/>
  <c r="AN62" i="47"/>
  <c r="C16" i="20" s="1"/>
  <c r="AO62" i="47"/>
  <c r="AP62" i="47"/>
  <c r="H16" i="20" s="1"/>
  <c r="AQ62" i="47"/>
  <c r="AR62" i="47"/>
  <c r="AS62" i="47"/>
  <c r="AU62" i="47"/>
  <c r="AV62" i="47"/>
  <c r="AW62" i="47"/>
  <c r="AX62" i="47"/>
  <c r="AY62" i="47"/>
  <c r="AZ62" i="47"/>
  <c r="BA62" i="47"/>
  <c r="BB62" i="47"/>
  <c r="BC62" i="47"/>
  <c r="K16" i="20" s="1"/>
  <c r="BF62" i="47"/>
  <c r="M16" i="20" s="1"/>
  <c r="BG62" i="47"/>
  <c r="BH62" i="47"/>
  <c r="N16" i="20" s="1"/>
  <c r="BI62" i="47"/>
  <c r="BJ62" i="47"/>
  <c r="BL62" i="47"/>
  <c r="BM62" i="47"/>
  <c r="BN62" i="47"/>
  <c r="BP62" i="47"/>
  <c r="BQ62" i="47"/>
  <c r="BR62" i="47"/>
  <c r="BS62" i="47"/>
  <c r="BU62" i="47"/>
  <c r="BV62" i="47"/>
  <c r="S16" i="20" s="1"/>
  <c r="BW62" i="47"/>
  <c r="BX62" i="47"/>
  <c r="BY62" i="47"/>
  <c r="BZ62" i="47"/>
  <c r="CA62" i="47"/>
  <c r="CB62" i="47"/>
  <c r="CC62" i="47"/>
  <c r="CD62" i="47"/>
  <c r="AE16" i="20" s="1"/>
  <c r="CE62" i="47"/>
  <c r="CF62" i="47"/>
  <c r="CG62" i="47"/>
  <c r="CH62" i="47"/>
  <c r="CI62" i="47"/>
  <c r="AF16" i="20" s="1"/>
  <c r="CJ62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U63" i="47"/>
  <c r="AV63" i="47"/>
  <c r="AW63" i="47"/>
  <c r="AX63" i="47"/>
  <c r="AY63" i="47"/>
  <c r="AZ63" i="47"/>
  <c r="BA63" i="47"/>
  <c r="BB63" i="47"/>
  <c r="BC63" i="47"/>
  <c r="BF63" i="47"/>
  <c r="BG63" i="47"/>
  <c r="BH63" i="47"/>
  <c r="BI63" i="47"/>
  <c r="BJ63" i="47"/>
  <c r="BL63" i="47"/>
  <c r="BM63" i="47"/>
  <c r="BN63" i="47"/>
  <c r="BP63" i="47"/>
  <c r="BQ63" i="47"/>
  <c r="BR63" i="47"/>
  <c r="BS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BO61" i="48"/>
  <c r="BP61" i="48"/>
  <c r="BQ61" i="48"/>
  <c r="EU4" i="48"/>
  <c r="EU5" i="48"/>
  <c r="EU6" i="48"/>
  <c r="EU7" i="48"/>
  <c r="EU8" i="48"/>
  <c r="EU9" i="48"/>
  <c r="EU10" i="48"/>
  <c r="EU11" i="48"/>
  <c r="EU12" i="48"/>
  <c r="EU13" i="48"/>
  <c r="EU14" i="48"/>
  <c r="EU15" i="48"/>
  <c r="EU16" i="48"/>
  <c r="EU17" i="48"/>
  <c r="EU18" i="48"/>
  <c r="EU19" i="48"/>
  <c r="EU20" i="48"/>
  <c r="EU21" i="48"/>
  <c r="EU22" i="48"/>
  <c r="EU23" i="48"/>
  <c r="EU24" i="48"/>
  <c r="EU25" i="48"/>
  <c r="EU26" i="48"/>
  <c r="EU27" i="48"/>
  <c r="EU28" i="48"/>
  <c r="EU29" i="48"/>
  <c r="EU30" i="48"/>
  <c r="EU31" i="48"/>
  <c r="EU32" i="48"/>
  <c r="EU33" i="48"/>
  <c r="EU34" i="48"/>
  <c r="EU35" i="48"/>
  <c r="EU36" i="48"/>
  <c r="EU37" i="48"/>
  <c r="EU38" i="48"/>
  <c r="EU39" i="48"/>
  <c r="EU40" i="48"/>
  <c r="EU41" i="48"/>
  <c r="EU42" i="48"/>
  <c r="EU43" i="48"/>
  <c r="EU44" i="48"/>
  <c r="EU45" i="48"/>
  <c r="EU46" i="48"/>
  <c r="EU47" i="48"/>
  <c r="EU48" i="48"/>
  <c r="EU49" i="48"/>
  <c r="EU50" i="48"/>
  <c r="EU51" i="48"/>
  <c r="EU3" i="48"/>
  <c r="DR4" i="5"/>
  <c r="DR5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3" i="5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S61" i="4"/>
  <c r="M29" i="20" s="1"/>
  <c r="M37" i="20" s="1"/>
  <c r="AT61" i="4"/>
  <c r="AU61" i="4"/>
  <c r="N29" i="20" s="1"/>
  <c r="N37" i="20" s="1"/>
  <c r="AV61" i="4"/>
  <c r="AW61" i="4"/>
  <c r="AX61" i="4"/>
  <c r="AZ61" i="4"/>
  <c r="BA61" i="4"/>
  <c r="BB61" i="4"/>
  <c r="BC61" i="4"/>
  <c r="BD61" i="4"/>
  <c r="BE61" i="4"/>
  <c r="BF61" i="4"/>
  <c r="BH61" i="4"/>
  <c r="BI61" i="4"/>
  <c r="BJ61" i="4"/>
  <c r="BK61" i="4"/>
  <c r="BL61" i="4"/>
  <c r="BM61" i="4"/>
  <c r="Q29" i="20" s="1"/>
  <c r="Q37" i="20" s="1"/>
  <c r="BN61" i="4"/>
  <c r="BO61" i="4"/>
  <c r="BP61" i="4"/>
  <c r="BQ61" i="4"/>
  <c r="BS61" i="4"/>
  <c r="BT61" i="4"/>
  <c r="BU61" i="4"/>
  <c r="BV61" i="4"/>
  <c r="BW61" i="4"/>
  <c r="BX61" i="4"/>
  <c r="BY61" i="4"/>
  <c r="BZ61" i="4"/>
  <c r="CA61" i="4"/>
  <c r="CB61" i="4"/>
  <c r="U29" i="20" s="1"/>
  <c r="U37" i="20" s="1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X29" i="20" s="1"/>
  <c r="X37" i="20" s="1"/>
  <c r="CQ61" i="4"/>
  <c r="CR61" i="4"/>
  <c r="CS61" i="4"/>
  <c r="CT61" i="4"/>
  <c r="AA29" i="20" s="1"/>
  <c r="AA37" i="20" s="1"/>
  <c r="CU61" i="4"/>
  <c r="CV61" i="4"/>
  <c r="AC29" i="20" s="1"/>
  <c r="AC37" i="20" s="1"/>
  <c r="CW61" i="4"/>
  <c r="CX61" i="4"/>
  <c r="CY61" i="4"/>
  <c r="CZ61" i="4"/>
  <c r="DA61" i="4"/>
  <c r="DB61" i="4"/>
  <c r="DC61" i="4"/>
  <c r="DD61" i="4"/>
  <c r="AF29" i="20" s="1"/>
  <c r="AF37" i="20" s="1"/>
  <c r="DE61" i="4"/>
  <c r="K61" i="4"/>
  <c r="DG78" i="4"/>
  <c r="DH78" i="4"/>
  <c r="DI78" i="4"/>
  <c r="DJ78" i="4"/>
  <c r="DL78" i="4"/>
  <c r="DM78" i="4"/>
  <c r="DN78" i="4"/>
  <c r="DO78" i="4"/>
  <c r="DP78" i="4"/>
  <c r="DG79" i="4"/>
  <c r="DH79" i="4"/>
  <c r="DI79" i="4"/>
  <c r="DJ79" i="4"/>
  <c r="DL79" i="4"/>
  <c r="DM79" i="4"/>
  <c r="DN79" i="4"/>
  <c r="DO79" i="4"/>
  <c r="DP79" i="4"/>
  <c r="DG80" i="4"/>
  <c r="DH80" i="4"/>
  <c r="DI80" i="4"/>
  <c r="DJ80" i="4"/>
  <c r="DL80" i="4"/>
  <c r="DM80" i="4"/>
  <c r="DN80" i="4"/>
  <c r="DO80" i="4"/>
  <c r="DP80" i="4"/>
  <c r="DG84" i="4"/>
  <c r="DH84" i="4"/>
  <c r="DI84" i="4"/>
  <c r="DJ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DG85" i="4"/>
  <c r="DH85" i="4"/>
  <c r="DI85" i="4"/>
  <c r="DJ85" i="4"/>
  <c r="DL85" i="4"/>
  <c r="DM85" i="4"/>
  <c r="DN85" i="4"/>
  <c r="DO85" i="4"/>
  <c r="DP85" i="4"/>
  <c r="DQ85" i="4"/>
  <c r="DR85" i="4"/>
  <c r="DS85" i="4"/>
  <c r="DT85" i="4"/>
  <c r="DU85" i="4"/>
  <c r="DV85" i="4"/>
  <c r="DW85" i="4"/>
  <c r="DX85" i="4"/>
  <c r="DY85" i="4"/>
  <c r="DZ85" i="4"/>
  <c r="EA85" i="4"/>
  <c r="EB85" i="4"/>
  <c r="EC85" i="4"/>
  <c r="ED85" i="4"/>
  <c r="EE85" i="4"/>
  <c r="EF85" i="4"/>
  <c r="EG85" i="4"/>
  <c r="EH85" i="4"/>
  <c r="EI85" i="4"/>
  <c r="EJ85" i="4"/>
  <c r="EK85" i="4"/>
  <c r="EL85" i="4"/>
  <c r="EM85" i="4"/>
  <c r="EN85" i="4"/>
  <c r="EO85" i="4"/>
  <c r="DH77" i="4"/>
  <c r="DH76" i="4"/>
  <c r="DH72" i="4"/>
  <c r="DH71" i="4"/>
  <c r="DH70" i="4"/>
  <c r="DH69" i="4"/>
  <c r="DH68" i="4"/>
  <c r="DH67" i="4"/>
  <c r="DH4" i="4"/>
  <c r="DH5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3" i="4"/>
  <c r="L62" i="4"/>
  <c r="M62" i="4"/>
  <c r="G9" i="42" s="1"/>
  <c r="N62" i="4"/>
  <c r="O62" i="4"/>
  <c r="P62" i="4"/>
  <c r="Q62" i="4"/>
  <c r="R62" i="4"/>
  <c r="S62" i="4"/>
  <c r="T62" i="4"/>
  <c r="U62" i="4"/>
  <c r="V62" i="4"/>
  <c r="H9" i="42" s="1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S62" i="4"/>
  <c r="AT62" i="4"/>
  <c r="AU62" i="4"/>
  <c r="AV62" i="4"/>
  <c r="AW62" i="4"/>
  <c r="AX62" i="4"/>
  <c r="AZ62" i="4"/>
  <c r="BA62" i="4"/>
  <c r="BB62" i="4"/>
  <c r="BC62" i="4"/>
  <c r="BD62" i="4"/>
  <c r="BE62" i="4"/>
  <c r="BF62" i="4"/>
  <c r="BH62" i="4"/>
  <c r="F9" i="42" s="1"/>
  <c r="BI62" i="4"/>
  <c r="C8" i="21" s="1"/>
  <c r="BJ62" i="4"/>
  <c r="BK62" i="4"/>
  <c r="BL62" i="4"/>
  <c r="BM62" i="4"/>
  <c r="BN62" i="4"/>
  <c r="BO62" i="4"/>
  <c r="BP62" i="4"/>
  <c r="BQ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X62" i="4"/>
  <c r="CY62" i="4"/>
  <c r="CZ62" i="4"/>
  <c r="DA62" i="4"/>
  <c r="DB62" i="4"/>
  <c r="DC62" i="4"/>
  <c r="DD62" i="4"/>
  <c r="DE62" i="4"/>
  <c r="L63" i="4"/>
  <c r="M63" i="4"/>
  <c r="G37" i="42" s="1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S63" i="4"/>
  <c r="AT63" i="4"/>
  <c r="AU63" i="4"/>
  <c r="AV63" i="4"/>
  <c r="AW63" i="4"/>
  <c r="AX63" i="4"/>
  <c r="AZ63" i="4"/>
  <c r="BA63" i="4"/>
  <c r="BB63" i="4"/>
  <c r="BC63" i="4"/>
  <c r="BD63" i="4"/>
  <c r="BE63" i="4"/>
  <c r="BF63" i="4"/>
  <c r="E37" i="42" s="1"/>
  <c r="BH63" i="4"/>
  <c r="BI63" i="4"/>
  <c r="BJ63" i="4"/>
  <c r="BK63" i="4"/>
  <c r="BL63" i="4"/>
  <c r="BM63" i="4"/>
  <c r="BN63" i="4"/>
  <c r="BO63" i="4"/>
  <c r="BP63" i="4"/>
  <c r="BQ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E39" i="21" s="1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L64" i="4"/>
  <c r="M64" i="4"/>
  <c r="G45" i="42" s="1"/>
  <c r="N64" i="4"/>
  <c r="O64" i="4"/>
  <c r="B45" i="42" s="1"/>
  <c r="P64" i="4"/>
  <c r="Q64" i="4"/>
  <c r="R64" i="4"/>
  <c r="S64" i="4"/>
  <c r="T64" i="4"/>
  <c r="C45" i="42" s="1"/>
  <c r="U64" i="4"/>
  <c r="V64" i="4"/>
  <c r="H45" i="42" s="1"/>
  <c r="W64" i="4"/>
  <c r="X64" i="4"/>
  <c r="Y64" i="4"/>
  <c r="Z64" i="4"/>
  <c r="AA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D45" i="42" s="1"/>
  <c r="AP64" i="4"/>
  <c r="AS64" i="4"/>
  <c r="AT64" i="4"/>
  <c r="AU64" i="4"/>
  <c r="AV64" i="4"/>
  <c r="AW64" i="4"/>
  <c r="AX64" i="4"/>
  <c r="AZ64" i="4"/>
  <c r="BA64" i="4"/>
  <c r="BB64" i="4"/>
  <c r="BC64" i="4"/>
  <c r="BD64" i="4"/>
  <c r="BE64" i="4"/>
  <c r="BF64" i="4"/>
  <c r="E45" i="42" s="1"/>
  <c r="BH64" i="4"/>
  <c r="F45" i="42" s="1"/>
  <c r="BJ64" i="4"/>
  <c r="BK64" i="4"/>
  <c r="BL64" i="4"/>
  <c r="BM64" i="4"/>
  <c r="BN64" i="4"/>
  <c r="BP64" i="4"/>
  <c r="BQ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E47" i="21" s="1"/>
  <c r="CH64" i="4"/>
  <c r="F47" i="21" s="1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G47" i="21" s="1"/>
  <c r="CW64" i="4"/>
  <c r="CX64" i="4"/>
  <c r="CY64" i="4"/>
  <c r="CZ64" i="4"/>
  <c r="DA64" i="4"/>
  <c r="DB64" i="4"/>
  <c r="DC64" i="4"/>
  <c r="H47" i="21" s="1"/>
  <c r="DD64" i="4"/>
  <c r="DE64" i="4"/>
  <c r="K64" i="4"/>
  <c r="BK4" i="44"/>
  <c r="BK5" i="44"/>
  <c r="BK6" i="44"/>
  <c r="BK7" i="44"/>
  <c r="BK8" i="44"/>
  <c r="BK9" i="44"/>
  <c r="BK11" i="44"/>
  <c r="BK12" i="44"/>
  <c r="BK13" i="44"/>
  <c r="BK14" i="44"/>
  <c r="BK15" i="44"/>
  <c r="BK16" i="44"/>
  <c r="BK17" i="44"/>
  <c r="BK18" i="44"/>
  <c r="BK19" i="44"/>
  <c r="BK20" i="44"/>
  <c r="BK21" i="44"/>
  <c r="BK22" i="44"/>
  <c r="BK23" i="44"/>
  <c r="BK24" i="44"/>
  <c r="BK25" i="44"/>
  <c r="BK26" i="44"/>
  <c r="BK27" i="44"/>
  <c r="BK28" i="44"/>
  <c r="BK29" i="44"/>
  <c r="BK30" i="44"/>
  <c r="BK31" i="44"/>
  <c r="BK32" i="44"/>
  <c r="BK33" i="44"/>
  <c r="BK34" i="44"/>
  <c r="BK35" i="44"/>
  <c r="BK36" i="44"/>
  <c r="BK37" i="44"/>
  <c r="BK38" i="44"/>
  <c r="BK39" i="44"/>
  <c r="BK40" i="44"/>
  <c r="BK41" i="44"/>
  <c r="BK42" i="44"/>
  <c r="BK43" i="44"/>
  <c r="BK44" i="44"/>
  <c r="BK45" i="44"/>
  <c r="BK46" i="44"/>
  <c r="BK47" i="44"/>
  <c r="BK48" i="44"/>
  <c r="BK49" i="44"/>
  <c r="BK50" i="44"/>
  <c r="BK51" i="44"/>
  <c r="DT4" i="46"/>
  <c r="DT5" i="46"/>
  <c r="DT6" i="46"/>
  <c r="DT7" i="46"/>
  <c r="DT8" i="46"/>
  <c r="DT9" i="46"/>
  <c r="DT10" i="46"/>
  <c r="DT11" i="46"/>
  <c r="DT12" i="46"/>
  <c r="DT13" i="46"/>
  <c r="DT14" i="46"/>
  <c r="DT15" i="46"/>
  <c r="DT16" i="46"/>
  <c r="DT17" i="46"/>
  <c r="DT18" i="46"/>
  <c r="DT19" i="46"/>
  <c r="DT20" i="46"/>
  <c r="DT21" i="46"/>
  <c r="DT22" i="46"/>
  <c r="DT23" i="46"/>
  <c r="DT24" i="46"/>
  <c r="DT25" i="46"/>
  <c r="DT26" i="46"/>
  <c r="DT27" i="46"/>
  <c r="DT28" i="46"/>
  <c r="DT29" i="46"/>
  <c r="DT30" i="46"/>
  <c r="DT31" i="46"/>
  <c r="DT32" i="46"/>
  <c r="DT33" i="46"/>
  <c r="DT34" i="46"/>
  <c r="DT35" i="46"/>
  <c r="DT36" i="46"/>
  <c r="DT37" i="46"/>
  <c r="DT38" i="46"/>
  <c r="DT39" i="46"/>
  <c r="DT40" i="46"/>
  <c r="DT41" i="46"/>
  <c r="DT42" i="46"/>
  <c r="DT43" i="46"/>
  <c r="DT44" i="46"/>
  <c r="DT45" i="46"/>
  <c r="DT46" i="46"/>
  <c r="DT47" i="46"/>
  <c r="DT48" i="46"/>
  <c r="DT49" i="46"/>
  <c r="DT50" i="46"/>
  <c r="DT51" i="46"/>
  <c r="DT3" i="46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F32" i="30" s="1"/>
  <c r="BC32" i="30" s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AC5" i="30"/>
  <c r="AC6" i="30"/>
  <c r="AC7" i="30"/>
  <c r="AC8" i="30"/>
  <c r="AC9" i="30"/>
  <c r="AC10" i="30"/>
  <c r="AC11" i="30"/>
  <c r="AC12" i="30"/>
  <c r="AC13" i="30"/>
  <c r="AC14" i="30"/>
  <c r="AC15" i="30"/>
  <c r="AC16" i="30"/>
  <c r="AC17" i="30"/>
  <c r="AC18" i="30"/>
  <c r="AC19" i="30"/>
  <c r="AC20" i="30"/>
  <c r="AC21" i="30"/>
  <c r="AC22" i="30"/>
  <c r="AC23" i="30"/>
  <c r="AC24" i="30"/>
  <c r="AC25" i="30"/>
  <c r="AC26" i="30"/>
  <c r="AC27" i="30"/>
  <c r="AC28" i="30"/>
  <c r="AC29" i="30"/>
  <c r="AC30" i="30"/>
  <c r="AC31" i="30"/>
  <c r="AC32" i="30"/>
  <c r="AC33" i="30"/>
  <c r="AC34" i="30"/>
  <c r="AC35" i="30"/>
  <c r="AC36" i="30"/>
  <c r="AC37" i="30"/>
  <c r="AC38" i="30"/>
  <c r="AC39" i="30"/>
  <c r="AC40" i="30"/>
  <c r="AC41" i="30"/>
  <c r="AC42" i="30"/>
  <c r="AC43" i="30"/>
  <c r="AC44" i="30"/>
  <c r="AC45" i="30"/>
  <c r="AC46" i="30"/>
  <c r="AC47" i="30"/>
  <c r="AC48" i="30"/>
  <c r="AC49" i="30"/>
  <c r="AC50" i="30"/>
  <c r="AC51" i="30"/>
  <c r="AC52" i="30"/>
  <c r="A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D13" i="50"/>
  <c r="E13" i="50"/>
  <c r="F13" i="50"/>
  <c r="G13" i="50"/>
  <c r="H13" i="50"/>
  <c r="I13" i="50"/>
  <c r="J13" i="50"/>
  <c r="K13" i="50"/>
  <c r="L13" i="50"/>
  <c r="M13" i="50"/>
  <c r="N13" i="50"/>
  <c r="C14" i="50"/>
  <c r="D14" i="50"/>
  <c r="E14" i="50"/>
  <c r="F14" i="50"/>
  <c r="G14" i="50"/>
  <c r="H14" i="50"/>
  <c r="I14" i="50"/>
  <c r="J14" i="50"/>
  <c r="K14" i="50"/>
  <c r="L14" i="50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C63" i="50" s="1"/>
  <c r="D3" i="50"/>
  <c r="E3" i="50"/>
  <c r="E63" i="50" s="1"/>
  <c r="F3" i="50"/>
  <c r="G3" i="50"/>
  <c r="G63" i="50" s="1"/>
  <c r="H3" i="50"/>
  <c r="I3" i="50"/>
  <c r="I63" i="50" s="1"/>
  <c r="J3" i="50"/>
  <c r="K3" i="50"/>
  <c r="L3" i="50"/>
  <c r="M3" i="50"/>
  <c r="M62" i="50" s="1"/>
  <c r="N3" i="50"/>
  <c r="K63" i="50"/>
  <c r="H63" i="49"/>
  <c r="G63" i="49"/>
  <c r="B63" i="49"/>
  <c r="H62" i="49"/>
  <c r="G62" i="49"/>
  <c r="B62" i="49"/>
  <c r="C10" i="21" s="1"/>
  <c r="H61" i="49"/>
  <c r="G61" i="49"/>
  <c r="B61" i="49"/>
  <c r="L60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3" i="49"/>
  <c r="AN5" i="30"/>
  <c r="AN6" i="30"/>
  <c r="AN7" i="30"/>
  <c r="AN8" i="30"/>
  <c r="AN9" i="30"/>
  <c r="AN10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30" i="30"/>
  <c r="AN31" i="30"/>
  <c r="AN32" i="30"/>
  <c r="AN33" i="30"/>
  <c r="AN34" i="30"/>
  <c r="AN35" i="30"/>
  <c r="AN36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BK4" i="30"/>
  <c r="AM5" i="30"/>
  <c r="AM6" i="30"/>
  <c r="AM8" i="30"/>
  <c r="AM9" i="30"/>
  <c r="AM10" i="30"/>
  <c r="AM11" i="30"/>
  <c r="AM12" i="30"/>
  <c r="AM14" i="30"/>
  <c r="AM16" i="30"/>
  <c r="AM17" i="30"/>
  <c r="AM18" i="30"/>
  <c r="AM19" i="30"/>
  <c r="AM20" i="30"/>
  <c r="AM22" i="30"/>
  <c r="AM24" i="30"/>
  <c r="AM25" i="30"/>
  <c r="AM26" i="30"/>
  <c r="AM27" i="30"/>
  <c r="AM28" i="30"/>
  <c r="AM30" i="30"/>
  <c r="AM31" i="30"/>
  <c r="AM32" i="30"/>
  <c r="AM33" i="30"/>
  <c r="AM34" i="30"/>
  <c r="AM35" i="30"/>
  <c r="AM36" i="30"/>
  <c r="AM37" i="30"/>
  <c r="AM38" i="30"/>
  <c r="AM39" i="30"/>
  <c r="AM40" i="30"/>
  <c r="AM41" i="30"/>
  <c r="AM42" i="30"/>
  <c r="AM43" i="30"/>
  <c r="AM44" i="30"/>
  <c r="AM45" i="30"/>
  <c r="AM46" i="30"/>
  <c r="AM47" i="30"/>
  <c r="AM48" i="30"/>
  <c r="AM49" i="30"/>
  <c r="AM50" i="30"/>
  <c r="AM52" i="30"/>
  <c r="M4" i="30"/>
  <c r="AB5" i="30"/>
  <c r="AD5" i="30"/>
  <c r="AH5" i="30"/>
  <c r="AI5" i="30"/>
  <c r="AJ5" i="30"/>
  <c r="AK5" i="30"/>
  <c r="AP5" i="30"/>
  <c r="AQ5" i="30"/>
  <c r="AR5" i="30"/>
  <c r="AS5" i="30"/>
  <c r="AU5" i="30"/>
  <c r="AV5" i="30"/>
  <c r="AB6" i="30"/>
  <c r="AH6" i="30"/>
  <c r="AI6" i="30"/>
  <c r="AJ6" i="30"/>
  <c r="AK6" i="30"/>
  <c r="AL6" i="30"/>
  <c r="AP6" i="30"/>
  <c r="AQ6" i="30"/>
  <c r="AR6" i="30"/>
  <c r="AS6" i="30"/>
  <c r="AT6" i="30"/>
  <c r="AU6" i="30"/>
  <c r="AV6" i="30"/>
  <c r="AB7" i="30"/>
  <c r="AD7" i="30"/>
  <c r="AG7" i="30"/>
  <c r="AH7" i="30"/>
  <c r="AI7" i="30"/>
  <c r="AJ7" i="30"/>
  <c r="AK7" i="30"/>
  <c r="AL7" i="30"/>
  <c r="AO7" i="30"/>
  <c r="AP7" i="30"/>
  <c r="AQ7" i="30"/>
  <c r="AR7" i="30"/>
  <c r="AS7" i="30"/>
  <c r="AT7" i="30"/>
  <c r="AU7" i="30"/>
  <c r="AV7" i="30"/>
  <c r="AB8" i="30"/>
  <c r="AG8" i="30"/>
  <c r="AH8" i="30"/>
  <c r="AJ8" i="30"/>
  <c r="AK8" i="30"/>
  <c r="AL8" i="30"/>
  <c r="AO8" i="30"/>
  <c r="AP8" i="30"/>
  <c r="AQ8" i="30"/>
  <c r="AS8" i="30"/>
  <c r="AT8" i="30"/>
  <c r="AU8" i="30"/>
  <c r="AV8" i="30"/>
  <c r="AB9" i="30"/>
  <c r="AD9" i="30"/>
  <c r="AG9" i="30"/>
  <c r="AH9" i="30"/>
  <c r="AI9" i="30"/>
  <c r="AK9" i="30"/>
  <c r="AL9" i="30"/>
  <c r="AO9" i="30"/>
  <c r="AP9" i="30"/>
  <c r="AQ9" i="30"/>
  <c r="AR9" i="30"/>
  <c r="AS9" i="30"/>
  <c r="AU9" i="30"/>
  <c r="AV9" i="30"/>
  <c r="AB10" i="30"/>
  <c r="AD10" i="30"/>
  <c r="AH10" i="30"/>
  <c r="AI10" i="30"/>
  <c r="AJ10" i="30"/>
  <c r="AK10" i="30"/>
  <c r="AL10" i="30"/>
  <c r="AO10" i="30"/>
  <c r="AP10" i="30"/>
  <c r="AQ10" i="30"/>
  <c r="AR10" i="30"/>
  <c r="AS10" i="30"/>
  <c r="AT10" i="30"/>
  <c r="AU10" i="30"/>
  <c r="AB11" i="30"/>
  <c r="AD11" i="30"/>
  <c r="AG11" i="30"/>
  <c r="AH11" i="30"/>
  <c r="AI11" i="30"/>
  <c r="AJ11" i="30"/>
  <c r="AK11" i="30"/>
  <c r="AL11" i="30"/>
  <c r="AO11" i="30"/>
  <c r="AP11" i="30"/>
  <c r="AQ11" i="30"/>
  <c r="AR11" i="30"/>
  <c r="AS11" i="30"/>
  <c r="AT11" i="30"/>
  <c r="AU11" i="30"/>
  <c r="AV11" i="30"/>
  <c r="AB12" i="30"/>
  <c r="AJ12" i="30"/>
  <c r="AK12" i="30"/>
  <c r="AL12" i="30"/>
  <c r="AO12" i="30"/>
  <c r="AP12" i="30"/>
  <c r="AR12" i="30"/>
  <c r="AS12" i="30"/>
  <c r="AT12" i="30"/>
  <c r="AV12" i="30"/>
  <c r="AB13" i="30"/>
  <c r="AD13" i="30"/>
  <c r="AG13" i="30"/>
  <c r="AH13" i="30"/>
  <c r="AI13" i="30"/>
  <c r="AJ13" i="30"/>
  <c r="AK13" i="30"/>
  <c r="AL13" i="30"/>
  <c r="AO13" i="30"/>
  <c r="AP13" i="30"/>
  <c r="AQ13" i="30"/>
  <c r="AR13" i="30"/>
  <c r="AS13" i="30"/>
  <c r="AU13" i="30"/>
  <c r="AV13" i="30"/>
  <c r="AB14" i="30"/>
  <c r="AG14" i="30"/>
  <c r="AI14" i="30"/>
  <c r="AJ14" i="30"/>
  <c r="AK14" i="30"/>
  <c r="AL14" i="30"/>
  <c r="AO14" i="30"/>
  <c r="AP14" i="30"/>
  <c r="AQ14" i="30"/>
  <c r="AR14" i="30"/>
  <c r="AS14" i="30"/>
  <c r="AT14" i="30"/>
  <c r="AU14" i="30"/>
  <c r="AV14" i="30"/>
  <c r="AB15" i="30"/>
  <c r="AD15" i="30"/>
  <c r="AG15" i="30"/>
  <c r="AH15" i="30"/>
  <c r="AI15" i="30"/>
  <c r="AJ15" i="30"/>
  <c r="AK15" i="30"/>
  <c r="AL15" i="30"/>
  <c r="AO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O16" i="30"/>
  <c r="AP16" i="30"/>
  <c r="AQ16" i="30"/>
  <c r="AR16" i="30"/>
  <c r="AS16" i="30"/>
  <c r="AT16" i="30"/>
  <c r="AU16" i="30"/>
  <c r="AV16" i="30"/>
  <c r="AB17" i="30"/>
  <c r="AD17" i="30"/>
  <c r="AH17" i="30"/>
  <c r="AI17" i="30"/>
  <c r="AK17" i="30"/>
  <c r="AO17" i="30"/>
  <c r="AP17" i="30"/>
  <c r="AQ17" i="30"/>
  <c r="AR17" i="30"/>
  <c r="AS17" i="30"/>
  <c r="AT17" i="30"/>
  <c r="AU17" i="30"/>
  <c r="AV17" i="30"/>
  <c r="AB18" i="30"/>
  <c r="AI18" i="30"/>
  <c r="AJ18" i="30"/>
  <c r="AL18" i="30"/>
  <c r="AO18" i="30"/>
  <c r="AP18" i="30"/>
  <c r="AQ18" i="30"/>
  <c r="AR18" i="30"/>
  <c r="AS18" i="30"/>
  <c r="AT18" i="30"/>
  <c r="AU18" i="30"/>
  <c r="AB19" i="30"/>
  <c r="AD19" i="30"/>
  <c r="AG19" i="30"/>
  <c r="AI19" i="30"/>
  <c r="AK19" i="30"/>
  <c r="AO19" i="30"/>
  <c r="AQ19" i="30"/>
  <c r="AR19" i="30"/>
  <c r="AS19" i="30"/>
  <c r="AT19" i="30"/>
  <c r="AU19" i="30"/>
  <c r="AV19" i="30"/>
  <c r="AB20" i="30"/>
  <c r="AG20" i="30"/>
  <c r="AH20" i="30"/>
  <c r="AI20" i="30"/>
  <c r="AJ20" i="30"/>
  <c r="AK20" i="30"/>
  <c r="AL20" i="30"/>
  <c r="AO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L21" i="30"/>
  <c r="AO21" i="30"/>
  <c r="AP21" i="30"/>
  <c r="AQ21" i="30"/>
  <c r="AR21" i="30"/>
  <c r="AS21" i="30"/>
  <c r="AT21" i="30"/>
  <c r="AU21" i="30"/>
  <c r="AV21" i="30"/>
  <c r="AB22" i="30"/>
  <c r="AD22" i="30"/>
  <c r="AG22" i="30"/>
  <c r="AH22" i="30"/>
  <c r="AI22" i="30"/>
  <c r="AJ22" i="30"/>
  <c r="AK22" i="30"/>
  <c r="AL22" i="30"/>
  <c r="AO22" i="30"/>
  <c r="AP22" i="30"/>
  <c r="AQ22" i="30"/>
  <c r="AR22" i="30"/>
  <c r="AS22" i="30"/>
  <c r="AT22" i="30"/>
  <c r="AU22" i="30"/>
  <c r="AV22" i="30"/>
  <c r="AB23" i="30"/>
  <c r="AD23" i="30"/>
  <c r="AG23" i="30"/>
  <c r="AH23" i="30"/>
  <c r="AI23" i="30"/>
  <c r="AJ23" i="30"/>
  <c r="AL23" i="30"/>
  <c r="AO23" i="30"/>
  <c r="AP23" i="30"/>
  <c r="AQ23" i="30"/>
  <c r="AR23" i="30"/>
  <c r="AS23" i="30"/>
  <c r="AU23" i="30"/>
  <c r="AV23" i="30"/>
  <c r="AB24" i="30"/>
  <c r="AD24" i="30"/>
  <c r="AI24" i="30"/>
  <c r="AJ24" i="30"/>
  <c r="AK24" i="30"/>
  <c r="AL24" i="30"/>
  <c r="AO24" i="30"/>
  <c r="AP24" i="30"/>
  <c r="AQ24" i="30"/>
  <c r="AR24" i="30"/>
  <c r="AS24" i="30"/>
  <c r="AT24" i="30"/>
  <c r="AU24" i="30"/>
  <c r="AV24" i="30"/>
  <c r="AB25" i="30"/>
  <c r="AD25" i="30"/>
  <c r="AG25" i="30"/>
  <c r="AH25" i="30"/>
  <c r="AI25" i="30"/>
  <c r="AJ25" i="30"/>
  <c r="AK25" i="30"/>
  <c r="AO25" i="30"/>
  <c r="AP25" i="30"/>
  <c r="AQ25" i="30"/>
  <c r="AR25" i="30"/>
  <c r="AS25" i="30"/>
  <c r="AT25" i="30"/>
  <c r="AU25" i="30"/>
  <c r="AV25" i="30"/>
  <c r="AB26" i="30"/>
  <c r="AH26" i="30"/>
  <c r="AI26" i="30"/>
  <c r="AJ26" i="30"/>
  <c r="AK26" i="30"/>
  <c r="AL26" i="30"/>
  <c r="AO26" i="30"/>
  <c r="AP26" i="30"/>
  <c r="AQ26" i="30"/>
  <c r="AR26" i="30"/>
  <c r="AS26" i="30"/>
  <c r="AT26" i="30"/>
  <c r="AU26" i="30"/>
  <c r="AV26" i="30"/>
  <c r="AB27" i="30"/>
  <c r="AD27" i="30"/>
  <c r="AH27" i="30"/>
  <c r="AI27" i="30"/>
  <c r="AJ27" i="30"/>
  <c r="AK27" i="30"/>
  <c r="AL27" i="30"/>
  <c r="AO27" i="30"/>
  <c r="AP27" i="30"/>
  <c r="AQ27" i="30"/>
  <c r="AR27" i="30"/>
  <c r="AS27" i="30"/>
  <c r="AT27" i="30"/>
  <c r="AU27" i="30"/>
  <c r="AV27" i="30"/>
  <c r="AB28" i="30"/>
  <c r="AD28" i="30"/>
  <c r="AG28" i="30"/>
  <c r="AH28" i="30"/>
  <c r="AK28" i="30"/>
  <c r="AL28" i="30"/>
  <c r="AO28" i="30"/>
  <c r="AP28" i="30"/>
  <c r="AR28" i="30"/>
  <c r="AS28" i="30"/>
  <c r="AT28" i="30"/>
  <c r="AV28" i="30"/>
  <c r="AB29" i="30"/>
  <c r="AD29" i="30"/>
  <c r="AG29" i="30"/>
  <c r="AH29" i="30"/>
  <c r="AI29" i="30"/>
  <c r="AJ29" i="30"/>
  <c r="AK29" i="30"/>
  <c r="AL29" i="30"/>
  <c r="AO29" i="30"/>
  <c r="AP29" i="30"/>
  <c r="AQ29" i="30"/>
  <c r="AR29" i="30"/>
  <c r="AS29" i="30"/>
  <c r="AU29" i="30"/>
  <c r="AV29" i="30"/>
  <c r="AB30" i="30"/>
  <c r="AG30" i="30"/>
  <c r="AH30" i="30"/>
  <c r="AI30" i="30"/>
  <c r="AJ30" i="30"/>
  <c r="AK30" i="30"/>
  <c r="AL30" i="30"/>
  <c r="AO30" i="30"/>
  <c r="AP30" i="30"/>
  <c r="AQ30" i="30"/>
  <c r="AR30" i="30"/>
  <c r="AS30" i="30"/>
  <c r="AT30" i="30"/>
  <c r="AU30" i="30"/>
  <c r="AV30" i="30"/>
  <c r="AB31" i="30"/>
  <c r="AG31" i="30"/>
  <c r="AH31" i="30"/>
  <c r="AI31" i="30"/>
  <c r="AJ31" i="30"/>
  <c r="AK31" i="30"/>
  <c r="AL31" i="30"/>
  <c r="AO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O32" i="30"/>
  <c r="AP32" i="30"/>
  <c r="AQ32" i="30"/>
  <c r="AR32" i="30"/>
  <c r="AS32" i="30"/>
  <c r="AT32" i="30"/>
  <c r="AU32" i="30"/>
  <c r="AV32" i="30"/>
  <c r="AB33" i="30"/>
  <c r="AD33" i="30"/>
  <c r="AG33" i="30"/>
  <c r="AH33" i="30"/>
  <c r="AI33" i="30"/>
  <c r="AJ33" i="30"/>
  <c r="AK33" i="30"/>
  <c r="AL33" i="30"/>
  <c r="AO33" i="30"/>
  <c r="AP33" i="30"/>
  <c r="AQ33" i="30"/>
  <c r="AR33" i="30"/>
  <c r="AS33" i="30"/>
  <c r="AT33" i="30"/>
  <c r="AU33" i="30"/>
  <c r="AV33" i="30"/>
  <c r="AB34" i="30"/>
  <c r="AD34" i="30"/>
  <c r="AG34" i="30"/>
  <c r="AH34" i="30"/>
  <c r="AI34" i="30"/>
  <c r="AJ34" i="30"/>
  <c r="AK34" i="30"/>
  <c r="AL34" i="30"/>
  <c r="AO34" i="30"/>
  <c r="AP34" i="30"/>
  <c r="AQ34" i="30"/>
  <c r="AR34" i="30"/>
  <c r="AS34" i="30"/>
  <c r="AU34" i="30"/>
  <c r="AV34" i="30"/>
  <c r="AB35" i="30"/>
  <c r="AD35" i="30"/>
  <c r="AG35" i="30"/>
  <c r="AH35" i="30"/>
  <c r="AI35" i="30"/>
  <c r="AJ35" i="30"/>
  <c r="AK35" i="30"/>
  <c r="AL35" i="30"/>
  <c r="AO35" i="30"/>
  <c r="AP35" i="30"/>
  <c r="AQ35" i="30"/>
  <c r="AR35" i="30"/>
  <c r="AS35" i="30"/>
  <c r="AU35" i="30"/>
  <c r="AV35" i="30"/>
  <c r="AB36" i="30"/>
  <c r="AD36" i="30"/>
  <c r="AG36" i="30"/>
  <c r="AH36" i="30"/>
  <c r="AI36" i="30"/>
  <c r="AJ36" i="30"/>
  <c r="AK36" i="30"/>
  <c r="AL36" i="30"/>
  <c r="AO36" i="30"/>
  <c r="AP36" i="30"/>
  <c r="AR36" i="30"/>
  <c r="AV36" i="30"/>
  <c r="AB37" i="30"/>
  <c r="AD37" i="30"/>
  <c r="AG37" i="30"/>
  <c r="AH37" i="30"/>
  <c r="AI37" i="30"/>
  <c r="AJ37" i="30"/>
  <c r="AK37" i="30"/>
  <c r="AL37" i="30"/>
  <c r="AP37" i="30"/>
  <c r="AQ37" i="30"/>
  <c r="AR37" i="30"/>
  <c r="AS37" i="30"/>
  <c r="AT37" i="30"/>
  <c r="AU37" i="30"/>
  <c r="AV37" i="30"/>
  <c r="AB38" i="30"/>
  <c r="AD38" i="30"/>
  <c r="AG38" i="30"/>
  <c r="AH38" i="30"/>
  <c r="AI38" i="30"/>
  <c r="AJ38" i="30"/>
  <c r="AK38" i="30"/>
  <c r="AL38" i="30"/>
  <c r="AO38" i="30"/>
  <c r="AP38" i="30"/>
  <c r="AR38" i="30"/>
  <c r="AS38" i="30"/>
  <c r="AT38" i="30"/>
  <c r="AV38" i="30"/>
  <c r="AB39" i="30"/>
  <c r="AG39" i="30"/>
  <c r="AH39" i="30"/>
  <c r="AI39" i="30"/>
  <c r="AJ39" i="30"/>
  <c r="AK39" i="30"/>
  <c r="AL39" i="30"/>
  <c r="AO39" i="30"/>
  <c r="AP39" i="30"/>
  <c r="AQ39" i="30"/>
  <c r="AR39" i="30"/>
  <c r="AS39" i="30"/>
  <c r="AT39" i="30"/>
  <c r="AU39" i="30"/>
  <c r="AV39" i="30"/>
  <c r="AD40" i="30"/>
  <c r="AG40" i="30"/>
  <c r="AH40" i="30"/>
  <c r="AJ40" i="30"/>
  <c r="AK40" i="30"/>
  <c r="AL40" i="30"/>
  <c r="AO40" i="30"/>
  <c r="AP40" i="30"/>
  <c r="AQ40" i="30"/>
  <c r="AR40" i="30"/>
  <c r="AS40" i="30"/>
  <c r="AT40" i="30"/>
  <c r="AU40" i="30"/>
  <c r="AV40" i="30"/>
  <c r="AB41" i="30"/>
  <c r="AD41" i="30"/>
  <c r="AG41" i="30"/>
  <c r="AH41" i="30"/>
  <c r="AI41" i="30"/>
  <c r="AJ41" i="30"/>
  <c r="AL41" i="30"/>
  <c r="AO41" i="30"/>
  <c r="AP41" i="30"/>
  <c r="AQ41" i="30"/>
  <c r="AR41" i="30"/>
  <c r="AT41" i="30"/>
  <c r="AV41" i="30"/>
  <c r="AB42" i="30"/>
  <c r="AD42" i="30"/>
  <c r="AG42" i="30"/>
  <c r="AH42" i="30"/>
  <c r="AI42" i="30"/>
  <c r="AJ42" i="30"/>
  <c r="AK42" i="30"/>
  <c r="AL42" i="30"/>
  <c r="AO42" i="30"/>
  <c r="AQ42" i="30"/>
  <c r="AT42" i="30"/>
  <c r="AV42" i="30"/>
  <c r="AB43" i="30"/>
  <c r="AG43" i="30"/>
  <c r="AH43" i="30"/>
  <c r="AI43" i="30"/>
  <c r="AJ43" i="30"/>
  <c r="AK43" i="30"/>
  <c r="AL43" i="30"/>
  <c r="AO43" i="30"/>
  <c r="AP43" i="30"/>
  <c r="AR43" i="30"/>
  <c r="AS43" i="30"/>
  <c r="AT43" i="30"/>
  <c r="AU43" i="30"/>
  <c r="AV43" i="30"/>
  <c r="AD44" i="30"/>
  <c r="AG44" i="30"/>
  <c r="AH44" i="30"/>
  <c r="AI44" i="30"/>
  <c r="AJ44" i="30"/>
  <c r="AK44" i="30"/>
  <c r="AL44" i="30"/>
  <c r="AO44" i="30"/>
  <c r="AQ44" i="30"/>
  <c r="AR44" i="30"/>
  <c r="AS44" i="30"/>
  <c r="AT44" i="30"/>
  <c r="AU44" i="30"/>
  <c r="AB45" i="30"/>
  <c r="AD45" i="30"/>
  <c r="AG45" i="30"/>
  <c r="AH45" i="30"/>
  <c r="AI45" i="30"/>
  <c r="AJ45" i="30"/>
  <c r="AK45" i="30"/>
  <c r="AL45" i="30"/>
  <c r="AO45" i="30"/>
  <c r="AP45" i="30"/>
  <c r="AR45" i="30"/>
  <c r="AS45" i="30"/>
  <c r="AT45" i="30"/>
  <c r="AV45" i="30"/>
  <c r="AB46" i="30"/>
  <c r="AD46" i="30"/>
  <c r="AG46" i="30"/>
  <c r="AH46" i="30"/>
  <c r="AI46" i="30"/>
  <c r="AJ46" i="30"/>
  <c r="AK46" i="30"/>
  <c r="AL46" i="30"/>
  <c r="AO46" i="30"/>
  <c r="AQ46" i="30"/>
  <c r="AR46" i="30"/>
  <c r="AS46" i="30"/>
  <c r="AU46" i="30"/>
  <c r="AB47" i="30"/>
  <c r="AD47" i="30"/>
  <c r="AG47" i="30"/>
  <c r="AH47" i="30"/>
  <c r="AI47" i="30"/>
  <c r="AJ47" i="30"/>
  <c r="AK47" i="30"/>
  <c r="AL47" i="30"/>
  <c r="AO47" i="30"/>
  <c r="AP47" i="30"/>
  <c r="AR47" i="30"/>
  <c r="AS47" i="30"/>
  <c r="AT47" i="30"/>
  <c r="AV47" i="30"/>
  <c r="AB48" i="30"/>
  <c r="AG48" i="30"/>
  <c r="AH48" i="30"/>
  <c r="AI48" i="30"/>
  <c r="AJ48" i="30"/>
  <c r="AK48" i="30"/>
  <c r="AL48" i="30"/>
  <c r="AO48" i="30"/>
  <c r="AS48" i="30"/>
  <c r="AT48" i="30"/>
  <c r="AV48" i="30"/>
  <c r="AB49" i="30"/>
  <c r="AD49" i="30"/>
  <c r="AG49" i="30"/>
  <c r="AH49" i="30"/>
  <c r="AI49" i="30"/>
  <c r="AJ49" i="30"/>
  <c r="AK49" i="30"/>
  <c r="AL49" i="30"/>
  <c r="AO49" i="30"/>
  <c r="AP49" i="30"/>
  <c r="AQ49" i="30"/>
  <c r="AR49" i="30"/>
  <c r="AT49" i="30"/>
  <c r="AU49" i="30"/>
  <c r="AV49" i="30"/>
  <c r="AB50" i="30"/>
  <c r="AD50" i="30"/>
  <c r="AH50" i="30"/>
  <c r="AJ50" i="30"/>
  <c r="AL50" i="30"/>
  <c r="AP50" i="30"/>
  <c r="AQ50" i="30"/>
  <c r="AS50" i="30"/>
  <c r="AU50" i="30"/>
  <c r="AV50" i="30"/>
  <c r="AB51" i="30"/>
  <c r="AH51" i="30"/>
  <c r="AI51" i="30"/>
  <c r="AK51" i="30"/>
  <c r="AL51" i="30"/>
  <c r="AO51" i="30"/>
  <c r="AP51" i="30"/>
  <c r="AQ51" i="30"/>
  <c r="AS51" i="30"/>
  <c r="AT51" i="30"/>
  <c r="AB52" i="30"/>
  <c r="AD52" i="30"/>
  <c r="AG52" i="30"/>
  <c r="AH52" i="30"/>
  <c r="AI52" i="30"/>
  <c r="AJ52" i="30"/>
  <c r="AK52" i="30"/>
  <c r="AL52" i="30"/>
  <c r="AO52" i="30"/>
  <c r="AQ52" i="30"/>
  <c r="AR52" i="30"/>
  <c r="AS52" i="30"/>
  <c r="AU52" i="30"/>
  <c r="L4" i="30"/>
  <c r="J4" i="30"/>
  <c r="H4" i="30"/>
  <c r="BE4" i="30" s="1"/>
  <c r="AD4" i="30"/>
  <c r="AB4" i="30"/>
  <c r="AE61" i="44"/>
  <c r="AF61" i="44"/>
  <c r="AG61" i="44"/>
  <c r="AJ61" i="44"/>
  <c r="AK61" i="44"/>
  <c r="AL61" i="44"/>
  <c r="AN61" i="44"/>
  <c r="AO61" i="44"/>
  <c r="AP61" i="44"/>
  <c r="AS61" i="44"/>
  <c r="AT61" i="44"/>
  <c r="AU61" i="44"/>
  <c r="AV61" i="44"/>
  <c r="AW61" i="44"/>
  <c r="AY61" i="44"/>
  <c r="AZ61" i="44"/>
  <c r="BA61" i="44"/>
  <c r="BB61" i="44"/>
  <c r="BC61" i="44"/>
  <c r="BD61" i="44"/>
  <c r="BE61" i="44"/>
  <c r="BF61" i="44"/>
  <c r="BG61" i="44"/>
  <c r="BH61" i="44"/>
  <c r="BI61" i="4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F49" i="8"/>
  <c r="AG49" i="8"/>
  <c r="AH49" i="8"/>
  <c r="AJ49" i="8"/>
  <c r="AK49" i="8"/>
  <c r="AL49" i="8"/>
  <c r="AN49" i="8"/>
  <c r="AO49" i="8"/>
  <c r="AP49" i="8"/>
  <c r="AQ49" i="8"/>
  <c r="AR49" i="8"/>
  <c r="AS49" i="8"/>
  <c r="R8" i="20" s="1"/>
  <c r="R42" i="20" s="1"/>
  <c r="AT49" i="8"/>
  <c r="AU49" i="8"/>
  <c r="AV49" i="8"/>
  <c r="AX49" i="8"/>
  <c r="AY49" i="8"/>
  <c r="AZ49" i="8"/>
  <c r="BA49" i="8"/>
  <c r="BB49" i="8"/>
  <c r="BC49" i="8"/>
  <c r="BD49" i="8"/>
  <c r="BE49" i="8"/>
  <c r="BF49" i="8"/>
  <c r="BG49" i="8"/>
  <c r="BH49" i="8"/>
  <c r="V8" i="20" s="1"/>
  <c r="V42" i="20" s="1"/>
  <c r="BI49" i="8"/>
  <c r="BJ49" i="8"/>
  <c r="BK49" i="8"/>
  <c r="BL49" i="8"/>
  <c r="BM49" i="8"/>
  <c r="BN49" i="8"/>
  <c r="BO49" i="8"/>
  <c r="BP49" i="8"/>
  <c r="Y8" i="20" s="1"/>
  <c r="Y42" i="20" s="1"/>
  <c r="BQ49" i="8"/>
  <c r="BR49" i="8"/>
  <c r="BS49" i="8"/>
  <c r="BT49" i="8"/>
  <c r="AB8" i="20" s="1"/>
  <c r="AB42" i="20" s="1"/>
  <c r="BU49" i="8"/>
  <c r="BV49" i="8"/>
  <c r="BW49" i="8"/>
  <c r="BX49" i="8"/>
  <c r="BY49" i="8"/>
  <c r="BZ49" i="8"/>
  <c r="CA49" i="8"/>
  <c r="CB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F50" i="8"/>
  <c r="AG50" i="8"/>
  <c r="AH50" i="8"/>
  <c r="AJ50" i="8"/>
  <c r="AK50" i="8"/>
  <c r="AL50" i="8"/>
  <c r="AN50" i="8"/>
  <c r="AO50" i="8"/>
  <c r="C37" i="21" s="1"/>
  <c r="AP50" i="8"/>
  <c r="AQ50" i="8"/>
  <c r="AR50" i="8"/>
  <c r="AS50" i="8"/>
  <c r="AT50" i="8"/>
  <c r="AU50" i="8"/>
  <c r="AV50" i="8"/>
  <c r="AX50" i="8"/>
  <c r="AY50" i="8"/>
  <c r="AZ50" i="8"/>
  <c r="BA50" i="8"/>
  <c r="BB50" i="8"/>
  <c r="BC50" i="8"/>
  <c r="BD50" i="8"/>
  <c r="BE50" i="8"/>
  <c r="BF50" i="8"/>
  <c r="E37" i="21" s="1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F51" i="8"/>
  <c r="AG51" i="8"/>
  <c r="AH51" i="8"/>
  <c r="AJ51" i="8"/>
  <c r="AK51" i="8"/>
  <c r="AL51" i="8"/>
  <c r="AN51" i="8"/>
  <c r="AO51" i="8"/>
  <c r="C45" i="21" s="1"/>
  <c r="AP51" i="8"/>
  <c r="AQ51" i="8"/>
  <c r="AR51" i="8"/>
  <c r="AS51" i="8"/>
  <c r="AT51" i="8"/>
  <c r="AU51" i="8"/>
  <c r="AV51" i="8"/>
  <c r="AX51" i="8"/>
  <c r="AY51" i="8"/>
  <c r="AZ51" i="8"/>
  <c r="BA51" i="8"/>
  <c r="BB51" i="8"/>
  <c r="BC51" i="8"/>
  <c r="BD51" i="8"/>
  <c r="BE51" i="8"/>
  <c r="BF51" i="8"/>
  <c r="E45" i="21" s="1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N51" i="8"/>
  <c r="N50" i="8"/>
  <c r="N49" i="8"/>
  <c r="F43" i="20"/>
  <c r="G43" i="20"/>
  <c r="H43" i="20"/>
  <c r="J43" i="20"/>
  <c r="L43" i="20"/>
  <c r="N43" i="20"/>
  <c r="Z43" i="20"/>
  <c r="BL62" i="43"/>
  <c r="BL63" i="43"/>
  <c r="E20" i="42"/>
  <c r="AI61" i="10"/>
  <c r="BW61" i="48"/>
  <c r="EW4" i="10"/>
  <c r="EX4" i="10"/>
  <c r="EW5" i="10"/>
  <c r="EX5" i="10"/>
  <c r="EW6" i="10"/>
  <c r="EX6" i="10"/>
  <c r="EW7" i="10"/>
  <c r="EX7" i="10"/>
  <c r="EW8" i="10"/>
  <c r="EX8" i="10"/>
  <c r="EW9" i="10"/>
  <c r="EX9" i="10"/>
  <c r="EW10" i="10"/>
  <c r="EX10" i="10"/>
  <c r="EW11" i="10"/>
  <c r="EX11" i="10"/>
  <c r="EW12" i="10"/>
  <c r="EX12" i="10"/>
  <c r="EW13" i="10"/>
  <c r="EX13" i="10"/>
  <c r="EW14" i="10"/>
  <c r="EX14" i="10"/>
  <c r="EW15" i="10"/>
  <c r="EX15" i="10"/>
  <c r="EW16" i="10"/>
  <c r="EX16" i="10"/>
  <c r="EW17" i="10"/>
  <c r="EX17" i="10"/>
  <c r="EW18" i="10"/>
  <c r="EX18" i="10"/>
  <c r="EW19" i="10"/>
  <c r="EX19" i="10"/>
  <c r="EW20" i="10"/>
  <c r="EX20" i="10"/>
  <c r="EW21" i="10"/>
  <c r="EX21" i="10"/>
  <c r="EW22" i="10"/>
  <c r="EX22" i="10"/>
  <c r="EW23" i="10"/>
  <c r="EX23" i="10"/>
  <c r="EW24" i="10"/>
  <c r="EX24" i="10"/>
  <c r="EW25" i="10"/>
  <c r="EX25" i="10"/>
  <c r="EW26" i="10"/>
  <c r="EX26" i="10"/>
  <c r="EW27" i="10"/>
  <c r="EX27" i="10"/>
  <c r="EW28" i="10"/>
  <c r="EX28" i="10"/>
  <c r="EW29" i="10"/>
  <c r="EX29" i="10"/>
  <c r="EW30" i="10"/>
  <c r="EX30" i="10"/>
  <c r="EW31" i="10"/>
  <c r="EX31" i="10"/>
  <c r="EW32" i="10"/>
  <c r="EX32" i="10"/>
  <c r="EW33" i="10"/>
  <c r="EX33" i="10"/>
  <c r="EW34" i="10"/>
  <c r="EX34" i="10"/>
  <c r="EW35" i="10"/>
  <c r="EX35" i="10"/>
  <c r="EW36" i="10"/>
  <c r="EX36" i="10"/>
  <c r="EW37" i="10"/>
  <c r="EX37" i="10"/>
  <c r="EW38" i="10"/>
  <c r="EX38" i="10"/>
  <c r="EW39" i="10"/>
  <c r="EX39" i="10"/>
  <c r="EW40" i="10"/>
  <c r="EX40" i="10"/>
  <c r="EW41" i="10"/>
  <c r="EX41" i="10"/>
  <c r="EW42" i="10"/>
  <c r="EX42" i="10"/>
  <c r="EW43" i="10"/>
  <c r="EX43" i="10"/>
  <c r="EW44" i="10"/>
  <c r="EX44" i="10"/>
  <c r="EW45" i="10"/>
  <c r="EX45" i="10"/>
  <c r="EW46" i="10"/>
  <c r="EX46" i="10"/>
  <c r="EW47" i="10"/>
  <c r="EX47" i="10"/>
  <c r="EW48" i="10"/>
  <c r="EX48" i="10"/>
  <c r="EW49" i="10"/>
  <c r="EX49" i="10"/>
  <c r="EW50" i="10"/>
  <c r="EX50" i="10"/>
  <c r="EW51" i="10"/>
  <c r="EX51" i="10"/>
  <c r="EX3" i="10"/>
  <c r="EW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H20" i="21" s="1"/>
  <c r="G62" i="48"/>
  <c r="G20" i="21" s="1"/>
  <c r="F62" i="48"/>
  <c r="F20" i="21" s="1"/>
  <c r="E62" i="48"/>
  <c r="E20" i="21" s="1"/>
  <c r="D62" i="48"/>
  <c r="D20" i="21" s="1"/>
  <c r="C62" i="48"/>
  <c r="C20" i="21" s="1"/>
  <c r="B62" i="48"/>
  <c r="B20" i="21" s="1"/>
  <c r="DP61" i="48"/>
  <c r="DO61" i="48"/>
  <c r="AF10" i="20" s="1"/>
  <c r="DN61" i="48"/>
  <c r="DM61" i="48"/>
  <c r="DL61" i="48"/>
  <c r="AE10" i="20" s="1"/>
  <c r="DK61" i="48"/>
  <c r="DJ61" i="48"/>
  <c r="DI61" i="48"/>
  <c r="AD10" i="20" s="1"/>
  <c r="DH61" i="48"/>
  <c r="DG61" i="48"/>
  <c r="DF61" i="48"/>
  <c r="AC10" i="20" s="1"/>
  <c r="DE61" i="48"/>
  <c r="AB10" i="20" s="1"/>
  <c r="DD61" i="48"/>
  <c r="AA10" i="20" s="1"/>
  <c r="DC61" i="48"/>
  <c r="DB61" i="48"/>
  <c r="DA61" i="48"/>
  <c r="Y10" i="20" s="1"/>
  <c r="CZ61" i="48"/>
  <c r="X10" i="20" s="1"/>
  <c r="CY61" i="48"/>
  <c r="W10" i="20" s="1"/>
  <c r="CX61" i="48"/>
  <c r="CW61" i="48"/>
  <c r="CV61" i="48"/>
  <c r="CU61" i="48"/>
  <c r="CT61" i="48"/>
  <c r="CS61" i="48"/>
  <c r="V10" i="20" s="1"/>
  <c r="CR61" i="48"/>
  <c r="CQ61" i="48"/>
  <c r="CP61" i="48"/>
  <c r="CO61" i="48"/>
  <c r="CN61" i="48"/>
  <c r="CM61" i="48"/>
  <c r="U10" i="20" s="1"/>
  <c r="CL61" i="48"/>
  <c r="T10" i="20" s="1"/>
  <c r="CK61" i="48"/>
  <c r="CJ61" i="48"/>
  <c r="CI61" i="48"/>
  <c r="CH61" i="48"/>
  <c r="S10" i="20" s="1"/>
  <c r="CG61" i="48"/>
  <c r="CF61" i="48"/>
  <c r="CE61" i="48"/>
  <c r="CD61" i="48"/>
  <c r="CB61" i="48"/>
  <c r="CA61" i="48"/>
  <c r="BZ61" i="48"/>
  <c r="BY61" i="48"/>
  <c r="R10" i="20" s="1"/>
  <c r="BX61" i="48"/>
  <c r="Q10" i="20" s="1"/>
  <c r="BV61" i="48"/>
  <c r="BU61" i="48"/>
  <c r="P10" i="20" s="1"/>
  <c r="BT61" i="48"/>
  <c r="F20" i="42" s="1"/>
  <c r="BR61" i="48"/>
  <c r="BN61" i="48"/>
  <c r="BM61" i="48"/>
  <c r="BK61" i="48"/>
  <c r="BJ61" i="48"/>
  <c r="BI61" i="48"/>
  <c r="O10" i="20" s="1"/>
  <c r="BH61" i="48"/>
  <c r="BG61" i="48"/>
  <c r="M10" i="20" s="1"/>
  <c r="BD61" i="48"/>
  <c r="BC61" i="48"/>
  <c r="BB61" i="48"/>
  <c r="BA61" i="48"/>
  <c r="AY61" i="48"/>
  <c r="AX61" i="48"/>
  <c r="AW61" i="48"/>
  <c r="AV61" i="48"/>
  <c r="I10" i="20" s="1"/>
  <c r="AU61" i="48"/>
  <c r="AT61" i="48"/>
  <c r="AS61" i="48"/>
  <c r="AR61" i="48"/>
  <c r="D10" i="20" s="1"/>
  <c r="AQ61" i="48"/>
  <c r="AP61" i="48"/>
  <c r="AO61" i="48"/>
  <c r="B10" i="20" s="1"/>
  <c r="AN61" i="48"/>
  <c r="B20" i="42" s="1"/>
  <c r="AM61" i="48"/>
  <c r="AL61" i="48"/>
  <c r="AK61" i="48"/>
  <c r="G20" i="42" s="1"/>
  <c r="AJ61" i="48"/>
  <c r="AI61" i="48"/>
  <c r="H61" i="48"/>
  <c r="G61" i="48"/>
  <c r="F61" i="48"/>
  <c r="E61" i="48"/>
  <c r="D61" i="48"/>
  <c r="C61" i="48"/>
  <c r="B61" i="48"/>
  <c r="ET51" i="48"/>
  <c r="ES51" i="48"/>
  <c r="ER51" i="48"/>
  <c r="EQ51" i="48"/>
  <c r="EP51" i="48"/>
  <c r="EO51" i="48"/>
  <c r="EN51" i="48"/>
  <c r="EM51" i="48"/>
  <c r="EL51" i="48"/>
  <c r="EK5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ET50" i="48"/>
  <c r="ES50" i="48"/>
  <c r="ER50" i="48"/>
  <c r="EQ50" i="48"/>
  <c r="EP50" i="48"/>
  <c r="EO50" i="48"/>
  <c r="EN50" i="48"/>
  <c r="EM50" i="48"/>
  <c r="EL50" i="48"/>
  <c r="EK50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ET49" i="48"/>
  <c r="ES49" i="48"/>
  <c r="ER49" i="48"/>
  <c r="EQ49" i="48"/>
  <c r="EP49" i="48"/>
  <c r="EO49" i="48"/>
  <c r="EN49" i="48"/>
  <c r="EM49" i="48"/>
  <c r="EL49" i="48"/>
  <c r="EK49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ET48" i="48"/>
  <c r="ES48" i="48"/>
  <c r="ER48" i="48"/>
  <c r="EQ48" i="48"/>
  <c r="EP48" i="48"/>
  <c r="EO48" i="48"/>
  <c r="EN48" i="48"/>
  <c r="EM48" i="48"/>
  <c r="EL48" i="48"/>
  <c r="EK48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ET47" i="48"/>
  <c r="ES47" i="48"/>
  <c r="ER47" i="48"/>
  <c r="EQ47" i="48"/>
  <c r="EP47" i="48"/>
  <c r="EO47" i="48"/>
  <c r="EN47" i="48"/>
  <c r="EM47" i="48"/>
  <c r="EL47" i="48"/>
  <c r="EK47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ET46" i="48"/>
  <c r="ES46" i="48"/>
  <c r="ER46" i="48"/>
  <c r="EQ46" i="48"/>
  <c r="EP46" i="48"/>
  <c r="EO46" i="48"/>
  <c r="EN46" i="48"/>
  <c r="EM46" i="48"/>
  <c r="EL46" i="48"/>
  <c r="EK46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ET45" i="48"/>
  <c r="ES45" i="48"/>
  <c r="ER45" i="48"/>
  <c r="EQ45" i="48"/>
  <c r="EP45" i="48"/>
  <c r="EO45" i="48"/>
  <c r="EN45" i="48"/>
  <c r="EM45" i="48"/>
  <c r="EL45" i="48"/>
  <c r="EK45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ET44" i="48"/>
  <c r="ES44" i="48"/>
  <c r="ER44" i="48"/>
  <c r="EQ44" i="48"/>
  <c r="EP44" i="48"/>
  <c r="EO44" i="48"/>
  <c r="EN44" i="48"/>
  <c r="EM44" i="48"/>
  <c r="EL44" i="48"/>
  <c r="EK44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ET43" i="48"/>
  <c r="ES43" i="48"/>
  <c r="ER43" i="48"/>
  <c r="EQ43" i="48"/>
  <c r="EP43" i="48"/>
  <c r="EO43" i="48"/>
  <c r="EN43" i="48"/>
  <c r="EM43" i="48"/>
  <c r="EL43" i="48"/>
  <c r="EK43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ET42" i="48"/>
  <c r="ES42" i="48"/>
  <c r="ER42" i="48"/>
  <c r="EQ42" i="48"/>
  <c r="EP42" i="48"/>
  <c r="EO42" i="48"/>
  <c r="EN42" i="48"/>
  <c r="EM42" i="48"/>
  <c r="EL42" i="48"/>
  <c r="EK42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ET41" i="48"/>
  <c r="ES41" i="48"/>
  <c r="ER41" i="48"/>
  <c r="EQ41" i="48"/>
  <c r="EP41" i="48"/>
  <c r="EO41" i="48"/>
  <c r="EN41" i="48"/>
  <c r="EM41" i="48"/>
  <c r="EL41" i="48"/>
  <c r="EK41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ET40" i="48"/>
  <c r="ES40" i="48"/>
  <c r="ER40" i="48"/>
  <c r="EQ40" i="48"/>
  <c r="EP40" i="48"/>
  <c r="EO40" i="48"/>
  <c r="EN40" i="48"/>
  <c r="EM40" i="48"/>
  <c r="EL40" i="48"/>
  <c r="EK40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ET39" i="48"/>
  <c r="ES39" i="48"/>
  <c r="ER39" i="48"/>
  <c r="EQ39" i="48"/>
  <c r="EP39" i="48"/>
  <c r="EO39" i="48"/>
  <c r="EN39" i="48"/>
  <c r="EM39" i="48"/>
  <c r="EL39" i="48"/>
  <c r="EK39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ET38" i="48"/>
  <c r="ES38" i="48"/>
  <c r="ER38" i="48"/>
  <c r="EQ38" i="48"/>
  <c r="EP38" i="48"/>
  <c r="EO38" i="48"/>
  <c r="EN38" i="48"/>
  <c r="EM38" i="48"/>
  <c r="EL38" i="48"/>
  <c r="EK38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ET37" i="48"/>
  <c r="ES37" i="48"/>
  <c r="ER37" i="48"/>
  <c r="EQ37" i="48"/>
  <c r="EP37" i="48"/>
  <c r="EO37" i="48"/>
  <c r="EN37" i="48"/>
  <c r="EM37" i="48"/>
  <c r="EL37" i="48"/>
  <c r="EK37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ET36" i="48"/>
  <c r="ES36" i="48"/>
  <c r="ER36" i="48"/>
  <c r="EQ36" i="48"/>
  <c r="EP36" i="48"/>
  <c r="EO36" i="48"/>
  <c r="EN36" i="48"/>
  <c r="EM36" i="48"/>
  <c r="EL36" i="48"/>
  <c r="EK36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ET35" i="48"/>
  <c r="ES35" i="48"/>
  <c r="ER35" i="48"/>
  <c r="EQ35" i="48"/>
  <c r="EP35" i="48"/>
  <c r="EO35" i="48"/>
  <c r="EN35" i="48"/>
  <c r="EM35" i="48"/>
  <c r="EL35" i="48"/>
  <c r="EK35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ET34" i="48"/>
  <c r="ES34" i="48"/>
  <c r="ER34" i="48"/>
  <c r="EQ34" i="48"/>
  <c r="EP34" i="48"/>
  <c r="EO34" i="48"/>
  <c r="EN34" i="48"/>
  <c r="EM34" i="48"/>
  <c r="EL34" i="48"/>
  <c r="EK34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ET33" i="48"/>
  <c r="ES33" i="48"/>
  <c r="ER33" i="48"/>
  <c r="EQ33" i="48"/>
  <c r="EP33" i="48"/>
  <c r="EO33" i="48"/>
  <c r="EN33" i="48"/>
  <c r="EM33" i="48"/>
  <c r="EL33" i="48"/>
  <c r="EK33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ET32" i="48"/>
  <c r="ES32" i="48"/>
  <c r="ER32" i="48"/>
  <c r="EQ32" i="48"/>
  <c r="EP32" i="48"/>
  <c r="EO32" i="48"/>
  <c r="EN32" i="48"/>
  <c r="EM32" i="48"/>
  <c r="EL32" i="48"/>
  <c r="EK32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ET31" i="48"/>
  <c r="ES31" i="48"/>
  <c r="ER31" i="48"/>
  <c r="EQ31" i="48"/>
  <c r="EP31" i="48"/>
  <c r="EO31" i="48"/>
  <c r="EN31" i="48"/>
  <c r="EM31" i="48"/>
  <c r="EL31" i="48"/>
  <c r="EK31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ET30" i="48"/>
  <c r="ES30" i="48"/>
  <c r="ER30" i="48"/>
  <c r="EQ30" i="48"/>
  <c r="EP30" i="48"/>
  <c r="EO30" i="48"/>
  <c r="EN30" i="48"/>
  <c r="EM30" i="48"/>
  <c r="EL30" i="48"/>
  <c r="EK30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ET29" i="48"/>
  <c r="ES29" i="48"/>
  <c r="ER29" i="48"/>
  <c r="EQ29" i="48"/>
  <c r="EP29" i="48"/>
  <c r="EO29" i="48"/>
  <c r="EN29" i="48"/>
  <c r="EM29" i="48"/>
  <c r="EL29" i="48"/>
  <c r="EK29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ET28" i="48"/>
  <c r="ES28" i="48"/>
  <c r="ER28" i="48"/>
  <c r="EQ28" i="48"/>
  <c r="EP28" i="48"/>
  <c r="EO28" i="48"/>
  <c r="EN28" i="48"/>
  <c r="EM28" i="48"/>
  <c r="EL28" i="48"/>
  <c r="EK28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ET27" i="48"/>
  <c r="ES27" i="48"/>
  <c r="ER27" i="48"/>
  <c r="EQ27" i="48"/>
  <c r="EP27" i="48"/>
  <c r="EO27" i="48"/>
  <c r="EN27" i="48"/>
  <c r="EM27" i="48"/>
  <c r="EL27" i="48"/>
  <c r="EK27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ET26" i="48"/>
  <c r="ES26" i="48"/>
  <c r="ER26" i="48"/>
  <c r="EQ26" i="48"/>
  <c r="EP26" i="48"/>
  <c r="EO26" i="48"/>
  <c r="EN26" i="48"/>
  <c r="EM26" i="48"/>
  <c r="EL26" i="48"/>
  <c r="EK26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ET25" i="48"/>
  <c r="ES25" i="48"/>
  <c r="ER25" i="48"/>
  <c r="EQ25" i="48"/>
  <c r="EP25" i="48"/>
  <c r="EO25" i="48"/>
  <c r="EN25" i="48"/>
  <c r="EM25" i="48"/>
  <c r="EL25" i="48"/>
  <c r="EK25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ET24" i="48"/>
  <c r="ES24" i="48"/>
  <c r="ER24" i="48"/>
  <c r="EQ24" i="48"/>
  <c r="EP24" i="48"/>
  <c r="EO24" i="48"/>
  <c r="EN24" i="48"/>
  <c r="EM24" i="48"/>
  <c r="EL24" i="48"/>
  <c r="EK24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ET23" i="48"/>
  <c r="ES23" i="48"/>
  <c r="ER23" i="48"/>
  <c r="EQ23" i="48"/>
  <c r="EP23" i="48"/>
  <c r="EO23" i="48"/>
  <c r="EN23" i="48"/>
  <c r="EM23" i="48"/>
  <c r="EL23" i="48"/>
  <c r="EK23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ET22" i="48"/>
  <c r="ES22" i="48"/>
  <c r="ER22" i="48"/>
  <c r="EQ22" i="48"/>
  <c r="EP22" i="48"/>
  <c r="EO22" i="48"/>
  <c r="EN22" i="48"/>
  <c r="EM22" i="48"/>
  <c r="EL22" i="48"/>
  <c r="EK22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ET21" i="48"/>
  <c r="ES21" i="48"/>
  <c r="ER21" i="48"/>
  <c r="EQ21" i="48"/>
  <c r="EP21" i="48"/>
  <c r="EO21" i="48"/>
  <c r="EN21" i="48"/>
  <c r="EM21" i="48"/>
  <c r="EL21" i="48"/>
  <c r="EK21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ET20" i="48"/>
  <c r="ES20" i="48"/>
  <c r="ER20" i="48"/>
  <c r="EQ20" i="48"/>
  <c r="EP20" i="48"/>
  <c r="EO20" i="48"/>
  <c r="EN20" i="48"/>
  <c r="EM20" i="48"/>
  <c r="EL20" i="48"/>
  <c r="EK20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ET19" i="48"/>
  <c r="ES19" i="48"/>
  <c r="ER19" i="48"/>
  <c r="EQ19" i="48"/>
  <c r="EP19" i="48"/>
  <c r="EO19" i="48"/>
  <c r="EN19" i="48"/>
  <c r="EM19" i="48"/>
  <c r="EL19" i="48"/>
  <c r="EK19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ET18" i="48"/>
  <c r="ES18" i="48"/>
  <c r="ER18" i="48"/>
  <c r="EQ18" i="48"/>
  <c r="EP18" i="48"/>
  <c r="EO18" i="48"/>
  <c r="EN18" i="48"/>
  <c r="EM18" i="48"/>
  <c r="EL18" i="48"/>
  <c r="EK18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ET16" i="48"/>
  <c r="ES16" i="48"/>
  <c r="ER16" i="48"/>
  <c r="EQ16" i="48"/>
  <c r="EP16" i="48"/>
  <c r="EO16" i="48"/>
  <c r="EN16" i="48"/>
  <c r="EM16" i="48"/>
  <c r="EL16" i="48"/>
  <c r="EK16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ET15" i="48"/>
  <c r="ES15" i="48"/>
  <c r="ER15" i="48"/>
  <c r="EQ15" i="48"/>
  <c r="EP15" i="48"/>
  <c r="EO15" i="48"/>
  <c r="EN15" i="48"/>
  <c r="EM15" i="48"/>
  <c r="EL15" i="48"/>
  <c r="EK15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ET14" i="48"/>
  <c r="ES14" i="48"/>
  <c r="ER14" i="48"/>
  <c r="EQ14" i="48"/>
  <c r="EP14" i="48"/>
  <c r="EO14" i="48"/>
  <c r="EN14" i="48"/>
  <c r="EM14" i="48"/>
  <c r="EL14" i="48"/>
  <c r="EK14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ET13" i="48"/>
  <c r="ES13" i="48"/>
  <c r="ER13" i="48"/>
  <c r="EQ13" i="48"/>
  <c r="EP13" i="48"/>
  <c r="EO13" i="48"/>
  <c r="EN13" i="48"/>
  <c r="EM13" i="48"/>
  <c r="EL13" i="48"/>
  <c r="EK13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ET12" i="48"/>
  <c r="ES12" i="48"/>
  <c r="ER12" i="48"/>
  <c r="EQ12" i="48"/>
  <c r="EP12" i="48"/>
  <c r="EO12" i="48"/>
  <c r="EN12" i="48"/>
  <c r="EM12" i="48"/>
  <c r="EL12" i="48"/>
  <c r="EK12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ET11" i="48"/>
  <c r="ES11" i="48"/>
  <c r="ER11" i="48"/>
  <c r="EQ11" i="48"/>
  <c r="EP11" i="48"/>
  <c r="EO11" i="48"/>
  <c r="EN11" i="48"/>
  <c r="EM11" i="48"/>
  <c r="EL11" i="48"/>
  <c r="EK11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ET10" i="48"/>
  <c r="ES10" i="48"/>
  <c r="ER10" i="48"/>
  <c r="EQ10" i="48"/>
  <c r="EP10" i="48"/>
  <c r="EO10" i="48"/>
  <c r="EN10" i="48"/>
  <c r="EM10" i="48"/>
  <c r="EL10" i="48"/>
  <c r="EK10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ET9" i="48"/>
  <c r="ES9" i="48"/>
  <c r="ER9" i="48"/>
  <c r="EQ9" i="48"/>
  <c r="EP9" i="48"/>
  <c r="EO9" i="48"/>
  <c r="EN9" i="48"/>
  <c r="EM9" i="48"/>
  <c r="EL9" i="48"/>
  <c r="EK9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ET8" i="48"/>
  <c r="ES8" i="48"/>
  <c r="ER8" i="48"/>
  <c r="EQ8" i="48"/>
  <c r="EP8" i="48"/>
  <c r="EO8" i="48"/>
  <c r="EN8" i="48"/>
  <c r="EM8" i="48"/>
  <c r="EL8" i="48"/>
  <c r="EK8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ET7" i="48"/>
  <c r="ES7" i="48"/>
  <c r="ER7" i="48"/>
  <c r="EQ7" i="48"/>
  <c r="EP7" i="48"/>
  <c r="EO7" i="48"/>
  <c r="EN7" i="48"/>
  <c r="EM7" i="48"/>
  <c r="EL7" i="48"/>
  <c r="EK7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ET6" i="48"/>
  <c r="ES6" i="48"/>
  <c r="ER6" i="48"/>
  <c r="EQ6" i="48"/>
  <c r="EP6" i="48"/>
  <c r="EO6" i="48"/>
  <c r="EN6" i="48"/>
  <c r="EM6" i="48"/>
  <c r="EL6" i="48"/>
  <c r="EK6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ET5" i="48"/>
  <c r="ES5" i="48"/>
  <c r="ER5" i="48"/>
  <c r="EQ5" i="48"/>
  <c r="EP5" i="48"/>
  <c r="EO5" i="48"/>
  <c r="EN5" i="48"/>
  <c r="EM5" i="48"/>
  <c r="EL5" i="48"/>
  <c r="EK5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ET4" i="48"/>
  <c r="ES4" i="48"/>
  <c r="ER4" i="48"/>
  <c r="EQ4" i="48"/>
  <c r="EP4" i="48"/>
  <c r="EO4" i="48"/>
  <c r="EN4" i="48"/>
  <c r="EM4" i="48"/>
  <c r="EL4" i="48"/>
  <c r="EK4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ET3" i="48"/>
  <c r="ES3" i="48"/>
  <c r="ER3" i="48"/>
  <c r="EQ3" i="48"/>
  <c r="EP3" i="48"/>
  <c r="EO3" i="48"/>
  <c r="EN3" i="48"/>
  <c r="EM3" i="48"/>
  <c r="EL3" i="48"/>
  <c r="EK3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X61" i="11"/>
  <c r="D6" i="20"/>
  <c r="D41" i="20" s="1"/>
  <c r="E6" i="20"/>
  <c r="E41" i="20" s="1"/>
  <c r="I6" i="20"/>
  <c r="I41" i="20" s="1"/>
  <c r="M6" i="20"/>
  <c r="M41" i="20" s="1"/>
  <c r="F22" i="42"/>
  <c r="Q6" i="20"/>
  <c r="Q41" i="20" s="1"/>
  <c r="S6" i="20"/>
  <c r="S41" i="20" s="1"/>
  <c r="AD6" i="20"/>
  <c r="AD41" i="20" s="1"/>
  <c r="AF6" i="20"/>
  <c r="AF41" i="20" s="1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Z62" i="25"/>
  <c r="DA62" i="25"/>
  <c r="DB62" i="25"/>
  <c r="DC62" i="25"/>
  <c r="DD62" i="25"/>
  <c r="DF62" i="25"/>
  <c r="DG62" i="25"/>
  <c r="DI62" i="25"/>
  <c r="DJ62" i="25"/>
  <c r="DK62" i="25"/>
  <c r="DL62" i="25"/>
  <c r="DM62" i="25"/>
  <c r="DN62" i="25"/>
  <c r="DO62" i="25"/>
  <c r="DP62" i="25"/>
  <c r="DR62" i="25"/>
  <c r="DS62" i="25"/>
  <c r="DT62" i="25"/>
  <c r="DU62" i="25"/>
  <c r="DV62" i="25"/>
  <c r="DW62" i="25"/>
  <c r="DX62" i="25"/>
  <c r="DY62" i="25"/>
  <c r="DZ62" i="25"/>
  <c r="EA62" i="25"/>
  <c r="EB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FS62" i="25"/>
  <c r="FT62" i="25"/>
  <c r="FU62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Z63" i="25"/>
  <c r="DA63" i="25"/>
  <c r="DB63" i="25"/>
  <c r="DC63" i="25"/>
  <c r="DD63" i="25"/>
  <c r="DF63" i="25"/>
  <c r="DG63" i="25"/>
  <c r="DI63" i="25"/>
  <c r="DJ63" i="25"/>
  <c r="DK63" i="25"/>
  <c r="DL63" i="25"/>
  <c r="DM63" i="25"/>
  <c r="DN63" i="25"/>
  <c r="DO63" i="25"/>
  <c r="DP63" i="25"/>
  <c r="DR63" i="25"/>
  <c r="DS63" i="25"/>
  <c r="DT63" i="25"/>
  <c r="DU63" i="25"/>
  <c r="DV63" i="25"/>
  <c r="DW63" i="25"/>
  <c r="DX63" i="25"/>
  <c r="DY63" i="25"/>
  <c r="DZ63" i="25"/>
  <c r="EA63" i="25"/>
  <c r="EB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FS63" i="25"/>
  <c r="FT63" i="25"/>
  <c r="FU63" i="25"/>
  <c r="BG63" i="25"/>
  <c r="BG62" i="25"/>
  <c r="C62" i="25"/>
  <c r="D62" i="25"/>
  <c r="D22" i="21" s="1"/>
  <c r="E62" i="25"/>
  <c r="E22" i="21" s="1"/>
  <c r="F62" i="25"/>
  <c r="F22" i="21" s="1"/>
  <c r="G62" i="25"/>
  <c r="H62" i="25"/>
  <c r="H22" i="21" s="1"/>
  <c r="I62" i="25"/>
  <c r="J62" i="25"/>
  <c r="K62" i="25"/>
  <c r="L22" i="42" s="1"/>
  <c r="L62" i="25"/>
  <c r="M62" i="25"/>
  <c r="N62" i="25"/>
  <c r="O62" i="25"/>
  <c r="P62" i="25"/>
  <c r="Q62" i="25"/>
  <c r="R62" i="25"/>
  <c r="S62" i="25"/>
  <c r="K22" i="42" s="1"/>
  <c r="T62" i="25"/>
  <c r="U62" i="25"/>
  <c r="V62" i="25"/>
  <c r="W62" i="25"/>
  <c r="X62" i="25"/>
  <c r="Y62" i="25"/>
  <c r="Z62" i="25"/>
  <c r="AA62" i="25"/>
  <c r="AB62" i="25"/>
  <c r="AC62" i="25"/>
  <c r="O22" i="42" s="1"/>
  <c r="AD62" i="25"/>
  <c r="AE62" i="25"/>
  <c r="AF62" i="25"/>
  <c r="AG62" i="25"/>
  <c r="N22" i="42" s="1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AG63" i="40"/>
  <c r="H63" i="40"/>
  <c r="G63" i="40"/>
  <c r="F63" i="40"/>
  <c r="E63" i="40"/>
  <c r="D63" i="40"/>
  <c r="C63" i="40"/>
  <c r="H62" i="40"/>
  <c r="G62" i="40"/>
  <c r="F62" i="40"/>
  <c r="E62" i="40"/>
  <c r="D62" i="40"/>
  <c r="C62" i="40"/>
  <c r="H61" i="40"/>
  <c r="G61" i="40"/>
  <c r="F61" i="40"/>
  <c r="E61" i="40"/>
  <c r="D61" i="40"/>
  <c r="C61" i="40"/>
  <c r="H60" i="40"/>
  <c r="G60" i="40"/>
  <c r="F60" i="40"/>
  <c r="E60" i="40"/>
  <c r="D60" i="40"/>
  <c r="C60" i="40"/>
  <c r="B63" i="40"/>
  <c r="B60" i="40"/>
  <c r="AN49" i="6"/>
  <c r="AN50" i="6"/>
  <c r="AN51" i="6"/>
  <c r="AU36" i="36"/>
  <c r="AU38" i="36"/>
  <c r="U61" i="32"/>
  <c r="V61" i="32"/>
  <c r="B18" i="42" s="1"/>
  <c r="W61" i="32"/>
  <c r="X61" i="32"/>
  <c r="Y61" i="32"/>
  <c r="Z61" i="32"/>
  <c r="C13" i="20" s="1"/>
  <c r="C45" i="20" s="1"/>
  <c r="D45" i="20"/>
  <c r="AA61" i="32"/>
  <c r="H18" i="42" s="1"/>
  <c r="AB61" i="32"/>
  <c r="AC61" i="32"/>
  <c r="I13" i="20" s="1"/>
  <c r="I45" i="20" s="1"/>
  <c r="AD61" i="32"/>
  <c r="AE61" i="32"/>
  <c r="AF61" i="32"/>
  <c r="AG61" i="32"/>
  <c r="AH61" i="32"/>
  <c r="AI61" i="32"/>
  <c r="AJ61" i="32"/>
  <c r="D18" i="42" s="1"/>
  <c r="AK61" i="32"/>
  <c r="AN61" i="32"/>
  <c r="AO61" i="32"/>
  <c r="AP61" i="32"/>
  <c r="O13" i="20" s="1"/>
  <c r="O45" i="20" s="1"/>
  <c r="AQ61" i="32"/>
  <c r="AR61" i="32"/>
  <c r="AT61" i="32"/>
  <c r="AU61" i="32"/>
  <c r="AV61" i="32"/>
  <c r="E18" i="42" s="1"/>
  <c r="AX61" i="32"/>
  <c r="F18" i="42" s="1"/>
  <c r="AY61" i="32"/>
  <c r="P13" i="20" s="1"/>
  <c r="P45" i="20" s="1"/>
  <c r="Q13" i="20"/>
  <c r="Q45" i="20" s="1"/>
  <c r="R13" i="20"/>
  <c r="R45" i="20" s="1"/>
  <c r="S45" i="20"/>
  <c r="BH61" i="32"/>
  <c r="BI61" i="32"/>
  <c r="BJ61" i="32"/>
  <c r="BK61" i="32"/>
  <c r="T13" i="20" s="1"/>
  <c r="T45" i="20" s="1"/>
  <c r="BL61" i="32"/>
  <c r="U13" i="20" s="1"/>
  <c r="U45" i="20" s="1"/>
  <c r="BM61" i="32"/>
  <c r="BN61" i="32"/>
  <c r="BO61" i="32"/>
  <c r="BP61" i="32"/>
  <c r="BQ61" i="32"/>
  <c r="BR61" i="32"/>
  <c r="V13" i="20" s="1"/>
  <c r="V45" i="20" s="1"/>
  <c r="BS61" i="32"/>
  <c r="BT61" i="32"/>
  <c r="BU61" i="32"/>
  <c r="BV61" i="32"/>
  <c r="BW61" i="32"/>
  <c r="BX61" i="32"/>
  <c r="W13" i="20" s="1"/>
  <c r="W45" i="20" s="1"/>
  <c r="BY61" i="32"/>
  <c r="X13" i="20" s="1"/>
  <c r="X45" i="20" s="1"/>
  <c r="BZ61" i="32"/>
  <c r="Y13" i="20" s="1"/>
  <c r="Y45" i="20" s="1"/>
  <c r="CA61" i="32"/>
  <c r="CB61" i="32"/>
  <c r="CC61" i="32"/>
  <c r="AA13" i="20" s="1"/>
  <c r="AA45" i="20" s="1"/>
  <c r="CD61" i="32"/>
  <c r="AB13" i="20" s="1"/>
  <c r="AB45" i="20" s="1"/>
  <c r="CE61" i="32"/>
  <c r="AC13" i="20" s="1"/>
  <c r="AC45" i="20" s="1"/>
  <c r="CF61" i="32"/>
  <c r="CG61" i="32"/>
  <c r="CH61" i="32"/>
  <c r="AD13" i="20" s="1"/>
  <c r="AD45" i="20" s="1"/>
  <c r="CI61" i="32"/>
  <c r="CJ61" i="32"/>
  <c r="CK61" i="32"/>
  <c r="AE13" i="20" s="1"/>
  <c r="AE45" i="20" s="1"/>
  <c r="CL61" i="32"/>
  <c r="T61" i="32"/>
  <c r="BW61" i="46"/>
  <c r="BW62" i="46"/>
  <c r="FS3" i="34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FS4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FS5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FS6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FS7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FS8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FS9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FS10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FS11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FS12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FS13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FS14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FS15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FS16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FS17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FS18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FS19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FS20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FS21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FS22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FS23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FS24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FS25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FS26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FS27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FS28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FS29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FS30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FS31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FS32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FS33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FS34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FS35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FS36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FS37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FS38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FS39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FS40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FS41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FS42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FS43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FS44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FS45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FS46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FS47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FS48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FS49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FS50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FS51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FS54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FS55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FS56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FS57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FS58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EN58" i="13"/>
  <c r="EN57" i="13"/>
  <c r="EN56" i="13"/>
  <c r="EN55" i="13"/>
  <c r="EN54" i="13"/>
  <c r="EN4" i="13"/>
  <c r="EN5" i="13"/>
  <c r="EN6" i="13"/>
  <c r="EN7" i="13"/>
  <c r="EN8" i="13"/>
  <c r="EN9" i="13"/>
  <c r="EN10" i="13"/>
  <c r="EN11" i="13"/>
  <c r="EN12" i="13"/>
  <c r="EN13" i="13"/>
  <c r="EN14" i="13"/>
  <c r="EN15" i="13"/>
  <c r="EN16" i="13"/>
  <c r="EN17" i="13"/>
  <c r="EN18" i="13"/>
  <c r="EN19" i="13"/>
  <c r="EN20" i="13"/>
  <c r="EN21" i="13"/>
  <c r="EN22" i="13"/>
  <c r="EN23" i="13"/>
  <c r="EN24" i="13"/>
  <c r="EN25" i="13"/>
  <c r="EN26" i="13"/>
  <c r="EN27" i="13"/>
  <c r="EN28" i="13"/>
  <c r="EN29" i="13"/>
  <c r="EN30" i="13"/>
  <c r="EN31" i="13"/>
  <c r="EN32" i="13"/>
  <c r="EN33" i="13"/>
  <c r="EN34" i="13"/>
  <c r="EN35" i="13"/>
  <c r="EN36" i="13"/>
  <c r="EN37" i="13"/>
  <c r="EN38" i="13"/>
  <c r="EN39" i="13"/>
  <c r="EN40" i="13"/>
  <c r="EN41" i="13"/>
  <c r="EN42" i="13"/>
  <c r="EN43" i="13"/>
  <c r="EN44" i="13"/>
  <c r="EN45" i="13"/>
  <c r="EN46" i="13"/>
  <c r="EN47" i="13"/>
  <c r="EN48" i="13"/>
  <c r="EN49" i="13"/>
  <c r="EN50" i="13"/>
  <c r="EN51" i="13"/>
  <c r="EN3" i="13"/>
  <c r="AG63" i="47"/>
  <c r="AG62" i="47"/>
  <c r="AG61" i="47"/>
  <c r="G63" i="47"/>
  <c r="F63" i="47"/>
  <c r="E63" i="47"/>
  <c r="D63" i="47"/>
  <c r="C63" i="47"/>
  <c r="B63" i="47"/>
  <c r="H15" i="21"/>
  <c r="G62" i="47"/>
  <c r="G15" i="21" s="1"/>
  <c r="F62" i="47"/>
  <c r="F15" i="21" s="1"/>
  <c r="E62" i="47"/>
  <c r="E15" i="21" s="1"/>
  <c r="D62" i="47"/>
  <c r="D15" i="21" s="1"/>
  <c r="C62" i="47"/>
  <c r="C15" i="21" s="1"/>
  <c r="B62" i="47"/>
  <c r="B15" i="21" s="1"/>
  <c r="G61" i="47"/>
  <c r="F61" i="47"/>
  <c r="E61" i="47"/>
  <c r="D61" i="47"/>
  <c r="C61" i="47"/>
  <c r="B61" i="47"/>
  <c r="N53" i="30"/>
  <c r="BK53" i="30" s="1"/>
  <c r="G53" i="30"/>
  <c r="BD53" i="30" s="1"/>
  <c r="V53" i="30"/>
  <c r="BS53" i="30" s="1"/>
  <c r="U53" i="30"/>
  <c r="AU53" i="30" s="1"/>
  <c r="T53" i="30"/>
  <c r="BQ53" i="30" s="1"/>
  <c r="S53" i="30"/>
  <c r="AS53" i="30" s="1"/>
  <c r="R53" i="30"/>
  <c r="BO53" i="30" s="1"/>
  <c r="Q53" i="30"/>
  <c r="AQ53" i="30" s="1"/>
  <c r="P53" i="30"/>
  <c r="AP53" i="30" s="1"/>
  <c r="O53" i="30"/>
  <c r="BL53" i="30" s="1"/>
  <c r="M53" i="30"/>
  <c r="BJ53" i="30" s="1"/>
  <c r="L53" i="30"/>
  <c r="BI53" i="30" s="1"/>
  <c r="K53" i="30"/>
  <c r="BH53" i="30" s="1"/>
  <c r="J53" i="30"/>
  <c r="BG53" i="30" s="1"/>
  <c r="I53" i="30"/>
  <c r="BF53" i="30" s="1"/>
  <c r="H53" i="30"/>
  <c r="BE53" i="30" s="1"/>
  <c r="F53" i="30"/>
  <c r="BC53" i="30" s="1"/>
  <c r="D53" i="30"/>
  <c r="BA53" i="30" s="1"/>
  <c r="E53" i="30"/>
  <c r="BB53" i="30" s="1"/>
  <c r="C53" i="30"/>
  <c r="AZ53" i="30" s="1"/>
  <c r="B53" i="30"/>
  <c r="AY53" i="30" s="1"/>
  <c r="AT5" i="30"/>
  <c r="AT9" i="30"/>
  <c r="AT13" i="30"/>
  <c r="V4" i="30"/>
  <c r="AV4" i="30" s="1"/>
  <c r="U4" i="30"/>
  <c r="BR4" i="30" s="1"/>
  <c r="BQ4" i="30"/>
  <c r="S4" i="30"/>
  <c r="AS4" i="30" s="1"/>
  <c r="AR4" i="30"/>
  <c r="Q4" i="30"/>
  <c r="BN4" i="30" s="1"/>
  <c r="P4" i="30"/>
  <c r="BM4" i="30" s="1"/>
  <c r="H50" i="21"/>
  <c r="G50" i="21"/>
  <c r="F50" i="21"/>
  <c r="E50" i="21"/>
  <c r="D50" i="21"/>
  <c r="C50" i="21"/>
  <c r="B50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9" i="42"/>
  <c r="M49" i="42"/>
  <c r="L49" i="42"/>
  <c r="K49" i="42"/>
  <c r="J49" i="42"/>
  <c r="I49" i="42"/>
  <c r="H49" i="42"/>
  <c r="G49" i="42"/>
  <c r="F49" i="42"/>
  <c r="E49" i="42"/>
  <c r="D49" i="42"/>
  <c r="C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C48" i="42"/>
  <c r="B48" i="42"/>
  <c r="B30" i="20"/>
  <c r="B38" i="20" s="1"/>
  <c r="C30" i="20"/>
  <c r="C38" i="20" s="1"/>
  <c r="D30" i="20"/>
  <c r="D38" i="20" s="1"/>
  <c r="E30" i="20"/>
  <c r="E38" i="20" s="1"/>
  <c r="F30" i="20"/>
  <c r="F38" i="20" s="1"/>
  <c r="I30" i="20"/>
  <c r="I38" i="20" s="1"/>
  <c r="J30" i="20"/>
  <c r="J38" i="20" s="1"/>
  <c r="K30" i="20"/>
  <c r="K38" i="20" s="1"/>
  <c r="M30" i="20"/>
  <c r="M38" i="20" s="1"/>
  <c r="N30" i="20"/>
  <c r="N38" i="20" s="1"/>
  <c r="O30" i="20"/>
  <c r="O38" i="20" s="1"/>
  <c r="P30" i="20"/>
  <c r="P38" i="20" s="1"/>
  <c r="Q30" i="20"/>
  <c r="Q38" i="20" s="1"/>
  <c r="R30" i="20"/>
  <c r="R38" i="20" s="1"/>
  <c r="S30" i="20"/>
  <c r="S38" i="20" s="1"/>
  <c r="T30" i="20"/>
  <c r="T38" i="20" s="1"/>
  <c r="U30" i="20"/>
  <c r="U38" i="20" s="1"/>
  <c r="V30" i="20"/>
  <c r="V38" i="20" s="1"/>
  <c r="W30" i="20"/>
  <c r="W38" i="20" s="1"/>
  <c r="X30" i="20"/>
  <c r="X38" i="20" s="1"/>
  <c r="Y30" i="20"/>
  <c r="Y38" i="20" s="1"/>
  <c r="AA30" i="20"/>
  <c r="AA38" i="20" s="1"/>
  <c r="AB30" i="20"/>
  <c r="AB38" i="20" s="1"/>
  <c r="AC30" i="20"/>
  <c r="AC38" i="20" s="1"/>
  <c r="AD30" i="20"/>
  <c r="AD38" i="20" s="1"/>
  <c r="AE30" i="20"/>
  <c r="AE38" i="20" s="1"/>
  <c r="AF30" i="20"/>
  <c r="AF38" i="20" s="1"/>
  <c r="L62" i="43"/>
  <c r="M62" i="43"/>
  <c r="G10" i="42" s="1"/>
  <c r="N62" i="43"/>
  <c r="O62" i="43"/>
  <c r="B10" i="42" s="1"/>
  <c r="P62" i="43"/>
  <c r="Q62" i="43"/>
  <c r="R62" i="43"/>
  <c r="S62" i="43"/>
  <c r="T62" i="43"/>
  <c r="C10" i="42" s="1"/>
  <c r="U62" i="43"/>
  <c r="V62" i="43"/>
  <c r="H10" i="42" s="1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D10" i="42" s="1"/>
  <c r="AS62" i="43"/>
  <c r="AT62" i="43"/>
  <c r="AU62" i="43"/>
  <c r="AV62" i="43"/>
  <c r="AW62" i="43"/>
  <c r="AX62" i="43"/>
  <c r="AZ62" i="43"/>
  <c r="BA62" i="43"/>
  <c r="BB62" i="43"/>
  <c r="BC62" i="43"/>
  <c r="BD62" i="43"/>
  <c r="BE62" i="43"/>
  <c r="BF62" i="43"/>
  <c r="E10" i="42" s="1"/>
  <c r="BH62" i="43"/>
  <c r="F10" i="42" s="1"/>
  <c r="BI62" i="43"/>
  <c r="C9" i="21" s="1"/>
  <c r="BJ62" i="43"/>
  <c r="BK62" i="43"/>
  <c r="BM62" i="43"/>
  <c r="BN62" i="43"/>
  <c r="BO62" i="43"/>
  <c r="BP62" i="43"/>
  <c r="BQ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DD62" i="43"/>
  <c r="DE62" i="43"/>
  <c r="L63" i="43"/>
  <c r="M63" i="43"/>
  <c r="G38" i="42" s="1"/>
  <c r="N63" i="43"/>
  <c r="O63" i="43"/>
  <c r="B38" i="42" s="1"/>
  <c r="P63" i="43"/>
  <c r="Q63" i="43"/>
  <c r="R63" i="43"/>
  <c r="S63" i="43"/>
  <c r="T63" i="43"/>
  <c r="C38" i="42" s="1"/>
  <c r="U63" i="43"/>
  <c r="V63" i="43"/>
  <c r="H38" i="42" s="1"/>
  <c r="W63" i="43"/>
  <c r="X63" i="43"/>
  <c r="Y63" i="43"/>
  <c r="Z63" i="43"/>
  <c r="AA63" i="43"/>
  <c r="AB63" i="43"/>
  <c r="B40" i="21" s="1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D38" i="42" s="1"/>
  <c r="AS63" i="43"/>
  <c r="AT63" i="43"/>
  <c r="AU63" i="43"/>
  <c r="AV63" i="43"/>
  <c r="AW63" i="43"/>
  <c r="AX63" i="43"/>
  <c r="AZ63" i="43"/>
  <c r="BA63" i="43"/>
  <c r="BB63" i="43"/>
  <c r="BC63" i="43"/>
  <c r="BD63" i="43"/>
  <c r="BE63" i="43"/>
  <c r="BF63" i="43"/>
  <c r="E38" i="42" s="1"/>
  <c r="BH63" i="43"/>
  <c r="F38" i="42" s="1"/>
  <c r="BI63" i="43"/>
  <c r="C40" i="21" s="1"/>
  <c r="BJ63" i="43"/>
  <c r="BK63" i="43"/>
  <c r="BM63" i="43"/>
  <c r="BN63" i="43"/>
  <c r="BO63" i="43"/>
  <c r="D40" i="21" s="1"/>
  <c r="BP63" i="43"/>
  <c r="BQ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E40" i="21" s="1"/>
  <c r="CH63" i="43"/>
  <c r="F40" i="21" s="1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G40" i="21" s="1"/>
  <c r="CW63" i="43"/>
  <c r="CX63" i="43"/>
  <c r="CY63" i="43"/>
  <c r="CZ63" i="43"/>
  <c r="DA63" i="43"/>
  <c r="DB63" i="43"/>
  <c r="DC63" i="43"/>
  <c r="H40" i="21" s="1"/>
  <c r="DD63" i="43"/>
  <c r="DE63" i="43"/>
  <c r="K63" i="43"/>
  <c r="AH62" i="46"/>
  <c r="AI62" i="46"/>
  <c r="G8" i="42" s="1"/>
  <c r="AJ62" i="46"/>
  <c r="AK62" i="46"/>
  <c r="B8" i="42" s="1"/>
  <c r="AL62" i="46"/>
  <c r="B7" i="20" s="1"/>
  <c r="AM62" i="46"/>
  <c r="AN62" i="46"/>
  <c r="AO62" i="46"/>
  <c r="D7" i="20" s="1"/>
  <c r="AP62" i="46"/>
  <c r="AQ62" i="46"/>
  <c r="AR62" i="46"/>
  <c r="I7" i="20" s="1"/>
  <c r="AS62" i="46"/>
  <c r="AT62" i="46"/>
  <c r="J7" i="20" s="1"/>
  <c r="AU62" i="46"/>
  <c r="AV62" i="46"/>
  <c r="AW62" i="46"/>
  <c r="AX62" i="46"/>
  <c r="AY62" i="46"/>
  <c r="AZ62" i="46"/>
  <c r="BA62" i="46"/>
  <c r="BB62" i="46"/>
  <c r="BC62" i="46"/>
  <c r="BD62" i="46"/>
  <c r="BE62" i="46"/>
  <c r="BF62" i="46"/>
  <c r="BI62" i="46"/>
  <c r="M7" i="20" s="1"/>
  <c r="BL62" i="46"/>
  <c r="O7" i="20" s="1"/>
  <c r="BM62" i="46"/>
  <c r="BN62" i="46"/>
  <c r="BP62" i="46"/>
  <c r="BQ62" i="46"/>
  <c r="BR62" i="46"/>
  <c r="BS62" i="46"/>
  <c r="BT62" i="46"/>
  <c r="E8" i="42" s="1"/>
  <c r="BV62" i="46"/>
  <c r="F8" i="42" s="1"/>
  <c r="BX62" i="46"/>
  <c r="Q7" i="20" s="1"/>
  <c r="BY62" i="46"/>
  <c r="R7" i="20" s="1"/>
  <c r="BZ62" i="46"/>
  <c r="CA62" i="46"/>
  <c r="CB62" i="46"/>
  <c r="CD62" i="46"/>
  <c r="CE62" i="46"/>
  <c r="CF62" i="46"/>
  <c r="CG62" i="46"/>
  <c r="CH62" i="46"/>
  <c r="S7" i="20" s="1"/>
  <c r="CI62" i="46"/>
  <c r="CJ62" i="46"/>
  <c r="CK62" i="46"/>
  <c r="CL62" i="46"/>
  <c r="T7" i="20" s="1"/>
  <c r="CM62" i="46"/>
  <c r="U7" i="20" s="1"/>
  <c r="CN62" i="46"/>
  <c r="CO62" i="46"/>
  <c r="CQ62" i="46"/>
  <c r="CR62" i="46"/>
  <c r="CS62" i="46"/>
  <c r="CT62" i="46"/>
  <c r="V7" i="20" s="1"/>
  <c r="CU62" i="46"/>
  <c r="CV62" i="46"/>
  <c r="CW62" i="46"/>
  <c r="CX62" i="46"/>
  <c r="CY62" i="46"/>
  <c r="CZ62" i="46"/>
  <c r="W7" i="20" s="1"/>
  <c r="DA62" i="46"/>
  <c r="X7" i="20" s="1"/>
  <c r="DB62" i="46"/>
  <c r="Y7" i="20" s="1"/>
  <c r="DC62" i="46"/>
  <c r="DD62" i="46"/>
  <c r="DE62" i="46"/>
  <c r="AA7" i="20" s="1"/>
  <c r="DF62" i="46"/>
  <c r="AB7" i="20" s="1"/>
  <c r="DG62" i="46"/>
  <c r="AC7" i="20" s="1"/>
  <c r="DH62" i="46"/>
  <c r="DI62" i="46"/>
  <c r="DJ62" i="46"/>
  <c r="AD7" i="20" s="1"/>
  <c r="DK62" i="46"/>
  <c r="DL62" i="46"/>
  <c r="DM62" i="46"/>
  <c r="AE7" i="20" s="1"/>
  <c r="DN62" i="46"/>
  <c r="DO62" i="46"/>
  <c r="DP62" i="46"/>
  <c r="AF7" i="20" s="1"/>
  <c r="DQ62" i="46"/>
  <c r="AG62" i="46"/>
  <c r="BN53" i="30"/>
  <c r="W56" i="30"/>
  <c r="G37" i="20"/>
  <c r="H37" i="20"/>
  <c r="L37" i="20"/>
  <c r="Z37" i="20"/>
  <c r="G38" i="20"/>
  <c r="H38" i="20"/>
  <c r="L38" i="20"/>
  <c r="Z38" i="20"/>
  <c r="J39" i="20"/>
  <c r="J41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F45" i="20"/>
  <c r="G45" i="20"/>
  <c r="H45" i="20"/>
  <c r="J45" i="20"/>
  <c r="L45" i="20"/>
  <c r="N45" i="20"/>
  <c r="Z45" i="20"/>
  <c r="AY18" i="35"/>
  <c r="AB22" i="20" s="1"/>
  <c r="AX18" i="35"/>
  <c r="AA22" i="20" s="1"/>
  <c r="AW18" i="35"/>
  <c r="AV18" i="35"/>
  <c r="Y22" i="20" s="1"/>
  <c r="AU18" i="35"/>
  <c r="AT18" i="35"/>
  <c r="W22" i="20" s="1"/>
  <c r="AS18" i="35"/>
  <c r="AR18" i="35"/>
  <c r="AQ18" i="35"/>
  <c r="AP18" i="35"/>
  <c r="AO18" i="35"/>
  <c r="AN18" i="35"/>
  <c r="AM18" i="35"/>
  <c r="AL18" i="35"/>
  <c r="AK18" i="35"/>
  <c r="AJ18" i="35"/>
  <c r="U22" i="20" s="1"/>
  <c r="AI18" i="35"/>
  <c r="T22" i="20" s="1"/>
  <c r="AH18" i="35"/>
  <c r="AG18" i="35"/>
  <c r="BA15" i="35"/>
  <c r="BD15" i="35" s="1"/>
  <c r="BA14" i="35"/>
  <c r="BD14" i="35" s="1"/>
  <c r="BA13" i="35"/>
  <c r="BD13" i="35" s="1"/>
  <c r="BA12" i="35"/>
  <c r="BD12" i="35" s="1"/>
  <c r="BA11" i="35"/>
  <c r="BD11" i="35" s="1"/>
  <c r="BA10" i="35"/>
  <c r="BD10" i="35" s="1"/>
  <c r="BA9" i="35"/>
  <c r="BD9" i="35" s="1"/>
  <c r="BA8" i="35"/>
  <c r="BD8" i="35" s="1"/>
  <c r="BA7" i="35"/>
  <c r="BD7" i="35" s="1"/>
  <c r="BA6" i="35"/>
  <c r="BD6" i="35" s="1"/>
  <c r="BA5" i="35"/>
  <c r="BD5" i="35" s="1"/>
  <c r="BA4" i="35"/>
  <c r="BD4" i="35" s="1"/>
  <c r="BA3" i="35"/>
  <c r="BD3" i="35" s="1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 s="1"/>
  <c r="Y53" i="41"/>
  <c r="X53" i="41"/>
  <c r="W53" i="41"/>
  <c r="V53" i="41"/>
  <c r="U53" i="41"/>
  <c r="T53" i="41"/>
  <c r="D25" i="21" s="1"/>
  <c r="S53" i="41"/>
  <c r="R53" i="41"/>
  <c r="E25" i="42" s="1"/>
  <c r="Q53" i="41"/>
  <c r="P53" i="41"/>
  <c r="O53" i="41"/>
  <c r="N53" i="41"/>
  <c r="M53" i="41"/>
  <c r="D25" i="42" s="1"/>
  <c r="L53" i="41"/>
  <c r="K53" i="41"/>
  <c r="J53" i="41"/>
  <c r="I53" i="41"/>
  <c r="H53" i="41"/>
  <c r="B25" i="21" s="1"/>
  <c r="G53" i="41"/>
  <c r="F53" i="41"/>
  <c r="E53" i="41"/>
  <c r="B25" i="42" s="1"/>
  <c r="D53" i="41"/>
  <c r="C53" i="41"/>
  <c r="B53" i="41"/>
  <c r="AZ3" i="35"/>
  <c r="AZ5" i="35"/>
  <c r="BC5" i="35" s="1"/>
  <c r="BC3" i="35"/>
  <c r="G24" i="42"/>
  <c r="B24" i="42"/>
  <c r="B15" i="20"/>
  <c r="D15" i="20"/>
  <c r="H24" i="42"/>
  <c r="K15" i="20"/>
  <c r="N15" i="20"/>
  <c r="E24" i="42"/>
  <c r="F24" i="42"/>
  <c r="P15" i="20"/>
  <c r="Q15" i="20"/>
  <c r="S15" i="20"/>
  <c r="T15" i="20"/>
  <c r="V15" i="20"/>
  <c r="W15" i="20"/>
  <c r="X15" i="20"/>
  <c r="Y15" i="20"/>
  <c r="AB15" i="20"/>
  <c r="AC15" i="20"/>
  <c r="AE15" i="20"/>
  <c r="AU61" i="27"/>
  <c r="AV61" i="27"/>
  <c r="G14" i="42" s="1"/>
  <c r="AW61" i="27"/>
  <c r="B14" i="42" s="1"/>
  <c r="AX61" i="27"/>
  <c r="AY61" i="27"/>
  <c r="AZ61" i="27"/>
  <c r="BA61" i="27"/>
  <c r="BB61" i="27"/>
  <c r="BC61" i="27"/>
  <c r="C14" i="42" s="1"/>
  <c r="BE61" i="27"/>
  <c r="BF61" i="27"/>
  <c r="BG61" i="27"/>
  <c r="BH61" i="27"/>
  <c r="BJ61" i="27"/>
  <c r="BK61" i="27"/>
  <c r="BL61" i="27"/>
  <c r="BM61" i="27"/>
  <c r="BN61" i="27"/>
  <c r="BP61" i="27"/>
  <c r="BQ61" i="27"/>
  <c r="BR61" i="27"/>
  <c r="BS61" i="27"/>
  <c r="BT61" i="27"/>
  <c r="BU61" i="27"/>
  <c r="BV61" i="27"/>
  <c r="BW61" i="27"/>
  <c r="BX61" i="27"/>
  <c r="BY61" i="27"/>
  <c r="BZ61" i="27"/>
  <c r="CA61" i="27"/>
  <c r="D14" i="42" s="1"/>
  <c r="CB61" i="27"/>
  <c r="CE61" i="27"/>
  <c r="CF61" i="27"/>
  <c r="CG61" i="27"/>
  <c r="CH61" i="27"/>
  <c r="CI61" i="27"/>
  <c r="CJ61" i="27"/>
  <c r="CL61" i="27"/>
  <c r="CM61" i="27"/>
  <c r="CN61" i="27"/>
  <c r="CO61" i="27"/>
  <c r="CP61" i="27"/>
  <c r="CQ61" i="27"/>
  <c r="CR61" i="27"/>
  <c r="CT61" i="27"/>
  <c r="F14" i="42" s="1"/>
  <c r="CU61" i="27"/>
  <c r="CV61" i="27"/>
  <c r="CW61" i="27"/>
  <c r="CX61" i="27"/>
  <c r="CZ61" i="27"/>
  <c r="DA61" i="27"/>
  <c r="DB61" i="27"/>
  <c r="DC61" i="27"/>
  <c r="DD61" i="27"/>
  <c r="DF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EK61" i="27"/>
  <c r="EL61" i="27"/>
  <c r="EM61" i="27"/>
  <c r="EN61" i="27"/>
  <c r="EO61" i="27"/>
  <c r="EP61" i="27"/>
  <c r="EQ61" i="27"/>
  <c r="ER61" i="27"/>
  <c r="ES61" i="27"/>
  <c r="ET61" i="27"/>
  <c r="AU62" i="27"/>
  <c r="AV62" i="27"/>
  <c r="AW62" i="27"/>
  <c r="AX62" i="27"/>
  <c r="AY62" i="27"/>
  <c r="B14" i="20" s="1"/>
  <c r="AZ62" i="27"/>
  <c r="BA62" i="27"/>
  <c r="BB62" i="27"/>
  <c r="BC62" i="27"/>
  <c r="C14" i="20" s="1"/>
  <c r="BE62" i="27"/>
  <c r="BF62" i="27"/>
  <c r="E14" i="20" s="1"/>
  <c r="BG62" i="27"/>
  <c r="BH62" i="27"/>
  <c r="BJ62" i="27"/>
  <c r="BK62" i="27"/>
  <c r="BL62" i="27"/>
  <c r="F14" i="20" s="1"/>
  <c r="BM62" i="27"/>
  <c r="BN62" i="27"/>
  <c r="G14" i="20" s="1"/>
  <c r="BP62" i="27"/>
  <c r="BQ62" i="27"/>
  <c r="BR62" i="27"/>
  <c r="BS62" i="27"/>
  <c r="I14" i="20" s="1"/>
  <c r="BT62" i="27"/>
  <c r="BU62" i="27"/>
  <c r="BV62" i="27"/>
  <c r="BW62" i="27"/>
  <c r="BX62" i="27"/>
  <c r="BY62" i="27"/>
  <c r="BZ62" i="27"/>
  <c r="CA62" i="27"/>
  <c r="CB62" i="27"/>
  <c r="K14" i="20" s="1"/>
  <c r="CE62" i="27"/>
  <c r="M14" i="20" s="1"/>
  <c r="CF62" i="27"/>
  <c r="CG62" i="27"/>
  <c r="N14" i="20" s="1"/>
  <c r="CH62" i="27"/>
  <c r="O14" i="20" s="1"/>
  <c r="CI62" i="27"/>
  <c r="CJ62" i="27"/>
  <c r="CL62" i="27"/>
  <c r="CM62" i="27"/>
  <c r="CN62" i="27"/>
  <c r="CO62" i="27"/>
  <c r="CP62" i="27"/>
  <c r="CQ62" i="27"/>
  <c r="CR62" i="27"/>
  <c r="CT62" i="27"/>
  <c r="CU62" i="27"/>
  <c r="P14" i="20" s="1"/>
  <c r="CV62" i="27"/>
  <c r="CW62" i="27"/>
  <c r="CX62" i="27"/>
  <c r="CZ62" i="27"/>
  <c r="Q14" i="20" s="1"/>
  <c r="DA62" i="27"/>
  <c r="R14" i="20" s="1"/>
  <c r="DB62" i="27"/>
  <c r="DC62" i="27"/>
  <c r="DD62" i="27"/>
  <c r="DF62" i="27"/>
  <c r="DH62" i="27"/>
  <c r="DI62" i="27"/>
  <c r="DJ62" i="27"/>
  <c r="S14" i="20" s="1"/>
  <c r="DK62" i="27"/>
  <c r="DL62" i="27"/>
  <c r="DM62" i="27"/>
  <c r="DN62" i="27"/>
  <c r="T14" i="20" s="1"/>
  <c r="DO62" i="27"/>
  <c r="U14" i="20" s="1"/>
  <c r="DP62" i="27"/>
  <c r="DQ62" i="27"/>
  <c r="DR62" i="27"/>
  <c r="DS62" i="27"/>
  <c r="DT62" i="27"/>
  <c r="DU62" i="27"/>
  <c r="DV62" i="27"/>
  <c r="V14" i="20" s="1"/>
  <c r="DW62" i="27"/>
  <c r="DX62" i="27"/>
  <c r="DY62" i="27"/>
  <c r="DZ62" i="27"/>
  <c r="EA62" i="27"/>
  <c r="EB62" i="27"/>
  <c r="W14" i="20" s="1"/>
  <c r="EC62" i="27"/>
  <c r="X14" i="20" s="1"/>
  <c r="ED62" i="27"/>
  <c r="Y14" i="20" s="1"/>
  <c r="EE62" i="27"/>
  <c r="Z14" i="20" s="1"/>
  <c r="EF62" i="27"/>
  <c r="EG62" i="27"/>
  <c r="EH62" i="27"/>
  <c r="AA14" i="20" s="1"/>
  <c r="EI62" i="27"/>
  <c r="AB14" i="20" s="1"/>
  <c r="EJ62" i="27"/>
  <c r="AC14" i="20" s="1"/>
  <c r="EK62" i="27"/>
  <c r="EL62" i="27"/>
  <c r="EM62" i="27"/>
  <c r="AD14" i="20" s="1"/>
  <c r="EN62" i="27"/>
  <c r="EO62" i="27"/>
  <c r="EP62" i="27"/>
  <c r="AE14" i="20" s="1"/>
  <c r="EQ62" i="27"/>
  <c r="ER62" i="27"/>
  <c r="ES62" i="27"/>
  <c r="AF14" i="20" s="1"/>
  <c r="ET62" i="27"/>
  <c r="AU63" i="27"/>
  <c r="AV63" i="27"/>
  <c r="AW63" i="27"/>
  <c r="AX63" i="27"/>
  <c r="AY63" i="27"/>
  <c r="AZ63" i="27"/>
  <c r="BA63" i="27"/>
  <c r="BB63" i="27"/>
  <c r="BC63" i="27"/>
  <c r="BE63" i="27"/>
  <c r="BF63" i="27"/>
  <c r="BG63" i="27"/>
  <c r="BH63" i="27"/>
  <c r="BJ63" i="27"/>
  <c r="BK63" i="27"/>
  <c r="BL63" i="27"/>
  <c r="BM63" i="27"/>
  <c r="BN63" i="27"/>
  <c r="BP63" i="27"/>
  <c r="BQ63" i="27"/>
  <c r="BR63" i="27"/>
  <c r="BS63" i="27"/>
  <c r="BT63" i="27"/>
  <c r="BU63" i="27"/>
  <c r="BV63" i="27"/>
  <c r="BW63" i="27"/>
  <c r="BX63" i="27"/>
  <c r="BY63" i="27"/>
  <c r="BZ63" i="27"/>
  <c r="CA63" i="27"/>
  <c r="CB63" i="27"/>
  <c r="CE63" i="27"/>
  <c r="CF63" i="27"/>
  <c r="CG63" i="27"/>
  <c r="CH63" i="27"/>
  <c r="CI63" i="27"/>
  <c r="CJ63" i="27"/>
  <c r="CL63" i="27"/>
  <c r="CM63" i="27"/>
  <c r="CN63" i="27"/>
  <c r="CO63" i="27"/>
  <c r="CP63" i="27"/>
  <c r="CQ63" i="27"/>
  <c r="CR63" i="27"/>
  <c r="CT63" i="27"/>
  <c r="CU63" i="27"/>
  <c r="CV63" i="27"/>
  <c r="CW63" i="27"/>
  <c r="CX63" i="27"/>
  <c r="CZ63" i="27"/>
  <c r="DA63" i="27"/>
  <c r="DB63" i="27"/>
  <c r="DC63" i="27"/>
  <c r="DD63" i="27"/>
  <c r="DF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EK63" i="27"/>
  <c r="EL63" i="27"/>
  <c r="EM63" i="27"/>
  <c r="EN63" i="27"/>
  <c r="EO63" i="27"/>
  <c r="EP63" i="27"/>
  <c r="EQ63" i="27"/>
  <c r="ER63" i="27"/>
  <c r="ES63" i="27"/>
  <c r="ET63" i="27"/>
  <c r="AT63" i="27"/>
  <c r="AT62" i="27"/>
  <c r="AT61" i="27"/>
  <c r="D5" i="20"/>
  <c r="D40" i="20" s="1"/>
  <c r="BI61" i="11"/>
  <c r="BJ61" i="11"/>
  <c r="IA61" i="11" s="1"/>
  <c r="BK61" i="11"/>
  <c r="G17" i="42" s="1"/>
  <c r="BL61" i="11"/>
  <c r="BM61" i="11"/>
  <c r="BN61" i="11"/>
  <c r="BO61" i="11"/>
  <c r="B4" i="20" s="1"/>
  <c r="B39" i="20" s="1"/>
  <c r="BP61" i="11"/>
  <c r="BQ61" i="11"/>
  <c r="BR61" i="11"/>
  <c r="BS61" i="11"/>
  <c r="C17" i="42" s="1"/>
  <c r="BT61" i="11"/>
  <c r="D4" i="20" s="1"/>
  <c r="D39" i="20" s="1"/>
  <c r="BU61" i="11"/>
  <c r="BV61" i="11"/>
  <c r="BW61" i="11"/>
  <c r="BX61" i="11"/>
  <c r="BY61" i="11"/>
  <c r="BZ61" i="11"/>
  <c r="CA61" i="11"/>
  <c r="CB61" i="11"/>
  <c r="IB61" i="11" s="1"/>
  <c r="CC61" i="11"/>
  <c r="CD61" i="11"/>
  <c r="CE61" i="11"/>
  <c r="F4" i="20" s="1"/>
  <c r="F39" i="20" s="1"/>
  <c r="CF61" i="11"/>
  <c r="CG61" i="11"/>
  <c r="CH61" i="11"/>
  <c r="H4" i="20" s="1"/>
  <c r="H39" i="20" s="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V61" i="11" s="1"/>
  <c r="CU61" i="11"/>
  <c r="CV61" i="11"/>
  <c r="HZ61" i="11" s="1"/>
  <c r="CW61" i="11"/>
  <c r="CX61" i="11"/>
  <c r="CY61" i="11"/>
  <c r="K4" i="20" s="1"/>
  <c r="K39" i="20" s="1"/>
  <c r="DB61" i="11"/>
  <c r="DC61" i="11"/>
  <c r="HW61" i="11" s="1"/>
  <c r="DD61" i="11"/>
  <c r="DE61" i="11"/>
  <c r="N4" i="20" s="1"/>
  <c r="N39" i="20" s="1"/>
  <c r="DF61" i="11"/>
  <c r="DG61" i="11"/>
  <c r="DH61" i="11"/>
  <c r="DJ61" i="11"/>
  <c r="DK61" i="11"/>
  <c r="DL61" i="11"/>
  <c r="DM61" i="11"/>
  <c r="DN61" i="11"/>
  <c r="DO61" i="11"/>
  <c r="DP61" i="11"/>
  <c r="DQ61" i="11"/>
  <c r="HX61" i="11" s="1"/>
  <c r="DS61" i="11"/>
  <c r="F17" i="42" s="1"/>
  <c r="DT61" i="11"/>
  <c r="DU61" i="11"/>
  <c r="DV61" i="11"/>
  <c r="DW61" i="11"/>
  <c r="DY61" i="11"/>
  <c r="DZ61" i="11"/>
  <c r="EA61" i="11"/>
  <c r="EB61" i="11"/>
  <c r="EC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X4" i="20" s="1"/>
  <c r="X39" i="20" s="1"/>
  <c r="FF61" i="11"/>
  <c r="FG61" i="11"/>
  <c r="FH61" i="11"/>
  <c r="FI61" i="11"/>
  <c r="FJ61" i="11"/>
  <c r="FK61" i="11"/>
  <c r="FL61" i="11"/>
  <c r="FM61" i="11"/>
  <c r="G17" i="21" s="1"/>
  <c r="FN61" i="11"/>
  <c r="FO61" i="11"/>
  <c r="HY61" i="11" s="1"/>
  <c r="FP61" i="11"/>
  <c r="AD4" i="20" s="1"/>
  <c r="AD39" i="20" s="1"/>
  <c r="FQ61" i="11"/>
  <c r="FR61" i="11"/>
  <c r="FS61" i="11"/>
  <c r="FT61" i="11"/>
  <c r="FU61" i="11"/>
  <c r="FV61" i="11"/>
  <c r="FW61" i="11"/>
  <c r="BH61" i="11"/>
  <c r="B44" i="20"/>
  <c r="AH61" i="46"/>
  <c r="AI61" i="46"/>
  <c r="AJ61" i="46"/>
  <c r="AK61" i="46"/>
  <c r="AL61" i="46"/>
  <c r="AM61" i="46"/>
  <c r="AN61" i="46"/>
  <c r="AO61" i="46"/>
  <c r="AP61" i="46"/>
  <c r="AQ61" i="46"/>
  <c r="AR61" i="46"/>
  <c r="AS61" i="46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BF61" i="46"/>
  <c r="BI61" i="46"/>
  <c r="BL61" i="46"/>
  <c r="BM61" i="46"/>
  <c r="BN61" i="46"/>
  <c r="BP61" i="46"/>
  <c r="BQ61" i="46"/>
  <c r="BR61" i="46"/>
  <c r="BS61" i="46"/>
  <c r="BT61" i="46"/>
  <c r="BV61" i="46"/>
  <c r="BX61" i="46"/>
  <c r="BY61" i="46"/>
  <c r="BZ61" i="46"/>
  <c r="CA61" i="46"/>
  <c r="CB61" i="46"/>
  <c r="CD61" i="46"/>
  <c r="CE61" i="46"/>
  <c r="CF61" i="46"/>
  <c r="CG61" i="46"/>
  <c r="CH61" i="46"/>
  <c r="CI61" i="46"/>
  <c r="CJ61" i="46"/>
  <c r="CK61" i="46"/>
  <c r="CL61" i="46"/>
  <c r="CM61" i="46"/>
  <c r="CN61" i="46"/>
  <c r="CO61" i="46"/>
  <c r="CQ61" i="46"/>
  <c r="CR61" i="46"/>
  <c r="CS61" i="46"/>
  <c r="CT61" i="46"/>
  <c r="CU61" i="46"/>
  <c r="CV61" i="46"/>
  <c r="CW61" i="46"/>
  <c r="CX61" i="46"/>
  <c r="CY61" i="46"/>
  <c r="CZ61" i="46"/>
  <c r="DA61" i="46"/>
  <c r="DB61" i="46"/>
  <c r="DC61" i="46"/>
  <c r="DD61" i="46"/>
  <c r="DE61" i="46"/>
  <c r="DF61" i="46"/>
  <c r="DG61" i="46"/>
  <c r="DH61" i="46"/>
  <c r="DI61" i="46"/>
  <c r="DJ61" i="46"/>
  <c r="DK61" i="46"/>
  <c r="DL61" i="46"/>
  <c r="DM61" i="46"/>
  <c r="DN61" i="46"/>
  <c r="DO61" i="46"/>
  <c r="DP61" i="46"/>
  <c r="DQ61" i="46"/>
  <c r="B16" i="42"/>
  <c r="B17" i="20"/>
  <c r="L16" i="42"/>
  <c r="B16" i="21"/>
  <c r="K17" i="20"/>
  <c r="N17" i="20"/>
  <c r="O16" i="42"/>
  <c r="C16" i="21"/>
  <c r="N16" i="42"/>
  <c r="R17" i="20"/>
  <c r="S17" i="20"/>
  <c r="T17" i="20"/>
  <c r="U17" i="20"/>
  <c r="BI62" i="14"/>
  <c r="F16" i="21"/>
  <c r="V17" i="20"/>
  <c r="W17" i="20"/>
  <c r="X17" i="20"/>
  <c r="Y17" i="20"/>
  <c r="AA17" i="20"/>
  <c r="AB17" i="20"/>
  <c r="AC17" i="20"/>
  <c r="AE17" i="20"/>
  <c r="AF17" i="20"/>
  <c r="D17" i="20"/>
  <c r="AO61" i="5"/>
  <c r="AP61" i="5"/>
  <c r="AQ61" i="5"/>
  <c r="AR61" i="5"/>
  <c r="H13" i="42" s="1"/>
  <c r="AS61" i="5"/>
  <c r="AT61" i="5"/>
  <c r="AU61" i="5"/>
  <c r="AV61" i="5"/>
  <c r="AW61" i="5"/>
  <c r="AX61" i="5"/>
  <c r="AY61" i="5"/>
  <c r="D13" i="42"/>
  <c r="E13" i="42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B12" i="42"/>
  <c r="C12" i="42"/>
  <c r="P12" i="42"/>
  <c r="D12" i="42"/>
  <c r="E12" i="42"/>
  <c r="F12" i="42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K61" i="3"/>
  <c r="CJ61" i="3"/>
  <c r="CI61" i="3"/>
  <c r="CH61" i="3"/>
  <c r="CG61" i="3"/>
  <c r="CE61" i="3"/>
  <c r="CD61" i="3"/>
  <c r="CC61" i="3"/>
  <c r="CB61" i="3"/>
  <c r="CA61" i="3"/>
  <c r="F23" i="42" s="1"/>
  <c r="BY61" i="3"/>
  <c r="BX61" i="3"/>
  <c r="BW61" i="3"/>
  <c r="BV61" i="3"/>
  <c r="BU61" i="3"/>
  <c r="BS61" i="3"/>
  <c r="BR61" i="3"/>
  <c r="BQ61" i="3"/>
  <c r="BP61" i="3"/>
  <c r="BO61" i="3"/>
  <c r="BN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H23" i="42" s="1"/>
  <c r="AR61" i="3"/>
  <c r="AQ61" i="3"/>
  <c r="C23" i="42" s="1"/>
  <c r="AP61" i="3"/>
  <c r="AO61" i="3"/>
  <c r="AN61" i="3"/>
  <c r="AM61" i="3"/>
  <c r="AL61" i="3"/>
  <c r="AK61" i="3"/>
  <c r="B23" i="42" s="1"/>
  <c r="AJ61" i="3"/>
  <c r="G23" i="42" s="1"/>
  <c r="AH61" i="3"/>
  <c r="G16" i="21"/>
  <c r="E16" i="21"/>
  <c r="IC61" i="11"/>
  <c r="CD3" i="6"/>
  <c r="CE3" i="6"/>
  <c r="CF3" i="6"/>
  <c r="CG3" i="6"/>
  <c r="CH3" i="6"/>
  <c r="CI3" i="6"/>
  <c r="CB4" i="6"/>
  <c r="CC4" i="6"/>
  <c r="CD4" i="6"/>
  <c r="CE4" i="6"/>
  <c r="CF4" i="6"/>
  <c r="CG4" i="6"/>
  <c r="CH4" i="6"/>
  <c r="CI4" i="6"/>
  <c r="CB5" i="6"/>
  <c r="CC5" i="6"/>
  <c r="CD5" i="6"/>
  <c r="CE5" i="6"/>
  <c r="CF5" i="6"/>
  <c r="CG5" i="6"/>
  <c r="CH5" i="6"/>
  <c r="CI5" i="6"/>
  <c r="CB6" i="6"/>
  <c r="CC6" i="6"/>
  <c r="CD6" i="6"/>
  <c r="CE6" i="6"/>
  <c r="CF6" i="6"/>
  <c r="CG6" i="6"/>
  <c r="CH6" i="6"/>
  <c r="CI6" i="6"/>
  <c r="CB7" i="6"/>
  <c r="CC7" i="6"/>
  <c r="CD7" i="6"/>
  <c r="CE7" i="6"/>
  <c r="CF7" i="6"/>
  <c r="CG7" i="6"/>
  <c r="CH7" i="6"/>
  <c r="CI7" i="6"/>
  <c r="CB8" i="6"/>
  <c r="CC8" i="6"/>
  <c r="CD8" i="6"/>
  <c r="CE8" i="6"/>
  <c r="CF8" i="6"/>
  <c r="CG8" i="6"/>
  <c r="CH8" i="6"/>
  <c r="CI8" i="6"/>
  <c r="CB9" i="6"/>
  <c r="CC9" i="6"/>
  <c r="CD9" i="6"/>
  <c r="CE9" i="6"/>
  <c r="CF9" i="6"/>
  <c r="CG9" i="6"/>
  <c r="CH9" i="6"/>
  <c r="CI9" i="6"/>
  <c r="CB10" i="6"/>
  <c r="CC10" i="6"/>
  <c r="CD10" i="6"/>
  <c r="CE10" i="6"/>
  <c r="CF10" i="6"/>
  <c r="CG10" i="6"/>
  <c r="CH10" i="6"/>
  <c r="CI10" i="6"/>
  <c r="CB11" i="6"/>
  <c r="CC11" i="6"/>
  <c r="CD11" i="6"/>
  <c r="CE11" i="6"/>
  <c r="CF11" i="6"/>
  <c r="CG11" i="6"/>
  <c r="CH11" i="6"/>
  <c r="CI11" i="6"/>
  <c r="CB12" i="6"/>
  <c r="CC12" i="6"/>
  <c r="CD12" i="6"/>
  <c r="CE12" i="6"/>
  <c r="CF12" i="6"/>
  <c r="CG12" i="6"/>
  <c r="CH12" i="6"/>
  <c r="CI12" i="6"/>
  <c r="CB13" i="6"/>
  <c r="CC13" i="6"/>
  <c r="CD13" i="6"/>
  <c r="CE13" i="6"/>
  <c r="CF13" i="6"/>
  <c r="CG13" i="6"/>
  <c r="CH13" i="6"/>
  <c r="CI13" i="6"/>
  <c r="CB14" i="6"/>
  <c r="CC14" i="6"/>
  <c r="CD14" i="6"/>
  <c r="CE14" i="6"/>
  <c r="CF14" i="6"/>
  <c r="CG14" i="6"/>
  <c r="CH14" i="6"/>
  <c r="CI14" i="6"/>
  <c r="CB15" i="6"/>
  <c r="CC15" i="6"/>
  <c r="CD15" i="6"/>
  <c r="CE15" i="6"/>
  <c r="CF15" i="6"/>
  <c r="CG15" i="6"/>
  <c r="CH15" i="6"/>
  <c r="CI15" i="6"/>
  <c r="CB16" i="6"/>
  <c r="CC16" i="6"/>
  <c r="CD16" i="6"/>
  <c r="CE16" i="6"/>
  <c r="CF16" i="6"/>
  <c r="CG16" i="6"/>
  <c r="CH16" i="6"/>
  <c r="CI16" i="6"/>
  <c r="CB17" i="6"/>
  <c r="CC17" i="6"/>
  <c r="CD17" i="6"/>
  <c r="CE17" i="6"/>
  <c r="CF17" i="6"/>
  <c r="CG17" i="6"/>
  <c r="CH17" i="6"/>
  <c r="CI17" i="6"/>
  <c r="CB18" i="6"/>
  <c r="CC18" i="6"/>
  <c r="CD18" i="6"/>
  <c r="CE18" i="6"/>
  <c r="CF18" i="6"/>
  <c r="CG18" i="6"/>
  <c r="CH18" i="6"/>
  <c r="CI18" i="6"/>
  <c r="CB19" i="6"/>
  <c r="CC19" i="6"/>
  <c r="CD19" i="6"/>
  <c r="CE19" i="6"/>
  <c r="CF19" i="6"/>
  <c r="CG19" i="6"/>
  <c r="CH19" i="6"/>
  <c r="CI19" i="6"/>
  <c r="CB20" i="6"/>
  <c r="CC20" i="6"/>
  <c r="CD20" i="6"/>
  <c r="CE20" i="6"/>
  <c r="CF20" i="6"/>
  <c r="CG20" i="6"/>
  <c r="CH20" i="6"/>
  <c r="CI20" i="6"/>
  <c r="CB21" i="6"/>
  <c r="CC21" i="6"/>
  <c r="CD21" i="6"/>
  <c r="CE21" i="6"/>
  <c r="CF21" i="6"/>
  <c r="CG21" i="6"/>
  <c r="CH21" i="6"/>
  <c r="CI21" i="6"/>
  <c r="CB22" i="6"/>
  <c r="CC22" i="6"/>
  <c r="CD22" i="6"/>
  <c r="CE22" i="6"/>
  <c r="CF22" i="6"/>
  <c r="CG22" i="6"/>
  <c r="CH22" i="6"/>
  <c r="CI22" i="6"/>
  <c r="CB23" i="6"/>
  <c r="CC23" i="6"/>
  <c r="CD23" i="6"/>
  <c r="CE23" i="6"/>
  <c r="CF23" i="6"/>
  <c r="CG23" i="6"/>
  <c r="CH23" i="6"/>
  <c r="CI23" i="6"/>
  <c r="CB24" i="6"/>
  <c r="CC24" i="6"/>
  <c r="CD24" i="6"/>
  <c r="CE24" i="6"/>
  <c r="CF24" i="6"/>
  <c r="CG24" i="6"/>
  <c r="CH24" i="6"/>
  <c r="CI24" i="6"/>
  <c r="CB25" i="6"/>
  <c r="CC25" i="6"/>
  <c r="CD25" i="6"/>
  <c r="CE25" i="6"/>
  <c r="CF25" i="6"/>
  <c r="CG25" i="6"/>
  <c r="CH25" i="6"/>
  <c r="CI25" i="6"/>
  <c r="CB26" i="6"/>
  <c r="CC26" i="6"/>
  <c r="CD26" i="6"/>
  <c r="CE26" i="6"/>
  <c r="CF26" i="6"/>
  <c r="CG26" i="6"/>
  <c r="CH26" i="6"/>
  <c r="CI26" i="6"/>
  <c r="CB27" i="6"/>
  <c r="CC27" i="6"/>
  <c r="CD27" i="6"/>
  <c r="CE27" i="6"/>
  <c r="CF27" i="6"/>
  <c r="CG27" i="6"/>
  <c r="CH27" i="6"/>
  <c r="CI27" i="6"/>
  <c r="CB28" i="6"/>
  <c r="CC28" i="6"/>
  <c r="CD28" i="6"/>
  <c r="CE28" i="6"/>
  <c r="CF28" i="6"/>
  <c r="CG28" i="6"/>
  <c r="CH28" i="6"/>
  <c r="CI28" i="6"/>
  <c r="CB29" i="6"/>
  <c r="CC29" i="6"/>
  <c r="CD29" i="6"/>
  <c r="CE29" i="6"/>
  <c r="CF29" i="6"/>
  <c r="CG29" i="6"/>
  <c r="CH29" i="6"/>
  <c r="CI29" i="6"/>
  <c r="CB30" i="6"/>
  <c r="CC30" i="6"/>
  <c r="CD30" i="6"/>
  <c r="CE30" i="6"/>
  <c r="CF30" i="6"/>
  <c r="CG30" i="6"/>
  <c r="CH30" i="6"/>
  <c r="CI30" i="6"/>
  <c r="CB31" i="6"/>
  <c r="CC31" i="6"/>
  <c r="CD31" i="6"/>
  <c r="CE31" i="6"/>
  <c r="CF31" i="6"/>
  <c r="CG31" i="6"/>
  <c r="CH31" i="6"/>
  <c r="CI31" i="6"/>
  <c r="CB32" i="6"/>
  <c r="CC32" i="6"/>
  <c r="CD32" i="6"/>
  <c r="CE32" i="6"/>
  <c r="CF32" i="6"/>
  <c r="CG32" i="6"/>
  <c r="CH32" i="6"/>
  <c r="CI32" i="6"/>
  <c r="CB33" i="6"/>
  <c r="CC33" i="6"/>
  <c r="CD33" i="6"/>
  <c r="CE33" i="6"/>
  <c r="CF33" i="6"/>
  <c r="CG33" i="6"/>
  <c r="CH33" i="6"/>
  <c r="CI33" i="6"/>
  <c r="CB34" i="6"/>
  <c r="CC34" i="6"/>
  <c r="CD34" i="6"/>
  <c r="CE34" i="6"/>
  <c r="CF34" i="6"/>
  <c r="CG34" i="6"/>
  <c r="CH34" i="6"/>
  <c r="CI34" i="6"/>
  <c r="CB35" i="6"/>
  <c r="CC35" i="6"/>
  <c r="CD35" i="6"/>
  <c r="CE35" i="6"/>
  <c r="CF35" i="6"/>
  <c r="CG35" i="6"/>
  <c r="CH35" i="6"/>
  <c r="CI35" i="6"/>
  <c r="CB36" i="6"/>
  <c r="CC36" i="6"/>
  <c r="CD36" i="6"/>
  <c r="CE36" i="6"/>
  <c r="CF36" i="6"/>
  <c r="CG36" i="6"/>
  <c r="CH36" i="6"/>
  <c r="CI36" i="6"/>
  <c r="CB37" i="6"/>
  <c r="CC37" i="6"/>
  <c r="CD37" i="6"/>
  <c r="CE37" i="6"/>
  <c r="CF37" i="6"/>
  <c r="CG37" i="6"/>
  <c r="CH37" i="6"/>
  <c r="CI37" i="6"/>
  <c r="CB38" i="6"/>
  <c r="CC38" i="6"/>
  <c r="CD38" i="6"/>
  <c r="CE38" i="6"/>
  <c r="CF38" i="6"/>
  <c r="CG38" i="6"/>
  <c r="CH38" i="6"/>
  <c r="CI38" i="6"/>
  <c r="CB39" i="6"/>
  <c r="CC39" i="6"/>
  <c r="CD39" i="6"/>
  <c r="CE39" i="6"/>
  <c r="CF39" i="6"/>
  <c r="CG39" i="6"/>
  <c r="CH39" i="6"/>
  <c r="CI39" i="6"/>
  <c r="CB40" i="6"/>
  <c r="CC40" i="6"/>
  <c r="CD40" i="6"/>
  <c r="CE40" i="6"/>
  <c r="CF40" i="6"/>
  <c r="CG40" i="6"/>
  <c r="CH40" i="6"/>
  <c r="CI40" i="6"/>
  <c r="CB41" i="6"/>
  <c r="CC41" i="6"/>
  <c r="CD41" i="6"/>
  <c r="CE41" i="6"/>
  <c r="CF41" i="6"/>
  <c r="CG41" i="6"/>
  <c r="CH41" i="6"/>
  <c r="CI41" i="6"/>
  <c r="CB42" i="6"/>
  <c r="CC42" i="6"/>
  <c r="CD42" i="6"/>
  <c r="CE42" i="6"/>
  <c r="CF42" i="6"/>
  <c r="CG42" i="6"/>
  <c r="CH42" i="6"/>
  <c r="CI42" i="6"/>
  <c r="CB43" i="6"/>
  <c r="CC43" i="6"/>
  <c r="CD43" i="6"/>
  <c r="CE43" i="6"/>
  <c r="CF43" i="6"/>
  <c r="CG43" i="6"/>
  <c r="CH43" i="6"/>
  <c r="CI43" i="6"/>
  <c r="CB44" i="6"/>
  <c r="CC44" i="6"/>
  <c r="CD44" i="6"/>
  <c r="CE44" i="6"/>
  <c r="CF44" i="6"/>
  <c r="CG44" i="6"/>
  <c r="CH44" i="6"/>
  <c r="CI44" i="6"/>
  <c r="CB45" i="6"/>
  <c r="CC45" i="6"/>
  <c r="CD45" i="6"/>
  <c r="CE45" i="6"/>
  <c r="CF45" i="6"/>
  <c r="CG45" i="6"/>
  <c r="CH45" i="6"/>
  <c r="CI45" i="6"/>
  <c r="CB46" i="6"/>
  <c r="CC46" i="6"/>
  <c r="CD46" i="6"/>
  <c r="CE46" i="6"/>
  <c r="CF46" i="6"/>
  <c r="CG46" i="6"/>
  <c r="CH46" i="6"/>
  <c r="CI46" i="6"/>
  <c r="CB47" i="6"/>
  <c r="CC47" i="6"/>
  <c r="CD47" i="6"/>
  <c r="CE47" i="6"/>
  <c r="CF47" i="6"/>
  <c r="CG47" i="6"/>
  <c r="CH47" i="6"/>
  <c r="CI47" i="6"/>
  <c r="K49" i="6"/>
  <c r="L49" i="6"/>
  <c r="M49" i="6"/>
  <c r="N49" i="6"/>
  <c r="O49" i="6"/>
  <c r="B19" i="20" s="1"/>
  <c r="P49" i="6"/>
  <c r="Q49" i="6"/>
  <c r="R49" i="6"/>
  <c r="S49" i="6"/>
  <c r="I19" i="20" s="1"/>
  <c r="T49" i="6"/>
  <c r="U49" i="6"/>
  <c r="V49" i="6"/>
  <c r="W49" i="6"/>
  <c r="X49" i="6"/>
  <c r="Y49" i="6"/>
  <c r="Z49" i="6"/>
  <c r="K19" i="20" s="1"/>
  <c r="AC49" i="6"/>
  <c r="O19" i="20" s="1"/>
  <c r="AD49" i="6"/>
  <c r="AE49" i="6"/>
  <c r="AG49" i="6"/>
  <c r="AH49" i="6"/>
  <c r="AI49" i="6"/>
  <c r="AK49" i="6"/>
  <c r="AL49" i="6"/>
  <c r="P19" i="20" s="1"/>
  <c r="AM49" i="6"/>
  <c r="AO49" i="6"/>
  <c r="Q19" i="20" s="1"/>
  <c r="AP49" i="6"/>
  <c r="AQ49" i="6"/>
  <c r="AR49" i="6"/>
  <c r="AS49" i="6"/>
  <c r="AU49" i="6"/>
  <c r="AV49" i="6"/>
  <c r="AW49" i="6"/>
  <c r="AX49" i="6"/>
  <c r="T19" i="20" s="1"/>
  <c r="AY49" i="6"/>
  <c r="U19" i="20" s="1"/>
  <c r="AZ49" i="6"/>
  <c r="BA49" i="6"/>
  <c r="BB49" i="6"/>
  <c r="BC49" i="6"/>
  <c r="BD49" i="6"/>
  <c r="BE49" i="6"/>
  <c r="V19" i="20" s="1"/>
  <c r="BF49" i="6"/>
  <c r="BG49" i="6"/>
  <c r="BH49" i="6"/>
  <c r="BI49" i="6"/>
  <c r="BJ49" i="6"/>
  <c r="BK49" i="6"/>
  <c r="BL49" i="6"/>
  <c r="X19" i="20" s="1"/>
  <c r="BM49" i="6"/>
  <c r="Y19" i="20" s="1"/>
  <c r="BN49" i="6"/>
  <c r="BO49" i="6"/>
  <c r="BP49" i="6"/>
  <c r="AA19" i="20" s="1"/>
  <c r="BQ49" i="6"/>
  <c r="AB19" i="20" s="1"/>
  <c r="BR49" i="6"/>
  <c r="AC19" i="20" s="1"/>
  <c r="BS49" i="6"/>
  <c r="BT49" i="6"/>
  <c r="AD19" i="20" s="1"/>
  <c r="BU49" i="6"/>
  <c r="BV49" i="6"/>
  <c r="BW49" i="6"/>
  <c r="BX49" i="6"/>
  <c r="BY49" i="6"/>
  <c r="K50" i="6"/>
  <c r="L50" i="6"/>
  <c r="M50" i="6"/>
  <c r="B33" i="42" s="1"/>
  <c r="N50" i="6"/>
  <c r="O50" i="6"/>
  <c r="P50" i="6"/>
  <c r="Q50" i="6"/>
  <c r="C33" i="42" s="1"/>
  <c r="R50" i="6"/>
  <c r="S50" i="6"/>
  <c r="T50" i="6"/>
  <c r="U50" i="6"/>
  <c r="V50" i="6"/>
  <c r="W50" i="6"/>
  <c r="X50" i="6"/>
  <c r="Y50" i="6"/>
  <c r="D33" i="42" s="1"/>
  <c r="Z50" i="6"/>
  <c r="AC50" i="6"/>
  <c r="AD50" i="6"/>
  <c r="AE50" i="6"/>
  <c r="AG50" i="6"/>
  <c r="AH50" i="6"/>
  <c r="AI50" i="6"/>
  <c r="E33" i="42" s="1"/>
  <c r="AK50" i="6"/>
  <c r="F33" i="42" s="1"/>
  <c r="AL50" i="6"/>
  <c r="C35" i="21" s="1"/>
  <c r="AM50" i="6"/>
  <c r="AO50" i="6"/>
  <c r="AP50" i="6"/>
  <c r="AQ50" i="6"/>
  <c r="D35" i="21" s="1"/>
  <c r="AR50" i="6"/>
  <c r="AS50" i="6"/>
  <c r="AU50" i="6"/>
  <c r="AV50" i="6"/>
  <c r="AW50" i="6"/>
  <c r="AX50" i="6"/>
  <c r="AY50" i="6"/>
  <c r="AZ50" i="6"/>
  <c r="BA50" i="6"/>
  <c r="BB50" i="6"/>
  <c r="BC50" i="6"/>
  <c r="E35" i="21" s="1"/>
  <c r="BD50" i="6"/>
  <c r="F35" i="21" s="1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G35" i="21" s="1"/>
  <c r="BS50" i="6"/>
  <c r="BT50" i="6"/>
  <c r="BU50" i="6"/>
  <c r="BV50" i="6"/>
  <c r="BW50" i="6"/>
  <c r="BX50" i="6"/>
  <c r="H35" i="21" s="1"/>
  <c r="BY50" i="6"/>
  <c r="K51" i="6"/>
  <c r="L51" i="6"/>
  <c r="M51" i="6"/>
  <c r="B41" i="42" s="1"/>
  <c r="N51" i="6"/>
  <c r="O51" i="6"/>
  <c r="P51" i="6"/>
  <c r="Q51" i="6"/>
  <c r="C41" i="42" s="1"/>
  <c r="R51" i="6"/>
  <c r="S51" i="6"/>
  <c r="T51" i="6"/>
  <c r="U51" i="6"/>
  <c r="V51" i="6"/>
  <c r="W51" i="6"/>
  <c r="X51" i="6"/>
  <c r="Y51" i="6"/>
  <c r="D41" i="42" s="1"/>
  <c r="Z51" i="6"/>
  <c r="AC51" i="6"/>
  <c r="AD51" i="6"/>
  <c r="AE51" i="6"/>
  <c r="AG51" i="6"/>
  <c r="AH51" i="6"/>
  <c r="AI51" i="6"/>
  <c r="E41" i="42" s="1"/>
  <c r="AK51" i="6"/>
  <c r="F41" i="42" s="1"/>
  <c r="AL51" i="6"/>
  <c r="C43" i="21" s="1"/>
  <c r="AM51" i="6"/>
  <c r="AO51" i="6"/>
  <c r="AP51" i="6"/>
  <c r="AQ51" i="6"/>
  <c r="D43" i="21" s="1"/>
  <c r="AR51" i="6"/>
  <c r="AS51" i="6"/>
  <c r="AU51" i="6"/>
  <c r="AV51" i="6"/>
  <c r="AW51" i="6"/>
  <c r="AX51" i="6"/>
  <c r="AY51" i="6"/>
  <c r="AZ51" i="6"/>
  <c r="BA51" i="6"/>
  <c r="BB51" i="6"/>
  <c r="BC51" i="6"/>
  <c r="E43" i="21" s="1"/>
  <c r="BD51" i="6"/>
  <c r="F43" i="21" s="1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G43" i="21" s="1"/>
  <c r="BS51" i="6"/>
  <c r="BT51" i="6"/>
  <c r="BU51" i="6"/>
  <c r="BV51" i="6"/>
  <c r="BW51" i="6"/>
  <c r="BX51" i="6"/>
  <c r="BY51" i="6"/>
  <c r="H51" i="6"/>
  <c r="G51" i="6"/>
  <c r="CH51" i="6" s="1"/>
  <c r="F51" i="6"/>
  <c r="E51" i="6"/>
  <c r="D51" i="6"/>
  <c r="C51" i="6"/>
  <c r="CD51" i="6" s="1"/>
  <c r="B51" i="6"/>
  <c r="H50" i="6"/>
  <c r="G50" i="6"/>
  <c r="F50" i="6"/>
  <c r="CG50" i="6" s="1"/>
  <c r="E50" i="6"/>
  <c r="D50" i="6"/>
  <c r="C50" i="6"/>
  <c r="B50" i="6"/>
  <c r="H49" i="6"/>
  <c r="G49" i="6"/>
  <c r="CH49" i="6" s="1"/>
  <c r="F49" i="6"/>
  <c r="E49" i="6"/>
  <c r="D49" i="6"/>
  <c r="C49" i="6"/>
  <c r="B49" i="6"/>
  <c r="H51" i="8"/>
  <c r="G51" i="8"/>
  <c r="F51" i="8"/>
  <c r="E51" i="8"/>
  <c r="D51" i="8"/>
  <c r="C51" i="8"/>
  <c r="B51" i="8"/>
  <c r="H50" i="8"/>
  <c r="G50" i="8"/>
  <c r="F50" i="8"/>
  <c r="CJ50" i="8" s="1"/>
  <c r="E50" i="8"/>
  <c r="D50" i="8"/>
  <c r="CH50" i="8" s="1"/>
  <c r="C50" i="8"/>
  <c r="B50" i="8"/>
  <c r="CF50" i="8" s="1"/>
  <c r="H49" i="8"/>
  <c r="G49" i="8"/>
  <c r="CK49" i="8" s="1"/>
  <c r="F49" i="8"/>
  <c r="CJ49" i="8" s="1"/>
  <c r="E49" i="8"/>
  <c r="CI49" i="8" s="1"/>
  <c r="D49" i="8"/>
  <c r="CH49" i="8" s="1"/>
  <c r="C49" i="8"/>
  <c r="CG49" i="8" s="1"/>
  <c r="B49" i="8"/>
  <c r="DY58" i="40"/>
  <c r="DX58" i="40"/>
  <c r="DW58" i="40"/>
  <c r="DV58" i="40"/>
  <c r="DU58" i="40"/>
  <c r="DT58" i="40"/>
  <c r="DS58" i="40"/>
  <c r="B62" i="40"/>
  <c r="B61" i="40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HY3" i="11"/>
  <c r="HZ3" i="11"/>
  <c r="IA3" i="11"/>
  <c r="IB3" i="11"/>
  <c r="IC3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HY4" i="11"/>
  <c r="HZ4" i="11"/>
  <c r="IA4" i="11"/>
  <c r="IB4" i="11"/>
  <c r="IC4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HY5" i="11"/>
  <c r="HZ5" i="11"/>
  <c r="IA5" i="11"/>
  <c r="IB5" i="11"/>
  <c r="IC5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HY6" i="11"/>
  <c r="HZ6" i="11"/>
  <c r="IA6" i="11"/>
  <c r="IB6" i="11"/>
  <c r="IC6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HY7" i="11"/>
  <c r="HZ7" i="11"/>
  <c r="IA7" i="11"/>
  <c r="IB7" i="11"/>
  <c r="IC7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HY8" i="11"/>
  <c r="HZ8" i="11"/>
  <c r="IA8" i="11"/>
  <c r="IB8" i="11"/>
  <c r="IC8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HY9" i="11"/>
  <c r="HZ9" i="11"/>
  <c r="IA9" i="11"/>
  <c r="IB9" i="11"/>
  <c r="IC9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HY10" i="11"/>
  <c r="HZ10" i="11"/>
  <c r="IA10" i="11"/>
  <c r="IB10" i="11"/>
  <c r="IC10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HY12" i="11"/>
  <c r="HZ12" i="11"/>
  <c r="IA12" i="11"/>
  <c r="IB12" i="11"/>
  <c r="IC12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HY13" i="11"/>
  <c r="HZ13" i="11"/>
  <c r="IA13" i="11"/>
  <c r="IB13" i="11"/>
  <c r="IC13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HY14" i="11"/>
  <c r="HZ14" i="11"/>
  <c r="IA14" i="11"/>
  <c r="IB14" i="11"/>
  <c r="IC14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HY15" i="11"/>
  <c r="HZ15" i="11"/>
  <c r="IA15" i="11"/>
  <c r="IB15" i="11"/>
  <c r="IC15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HY16" i="11"/>
  <c r="HZ16" i="11"/>
  <c r="IA16" i="11"/>
  <c r="IB16" i="11"/>
  <c r="IC16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HY17" i="11"/>
  <c r="HZ17" i="11"/>
  <c r="IA17" i="11"/>
  <c r="IB17" i="11"/>
  <c r="IC17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HY18" i="11"/>
  <c r="HZ18" i="11"/>
  <c r="IA18" i="11"/>
  <c r="IB18" i="11"/>
  <c r="IC18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HY19" i="11"/>
  <c r="HZ19" i="11"/>
  <c r="IA19" i="11"/>
  <c r="IB19" i="11"/>
  <c r="IC19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HY20" i="11"/>
  <c r="HZ20" i="11"/>
  <c r="IA20" i="11"/>
  <c r="IB20" i="11"/>
  <c r="IC20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HY21" i="11"/>
  <c r="HZ21" i="11"/>
  <c r="IA21" i="11"/>
  <c r="IB21" i="11"/>
  <c r="IC21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HY22" i="11"/>
  <c r="HZ22" i="11"/>
  <c r="IA22" i="11"/>
  <c r="IB22" i="11"/>
  <c r="IC22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HY23" i="11"/>
  <c r="HZ23" i="11"/>
  <c r="IA23" i="11"/>
  <c r="IB23" i="11"/>
  <c r="IC23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HY24" i="11"/>
  <c r="HZ24" i="11"/>
  <c r="IA24" i="11"/>
  <c r="IB24" i="11"/>
  <c r="IC24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HY25" i="11"/>
  <c r="HZ25" i="11"/>
  <c r="IA25" i="11"/>
  <c r="IB25" i="11"/>
  <c r="IC25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HY26" i="11"/>
  <c r="HZ26" i="11"/>
  <c r="IA26" i="11"/>
  <c r="IB26" i="11"/>
  <c r="IC26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HY27" i="11"/>
  <c r="HZ27" i="11"/>
  <c r="IA27" i="11"/>
  <c r="IB27" i="11"/>
  <c r="IC27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HY28" i="11"/>
  <c r="HZ28" i="11"/>
  <c r="IA28" i="11"/>
  <c r="IB28" i="11"/>
  <c r="IC28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HY29" i="11"/>
  <c r="HZ29" i="11"/>
  <c r="IA29" i="11"/>
  <c r="IB29" i="11"/>
  <c r="IC29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HY30" i="11"/>
  <c r="HZ30" i="11"/>
  <c r="IA30" i="11"/>
  <c r="IB30" i="11"/>
  <c r="IC30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HY31" i="11"/>
  <c r="HZ31" i="11"/>
  <c r="IA31" i="11"/>
  <c r="IB31" i="11"/>
  <c r="IC31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HY32" i="11"/>
  <c r="HZ32" i="11"/>
  <c r="IA32" i="11"/>
  <c r="IB32" i="11"/>
  <c r="IC32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HY33" i="11"/>
  <c r="HZ33" i="11"/>
  <c r="IA33" i="11"/>
  <c r="IB33" i="11"/>
  <c r="IC33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HY34" i="11"/>
  <c r="HZ34" i="11"/>
  <c r="IA34" i="11"/>
  <c r="IB34" i="11"/>
  <c r="IC34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HY35" i="11"/>
  <c r="HZ35" i="11"/>
  <c r="IA35" i="11"/>
  <c r="IB35" i="11"/>
  <c r="IC35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HY36" i="11"/>
  <c r="HZ36" i="11"/>
  <c r="IA36" i="11"/>
  <c r="IB36" i="11"/>
  <c r="IC36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HY37" i="11"/>
  <c r="HZ37" i="11"/>
  <c r="IA37" i="11"/>
  <c r="IB37" i="11"/>
  <c r="IC37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HY38" i="11"/>
  <c r="HZ38" i="11"/>
  <c r="IA38" i="11"/>
  <c r="IB38" i="11"/>
  <c r="IC38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HY39" i="11"/>
  <c r="HZ39" i="11"/>
  <c r="IA39" i="11"/>
  <c r="IB39" i="11"/>
  <c r="IC39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HY40" i="11"/>
  <c r="HZ40" i="11"/>
  <c r="IA40" i="11"/>
  <c r="IB40" i="11"/>
  <c r="IC40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HY42" i="11"/>
  <c r="HZ42" i="11"/>
  <c r="IA42" i="11"/>
  <c r="IB42" i="11"/>
  <c r="IC42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HY43" i="11"/>
  <c r="HZ43" i="11"/>
  <c r="IA43" i="11"/>
  <c r="IB43" i="11"/>
  <c r="IC43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HY44" i="11"/>
  <c r="HZ44" i="11"/>
  <c r="IA44" i="11"/>
  <c r="IB44" i="11"/>
  <c r="IC44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HY45" i="11"/>
  <c r="HZ45" i="11"/>
  <c r="IA45" i="11"/>
  <c r="IB45" i="11"/>
  <c r="IC45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HY46" i="11"/>
  <c r="HZ46" i="11"/>
  <c r="IA46" i="11"/>
  <c r="IB46" i="11"/>
  <c r="IC46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HY47" i="11"/>
  <c r="HZ47" i="11"/>
  <c r="IA47" i="11"/>
  <c r="IB47" i="11"/>
  <c r="IC47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HY48" i="11"/>
  <c r="HZ48" i="11"/>
  <c r="IA48" i="11"/>
  <c r="IB48" i="11"/>
  <c r="IC48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HY49" i="11"/>
  <c r="HZ49" i="11"/>
  <c r="IA49" i="11"/>
  <c r="IB49" i="11"/>
  <c r="IC49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HY50" i="11"/>
  <c r="HZ50" i="11"/>
  <c r="IA50" i="11"/>
  <c r="IB50" i="11"/>
  <c r="IC50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HY51" i="11"/>
  <c r="HZ51" i="11"/>
  <c r="IA51" i="11"/>
  <c r="IB51" i="11"/>
  <c r="IC51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HY54" i="11"/>
  <c r="HZ54" i="11"/>
  <c r="IA54" i="11"/>
  <c r="IB54" i="11"/>
  <c r="IC54" i="11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DR56" i="13"/>
  <c r="DQ56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DR55" i="13"/>
  <c r="DQ55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DR54" i="13"/>
  <c r="DQ54" i="13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FS59" i="34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Q55" i="5"/>
  <c r="EC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GA55" i="27"/>
  <c r="FZ55" i="27"/>
  <c r="FY55" i="27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JL54" i="33"/>
  <c r="JL4" i="33"/>
  <c r="JL5" i="33"/>
  <c r="JL6" i="33"/>
  <c r="JL7" i="33"/>
  <c r="JL8" i="33"/>
  <c r="JL9" i="33"/>
  <c r="JL10" i="33"/>
  <c r="JL11" i="33"/>
  <c r="JL12" i="33"/>
  <c r="JL13" i="33"/>
  <c r="JL14" i="33"/>
  <c r="JL15" i="33"/>
  <c r="JL16" i="33"/>
  <c r="JL17" i="33"/>
  <c r="JL18" i="33"/>
  <c r="JL19" i="33"/>
  <c r="JL20" i="33"/>
  <c r="JL21" i="33"/>
  <c r="JL22" i="33"/>
  <c r="JL23" i="33"/>
  <c r="JL24" i="33"/>
  <c r="JL25" i="33"/>
  <c r="JL26" i="33"/>
  <c r="JL27" i="33"/>
  <c r="JL28" i="33"/>
  <c r="JL29" i="33"/>
  <c r="JL30" i="33"/>
  <c r="JL31" i="33"/>
  <c r="JL32" i="33"/>
  <c r="JL33" i="33"/>
  <c r="JL34" i="33"/>
  <c r="JL35" i="33"/>
  <c r="JL36" i="33"/>
  <c r="JL37" i="33"/>
  <c r="JL38" i="33"/>
  <c r="JL39" i="33"/>
  <c r="JL40" i="33"/>
  <c r="JL41" i="33"/>
  <c r="JL42" i="33"/>
  <c r="JL43" i="33"/>
  <c r="JL44" i="33"/>
  <c r="JL45" i="33"/>
  <c r="JL46" i="33"/>
  <c r="JL47" i="33"/>
  <c r="JL48" i="33"/>
  <c r="JL49" i="33"/>
  <c r="JL50" i="33"/>
  <c r="JL51" i="33"/>
  <c r="JL3" i="33"/>
  <c r="HY54" i="25"/>
  <c r="HY4" i="25"/>
  <c r="HY5" i="25"/>
  <c r="HY6" i="25"/>
  <c r="HY7" i="25"/>
  <c r="HY8" i="25"/>
  <c r="HY9" i="25"/>
  <c r="HY10" i="25"/>
  <c r="HY11" i="25"/>
  <c r="HY12" i="25"/>
  <c r="HY13" i="25"/>
  <c r="HY14" i="25"/>
  <c r="HY15" i="25"/>
  <c r="HY16" i="25"/>
  <c r="HY17" i="25"/>
  <c r="HY18" i="25"/>
  <c r="HY19" i="25"/>
  <c r="HY20" i="25"/>
  <c r="HY21" i="25"/>
  <c r="HY22" i="25"/>
  <c r="HY23" i="25"/>
  <c r="HY24" i="25"/>
  <c r="HY25" i="25"/>
  <c r="HY26" i="25"/>
  <c r="HY27" i="25"/>
  <c r="HY28" i="25"/>
  <c r="HY29" i="25"/>
  <c r="HY30" i="25"/>
  <c r="HY31" i="25"/>
  <c r="HY32" i="25"/>
  <c r="HY33" i="25"/>
  <c r="HY34" i="25"/>
  <c r="HY35" i="25"/>
  <c r="HY36" i="25"/>
  <c r="HY37" i="25"/>
  <c r="HY38" i="25"/>
  <c r="HY39" i="25"/>
  <c r="HY40" i="25"/>
  <c r="HY41" i="25"/>
  <c r="HY42" i="25"/>
  <c r="HY43" i="25"/>
  <c r="HY44" i="25"/>
  <c r="HY45" i="25"/>
  <c r="HY46" i="25"/>
  <c r="HY47" i="25"/>
  <c r="HY48" i="25"/>
  <c r="HY49" i="25"/>
  <c r="HY50" i="25"/>
  <c r="HY51" i="25"/>
  <c r="HY3" i="25"/>
  <c r="EV4" i="46"/>
  <c r="EV5" i="46"/>
  <c r="EV6" i="46"/>
  <c r="EV7" i="46"/>
  <c r="EV8" i="46"/>
  <c r="EV9" i="46"/>
  <c r="EV10" i="46"/>
  <c r="EV11" i="46"/>
  <c r="EV12" i="46"/>
  <c r="EV13" i="46"/>
  <c r="EV14" i="46"/>
  <c r="EV15" i="46"/>
  <c r="EV16" i="46"/>
  <c r="EV17" i="46"/>
  <c r="EV18" i="46"/>
  <c r="EV19" i="46"/>
  <c r="EV20" i="46"/>
  <c r="EV21" i="46"/>
  <c r="EV22" i="46"/>
  <c r="EV23" i="46"/>
  <c r="EV24" i="46"/>
  <c r="EV25" i="46"/>
  <c r="EV26" i="46"/>
  <c r="EV27" i="46"/>
  <c r="EV28" i="46"/>
  <c r="EV29" i="46"/>
  <c r="EV30" i="46"/>
  <c r="EV31" i="46"/>
  <c r="EV32" i="46"/>
  <c r="EV33" i="46"/>
  <c r="EV34" i="46"/>
  <c r="EV35" i="46"/>
  <c r="EV36" i="46"/>
  <c r="EV37" i="46"/>
  <c r="EV38" i="46"/>
  <c r="EV39" i="46"/>
  <c r="EV40" i="46"/>
  <c r="EV41" i="46"/>
  <c r="EV42" i="46"/>
  <c r="EV43" i="46"/>
  <c r="EV44" i="46"/>
  <c r="EV45" i="46"/>
  <c r="EV46" i="46"/>
  <c r="EV47" i="46"/>
  <c r="EV48" i="46"/>
  <c r="EV49" i="46"/>
  <c r="EV50" i="46"/>
  <c r="EV51" i="46"/>
  <c r="EV3" i="46"/>
  <c r="AG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J66" i="46" s="1"/>
  <c r="H62" i="46"/>
  <c r="H7" i="21" s="1"/>
  <c r="G62" i="46"/>
  <c r="G7" i="21" s="1"/>
  <c r="F62" i="46"/>
  <c r="F7" i="21" s="1"/>
  <c r="E62" i="46"/>
  <c r="E7" i="21" s="1"/>
  <c r="D62" i="46"/>
  <c r="D7" i="21" s="1"/>
  <c r="C62" i="46"/>
  <c r="C7" i="21" s="1"/>
  <c r="B62" i="46"/>
  <c r="B7" i="21" s="1"/>
  <c r="EU51" i="46"/>
  <c r="ET51" i="46"/>
  <c r="ES51" i="46"/>
  <c r="ER51" i="46"/>
  <c r="EQ51" i="46"/>
  <c r="EP51" i="46"/>
  <c r="EO51" i="46"/>
  <c r="EN51" i="46"/>
  <c r="EM51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U51" i="46"/>
  <c r="DS51" i="46"/>
  <c r="EU50" i="46"/>
  <c r="ET50" i="46"/>
  <c r="ES50" i="46"/>
  <c r="ER50" i="46"/>
  <c r="EQ50" i="46"/>
  <c r="EP50" i="46"/>
  <c r="EO50" i="46"/>
  <c r="EN50" i="46"/>
  <c r="EM50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U50" i="46"/>
  <c r="DS50" i="46"/>
  <c r="EU49" i="46"/>
  <c r="ET49" i="46"/>
  <c r="ES49" i="46"/>
  <c r="ER49" i="46"/>
  <c r="EQ49" i="46"/>
  <c r="EP49" i="46"/>
  <c r="EO49" i="46"/>
  <c r="EN49" i="46"/>
  <c r="EM49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U49" i="46"/>
  <c r="DS49" i="46"/>
  <c r="EU48" i="46"/>
  <c r="ET48" i="46"/>
  <c r="ES48" i="46"/>
  <c r="ER48" i="46"/>
  <c r="EQ48" i="46"/>
  <c r="EP48" i="46"/>
  <c r="EO48" i="46"/>
  <c r="EN48" i="46"/>
  <c r="EM48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U48" i="46"/>
  <c r="DS48" i="46"/>
  <c r="EU47" i="46"/>
  <c r="ET47" i="46"/>
  <c r="ES47" i="46"/>
  <c r="ER47" i="46"/>
  <c r="EQ47" i="46"/>
  <c r="EP47" i="46"/>
  <c r="EO47" i="46"/>
  <c r="EN47" i="46"/>
  <c r="EM47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U47" i="46"/>
  <c r="DS47" i="46"/>
  <c r="EU46" i="46"/>
  <c r="ET46" i="46"/>
  <c r="ES46" i="46"/>
  <c r="ER46" i="46"/>
  <c r="EQ46" i="46"/>
  <c r="EP46" i="46"/>
  <c r="EO46" i="46"/>
  <c r="EN46" i="46"/>
  <c r="EM46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U46" i="46"/>
  <c r="DS46" i="46"/>
  <c r="EU45" i="46"/>
  <c r="ET45" i="46"/>
  <c r="ES45" i="46"/>
  <c r="ER45" i="46"/>
  <c r="EQ45" i="46"/>
  <c r="EP45" i="46"/>
  <c r="EO45" i="46"/>
  <c r="EN45" i="46"/>
  <c r="EM45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U45" i="46"/>
  <c r="DS45" i="46"/>
  <c r="EU44" i="46"/>
  <c r="ET44" i="46"/>
  <c r="ES44" i="46"/>
  <c r="ER44" i="46"/>
  <c r="EQ44" i="46"/>
  <c r="EP44" i="46"/>
  <c r="EO44" i="46"/>
  <c r="EN44" i="46"/>
  <c r="EM44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U44" i="46"/>
  <c r="DS44" i="46"/>
  <c r="EU43" i="46"/>
  <c r="ET43" i="46"/>
  <c r="ES43" i="46"/>
  <c r="ER43" i="46"/>
  <c r="EQ43" i="46"/>
  <c r="EP43" i="46"/>
  <c r="EO43" i="46"/>
  <c r="EN43" i="46"/>
  <c r="EM43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U43" i="46"/>
  <c r="DS43" i="46"/>
  <c r="EU42" i="46"/>
  <c r="ET42" i="46"/>
  <c r="ES42" i="46"/>
  <c r="ER42" i="46"/>
  <c r="EQ42" i="46"/>
  <c r="EP42" i="46"/>
  <c r="EO42" i="46"/>
  <c r="EN42" i="46"/>
  <c r="EM42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U42" i="46"/>
  <c r="DS42" i="46"/>
  <c r="EU41" i="46"/>
  <c r="ET41" i="46"/>
  <c r="ES41" i="46"/>
  <c r="ER41" i="46"/>
  <c r="EQ41" i="46"/>
  <c r="EP41" i="46"/>
  <c r="EO41" i="46"/>
  <c r="EN41" i="46"/>
  <c r="EM41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U41" i="46"/>
  <c r="DS41" i="46"/>
  <c r="EU40" i="46"/>
  <c r="ET40" i="46"/>
  <c r="ES40" i="46"/>
  <c r="ER40" i="46"/>
  <c r="EQ40" i="46"/>
  <c r="EP40" i="46"/>
  <c r="EO40" i="46"/>
  <c r="EN40" i="46"/>
  <c r="EM40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U40" i="46"/>
  <c r="DS40" i="46"/>
  <c r="EU39" i="46"/>
  <c r="ET39" i="46"/>
  <c r="ES39" i="46"/>
  <c r="ER39" i="46"/>
  <c r="EQ39" i="46"/>
  <c r="EP39" i="46"/>
  <c r="EO39" i="46"/>
  <c r="EN39" i="46"/>
  <c r="EM39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U39" i="46"/>
  <c r="DS39" i="46"/>
  <c r="EU38" i="46"/>
  <c r="ET38" i="46"/>
  <c r="ES38" i="46"/>
  <c r="ER38" i="46"/>
  <c r="EQ38" i="46"/>
  <c r="EP38" i="46"/>
  <c r="EO38" i="46"/>
  <c r="EN38" i="46"/>
  <c r="EM38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U38" i="46"/>
  <c r="DS38" i="46"/>
  <c r="EU37" i="46"/>
  <c r="ET37" i="46"/>
  <c r="ES37" i="46"/>
  <c r="ER37" i="46"/>
  <c r="EQ37" i="46"/>
  <c r="EP37" i="46"/>
  <c r="EO37" i="46"/>
  <c r="EN37" i="46"/>
  <c r="EM37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U37" i="46"/>
  <c r="DS37" i="46"/>
  <c r="EU36" i="46"/>
  <c r="ET36" i="46"/>
  <c r="ES36" i="46"/>
  <c r="ER36" i="46"/>
  <c r="EQ36" i="46"/>
  <c r="EP36" i="46"/>
  <c r="EO36" i="46"/>
  <c r="EN36" i="46"/>
  <c r="EM36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U36" i="46"/>
  <c r="DS36" i="46"/>
  <c r="EU35" i="46"/>
  <c r="ET35" i="46"/>
  <c r="ES35" i="46"/>
  <c r="ER35" i="46"/>
  <c r="EQ35" i="46"/>
  <c r="EP35" i="46"/>
  <c r="EO35" i="46"/>
  <c r="EN35" i="46"/>
  <c r="EM35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U35" i="46"/>
  <c r="DS35" i="46"/>
  <c r="EU34" i="46"/>
  <c r="ET34" i="46"/>
  <c r="ES34" i="46"/>
  <c r="ER34" i="46"/>
  <c r="EQ34" i="46"/>
  <c r="EP34" i="46"/>
  <c r="EO34" i="46"/>
  <c r="EN34" i="46"/>
  <c r="EM34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U34" i="46"/>
  <c r="DS34" i="46"/>
  <c r="EU33" i="46"/>
  <c r="ET33" i="46"/>
  <c r="ES33" i="46"/>
  <c r="ER33" i="46"/>
  <c r="EQ33" i="46"/>
  <c r="EP33" i="46"/>
  <c r="EO33" i="46"/>
  <c r="EN33" i="46"/>
  <c r="EM33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U33" i="46"/>
  <c r="DS33" i="46"/>
  <c r="EU32" i="46"/>
  <c r="ET32" i="46"/>
  <c r="ES32" i="46"/>
  <c r="ER32" i="46"/>
  <c r="EQ32" i="46"/>
  <c r="EP32" i="46"/>
  <c r="EO32" i="46"/>
  <c r="EN32" i="46"/>
  <c r="EM32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U32" i="46"/>
  <c r="DS32" i="46"/>
  <c r="EU31" i="46"/>
  <c r="ET31" i="46"/>
  <c r="ES31" i="46"/>
  <c r="ER31" i="46"/>
  <c r="EQ31" i="46"/>
  <c r="EP31" i="46"/>
  <c r="EO31" i="46"/>
  <c r="EN31" i="46"/>
  <c r="EM31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U31" i="46"/>
  <c r="DS31" i="46"/>
  <c r="EU30" i="46"/>
  <c r="ET30" i="46"/>
  <c r="ES30" i="46"/>
  <c r="ER30" i="46"/>
  <c r="EQ30" i="46"/>
  <c r="EP30" i="46"/>
  <c r="EO30" i="46"/>
  <c r="EN30" i="46"/>
  <c r="EM30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U30" i="46"/>
  <c r="DS30" i="46"/>
  <c r="EU29" i="46"/>
  <c r="ET29" i="46"/>
  <c r="ES29" i="46"/>
  <c r="ER29" i="46"/>
  <c r="EQ29" i="46"/>
  <c r="EP29" i="46"/>
  <c r="EO29" i="46"/>
  <c r="EN29" i="46"/>
  <c r="EM29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U29" i="46"/>
  <c r="DS29" i="46"/>
  <c r="EU28" i="46"/>
  <c r="ET28" i="46"/>
  <c r="ES28" i="46"/>
  <c r="ER28" i="46"/>
  <c r="EQ28" i="46"/>
  <c r="EP28" i="46"/>
  <c r="EO28" i="46"/>
  <c r="EN28" i="46"/>
  <c r="EM28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U28" i="46"/>
  <c r="DS28" i="46"/>
  <c r="EU27" i="46"/>
  <c r="ET27" i="46"/>
  <c r="ES27" i="46"/>
  <c r="ER27" i="46"/>
  <c r="EQ27" i="46"/>
  <c r="EP27" i="46"/>
  <c r="EO27" i="46"/>
  <c r="EN27" i="46"/>
  <c r="EM27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U27" i="46"/>
  <c r="DS27" i="46"/>
  <c r="EU26" i="46"/>
  <c r="ET26" i="46"/>
  <c r="ES26" i="46"/>
  <c r="ER26" i="46"/>
  <c r="EQ26" i="46"/>
  <c r="EP26" i="46"/>
  <c r="EO26" i="46"/>
  <c r="EN26" i="46"/>
  <c r="EM26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U26" i="46"/>
  <c r="DS26" i="46"/>
  <c r="EU25" i="46"/>
  <c r="ET25" i="46"/>
  <c r="ES25" i="46"/>
  <c r="ER25" i="46"/>
  <c r="EQ25" i="46"/>
  <c r="EP25" i="46"/>
  <c r="EO25" i="46"/>
  <c r="EN25" i="46"/>
  <c r="EM25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U25" i="46"/>
  <c r="DS25" i="46"/>
  <c r="EU24" i="46"/>
  <c r="ET24" i="46"/>
  <c r="ES24" i="46"/>
  <c r="ER24" i="46"/>
  <c r="EQ24" i="46"/>
  <c r="EP24" i="46"/>
  <c r="EO24" i="46"/>
  <c r="EN24" i="46"/>
  <c r="EM24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U24" i="46"/>
  <c r="DS24" i="46"/>
  <c r="EU23" i="46"/>
  <c r="ET23" i="46"/>
  <c r="ES23" i="46"/>
  <c r="ER23" i="46"/>
  <c r="EQ23" i="46"/>
  <c r="EP23" i="46"/>
  <c r="EO23" i="46"/>
  <c r="EN23" i="46"/>
  <c r="EM23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U23" i="46"/>
  <c r="DS23" i="46"/>
  <c r="EU22" i="46"/>
  <c r="ET22" i="46"/>
  <c r="ES22" i="46"/>
  <c r="ER22" i="46"/>
  <c r="EQ22" i="46"/>
  <c r="EP22" i="46"/>
  <c r="EO22" i="46"/>
  <c r="EN22" i="46"/>
  <c r="EM22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U22" i="46"/>
  <c r="DS22" i="46"/>
  <c r="EU21" i="46"/>
  <c r="ET21" i="46"/>
  <c r="ES21" i="46"/>
  <c r="ER21" i="46"/>
  <c r="EQ21" i="46"/>
  <c r="EP21" i="46"/>
  <c r="EO21" i="46"/>
  <c r="EN21" i="46"/>
  <c r="EM21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U21" i="46"/>
  <c r="DS21" i="46"/>
  <c r="EU20" i="46"/>
  <c r="ET20" i="46"/>
  <c r="ES20" i="46"/>
  <c r="ER20" i="46"/>
  <c r="EQ20" i="46"/>
  <c r="EP20" i="46"/>
  <c r="EO20" i="46"/>
  <c r="EN20" i="46"/>
  <c r="EM20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U20" i="46"/>
  <c r="DS20" i="46"/>
  <c r="EU19" i="46"/>
  <c r="ET19" i="46"/>
  <c r="ES19" i="46"/>
  <c r="ER19" i="46"/>
  <c r="EQ19" i="46"/>
  <c r="EP19" i="46"/>
  <c r="EO19" i="46"/>
  <c r="EN19" i="46"/>
  <c r="EM19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U19" i="46"/>
  <c r="DS19" i="46"/>
  <c r="EU18" i="46"/>
  <c r="ET18" i="46"/>
  <c r="ES18" i="46"/>
  <c r="ER18" i="46"/>
  <c r="EQ18" i="46"/>
  <c r="EP18" i="46"/>
  <c r="EO18" i="46"/>
  <c r="EN18" i="46"/>
  <c r="EM18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U18" i="46"/>
  <c r="DS18" i="46"/>
  <c r="EU17" i="46"/>
  <c r="ET17" i="46"/>
  <c r="ES17" i="46"/>
  <c r="ER17" i="46"/>
  <c r="EQ17" i="46"/>
  <c r="EP17" i="46"/>
  <c r="EO17" i="46"/>
  <c r="EN17" i="46"/>
  <c r="EM17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U17" i="46"/>
  <c r="DS17" i="46"/>
  <c r="EU16" i="46"/>
  <c r="ET16" i="46"/>
  <c r="ES16" i="46"/>
  <c r="ER16" i="46"/>
  <c r="EQ16" i="46"/>
  <c r="EP16" i="46"/>
  <c r="EO16" i="46"/>
  <c r="EN16" i="46"/>
  <c r="EM16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U16" i="46"/>
  <c r="DS16" i="46"/>
  <c r="EU15" i="46"/>
  <c r="ET15" i="46"/>
  <c r="ES15" i="46"/>
  <c r="ER15" i="46"/>
  <c r="EQ15" i="46"/>
  <c r="EP15" i="46"/>
  <c r="EO15" i="46"/>
  <c r="EN15" i="46"/>
  <c r="EM15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U15" i="46"/>
  <c r="DS15" i="46"/>
  <c r="EU14" i="46"/>
  <c r="ET14" i="46"/>
  <c r="ES14" i="46"/>
  <c r="ER14" i="46"/>
  <c r="EQ14" i="46"/>
  <c r="EP14" i="46"/>
  <c r="EO14" i="46"/>
  <c r="EN14" i="46"/>
  <c r="EM14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U14" i="46"/>
  <c r="DS14" i="46"/>
  <c r="EU13" i="46"/>
  <c r="ET13" i="46"/>
  <c r="ES13" i="46"/>
  <c r="ER13" i="46"/>
  <c r="EQ13" i="46"/>
  <c r="EP13" i="46"/>
  <c r="EO13" i="46"/>
  <c r="EN13" i="46"/>
  <c r="EM13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U13" i="46"/>
  <c r="DS13" i="46"/>
  <c r="EU12" i="46"/>
  <c r="ET12" i="46"/>
  <c r="ES12" i="46"/>
  <c r="ER12" i="46"/>
  <c r="EQ12" i="46"/>
  <c r="EP12" i="46"/>
  <c r="EO12" i="46"/>
  <c r="EN12" i="46"/>
  <c r="EM12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U12" i="46"/>
  <c r="DS12" i="46"/>
  <c r="EU11" i="46"/>
  <c r="ET11" i="46"/>
  <c r="ES11" i="46"/>
  <c r="ER11" i="46"/>
  <c r="EQ11" i="46"/>
  <c r="EP11" i="46"/>
  <c r="EO11" i="46"/>
  <c r="EN11" i="46"/>
  <c r="EM11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U11" i="46"/>
  <c r="DS11" i="46"/>
  <c r="EU10" i="46"/>
  <c r="ET10" i="46"/>
  <c r="ES10" i="46"/>
  <c r="ER10" i="46"/>
  <c r="EQ10" i="46"/>
  <c r="EP10" i="46"/>
  <c r="EO10" i="46"/>
  <c r="EN10" i="46"/>
  <c r="EM10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U10" i="46"/>
  <c r="DS10" i="46"/>
  <c r="EU9" i="46"/>
  <c r="ET9" i="46"/>
  <c r="ES9" i="46"/>
  <c r="ER9" i="46"/>
  <c r="EQ9" i="46"/>
  <c r="EP9" i="46"/>
  <c r="EO9" i="46"/>
  <c r="EN9" i="46"/>
  <c r="EM9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U9" i="46"/>
  <c r="DS9" i="46"/>
  <c r="EU8" i="46"/>
  <c r="ET8" i="46"/>
  <c r="ES8" i="46"/>
  <c r="ER8" i="46"/>
  <c r="EQ8" i="46"/>
  <c r="EP8" i="46"/>
  <c r="EO8" i="46"/>
  <c r="EN8" i="46"/>
  <c r="EM8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U8" i="46"/>
  <c r="DS8" i="46"/>
  <c r="EU7" i="46"/>
  <c r="ET7" i="46"/>
  <c r="ES7" i="46"/>
  <c r="ER7" i="46"/>
  <c r="EQ7" i="46"/>
  <c r="EP7" i="46"/>
  <c r="EO7" i="46"/>
  <c r="EN7" i="46"/>
  <c r="EM7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U7" i="46"/>
  <c r="DS7" i="46"/>
  <c r="EU6" i="46"/>
  <c r="ET6" i="46"/>
  <c r="ES6" i="46"/>
  <c r="ER6" i="46"/>
  <c r="EQ6" i="46"/>
  <c r="EP6" i="46"/>
  <c r="EO6" i="46"/>
  <c r="EN6" i="46"/>
  <c r="EM6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U6" i="46"/>
  <c r="DS6" i="46"/>
  <c r="EU5" i="46"/>
  <c r="ET5" i="46"/>
  <c r="ES5" i="46"/>
  <c r="ER5" i="46"/>
  <c r="EQ5" i="46"/>
  <c r="EP5" i="46"/>
  <c r="EO5" i="46"/>
  <c r="EN5" i="46"/>
  <c r="EM5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U5" i="46"/>
  <c r="DS5" i="46"/>
  <c r="EU4" i="46"/>
  <c r="ET4" i="46"/>
  <c r="ES4" i="46"/>
  <c r="ER4" i="46"/>
  <c r="EQ4" i="46"/>
  <c r="EP4" i="46"/>
  <c r="EO4" i="46"/>
  <c r="EN4" i="46"/>
  <c r="EM4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U4" i="46"/>
  <c r="DS4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U3" i="46"/>
  <c r="DS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H61" i="27"/>
  <c r="AI61" i="27"/>
  <c r="AJ61" i="27"/>
  <c r="AK61" i="27"/>
  <c r="AL61" i="27"/>
  <c r="AM61" i="27"/>
  <c r="AN61" i="27"/>
  <c r="C62" i="27"/>
  <c r="C14" i="21" s="1"/>
  <c r="D62" i="27"/>
  <c r="D14" i="21" s="1"/>
  <c r="E62" i="27"/>
  <c r="E14" i="21" s="1"/>
  <c r="F62" i="27"/>
  <c r="F14" i="21" s="1"/>
  <c r="G62" i="27"/>
  <c r="G14" i="21" s="1"/>
  <c r="H62" i="27"/>
  <c r="H14" i="21" s="1"/>
  <c r="I62" i="27"/>
  <c r="J62" i="27"/>
  <c r="K62" i="27"/>
  <c r="L14" i="42" s="1"/>
  <c r="L62" i="27"/>
  <c r="M62" i="27"/>
  <c r="N62" i="27"/>
  <c r="M14" i="42" s="1"/>
  <c r="O62" i="27"/>
  <c r="P62" i="27"/>
  <c r="Q62" i="27"/>
  <c r="K14" i="42" s="1"/>
  <c r="R62" i="27"/>
  <c r="S62" i="27"/>
  <c r="T62" i="27"/>
  <c r="U62" i="27"/>
  <c r="V62" i="27"/>
  <c r="W62" i="27"/>
  <c r="X62" i="27"/>
  <c r="Y62" i="27"/>
  <c r="Z62" i="27"/>
  <c r="AA62" i="27"/>
  <c r="N14" i="42" s="1"/>
  <c r="AB62" i="27"/>
  <c r="AC62" i="27"/>
  <c r="AD62" i="27"/>
  <c r="AE62" i="27"/>
  <c r="AF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H63" i="27"/>
  <c r="AI63" i="27"/>
  <c r="AJ63" i="27"/>
  <c r="AK63" i="27"/>
  <c r="AL63" i="27"/>
  <c r="AM63" i="27"/>
  <c r="AN63" i="27"/>
  <c r="B61" i="27"/>
  <c r="C62" i="32"/>
  <c r="C18" i="21" s="1"/>
  <c r="D62" i="32"/>
  <c r="E62" i="32"/>
  <c r="E18" i="21" s="1"/>
  <c r="F62" i="32"/>
  <c r="G62" i="32"/>
  <c r="G18" i="21" s="1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C62" i="34"/>
  <c r="C12" i="21" s="1"/>
  <c r="D62" i="34"/>
  <c r="E62" i="34"/>
  <c r="E12" i="21" s="1"/>
  <c r="F62" i="34"/>
  <c r="G62" i="34"/>
  <c r="G12" i="21" s="1"/>
  <c r="H62" i="34"/>
  <c r="I62" i="34"/>
  <c r="J62" i="34"/>
  <c r="K62" i="34"/>
  <c r="L62" i="34"/>
  <c r="M62" i="34"/>
  <c r="N62" i="34"/>
  <c r="O62" i="34"/>
  <c r="H12" i="42" s="1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N12" i="42" s="1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61" i="34"/>
  <c r="D29" i="20"/>
  <c r="D37" i="20" s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B28" i="20" s="1"/>
  <c r="AY62" i="1"/>
  <c r="AX62" i="1"/>
  <c r="AW62" i="1"/>
  <c r="AV62" i="1"/>
  <c r="X28" i="20" s="1"/>
  <c r="AU62" i="1"/>
  <c r="W28" i="20" s="1"/>
  <c r="AT62" i="1"/>
  <c r="AS62" i="1"/>
  <c r="AR62" i="1"/>
  <c r="AQ62" i="1"/>
  <c r="AP62" i="1"/>
  <c r="AO62" i="1"/>
  <c r="AN62" i="1"/>
  <c r="AM62" i="1"/>
  <c r="AL62" i="1"/>
  <c r="AK62" i="1"/>
  <c r="AJ62" i="1"/>
  <c r="T28" i="20" s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 s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 s="1"/>
  <c r="AD55" i="1"/>
  <c r="AC55" i="1"/>
  <c r="AD54" i="1"/>
  <c r="AC54" i="1"/>
  <c r="AD51" i="1"/>
  <c r="AC51" i="1"/>
  <c r="AD50" i="1"/>
  <c r="AC50" i="1"/>
  <c r="AD49" i="1"/>
  <c r="AC49" i="1"/>
  <c r="AD48" i="1"/>
  <c r="AC48" i="1"/>
  <c r="AD47" i="1"/>
  <c r="AC47" i="1"/>
  <c r="AD46" i="1"/>
  <c r="AC46" i="1"/>
  <c r="AD45" i="1"/>
  <c r="AC45" i="1"/>
  <c r="AD44" i="1"/>
  <c r="AC44" i="1"/>
  <c r="AD43" i="1"/>
  <c r="AC43" i="1"/>
  <c r="AD42" i="1"/>
  <c r="AC42" i="1"/>
  <c r="AD41" i="1"/>
  <c r="AC41" i="1"/>
  <c r="AD40" i="1"/>
  <c r="AC40" i="1"/>
  <c r="AD39" i="1"/>
  <c r="AC39" i="1"/>
  <c r="AD38" i="1"/>
  <c r="AC38" i="1"/>
  <c r="AD37" i="1"/>
  <c r="AC37" i="1"/>
  <c r="AD36" i="1"/>
  <c r="AC36" i="1"/>
  <c r="AD35" i="1"/>
  <c r="AC35" i="1"/>
  <c r="AD34" i="1"/>
  <c r="AC34" i="1"/>
  <c r="AD33" i="1"/>
  <c r="AC33" i="1"/>
  <c r="AD32" i="1"/>
  <c r="AC32" i="1"/>
  <c r="AD31" i="1"/>
  <c r="AC31" i="1"/>
  <c r="AD30" i="1"/>
  <c r="AC30" i="1"/>
  <c r="AD29" i="1"/>
  <c r="AC29" i="1"/>
  <c r="AD28" i="1"/>
  <c r="AC28" i="1"/>
  <c r="AD27" i="1"/>
  <c r="AC27" i="1"/>
  <c r="AD26" i="1"/>
  <c r="AC26" i="1"/>
  <c r="AD25" i="1"/>
  <c r="AC25" i="1"/>
  <c r="AD24" i="1"/>
  <c r="AC24" i="1"/>
  <c r="AD23" i="1"/>
  <c r="AC23" i="1"/>
  <c r="AD22" i="1"/>
  <c r="AC22" i="1"/>
  <c r="AD21" i="1"/>
  <c r="AC21" i="1"/>
  <c r="AD20" i="1"/>
  <c r="AC20" i="1"/>
  <c r="AD19" i="1"/>
  <c r="AC19" i="1"/>
  <c r="AD18" i="1"/>
  <c r="AC18" i="1"/>
  <c r="AD17" i="1"/>
  <c r="AC17" i="1"/>
  <c r="AD16" i="1"/>
  <c r="AC16" i="1"/>
  <c r="AD15" i="1"/>
  <c r="AC15" i="1"/>
  <c r="AD14" i="1"/>
  <c r="AC14" i="1"/>
  <c r="AD13" i="1"/>
  <c r="AC13" i="1"/>
  <c r="AD12" i="1"/>
  <c r="AC12" i="1"/>
  <c r="AD11" i="1"/>
  <c r="AC11" i="1"/>
  <c r="AD10" i="1"/>
  <c r="AC10" i="1"/>
  <c r="AD9" i="1"/>
  <c r="AC9" i="1"/>
  <c r="AD8" i="1"/>
  <c r="AC8" i="1"/>
  <c r="AD7" i="1"/>
  <c r="AC7" i="1"/>
  <c r="AD6" i="1"/>
  <c r="AC6" i="1"/>
  <c r="AD5" i="1"/>
  <c r="AC5" i="1"/>
  <c r="AD4" i="1"/>
  <c r="AC4" i="1"/>
  <c r="AD3" i="1"/>
  <c r="AC3" i="1"/>
  <c r="BH31" i="1"/>
  <c r="BG57" i="1"/>
  <c r="BA56" i="1"/>
  <c r="BG56" i="1" s="1"/>
  <c r="BA58" i="1"/>
  <c r="BE3" i="1"/>
  <c r="BE11" i="1"/>
  <c r="BE31" i="1"/>
  <c r="BE47" i="1"/>
  <c r="BE55" i="1"/>
  <c r="BH55" i="1"/>
  <c r="BE56" i="1"/>
  <c r="BE57" i="1"/>
  <c r="BE58" i="1"/>
  <c r="BD58" i="1"/>
  <c r="BG58" i="1"/>
  <c r="BD56" i="1"/>
  <c r="DH73" i="43"/>
  <c r="DI73" i="43"/>
  <c r="DJ73" i="43"/>
  <c r="DH74" i="43"/>
  <c r="DI74" i="43"/>
  <c r="DJ74" i="43"/>
  <c r="DH77" i="43"/>
  <c r="DI77" i="43"/>
  <c r="DJ77" i="43"/>
  <c r="DH78" i="43"/>
  <c r="DI78" i="43"/>
  <c r="DJ78" i="43"/>
  <c r="DL73" i="43"/>
  <c r="DM73" i="43"/>
  <c r="DN73" i="43"/>
  <c r="DO73" i="43"/>
  <c r="DP73" i="43"/>
  <c r="DL74" i="43"/>
  <c r="DM74" i="43"/>
  <c r="DN74" i="43"/>
  <c r="DO74" i="43"/>
  <c r="DP74" i="43"/>
  <c r="DL77" i="43"/>
  <c r="DM77" i="43"/>
  <c r="DN77" i="43"/>
  <c r="DO77" i="43"/>
  <c r="DP77" i="43"/>
  <c r="DL78" i="43"/>
  <c r="DM78" i="43"/>
  <c r="DN78" i="43"/>
  <c r="DO78" i="43"/>
  <c r="DP78" i="43"/>
  <c r="H9" i="21"/>
  <c r="G9" i="21"/>
  <c r="F9" i="21"/>
  <c r="E9" i="21"/>
  <c r="D9" i="21"/>
  <c r="B9" i="21"/>
  <c r="DP72" i="43"/>
  <c r="DO72" i="43"/>
  <c r="DN72" i="43"/>
  <c r="DM72" i="43"/>
  <c r="DL72" i="43"/>
  <c r="DJ72" i="43"/>
  <c r="DI72" i="43"/>
  <c r="DH72" i="43"/>
  <c r="DP71" i="43"/>
  <c r="DO71" i="43"/>
  <c r="DN71" i="43"/>
  <c r="DM71" i="43"/>
  <c r="DL71" i="43"/>
  <c r="DJ71" i="43"/>
  <c r="DI71" i="43"/>
  <c r="DH71" i="43"/>
  <c r="DP70" i="43"/>
  <c r="DO70" i="43"/>
  <c r="DN70" i="43"/>
  <c r="DM70" i="43"/>
  <c r="DL70" i="43"/>
  <c r="DJ70" i="43"/>
  <c r="DI70" i="43"/>
  <c r="DH70" i="43"/>
  <c r="DP69" i="43"/>
  <c r="DO69" i="43"/>
  <c r="DN69" i="43"/>
  <c r="DM69" i="43"/>
  <c r="DL69" i="43"/>
  <c r="DJ69" i="43"/>
  <c r="DI69" i="43"/>
  <c r="DH69" i="43"/>
  <c r="DP68" i="43"/>
  <c r="DO68" i="43"/>
  <c r="DN68" i="43"/>
  <c r="DM68" i="43"/>
  <c r="DL68" i="43"/>
  <c r="DJ68" i="43"/>
  <c r="DI68" i="43"/>
  <c r="DH68" i="43"/>
  <c r="DP67" i="43"/>
  <c r="DO67" i="43"/>
  <c r="DN67" i="43"/>
  <c r="DM67" i="43"/>
  <c r="DL67" i="43"/>
  <c r="DJ67" i="43"/>
  <c r="DI67" i="43"/>
  <c r="DH67" i="43"/>
  <c r="DP66" i="43"/>
  <c r="DO66" i="43"/>
  <c r="DN66" i="43"/>
  <c r="DM66" i="43"/>
  <c r="DL66" i="43"/>
  <c r="DJ66" i="43"/>
  <c r="DI66" i="43"/>
  <c r="DH66" i="43"/>
  <c r="K62" i="43"/>
  <c r="DP60" i="43"/>
  <c r="DO60" i="43"/>
  <c r="DN60" i="43"/>
  <c r="DM60" i="43"/>
  <c r="DL60" i="43"/>
  <c r="DJ60" i="43"/>
  <c r="DI60" i="43"/>
  <c r="DH60" i="43"/>
  <c r="DP59" i="43"/>
  <c r="DO59" i="43"/>
  <c r="DN59" i="43"/>
  <c r="DM59" i="43"/>
  <c r="DL59" i="43"/>
  <c r="DJ59" i="43"/>
  <c r="DI59" i="43"/>
  <c r="DH59" i="43"/>
  <c r="DP51" i="43"/>
  <c r="DO51" i="43"/>
  <c r="DN51" i="43"/>
  <c r="DM51" i="43"/>
  <c r="DL51" i="43"/>
  <c r="DJ51" i="43"/>
  <c r="DI51" i="43"/>
  <c r="DH51" i="43"/>
  <c r="DP50" i="43"/>
  <c r="DO50" i="43"/>
  <c r="DN50" i="43"/>
  <c r="DM50" i="43"/>
  <c r="DL50" i="43"/>
  <c r="DJ50" i="43"/>
  <c r="DI50" i="43"/>
  <c r="DH50" i="43"/>
  <c r="DP49" i="43"/>
  <c r="DO49" i="43"/>
  <c r="DN49" i="43"/>
  <c r="DM49" i="43"/>
  <c r="DL49" i="43"/>
  <c r="DJ49" i="43"/>
  <c r="DI49" i="43"/>
  <c r="DH49" i="43"/>
  <c r="DP48" i="43"/>
  <c r="DO48" i="43"/>
  <c r="DN48" i="43"/>
  <c r="DM48" i="43"/>
  <c r="DL48" i="43"/>
  <c r="DJ48" i="43"/>
  <c r="DI48" i="43"/>
  <c r="DH48" i="43"/>
  <c r="DP47" i="43"/>
  <c r="DO47" i="43"/>
  <c r="DN47" i="43"/>
  <c r="DM47" i="43"/>
  <c r="DL47" i="43"/>
  <c r="DJ47" i="43"/>
  <c r="DI47" i="43"/>
  <c r="DH47" i="43"/>
  <c r="DP46" i="43"/>
  <c r="DO46" i="43"/>
  <c r="DN46" i="43"/>
  <c r="DM46" i="43"/>
  <c r="DL46" i="43"/>
  <c r="DJ46" i="43"/>
  <c r="DI46" i="43"/>
  <c r="DH46" i="43"/>
  <c r="DP45" i="43"/>
  <c r="DO45" i="43"/>
  <c r="DN45" i="43"/>
  <c r="DM45" i="43"/>
  <c r="DL45" i="43"/>
  <c r="DJ45" i="43"/>
  <c r="DI45" i="43"/>
  <c r="DH45" i="43"/>
  <c r="DP44" i="43"/>
  <c r="DO44" i="43"/>
  <c r="DN44" i="43"/>
  <c r="DM44" i="43"/>
  <c r="DL44" i="43"/>
  <c r="DJ44" i="43"/>
  <c r="DI44" i="43"/>
  <c r="DH44" i="43"/>
  <c r="DP43" i="43"/>
  <c r="DO43" i="43"/>
  <c r="DN43" i="43"/>
  <c r="DM43" i="43"/>
  <c r="DL43" i="43"/>
  <c r="DJ43" i="43"/>
  <c r="DI43" i="43"/>
  <c r="DH43" i="43"/>
  <c r="DP42" i="43"/>
  <c r="DO42" i="43"/>
  <c r="DN42" i="43"/>
  <c r="DM42" i="43"/>
  <c r="DL42" i="43"/>
  <c r="DJ42" i="43"/>
  <c r="DI42" i="43"/>
  <c r="DH42" i="43"/>
  <c r="DP41" i="43"/>
  <c r="DO41" i="43"/>
  <c r="DN41" i="43"/>
  <c r="DM41" i="43"/>
  <c r="DL41" i="43"/>
  <c r="DJ41" i="43"/>
  <c r="DI41" i="43"/>
  <c r="DH41" i="43"/>
  <c r="DP40" i="43"/>
  <c r="DO40" i="43"/>
  <c r="DN40" i="43"/>
  <c r="DM40" i="43"/>
  <c r="DL40" i="43"/>
  <c r="DJ40" i="43"/>
  <c r="DI40" i="43"/>
  <c r="DH40" i="43"/>
  <c r="DP39" i="43"/>
  <c r="DO39" i="43"/>
  <c r="DN39" i="43"/>
  <c r="DM39" i="43"/>
  <c r="DL39" i="43"/>
  <c r="DJ39" i="43"/>
  <c r="DI39" i="43"/>
  <c r="DH39" i="43"/>
  <c r="DP38" i="43"/>
  <c r="DO38" i="43"/>
  <c r="DN38" i="43"/>
  <c r="DM38" i="43"/>
  <c r="DL38" i="43"/>
  <c r="DJ38" i="43"/>
  <c r="DI38" i="43"/>
  <c r="DH38" i="43"/>
  <c r="DP37" i="43"/>
  <c r="DO37" i="43"/>
  <c r="DN37" i="43"/>
  <c r="DM37" i="43"/>
  <c r="DL37" i="43"/>
  <c r="DJ37" i="43"/>
  <c r="DI37" i="43"/>
  <c r="DH37" i="43"/>
  <c r="DP36" i="43"/>
  <c r="DO36" i="43"/>
  <c r="DN36" i="43"/>
  <c r="DM36" i="43"/>
  <c r="DL36" i="43"/>
  <c r="DJ36" i="43"/>
  <c r="DI36" i="43"/>
  <c r="DH36" i="43"/>
  <c r="DP35" i="43"/>
  <c r="DO35" i="43"/>
  <c r="DN35" i="43"/>
  <c r="DM35" i="43"/>
  <c r="DL35" i="43"/>
  <c r="DJ35" i="43"/>
  <c r="DI35" i="43"/>
  <c r="DH35" i="43"/>
  <c r="DP34" i="43"/>
  <c r="DO34" i="43"/>
  <c r="DN34" i="43"/>
  <c r="DM34" i="43"/>
  <c r="DL34" i="43"/>
  <c r="DJ34" i="43"/>
  <c r="DI34" i="43"/>
  <c r="DH34" i="43"/>
  <c r="DP33" i="43"/>
  <c r="DO33" i="43"/>
  <c r="DN33" i="43"/>
  <c r="DM33" i="43"/>
  <c r="DL33" i="43"/>
  <c r="DJ33" i="43"/>
  <c r="DI33" i="43"/>
  <c r="DH33" i="43"/>
  <c r="DP32" i="43"/>
  <c r="DO32" i="43"/>
  <c r="DN32" i="43"/>
  <c r="DM32" i="43"/>
  <c r="DL32" i="43"/>
  <c r="DJ32" i="43"/>
  <c r="DI32" i="43"/>
  <c r="DH32" i="43"/>
  <c r="DP31" i="43"/>
  <c r="DO31" i="43"/>
  <c r="DN31" i="43"/>
  <c r="DM31" i="43"/>
  <c r="DL31" i="43"/>
  <c r="DJ31" i="43"/>
  <c r="DI31" i="43"/>
  <c r="DH31" i="43"/>
  <c r="DP30" i="43"/>
  <c r="DO30" i="43"/>
  <c r="DN30" i="43"/>
  <c r="DM30" i="43"/>
  <c r="DL30" i="43"/>
  <c r="DJ30" i="43"/>
  <c r="DI30" i="43"/>
  <c r="DH30" i="43"/>
  <c r="DP29" i="43"/>
  <c r="DO29" i="43"/>
  <c r="DN29" i="43"/>
  <c r="DM29" i="43"/>
  <c r="DL29" i="43"/>
  <c r="DJ29" i="43"/>
  <c r="DI29" i="43"/>
  <c r="DH29" i="43"/>
  <c r="DP28" i="43"/>
  <c r="DO28" i="43"/>
  <c r="DN28" i="43"/>
  <c r="DM28" i="43"/>
  <c r="DL28" i="43"/>
  <c r="DJ28" i="43"/>
  <c r="DI28" i="43"/>
  <c r="DH28" i="43"/>
  <c r="DP27" i="43"/>
  <c r="DO27" i="43"/>
  <c r="DN27" i="43"/>
  <c r="DM27" i="43"/>
  <c r="DL27" i="43"/>
  <c r="DJ27" i="43"/>
  <c r="DI27" i="43"/>
  <c r="DH27" i="43"/>
  <c r="DP26" i="43"/>
  <c r="DO26" i="43"/>
  <c r="DN26" i="43"/>
  <c r="DM26" i="43"/>
  <c r="DL26" i="43"/>
  <c r="DJ26" i="43"/>
  <c r="DI26" i="43"/>
  <c r="DH26" i="43"/>
  <c r="DP25" i="43"/>
  <c r="DO25" i="43"/>
  <c r="DN25" i="43"/>
  <c r="DM25" i="43"/>
  <c r="DL25" i="43"/>
  <c r="DJ25" i="43"/>
  <c r="DI25" i="43"/>
  <c r="DH25" i="43"/>
  <c r="DP24" i="43"/>
  <c r="DO24" i="43"/>
  <c r="DN24" i="43"/>
  <c r="DM24" i="43"/>
  <c r="DL24" i="43"/>
  <c r="DJ24" i="43"/>
  <c r="DI24" i="43"/>
  <c r="DH24" i="43"/>
  <c r="DP23" i="43"/>
  <c r="DO23" i="43"/>
  <c r="DN23" i="43"/>
  <c r="DM23" i="43"/>
  <c r="DL23" i="43"/>
  <c r="DJ23" i="43"/>
  <c r="DI23" i="43"/>
  <c r="DH23" i="43"/>
  <c r="DP22" i="43"/>
  <c r="DO22" i="43"/>
  <c r="DN22" i="43"/>
  <c r="DM22" i="43"/>
  <c r="DL22" i="43"/>
  <c r="DJ22" i="43"/>
  <c r="DI22" i="43"/>
  <c r="DH22" i="43"/>
  <c r="DP21" i="43"/>
  <c r="DO21" i="43"/>
  <c r="DN21" i="43"/>
  <c r="DM21" i="43"/>
  <c r="DL21" i="43"/>
  <c r="DJ21" i="43"/>
  <c r="DI21" i="43"/>
  <c r="DH21" i="43"/>
  <c r="DP20" i="43"/>
  <c r="DO20" i="43"/>
  <c r="DN20" i="43"/>
  <c r="DM20" i="43"/>
  <c r="DL20" i="43"/>
  <c r="DJ20" i="43"/>
  <c r="DI20" i="43"/>
  <c r="DH20" i="43"/>
  <c r="DP19" i="43"/>
  <c r="DO19" i="43"/>
  <c r="DN19" i="43"/>
  <c r="DM19" i="43"/>
  <c r="DL19" i="43"/>
  <c r="DJ19" i="43"/>
  <c r="DI19" i="43"/>
  <c r="DH19" i="43"/>
  <c r="DP18" i="43"/>
  <c r="DO18" i="43"/>
  <c r="DN18" i="43"/>
  <c r="DM18" i="43"/>
  <c r="DL18" i="43"/>
  <c r="DJ18" i="43"/>
  <c r="DI18" i="43"/>
  <c r="DH18" i="43"/>
  <c r="DP17" i="43"/>
  <c r="DO17" i="43"/>
  <c r="DN17" i="43"/>
  <c r="DM17" i="43"/>
  <c r="DL17" i="43"/>
  <c r="DJ17" i="43"/>
  <c r="DI17" i="43"/>
  <c r="DH17" i="43"/>
  <c r="DP16" i="43"/>
  <c r="DO16" i="43"/>
  <c r="DN16" i="43"/>
  <c r="DM16" i="43"/>
  <c r="DL16" i="43"/>
  <c r="DJ16" i="43"/>
  <c r="DI16" i="43"/>
  <c r="DH16" i="43"/>
  <c r="DP15" i="43"/>
  <c r="DO15" i="43"/>
  <c r="DN15" i="43"/>
  <c r="DM15" i="43"/>
  <c r="DL15" i="43"/>
  <c r="DJ15" i="43"/>
  <c r="DI15" i="43"/>
  <c r="DH15" i="43"/>
  <c r="DP14" i="43"/>
  <c r="DO14" i="43"/>
  <c r="DN14" i="43"/>
  <c r="DM14" i="43"/>
  <c r="DL14" i="43"/>
  <c r="DJ14" i="43"/>
  <c r="DI14" i="43"/>
  <c r="DH14" i="43"/>
  <c r="DP13" i="43"/>
  <c r="DO13" i="43"/>
  <c r="DN13" i="43"/>
  <c r="DM13" i="43"/>
  <c r="DL13" i="43"/>
  <c r="DJ13" i="43"/>
  <c r="DI13" i="43"/>
  <c r="DH13" i="43"/>
  <c r="DP12" i="43"/>
  <c r="DO12" i="43"/>
  <c r="DN12" i="43"/>
  <c r="DM12" i="43"/>
  <c r="DL12" i="43"/>
  <c r="DJ12" i="43"/>
  <c r="DI12" i="43"/>
  <c r="DH12" i="43"/>
  <c r="DP11" i="43"/>
  <c r="DO11" i="43"/>
  <c r="DN11" i="43"/>
  <c r="DM11" i="43"/>
  <c r="DL11" i="43"/>
  <c r="DJ11" i="43"/>
  <c r="DI11" i="43"/>
  <c r="DH11" i="43"/>
  <c r="DP10" i="43"/>
  <c r="DO10" i="43"/>
  <c r="DN10" i="43"/>
  <c r="DM10" i="43"/>
  <c r="DL10" i="43"/>
  <c r="DJ10" i="43"/>
  <c r="DI10" i="43"/>
  <c r="DH10" i="43"/>
  <c r="DP9" i="43"/>
  <c r="DO9" i="43"/>
  <c r="DN9" i="43"/>
  <c r="DM9" i="43"/>
  <c r="DL9" i="43"/>
  <c r="DJ9" i="43"/>
  <c r="DI9" i="43"/>
  <c r="DH9" i="43"/>
  <c r="DP8" i="43"/>
  <c r="DO8" i="43"/>
  <c r="DN8" i="43"/>
  <c r="DM8" i="43"/>
  <c r="DL8" i="43"/>
  <c r="DJ8" i="43"/>
  <c r="DI8" i="43"/>
  <c r="DH8" i="43"/>
  <c r="DP7" i="43"/>
  <c r="DO7" i="43"/>
  <c r="DN7" i="43"/>
  <c r="DM7" i="43"/>
  <c r="DL7" i="43"/>
  <c r="DJ7" i="43"/>
  <c r="DI7" i="43"/>
  <c r="DH7" i="43"/>
  <c r="DP6" i="43"/>
  <c r="DO6" i="43"/>
  <c r="DN6" i="43"/>
  <c r="DM6" i="43"/>
  <c r="DL6" i="43"/>
  <c r="DJ6" i="43"/>
  <c r="DI6" i="43"/>
  <c r="DH6" i="43"/>
  <c r="DP5" i="43"/>
  <c r="DO5" i="43"/>
  <c r="DN5" i="43"/>
  <c r="DM5" i="43"/>
  <c r="DL5" i="43"/>
  <c r="DJ5" i="43"/>
  <c r="DI5" i="43"/>
  <c r="DH5" i="43"/>
  <c r="DP4" i="43"/>
  <c r="DO4" i="43"/>
  <c r="DN4" i="43"/>
  <c r="DM4" i="43"/>
  <c r="DL4" i="43"/>
  <c r="DJ4" i="43"/>
  <c r="DI4" i="43"/>
  <c r="DH4" i="43"/>
  <c r="DP3" i="43"/>
  <c r="DO3" i="43"/>
  <c r="DN3" i="43"/>
  <c r="DM3" i="43"/>
  <c r="DL3" i="43"/>
  <c r="DJ3" i="43"/>
  <c r="DI3" i="43"/>
  <c r="DH3" i="43"/>
  <c r="EB3" i="4"/>
  <c r="K63" i="4"/>
  <c r="K62" i="4"/>
  <c r="DG3" i="4"/>
  <c r="DI3" i="4"/>
  <c r="DJ3" i="4"/>
  <c r="DG77" i="4"/>
  <c r="DG76" i="4"/>
  <c r="DG72" i="4"/>
  <c r="DG71" i="4"/>
  <c r="DG70" i="4"/>
  <c r="DG69" i="4"/>
  <c r="DG68" i="4"/>
  <c r="DG67" i="4"/>
  <c r="DG60" i="4"/>
  <c r="DI77" i="4"/>
  <c r="DI76" i="4"/>
  <c r="DI72" i="4"/>
  <c r="DI71" i="4"/>
  <c r="DI70" i="4"/>
  <c r="DI69" i="4"/>
  <c r="DI68" i="4"/>
  <c r="DI67" i="4"/>
  <c r="DI60" i="4"/>
  <c r="DI59" i="4"/>
  <c r="DP77" i="4"/>
  <c r="DO77" i="4"/>
  <c r="DN77" i="4"/>
  <c r="DM77" i="4"/>
  <c r="DL77" i="4"/>
  <c r="DJ77" i="4"/>
  <c r="DP76" i="4"/>
  <c r="DO76" i="4"/>
  <c r="DN76" i="4"/>
  <c r="DM76" i="4"/>
  <c r="DL76" i="4"/>
  <c r="DJ76" i="4"/>
  <c r="DP72" i="4"/>
  <c r="DO72" i="4"/>
  <c r="DN72" i="4"/>
  <c r="DM72" i="4"/>
  <c r="DL72" i="4"/>
  <c r="DJ72" i="4"/>
  <c r="DP71" i="4"/>
  <c r="DO71" i="4"/>
  <c r="DN71" i="4"/>
  <c r="DM71" i="4"/>
  <c r="DL71" i="4"/>
  <c r="DJ71" i="4"/>
  <c r="DP70" i="4"/>
  <c r="DO70" i="4"/>
  <c r="DN70" i="4"/>
  <c r="DM70" i="4"/>
  <c r="DL70" i="4"/>
  <c r="DJ70" i="4"/>
  <c r="DP69" i="4"/>
  <c r="DO69" i="4"/>
  <c r="DN69" i="4"/>
  <c r="DM69" i="4"/>
  <c r="DL69" i="4"/>
  <c r="DJ69" i="4"/>
  <c r="DP68" i="4"/>
  <c r="DO68" i="4"/>
  <c r="DN68" i="4"/>
  <c r="DM68" i="4"/>
  <c r="DL68" i="4"/>
  <c r="DJ68" i="4"/>
  <c r="DP67" i="4"/>
  <c r="DO67" i="4"/>
  <c r="DN67" i="4"/>
  <c r="DM67" i="4"/>
  <c r="DL67" i="4"/>
  <c r="DJ67" i="4"/>
  <c r="DP60" i="4"/>
  <c r="DO60" i="4"/>
  <c r="DN60" i="4"/>
  <c r="DM60" i="4"/>
  <c r="DL60" i="4"/>
  <c r="DJ60" i="4"/>
  <c r="B9" i="42"/>
  <c r="O9" i="42"/>
  <c r="B37" i="42"/>
  <c r="C37" i="42"/>
  <c r="H37" i="42"/>
  <c r="D37" i="42"/>
  <c r="F37" i="42"/>
  <c r="C39" i="21"/>
  <c r="F39" i="21"/>
  <c r="G39" i="21"/>
  <c r="H39" i="21"/>
  <c r="EM3" i="4"/>
  <c r="EI3" i="4"/>
  <c r="EH3" i="4"/>
  <c r="EL3" i="4"/>
  <c r="EK3" i="4"/>
  <c r="EJ3" i="4"/>
  <c r="EF3" i="4"/>
  <c r="ED3" i="4"/>
  <c r="EC3" i="4"/>
  <c r="DX3" i="4"/>
  <c r="DW3" i="4"/>
  <c r="DU3" i="4"/>
  <c r="DS3" i="4"/>
  <c r="EN3" i="4"/>
  <c r="EO3" i="4"/>
  <c r="EG3" i="4"/>
  <c r="EA3" i="4"/>
  <c r="DY3" i="4"/>
  <c r="DV3" i="4"/>
  <c r="DR3" i="4"/>
  <c r="DI4" i="4"/>
  <c r="DI5" i="4"/>
  <c r="DI6" i="4"/>
  <c r="DI7" i="4"/>
  <c r="DI8" i="4"/>
  <c r="DI9" i="4"/>
  <c r="DI10" i="4"/>
  <c r="DI11" i="4"/>
  <c r="DI12" i="4"/>
  <c r="DI13" i="4"/>
  <c r="DI14" i="4"/>
  <c r="DI15" i="4"/>
  <c r="DI16" i="4"/>
  <c r="DI17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M9" i="42"/>
  <c r="M37" i="42"/>
  <c r="J37" i="42"/>
  <c r="AY18" i="45"/>
  <c r="AB23" i="20" s="1"/>
  <c r="AX18" i="45"/>
  <c r="AA23" i="20" s="1"/>
  <c r="AW18" i="45"/>
  <c r="AV18" i="45"/>
  <c r="Y23" i="20" s="1"/>
  <c r="AU18" i="45"/>
  <c r="X23" i="20" s="1"/>
  <c r="AT18" i="45"/>
  <c r="W23" i="20" s="1"/>
  <c r="AS18" i="45"/>
  <c r="AR18" i="45"/>
  <c r="AQ18" i="45"/>
  <c r="AP18" i="45"/>
  <c r="AO18" i="45"/>
  <c r="AN18" i="45"/>
  <c r="AM18" i="45"/>
  <c r="AL18" i="45"/>
  <c r="AK18" i="45"/>
  <c r="AJ18" i="45"/>
  <c r="U23" i="20" s="1"/>
  <c r="AI18" i="45"/>
  <c r="T23" i="20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D14" i="45"/>
  <c r="AC14" i="45"/>
  <c r="AB14" i="45"/>
  <c r="BD13" i="45"/>
  <c r="AC13" i="45"/>
  <c r="AB13" i="45"/>
  <c r="BA12" i="45"/>
  <c r="BD12" i="45" s="1"/>
  <c r="AC12" i="45"/>
  <c r="AB12" i="45"/>
  <c r="BA11" i="45"/>
  <c r="BD11" i="45" s="1"/>
  <c r="AC11" i="45"/>
  <c r="AB11" i="45"/>
  <c r="BA10" i="45"/>
  <c r="BD10" i="45" s="1"/>
  <c r="AC10" i="45"/>
  <c r="AB10" i="45"/>
  <c r="BA9" i="45"/>
  <c r="BD9" i="45" s="1"/>
  <c r="AC9" i="45"/>
  <c r="AB9" i="45"/>
  <c r="BA8" i="45"/>
  <c r="BD8" i="45" s="1"/>
  <c r="AC8" i="45"/>
  <c r="AB8" i="45"/>
  <c r="BA7" i="45"/>
  <c r="BD7" i="45" s="1"/>
  <c r="AC7" i="45"/>
  <c r="AB7" i="45"/>
  <c r="BA6" i="45"/>
  <c r="BD6" i="45" s="1"/>
  <c r="AC6" i="45"/>
  <c r="AB6" i="45"/>
  <c r="BA5" i="45"/>
  <c r="BD5" i="45" s="1"/>
  <c r="AC5" i="45"/>
  <c r="AB5" i="45"/>
  <c r="BA4" i="45"/>
  <c r="BD4" i="45" s="1"/>
  <c r="AC4" i="45"/>
  <c r="AB4" i="45"/>
  <c r="BA3" i="45"/>
  <c r="AZ3" i="45" s="1"/>
  <c r="BC3" i="45" s="1"/>
  <c r="AC3" i="45"/>
  <c r="AB3" i="45"/>
  <c r="BC13" i="45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D62" i="3"/>
  <c r="AC62" i="3"/>
  <c r="AB62" i="3"/>
  <c r="J23" i="42" s="1"/>
  <c r="AA62" i="3"/>
  <c r="I23" i="42" s="1"/>
  <c r="Z62" i="3"/>
  <c r="Y62" i="3"/>
  <c r="X62" i="3"/>
  <c r="W62" i="3"/>
  <c r="V62" i="3"/>
  <c r="U62" i="3"/>
  <c r="T62" i="3"/>
  <c r="S62" i="3"/>
  <c r="N23" i="42" s="1"/>
  <c r="R62" i="3"/>
  <c r="Q62" i="3"/>
  <c r="O23" i="42" s="1"/>
  <c r="P62" i="3"/>
  <c r="O62" i="3"/>
  <c r="N62" i="3"/>
  <c r="M62" i="3"/>
  <c r="L62" i="3"/>
  <c r="K62" i="3"/>
  <c r="L23" i="42" s="1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3" i="3"/>
  <c r="Q61" i="44"/>
  <c r="EV4" i="10"/>
  <c r="EV5" i="10"/>
  <c r="EV6" i="10"/>
  <c r="EV7" i="10"/>
  <c r="EV8" i="10"/>
  <c r="EV9" i="10"/>
  <c r="EV10" i="10"/>
  <c r="EV11" i="10"/>
  <c r="EV12" i="10"/>
  <c r="EV13" i="10"/>
  <c r="EV14" i="10"/>
  <c r="EV15" i="10"/>
  <c r="EV16" i="10"/>
  <c r="EV17" i="10"/>
  <c r="EV18" i="10"/>
  <c r="EV19" i="10"/>
  <c r="EV20" i="10"/>
  <c r="EV21" i="10"/>
  <c r="EV22" i="10"/>
  <c r="EV23" i="10"/>
  <c r="EV24" i="10"/>
  <c r="EV25" i="10"/>
  <c r="EV26" i="10"/>
  <c r="EV27" i="10"/>
  <c r="EV28" i="10"/>
  <c r="EV29" i="10"/>
  <c r="EV30" i="10"/>
  <c r="EV31" i="10"/>
  <c r="EV32" i="10"/>
  <c r="EV33" i="10"/>
  <c r="EV34" i="10"/>
  <c r="EV35" i="10"/>
  <c r="EV36" i="10"/>
  <c r="EV37" i="10"/>
  <c r="EV38" i="10"/>
  <c r="EV39" i="10"/>
  <c r="EV40" i="10"/>
  <c r="EV41" i="10"/>
  <c r="EV42" i="10"/>
  <c r="EV43" i="10"/>
  <c r="EV44" i="10"/>
  <c r="EV45" i="10"/>
  <c r="EV46" i="10"/>
  <c r="EV47" i="10"/>
  <c r="EV48" i="10"/>
  <c r="EV49" i="10"/>
  <c r="EV50" i="10"/>
  <c r="EV51" i="10"/>
  <c r="EV3" i="10"/>
  <c r="EW4" i="5"/>
  <c r="EW5" i="5"/>
  <c r="EW6" i="5"/>
  <c r="EW7" i="5"/>
  <c r="EW8" i="5"/>
  <c r="EW9" i="5"/>
  <c r="EW10" i="5"/>
  <c r="EW11" i="5"/>
  <c r="EW12" i="5"/>
  <c r="EW13" i="5"/>
  <c r="EW14" i="5"/>
  <c r="EW15" i="5"/>
  <c r="EW16" i="5"/>
  <c r="EW17" i="5"/>
  <c r="EW18" i="5"/>
  <c r="EW19" i="5"/>
  <c r="EW20" i="5"/>
  <c r="EW21" i="5"/>
  <c r="EW22" i="5"/>
  <c r="EW23" i="5"/>
  <c r="EW24" i="5"/>
  <c r="EW25" i="5"/>
  <c r="EW26" i="5"/>
  <c r="EW27" i="5"/>
  <c r="EW28" i="5"/>
  <c r="EW29" i="5"/>
  <c r="EW30" i="5"/>
  <c r="EW31" i="5"/>
  <c r="EW32" i="5"/>
  <c r="EW33" i="5"/>
  <c r="EW34" i="5"/>
  <c r="EW35" i="5"/>
  <c r="EW36" i="5"/>
  <c r="EW37" i="5"/>
  <c r="EW38" i="5"/>
  <c r="EW39" i="5"/>
  <c r="EW40" i="5"/>
  <c r="EW41" i="5"/>
  <c r="EW42" i="5"/>
  <c r="EW43" i="5"/>
  <c r="EW44" i="5"/>
  <c r="EW45" i="5"/>
  <c r="EW46" i="5"/>
  <c r="EW47" i="5"/>
  <c r="EW48" i="5"/>
  <c r="EW49" i="5"/>
  <c r="EW50" i="5"/>
  <c r="EW51" i="5"/>
  <c r="EW3" i="5"/>
  <c r="H52" i="21"/>
  <c r="G52" i="21"/>
  <c r="F52" i="21"/>
  <c r="E52" i="21"/>
  <c r="D52" i="21"/>
  <c r="C52" i="21"/>
  <c r="B52" i="21"/>
  <c r="H51" i="21"/>
  <c r="G51" i="21"/>
  <c r="F51" i="21"/>
  <c r="E51" i="21"/>
  <c r="D51" i="21"/>
  <c r="C51" i="21"/>
  <c r="B51" i="21"/>
  <c r="O50" i="42"/>
  <c r="N50" i="42"/>
  <c r="L50" i="42"/>
  <c r="F50" i="42"/>
  <c r="E50" i="42"/>
  <c r="D50" i="42"/>
  <c r="K50" i="42"/>
  <c r="M50" i="42"/>
  <c r="H50" i="42"/>
  <c r="G50" i="42"/>
  <c r="C50" i="42"/>
  <c r="B50" i="42"/>
  <c r="O49" i="42"/>
  <c r="CM61" i="32"/>
  <c r="CN61" i="32"/>
  <c r="AF13" i="20" s="1"/>
  <c r="AF45" i="20" s="1"/>
  <c r="CO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 s="1"/>
  <c r="B62" i="44"/>
  <c r="C11" i="21" s="1"/>
  <c r="E11" i="42"/>
  <c r="AD61" i="44"/>
  <c r="AC61" i="44"/>
  <c r="AB61" i="44"/>
  <c r="AA61" i="44"/>
  <c r="Z61" i="44"/>
  <c r="Y61" i="44"/>
  <c r="X61" i="44"/>
  <c r="C11" i="42" s="1"/>
  <c r="V61" i="44"/>
  <c r="U61" i="44"/>
  <c r="B11" i="42" s="1"/>
  <c r="T61" i="44"/>
  <c r="S61" i="44"/>
  <c r="R61" i="44"/>
  <c r="BX51" i="44"/>
  <c r="BW51" i="44"/>
  <c r="BV51" i="44"/>
  <c r="BU51" i="44"/>
  <c r="BT51" i="44"/>
  <c r="BS51" i="44"/>
  <c r="BR51" i="44"/>
  <c r="BQ51" i="44"/>
  <c r="BP51" i="44"/>
  <c r="BO51" i="44"/>
  <c r="BN51" i="44"/>
  <c r="BM51" i="44"/>
  <c r="BL51" i="44"/>
  <c r="BX50" i="44"/>
  <c r="BW50" i="44"/>
  <c r="BV50" i="44"/>
  <c r="BU50" i="44"/>
  <c r="BT50" i="44"/>
  <c r="BS50" i="44"/>
  <c r="BR50" i="44"/>
  <c r="BQ50" i="44"/>
  <c r="BP50" i="44"/>
  <c r="BO50" i="44"/>
  <c r="BN50" i="44"/>
  <c r="BM50" i="44"/>
  <c r="BL50" i="44"/>
  <c r="BX49" i="44"/>
  <c r="BW49" i="44"/>
  <c r="BV49" i="44"/>
  <c r="BU49" i="44"/>
  <c r="BT49" i="44"/>
  <c r="BS49" i="44"/>
  <c r="BR49" i="44"/>
  <c r="BQ49" i="44"/>
  <c r="BP49" i="44"/>
  <c r="BO49" i="44"/>
  <c r="BN49" i="44"/>
  <c r="BM49" i="44"/>
  <c r="BL49" i="44"/>
  <c r="BX48" i="44"/>
  <c r="BW48" i="44"/>
  <c r="BV48" i="44"/>
  <c r="BU48" i="44"/>
  <c r="BT48" i="44"/>
  <c r="BS48" i="44"/>
  <c r="BR48" i="44"/>
  <c r="BQ48" i="44"/>
  <c r="BP48" i="44"/>
  <c r="BO48" i="44"/>
  <c r="BN48" i="44"/>
  <c r="BM48" i="44"/>
  <c r="BL48" i="44"/>
  <c r="BX47" i="44"/>
  <c r="BW47" i="44"/>
  <c r="BV47" i="44"/>
  <c r="BU47" i="44"/>
  <c r="BT47" i="44"/>
  <c r="BS47" i="44"/>
  <c r="BR47" i="44"/>
  <c r="BQ47" i="44"/>
  <c r="BP47" i="44"/>
  <c r="BO47" i="44"/>
  <c r="BN47" i="44"/>
  <c r="BM47" i="44"/>
  <c r="BL47" i="44"/>
  <c r="BX46" i="44"/>
  <c r="BW46" i="44"/>
  <c r="BV46" i="44"/>
  <c r="BU46" i="44"/>
  <c r="BT46" i="44"/>
  <c r="BS46" i="44"/>
  <c r="BR46" i="44"/>
  <c r="BQ46" i="44"/>
  <c r="BP46" i="44"/>
  <c r="BO46" i="44"/>
  <c r="BN46" i="44"/>
  <c r="BM46" i="44"/>
  <c r="BL46" i="44"/>
  <c r="BX45" i="44"/>
  <c r="BW45" i="44"/>
  <c r="BV45" i="44"/>
  <c r="BU45" i="44"/>
  <c r="BT45" i="44"/>
  <c r="BS45" i="44"/>
  <c r="BR45" i="44"/>
  <c r="BQ45" i="44"/>
  <c r="BP45" i="44"/>
  <c r="BO45" i="44"/>
  <c r="BN45" i="44"/>
  <c r="BM45" i="44"/>
  <c r="BL45" i="44"/>
  <c r="BX44" i="44"/>
  <c r="BW44" i="44"/>
  <c r="BV44" i="44"/>
  <c r="BU44" i="44"/>
  <c r="BT44" i="44"/>
  <c r="BS44" i="44"/>
  <c r="BR44" i="44"/>
  <c r="BQ44" i="44"/>
  <c r="BP44" i="44"/>
  <c r="BO44" i="44"/>
  <c r="BN44" i="44"/>
  <c r="BM44" i="44"/>
  <c r="BL44" i="44"/>
  <c r="BX43" i="44"/>
  <c r="BW43" i="44"/>
  <c r="BV43" i="44"/>
  <c r="BU43" i="44"/>
  <c r="BT43" i="44"/>
  <c r="BS43" i="44"/>
  <c r="BR43" i="44"/>
  <c r="BQ43" i="44"/>
  <c r="BP43" i="44"/>
  <c r="BO43" i="44"/>
  <c r="BN43" i="44"/>
  <c r="BM43" i="44"/>
  <c r="BL43" i="44"/>
  <c r="BX42" i="44"/>
  <c r="BW42" i="44"/>
  <c r="BV42" i="44"/>
  <c r="BU42" i="44"/>
  <c r="BT42" i="44"/>
  <c r="BS42" i="44"/>
  <c r="BR42" i="44"/>
  <c r="BQ42" i="44"/>
  <c r="BP42" i="44"/>
  <c r="BO42" i="44"/>
  <c r="BN42" i="44"/>
  <c r="BM42" i="44"/>
  <c r="BL42" i="44"/>
  <c r="BX41" i="44"/>
  <c r="BW41" i="44"/>
  <c r="BV41" i="44"/>
  <c r="BU41" i="44"/>
  <c r="BT41" i="44"/>
  <c r="BS41" i="44"/>
  <c r="BR41" i="44"/>
  <c r="BQ41" i="44"/>
  <c r="BP41" i="44"/>
  <c r="BO41" i="44"/>
  <c r="BN41" i="44"/>
  <c r="BM41" i="44"/>
  <c r="BL41" i="44"/>
  <c r="BX40" i="44"/>
  <c r="BW40" i="44"/>
  <c r="BV40" i="44"/>
  <c r="BU40" i="44"/>
  <c r="BT40" i="44"/>
  <c r="BS40" i="44"/>
  <c r="BR40" i="44"/>
  <c r="BQ40" i="44"/>
  <c r="BP40" i="44"/>
  <c r="BO40" i="44"/>
  <c r="BN40" i="44"/>
  <c r="BM40" i="44"/>
  <c r="BL40" i="44"/>
  <c r="BX39" i="44"/>
  <c r="BW39" i="44"/>
  <c r="BV39" i="44"/>
  <c r="BU39" i="44"/>
  <c r="BT39" i="44"/>
  <c r="BS39" i="44"/>
  <c r="BR39" i="44"/>
  <c r="BQ39" i="44"/>
  <c r="BP39" i="44"/>
  <c r="BO39" i="44"/>
  <c r="BN39" i="44"/>
  <c r="BM39" i="44"/>
  <c r="BL39" i="44"/>
  <c r="BX38" i="44"/>
  <c r="BW38" i="44"/>
  <c r="BV38" i="44"/>
  <c r="BU38" i="44"/>
  <c r="BT38" i="44"/>
  <c r="BS38" i="44"/>
  <c r="BR38" i="44"/>
  <c r="BQ38" i="44"/>
  <c r="BP38" i="44"/>
  <c r="BO38" i="44"/>
  <c r="BN38" i="44"/>
  <c r="BM38" i="44"/>
  <c r="BL38" i="44"/>
  <c r="BX37" i="44"/>
  <c r="BW37" i="44"/>
  <c r="BV37" i="44"/>
  <c r="BU37" i="44"/>
  <c r="BT37" i="44"/>
  <c r="BS37" i="44"/>
  <c r="BR37" i="44"/>
  <c r="BQ37" i="44"/>
  <c r="BP37" i="44"/>
  <c r="BO37" i="44"/>
  <c r="BN37" i="44"/>
  <c r="BM37" i="44"/>
  <c r="BL37" i="44"/>
  <c r="BX36" i="44"/>
  <c r="BW36" i="44"/>
  <c r="BV36" i="44"/>
  <c r="BU36" i="44"/>
  <c r="BT36" i="44"/>
  <c r="BS36" i="44"/>
  <c r="BR36" i="44"/>
  <c r="BQ36" i="44"/>
  <c r="BP36" i="44"/>
  <c r="BO36" i="44"/>
  <c r="BN36" i="44"/>
  <c r="BM36" i="44"/>
  <c r="BL36" i="44"/>
  <c r="BX35" i="44"/>
  <c r="BW35" i="44"/>
  <c r="BV35" i="44"/>
  <c r="BU35" i="44"/>
  <c r="BT35" i="44"/>
  <c r="BS35" i="44"/>
  <c r="BR35" i="44"/>
  <c r="BQ35" i="44"/>
  <c r="BP35" i="44"/>
  <c r="BO35" i="44"/>
  <c r="BN35" i="44"/>
  <c r="BM35" i="44"/>
  <c r="BL35" i="44"/>
  <c r="BX34" i="44"/>
  <c r="BW34" i="44"/>
  <c r="BV34" i="44"/>
  <c r="BU34" i="44"/>
  <c r="BT34" i="44"/>
  <c r="BS34" i="44"/>
  <c r="BR34" i="44"/>
  <c r="BQ34" i="44"/>
  <c r="BP34" i="44"/>
  <c r="BO34" i="44"/>
  <c r="BN34" i="44"/>
  <c r="BM34" i="44"/>
  <c r="BL34" i="44"/>
  <c r="BX33" i="44"/>
  <c r="BW33" i="44"/>
  <c r="BV33" i="44"/>
  <c r="BU33" i="44"/>
  <c r="BT33" i="44"/>
  <c r="BS33" i="44"/>
  <c r="BR33" i="44"/>
  <c r="BQ33" i="44"/>
  <c r="BP33" i="44"/>
  <c r="BO33" i="44"/>
  <c r="BN33" i="44"/>
  <c r="BM33" i="44"/>
  <c r="BL33" i="44"/>
  <c r="BX32" i="44"/>
  <c r="BW32" i="44"/>
  <c r="BV32" i="44"/>
  <c r="BU32" i="44"/>
  <c r="BT32" i="44"/>
  <c r="BS32" i="44"/>
  <c r="BR32" i="44"/>
  <c r="BQ32" i="44"/>
  <c r="BP32" i="44"/>
  <c r="BO32" i="44"/>
  <c r="BN32" i="44"/>
  <c r="BM32" i="44"/>
  <c r="BL32" i="44"/>
  <c r="BX31" i="44"/>
  <c r="BW31" i="44"/>
  <c r="BV31" i="44"/>
  <c r="BU31" i="44"/>
  <c r="BT31" i="44"/>
  <c r="BS31" i="44"/>
  <c r="BR31" i="44"/>
  <c r="BQ31" i="44"/>
  <c r="BP31" i="44"/>
  <c r="BO31" i="44"/>
  <c r="BN31" i="44"/>
  <c r="BM31" i="44"/>
  <c r="BL31" i="44"/>
  <c r="BX30" i="44"/>
  <c r="BW30" i="44"/>
  <c r="BV30" i="44"/>
  <c r="BU30" i="44"/>
  <c r="BT30" i="44"/>
  <c r="BS30" i="44"/>
  <c r="BR30" i="44"/>
  <c r="BQ30" i="44"/>
  <c r="BP30" i="44"/>
  <c r="BO30" i="44"/>
  <c r="BN30" i="44"/>
  <c r="BM30" i="44"/>
  <c r="BL30" i="44"/>
  <c r="BX29" i="44"/>
  <c r="BW29" i="44"/>
  <c r="BV29" i="44"/>
  <c r="BU29" i="44"/>
  <c r="BT29" i="44"/>
  <c r="BS29" i="44"/>
  <c r="BR29" i="44"/>
  <c r="BQ29" i="44"/>
  <c r="BP29" i="44"/>
  <c r="BO29" i="44"/>
  <c r="BN29" i="44"/>
  <c r="BM29" i="44"/>
  <c r="BL29" i="44"/>
  <c r="BX28" i="44"/>
  <c r="BW28" i="44"/>
  <c r="BV28" i="44"/>
  <c r="BU28" i="44"/>
  <c r="BT28" i="44"/>
  <c r="BS28" i="44"/>
  <c r="BR28" i="44"/>
  <c r="BQ28" i="44"/>
  <c r="BP28" i="44"/>
  <c r="BO28" i="44"/>
  <c r="BN28" i="44"/>
  <c r="BM28" i="44"/>
  <c r="BL28" i="44"/>
  <c r="BX27" i="44"/>
  <c r="BW27" i="44"/>
  <c r="BV27" i="44"/>
  <c r="BU27" i="44"/>
  <c r="BT27" i="44"/>
  <c r="BS27" i="44"/>
  <c r="BR27" i="44"/>
  <c r="BQ27" i="44"/>
  <c r="BP27" i="44"/>
  <c r="BO27" i="44"/>
  <c r="BN27" i="44"/>
  <c r="BM27" i="44"/>
  <c r="BL27" i="44"/>
  <c r="BX26" i="44"/>
  <c r="BW26" i="44"/>
  <c r="BV26" i="44"/>
  <c r="BU26" i="44"/>
  <c r="BT26" i="44"/>
  <c r="BS26" i="44"/>
  <c r="BR26" i="44"/>
  <c r="BQ26" i="44"/>
  <c r="BP26" i="44"/>
  <c r="BO26" i="44"/>
  <c r="BN26" i="44"/>
  <c r="BM26" i="44"/>
  <c r="BL26" i="44"/>
  <c r="BX25" i="44"/>
  <c r="BW25" i="44"/>
  <c r="BV25" i="44"/>
  <c r="BU25" i="44"/>
  <c r="BT25" i="44"/>
  <c r="BS25" i="44"/>
  <c r="BR25" i="44"/>
  <c r="BQ25" i="44"/>
  <c r="BP25" i="44"/>
  <c r="BO25" i="44"/>
  <c r="BN25" i="44"/>
  <c r="BM25" i="44"/>
  <c r="BL25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X23" i="44"/>
  <c r="BW23" i="44"/>
  <c r="BV23" i="44"/>
  <c r="BU23" i="44"/>
  <c r="BT23" i="44"/>
  <c r="BS23" i="44"/>
  <c r="BR23" i="44"/>
  <c r="BQ23" i="44"/>
  <c r="BP23" i="44"/>
  <c r="BO23" i="44"/>
  <c r="BN23" i="44"/>
  <c r="BM23" i="44"/>
  <c r="BL23" i="44"/>
  <c r="BX22" i="44"/>
  <c r="BW22" i="44"/>
  <c r="BV22" i="44"/>
  <c r="BU22" i="44"/>
  <c r="BT22" i="44"/>
  <c r="BS22" i="44"/>
  <c r="BR22" i="44"/>
  <c r="BQ22" i="44"/>
  <c r="BP22" i="44"/>
  <c r="BO22" i="44"/>
  <c r="BN22" i="44"/>
  <c r="BM22" i="44"/>
  <c r="BL22" i="44"/>
  <c r="BX21" i="44"/>
  <c r="BW21" i="44"/>
  <c r="BV21" i="44"/>
  <c r="BU21" i="44"/>
  <c r="BT21" i="44"/>
  <c r="BS21" i="44"/>
  <c r="BR21" i="44"/>
  <c r="BQ21" i="44"/>
  <c r="BP21" i="44"/>
  <c r="BO21" i="44"/>
  <c r="BN21" i="44"/>
  <c r="BM21" i="44"/>
  <c r="BL21" i="44"/>
  <c r="BX20" i="44"/>
  <c r="BW20" i="44"/>
  <c r="BV20" i="44"/>
  <c r="BU20" i="44"/>
  <c r="BT20" i="44"/>
  <c r="BS20" i="44"/>
  <c r="BR20" i="44"/>
  <c r="BQ20" i="44"/>
  <c r="BP20" i="44"/>
  <c r="BO20" i="44"/>
  <c r="BN20" i="44"/>
  <c r="BM20" i="44"/>
  <c r="BL20" i="44"/>
  <c r="BX19" i="44"/>
  <c r="BW19" i="44"/>
  <c r="BV19" i="44"/>
  <c r="BU19" i="44"/>
  <c r="BT19" i="44"/>
  <c r="BS19" i="44"/>
  <c r="BR19" i="44"/>
  <c r="BQ19" i="44"/>
  <c r="BP19" i="44"/>
  <c r="BO19" i="44"/>
  <c r="BN19" i="44"/>
  <c r="BM19" i="44"/>
  <c r="BL19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X17" i="44"/>
  <c r="BW17" i="44"/>
  <c r="BV17" i="44"/>
  <c r="BU17" i="44"/>
  <c r="BT17" i="44"/>
  <c r="BS17" i="44"/>
  <c r="BR17" i="44"/>
  <c r="BQ17" i="44"/>
  <c r="BP17" i="44"/>
  <c r="BO17" i="44"/>
  <c r="BN17" i="44"/>
  <c r="BM17" i="44"/>
  <c r="BL17" i="44"/>
  <c r="BX16" i="44"/>
  <c r="BW16" i="44"/>
  <c r="BV16" i="44"/>
  <c r="BU16" i="44"/>
  <c r="BT16" i="44"/>
  <c r="BS16" i="44"/>
  <c r="BR16" i="44"/>
  <c r="BQ16" i="44"/>
  <c r="BP16" i="44"/>
  <c r="BO16" i="44"/>
  <c r="BN16" i="44"/>
  <c r="BM16" i="44"/>
  <c r="BL16" i="44"/>
  <c r="BX15" i="44"/>
  <c r="BW15" i="44"/>
  <c r="BV15" i="44"/>
  <c r="BU15" i="44"/>
  <c r="BT15" i="44"/>
  <c r="BS15" i="44"/>
  <c r="BR15" i="44"/>
  <c r="BQ15" i="44"/>
  <c r="BP15" i="44"/>
  <c r="BO15" i="44"/>
  <c r="BN15" i="44"/>
  <c r="BM15" i="44"/>
  <c r="BL15" i="44"/>
  <c r="BX14" i="44"/>
  <c r="BW14" i="44"/>
  <c r="BV14" i="44"/>
  <c r="BU14" i="44"/>
  <c r="BT14" i="44"/>
  <c r="BS14" i="44"/>
  <c r="BR14" i="44"/>
  <c r="BQ14" i="44"/>
  <c r="BP14" i="44"/>
  <c r="BO14" i="44"/>
  <c r="BN14" i="44"/>
  <c r="BM14" i="44"/>
  <c r="BL14" i="44"/>
  <c r="BX13" i="44"/>
  <c r="BW13" i="44"/>
  <c r="BV13" i="44"/>
  <c r="BU13" i="44"/>
  <c r="BT13" i="44"/>
  <c r="BS13" i="44"/>
  <c r="BR13" i="44"/>
  <c r="BQ13" i="44"/>
  <c r="BP13" i="44"/>
  <c r="BO13" i="44"/>
  <c r="BN13" i="44"/>
  <c r="BM13" i="44"/>
  <c r="BL13" i="44"/>
  <c r="BX12" i="44"/>
  <c r="BW12" i="44"/>
  <c r="BV12" i="44"/>
  <c r="BU12" i="44"/>
  <c r="BT12" i="44"/>
  <c r="BS12" i="44"/>
  <c r="BR12" i="44"/>
  <c r="BQ12" i="44"/>
  <c r="BP12" i="44"/>
  <c r="BO12" i="44"/>
  <c r="BN12" i="44"/>
  <c r="BM12" i="44"/>
  <c r="BL12" i="44"/>
  <c r="BX11" i="44"/>
  <c r="BW11" i="44"/>
  <c r="BV11" i="44"/>
  <c r="BU11" i="44"/>
  <c r="BT11" i="44"/>
  <c r="BS11" i="44"/>
  <c r="BR11" i="44"/>
  <c r="BQ11" i="44"/>
  <c r="BP11" i="44"/>
  <c r="BO11" i="44"/>
  <c r="BN11" i="44"/>
  <c r="BM11" i="44"/>
  <c r="BL11" i="44"/>
  <c r="BX10" i="44"/>
  <c r="BW10" i="44"/>
  <c r="BV10" i="44"/>
  <c r="BU10" i="44"/>
  <c r="BT10" i="44"/>
  <c r="BS10" i="44"/>
  <c r="BR10" i="44"/>
  <c r="BQ10" i="44"/>
  <c r="BP10" i="44"/>
  <c r="BO10" i="44"/>
  <c r="BN10" i="44"/>
  <c r="BM10" i="44"/>
  <c r="BL10" i="44"/>
  <c r="BX9" i="44"/>
  <c r="BW9" i="44"/>
  <c r="BV9" i="44"/>
  <c r="BU9" i="44"/>
  <c r="BT9" i="44"/>
  <c r="BS9" i="44"/>
  <c r="BR9" i="44"/>
  <c r="BQ9" i="44"/>
  <c r="BP9" i="44"/>
  <c r="BO9" i="44"/>
  <c r="BN9" i="44"/>
  <c r="BM9" i="44"/>
  <c r="BL9" i="44"/>
  <c r="BX8" i="44"/>
  <c r="BW8" i="44"/>
  <c r="BV8" i="44"/>
  <c r="BU8" i="44"/>
  <c r="BT8" i="44"/>
  <c r="BS8" i="44"/>
  <c r="BR8" i="44"/>
  <c r="BQ8" i="44"/>
  <c r="BP8" i="44"/>
  <c r="BO8" i="44"/>
  <c r="BN8" i="44"/>
  <c r="BM8" i="44"/>
  <c r="BL8" i="44"/>
  <c r="BX7" i="44"/>
  <c r="BW7" i="44"/>
  <c r="BV7" i="44"/>
  <c r="BU7" i="44"/>
  <c r="BT7" i="44"/>
  <c r="BS7" i="44"/>
  <c r="BR7" i="44"/>
  <c r="BQ7" i="44"/>
  <c r="BP7" i="44"/>
  <c r="BO7" i="44"/>
  <c r="BN7" i="44"/>
  <c r="BM7" i="44"/>
  <c r="BL7" i="44"/>
  <c r="BX6" i="44"/>
  <c r="BW6" i="44"/>
  <c r="BV6" i="44"/>
  <c r="BU6" i="44"/>
  <c r="BT6" i="44"/>
  <c r="BS6" i="44"/>
  <c r="BR6" i="44"/>
  <c r="BQ6" i="44"/>
  <c r="BP6" i="44"/>
  <c r="BO6" i="44"/>
  <c r="BN6" i="44"/>
  <c r="BM6" i="44"/>
  <c r="BL6" i="44"/>
  <c r="BX5" i="44"/>
  <c r="BW5" i="44"/>
  <c r="BV5" i="44"/>
  <c r="BU5" i="44"/>
  <c r="BT5" i="44"/>
  <c r="BS5" i="44"/>
  <c r="BR5" i="44"/>
  <c r="BQ5" i="44"/>
  <c r="BP5" i="44"/>
  <c r="BO5" i="44"/>
  <c r="BN5" i="44"/>
  <c r="BM5" i="44"/>
  <c r="BL5" i="44"/>
  <c r="BX4" i="44"/>
  <c r="BW4" i="44"/>
  <c r="BV4" i="44"/>
  <c r="BU4" i="44"/>
  <c r="BT4" i="44"/>
  <c r="BS4" i="44"/>
  <c r="BR4" i="44"/>
  <c r="BQ4" i="44"/>
  <c r="BP4" i="44"/>
  <c r="BO4" i="44"/>
  <c r="BN4" i="44"/>
  <c r="BM4" i="44"/>
  <c r="BL4" i="44"/>
  <c r="BX3" i="44"/>
  <c r="BW3" i="44"/>
  <c r="BV3" i="44"/>
  <c r="BU3" i="44"/>
  <c r="BT3" i="44"/>
  <c r="BS3" i="44"/>
  <c r="BR3" i="44"/>
  <c r="BQ3" i="44"/>
  <c r="BP3" i="44"/>
  <c r="BO3" i="44"/>
  <c r="DG51" i="32"/>
  <c r="DF51" i="32"/>
  <c r="DE51" i="32"/>
  <c r="DD51" i="32"/>
  <c r="DG50" i="32"/>
  <c r="DF50" i="32"/>
  <c r="DE50" i="32"/>
  <c r="DD50" i="32"/>
  <c r="DG49" i="32"/>
  <c r="DF49" i="32"/>
  <c r="DE49" i="32"/>
  <c r="DD49" i="32"/>
  <c r="DG48" i="32"/>
  <c r="DF48" i="32"/>
  <c r="DE48" i="32"/>
  <c r="DD48" i="32"/>
  <c r="DG47" i="32"/>
  <c r="DF47" i="32"/>
  <c r="DE47" i="32"/>
  <c r="DD47" i="32"/>
  <c r="DG46" i="32"/>
  <c r="DF46" i="32"/>
  <c r="DE46" i="32"/>
  <c r="DD46" i="32"/>
  <c r="DG45" i="32"/>
  <c r="DF45" i="32"/>
  <c r="DE45" i="32"/>
  <c r="DD45" i="32"/>
  <c r="DG44" i="32"/>
  <c r="DF44" i="32"/>
  <c r="DE44" i="32"/>
  <c r="DD44" i="32"/>
  <c r="DG43" i="32"/>
  <c r="DF43" i="32"/>
  <c r="DE43" i="32"/>
  <c r="DD43" i="32"/>
  <c r="DG42" i="32"/>
  <c r="DF42" i="32"/>
  <c r="DE42" i="32"/>
  <c r="DD42" i="32"/>
  <c r="DG41" i="32"/>
  <c r="DF41" i="32"/>
  <c r="DE41" i="32"/>
  <c r="DD41" i="32"/>
  <c r="DG40" i="32"/>
  <c r="DF40" i="32"/>
  <c r="DE40" i="32"/>
  <c r="DD40" i="32"/>
  <c r="DG39" i="32"/>
  <c r="DF39" i="32"/>
  <c r="DE39" i="32"/>
  <c r="DD39" i="32"/>
  <c r="DG38" i="32"/>
  <c r="DF38" i="32"/>
  <c r="DE38" i="32"/>
  <c r="DD38" i="32"/>
  <c r="DG37" i="32"/>
  <c r="DF37" i="32"/>
  <c r="DE37" i="32"/>
  <c r="DD37" i="32"/>
  <c r="DG36" i="32"/>
  <c r="DF36" i="32"/>
  <c r="DE36" i="32"/>
  <c r="DD36" i="32"/>
  <c r="DG35" i="32"/>
  <c r="DF35" i="32"/>
  <c r="DE35" i="32"/>
  <c r="DD35" i="32"/>
  <c r="DG34" i="32"/>
  <c r="DF34" i="32"/>
  <c r="DE34" i="32"/>
  <c r="DD34" i="32"/>
  <c r="DG33" i="32"/>
  <c r="DF33" i="32"/>
  <c r="DE33" i="32"/>
  <c r="DD33" i="32"/>
  <c r="DG32" i="32"/>
  <c r="DF32" i="32"/>
  <c r="DE32" i="32"/>
  <c r="DD32" i="32"/>
  <c r="DG31" i="32"/>
  <c r="DF31" i="32"/>
  <c r="DE31" i="32"/>
  <c r="DD31" i="32"/>
  <c r="DG30" i="32"/>
  <c r="DF30" i="32"/>
  <c r="DE30" i="32"/>
  <c r="DD30" i="32"/>
  <c r="DG29" i="32"/>
  <c r="DF29" i="32"/>
  <c r="DE29" i="32"/>
  <c r="DD29" i="32"/>
  <c r="DG28" i="32"/>
  <c r="DF28" i="32"/>
  <c r="DE28" i="32"/>
  <c r="DD28" i="32"/>
  <c r="DG27" i="32"/>
  <c r="DF27" i="32"/>
  <c r="DE27" i="32"/>
  <c r="DD27" i="32"/>
  <c r="DG26" i="32"/>
  <c r="DF26" i="32"/>
  <c r="DE26" i="32"/>
  <c r="DD26" i="32"/>
  <c r="DG25" i="32"/>
  <c r="DF25" i="32"/>
  <c r="DE25" i="32"/>
  <c r="DD25" i="32"/>
  <c r="DG24" i="32"/>
  <c r="DF24" i="32"/>
  <c r="DE24" i="32"/>
  <c r="DD24" i="32"/>
  <c r="DG23" i="32"/>
  <c r="DF23" i="32"/>
  <c r="DE23" i="32"/>
  <c r="DD23" i="32"/>
  <c r="DG22" i="32"/>
  <c r="DF22" i="32"/>
  <c r="DE22" i="32"/>
  <c r="DD22" i="32"/>
  <c r="DG21" i="32"/>
  <c r="DF21" i="32"/>
  <c r="DE21" i="32"/>
  <c r="DD21" i="32"/>
  <c r="DG20" i="32"/>
  <c r="DF20" i="32"/>
  <c r="DE20" i="32"/>
  <c r="DD20" i="32"/>
  <c r="DG19" i="32"/>
  <c r="DF19" i="32"/>
  <c r="DE19" i="32"/>
  <c r="DD19" i="32"/>
  <c r="DG18" i="32"/>
  <c r="DF18" i="32"/>
  <c r="DE18" i="32"/>
  <c r="DD18" i="32"/>
  <c r="DG17" i="32"/>
  <c r="DF17" i="32"/>
  <c r="DE17" i="32"/>
  <c r="DD17" i="32"/>
  <c r="DG16" i="32"/>
  <c r="DF16" i="32"/>
  <c r="DE16" i="32"/>
  <c r="DD16" i="32"/>
  <c r="DG15" i="32"/>
  <c r="DF15" i="32"/>
  <c r="DE15" i="32"/>
  <c r="DD15" i="32"/>
  <c r="DG14" i="32"/>
  <c r="DF14" i="32"/>
  <c r="DE14" i="32"/>
  <c r="DD14" i="32"/>
  <c r="DG13" i="32"/>
  <c r="DF13" i="32"/>
  <c r="DE13" i="32"/>
  <c r="DD13" i="32"/>
  <c r="DG12" i="32"/>
  <c r="DF12" i="32"/>
  <c r="DE12" i="32"/>
  <c r="DD12" i="32"/>
  <c r="DG11" i="32"/>
  <c r="DF11" i="32"/>
  <c r="DE11" i="32"/>
  <c r="DD11" i="32"/>
  <c r="DG10" i="32"/>
  <c r="DF10" i="32"/>
  <c r="DE10" i="32"/>
  <c r="DD10" i="32"/>
  <c r="DG9" i="32"/>
  <c r="DF9" i="32"/>
  <c r="DE9" i="32"/>
  <c r="DD9" i="32"/>
  <c r="DG8" i="32"/>
  <c r="DF8" i="32"/>
  <c r="DE8" i="32"/>
  <c r="DD8" i="32"/>
  <c r="DG7" i="32"/>
  <c r="DF7" i="32"/>
  <c r="DE7" i="32"/>
  <c r="DD7" i="32"/>
  <c r="DG5" i="32"/>
  <c r="DF5" i="32"/>
  <c r="DE5" i="32"/>
  <c r="DD5" i="32"/>
  <c r="DG3" i="32"/>
  <c r="DF3" i="32"/>
  <c r="DE3" i="32"/>
  <c r="DD3" i="32"/>
  <c r="HV4" i="25"/>
  <c r="HW4" i="25"/>
  <c r="HX4" i="25"/>
  <c r="HV5" i="25"/>
  <c r="HW5" i="25"/>
  <c r="HX5" i="25"/>
  <c r="HV6" i="25"/>
  <c r="HW6" i="25"/>
  <c r="HX6" i="25"/>
  <c r="HV7" i="25"/>
  <c r="HW7" i="25"/>
  <c r="HX7" i="25"/>
  <c r="HV8" i="25"/>
  <c r="HW8" i="25"/>
  <c r="HX8" i="25"/>
  <c r="HV9" i="25"/>
  <c r="HW9" i="25"/>
  <c r="HX9" i="25"/>
  <c r="HV10" i="25"/>
  <c r="HW10" i="25"/>
  <c r="HX10" i="25"/>
  <c r="HV11" i="25"/>
  <c r="HW11" i="25"/>
  <c r="HX11" i="25"/>
  <c r="HV12" i="25"/>
  <c r="HW12" i="25"/>
  <c r="HX12" i="25"/>
  <c r="HV13" i="25"/>
  <c r="HW13" i="25"/>
  <c r="HX13" i="25"/>
  <c r="HV14" i="25"/>
  <c r="HW14" i="25"/>
  <c r="HX14" i="25"/>
  <c r="HV15" i="25"/>
  <c r="HW15" i="25"/>
  <c r="HX15" i="25"/>
  <c r="HV16" i="25"/>
  <c r="HW16" i="25"/>
  <c r="HX16" i="25"/>
  <c r="HV17" i="25"/>
  <c r="HW17" i="25"/>
  <c r="HX17" i="25"/>
  <c r="HV18" i="25"/>
  <c r="HW18" i="25"/>
  <c r="HX18" i="25"/>
  <c r="HV19" i="25"/>
  <c r="HW19" i="25"/>
  <c r="HX19" i="25"/>
  <c r="HV20" i="25"/>
  <c r="HW20" i="25"/>
  <c r="HX20" i="25"/>
  <c r="HV21" i="25"/>
  <c r="HW21" i="25"/>
  <c r="HX21" i="25"/>
  <c r="HV22" i="25"/>
  <c r="HW22" i="25"/>
  <c r="HX22" i="25"/>
  <c r="HV23" i="25"/>
  <c r="HW23" i="25"/>
  <c r="HX23" i="25"/>
  <c r="HV24" i="25"/>
  <c r="HW24" i="25"/>
  <c r="HX24" i="25"/>
  <c r="HV25" i="25"/>
  <c r="HW25" i="25"/>
  <c r="HX25" i="25"/>
  <c r="HV26" i="25"/>
  <c r="HW26" i="25"/>
  <c r="HX26" i="25"/>
  <c r="HV27" i="25"/>
  <c r="HW27" i="25"/>
  <c r="HX27" i="25"/>
  <c r="HV28" i="25"/>
  <c r="HW28" i="25"/>
  <c r="HX28" i="25"/>
  <c r="HV29" i="25"/>
  <c r="HW29" i="25"/>
  <c r="HX29" i="25"/>
  <c r="HV30" i="25"/>
  <c r="HW30" i="25"/>
  <c r="HX30" i="25"/>
  <c r="HV31" i="25"/>
  <c r="HW31" i="25"/>
  <c r="HX31" i="25"/>
  <c r="HV32" i="25"/>
  <c r="HW32" i="25"/>
  <c r="HX32" i="25"/>
  <c r="HV33" i="25"/>
  <c r="HW33" i="25"/>
  <c r="HX33" i="25"/>
  <c r="HV34" i="25"/>
  <c r="HW34" i="25"/>
  <c r="HX34" i="25"/>
  <c r="HV35" i="25"/>
  <c r="HW35" i="25"/>
  <c r="HX35" i="25"/>
  <c r="HV36" i="25"/>
  <c r="HW36" i="25"/>
  <c r="HX36" i="25"/>
  <c r="HV37" i="25"/>
  <c r="HW37" i="25"/>
  <c r="HX37" i="25"/>
  <c r="HV38" i="25"/>
  <c r="HW38" i="25"/>
  <c r="HX38" i="25"/>
  <c r="HV39" i="25"/>
  <c r="HW39" i="25"/>
  <c r="HX39" i="25"/>
  <c r="HV40" i="25"/>
  <c r="HW40" i="25"/>
  <c r="HX40" i="25"/>
  <c r="HV41" i="25"/>
  <c r="HW41" i="25"/>
  <c r="HX41" i="25"/>
  <c r="HV42" i="25"/>
  <c r="HW42" i="25"/>
  <c r="HX42" i="25"/>
  <c r="HV43" i="25"/>
  <c r="HW43" i="25"/>
  <c r="HX43" i="25"/>
  <c r="HV44" i="25"/>
  <c r="HW44" i="25"/>
  <c r="HX44" i="25"/>
  <c r="HV45" i="25"/>
  <c r="HW45" i="25"/>
  <c r="HX45" i="25"/>
  <c r="HV46" i="25"/>
  <c r="HW46" i="25"/>
  <c r="HX46" i="25"/>
  <c r="HV47" i="25"/>
  <c r="HW47" i="25"/>
  <c r="HX47" i="25"/>
  <c r="HV48" i="25"/>
  <c r="HW48" i="25"/>
  <c r="HX48" i="25"/>
  <c r="HV49" i="25"/>
  <c r="HW49" i="25"/>
  <c r="HX49" i="25"/>
  <c r="HV50" i="25"/>
  <c r="HW50" i="25"/>
  <c r="HX50" i="25"/>
  <c r="HV51" i="25"/>
  <c r="HW51" i="25"/>
  <c r="HX51" i="25"/>
  <c r="HV54" i="25"/>
  <c r="HW54" i="25"/>
  <c r="HX54" i="25"/>
  <c r="HX3" i="25"/>
  <c r="HW3" i="25"/>
  <c r="HV3" i="25"/>
  <c r="CM15" i="8"/>
  <c r="CM14" i="8"/>
  <c r="CM13" i="8"/>
  <c r="CM12" i="8"/>
  <c r="CM11" i="8"/>
  <c r="CM10" i="8"/>
  <c r="CM9" i="8"/>
  <c r="CM8" i="8"/>
  <c r="CM7" i="8"/>
  <c r="CM6" i="8"/>
  <c r="CM5" i="8"/>
  <c r="CM4" i="8"/>
  <c r="CM3" i="8"/>
  <c r="C9" i="42"/>
  <c r="D9" i="42"/>
  <c r="E9" i="42"/>
  <c r="K62" i="13"/>
  <c r="L62" i="13"/>
  <c r="M62" i="13"/>
  <c r="M24" i="42" s="1"/>
  <c r="N62" i="13"/>
  <c r="O62" i="13"/>
  <c r="P62" i="13"/>
  <c r="O24" i="42" s="1"/>
  <c r="Q62" i="13"/>
  <c r="R62" i="13"/>
  <c r="N24" i="42" s="1"/>
  <c r="S62" i="13"/>
  <c r="T62" i="13"/>
  <c r="U62" i="13"/>
  <c r="V62" i="13"/>
  <c r="W62" i="13"/>
  <c r="X62" i="13"/>
  <c r="Y62" i="13"/>
  <c r="O14" i="42"/>
  <c r="L12" i="42"/>
  <c r="M12" i="42"/>
  <c r="K12" i="42"/>
  <c r="O12" i="42"/>
  <c r="D18" i="21"/>
  <c r="F18" i="21"/>
  <c r="H18" i="21"/>
  <c r="J62" i="3"/>
  <c r="K23" i="42"/>
  <c r="C22" i="21"/>
  <c r="G22" i="21"/>
  <c r="M22" i="42"/>
  <c r="B62" i="25"/>
  <c r="B22" i="21" s="1"/>
  <c r="C21" i="21"/>
  <c r="D21" i="21"/>
  <c r="E21" i="21"/>
  <c r="F21" i="21"/>
  <c r="G21" i="21"/>
  <c r="H21" i="21"/>
  <c r="L21" i="42"/>
  <c r="M21" i="42"/>
  <c r="K21" i="42"/>
  <c r="P21" i="42"/>
  <c r="O21" i="42"/>
  <c r="N21" i="42"/>
  <c r="I21" i="42"/>
  <c r="J21" i="42"/>
  <c r="B62" i="33"/>
  <c r="B21" i="21" s="1"/>
  <c r="C62" i="11"/>
  <c r="C17" i="21" s="1"/>
  <c r="D62" i="11"/>
  <c r="E62" i="11"/>
  <c r="E17" i="21" s="1"/>
  <c r="F62" i="11"/>
  <c r="F17" i="21" s="1"/>
  <c r="G62" i="11"/>
  <c r="H62" i="11"/>
  <c r="H17" i="21" s="1"/>
  <c r="I62" i="11"/>
  <c r="J62" i="11"/>
  <c r="K62" i="11"/>
  <c r="L62" i="11"/>
  <c r="L17" i="42"/>
  <c r="M62" i="11"/>
  <c r="N62" i="11"/>
  <c r="O62" i="11"/>
  <c r="P62" i="11"/>
  <c r="M17" i="42" s="1"/>
  <c r="Q62" i="11"/>
  <c r="R62" i="11"/>
  <c r="S62" i="11"/>
  <c r="T62" i="11"/>
  <c r="K17" i="42" s="1"/>
  <c r="U62" i="11"/>
  <c r="V62" i="11"/>
  <c r="W62" i="11"/>
  <c r="X62" i="11"/>
  <c r="Y62" i="11"/>
  <c r="Z62" i="11"/>
  <c r="AA62" i="11"/>
  <c r="AB62" i="11"/>
  <c r="AC62" i="11"/>
  <c r="AD62" i="11"/>
  <c r="O17" i="42" s="1"/>
  <c r="AE62" i="11"/>
  <c r="AF62" i="11"/>
  <c r="AG62" i="11"/>
  <c r="AH62" i="11"/>
  <c r="N17" i="42" s="1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7" i="42" s="1"/>
  <c r="BC62" i="11"/>
  <c r="BD62" i="11"/>
  <c r="B62" i="11"/>
  <c r="B17" i="21" s="1"/>
  <c r="F35" i="42"/>
  <c r="F43" i="42"/>
  <c r="AK49" i="7"/>
  <c r="AK50" i="7"/>
  <c r="F34" i="42" s="1"/>
  <c r="AK51" i="7"/>
  <c r="AF4" i="20"/>
  <c r="AF39" i="20" s="1"/>
  <c r="W4" i="20"/>
  <c r="W39" i="20" s="1"/>
  <c r="D17" i="21"/>
  <c r="E17" i="42"/>
  <c r="D17" i="42"/>
  <c r="H17" i="42"/>
  <c r="B17" i="42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FY4" i="27"/>
  <c r="FZ4" i="27"/>
  <c r="GA4" i="27"/>
  <c r="GC4" i="27"/>
  <c r="GD4" i="27"/>
  <c r="GE4" i="27"/>
  <c r="GF4" i="27"/>
  <c r="GG4" i="27"/>
  <c r="GH4" i="27"/>
  <c r="GI4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FY5" i="27"/>
  <c r="FZ5" i="27"/>
  <c r="GA5" i="27"/>
  <c r="GC5" i="27"/>
  <c r="GD5" i="27"/>
  <c r="GE5" i="27"/>
  <c r="GF5" i="27"/>
  <c r="GG5" i="27"/>
  <c r="GH5" i="27"/>
  <c r="GI5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FY6" i="27"/>
  <c r="FZ6" i="27"/>
  <c r="GA6" i="27"/>
  <c r="GC6" i="27"/>
  <c r="GD6" i="27"/>
  <c r="GE6" i="27"/>
  <c r="GF6" i="27"/>
  <c r="GG6" i="27"/>
  <c r="GH6" i="27"/>
  <c r="GI6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FY7" i="27"/>
  <c r="FZ7" i="27"/>
  <c r="GA7" i="27"/>
  <c r="GC7" i="27"/>
  <c r="GD7" i="27"/>
  <c r="GE7" i="27"/>
  <c r="GF7" i="27"/>
  <c r="GG7" i="27"/>
  <c r="GH7" i="27"/>
  <c r="GI7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FY8" i="27"/>
  <c r="FZ8" i="27"/>
  <c r="GA8" i="27"/>
  <c r="GC8" i="27"/>
  <c r="GD8" i="27"/>
  <c r="GE8" i="27"/>
  <c r="GF8" i="27"/>
  <c r="GG8" i="27"/>
  <c r="GH8" i="27"/>
  <c r="GI8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FY9" i="27"/>
  <c r="FZ9" i="27"/>
  <c r="GA9" i="27"/>
  <c r="GC9" i="27"/>
  <c r="GD9" i="27"/>
  <c r="GE9" i="27"/>
  <c r="GF9" i="27"/>
  <c r="GG9" i="27"/>
  <c r="GH9" i="27"/>
  <c r="GI9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FY10" i="27"/>
  <c r="FZ10" i="27"/>
  <c r="GA10" i="27"/>
  <c r="GC10" i="27"/>
  <c r="GD10" i="27"/>
  <c r="GE10" i="27"/>
  <c r="GF10" i="27"/>
  <c r="GG10" i="27"/>
  <c r="GH10" i="27"/>
  <c r="GI10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FY11" i="27"/>
  <c r="FZ11" i="27"/>
  <c r="GA11" i="27"/>
  <c r="GC11" i="27"/>
  <c r="GD11" i="27"/>
  <c r="GE11" i="27"/>
  <c r="GF11" i="27"/>
  <c r="GG11" i="27"/>
  <c r="GH11" i="27"/>
  <c r="GI11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FY12" i="27"/>
  <c r="FZ12" i="27"/>
  <c r="GA12" i="27"/>
  <c r="GC12" i="27"/>
  <c r="GD12" i="27"/>
  <c r="GE12" i="27"/>
  <c r="GF12" i="27"/>
  <c r="GG12" i="27"/>
  <c r="GH12" i="27"/>
  <c r="GI12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FY13" i="27"/>
  <c r="FZ13" i="27"/>
  <c r="GA13" i="27"/>
  <c r="GC13" i="27"/>
  <c r="GD13" i="27"/>
  <c r="GE13" i="27"/>
  <c r="GF13" i="27"/>
  <c r="GG13" i="27"/>
  <c r="GH13" i="27"/>
  <c r="GI13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FY14" i="27"/>
  <c r="FZ14" i="27"/>
  <c r="GA14" i="27"/>
  <c r="GC14" i="27"/>
  <c r="GD14" i="27"/>
  <c r="GE14" i="27"/>
  <c r="GF14" i="27"/>
  <c r="GG14" i="27"/>
  <c r="GH14" i="27"/>
  <c r="GI14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FY15" i="27"/>
  <c r="FZ15" i="27"/>
  <c r="GA15" i="27"/>
  <c r="GC15" i="27"/>
  <c r="GD15" i="27"/>
  <c r="GE15" i="27"/>
  <c r="GF15" i="27"/>
  <c r="GG15" i="27"/>
  <c r="GH15" i="27"/>
  <c r="GI15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FY16" i="27"/>
  <c r="FZ16" i="27"/>
  <c r="GA16" i="27"/>
  <c r="GC16" i="27"/>
  <c r="GD16" i="27"/>
  <c r="GE16" i="27"/>
  <c r="GF16" i="27"/>
  <c r="GG16" i="27"/>
  <c r="GH16" i="27"/>
  <c r="GI16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FY17" i="27"/>
  <c r="FZ17" i="27"/>
  <c r="GA17" i="27"/>
  <c r="GC17" i="27"/>
  <c r="GD17" i="27"/>
  <c r="GE17" i="27"/>
  <c r="GF17" i="27"/>
  <c r="GG17" i="27"/>
  <c r="GH17" i="27"/>
  <c r="GI17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FY18" i="27"/>
  <c r="FZ18" i="27"/>
  <c r="GA18" i="27"/>
  <c r="GC18" i="27"/>
  <c r="GD18" i="27"/>
  <c r="GE18" i="27"/>
  <c r="GF18" i="27"/>
  <c r="GG18" i="27"/>
  <c r="GH18" i="27"/>
  <c r="GI18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FY19" i="27"/>
  <c r="FZ19" i="27"/>
  <c r="GA19" i="27"/>
  <c r="GC19" i="27"/>
  <c r="GD19" i="27"/>
  <c r="GE19" i="27"/>
  <c r="GF19" i="27"/>
  <c r="GG19" i="27"/>
  <c r="GH19" i="27"/>
  <c r="GI19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FY20" i="27"/>
  <c r="FZ20" i="27"/>
  <c r="GA20" i="27"/>
  <c r="GC20" i="27"/>
  <c r="GD20" i="27"/>
  <c r="GE20" i="27"/>
  <c r="GF20" i="27"/>
  <c r="GG20" i="27"/>
  <c r="GH20" i="27"/>
  <c r="GI20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FY21" i="27"/>
  <c r="FZ21" i="27"/>
  <c r="GA21" i="27"/>
  <c r="GC21" i="27"/>
  <c r="GD21" i="27"/>
  <c r="GE21" i="27"/>
  <c r="GF21" i="27"/>
  <c r="GG21" i="27"/>
  <c r="GH21" i="27"/>
  <c r="GI21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FY22" i="27"/>
  <c r="FZ22" i="27"/>
  <c r="GA22" i="27"/>
  <c r="GC22" i="27"/>
  <c r="GD22" i="27"/>
  <c r="GE22" i="27"/>
  <c r="GF22" i="27"/>
  <c r="GG22" i="27"/>
  <c r="GH22" i="27"/>
  <c r="GI22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FY23" i="27"/>
  <c r="FZ23" i="27"/>
  <c r="GA23" i="27"/>
  <c r="GC23" i="27"/>
  <c r="GD23" i="27"/>
  <c r="GE23" i="27"/>
  <c r="GF23" i="27"/>
  <c r="GG23" i="27"/>
  <c r="GH23" i="27"/>
  <c r="GI23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FY24" i="27"/>
  <c r="FZ24" i="27"/>
  <c r="GA24" i="27"/>
  <c r="GC24" i="27"/>
  <c r="GD24" i="27"/>
  <c r="GE24" i="27"/>
  <c r="GF24" i="27"/>
  <c r="GG24" i="27"/>
  <c r="GH24" i="27"/>
  <c r="GI24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FY25" i="27"/>
  <c r="FZ25" i="27"/>
  <c r="GA25" i="27"/>
  <c r="GC25" i="27"/>
  <c r="GD25" i="27"/>
  <c r="GE25" i="27"/>
  <c r="GF25" i="27"/>
  <c r="GG25" i="27"/>
  <c r="GH25" i="27"/>
  <c r="GI25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FY26" i="27"/>
  <c r="FZ26" i="27"/>
  <c r="GA26" i="27"/>
  <c r="GC26" i="27"/>
  <c r="GD26" i="27"/>
  <c r="GE26" i="27"/>
  <c r="GF26" i="27"/>
  <c r="GG26" i="27"/>
  <c r="GH26" i="27"/>
  <c r="GI26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FY27" i="27"/>
  <c r="FZ27" i="27"/>
  <c r="GA27" i="27"/>
  <c r="GC27" i="27"/>
  <c r="GD27" i="27"/>
  <c r="GE27" i="27"/>
  <c r="GF27" i="27"/>
  <c r="GG27" i="27"/>
  <c r="GH27" i="27"/>
  <c r="GI27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FY28" i="27"/>
  <c r="FZ28" i="27"/>
  <c r="GA28" i="27"/>
  <c r="GC28" i="27"/>
  <c r="GD28" i="27"/>
  <c r="GE28" i="27"/>
  <c r="GF28" i="27"/>
  <c r="GG28" i="27"/>
  <c r="GH28" i="27"/>
  <c r="GI28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FY29" i="27"/>
  <c r="FZ29" i="27"/>
  <c r="GA29" i="27"/>
  <c r="GC29" i="27"/>
  <c r="GD29" i="27"/>
  <c r="GE29" i="27"/>
  <c r="GF29" i="27"/>
  <c r="GG29" i="27"/>
  <c r="GH29" i="27"/>
  <c r="GI29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FY30" i="27"/>
  <c r="FZ30" i="27"/>
  <c r="GA30" i="27"/>
  <c r="GC30" i="27"/>
  <c r="GD30" i="27"/>
  <c r="GE30" i="27"/>
  <c r="GF30" i="27"/>
  <c r="GG30" i="27"/>
  <c r="GH30" i="27"/>
  <c r="GI30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FY31" i="27"/>
  <c r="FZ31" i="27"/>
  <c r="GA31" i="27"/>
  <c r="GC31" i="27"/>
  <c r="GD31" i="27"/>
  <c r="GE31" i="27"/>
  <c r="GF31" i="27"/>
  <c r="GG31" i="27"/>
  <c r="GH31" i="27"/>
  <c r="GI31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FY32" i="27"/>
  <c r="FZ32" i="27"/>
  <c r="GA32" i="27"/>
  <c r="GC32" i="27"/>
  <c r="GD32" i="27"/>
  <c r="GE32" i="27"/>
  <c r="GF32" i="27"/>
  <c r="GG32" i="27"/>
  <c r="GH32" i="27"/>
  <c r="GI32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FY33" i="27"/>
  <c r="FZ33" i="27"/>
  <c r="GA33" i="27"/>
  <c r="GC33" i="27"/>
  <c r="GD33" i="27"/>
  <c r="GE33" i="27"/>
  <c r="GF33" i="27"/>
  <c r="GG33" i="27"/>
  <c r="GH33" i="27"/>
  <c r="GI33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FY34" i="27"/>
  <c r="FZ34" i="27"/>
  <c r="GA34" i="27"/>
  <c r="GC34" i="27"/>
  <c r="GD34" i="27"/>
  <c r="GE34" i="27"/>
  <c r="GF34" i="27"/>
  <c r="GG34" i="27"/>
  <c r="GH34" i="27"/>
  <c r="GI34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FY35" i="27"/>
  <c r="FZ35" i="27"/>
  <c r="GA35" i="27"/>
  <c r="GC35" i="27"/>
  <c r="GD35" i="27"/>
  <c r="GE35" i="27"/>
  <c r="GF35" i="27"/>
  <c r="GG35" i="27"/>
  <c r="GH35" i="27"/>
  <c r="GI35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FY36" i="27"/>
  <c r="FZ36" i="27"/>
  <c r="GA36" i="27"/>
  <c r="GC36" i="27"/>
  <c r="GD36" i="27"/>
  <c r="GE36" i="27"/>
  <c r="GF36" i="27"/>
  <c r="GG36" i="27"/>
  <c r="GH36" i="27"/>
  <c r="GI36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FY37" i="27"/>
  <c r="FZ37" i="27"/>
  <c r="GA37" i="27"/>
  <c r="GC37" i="27"/>
  <c r="GD37" i="27"/>
  <c r="GE37" i="27"/>
  <c r="GF37" i="27"/>
  <c r="GG37" i="27"/>
  <c r="GH37" i="27"/>
  <c r="GI37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FY38" i="27"/>
  <c r="FZ38" i="27"/>
  <c r="GA38" i="27"/>
  <c r="GC38" i="27"/>
  <c r="GD38" i="27"/>
  <c r="GE38" i="27"/>
  <c r="GF38" i="27"/>
  <c r="GG38" i="27"/>
  <c r="GH38" i="27"/>
  <c r="GI38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FY39" i="27"/>
  <c r="FZ39" i="27"/>
  <c r="GA39" i="27"/>
  <c r="GC39" i="27"/>
  <c r="GD39" i="27"/>
  <c r="GE39" i="27"/>
  <c r="GF39" i="27"/>
  <c r="GG39" i="27"/>
  <c r="GH39" i="27"/>
  <c r="GI39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FY40" i="27"/>
  <c r="FZ40" i="27"/>
  <c r="GA40" i="27"/>
  <c r="GC40" i="27"/>
  <c r="GD40" i="27"/>
  <c r="GE40" i="27"/>
  <c r="GF40" i="27"/>
  <c r="GG40" i="27"/>
  <c r="GH40" i="27"/>
  <c r="GI40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FY41" i="27"/>
  <c r="FZ41" i="27"/>
  <c r="GA41" i="27"/>
  <c r="GC41" i="27"/>
  <c r="GD41" i="27"/>
  <c r="GE41" i="27"/>
  <c r="GF41" i="27"/>
  <c r="GG41" i="27"/>
  <c r="GH41" i="27"/>
  <c r="GI41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FY42" i="27"/>
  <c r="FZ42" i="27"/>
  <c r="GA42" i="27"/>
  <c r="GC42" i="27"/>
  <c r="GD42" i="27"/>
  <c r="GE42" i="27"/>
  <c r="GF42" i="27"/>
  <c r="GG42" i="27"/>
  <c r="GH42" i="27"/>
  <c r="GI42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FY43" i="27"/>
  <c r="FZ43" i="27"/>
  <c r="GA43" i="27"/>
  <c r="GC43" i="27"/>
  <c r="GD43" i="27"/>
  <c r="GE43" i="27"/>
  <c r="GF43" i="27"/>
  <c r="GG43" i="27"/>
  <c r="GH43" i="27"/>
  <c r="GI43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FY44" i="27"/>
  <c r="FZ44" i="27"/>
  <c r="GA44" i="27"/>
  <c r="GC44" i="27"/>
  <c r="GD44" i="27"/>
  <c r="GE44" i="27"/>
  <c r="GF44" i="27"/>
  <c r="GG44" i="27"/>
  <c r="GH44" i="27"/>
  <c r="GI44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FY45" i="27"/>
  <c r="FZ45" i="27"/>
  <c r="GA45" i="27"/>
  <c r="GC45" i="27"/>
  <c r="GD45" i="27"/>
  <c r="GE45" i="27"/>
  <c r="GF45" i="27"/>
  <c r="GG45" i="27"/>
  <c r="GH45" i="27"/>
  <c r="GI45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FY46" i="27"/>
  <c r="FZ46" i="27"/>
  <c r="GA46" i="27"/>
  <c r="GC46" i="27"/>
  <c r="GD46" i="27"/>
  <c r="GE46" i="27"/>
  <c r="GF46" i="27"/>
  <c r="GG46" i="27"/>
  <c r="GH46" i="27"/>
  <c r="GI46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FY47" i="27"/>
  <c r="FZ47" i="27"/>
  <c r="GA47" i="27"/>
  <c r="GC47" i="27"/>
  <c r="GD47" i="27"/>
  <c r="GE47" i="27"/>
  <c r="GF47" i="27"/>
  <c r="GG47" i="27"/>
  <c r="GH47" i="27"/>
  <c r="GI47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FY48" i="27"/>
  <c r="FZ48" i="27"/>
  <c r="GA48" i="27"/>
  <c r="GC48" i="27"/>
  <c r="GD48" i="27"/>
  <c r="GE48" i="27"/>
  <c r="GF48" i="27"/>
  <c r="GG48" i="27"/>
  <c r="GH48" i="27"/>
  <c r="GI48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FY49" i="27"/>
  <c r="FZ49" i="27"/>
  <c r="GA49" i="27"/>
  <c r="GC49" i="27"/>
  <c r="GD49" i="27"/>
  <c r="GE49" i="27"/>
  <c r="GF49" i="27"/>
  <c r="GG49" i="27"/>
  <c r="GH49" i="27"/>
  <c r="GI49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FY50" i="27"/>
  <c r="FZ50" i="27"/>
  <c r="GA50" i="27"/>
  <c r="GC50" i="27"/>
  <c r="GD50" i="27"/>
  <c r="GE50" i="27"/>
  <c r="GF50" i="27"/>
  <c r="GG50" i="27"/>
  <c r="GH50" i="27"/>
  <c r="GI50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Y51" i="27"/>
  <c r="FZ51" i="27"/>
  <c r="GA51" i="27"/>
  <c r="GC51" i="27"/>
  <c r="GD51" i="27"/>
  <c r="GE51" i="27"/>
  <c r="GF51" i="27"/>
  <c r="GI3" i="27"/>
  <c r="GH3" i="27"/>
  <c r="GG3" i="27"/>
  <c r="GF3" i="27"/>
  <c r="GC3" i="27"/>
  <c r="GD3" i="27"/>
  <c r="GE3" i="27"/>
  <c r="GA3" i="27"/>
  <c r="FL3" i="27"/>
  <c r="EX3" i="27"/>
  <c r="H14" i="42"/>
  <c r="E14" i="42"/>
  <c r="AF9" i="20"/>
  <c r="F19" i="42"/>
  <c r="M9" i="2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EN4" i="10"/>
  <c r="EO4" i="10"/>
  <c r="EP4" i="10"/>
  <c r="EQ4" i="10"/>
  <c r="ER4" i="10"/>
  <c r="ES4" i="10"/>
  <c r="ET4" i="10"/>
  <c r="EU4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EN5" i="10"/>
  <c r="EO5" i="10"/>
  <c r="EP5" i="10"/>
  <c r="EQ5" i="10"/>
  <c r="ER5" i="10"/>
  <c r="ES5" i="10"/>
  <c r="ET5" i="10"/>
  <c r="EU5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EN6" i="10"/>
  <c r="EO6" i="10"/>
  <c r="EP6" i="10"/>
  <c r="EQ6" i="10"/>
  <c r="ER6" i="10"/>
  <c r="ES6" i="10"/>
  <c r="ET6" i="10"/>
  <c r="EU6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EN7" i="10"/>
  <c r="EO7" i="10"/>
  <c r="EP7" i="10"/>
  <c r="EQ7" i="10"/>
  <c r="ER7" i="10"/>
  <c r="ES7" i="10"/>
  <c r="ET7" i="10"/>
  <c r="EU7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EN8" i="10"/>
  <c r="EO8" i="10"/>
  <c r="EP8" i="10"/>
  <c r="EQ8" i="10"/>
  <c r="ER8" i="10"/>
  <c r="ES8" i="10"/>
  <c r="ET8" i="10"/>
  <c r="EU8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EN9" i="10"/>
  <c r="EO9" i="10"/>
  <c r="EP9" i="10"/>
  <c r="EQ9" i="10"/>
  <c r="ER9" i="10"/>
  <c r="ES9" i="10"/>
  <c r="ET9" i="10"/>
  <c r="EU9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EN10" i="10"/>
  <c r="EO10" i="10"/>
  <c r="EP10" i="10"/>
  <c r="EQ10" i="10"/>
  <c r="ER10" i="10"/>
  <c r="ES10" i="10"/>
  <c r="ET10" i="10"/>
  <c r="EU10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EN11" i="10"/>
  <c r="EO11" i="10"/>
  <c r="EP11" i="10"/>
  <c r="EQ11" i="10"/>
  <c r="ER11" i="10"/>
  <c r="ES11" i="10"/>
  <c r="ET11" i="10"/>
  <c r="EU11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EN13" i="10"/>
  <c r="EO13" i="10"/>
  <c r="EP13" i="10"/>
  <c r="EQ13" i="10"/>
  <c r="ER13" i="10"/>
  <c r="ES13" i="10"/>
  <c r="ET13" i="10"/>
  <c r="EU13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EN14" i="10"/>
  <c r="EO14" i="10"/>
  <c r="EP14" i="10"/>
  <c r="EQ14" i="10"/>
  <c r="ER14" i="10"/>
  <c r="ES14" i="10"/>
  <c r="ET14" i="10"/>
  <c r="EU14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EN16" i="10"/>
  <c r="EO16" i="10"/>
  <c r="EP16" i="10"/>
  <c r="EQ16" i="10"/>
  <c r="ER16" i="10"/>
  <c r="ES16" i="10"/>
  <c r="ET16" i="10"/>
  <c r="EU16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EN17" i="10"/>
  <c r="EO17" i="10"/>
  <c r="EP17" i="10"/>
  <c r="EQ17" i="10"/>
  <c r="ER17" i="10"/>
  <c r="ES17" i="10"/>
  <c r="ET17" i="10"/>
  <c r="EU17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EN19" i="10"/>
  <c r="EO19" i="10"/>
  <c r="EP19" i="10"/>
  <c r="EQ19" i="10"/>
  <c r="ER19" i="10"/>
  <c r="ES19" i="10"/>
  <c r="ET19" i="10"/>
  <c r="EU19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EN20" i="10"/>
  <c r="EO20" i="10"/>
  <c r="EP20" i="10"/>
  <c r="EQ20" i="10"/>
  <c r="ER20" i="10"/>
  <c r="ES20" i="10"/>
  <c r="ET20" i="10"/>
  <c r="EU20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EN22" i="10"/>
  <c r="EO22" i="10"/>
  <c r="EP22" i="10"/>
  <c r="EQ22" i="10"/>
  <c r="ER22" i="10"/>
  <c r="ES22" i="10"/>
  <c r="ET22" i="10"/>
  <c r="EU22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EN23" i="10"/>
  <c r="EO23" i="10"/>
  <c r="EP23" i="10"/>
  <c r="EQ23" i="10"/>
  <c r="ER23" i="10"/>
  <c r="ES23" i="10"/>
  <c r="ET23" i="10"/>
  <c r="EU23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EN24" i="10"/>
  <c r="EO24" i="10"/>
  <c r="EP24" i="10"/>
  <c r="EQ24" i="10"/>
  <c r="ER24" i="10"/>
  <c r="ES24" i="10"/>
  <c r="ET24" i="10"/>
  <c r="EU24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EN25" i="10"/>
  <c r="EO25" i="10"/>
  <c r="EP25" i="10"/>
  <c r="EQ25" i="10"/>
  <c r="ER25" i="10"/>
  <c r="ES25" i="10"/>
  <c r="ET25" i="10"/>
  <c r="EU25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EN26" i="10"/>
  <c r="EO26" i="10"/>
  <c r="EP26" i="10"/>
  <c r="EQ26" i="10"/>
  <c r="ER26" i="10"/>
  <c r="ES26" i="10"/>
  <c r="ET26" i="10"/>
  <c r="EU26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EN27" i="10"/>
  <c r="EO27" i="10"/>
  <c r="EP27" i="10"/>
  <c r="EQ27" i="10"/>
  <c r="ER27" i="10"/>
  <c r="ES27" i="10"/>
  <c r="ET27" i="10"/>
  <c r="EU27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EN28" i="10"/>
  <c r="EO28" i="10"/>
  <c r="EP28" i="10"/>
  <c r="EQ28" i="10"/>
  <c r="ER28" i="10"/>
  <c r="ES28" i="10"/>
  <c r="ET28" i="10"/>
  <c r="EU28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EN29" i="10"/>
  <c r="EO29" i="10"/>
  <c r="EP29" i="10"/>
  <c r="EQ29" i="10"/>
  <c r="ER29" i="10"/>
  <c r="ES29" i="10"/>
  <c r="ET29" i="10"/>
  <c r="EU29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EN30" i="10"/>
  <c r="EO30" i="10"/>
  <c r="EP30" i="10"/>
  <c r="EQ30" i="10"/>
  <c r="ER30" i="10"/>
  <c r="ES30" i="10"/>
  <c r="ET30" i="10"/>
  <c r="EU30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EN31" i="10"/>
  <c r="EO31" i="10"/>
  <c r="EP31" i="10"/>
  <c r="EQ31" i="10"/>
  <c r="ER31" i="10"/>
  <c r="ES31" i="10"/>
  <c r="ET31" i="10"/>
  <c r="EU31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EN32" i="10"/>
  <c r="EO32" i="10"/>
  <c r="EP32" i="10"/>
  <c r="EQ32" i="10"/>
  <c r="ER32" i="10"/>
  <c r="ES32" i="10"/>
  <c r="ET32" i="10"/>
  <c r="EU32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EN33" i="10"/>
  <c r="EO33" i="10"/>
  <c r="EP33" i="10"/>
  <c r="EQ33" i="10"/>
  <c r="ER33" i="10"/>
  <c r="ES33" i="10"/>
  <c r="ET33" i="10"/>
  <c r="EU33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EN34" i="10"/>
  <c r="EO34" i="10"/>
  <c r="EP34" i="10"/>
  <c r="EQ34" i="10"/>
  <c r="ER34" i="10"/>
  <c r="ES34" i="10"/>
  <c r="ET34" i="10"/>
  <c r="EU34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EN35" i="10"/>
  <c r="EO35" i="10"/>
  <c r="EP35" i="10"/>
  <c r="EQ35" i="10"/>
  <c r="ER35" i="10"/>
  <c r="ES35" i="10"/>
  <c r="ET35" i="10"/>
  <c r="EU35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EN36" i="10"/>
  <c r="EO36" i="10"/>
  <c r="EP36" i="10"/>
  <c r="EQ36" i="10"/>
  <c r="ER36" i="10"/>
  <c r="ES36" i="10"/>
  <c r="ET36" i="10"/>
  <c r="EU36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EN37" i="10"/>
  <c r="EO37" i="10"/>
  <c r="EP37" i="10"/>
  <c r="EQ37" i="10"/>
  <c r="ER37" i="10"/>
  <c r="ES37" i="10"/>
  <c r="ET37" i="10"/>
  <c r="EU37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EN38" i="10"/>
  <c r="EO38" i="10"/>
  <c r="EP38" i="10"/>
  <c r="EQ38" i="10"/>
  <c r="ER38" i="10"/>
  <c r="ES38" i="10"/>
  <c r="ET38" i="10"/>
  <c r="EU38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EN39" i="10"/>
  <c r="EO39" i="10"/>
  <c r="EP39" i="10"/>
  <c r="EQ39" i="10"/>
  <c r="ER39" i="10"/>
  <c r="ES39" i="10"/>
  <c r="ET39" i="10"/>
  <c r="EU39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EN40" i="10"/>
  <c r="EO40" i="10"/>
  <c r="EP40" i="10"/>
  <c r="EQ40" i="10"/>
  <c r="ER40" i="10"/>
  <c r="ES40" i="10"/>
  <c r="ET40" i="10"/>
  <c r="EU40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EN41" i="10"/>
  <c r="EO41" i="10"/>
  <c r="EP41" i="10"/>
  <c r="EQ41" i="10"/>
  <c r="ER41" i="10"/>
  <c r="ES41" i="10"/>
  <c r="ET41" i="10"/>
  <c r="EU41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EN42" i="10"/>
  <c r="EO42" i="10"/>
  <c r="EP42" i="10"/>
  <c r="EQ42" i="10"/>
  <c r="ER42" i="10"/>
  <c r="ES42" i="10"/>
  <c r="ET42" i="10"/>
  <c r="EU42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EN43" i="10"/>
  <c r="EO43" i="10"/>
  <c r="EP43" i="10"/>
  <c r="EQ43" i="10"/>
  <c r="ER43" i="10"/>
  <c r="ES43" i="10"/>
  <c r="ET43" i="10"/>
  <c r="EU43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EN44" i="10"/>
  <c r="EO44" i="10"/>
  <c r="EP44" i="10"/>
  <c r="EQ44" i="10"/>
  <c r="ER44" i="10"/>
  <c r="ES44" i="10"/>
  <c r="ET44" i="10"/>
  <c r="EU44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EN45" i="10"/>
  <c r="EO45" i="10"/>
  <c r="EP45" i="10"/>
  <c r="EQ45" i="10"/>
  <c r="ER45" i="10"/>
  <c r="ES45" i="10"/>
  <c r="ET45" i="10"/>
  <c r="EU45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EN46" i="10"/>
  <c r="EO46" i="10"/>
  <c r="EP46" i="10"/>
  <c r="EQ46" i="10"/>
  <c r="ER46" i="10"/>
  <c r="ES46" i="10"/>
  <c r="ET46" i="10"/>
  <c r="EU46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EN47" i="10"/>
  <c r="EO47" i="10"/>
  <c r="EP47" i="10"/>
  <c r="EQ47" i="10"/>
  <c r="ER47" i="10"/>
  <c r="ES47" i="10"/>
  <c r="ET47" i="10"/>
  <c r="EU47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ER48" i="10"/>
  <c r="ES48" i="10"/>
  <c r="ET48" i="10"/>
  <c r="EU48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EN49" i="10"/>
  <c r="EO49" i="10"/>
  <c r="EP49" i="10"/>
  <c r="EQ49" i="10"/>
  <c r="ER49" i="10"/>
  <c r="ES49" i="10"/>
  <c r="ET49" i="10"/>
  <c r="EU49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EN50" i="10"/>
  <c r="EO50" i="10"/>
  <c r="EP50" i="10"/>
  <c r="EQ50" i="10"/>
  <c r="ER50" i="10"/>
  <c r="ES50" i="10"/>
  <c r="ET50" i="10"/>
  <c r="EU50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N51" i="10"/>
  <c r="EO51" i="10"/>
  <c r="EP51" i="10"/>
  <c r="EQ51" i="10"/>
  <c r="ER51" i="10"/>
  <c r="ES51" i="10"/>
  <c r="ET51" i="10"/>
  <c r="EU51" i="10"/>
  <c r="EU3" i="10"/>
  <c r="ET3" i="10"/>
  <c r="ES3" i="10"/>
  <c r="ER3" i="10"/>
  <c r="EQ3" i="10"/>
  <c r="EP3" i="10"/>
  <c r="EO3" i="10"/>
  <c r="EN3" i="10"/>
  <c r="EH3" i="10"/>
  <c r="EA3" i="10"/>
  <c r="AF5" i="20"/>
  <c r="W5" i="20"/>
  <c r="W40" i="20" s="1"/>
  <c r="F21" i="42"/>
  <c r="E21" i="42"/>
  <c r="M5" i="20"/>
  <c r="D21" i="42"/>
  <c r="H21" i="42"/>
  <c r="C21" i="42"/>
  <c r="B21" i="42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JG4" i="33"/>
  <c r="JH4" i="33"/>
  <c r="JI4" i="33"/>
  <c r="JJ4" i="33"/>
  <c r="JK4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JG5" i="33"/>
  <c r="JH5" i="33"/>
  <c r="JI5" i="33"/>
  <c r="JJ5" i="33"/>
  <c r="JK5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JG6" i="33"/>
  <c r="JH6" i="33"/>
  <c r="JI6" i="33"/>
  <c r="JJ6" i="33"/>
  <c r="JK6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JG7" i="33"/>
  <c r="JH7" i="33"/>
  <c r="JI7" i="33"/>
  <c r="JJ7" i="33"/>
  <c r="JK7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JG8" i="33"/>
  <c r="JH8" i="33"/>
  <c r="JI8" i="33"/>
  <c r="JJ8" i="33"/>
  <c r="JK8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JG9" i="33"/>
  <c r="JH9" i="33"/>
  <c r="JI9" i="33"/>
  <c r="JJ9" i="33"/>
  <c r="JK9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JG10" i="33"/>
  <c r="JH10" i="33"/>
  <c r="JI10" i="33"/>
  <c r="JJ10" i="33"/>
  <c r="JK10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JG11" i="33"/>
  <c r="JH11" i="33"/>
  <c r="JI11" i="33"/>
  <c r="JJ11" i="33"/>
  <c r="JK11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JG12" i="33"/>
  <c r="JH12" i="33"/>
  <c r="JI12" i="33"/>
  <c r="JJ12" i="33"/>
  <c r="JK12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JG13" i="33"/>
  <c r="JH13" i="33"/>
  <c r="JI13" i="33"/>
  <c r="JJ13" i="33"/>
  <c r="JK13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JG14" i="33"/>
  <c r="JH14" i="33"/>
  <c r="JI14" i="33"/>
  <c r="JJ14" i="33"/>
  <c r="JK14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JG15" i="33"/>
  <c r="JH15" i="33"/>
  <c r="JI15" i="33"/>
  <c r="JJ15" i="33"/>
  <c r="JK15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JG16" i="33"/>
  <c r="JH16" i="33"/>
  <c r="JI16" i="33"/>
  <c r="JJ16" i="33"/>
  <c r="JK16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JG17" i="33"/>
  <c r="JH17" i="33"/>
  <c r="JI17" i="33"/>
  <c r="JJ17" i="33"/>
  <c r="JK17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JG18" i="33"/>
  <c r="JH18" i="33"/>
  <c r="JI18" i="33"/>
  <c r="JJ18" i="33"/>
  <c r="JK18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JG19" i="33"/>
  <c r="JH19" i="33"/>
  <c r="JI19" i="33"/>
  <c r="JJ19" i="33"/>
  <c r="JK19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JG20" i="33"/>
  <c r="JH20" i="33"/>
  <c r="JI20" i="33"/>
  <c r="JJ20" i="33"/>
  <c r="JK20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JG21" i="33"/>
  <c r="JH21" i="33"/>
  <c r="JI21" i="33"/>
  <c r="JJ21" i="33"/>
  <c r="JK21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JG22" i="33"/>
  <c r="JH22" i="33"/>
  <c r="JI22" i="33"/>
  <c r="JJ22" i="33"/>
  <c r="JK22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JG23" i="33"/>
  <c r="JH23" i="33"/>
  <c r="JI23" i="33"/>
  <c r="JJ23" i="33"/>
  <c r="JK23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JG24" i="33"/>
  <c r="JH24" i="33"/>
  <c r="JI24" i="33"/>
  <c r="JJ24" i="33"/>
  <c r="JK24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JG25" i="33"/>
  <c r="JH25" i="33"/>
  <c r="JI25" i="33"/>
  <c r="JJ25" i="33"/>
  <c r="JK25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JG26" i="33"/>
  <c r="JH26" i="33"/>
  <c r="JI26" i="33"/>
  <c r="JJ26" i="33"/>
  <c r="JK26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JG27" i="33"/>
  <c r="JH27" i="33"/>
  <c r="JI27" i="33"/>
  <c r="JJ27" i="33"/>
  <c r="JK27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JG28" i="33"/>
  <c r="JH28" i="33"/>
  <c r="JI28" i="33"/>
  <c r="JJ28" i="33"/>
  <c r="JK28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JG29" i="33"/>
  <c r="JH29" i="33"/>
  <c r="JI29" i="33"/>
  <c r="JJ29" i="33"/>
  <c r="JK29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JG30" i="33"/>
  <c r="JH30" i="33"/>
  <c r="JI30" i="33"/>
  <c r="JJ30" i="33"/>
  <c r="JK30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JG31" i="33"/>
  <c r="JH31" i="33"/>
  <c r="JI31" i="33"/>
  <c r="JJ31" i="33"/>
  <c r="JK31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JG32" i="33"/>
  <c r="JH32" i="33"/>
  <c r="JI32" i="33"/>
  <c r="JJ32" i="33"/>
  <c r="JK32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JG33" i="33"/>
  <c r="JH33" i="33"/>
  <c r="JI33" i="33"/>
  <c r="JJ33" i="33"/>
  <c r="JK33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JG34" i="33"/>
  <c r="JH34" i="33"/>
  <c r="JI34" i="33"/>
  <c r="JJ34" i="33"/>
  <c r="JK34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JG35" i="33"/>
  <c r="JH35" i="33"/>
  <c r="JI35" i="33"/>
  <c r="JJ35" i="33"/>
  <c r="JK35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JG36" i="33"/>
  <c r="JH36" i="33"/>
  <c r="JI36" i="33"/>
  <c r="JJ36" i="33"/>
  <c r="JK36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JG37" i="33"/>
  <c r="JH37" i="33"/>
  <c r="JI37" i="33"/>
  <c r="JJ37" i="33"/>
  <c r="JK37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JG38" i="33"/>
  <c r="JH38" i="33"/>
  <c r="JI38" i="33"/>
  <c r="JJ38" i="33"/>
  <c r="JK38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JG39" i="33"/>
  <c r="JH39" i="33"/>
  <c r="JI39" i="33"/>
  <c r="JJ39" i="33"/>
  <c r="JK39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JG40" i="33"/>
  <c r="JH40" i="33"/>
  <c r="JI40" i="33"/>
  <c r="JJ40" i="33"/>
  <c r="JK40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JG41" i="33"/>
  <c r="JH41" i="33"/>
  <c r="JI41" i="33"/>
  <c r="JJ41" i="33"/>
  <c r="JK41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JG42" i="33"/>
  <c r="JH42" i="33"/>
  <c r="JI42" i="33"/>
  <c r="JJ42" i="33"/>
  <c r="JK42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JG43" i="33"/>
  <c r="JH43" i="33"/>
  <c r="JI43" i="33"/>
  <c r="JJ43" i="33"/>
  <c r="JK43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JG44" i="33"/>
  <c r="JH44" i="33"/>
  <c r="JI44" i="33"/>
  <c r="JJ44" i="33"/>
  <c r="JK44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JG45" i="33"/>
  <c r="JH45" i="33"/>
  <c r="JI45" i="33"/>
  <c r="JJ45" i="33"/>
  <c r="JK45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JG46" i="33"/>
  <c r="JH46" i="33"/>
  <c r="JI46" i="33"/>
  <c r="JJ46" i="33"/>
  <c r="JK46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JG47" i="33"/>
  <c r="JH47" i="33"/>
  <c r="JI47" i="33"/>
  <c r="JJ47" i="33"/>
  <c r="JK47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JG48" i="33"/>
  <c r="JH48" i="33"/>
  <c r="JI48" i="33"/>
  <c r="JJ48" i="33"/>
  <c r="JK48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JG49" i="33"/>
  <c r="JH49" i="33"/>
  <c r="JI49" i="33"/>
  <c r="JJ49" i="33"/>
  <c r="JK49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JG50" i="33"/>
  <c r="JH50" i="33"/>
  <c r="JI50" i="33"/>
  <c r="JJ50" i="33"/>
  <c r="JK50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JG51" i="33"/>
  <c r="JH51" i="33"/>
  <c r="JI51" i="33"/>
  <c r="JJ51" i="33"/>
  <c r="JK51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G54" i="33"/>
  <c r="JH54" i="33"/>
  <c r="JI54" i="33"/>
  <c r="JJ54" i="33"/>
  <c r="JK54" i="33"/>
  <c r="JK3" i="33"/>
  <c r="JJ3" i="33"/>
  <c r="JI3" i="33"/>
  <c r="JH3" i="33"/>
  <c r="JG3" i="33"/>
  <c r="JF3" i="33"/>
  <c r="JE3" i="33"/>
  <c r="JD3" i="33"/>
  <c r="JC3" i="33"/>
  <c r="JB3" i="33"/>
  <c r="IR3" i="33"/>
  <c r="GX3" i="33"/>
  <c r="M40" i="20"/>
  <c r="AF40" i="20"/>
  <c r="G22" i="42"/>
  <c r="B22" i="42"/>
  <c r="C22" i="42"/>
  <c r="H22" i="42"/>
  <c r="D22" i="42"/>
  <c r="E22" i="42"/>
  <c r="W6" i="20"/>
  <c r="HU54" i="25"/>
  <c r="HT54" i="25"/>
  <c r="HS54" i="25"/>
  <c r="HR54" i="25"/>
  <c r="HQ54" i="25"/>
  <c r="HP54" i="25"/>
  <c r="HO54" i="25"/>
  <c r="HN54" i="25"/>
  <c r="HM54" i="25"/>
  <c r="HL54" i="25"/>
  <c r="HK54" i="25"/>
  <c r="HJ54" i="25"/>
  <c r="HI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I4" i="25"/>
  <c r="HJ4" i="25"/>
  <c r="HK4" i="25"/>
  <c r="HL4" i="25"/>
  <c r="HM4" i="25"/>
  <c r="HN4" i="25"/>
  <c r="HO4" i="25"/>
  <c r="HP4" i="25"/>
  <c r="HQ4" i="25"/>
  <c r="HR4" i="25"/>
  <c r="HS4" i="25"/>
  <c r="HT4" i="25"/>
  <c r="HU4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I5" i="25"/>
  <c r="HJ5" i="25"/>
  <c r="HK5" i="25"/>
  <c r="HL5" i="25"/>
  <c r="HM5" i="25"/>
  <c r="HN5" i="25"/>
  <c r="HO5" i="25"/>
  <c r="HP5" i="25"/>
  <c r="HQ5" i="25"/>
  <c r="HR5" i="25"/>
  <c r="HS5" i="25"/>
  <c r="HT5" i="25"/>
  <c r="HU5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I6" i="25"/>
  <c r="HJ6" i="25"/>
  <c r="HK6" i="25"/>
  <c r="HL6" i="25"/>
  <c r="HM6" i="25"/>
  <c r="HN6" i="25"/>
  <c r="HO6" i="25"/>
  <c r="HP6" i="25"/>
  <c r="HQ6" i="25"/>
  <c r="HR6" i="25"/>
  <c r="HS6" i="25"/>
  <c r="HT6" i="25"/>
  <c r="HU6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I7" i="25"/>
  <c r="HJ7" i="25"/>
  <c r="HK7" i="25"/>
  <c r="HL7" i="25"/>
  <c r="HM7" i="25"/>
  <c r="HN7" i="25"/>
  <c r="HO7" i="25"/>
  <c r="HP7" i="25"/>
  <c r="HQ7" i="25"/>
  <c r="HR7" i="25"/>
  <c r="HS7" i="25"/>
  <c r="HT7" i="25"/>
  <c r="HU7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I8" i="25"/>
  <c r="HJ8" i="25"/>
  <c r="HK8" i="25"/>
  <c r="HL8" i="25"/>
  <c r="HM8" i="25"/>
  <c r="HN8" i="25"/>
  <c r="HO8" i="25"/>
  <c r="HP8" i="25"/>
  <c r="HQ8" i="25"/>
  <c r="HR8" i="25"/>
  <c r="HS8" i="25"/>
  <c r="HT8" i="25"/>
  <c r="HU8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I9" i="25"/>
  <c r="HJ9" i="25"/>
  <c r="HK9" i="25"/>
  <c r="HL9" i="25"/>
  <c r="HM9" i="25"/>
  <c r="HN9" i="25"/>
  <c r="HO9" i="25"/>
  <c r="HP9" i="25"/>
  <c r="HQ9" i="25"/>
  <c r="HR9" i="25"/>
  <c r="HS9" i="25"/>
  <c r="HT9" i="25"/>
  <c r="HU9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I10" i="25"/>
  <c r="HJ10" i="25"/>
  <c r="HK10" i="25"/>
  <c r="HL10" i="25"/>
  <c r="HM10" i="25"/>
  <c r="HN10" i="25"/>
  <c r="HO10" i="25"/>
  <c r="HP10" i="25"/>
  <c r="HQ10" i="25"/>
  <c r="HR10" i="25"/>
  <c r="HS10" i="25"/>
  <c r="HT10" i="25"/>
  <c r="HU10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I11" i="25"/>
  <c r="HJ11" i="25"/>
  <c r="HK11" i="25"/>
  <c r="HL11" i="25"/>
  <c r="HM11" i="25"/>
  <c r="HN11" i="25"/>
  <c r="HO11" i="25"/>
  <c r="HP11" i="25"/>
  <c r="HQ11" i="25"/>
  <c r="HR11" i="25"/>
  <c r="HS11" i="25"/>
  <c r="HT11" i="25"/>
  <c r="HU11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I12" i="25"/>
  <c r="HJ12" i="25"/>
  <c r="HK12" i="25"/>
  <c r="HL12" i="25"/>
  <c r="HM12" i="25"/>
  <c r="HN12" i="25"/>
  <c r="HO12" i="25"/>
  <c r="HP12" i="25"/>
  <c r="HQ12" i="25"/>
  <c r="HR12" i="25"/>
  <c r="HS12" i="25"/>
  <c r="HT12" i="25"/>
  <c r="HU12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I13" i="25"/>
  <c r="HJ13" i="25"/>
  <c r="HK13" i="25"/>
  <c r="HL13" i="25"/>
  <c r="HM13" i="25"/>
  <c r="HN13" i="25"/>
  <c r="HO13" i="25"/>
  <c r="HP13" i="25"/>
  <c r="HQ13" i="25"/>
  <c r="HR13" i="25"/>
  <c r="HS13" i="25"/>
  <c r="HT13" i="25"/>
  <c r="HU13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I14" i="25"/>
  <c r="HJ14" i="25"/>
  <c r="HK14" i="25"/>
  <c r="HL14" i="25"/>
  <c r="HM14" i="25"/>
  <c r="HN14" i="25"/>
  <c r="HO14" i="25"/>
  <c r="HP14" i="25"/>
  <c r="HQ14" i="25"/>
  <c r="HR14" i="25"/>
  <c r="HS14" i="25"/>
  <c r="HT14" i="25"/>
  <c r="HU14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I15" i="25"/>
  <c r="HJ15" i="25"/>
  <c r="HK15" i="25"/>
  <c r="HL15" i="25"/>
  <c r="HM15" i="25"/>
  <c r="HN15" i="25"/>
  <c r="HO15" i="25"/>
  <c r="HP15" i="25"/>
  <c r="HQ15" i="25"/>
  <c r="HR15" i="25"/>
  <c r="HS15" i="25"/>
  <c r="HT15" i="25"/>
  <c r="HU15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I16" i="25"/>
  <c r="HJ16" i="25"/>
  <c r="HK16" i="25"/>
  <c r="HL16" i="25"/>
  <c r="HM16" i="25"/>
  <c r="HN16" i="25"/>
  <c r="HO16" i="25"/>
  <c r="HP16" i="25"/>
  <c r="HQ16" i="25"/>
  <c r="HR16" i="25"/>
  <c r="HS16" i="25"/>
  <c r="HT16" i="25"/>
  <c r="HU16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I17" i="25"/>
  <c r="HJ17" i="25"/>
  <c r="HK17" i="25"/>
  <c r="HL17" i="25"/>
  <c r="HM17" i="25"/>
  <c r="HN17" i="25"/>
  <c r="HO17" i="25"/>
  <c r="HP17" i="25"/>
  <c r="HQ17" i="25"/>
  <c r="HR17" i="25"/>
  <c r="HS17" i="25"/>
  <c r="HT17" i="25"/>
  <c r="HU17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I18" i="25"/>
  <c r="HJ18" i="25"/>
  <c r="HK18" i="25"/>
  <c r="HL18" i="25"/>
  <c r="HM18" i="25"/>
  <c r="HN18" i="25"/>
  <c r="HO18" i="25"/>
  <c r="HP18" i="25"/>
  <c r="HQ18" i="25"/>
  <c r="HR18" i="25"/>
  <c r="HS18" i="25"/>
  <c r="HT18" i="25"/>
  <c r="HU18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I19" i="25"/>
  <c r="HJ19" i="25"/>
  <c r="HK19" i="25"/>
  <c r="HL19" i="25"/>
  <c r="HM19" i="25"/>
  <c r="HN19" i="25"/>
  <c r="HO19" i="25"/>
  <c r="HP19" i="25"/>
  <c r="HQ19" i="25"/>
  <c r="HR19" i="25"/>
  <c r="HS19" i="25"/>
  <c r="HT19" i="25"/>
  <c r="HU19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I20" i="25"/>
  <c r="HJ20" i="25"/>
  <c r="HK20" i="25"/>
  <c r="HL20" i="25"/>
  <c r="HM20" i="25"/>
  <c r="HN20" i="25"/>
  <c r="HO20" i="25"/>
  <c r="HP20" i="25"/>
  <c r="HQ20" i="25"/>
  <c r="HR20" i="25"/>
  <c r="HS20" i="25"/>
  <c r="HT20" i="25"/>
  <c r="HU20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I21" i="25"/>
  <c r="HJ21" i="25"/>
  <c r="HK21" i="25"/>
  <c r="HL21" i="25"/>
  <c r="HM21" i="25"/>
  <c r="HN21" i="25"/>
  <c r="HO21" i="25"/>
  <c r="HP21" i="25"/>
  <c r="HQ21" i="25"/>
  <c r="HR21" i="25"/>
  <c r="HS21" i="25"/>
  <c r="HT21" i="25"/>
  <c r="HU21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I22" i="25"/>
  <c r="HJ22" i="25"/>
  <c r="HK22" i="25"/>
  <c r="HL22" i="25"/>
  <c r="HM22" i="25"/>
  <c r="HN22" i="25"/>
  <c r="HO22" i="25"/>
  <c r="HP22" i="25"/>
  <c r="HQ22" i="25"/>
  <c r="HR22" i="25"/>
  <c r="HS22" i="25"/>
  <c r="HT22" i="25"/>
  <c r="HU22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I23" i="25"/>
  <c r="HJ23" i="25"/>
  <c r="HK23" i="25"/>
  <c r="HL23" i="25"/>
  <c r="HM23" i="25"/>
  <c r="HN23" i="25"/>
  <c r="HO23" i="25"/>
  <c r="HP23" i="25"/>
  <c r="HQ23" i="25"/>
  <c r="HR23" i="25"/>
  <c r="HS23" i="25"/>
  <c r="HT23" i="25"/>
  <c r="HU23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I24" i="25"/>
  <c r="HJ24" i="25"/>
  <c r="HK24" i="25"/>
  <c r="HL24" i="25"/>
  <c r="HM24" i="25"/>
  <c r="HN24" i="25"/>
  <c r="HO24" i="25"/>
  <c r="HP24" i="25"/>
  <c r="HQ24" i="25"/>
  <c r="HR24" i="25"/>
  <c r="HS24" i="25"/>
  <c r="HT24" i="25"/>
  <c r="HU24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I25" i="25"/>
  <c r="HJ25" i="25"/>
  <c r="HK25" i="25"/>
  <c r="HL25" i="25"/>
  <c r="HM25" i="25"/>
  <c r="HN25" i="25"/>
  <c r="HO25" i="25"/>
  <c r="HP25" i="25"/>
  <c r="HQ25" i="25"/>
  <c r="HR25" i="25"/>
  <c r="HS25" i="25"/>
  <c r="HT25" i="25"/>
  <c r="HU25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I26" i="25"/>
  <c r="HJ26" i="25"/>
  <c r="HK26" i="25"/>
  <c r="HL26" i="25"/>
  <c r="HM26" i="25"/>
  <c r="HN26" i="25"/>
  <c r="HO26" i="25"/>
  <c r="HP26" i="25"/>
  <c r="HQ26" i="25"/>
  <c r="HR26" i="25"/>
  <c r="HS26" i="25"/>
  <c r="HT26" i="25"/>
  <c r="HU26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I27" i="25"/>
  <c r="HJ27" i="25"/>
  <c r="HK27" i="25"/>
  <c r="HL27" i="25"/>
  <c r="HM27" i="25"/>
  <c r="HN27" i="25"/>
  <c r="HO27" i="25"/>
  <c r="HP27" i="25"/>
  <c r="HQ27" i="25"/>
  <c r="HR27" i="25"/>
  <c r="HS27" i="25"/>
  <c r="HT27" i="25"/>
  <c r="HU27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I28" i="25"/>
  <c r="HJ28" i="25"/>
  <c r="HK28" i="25"/>
  <c r="HL28" i="25"/>
  <c r="HM28" i="25"/>
  <c r="HN28" i="25"/>
  <c r="HO28" i="25"/>
  <c r="HP28" i="25"/>
  <c r="HQ28" i="25"/>
  <c r="HR28" i="25"/>
  <c r="HS28" i="25"/>
  <c r="HT28" i="25"/>
  <c r="HU28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I29" i="25"/>
  <c r="HJ29" i="25"/>
  <c r="HK29" i="25"/>
  <c r="HL29" i="25"/>
  <c r="HM29" i="25"/>
  <c r="HN29" i="25"/>
  <c r="HO29" i="25"/>
  <c r="HP29" i="25"/>
  <c r="HQ29" i="25"/>
  <c r="HR29" i="25"/>
  <c r="HS29" i="25"/>
  <c r="HT29" i="25"/>
  <c r="HU29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I30" i="25"/>
  <c r="HJ30" i="25"/>
  <c r="HK30" i="25"/>
  <c r="HL30" i="25"/>
  <c r="HM30" i="25"/>
  <c r="HN30" i="25"/>
  <c r="HO30" i="25"/>
  <c r="HP30" i="25"/>
  <c r="HQ30" i="25"/>
  <c r="HR30" i="25"/>
  <c r="HS30" i="25"/>
  <c r="HT30" i="25"/>
  <c r="HU30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I31" i="25"/>
  <c r="HJ31" i="25"/>
  <c r="HK31" i="25"/>
  <c r="HL31" i="25"/>
  <c r="HM31" i="25"/>
  <c r="HN31" i="25"/>
  <c r="HO31" i="25"/>
  <c r="HP31" i="25"/>
  <c r="HQ31" i="25"/>
  <c r="HR31" i="25"/>
  <c r="HS31" i="25"/>
  <c r="HT31" i="25"/>
  <c r="HU31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I32" i="25"/>
  <c r="HJ32" i="25"/>
  <c r="HK32" i="25"/>
  <c r="HL32" i="25"/>
  <c r="HM32" i="25"/>
  <c r="HN32" i="25"/>
  <c r="HO32" i="25"/>
  <c r="HP32" i="25"/>
  <c r="HQ32" i="25"/>
  <c r="HR32" i="25"/>
  <c r="HS32" i="25"/>
  <c r="HT32" i="25"/>
  <c r="HU32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I33" i="25"/>
  <c r="HJ33" i="25"/>
  <c r="HK33" i="25"/>
  <c r="HL33" i="25"/>
  <c r="HM33" i="25"/>
  <c r="HN33" i="25"/>
  <c r="HO33" i="25"/>
  <c r="HP33" i="25"/>
  <c r="HQ33" i="25"/>
  <c r="HR33" i="25"/>
  <c r="HS33" i="25"/>
  <c r="HT33" i="25"/>
  <c r="HU33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I34" i="25"/>
  <c r="HJ34" i="25"/>
  <c r="HK34" i="25"/>
  <c r="HL34" i="25"/>
  <c r="HM34" i="25"/>
  <c r="HN34" i="25"/>
  <c r="HO34" i="25"/>
  <c r="HP34" i="25"/>
  <c r="HQ34" i="25"/>
  <c r="HR34" i="25"/>
  <c r="HS34" i="25"/>
  <c r="HT34" i="25"/>
  <c r="HU34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I35" i="25"/>
  <c r="HJ35" i="25"/>
  <c r="HK35" i="25"/>
  <c r="HL35" i="25"/>
  <c r="HM35" i="25"/>
  <c r="HN35" i="25"/>
  <c r="HO35" i="25"/>
  <c r="HP35" i="25"/>
  <c r="HQ35" i="25"/>
  <c r="HR35" i="25"/>
  <c r="HS35" i="25"/>
  <c r="HT35" i="25"/>
  <c r="HU35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I36" i="25"/>
  <c r="HJ36" i="25"/>
  <c r="HK36" i="25"/>
  <c r="HL36" i="25"/>
  <c r="HM36" i="25"/>
  <c r="HN36" i="25"/>
  <c r="HO36" i="25"/>
  <c r="HP36" i="25"/>
  <c r="HQ36" i="25"/>
  <c r="HR36" i="25"/>
  <c r="HS36" i="25"/>
  <c r="HT36" i="25"/>
  <c r="HU36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I37" i="25"/>
  <c r="HJ37" i="25"/>
  <c r="HK37" i="25"/>
  <c r="HL37" i="25"/>
  <c r="HM37" i="25"/>
  <c r="HN37" i="25"/>
  <c r="HO37" i="25"/>
  <c r="HP37" i="25"/>
  <c r="HQ37" i="25"/>
  <c r="HR37" i="25"/>
  <c r="HS37" i="25"/>
  <c r="HT37" i="25"/>
  <c r="HU37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I38" i="25"/>
  <c r="HJ38" i="25"/>
  <c r="HK38" i="25"/>
  <c r="HL38" i="25"/>
  <c r="HM38" i="25"/>
  <c r="HN38" i="25"/>
  <c r="HO38" i="25"/>
  <c r="HP38" i="25"/>
  <c r="HQ38" i="25"/>
  <c r="HR38" i="25"/>
  <c r="HS38" i="25"/>
  <c r="HT38" i="25"/>
  <c r="HU38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I39" i="25"/>
  <c r="HJ39" i="25"/>
  <c r="HK39" i="25"/>
  <c r="HL39" i="25"/>
  <c r="HM39" i="25"/>
  <c r="HN39" i="25"/>
  <c r="HO39" i="25"/>
  <c r="HP39" i="25"/>
  <c r="HQ39" i="25"/>
  <c r="HR39" i="25"/>
  <c r="HS39" i="25"/>
  <c r="HT39" i="25"/>
  <c r="HU39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I40" i="25"/>
  <c r="HJ40" i="25"/>
  <c r="HK40" i="25"/>
  <c r="HL40" i="25"/>
  <c r="HM40" i="25"/>
  <c r="HN40" i="25"/>
  <c r="HO40" i="25"/>
  <c r="HP40" i="25"/>
  <c r="HQ40" i="25"/>
  <c r="HR40" i="25"/>
  <c r="HS40" i="25"/>
  <c r="HT40" i="25"/>
  <c r="HU40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I41" i="25"/>
  <c r="HJ41" i="25"/>
  <c r="HK41" i="25"/>
  <c r="HL41" i="25"/>
  <c r="HM41" i="25"/>
  <c r="HN41" i="25"/>
  <c r="HO41" i="25"/>
  <c r="HP41" i="25"/>
  <c r="HQ41" i="25"/>
  <c r="HR41" i="25"/>
  <c r="HS41" i="25"/>
  <c r="HT41" i="25"/>
  <c r="HU41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I42" i="25"/>
  <c r="HJ42" i="25"/>
  <c r="HK42" i="25"/>
  <c r="HL42" i="25"/>
  <c r="HM42" i="25"/>
  <c r="HN42" i="25"/>
  <c r="HO42" i="25"/>
  <c r="HP42" i="25"/>
  <c r="HQ42" i="25"/>
  <c r="HR42" i="25"/>
  <c r="HS42" i="25"/>
  <c r="HT42" i="25"/>
  <c r="HU42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I43" i="25"/>
  <c r="HJ43" i="25"/>
  <c r="HK43" i="25"/>
  <c r="HL43" i="25"/>
  <c r="HM43" i="25"/>
  <c r="HN43" i="25"/>
  <c r="HO43" i="25"/>
  <c r="HP43" i="25"/>
  <c r="HQ43" i="25"/>
  <c r="HR43" i="25"/>
  <c r="HS43" i="25"/>
  <c r="HT43" i="25"/>
  <c r="HU43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I44" i="25"/>
  <c r="HJ44" i="25"/>
  <c r="HK44" i="25"/>
  <c r="HL44" i="25"/>
  <c r="HM44" i="25"/>
  <c r="HN44" i="25"/>
  <c r="HO44" i="25"/>
  <c r="HP44" i="25"/>
  <c r="HQ44" i="25"/>
  <c r="HR44" i="25"/>
  <c r="HS44" i="25"/>
  <c r="HT44" i="25"/>
  <c r="HU44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I45" i="25"/>
  <c r="HJ45" i="25"/>
  <c r="HK45" i="25"/>
  <c r="HL45" i="25"/>
  <c r="HM45" i="25"/>
  <c r="HN45" i="25"/>
  <c r="HO45" i="25"/>
  <c r="HP45" i="25"/>
  <c r="HQ45" i="25"/>
  <c r="HR45" i="25"/>
  <c r="HS45" i="25"/>
  <c r="HT45" i="25"/>
  <c r="HU45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I46" i="25"/>
  <c r="HJ46" i="25"/>
  <c r="HK46" i="25"/>
  <c r="HL46" i="25"/>
  <c r="HM46" i="25"/>
  <c r="HN46" i="25"/>
  <c r="HO46" i="25"/>
  <c r="HP46" i="25"/>
  <c r="HQ46" i="25"/>
  <c r="HR46" i="25"/>
  <c r="HS46" i="25"/>
  <c r="HT46" i="25"/>
  <c r="HU46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I47" i="25"/>
  <c r="HJ47" i="25"/>
  <c r="HK47" i="25"/>
  <c r="HL47" i="25"/>
  <c r="HM47" i="25"/>
  <c r="HN47" i="25"/>
  <c r="HO47" i="25"/>
  <c r="HP47" i="25"/>
  <c r="HQ47" i="25"/>
  <c r="HR47" i="25"/>
  <c r="HS47" i="25"/>
  <c r="HT47" i="25"/>
  <c r="HU47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I48" i="25"/>
  <c r="HJ48" i="25"/>
  <c r="HK48" i="25"/>
  <c r="HL48" i="25"/>
  <c r="HM48" i="25"/>
  <c r="HN48" i="25"/>
  <c r="HO48" i="25"/>
  <c r="HP48" i="25"/>
  <c r="HQ48" i="25"/>
  <c r="HR48" i="25"/>
  <c r="HS48" i="25"/>
  <c r="HT48" i="25"/>
  <c r="HU48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I49" i="25"/>
  <c r="HJ49" i="25"/>
  <c r="HK49" i="25"/>
  <c r="HL49" i="25"/>
  <c r="HM49" i="25"/>
  <c r="HN49" i="25"/>
  <c r="HO49" i="25"/>
  <c r="HP49" i="25"/>
  <c r="HQ49" i="25"/>
  <c r="HR49" i="25"/>
  <c r="HS49" i="25"/>
  <c r="HT49" i="25"/>
  <c r="HU49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I50" i="25"/>
  <c r="HJ50" i="25"/>
  <c r="HK50" i="25"/>
  <c r="HL50" i="25"/>
  <c r="HM50" i="25"/>
  <c r="HN50" i="25"/>
  <c r="HO50" i="25"/>
  <c r="HP50" i="25"/>
  <c r="HQ50" i="25"/>
  <c r="HR50" i="25"/>
  <c r="HS50" i="25"/>
  <c r="HT50" i="25"/>
  <c r="HU50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I51" i="25"/>
  <c r="HJ51" i="25"/>
  <c r="HK51" i="25"/>
  <c r="HL51" i="25"/>
  <c r="HM51" i="25"/>
  <c r="HN51" i="25"/>
  <c r="HO51" i="25"/>
  <c r="HP51" i="25"/>
  <c r="HQ51" i="25"/>
  <c r="HR51" i="25"/>
  <c r="HS51" i="25"/>
  <c r="HT51" i="25"/>
  <c r="HU51" i="25"/>
  <c r="HU3" i="25"/>
  <c r="HT3" i="25"/>
  <c r="HS3" i="25"/>
  <c r="HR3" i="25"/>
  <c r="HQ3" i="25"/>
  <c r="HI3" i="25"/>
  <c r="HF3" i="25"/>
  <c r="HE3" i="25"/>
  <c r="HD3" i="25"/>
  <c r="HC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W41" i="20"/>
  <c r="B35" i="42"/>
  <c r="B43" i="42"/>
  <c r="W29" i="20"/>
  <c r="W37" i="20" s="1"/>
  <c r="DP59" i="4"/>
  <c r="DO59" i="4"/>
  <c r="DN59" i="4"/>
  <c r="DM59" i="4"/>
  <c r="DL59" i="4"/>
  <c r="DJ59" i="4"/>
  <c r="DG59" i="4"/>
  <c r="DG4" i="4"/>
  <c r="DJ4" i="4"/>
  <c r="DL4" i="4"/>
  <c r="DM4" i="4"/>
  <c r="DN4" i="4"/>
  <c r="DO4" i="4"/>
  <c r="DP4" i="4"/>
  <c r="DG5" i="4"/>
  <c r="DJ5" i="4"/>
  <c r="DL5" i="4"/>
  <c r="DM5" i="4"/>
  <c r="DN5" i="4"/>
  <c r="DO5" i="4"/>
  <c r="DP5" i="4"/>
  <c r="DG6" i="4"/>
  <c r="DJ6" i="4"/>
  <c r="DL6" i="4"/>
  <c r="DM6" i="4"/>
  <c r="DN6" i="4"/>
  <c r="DO6" i="4"/>
  <c r="DP6" i="4"/>
  <c r="DG7" i="4"/>
  <c r="DJ7" i="4"/>
  <c r="DL7" i="4"/>
  <c r="DM7" i="4"/>
  <c r="DN7" i="4"/>
  <c r="DO7" i="4"/>
  <c r="DP7" i="4"/>
  <c r="DG8" i="4"/>
  <c r="DJ8" i="4"/>
  <c r="DL8" i="4"/>
  <c r="DM8" i="4"/>
  <c r="DN8" i="4"/>
  <c r="DO8" i="4"/>
  <c r="DP8" i="4"/>
  <c r="DG9" i="4"/>
  <c r="DJ9" i="4"/>
  <c r="DL9" i="4"/>
  <c r="DM9" i="4"/>
  <c r="DN9" i="4"/>
  <c r="DO9" i="4"/>
  <c r="DP9" i="4"/>
  <c r="DG10" i="4"/>
  <c r="DJ10" i="4"/>
  <c r="DL10" i="4"/>
  <c r="DM10" i="4"/>
  <c r="DN10" i="4"/>
  <c r="DO10" i="4"/>
  <c r="DP10" i="4"/>
  <c r="DG11" i="4"/>
  <c r="DJ11" i="4"/>
  <c r="DL11" i="4"/>
  <c r="DM11" i="4"/>
  <c r="DN11" i="4"/>
  <c r="DO11" i="4"/>
  <c r="DP11" i="4"/>
  <c r="DG12" i="4"/>
  <c r="DJ12" i="4"/>
  <c r="DL12" i="4"/>
  <c r="DM12" i="4"/>
  <c r="DN12" i="4"/>
  <c r="DO12" i="4"/>
  <c r="DP12" i="4"/>
  <c r="DG13" i="4"/>
  <c r="DJ13" i="4"/>
  <c r="DL13" i="4"/>
  <c r="DM13" i="4"/>
  <c r="DN13" i="4"/>
  <c r="DO13" i="4"/>
  <c r="DP13" i="4"/>
  <c r="DG14" i="4"/>
  <c r="DJ14" i="4"/>
  <c r="DL14" i="4"/>
  <c r="DM14" i="4"/>
  <c r="DN14" i="4"/>
  <c r="DO14" i="4"/>
  <c r="DP14" i="4"/>
  <c r="DG15" i="4"/>
  <c r="DJ15" i="4"/>
  <c r="DL15" i="4"/>
  <c r="DM15" i="4"/>
  <c r="DN15" i="4"/>
  <c r="DO15" i="4"/>
  <c r="DP15" i="4"/>
  <c r="DG16" i="4"/>
  <c r="DJ16" i="4"/>
  <c r="DL16" i="4"/>
  <c r="DM16" i="4"/>
  <c r="DN16" i="4"/>
  <c r="DO16" i="4"/>
  <c r="DP16" i="4"/>
  <c r="DG17" i="4"/>
  <c r="DJ17" i="4"/>
  <c r="DL17" i="4"/>
  <c r="DM17" i="4"/>
  <c r="DN17" i="4"/>
  <c r="DO17" i="4"/>
  <c r="DP17" i="4"/>
  <c r="DG18" i="4"/>
  <c r="DJ18" i="4"/>
  <c r="DL18" i="4"/>
  <c r="DM18" i="4"/>
  <c r="DN18" i="4"/>
  <c r="DO18" i="4"/>
  <c r="DP18" i="4"/>
  <c r="DG19" i="4"/>
  <c r="DJ19" i="4"/>
  <c r="DL19" i="4"/>
  <c r="DM19" i="4"/>
  <c r="DN19" i="4"/>
  <c r="DO19" i="4"/>
  <c r="DP19" i="4"/>
  <c r="DG20" i="4"/>
  <c r="DJ20" i="4"/>
  <c r="DL20" i="4"/>
  <c r="DM20" i="4"/>
  <c r="DN20" i="4"/>
  <c r="DO20" i="4"/>
  <c r="DP20" i="4"/>
  <c r="DG21" i="4"/>
  <c r="DJ21" i="4"/>
  <c r="DL21" i="4"/>
  <c r="DM21" i="4"/>
  <c r="DN21" i="4"/>
  <c r="DO21" i="4"/>
  <c r="DP21" i="4"/>
  <c r="DG22" i="4"/>
  <c r="DJ22" i="4"/>
  <c r="DL22" i="4"/>
  <c r="DM22" i="4"/>
  <c r="DN22" i="4"/>
  <c r="DO22" i="4"/>
  <c r="DP22" i="4"/>
  <c r="DG23" i="4"/>
  <c r="DJ23" i="4"/>
  <c r="DL23" i="4"/>
  <c r="DM23" i="4"/>
  <c r="DN23" i="4"/>
  <c r="DO23" i="4"/>
  <c r="DP23" i="4"/>
  <c r="DG24" i="4"/>
  <c r="DJ24" i="4"/>
  <c r="DL24" i="4"/>
  <c r="DM24" i="4"/>
  <c r="DN24" i="4"/>
  <c r="DO24" i="4"/>
  <c r="DP24" i="4"/>
  <c r="DG25" i="4"/>
  <c r="DJ25" i="4"/>
  <c r="DL25" i="4"/>
  <c r="DM25" i="4"/>
  <c r="DN25" i="4"/>
  <c r="DO25" i="4"/>
  <c r="DP25" i="4"/>
  <c r="DG26" i="4"/>
  <c r="DJ26" i="4"/>
  <c r="DL26" i="4"/>
  <c r="DM26" i="4"/>
  <c r="DN26" i="4"/>
  <c r="DO26" i="4"/>
  <c r="DP26" i="4"/>
  <c r="DG27" i="4"/>
  <c r="DJ27" i="4"/>
  <c r="DL27" i="4"/>
  <c r="DM27" i="4"/>
  <c r="DN27" i="4"/>
  <c r="DO27" i="4"/>
  <c r="DP27" i="4"/>
  <c r="DG28" i="4"/>
  <c r="DJ28" i="4"/>
  <c r="DL28" i="4"/>
  <c r="DM28" i="4"/>
  <c r="DN28" i="4"/>
  <c r="DO28" i="4"/>
  <c r="DP28" i="4"/>
  <c r="DG29" i="4"/>
  <c r="DJ29" i="4"/>
  <c r="DL29" i="4"/>
  <c r="DM29" i="4"/>
  <c r="DN29" i="4"/>
  <c r="DO29" i="4"/>
  <c r="DP29" i="4"/>
  <c r="DG30" i="4"/>
  <c r="DJ30" i="4"/>
  <c r="DL30" i="4"/>
  <c r="DM30" i="4"/>
  <c r="DN30" i="4"/>
  <c r="DO30" i="4"/>
  <c r="DP30" i="4"/>
  <c r="DG31" i="4"/>
  <c r="DJ31" i="4"/>
  <c r="DL31" i="4"/>
  <c r="DM31" i="4"/>
  <c r="DN31" i="4"/>
  <c r="DO31" i="4"/>
  <c r="DP31" i="4"/>
  <c r="DG32" i="4"/>
  <c r="DJ32" i="4"/>
  <c r="DL32" i="4"/>
  <c r="DM32" i="4"/>
  <c r="DN32" i="4"/>
  <c r="DO32" i="4"/>
  <c r="DP32" i="4"/>
  <c r="DG33" i="4"/>
  <c r="DJ33" i="4"/>
  <c r="DL33" i="4"/>
  <c r="DM33" i="4"/>
  <c r="DN33" i="4"/>
  <c r="DO33" i="4"/>
  <c r="DP33" i="4"/>
  <c r="DG34" i="4"/>
  <c r="DJ34" i="4"/>
  <c r="DL34" i="4"/>
  <c r="DM34" i="4"/>
  <c r="DN34" i="4"/>
  <c r="DO34" i="4"/>
  <c r="DP34" i="4"/>
  <c r="DG35" i="4"/>
  <c r="DJ35" i="4"/>
  <c r="DL35" i="4"/>
  <c r="DM35" i="4"/>
  <c r="DN35" i="4"/>
  <c r="DO35" i="4"/>
  <c r="DP35" i="4"/>
  <c r="DG36" i="4"/>
  <c r="DJ36" i="4"/>
  <c r="DL36" i="4"/>
  <c r="DM36" i="4"/>
  <c r="DN36" i="4"/>
  <c r="DO36" i="4"/>
  <c r="DP36" i="4"/>
  <c r="DG37" i="4"/>
  <c r="DJ37" i="4"/>
  <c r="DL37" i="4"/>
  <c r="DM37" i="4"/>
  <c r="DN37" i="4"/>
  <c r="DO37" i="4"/>
  <c r="DP37" i="4"/>
  <c r="DG38" i="4"/>
  <c r="DJ38" i="4"/>
  <c r="DL38" i="4"/>
  <c r="DM38" i="4"/>
  <c r="DN38" i="4"/>
  <c r="DO38" i="4"/>
  <c r="DP38" i="4"/>
  <c r="DG39" i="4"/>
  <c r="DJ39" i="4"/>
  <c r="DL39" i="4"/>
  <c r="DM39" i="4"/>
  <c r="DN39" i="4"/>
  <c r="DO39" i="4"/>
  <c r="DP39" i="4"/>
  <c r="DG40" i="4"/>
  <c r="DJ40" i="4"/>
  <c r="DL40" i="4"/>
  <c r="DM40" i="4"/>
  <c r="DN40" i="4"/>
  <c r="DO40" i="4"/>
  <c r="DP40" i="4"/>
  <c r="DG41" i="4"/>
  <c r="DJ41" i="4"/>
  <c r="DL41" i="4"/>
  <c r="DM41" i="4"/>
  <c r="DN41" i="4"/>
  <c r="DO41" i="4"/>
  <c r="DP41" i="4"/>
  <c r="DG42" i="4"/>
  <c r="DJ42" i="4"/>
  <c r="DL42" i="4"/>
  <c r="DM42" i="4"/>
  <c r="DN42" i="4"/>
  <c r="DO42" i="4"/>
  <c r="DP42" i="4"/>
  <c r="DG43" i="4"/>
  <c r="DJ43" i="4"/>
  <c r="DL43" i="4"/>
  <c r="DM43" i="4"/>
  <c r="DN43" i="4"/>
  <c r="DO43" i="4"/>
  <c r="DP43" i="4"/>
  <c r="DG44" i="4"/>
  <c r="DJ44" i="4"/>
  <c r="DL44" i="4"/>
  <c r="DM44" i="4"/>
  <c r="DN44" i="4"/>
  <c r="DO44" i="4"/>
  <c r="DP44" i="4"/>
  <c r="DG45" i="4"/>
  <c r="DJ45" i="4"/>
  <c r="DL45" i="4"/>
  <c r="DM45" i="4"/>
  <c r="DN45" i="4"/>
  <c r="DO45" i="4"/>
  <c r="DP45" i="4"/>
  <c r="DG46" i="4"/>
  <c r="DJ46" i="4"/>
  <c r="DL46" i="4"/>
  <c r="DM46" i="4"/>
  <c r="DN46" i="4"/>
  <c r="DO46" i="4"/>
  <c r="DP46" i="4"/>
  <c r="DG47" i="4"/>
  <c r="DJ47" i="4"/>
  <c r="DL47" i="4"/>
  <c r="DM47" i="4"/>
  <c r="DN47" i="4"/>
  <c r="DO47" i="4"/>
  <c r="DP47" i="4"/>
  <c r="DG48" i="4"/>
  <c r="DJ48" i="4"/>
  <c r="DL48" i="4"/>
  <c r="DM48" i="4"/>
  <c r="DN48" i="4"/>
  <c r="DO48" i="4"/>
  <c r="DP48" i="4"/>
  <c r="DG49" i="4"/>
  <c r="DJ49" i="4"/>
  <c r="DL49" i="4"/>
  <c r="DM49" i="4"/>
  <c r="DN49" i="4"/>
  <c r="DO49" i="4"/>
  <c r="DP49" i="4"/>
  <c r="DG50" i="4"/>
  <c r="DJ50" i="4"/>
  <c r="DL50" i="4"/>
  <c r="DM50" i="4"/>
  <c r="DN50" i="4"/>
  <c r="DO50" i="4"/>
  <c r="DP50" i="4"/>
  <c r="DG51" i="4"/>
  <c r="DJ51" i="4"/>
  <c r="DL51" i="4"/>
  <c r="DM51" i="4"/>
  <c r="DN51" i="4"/>
  <c r="DO51" i="4"/>
  <c r="DP51" i="4"/>
  <c r="G12" i="42"/>
  <c r="M13" i="20"/>
  <c r="M45" i="20" s="1"/>
  <c r="DD6" i="32"/>
  <c r="DE6" i="32"/>
  <c r="DF6" i="32"/>
  <c r="DG6" i="32"/>
  <c r="DG4" i="32"/>
  <c r="DF4" i="32"/>
  <c r="DE4" i="32"/>
  <c r="DD4" i="32"/>
  <c r="D23" i="42"/>
  <c r="E23" i="42"/>
  <c r="AI61" i="3"/>
  <c r="C24" i="42"/>
  <c r="D24" i="42"/>
  <c r="AF15" i="20"/>
  <c r="FC4" i="3"/>
  <c r="FD4" i="3"/>
  <c r="FE4" i="3"/>
  <c r="FF4" i="3"/>
  <c r="FC5" i="3"/>
  <c r="FD5" i="3"/>
  <c r="FE5" i="3"/>
  <c r="FF5" i="3"/>
  <c r="FC6" i="3"/>
  <c r="FD6" i="3"/>
  <c r="FE6" i="3"/>
  <c r="FF6" i="3"/>
  <c r="FC7" i="3"/>
  <c r="FD7" i="3"/>
  <c r="FE7" i="3"/>
  <c r="FF7" i="3"/>
  <c r="FC8" i="3"/>
  <c r="FD8" i="3"/>
  <c r="FE8" i="3"/>
  <c r="FF8" i="3"/>
  <c r="FC9" i="3"/>
  <c r="FD9" i="3"/>
  <c r="FE9" i="3"/>
  <c r="FF9" i="3"/>
  <c r="FC10" i="3"/>
  <c r="FD10" i="3"/>
  <c r="FE10" i="3"/>
  <c r="FF10" i="3"/>
  <c r="FC11" i="3"/>
  <c r="FD11" i="3"/>
  <c r="FE11" i="3"/>
  <c r="FF11" i="3"/>
  <c r="FC12" i="3"/>
  <c r="FD12" i="3"/>
  <c r="FE12" i="3"/>
  <c r="FF12" i="3"/>
  <c r="FC13" i="3"/>
  <c r="FD13" i="3"/>
  <c r="FE13" i="3"/>
  <c r="FF13" i="3"/>
  <c r="FC14" i="3"/>
  <c r="FD14" i="3"/>
  <c r="FE14" i="3"/>
  <c r="FF14" i="3"/>
  <c r="FC15" i="3"/>
  <c r="FD15" i="3"/>
  <c r="FE15" i="3"/>
  <c r="FF15" i="3"/>
  <c r="FC16" i="3"/>
  <c r="FD16" i="3"/>
  <c r="FE16" i="3"/>
  <c r="FF16" i="3"/>
  <c r="FC17" i="3"/>
  <c r="FD17" i="3"/>
  <c r="FE17" i="3"/>
  <c r="FF17" i="3"/>
  <c r="FC18" i="3"/>
  <c r="FD18" i="3"/>
  <c r="FE18" i="3"/>
  <c r="FF18" i="3"/>
  <c r="FC19" i="3"/>
  <c r="FD19" i="3"/>
  <c r="FE19" i="3"/>
  <c r="FF19" i="3"/>
  <c r="FC20" i="3"/>
  <c r="FD20" i="3"/>
  <c r="FE20" i="3"/>
  <c r="FF20" i="3"/>
  <c r="FC21" i="3"/>
  <c r="FD21" i="3"/>
  <c r="FE21" i="3"/>
  <c r="FF21" i="3"/>
  <c r="FC22" i="3"/>
  <c r="FD22" i="3"/>
  <c r="FE22" i="3"/>
  <c r="FF22" i="3"/>
  <c r="FC23" i="3"/>
  <c r="FD23" i="3"/>
  <c r="FE23" i="3"/>
  <c r="FF23" i="3"/>
  <c r="FC24" i="3"/>
  <c r="FD24" i="3"/>
  <c r="FE24" i="3"/>
  <c r="FF24" i="3"/>
  <c r="FC25" i="3"/>
  <c r="FD25" i="3"/>
  <c r="FE25" i="3"/>
  <c r="FF25" i="3"/>
  <c r="FC26" i="3"/>
  <c r="FD26" i="3"/>
  <c r="FE26" i="3"/>
  <c r="FF26" i="3"/>
  <c r="FC27" i="3"/>
  <c r="FD27" i="3"/>
  <c r="FE27" i="3"/>
  <c r="FF27" i="3"/>
  <c r="FC28" i="3"/>
  <c r="FD28" i="3"/>
  <c r="FE28" i="3"/>
  <c r="FF28" i="3"/>
  <c r="FC29" i="3"/>
  <c r="FD29" i="3"/>
  <c r="FE29" i="3"/>
  <c r="FF29" i="3"/>
  <c r="FC30" i="3"/>
  <c r="FD30" i="3"/>
  <c r="FE30" i="3"/>
  <c r="FF30" i="3"/>
  <c r="FC31" i="3"/>
  <c r="FD31" i="3"/>
  <c r="FE31" i="3"/>
  <c r="FF31" i="3"/>
  <c r="FC32" i="3"/>
  <c r="FD32" i="3"/>
  <c r="FE32" i="3"/>
  <c r="FF32" i="3"/>
  <c r="FC33" i="3"/>
  <c r="FD33" i="3"/>
  <c r="FE33" i="3"/>
  <c r="FF33" i="3"/>
  <c r="FC34" i="3"/>
  <c r="FD34" i="3"/>
  <c r="FE34" i="3"/>
  <c r="FF34" i="3"/>
  <c r="FC35" i="3"/>
  <c r="FD35" i="3"/>
  <c r="FE35" i="3"/>
  <c r="FF35" i="3"/>
  <c r="FC36" i="3"/>
  <c r="FD36" i="3"/>
  <c r="FE36" i="3"/>
  <c r="FF36" i="3"/>
  <c r="FC37" i="3"/>
  <c r="FD37" i="3"/>
  <c r="FE37" i="3"/>
  <c r="FF37" i="3"/>
  <c r="FC38" i="3"/>
  <c r="FD38" i="3"/>
  <c r="FE38" i="3"/>
  <c r="FF38" i="3"/>
  <c r="FC39" i="3"/>
  <c r="FD39" i="3"/>
  <c r="FE39" i="3"/>
  <c r="FF39" i="3"/>
  <c r="FC40" i="3"/>
  <c r="FD40" i="3"/>
  <c r="FE40" i="3"/>
  <c r="FF40" i="3"/>
  <c r="FC41" i="3"/>
  <c r="FD41" i="3"/>
  <c r="FE41" i="3"/>
  <c r="FF41" i="3"/>
  <c r="FC42" i="3"/>
  <c r="FD42" i="3"/>
  <c r="FE42" i="3"/>
  <c r="FF42" i="3"/>
  <c r="FC43" i="3"/>
  <c r="FD43" i="3"/>
  <c r="FE43" i="3"/>
  <c r="FF43" i="3"/>
  <c r="FC44" i="3"/>
  <c r="FD44" i="3"/>
  <c r="FE44" i="3"/>
  <c r="FF44" i="3"/>
  <c r="FC45" i="3"/>
  <c r="FD45" i="3"/>
  <c r="FE45" i="3"/>
  <c r="FF45" i="3"/>
  <c r="FC46" i="3"/>
  <c r="FD46" i="3"/>
  <c r="FE46" i="3"/>
  <c r="FF46" i="3"/>
  <c r="FC47" i="3"/>
  <c r="FD47" i="3"/>
  <c r="FE47" i="3"/>
  <c r="FF47" i="3"/>
  <c r="FC48" i="3"/>
  <c r="FD48" i="3"/>
  <c r="FE48" i="3"/>
  <c r="FF48" i="3"/>
  <c r="FC49" i="3"/>
  <c r="FD49" i="3"/>
  <c r="FE49" i="3"/>
  <c r="FF49" i="3"/>
  <c r="FC50" i="3"/>
  <c r="FD50" i="3"/>
  <c r="FE50" i="3"/>
  <c r="FF50" i="3"/>
  <c r="FC51" i="3"/>
  <c r="FD51" i="3"/>
  <c r="FE51" i="3"/>
  <c r="FF51" i="3"/>
  <c r="FF3" i="3"/>
  <c r="FE3" i="3"/>
  <c r="FD3" i="3"/>
  <c r="FC3" i="3"/>
  <c r="EW4" i="3"/>
  <c r="EW5" i="3"/>
  <c r="EW6" i="3"/>
  <c r="EW7" i="3"/>
  <c r="EW8" i="3"/>
  <c r="EW9" i="3"/>
  <c r="EW10" i="3"/>
  <c r="EW11" i="3"/>
  <c r="EW12" i="3"/>
  <c r="EW13" i="3"/>
  <c r="EW14" i="3"/>
  <c r="EW15" i="3"/>
  <c r="EW16" i="3"/>
  <c r="EW17" i="3"/>
  <c r="EW18" i="3"/>
  <c r="EW19" i="3"/>
  <c r="EW20" i="3"/>
  <c r="EW21" i="3"/>
  <c r="EW22" i="3"/>
  <c r="EW23" i="3"/>
  <c r="EW24" i="3"/>
  <c r="EW25" i="3"/>
  <c r="EW26" i="3"/>
  <c r="EW27" i="3"/>
  <c r="EW28" i="3"/>
  <c r="EW29" i="3"/>
  <c r="EW30" i="3"/>
  <c r="EW31" i="3"/>
  <c r="EW32" i="3"/>
  <c r="EW33" i="3"/>
  <c r="EW34" i="3"/>
  <c r="EW35" i="3"/>
  <c r="EW36" i="3"/>
  <c r="EW37" i="3"/>
  <c r="EW38" i="3"/>
  <c r="EW39" i="3"/>
  <c r="EW40" i="3"/>
  <c r="EW41" i="3"/>
  <c r="EW42" i="3"/>
  <c r="EW43" i="3"/>
  <c r="EW44" i="3"/>
  <c r="EW45" i="3"/>
  <c r="EW46" i="3"/>
  <c r="EW47" i="3"/>
  <c r="EW48" i="3"/>
  <c r="EW49" i="3"/>
  <c r="EW50" i="3"/>
  <c r="EW51" i="3"/>
  <c r="EW3" i="3"/>
  <c r="EG4" i="13"/>
  <c r="EG5" i="13"/>
  <c r="EG6" i="13"/>
  <c r="EG7" i="13"/>
  <c r="EG8" i="13"/>
  <c r="EG9" i="13"/>
  <c r="EG10" i="13"/>
  <c r="EG11" i="13"/>
  <c r="EG12" i="13"/>
  <c r="EG13" i="13"/>
  <c r="EG14" i="13"/>
  <c r="EG15" i="13"/>
  <c r="EG16" i="13"/>
  <c r="EG17" i="13"/>
  <c r="EG18" i="13"/>
  <c r="EG19" i="13"/>
  <c r="EG20" i="13"/>
  <c r="EG21" i="13"/>
  <c r="EG22" i="13"/>
  <c r="EG23" i="13"/>
  <c r="EG24" i="13"/>
  <c r="EG25" i="13"/>
  <c r="EG26" i="13"/>
  <c r="EG27" i="13"/>
  <c r="EG28" i="13"/>
  <c r="EG29" i="13"/>
  <c r="EG30" i="13"/>
  <c r="EG31" i="13"/>
  <c r="EG32" i="13"/>
  <c r="EG33" i="13"/>
  <c r="EG34" i="13"/>
  <c r="EG35" i="13"/>
  <c r="EG36" i="13"/>
  <c r="EG37" i="13"/>
  <c r="EG38" i="13"/>
  <c r="EG39" i="13"/>
  <c r="EG40" i="13"/>
  <c r="EG41" i="13"/>
  <c r="EG42" i="13"/>
  <c r="EG43" i="13"/>
  <c r="EG44" i="13"/>
  <c r="EG45" i="13"/>
  <c r="EG46" i="13"/>
  <c r="EG47" i="13"/>
  <c r="EG48" i="13"/>
  <c r="EG49" i="13"/>
  <c r="EG50" i="13"/>
  <c r="EG51" i="13"/>
  <c r="EG3" i="13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 s="1"/>
  <c r="AA36" i="36"/>
  <c r="C21" i="20" s="1"/>
  <c r="AB36" i="36"/>
  <c r="E21" i="20" s="1"/>
  <c r="AC36" i="36"/>
  <c r="AD36" i="36"/>
  <c r="AE36" i="36"/>
  <c r="AF36" i="36"/>
  <c r="AG36" i="36"/>
  <c r="AH36" i="36"/>
  <c r="CX36" i="36" s="1"/>
  <c r="AI36" i="36"/>
  <c r="AJ36" i="36"/>
  <c r="AK36" i="36"/>
  <c r="K21" i="20" s="1"/>
  <c r="AL36" i="36"/>
  <c r="M21" i="20" s="1"/>
  <c r="AM36" i="36"/>
  <c r="O21" i="20" s="1"/>
  <c r="AN36" i="36"/>
  <c r="AO36" i="36"/>
  <c r="AP36" i="36"/>
  <c r="AQ36" i="36"/>
  <c r="AR36" i="36"/>
  <c r="AS36" i="36"/>
  <c r="P21" i="20" s="1"/>
  <c r="AT36" i="36"/>
  <c r="AV36" i="36"/>
  <c r="Q21" i="20" s="1"/>
  <c r="AW36" i="36"/>
  <c r="R21" i="20" s="1"/>
  <c r="AX36" i="36"/>
  <c r="AY36" i="36"/>
  <c r="AZ36" i="36"/>
  <c r="BA36" i="36"/>
  <c r="BB36" i="36"/>
  <c r="BC36" i="36"/>
  <c r="T21" i="20" s="1"/>
  <c r="BD36" i="36"/>
  <c r="U21" i="20" s="1"/>
  <c r="BE36" i="36"/>
  <c r="BF36" i="36"/>
  <c r="BG36" i="36"/>
  <c r="BH36" i="36"/>
  <c r="BI36" i="36"/>
  <c r="BJ36" i="36"/>
  <c r="V21" i="20" s="1"/>
  <c r="BK36" i="36"/>
  <c r="BL36" i="36"/>
  <c r="BM36" i="36"/>
  <c r="BN36" i="36"/>
  <c r="BO36" i="36"/>
  <c r="BP36" i="36"/>
  <c r="W21" i="20" s="1"/>
  <c r="BQ36" i="36"/>
  <c r="X21" i="20" s="1"/>
  <c r="BR36" i="36"/>
  <c r="Y21" i="20" s="1"/>
  <c r="BS36" i="36"/>
  <c r="BT36" i="36"/>
  <c r="BU36" i="36"/>
  <c r="AA21" i="20" s="1"/>
  <c r="BV36" i="36"/>
  <c r="AB21" i="20" s="1"/>
  <c r="BW36" i="36"/>
  <c r="AC21" i="20" s="1"/>
  <c r="BX36" i="36"/>
  <c r="BY36" i="36"/>
  <c r="AD21" i="20" s="1"/>
  <c r="BZ36" i="36"/>
  <c r="CA36" i="36"/>
  <c r="CB36" i="36"/>
  <c r="AE21" i="20" s="1"/>
  <c r="CC36" i="36"/>
  <c r="CD36" i="36"/>
  <c r="CE36" i="36"/>
  <c r="CF36" i="36"/>
  <c r="AF21" i="20" s="1"/>
  <c r="W38" i="36"/>
  <c r="G42" i="42" s="1"/>
  <c r="X38" i="36"/>
  <c r="B42" i="42" s="1"/>
  <c r="Y38" i="36"/>
  <c r="Z38" i="36"/>
  <c r="AA38" i="36"/>
  <c r="C42" i="42" s="1"/>
  <c r="AB38" i="36"/>
  <c r="H42" i="42" s="1"/>
  <c r="AC38" i="36"/>
  <c r="AD38" i="36"/>
  <c r="B44" i="21" s="1"/>
  <c r="AE38" i="36"/>
  <c r="AF38" i="36"/>
  <c r="AG38" i="36"/>
  <c r="AH38" i="36"/>
  <c r="CX38" i="36" s="1"/>
  <c r="AI38" i="36"/>
  <c r="AJ38" i="36"/>
  <c r="D42" i="42" s="1"/>
  <c r="AK38" i="36"/>
  <c r="AL38" i="36"/>
  <c r="AM38" i="36"/>
  <c r="AN38" i="36"/>
  <c r="AO38" i="36"/>
  <c r="AP38" i="36"/>
  <c r="AQ38" i="36"/>
  <c r="E42" i="42" s="1"/>
  <c r="AR38" i="36"/>
  <c r="F42" i="42" s="1"/>
  <c r="AS38" i="36"/>
  <c r="C44" i="21" s="1"/>
  <c r="AT38" i="36"/>
  <c r="AV38" i="36"/>
  <c r="AW38" i="36"/>
  <c r="AX38" i="36"/>
  <c r="D44" i="21" s="1"/>
  <c r="AY38" i="36"/>
  <c r="AZ38" i="36"/>
  <c r="BA38" i="36"/>
  <c r="BB38" i="36"/>
  <c r="BC38" i="36"/>
  <c r="BD38" i="36"/>
  <c r="BE38" i="36"/>
  <c r="BF38" i="36"/>
  <c r="BG38" i="36"/>
  <c r="BH38" i="36"/>
  <c r="E44" i="21" s="1"/>
  <c r="BI38" i="36"/>
  <c r="F44" i="21" s="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4" i="21" s="1"/>
  <c r="BX38" i="36"/>
  <c r="BY38" i="36"/>
  <c r="BZ38" i="36"/>
  <c r="CA38" i="36"/>
  <c r="CB38" i="36"/>
  <c r="CC38" i="36"/>
  <c r="CD38" i="36"/>
  <c r="H44" i="21" s="1"/>
  <c r="CE38" i="36"/>
  <c r="CF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5" i="21"/>
  <c r="B43" i="21"/>
  <c r="H43" i="21"/>
  <c r="I21" i="20"/>
  <c r="CB3" i="7"/>
  <c r="CC3" i="7"/>
  <c r="CD3" i="7"/>
  <c r="CE3" i="7"/>
  <c r="CF3" i="7"/>
  <c r="CG3" i="7"/>
  <c r="CH3" i="7"/>
  <c r="CI3" i="7"/>
  <c r="CB4" i="7"/>
  <c r="CC4" i="7"/>
  <c r="CD4" i="7"/>
  <c r="CE4" i="7"/>
  <c r="CF4" i="7"/>
  <c r="CG4" i="7"/>
  <c r="CH4" i="7"/>
  <c r="CI4" i="7"/>
  <c r="CB5" i="7"/>
  <c r="CC5" i="7"/>
  <c r="CD5" i="7"/>
  <c r="CE5" i="7"/>
  <c r="CF5" i="7"/>
  <c r="CG5" i="7"/>
  <c r="CH5" i="7"/>
  <c r="CI5" i="7"/>
  <c r="CB6" i="7"/>
  <c r="CC6" i="7"/>
  <c r="CD6" i="7"/>
  <c r="CE6" i="7"/>
  <c r="CF6" i="7"/>
  <c r="CG6" i="7"/>
  <c r="CH6" i="7"/>
  <c r="CI6" i="7"/>
  <c r="CB7" i="7"/>
  <c r="CC7" i="7"/>
  <c r="CD7" i="7"/>
  <c r="CE7" i="7"/>
  <c r="CF7" i="7"/>
  <c r="CG7" i="7"/>
  <c r="CH7" i="7"/>
  <c r="CI7" i="7"/>
  <c r="CB8" i="7"/>
  <c r="CC8" i="7"/>
  <c r="CD8" i="7"/>
  <c r="CE8" i="7"/>
  <c r="CF8" i="7"/>
  <c r="CG8" i="7"/>
  <c r="CH8" i="7"/>
  <c r="CI8" i="7"/>
  <c r="CB9" i="7"/>
  <c r="CC9" i="7"/>
  <c r="CD9" i="7"/>
  <c r="CE9" i="7"/>
  <c r="CF9" i="7"/>
  <c r="CG9" i="7"/>
  <c r="CH9" i="7"/>
  <c r="CI9" i="7"/>
  <c r="CB10" i="7"/>
  <c r="CC10" i="7"/>
  <c r="CD10" i="7"/>
  <c r="CE10" i="7"/>
  <c r="CF10" i="7"/>
  <c r="CG10" i="7"/>
  <c r="CH10" i="7"/>
  <c r="CI10" i="7"/>
  <c r="CB11" i="7"/>
  <c r="CC11" i="7"/>
  <c r="CD11" i="7"/>
  <c r="CE11" i="7"/>
  <c r="CF11" i="7"/>
  <c r="CG11" i="7"/>
  <c r="CH11" i="7"/>
  <c r="CI11" i="7"/>
  <c r="CB12" i="7"/>
  <c r="CC12" i="7"/>
  <c r="CD12" i="7"/>
  <c r="CE12" i="7"/>
  <c r="CF12" i="7"/>
  <c r="CG12" i="7"/>
  <c r="CH12" i="7"/>
  <c r="CI12" i="7"/>
  <c r="CB13" i="7"/>
  <c r="CC13" i="7"/>
  <c r="CD13" i="7"/>
  <c r="CE13" i="7"/>
  <c r="CF13" i="7"/>
  <c r="CG13" i="7"/>
  <c r="CH13" i="7"/>
  <c r="CI13" i="7"/>
  <c r="CB14" i="7"/>
  <c r="CC14" i="7"/>
  <c r="CD14" i="7"/>
  <c r="CE14" i="7"/>
  <c r="CF14" i="7"/>
  <c r="CG14" i="7"/>
  <c r="CH14" i="7"/>
  <c r="CI14" i="7"/>
  <c r="CB15" i="7"/>
  <c r="CC15" i="7"/>
  <c r="CD15" i="7"/>
  <c r="CE15" i="7"/>
  <c r="CF15" i="7"/>
  <c r="CG15" i="7"/>
  <c r="CH15" i="7"/>
  <c r="CI15" i="7"/>
  <c r="V38" i="36"/>
  <c r="N38" i="36"/>
  <c r="M38" i="36"/>
  <c r="CV38" i="36" s="1"/>
  <c r="L38" i="36"/>
  <c r="K38" i="36"/>
  <c r="J38" i="36"/>
  <c r="I38" i="36"/>
  <c r="CR38" i="36" s="1"/>
  <c r="H38" i="36"/>
  <c r="G38" i="36"/>
  <c r="F38" i="36"/>
  <c r="E38" i="36"/>
  <c r="D38" i="36"/>
  <c r="C38" i="36"/>
  <c r="B38" i="36"/>
  <c r="V36" i="36"/>
  <c r="N36" i="36"/>
  <c r="M36" i="36"/>
  <c r="L36" i="36"/>
  <c r="K36" i="36"/>
  <c r="J36" i="36"/>
  <c r="I36" i="36"/>
  <c r="H36" i="36"/>
  <c r="G36" i="36"/>
  <c r="F36" i="36"/>
  <c r="E36" i="36"/>
  <c r="D36" i="36"/>
  <c r="C36" i="36"/>
  <c r="B36" i="36"/>
  <c r="CK36" i="36" s="1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 s="1"/>
  <c r="S62" i="5"/>
  <c r="O13" i="42" s="1"/>
  <c r="T62" i="5"/>
  <c r="N13" i="42" s="1"/>
  <c r="U62" i="5"/>
  <c r="L13" i="42" s="1"/>
  <c r="V62" i="5"/>
  <c r="W62" i="5"/>
  <c r="X62" i="5"/>
  <c r="Y62" i="5"/>
  <c r="Z62" i="5"/>
  <c r="AA62" i="5"/>
  <c r="AB62" i="5"/>
  <c r="AC62" i="5"/>
  <c r="AD62" i="5"/>
  <c r="I13" i="42" s="1"/>
  <c r="AE62" i="5"/>
  <c r="J13" i="42" s="1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F13" i="42"/>
  <c r="C13" i="42"/>
  <c r="AN61" i="5"/>
  <c r="AM61" i="5"/>
  <c r="AL61" i="5"/>
  <c r="AK61" i="5"/>
  <c r="B13" i="42" s="1"/>
  <c r="AJ61" i="5"/>
  <c r="G13" i="42" s="1"/>
  <c r="AI61" i="5"/>
  <c r="EG4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R4" i="5"/>
  <c r="ES4" i="5"/>
  <c r="ET4" i="5"/>
  <c r="EU4" i="5"/>
  <c r="EV4" i="5"/>
  <c r="ER5" i="5"/>
  <c r="ES5" i="5"/>
  <c r="ET5" i="5"/>
  <c r="EU5" i="5"/>
  <c r="EV5" i="5"/>
  <c r="ER6" i="5"/>
  <c r="ES6" i="5"/>
  <c r="ET6" i="5"/>
  <c r="EU6" i="5"/>
  <c r="EV6" i="5"/>
  <c r="ER7" i="5"/>
  <c r="ES7" i="5"/>
  <c r="ET7" i="5"/>
  <c r="EU7" i="5"/>
  <c r="EV7" i="5"/>
  <c r="ER8" i="5"/>
  <c r="ES8" i="5"/>
  <c r="ET8" i="5"/>
  <c r="EU8" i="5"/>
  <c r="EV8" i="5"/>
  <c r="ER9" i="5"/>
  <c r="ES9" i="5"/>
  <c r="ET9" i="5"/>
  <c r="EU9" i="5"/>
  <c r="EV9" i="5"/>
  <c r="ER10" i="5"/>
  <c r="ES10" i="5"/>
  <c r="ET10" i="5"/>
  <c r="EU10" i="5"/>
  <c r="EV10" i="5"/>
  <c r="ER11" i="5"/>
  <c r="ES11" i="5"/>
  <c r="ET11" i="5"/>
  <c r="EU11" i="5"/>
  <c r="EV11" i="5"/>
  <c r="ER12" i="5"/>
  <c r="ES12" i="5"/>
  <c r="ET12" i="5"/>
  <c r="EU12" i="5"/>
  <c r="EV12" i="5"/>
  <c r="ER13" i="5"/>
  <c r="ES13" i="5"/>
  <c r="ET13" i="5"/>
  <c r="EU13" i="5"/>
  <c r="EV13" i="5"/>
  <c r="ER14" i="5"/>
  <c r="ES14" i="5"/>
  <c r="ET14" i="5"/>
  <c r="EU14" i="5"/>
  <c r="EV14" i="5"/>
  <c r="ER15" i="5"/>
  <c r="ES15" i="5"/>
  <c r="ET15" i="5"/>
  <c r="EU15" i="5"/>
  <c r="EV15" i="5"/>
  <c r="ER16" i="5"/>
  <c r="ES16" i="5"/>
  <c r="ET16" i="5"/>
  <c r="EU16" i="5"/>
  <c r="EV16" i="5"/>
  <c r="ER17" i="5"/>
  <c r="ES17" i="5"/>
  <c r="ET17" i="5"/>
  <c r="EU17" i="5"/>
  <c r="EV17" i="5"/>
  <c r="ER18" i="5"/>
  <c r="ES18" i="5"/>
  <c r="ET18" i="5"/>
  <c r="EU18" i="5"/>
  <c r="EV18" i="5"/>
  <c r="ER19" i="5"/>
  <c r="ES19" i="5"/>
  <c r="ET19" i="5"/>
  <c r="EU19" i="5"/>
  <c r="EV19" i="5"/>
  <c r="ER20" i="5"/>
  <c r="ES20" i="5"/>
  <c r="ET20" i="5"/>
  <c r="EU20" i="5"/>
  <c r="EV20" i="5"/>
  <c r="ER21" i="5"/>
  <c r="ES21" i="5"/>
  <c r="ET21" i="5"/>
  <c r="EU21" i="5"/>
  <c r="EV21" i="5"/>
  <c r="ER22" i="5"/>
  <c r="ES22" i="5"/>
  <c r="ET22" i="5"/>
  <c r="EU22" i="5"/>
  <c r="EV22" i="5"/>
  <c r="ER23" i="5"/>
  <c r="ES23" i="5"/>
  <c r="ET23" i="5"/>
  <c r="EU23" i="5"/>
  <c r="EV23" i="5"/>
  <c r="ER24" i="5"/>
  <c r="ES24" i="5"/>
  <c r="ET24" i="5"/>
  <c r="EU24" i="5"/>
  <c r="EV24" i="5"/>
  <c r="ER25" i="5"/>
  <c r="ES25" i="5"/>
  <c r="ET25" i="5"/>
  <c r="EU25" i="5"/>
  <c r="EV25" i="5"/>
  <c r="ER26" i="5"/>
  <c r="ES26" i="5"/>
  <c r="ET26" i="5"/>
  <c r="EU26" i="5"/>
  <c r="EV26" i="5"/>
  <c r="ER27" i="5"/>
  <c r="ES27" i="5"/>
  <c r="ET27" i="5"/>
  <c r="EU27" i="5"/>
  <c r="EV27" i="5"/>
  <c r="ER28" i="5"/>
  <c r="ES28" i="5"/>
  <c r="ET28" i="5"/>
  <c r="EU28" i="5"/>
  <c r="EV28" i="5"/>
  <c r="ER29" i="5"/>
  <c r="ES29" i="5"/>
  <c r="ET29" i="5"/>
  <c r="EU29" i="5"/>
  <c r="EV29" i="5"/>
  <c r="ER30" i="5"/>
  <c r="ES30" i="5"/>
  <c r="ET30" i="5"/>
  <c r="EU30" i="5"/>
  <c r="EV30" i="5"/>
  <c r="ER31" i="5"/>
  <c r="ES31" i="5"/>
  <c r="ET31" i="5"/>
  <c r="EU31" i="5"/>
  <c r="EV31" i="5"/>
  <c r="ER32" i="5"/>
  <c r="ES32" i="5"/>
  <c r="ET32" i="5"/>
  <c r="EU32" i="5"/>
  <c r="EV32" i="5"/>
  <c r="ER33" i="5"/>
  <c r="ES33" i="5"/>
  <c r="ET33" i="5"/>
  <c r="EU33" i="5"/>
  <c r="EV33" i="5"/>
  <c r="ER34" i="5"/>
  <c r="ES34" i="5"/>
  <c r="ET34" i="5"/>
  <c r="EU34" i="5"/>
  <c r="EV34" i="5"/>
  <c r="ER35" i="5"/>
  <c r="ES35" i="5"/>
  <c r="ET35" i="5"/>
  <c r="EU35" i="5"/>
  <c r="EV35" i="5"/>
  <c r="ER36" i="5"/>
  <c r="ES36" i="5"/>
  <c r="ET36" i="5"/>
  <c r="EU36" i="5"/>
  <c r="EV36" i="5"/>
  <c r="ER37" i="5"/>
  <c r="ES37" i="5"/>
  <c r="ET37" i="5"/>
  <c r="EU37" i="5"/>
  <c r="EV37" i="5"/>
  <c r="ER38" i="5"/>
  <c r="ES38" i="5"/>
  <c r="ET38" i="5"/>
  <c r="EU38" i="5"/>
  <c r="EV38" i="5"/>
  <c r="ER39" i="5"/>
  <c r="ES39" i="5"/>
  <c r="ET39" i="5"/>
  <c r="EU39" i="5"/>
  <c r="EV39" i="5"/>
  <c r="ER40" i="5"/>
  <c r="ES40" i="5"/>
  <c r="ET40" i="5"/>
  <c r="EU40" i="5"/>
  <c r="EV40" i="5"/>
  <c r="ER41" i="5"/>
  <c r="ES41" i="5"/>
  <c r="ET41" i="5"/>
  <c r="EU41" i="5"/>
  <c r="EV41" i="5"/>
  <c r="ER42" i="5"/>
  <c r="ES42" i="5"/>
  <c r="ET42" i="5"/>
  <c r="EU42" i="5"/>
  <c r="EV42" i="5"/>
  <c r="ER43" i="5"/>
  <c r="ES43" i="5"/>
  <c r="ET43" i="5"/>
  <c r="EU43" i="5"/>
  <c r="EV43" i="5"/>
  <c r="ER44" i="5"/>
  <c r="ES44" i="5"/>
  <c r="ET44" i="5"/>
  <c r="EU44" i="5"/>
  <c r="EV44" i="5"/>
  <c r="ER45" i="5"/>
  <c r="ES45" i="5"/>
  <c r="ET45" i="5"/>
  <c r="EU45" i="5"/>
  <c r="EV45" i="5"/>
  <c r="ER46" i="5"/>
  <c r="ES46" i="5"/>
  <c r="ET46" i="5"/>
  <c r="EU46" i="5"/>
  <c r="EV46" i="5"/>
  <c r="ER47" i="5"/>
  <c r="ES47" i="5"/>
  <c r="ET47" i="5"/>
  <c r="EU47" i="5"/>
  <c r="EV47" i="5"/>
  <c r="ER48" i="5"/>
  <c r="ES48" i="5"/>
  <c r="ET48" i="5"/>
  <c r="EU48" i="5"/>
  <c r="EV48" i="5"/>
  <c r="ER49" i="5"/>
  <c r="ES49" i="5"/>
  <c r="ET49" i="5"/>
  <c r="EU49" i="5"/>
  <c r="EV49" i="5"/>
  <c r="ER50" i="5"/>
  <c r="ES50" i="5"/>
  <c r="ET50" i="5"/>
  <c r="EU50" i="5"/>
  <c r="EV50" i="5"/>
  <c r="ER51" i="5"/>
  <c r="ES51" i="5"/>
  <c r="ET51" i="5"/>
  <c r="EU51" i="5"/>
  <c r="EV51" i="5"/>
  <c r="EV3" i="5"/>
  <c r="EU3" i="5"/>
  <c r="ET3" i="5"/>
  <c r="ES3" i="5"/>
  <c r="ER3" i="5"/>
  <c r="EG3" i="5"/>
  <c r="EI4" i="5"/>
  <c r="EI5" i="5"/>
  <c r="EI6" i="5"/>
  <c r="EI7" i="5"/>
  <c r="EI8" i="5"/>
  <c r="EI9" i="5"/>
  <c r="EI10" i="5"/>
  <c r="EI11" i="5"/>
  <c r="EI12" i="5"/>
  <c r="EI13" i="5"/>
  <c r="EI14" i="5"/>
  <c r="EI15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28" i="5"/>
  <c r="EI29" i="5"/>
  <c r="EI30" i="5"/>
  <c r="EI31" i="5"/>
  <c r="EI32" i="5"/>
  <c r="EI33" i="5"/>
  <c r="EI34" i="5"/>
  <c r="EI35" i="5"/>
  <c r="EI36" i="5"/>
  <c r="EI37" i="5"/>
  <c r="EI38" i="5"/>
  <c r="EI39" i="5"/>
  <c r="EI40" i="5"/>
  <c r="EI41" i="5"/>
  <c r="EI42" i="5"/>
  <c r="EI43" i="5"/>
  <c r="EI44" i="5"/>
  <c r="EI45" i="5"/>
  <c r="EI46" i="5"/>
  <c r="EI47" i="5"/>
  <c r="EI48" i="5"/>
  <c r="EI49" i="5"/>
  <c r="EI50" i="5"/>
  <c r="EI51" i="5"/>
  <c r="EI3" i="5"/>
  <c r="H16" i="21"/>
  <c r="H45" i="21"/>
  <c r="G45" i="21"/>
  <c r="F45" i="21"/>
  <c r="D45" i="21"/>
  <c r="E43" i="42"/>
  <c r="D43" i="42"/>
  <c r="B45" i="21"/>
  <c r="C43" i="42"/>
  <c r="F37" i="21"/>
  <c r="D37" i="21"/>
  <c r="E35" i="42"/>
  <c r="D35" i="42"/>
  <c r="B37" i="21"/>
  <c r="C35" i="42"/>
  <c r="W8" i="20"/>
  <c r="W42" i="20" s="1"/>
  <c r="CL48" i="8"/>
  <c r="CK48" i="8"/>
  <c r="CJ48" i="8"/>
  <c r="CI48" i="8"/>
  <c r="CH48" i="8"/>
  <c r="CG48" i="8"/>
  <c r="CF48" i="8"/>
  <c r="CL47" i="8"/>
  <c r="CK47" i="8"/>
  <c r="CJ47" i="8"/>
  <c r="CI47" i="8"/>
  <c r="CH47" i="8"/>
  <c r="CG47" i="8"/>
  <c r="CF47" i="8"/>
  <c r="CE47" i="8"/>
  <c r="CL46" i="8"/>
  <c r="CK46" i="8"/>
  <c r="CJ46" i="8"/>
  <c r="CI46" i="8"/>
  <c r="CH46" i="8"/>
  <c r="CG46" i="8"/>
  <c r="CF46" i="8"/>
  <c r="CE46" i="8"/>
  <c r="CL45" i="8"/>
  <c r="CK45" i="8"/>
  <c r="CJ45" i="8"/>
  <c r="CI45" i="8"/>
  <c r="CH45" i="8"/>
  <c r="CG45" i="8"/>
  <c r="CF45" i="8"/>
  <c r="CE45" i="8"/>
  <c r="CL44" i="8"/>
  <c r="CK44" i="8"/>
  <c r="CJ44" i="8"/>
  <c r="CI44" i="8"/>
  <c r="CH44" i="8"/>
  <c r="CG44" i="8"/>
  <c r="CF44" i="8"/>
  <c r="CE44" i="8"/>
  <c r="CL43" i="8"/>
  <c r="CK43" i="8"/>
  <c r="CJ43" i="8"/>
  <c r="CI43" i="8"/>
  <c r="CH43" i="8"/>
  <c r="CG43" i="8"/>
  <c r="CF43" i="8"/>
  <c r="CE43" i="8"/>
  <c r="CL42" i="8"/>
  <c r="CK42" i="8"/>
  <c r="CJ42" i="8"/>
  <c r="CI42" i="8"/>
  <c r="CH42" i="8"/>
  <c r="CG42" i="8"/>
  <c r="CF42" i="8"/>
  <c r="CE42" i="8"/>
  <c r="CL41" i="8"/>
  <c r="CK41" i="8"/>
  <c r="CJ41" i="8"/>
  <c r="CI41" i="8"/>
  <c r="CH41" i="8"/>
  <c r="CG41" i="8"/>
  <c r="CF41" i="8"/>
  <c r="CE41" i="8"/>
  <c r="CL40" i="8"/>
  <c r="CK40" i="8"/>
  <c r="CJ40" i="8"/>
  <c r="CI40" i="8"/>
  <c r="CH40" i="8"/>
  <c r="CG40" i="8"/>
  <c r="CF40" i="8"/>
  <c r="CE40" i="8"/>
  <c r="CL39" i="8"/>
  <c r="CK39" i="8"/>
  <c r="CJ39" i="8"/>
  <c r="CI39" i="8"/>
  <c r="CH39" i="8"/>
  <c r="CG39" i="8"/>
  <c r="CF39" i="8"/>
  <c r="CE39" i="8"/>
  <c r="CL38" i="8"/>
  <c r="CK38" i="8"/>
  <c r="CJ38" i="8"/>
  <c r="CI38" i="8"/>
  <c r="CH38" i="8"/>
  <c r="CG38" i="8"/>
  <c r="CF38" i="8"/>
  <c r="CE38" i="8"/>
  <c r="CL37" i="8"/>
  <c r="CK37" i="8"/>
  <c r="CJ37" i="8"/>
  <c r="CI37" i="8"/>
  <c r="CH37" i="8"/>
  <c r="CG37" i="8"/>
  <c r="CF37" i="8"/>
  <c r="CE37" i="8"/>
  <c r="CL36" i="8"/>
  <c r="CK36" i="8"/>
  <c r="CJ36" i="8"/>
  <c r="CI36" i="8"/>
  <c r="CH36" i="8"/>
  <c r="CG36" i="8"/>
  <c r="CF36" i="8"/>
  <c r="CE36" i="8"/>
  <c r="CL35" i="8"/>
  <c r="CK35" i="8"/>
  <c r="CJ35" i="8"/>
  <c r="CI35" i="8"/>
  <c r="CH35" i="8"/>
  <c r="CG35" i="8"/>
  <c r="CF35" i="8"/>
  <c r="CE35" i="8"/>
  <c r="CL34" i="8"/>
  <c r="CK34" i="8"/>
  <c r="CJ34" i="8"/>
  <c r="CI34" i="8"/>
  <c r="CH34" i="8"/>
  <c r="CG34" i="8"/>
  <c r="CF34" i="8"/>
  <c r="CE34" i="8"/>
  <c r="CL33" i="8"/>
  <c r="CK33" i="8"/>
  <c r="CJ33" i="8"/>
  <c r="CI33" i="8"/>
  <c r="CH33" i="8"/>
  <c r="CG33" i="8"/>
  <c r="CF33" i="8"/>
  <c r="CE33" i="8"/>
  <c r="CL32" i="8"/>
  <c r="CK32" i="8"/>
  <c r="CJ32" i="8"/>
  <c r="CI32" i="8"/>
  <c r="CH32" i="8"/>
  <c r="CG32" i="8"/>
  <c r="CF32" i="8"/>
  <c r="CE32" i="8"/>
  <c r="CL31" i="8"/>
  <c r="CK31" i="8"/>
  <c r="CJ31" i="8"/>
  <c r="CI31" i="8"/>
  <c r="CH31" i="8"/>
  <c r="CG31" i="8"/>
  <c r="CF31" i="8"/>
  <c r="CE31" i="8"/>
  <c r="CL30" i="8"/>
  <c r="CK30" i="8"/>
  <c r="CJ30" i="8"/>
  <c r="CI30" i="8"/>
  <c r="CH30" i="8"/>
  <c r="CG30" i="8"/>
  <c r="CF30" i="8"/>
  <c r="CE30" i="8"/>
  <c r="CL29" i="8"/>
  <c r="CK29" i="8"/>
  <c r="CJ29" i="8"/>
  <c r="CI29" i="8"/>
  <c r="CH29" i="8"/>
  <c r="CG29" i="8"/>
  <c r="CF29" i="8"/>
  <c r="CE29" i="8"/>
  <c r="CL28" i="8"/>
  <c r="CK28" i="8"/>
  <c r="CJ28" i="8"/>
  <c r="CI28" i="8"/>
  <c r="CH28" i="8"/>
  <c r="CG28" i="8"/>
  <c r="CF28" i="8"/>
  <c r="CE28" i="8"/>
  <c r="CL27" i="8"/>
  <c r="CK27" i="8"/>
  <c r="CJ27" i="8"/>
  <c r="CI27" i="8"/>
  <c r="CH27" i="8"/>
  <c r="CG27" i="8"/>
  <c r="CF27" i="8"/>
  <c r="CE27" i="8"/>
  <c r="CL26" i="8"/>
  <c r="CK26" i="8"/>
  <c r="CJ26" i="8"/>
  <c r="CI26" i="8"/>
  <c r="CH26" i="8"/>
  <c r="CG26" i="8"/>
  <c r="CF26" i="8"/>
  <c r="CE26" i="8"/>
  <c r="CL25" i="8"/>
  <c r="CK25" i="8"/>
  <c r="CJ25" i="8"/>
  <c r="CI25" i="8"/>
  <c r="CH25" i="8"/>
  <c r="CG25" i="8"/>
  <c r="CF25" i="8"/>
  <c r="CE25" i="8"/>
  <c r="CL24" i="8"/>
  <c r="CK24" i="8"/>
  <c r="CJ24" i="8"/>
  <c r="CI24" i="8"/>
  <c r="CH24" i="8"/>
  <c r="CG24" i="8"/>
  <c r="CF24" i="8"/>
  <c r="CE24" i="8"/>
  <c r="CL23" i="8"/>
  <c r="CK23" i="8"/>
  <c r="CJ23" i="8"/>
  <c r="CI23" i="8"/>
  <c r="CH23" i="8"/>
  <c r="CG23" i="8"/>
  <c r="CF23" i="8"/>
  <c r="CE23" i="8"/>
  <c r="CL22" i="8"/>
  <c r="CK22" i="8"/>
  <c r="CJ22" i="8"/>
  <c r="CI22" i="8"/>
  <c r="CH22" i="8"/>
  <c r="CG22" i="8"/>
  <c r="CF22" i="8"/>
  <c r="CE22" i="8"/>
  <c r="CL21" i="8"/>
  <c r="CK21" i="8"/>
  <c r="CJ21" i="8"/>
  <c r="CI21" i="8"/>
  <c r="CH21" i="8"/>
  <c r="CG21" i="8"/>
  <c r="CF21" i="8"/>
  <c r="CE21" i="8"/>
  <c r="CL20" i="8"/>
  <c r="CK20" i="8"/>
  <c r="CJ20" i="8"/>
  <c r="CI20" i="8"/>
  <c r="CH20" i="8"/>
  <c r="CG20" i="8"/>
  <c r="CF20" i="8"/>
  <c r="CE20" i="8"/>
  <c r="CL19" i="8"/>
  <c r="CK19" i="8"/>
  <c r="CJ19" i="8"/>
  <c r="CI19" i="8"/>
  <c r="CH19" i="8"/>
  <c r="CG19" i="8"/>
  <c r="CF19" i="8"/>
  <c r="CE19" i="8"/>
  <c r="CL18" i="8"/>
  <c r="CK18" i="8"/>
  <c r="CJ18" i="8"/>
  <c r="CI18" i="8"/>
  <c r="CH18" i="8"/>
  <c r="CG18" i="8"/>
  <c r="CF18" i="8"/>
  <c r="CE18" i="8"/>
  <c r="CL17" i="8"/>
  <c r="CK17" i="8"/>
  <c r="CJ17" i="8"/>
  <c r="CI17" i="8"/>
  <c r="CH17" i="8"/>
  <c r="CG17" i="8"/>
  <c r="CF17" i="8"/>
  <c r="CE17" i="8"/>
  <c r="CL16" i="8"/>
  <c r="CK16" i="8"/>
  <c r="CJ16" i="8"/>
  <c r="CI16" i="8"/>
  <c r="CH16" i="8"/>
  <c r="CG16" i="8"/>
  <c r="CF16" i="8"/>
  <c r="CE16" i="8"/>
  <c r="CL15" i="8"/>
  <c r="CK15" i="8"/>
  <c r="CJ15" i="8"/>
  <c r="CI15" i="8"/>
  <c r="CH15" i="8"/>
  <c r="CG15" i="8"/>
  <c r="CF15" i="8"/>
  <c r="CE15" i="8"/>
  <c r="CL14" i="8"/>
  <c r="CK14" i="8"/>
  <c r="CJ14" i="8"/>
  <c r="CI14" i="8"/>
  <c r="CH14" i="8"/>
  <c r="CG14" i="8"/>
  <c r="CF14" i="8"/>
  <c r="CE14" i="8"/>
  <c r="CL13" i="8"/>
  <c r="CK13" i="8"/>
  <c r="CJ13" i="8"/>
  <c r="CI13" i="8"/>
  <c r="CH13" i="8"/>
  <c r="CG13" i="8"/>
  <c r="CF13" i="8"/>
  <c r="CE13" i="8"/>
  <c r="CL12" i="8"/>
  <c r="CK12" i="8"/>
  <c r="CJ12" i="8"/>
  <c r="CI12" i="8"/>
  <c r="CH12" i="8"/>
  <c r="CG12" i="8"/>
  <c r="CF12" i="8"/>
  <c r="CE12" i="8"/>
  <c r="CL11" i="8"/>
  <c r="CK11" i="8"/>
  <c r="CJ11" i="8"/>
  <c r="CI11" i="8"/>
  <c r="CH11" i="8"/>
  <c r="CG11" i="8"/>
  <c r="CF11" i="8"/>
  <c r="CE11" i="8"/>
  <c r="CL10" i="8"/>
  <c r="CK10" i="8"/>
  <c r="CJ10" i="8"/>
  <c r="CI10" i="8"/>
  <c r="CH10" i="8"/>
  <c r="CG10" i="8"/>
  <c r="CF10" i="8"/>
  <c r="CE10" i="8"/>
  <c r="CL9" i="8"/>
  <c r="CK9" i="8"/>
  <c r="CJ9" i="8"/>
  <c r="CI9" i="8"/>
  <c r="CH9" i="8"/>
  <c r="CG9" i="8"/>
  <c r="CF9" i="8"/>
  <c r="CE9" i="8"/>
  <c r="CL8" i="8"/>
  <c r="CK8" i="8"/>
  <c r="CJ8" i="8"/>
  <c r="CI8" i="8"/>
  <c r="CH8" i="8"/>
  <c r="CG8" i="8"/>
  <c r="CF8" i="8"/>
  <c r="CE8" i="8"/>
  <c r="CL7" i="8"/>
  <c r="CK7" i="8"/>
  <c r="CJ7" i="8"/>
  <c r="CI7" i="8"/>
  <c r="CH7" i="8"/>
  <c r="CG7" i="8"/>
  <c r="CF7" i="8"/>
  <c r="CE7" i="8"/>
  <c r="CL6" i="8"/>
  <c r="CK6" i="8"/>
  <c r="CJ6" i="8"/>
  <c r="CI6" i="8"/>
  <c r="CH6" i="8"/>
  <c r="CG6" i="8"/>
  <c r="CF6" i="8"/>
  <c r="CE6" i="8"/>
  <c r="CL5" i="8"/>
  <c r="CK5" i="8"/>
  <c r="CJ5" i="8"/>
  <c r="CI5" i="8"/>
  <c r="CH5" i="8"/>
  <c r="CG5" i="8"/>
  <c r="CF5" i="8"/>
  <c r="CE5" i="8"/>
  <c r="CL4" i="8"/>
  <c r="CK4" i="8"/>
  <c r="CJ4" i="8"/>
  <c r="CI4" i="8"/>
  <c r="CH4" i="8"/>
  <c r="CG4" i="8"/>
  <c r="CF4" i="8"/>
  <c r="CE4" i="8"/>
  <c r="CL3" i="8"/>
  <c r="CK3" i="8"/>
  <c r="CJ3" i="8"/>
  <c r="CI3" i="8"/>
  <c r="CH3" i="8"/>
  <c r="CG3" i="8"/>
  <c r="CF3" i="8"/>
  <c r="CE3" i="8"/>
  <c r="BY51" i="7"/>
  <c r="BX51" i="7"/>
  <c r="BW51" i="7"/>
  <c r="BV51" i="7"/>
  <c r="BU51" i="7"/>
  <c r="BT51" i="7"/>
  <c r="BR51" i="7"/>
  <c r="BQ51" i="7"/>
  <c r="BP51" i="7"/>
  <c r="BO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S51" i="7"/>
  <c r="AR51" i="7"/>
  <c r="AQ51" i="7"/>
  <c r="AP51" i="7"/>
  <c r="AO51" i="7"/>
  <c r="AM51" i="7"/>
  <c r="AL51" i="7"/>
  <c r="AI51" i="7"/>
  <c r="AE51" i="7"/>
  <c r="AD51" i="7"/>
  <c r="AC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Y50" i="7"/>
  <c r="BX50" i="7"/>
  <c r="H36" i="21" s="1"/>
  <c r="BW50" i="7"/>
  <c r="BV50" i="7"/>
  <c r="BU50" i="7"/>
  <c r="BT50" i="7"/>
  <c r="BR50" i="7"/>
  <c r="G36" i="21" s="1"/>
  <c r="BQ50" i="7"/>
  <c r="BP50" i="7"/>
  <c r="BO50" i="7"/>
  <c r="BM50" i="7"/>
  <c r="BL50" i="7"/>
  <c r="BK50" i="7"/>
  <c r="BJ50" i="7"/>
  <c r="BI50" i="7"/>
  <c r="BH50" i="7"/>
  <c r="BG50" i="7"/>
  <c r="BF50" i="7"/>
  <c r="BE50" i="7"/>
  <c r="BD50" i="7"/>
  <c r="F36" i="21" s="1"/>
  <c r="BC50" i="7"/>
  <c r="E36" i="21" s="1"/>
  <c r="BB50" i="7"/>
  <c r="BA50" i="7"/>
  <c r="AZ50" i="7"/>
  <c r="AY50" i="7"/>
  <c r="AX50" i="7"/>
  <c r="AW50" i="7"/>
  <c r="AV50" i="7"/>
  <c r="AU50" i="7"/>
  <c r="AS50" i="7"/>
  <c r="AR50" i="7"/>
  <c r="AQ50" i="7"/>
  <c r="D36" i="21" s="1"/>
  <c r="AP50" i="7"/>
  <c r="AO50" i="7"/>
  <c r="AM50" i="7"/>
  <c r="AL50" i="7"/>
  <c r="C36" i="21" s="1"/>
  <c r="AI50" i="7"/>
  <c r="E34" i="42" s="1"/>
  <c r="AE50" i="7"/>
  <c r="AD50" i="7"/>
  <c r="AC50" i="7"/>
  <c r="Z50" i="7"/>
  <c r="Y50" i="7"/>
  <c r="D34" i="42" s="1"/>
  <c r="W50" i="7"/>
  <c r="U50" i="7"/>
  <c r="T50" i="7"/>
  <c r="S50" i="7"/>
  <c r="B36" i="21" s="1"/>
  <c r="R50" i="7"/>
  <c r="Q50" i="7"/>
  <c r="C34" i="42" s="1"/>
  <c r="O50" i="7"/>
  <c r="N50" i="7"/>
  <c r="M50" i="7"/>
  <c r="B34" i="42" s="1"/>
  <c r="H50" i="7"/>
  <c r="CI50" i="7" s="1"/>
  <c r="G50" i="7"/>
  <c r="CH50" i="7" s="1"/>
  <c r="F50" i="7"/>
  <c r="E50" i="7"/>
  <c r="CF50" i="7" s="1"/>
  <c r="D50" i="7"/>
  <c r="C50" i="7"/>
  <c r="B50" i="7"/>
  <c r="BY49" i="7"/>
  <c r="BX49" i="7"/>
  <c r="BW49" i="7"/>
  <c r="BV49" i="7"/>
  <c r="BU49" i="7"/>
  <c r="BT49" i="7"/>
  <c r="BR49" i="7"/>
  <c r="AC20" i="20" s="1"/>
  <c r="BQ49" i="7"/>
  <c r="AB20" i="20" s="1"/>
  <c r="BP49" i="7"/>
  <c r="AA20" i="20" s="1"/>
  <c r="BO49" i="7"/>
  <c r="BM49" i="7"/>
  <c r="Y20" i="20" s="1"/>
  <c r="BL49" i="7"/>
  <c r="X20" i="20" s="1"/>
  <c r="BK49" i="7"/>
  <c r="W20" i="20" s="1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S49" i="7"/>
  <c r="AR49" i="7"/>
  <c r="AQ49" i="7"/>
  <c r="AP49" i="7"/>
  <c r="AO49" i="7"/>
  <c r="Q20" i="20" s="1"/>
  <c r="AM49" i="7"/>
  <c r="AL49" i="7"/>
  <c r="AI49" i="7"/>
  <c r="AE49" i="7"/>
  <c r="AD49" i="7"/>
  <c r="AC49" i="7"/>
  <c r="Z49" i="7"/>
  <c r="Y49" i="7"/>
  <c r="W49" i="7"/>
  <c r="U49" i="7"/>
  <c r="T49" i="7"/>
  <c r="S49" i="7"/>
  <c r="I20" i="20" s="1"/>
  <c r="R49" i="7"/>
  <c r="Q49" i="7"/>
  <c r="O49" i="7"/>
  <c r="N49" i="7"/>
  <c r="M49" i="7"/>
  <c r="H49" i="7"/>
  <c r="G49" i="7"/>
  <c r="CH49" i="7" s="1"/>
  <c r="F49" i="7"/>
  <c r="E49" i="7"/>
  <c r="CF49" i="7" s="1"/>
  <c r="D49" i="7"/>
  <c r="CE49" i="7" s="1"/>
  <c r="C49" i="7"/>
  <c r="B49" i="7"/>
  <c r="CC49" i="7" s="1"/>
  <c r="CI48" i="7"/>
  <c r="CH48" i="7"/>
  <c r="CG48" i="7"/>
  <c r="CF48" i="7"/>
  <c r="CE48" i="7"/>
  <c r="CD48" i="7"/>
  <c r="CI47" i="7"/>
  <c r="CH47" i="7"/>
  <c r="CG47" i="7"/>
  <c r="CF47" i="7"/>
  <c r="CE47" i="7"/>
  <c r="CD47" i="7"/>
  <c r="CC47" i="7"/>
  <c r="CB47" i="7"/>
  <c r="CI46" i="7"/>
  <c r="CH46" i="7"/>
  <c r="CG46" i="7"/>
  <c r="CF46" i="7"/>
  <c r="CE46" i="7"/>
  <c r="CD46" i="7"/>
  <c r="CC46" i="7"/>
  <c r="CB46" i="7"/>
  <c r="CI45" i="7"/>
  <c r="CH45" i="7"/>
  <c r="CG45" i="7"/>
  <c r="CF45" i="7"/>
  <c r="CE45" i="7"/>
  <c r="CD45" i="7"/>
  <c r="CC45" i="7"/>
  <c r="CB45" i="7"/>
  <c r="CI44" i="7"/>
  <c r="CH44" i="7"/>
  <c r="CG44" i="7"/>
  <c r="CF44" i="7"/>
  <c r="CE44" i="7"/>
  <c r="CD44" i="7"/>
  <c r="CC44" i="7"/>
  <c r="CB44" i="7"/>
  <c r="CI43" i="7"/>
  <c r="CH43" i="7"/>
  <c r="CG43" i="7"/>
  <c r="CF43" i="7"/>
  <c r="CE43" i="7"/>
  <c r="CD43" i="7"/>
  <c r="CC43" i="7"/>
  <c r="CB43" i="7"/>
  <c r="CI42" i="7"/>
  <c r="CH42" i="7"/>
  <c r="CG42" i="7"/>
  <c r="CF42" i="7"/>
  <c r="CE42" i="7"/>
  <c r="CD42" i="7"/>
  <c r="CC42" i="7"/>
  <c r="CB42" i="7"/>
  <c r="CI41" i="7"/>
  <c r="CH41" i="7"/>
  <c r="CG41" i="7"/>
  <c r="CF41" i="7"/>
  <c r="CE41" i="7"/>
  <c r="CD41" i="7"/>
  <c r="CC41" i="7"/>
  <c r="CB41" i="7"/>
  <c r="CI40" i="7"/>
  <c r="CH40" i="7"/>
  <c r="CG40" i="7"/>
  <c r="CF40" i="7"/>
  <c r="CE40" i="7"/>
  <c r="CD40" i="7"/>
  <c r="CC40" i="7"/>
  <c r="CB40" i="7"/>
  <c r="CI39" i="7"/>
  <c r="CH39" i="7"/>
  <c r="CG39" i="7"/>
  <c r="CF39" i="7"/>
  <c r="CE39" i="7"/>
  <c r="CD39" i="7"/>
  <c r="CC39" i="7"/>
  <c r="CB39" i="7"/>
  <c r="CI38" i="7"/>
  <c r="CH38" i="7"/>
  <c r="CG38" i="7"/>
  <c r="CF38" i="7"/>
  <c r="CE38" i="7"/>
  <c r="CD38" i="7"/>
  <c r="CC38" i="7"/>
  <c r="CB38" i="7"/>
  <c r="CI37" i="7"/>
  <c r="CH37" i="7"/>
  <c r="CG37" i="7"/>
  <c r="CF37" i="7"/>
  <c r="CE37" i="7"/>
  <c r="CD37" i="7"/>
  <c r="CC37" i="7"/>
  <c r="CB37" i="7"/>
  <c r="CI36" i="7"/>
  <c r="CH36" i="7"/>
  <c r="CG36" i="7"/>
  <c r="CF36" i="7"/>
  <c r="CE36" i="7"/>
  <c r="CD36" i="7"/>
  <c r="CC36" i="7"/>
  <c r="CB36" i="7"/>
  <c r="CI35" i="7"/>
  <c r="CH35" i="7"/>
  <c r="CG35" i="7"/>
  <c r="CF35" i="7"/>
  <c r="CE35" i="7"/>
  <c r="CD35" i="7"/>
  <c r="CC35" i="7"/>
  <c r="CB35" i="7"/>
  <c r="CI34" i="7"/>
  <c r="CH34" i="7"/>
  <c r="CG34" i="7"/>
  <c r="CF34" i="7"/>
  <c r="CE34" i="7"/>
  <c r="CD34" i="7"/>
  <c r="CC34" i="7"/>
  <c r="CB34" i="7"/>
  <c r="CI33" i="7"/>
  <c r="CH33" i="7"/>
  <c r="CG33" i="7"/>
  <c r="CF33" i="7"/>
  <c r="CE33" i="7"/>
  <c r="CD33" i="7"/>
  <c r="CC33" i="7"/>
  <c r="CB33" i="7"/>
  <c r="CI32" i="7"/>
  <c r="CH32" i="7"/>
  <c r="CG32" i="7"/>
  <c r="CF32" i="7"/>
  <c r="CE32" i="7"/>
  <c r="CD32" i="7"/>
  <c r="CC32" i="7"/>
  <c r="CB32" i="7"/>
  <c r="CI31" i="7"/>
  <c r="CH31" i="7"/>
  <c r="CG31" i="7"/>
  <c r="CF31" i="7"/>
  <c r="CE31" i="7"/>
  <c r="CD31" i="7"/>
  <c r="CC31" i="7"/>
  <c r="CB31" i="7"/>
  <c r="CI30" i="7"/>
  <c r="CH30" i="7"/>
  <c r="CG30" i="7"/>
  <c r="CF30" i="7"/>
  <c r="CE30" i="7"/>
  <c r="CD30" i="7"/>
  <c r="CC30" i="7"/>
  <c r="CB30" i="7"/>
  <c r="CI29" i="7"/>
  <c r="CH29" i="7"/>
  <c r="CG29" i="7"/>
  <c r="CF29" i="7"/>
  <c r="CE29" i="7"/>
  <c r="CD29" i="7"/>
  <c r="CC29" i="7"/>
  <c r="CB29" i="7"/>
  <c r="CI28" i="7"/>
  <c r="CH28" i="7"/>
  <c r="CG28" i="7"/>
  <c r="CF28" i="7"/>
  <c r="CE28" i="7"/>
  <c r="CD28" i="7"/>
  <c r="CC28" i="7"/>
  <c r="CB28" i="7"/>
  <c r="CI27" i="7"/>
  <c r="CH27" i="7"/>
  <c r="CG27" i="7"/>
  <c r="CF27" i="7"/>
  <c r="CE27" i="7"/>
  <c r="CD27" i="7"/>
  <c r="CC27" i="7"/>
  <c r="CB27" i="7"/>
  <c r="CI26" i="7"/>
  <c r="CH26" i="7"/>
  <c r="CG26" i="7"/>
  <c r="CF26" i="7"/>
  <c r="CE26" i="7"/>
  <c r="CD26" i="7"/>
  <c r="CC26" i="7"/>
  <c r="CB26" i="7"/>
  <c r="CI25" i="7"/>
  <c r="CH25" i="7"/>
  <c r="CG25" i="7"/>
  <c r="CF25" i="7"/>
  <c r="CE25" i="7"/>
  <c r="CD25" i="7"/>
  <c r="CC25" i="7"/>
  <c r="CB25" i="7"/>
  <c r="CI24" i="7"/>
  <c r="CH24" i="7"/>
  <c r="CG24" i="7"/>
  <c r="CF24" i="7"/>
  <c r="CE24" i="7"/>
  <c r="CD24" i="7"/>
  <c r="CC24" i="7"/>
  <c r="CB24" i="7"/>
  <c r="CI23" i="7"/>
  <c r="CH23" i="7"/>
  <c r="CG23" i="7"/>
  <c r="CF23" i="7"/>
  <c r="CE23" i="7"/>
  <c r="CD23" i="7"/>
  <c r="CC23" i="7"/>
  <c r="CB23" i="7"/>
  <c r="CI22" i="7"/>
  <c r="CH22" i="7"/>
  <c r="CG22" i="7"/>
  <c r="CF22" i="7"/>
  <c r="CE22" i="7"/>
  <c r="CD22" i="7"/>
  <c r="CC22" i="7"/>
  <c r="CB22" i="7"/>
  <c r="CI21" i="7"/>
  <c r="CH21" i="7"/>
  <c r="CG21" i="7"/>
  <c r="CF21" i="7"/>
  <c r="CE21" i="7"/>
  <c r="CD21" i="7"/>
  <c r="CC21" i="7"/>
  <c r="CB21" i="7"/>
  <c r="CI20" i="7"/>
  <c r="CH20" i="7"/>
  <c r="CG20" i="7"/>
  <c r="CF20" i="7"/>
  <c r="CE20" i="7"/>
  <c r="CD20" i="7"/>
  <c r="CC20" i="7"/>
  <c r="CB20" i="7"/>
  <c r="CI19" i="7"/>
  <c r="CH19" i="7"/>
  <c r="CG19" i="7"/>
  <c r="CF19" i="7"/>
  <c r="CE19" i="7"/>
  <c r="CD19" i="7"/>
  <c r="CC19" i="7"/>
  <c r="CB19" i="7"/>
  <c r="CI18" i="7"/>
  <c r="CH18" i="7"/>
  <c r="CG18" i="7"/>
  <c r="CF18" i="7"/>
  <c r="CE18" i="7"/>
  <c r="CD18" i="7"/>
  <c r="CC18" i="7"/>
  <c r="CB18" i="7"/>
  <c r="CI17" i="7"/>
  <c r="CH17" i="7"/>
  <c r="CG17" i="7"/>
  <c r="CF17" i="7"/>
  <c r="CE17" i="7"/>
  <c r="CD17" i="7"/>
  <c r="CC17" i="7"/>
  <c r="CB17" i="7"/>
  <c r="CI16" i="7"/>
  <c r="CH16" i="7"/>
  <c r="CG16" i="7"/>
  <c r="CF16" i="7"/>
  <c r="CE16" i="7"/>
  <c r="CD16" i="7"/>
  <c r="CC16" i="7"/>
  <c r="CB16" i="7"/>
  <c r="CI51" i="8"/>
  <c r="CJ51" i="8"/>
  <c r="CL50" i="8"/>
  <c r="CL49" i="8"/>
  <c r="CF51" i="8"/>
  <c r="CF49" i="8"/>
  <c r="CH51" i="8"/>
  <c r="CL51" i="8"/>
  <c r="CG51" i="8"/>
  <c r="CH51" i="7"/>
  <c r="CD51" i="7"/>
  <c r="CG51" i="7"/>
  <c r="CE51" i="7"/>
  <c r="CI49" i="7"/>
  <c r="CI51" i="7"/>
  <c r="CC51" i="7"/>
  <c r="CK50" i="8"/>
  <c r="CK51" i="8"/>
  <c r="CF51" i="7"/>
  <c r="J5" i="20"/>
  <c r="J40" i="20" s="1"/>
  <c r="GY3" i="33"/>
  <c r="GZ3" i="33"/>
  <c r="HA3" i="33"/>
  <c r="HB3" i="33"/>
  <c r="GG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AW61" i="11"/>
  <c r="HU61" i="11" s="1"/>
  <c r="AV61" i="11"/>
  <c r="HT61" i="11" s="1"/>
  <c r="AU61" i="11"/>
  <c r="AT61" i="11"/>
  <c r="HR61" i="11" s="1"/>
  <c r="AS61" i="11"/>
  <c r="HQ61" i="11" s="1"/>
  <c r="AR61" i="11"/>
  <c r="HP61" i="11" s="1"/>
  <c r="AQ61" i="11"/>
  <c r="AP61" i="11"/>
  <c r="HN61" i="11" s="1"/>
  <c r="AO61" i="11"/>
  <c r="HM61" i="11" s="1"/>
  <c r="AN61" i="11"/>
  <c r="HL61" i="11" s="1"/>
  <c r="AM61" i="11"/>
  <c r="HK61" i="11" s="1"/>
  <c r="AL61" i="11"/>
  <c r="HJ61" i="11" s="1"/>
  <c r="AK61" i="11"/>
  <c r="HI61" i="11" s="1"/>
  <c r="AJ61" i="11"/>
  <c r="HH61" i="11" s="1"/>
  <c r="AI61" i="11"/>
  <c r="AH61" i="11"/>
  <c r="AG61" i="11"/>
  <c r="AF61" i="11"/>
  <c r="HD61" i="11" s="1"/>
  <c r="AE61" i="11"/>
  <c r="AD61" i="11"/>
  <c r="AC61" i="11"/>
  <c r="HA61" i="11" s="1"/>
  <c r="AB61" i="11"/>
  <c r="GZ61" i="11" s="1"/>
  <c r="AA61" i="11"/>
  <c r="GY61" i="11" s="1"/>
  <c r="Z61" i="11"/>
  <c r="Y61" i="11"/>
  <c r="X61" i="11"/>
  <c r="W61" i="11"/>
  <c r="GU61" i="11" s="1"/>
  <c r="V61" i="11"/>
  <c r="GT61" i="11" s="1"/>
  <c r="U61" i="11"/>
  <c r="T61" i="11"/>
  <c r="GR61" i="11" s="1"/>
  <c r="S61" i="11"/>
  <c r="GQ61" i="11" s="1"/>
  <c r="R61" i="11"/>
  <c r="Q61" i="11"/>
  <c r="P61" i="11"/>
  <c r="O61" i="11"/>
  <c r="GM61" i="11" s="1"/>
  <c r="N61" i="11"/>
  <c r="M61" i="11"/>
  <c r="K61" i="11"/>
  <c r="GI61" i="11" s="1"/>
  <c r="J61" i="11"/>
  <c r="I61" i="11"/>
  <c r="H61" i="11"/>
  <c r="G61" i="11"/>
  <c r="GE61" i="11" s="1"/>
  <c r="F61" i="11"/>
  <c r="E61" i="11"/>
  <c r="D61" i="11"/>
  <c r="GB61" i="11" s="1"/>
  <c r="C61" i="11"/>
  <c r="GA61" i="11" s="1"/>
  <c r="B61" i="11"/>
  <c r="FZ61" i="11" s="1"/>
  <c r="HI3" i="33"/>
  <c r="X22" i="20"/>
  <c r="G16" i="42"/>
  <c r="K16" i="42"/>
  <c r="F17" i="20"/>
  <c r="J17" i="20"/>
  <c r="D16" i="42"/>
  <c r="M17" i="20"/>
  <c r="O17" i="20"/>
  <c r="E16" i="42"/>
  <c r="F16" i="42"/>
  <c r="Q17" i="20"/>
  <c r="D16" i="21"/>
  <c r="B61" i="14"/>
  <c r="FF3" i="27"/>
  <c r="P17" i="20"/>
  <c r="H16" i="42"/>
  <c r="E17" i="20"/>
  <c r="I16" i="42"/>
  <c r="J16" i="42" s="1"/>
  <c r="C16" i="42"/>
  <c r="C17" i="20"/>
  <c r="EL4" i="5"/>
  <c r="EL5" i="5"/>
  <c r="EL6" i="5"/>
  <c r="EL7" i="5"/>
  <c r="EL8" i="5"/>
  <c r="EL9" i="5"/>
  <c r="EL10" i="5"/>
  <c r="EL11" i="5"/>
  <c r="EL12" i="5"/>
  <c r="EL13" i="5"/>
  <c r="EL14" i="5"/>
  <c r="EL15" i="5"/>
  <c r="EL16" i="5"/>
  <c r="EL17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3" i="5"/>
  <c r="EM4" i="3"/>
  <c r="EM5" i="3"/>
  <c r="EM6" i="3"/>
  <c r="EM7" i="3"/>
  <c r="EM8" i="3"/>
  <c r="EM9" i="3"/>
  <c r="EM10" i="3"/>
  <c r="EM11" i="3"/>
  <c r="EM12" i="3"/>
  <c r="EM13" i="3"/>
  <c r="EM14" i="3"/>
  <c r="EM15" i="3"/>
  <c r="EM16" i="3"/>
  <c r="EM17" i="3"/>
  <c r="EM18" i="3"/>
  <c r="EM19" i="3"/>
  <c r="EM20" i="3"/>
  <c r="EM21" i="3"/>
  <c r="EM22" i="3"/>
  <c r="EM23" i="3"/>
  <c r="EM24" i="3"/>
  <c r="EM25" i="3"/>
  <c r="EM26" i="3"/>
  <c r="EM27" i="3"/>
  <c r="EM28" i="3"/>
  <c r="EM29" i="3"/>
  <c r="EM30" i="3"/>
  <c r="EM31" i="3"/>
  <c r="EM32" i="3"/>
  <c r="EM33" i="3"/>
  <c r="EM34" i="3"/>
  <c r="EM35" i="3"/>
  <c r="EM36" i="3"/>
  <c r="EM37" i="3"/>
  <c r="EM38" i="3"/>
  <c r="EM39" i="3"/>
  <c r="EM40" i="3"/>
  <c r="EM41" i="3"/>
  <c r="EM42" i="3"/>
  <c r="EM43" i="3"/>
  <c r="EM44" i="3"/>
  <c r="EM45" i="3"/>
  <c r="EM46" i="3"/>
  <c r="EM47" i="3"/>
  <c r="EM48" i="3"/>
  <c r="EM49" i="3"/>
  <c r="EM50" i="3"/>
  <c r="EM51" i="3"/>
  <c r="EM3" i="3"/>
  <c r="Y9" i="20"/>
  <c r="AD9" i="20"/>
  <c r="AD8" i="20"/>
  <c r="AD42" i="20" s="1"/>
  <c r="AC8" i="20"/>
  <c r="AC42" i="20" s="1"/>
  <c r="AA8" i="20"/>
  <c r="AA42" i="20" s="1"/>
  <c r="X8" i="20"/>
  <c r="X42" i="20" s="1"/>
  <c r="U8" i="20"/>
  <c r="U42" i="20" s="1"/>
  <c r="T8" i="20"/>
  <c r="T42" i="20" s="1"/>
  <c r="Q8" i="20"/>
  <c r="Q42" i="20" s="1"/>
  <c r="P8" i="20"/>
  <c r="P42" i="20" s="1"/>
  <c r="O8" i="20"/>
  <c r="O42" i="20" s="1"/>
  <c r="K8" i="20"/>
  <c r="K42" i="20" s="1"/>
  <c r="I8" i="20"/>
  <c r="I42" i="20" s="1"/>
  <c r="C8" i="20"/>
  <c r="C42" i="20" s="1"/>
  <c r="B8" i="20"/>
  <c r="B42" i="20" s="1"/>
  <c r="K20" i="20"/>
  <c r="B29" i="20"/>
  <c r="B37" i="20" s="1"/>
  <c r="C29" i="20"/>
  <c r="C37" i="20" s="1"/>
  <c r="E29" i="20"/>
  <c r="E37" i="20" s="1"/>
  <c r="F29" i="20"/>
  <c r="F37" i="20" s="1"/>
  <c r="J29" i="20"/>
  <c r="J37" i="20" s="1"/>
  <c r="K29" i="20"/>
  <c r="K37" i="20" s="1"/>
  <c r="O29" i="20"/>
  <c r="O37" i="20" s="1"/>
  <c r="R29" i="20"/>
  <c r="R37" i="20" s="1"/>
  <c r="S29" i="20"/>
  <c r="S37" i="20" s="1"/>
  <c r="T29" i="20"/>
  <c r="T37" i="20" s="1"/>
  <c r="V29" i="20"/>
  <c r="V37" i="20" s="1"/>
  <c r="Y29" i="20"/>
  <c r="Y37" i="20" s="1"/>
  <c r="AB29" i="20"/>
  <c r="AB37" i="20" s="1"/>
  <c r="AD29" i="20"/>
  <c r="AD37" i="20" s="1"/>
  <c r="AE29" i="20"/>
  <c r="AE37" i="20" s="1"/>
  <c r="T20" i="20"/>
  <c r="C15" i="20"/>
  <c r="E15" i="20"/>
  <c r="I15" i="20"/>
  <c r="O15" i="20"/>
  <c r="R15" i="20"/>
  <c r="U15" i="20"/>
  <c r="AA15" i="20"/>
  <c r="AD15" i="20"/>
  <c r="B13" i="20"/>
  <c r="B45" i="20" s="1"/>
  <c r="K13" i="20"/>
  <c r="K45" i="20" s="1"/>
  <c r="B6" i="20"/>
  <c r="B41" i="20" s="1"/>
  <c r="C6" i="20"/>
  <c r="C41" i="20" s="1"/>
  <c r="F6" i="20"/>
  <c r="G6" i="20"/>
  <c r="G41" i="20" s="1"/>
  <c r="H6" i="20"/>
  <c r="H41" i="20" s="1"/>
  <c r="K6" i="20"/>
  <c r="K41" i="20" s="1"/>
  <c r="L6" i="20"/>
  <c r="L41" i="20" s="1"/>
  <c r="N6" i="20"/>
  <c r="N41" i="20" s="1"/>
  <c r="O6" i="20"/>
  <c r="O41" i="20" s="1"/>
  <c r="P6" i="20"/>
  <c r="P41" i="20" s="1"/>
  <c r="R6" i="20"/>
  <c r="R41" i="20" s="1"/>
  <c r="T6" i="20"/>
  <c r="T41" i="20" s="1"/>
  <c r="U6" i="20"/>
  <c r="U41" i="20" s="1"/>
  <c r="V6" i="20"/>
  <c r="V41" i="20" s="1"/>
  <c r="X6" i="20"/>
  <c r="X41" i="20" s="1"/>
  <c r="Y6" i="20"/>
  <c r="Y41" i="20" s="1"/>
  <c r="Z6" i="20"/>
  <c r="Z41" i="20" s="1"/>
  <c r="AA6" i="20"/>
  <c r="AA41" i="20" s="1"/>
  <c r="AB6" i="20"/>
  <c r="AB41" i="20" s="1"/>
  <c r="AC6" i="20"/>
  <c r="AC41" i="20" s="1"/>
  <c r="AE6" i="20"/>
  <c r="AE41" i="20" s="1"/>
  <c r="T4" i="20"/>
  <c r="T39" i="20" s="1"/>
  <c r="B5" i="20"/>
  <c r="B40" i="20" s="1"/>
  <c r="C5" i="20"/>
  <c r="C40" i="20" s="1"/>
  <c r="E5" i="20"/>
  <c r="E40" i="20" s="1"/>
  <c r="F5" i="20"/>
  <c r="F40" i="20" s="1"/>
  <c r="G5" i="20"/>
  <c r="G40" i="20" s="1"/>
  <c r="H5" i="20"/>
  <c r="H40" i="20" s="1"/>
  <c r="I5" i="20"/>
  <c r="I40" i="20" s="1"/>
  <c r="K5" i="20"/>
  <c r="K40" i="20" s="1"/>
  <c r="L5" i="20"/>
  <c r="L40" i="20" s="1"/>
  <c r="N5" i="20"/>
  <c r="N40" i="20" s="1"/>
  <c r="O5" i="20"/>
  <c r="O40" i="20" s="1"/>
  <c r="P5" i="20"/>
  <c r="P40" i="20" s="1"/>
  <c r="Q5" i="20"/>
  <c r="Q40" i="20" s="1"/>
  <c r="R5" i="20"/>
  <c r="R40" i="20" s="1"/>
  <c r="S5" i="20"/>
  <c r="S40" i="20" s="1"/>
  <c r="T5" i="20"/>
  <c r="T40" i="20" s="1"/>
  <c r="U5" i="20"/>
  <c r="U40" i="20" s="1"/>
  <c r="V5" i="20"/>
  <c r="V40" i="20" s="1"/>
  <c r="X5" i="20"/>
  <c r="X40" i="20" s="1"/>
  <c r="Y5" i="20"/>
  <c r="Y40" i="20" s="1"/>
  <c r="Z5" i="20"/>
  <c r="Z40" i="20" s="1"/>
  <c r="AA5" i="20"/>
  <c r="AA40" i="20" s="1"/>
  <c r="AB5" i="20"/>
  <c r="AB40" i="20" s="1"/>
  <c r="AC5" i="20"/>
  <c r="AC40" i="20" s="1"/>
  <c r="AD5" i="20"/>
  <c r="AD40" i="20" s="1"/>
  <c r="AE5" i="20"/>
  <c r="AE40" i="20" s="1"/>
  <c r="AE4" i="20"/>
  <c r="AE39" i="20" s="1"/>
  <c r="AB4" i="20"/>
  <c r="AB39" i="20" s="1"/>
  <c r="AA4" i="20"/>
  <c r="AA39" i="20" s="1"/>
  <c r="Y4" i="20"/>
  <c r="Y39" i="20" s="1"/>
  <c r="Z4" i="20"/>
  <c r="Z39" i="20" s="1"/>
  <c r="V4" i="20"/>
  <c r="V39" i="20" s="1"/>
  <c r="U4" i="20"/>
  <c r="U39" i="20" s="1"/>
  <c r="S4" i="20"/>
  <c r="S39" i="20" s="1"/>
  <c r="R4" i="20"/>
  <c r="R39" i="20" s="1"/>
  <c r="Q4" i="20"/>
  <c r="Q39" i="20" s="1"/>
  <c r="P4" i="20"/>
  <c r="P39" i="20" s="1"/>
  <c r="O4" i="20"/>
  <c r="O39" i="20" s="1"/>
  <c r="L4" i="20"/>
  <c r="L39" i="20" s="1"/>
  <c r="I4" i="20"/>
  <c r="I39" i="20" s="1"/>
  <c r="G4" i="20"/>
  <c r="G39" i="20" s="1"/>
  <c r="E4" i="20"/>
  <c r="E39" i="20" s="1"/>
  <c r="DP3" i="4"/>
  <c r="DO3" i="4"/>
  <c r="DN3" i="4"/>
  <c r="DM3" i="4"/>
  <c r="DL3" i="4"/>
  <c r="FZ3" i="27"/>
  <c r="FY3" i="27"/>
  <c r="FX3" i="27"/>
  <c r="FW3" i="27"/>
  <c r="FV3" i="27"/>
  <c r="FU3" i="27"/>
  <c r="FT3" i="27"/>
  <c r="FS3" i="27"/>
  <c r="FR3" i="27"/>
  <c r="FQ3" i="27"/>
  <c r="FP3" i="27"/>
  <c r="FO3" i="27"/>
  <c r="FN3" i="27"/>
  <c r="FM3" i="27"/>
  <c r="FK3" i="27"/>
  <c r="FJ3" i="27"/>
  <c r="FI3" i="27"/>
  <c r="FH3" i="27"/>
  <c r="FG3" i="27"/>
  <c r="FE3" i="27"/>
  <c r="FD3" i="27"/>
  <c r="FC3" i="27"/>
  <c r="FB3" i="27"/>
  <c r="FA3" i="27"/>
  <c r="EZ3" i="27"/>
  <c r="EY3" i="27"/>
  <c r="EW3" i="27"/>
  <c r="B63" i="34"/>
  <c r="H12" i="21"/>
  <c r="F12" i="21"/>
  <c r="D12" i="21"/>
  <c r="B62" i="34"/>
  <c r="B12" i="21" s="1"/>
  <c r="IO3" i="33"/>
  <c r="IM3" i="33"/>
  <c r="ID3" i="33"/>
  <c r="IB3" i="33"/>
  <c r="HZ3" i="33"/>
  <c r="HW3" i="33"/>
  <c r="G21" i="42"/>
  <c r="JA3" i="33"/>
  <c r="IZ3" i="33"/>
  <c r="IY3" i="33"/>
  <c r="IX3" i="33"/>
  <c r="IW3" i="33"/>
  <c r="IV3" i="33"/>
  <c r="IU3" i="33"/>
  <c r="IT3" i="33"/>
  <c r="IS3" i="33"/>
  <c r="IQ3" i="33"/>
  <c r="IP3" i="33"/>
  <c r="IN3" i="33"/>
  <c r="IL3" i="33"/>
  <c r="IK3" i="33"/>
  <c r="IJ3" i="33"/>
  <c r="II3" i="33"/>
  <c r="IH3" i="33"/>
  <c r="IG3" i="33"/>
  <c r="IF3" i="33"/>
  <c r="IE3" i="33"/>
  <c r="IC3" i="33"/>
  <c r="IA3" i="33"/>
  <c r="HY3" i="33"/>
  <c r="HX3" i="33"/>
  <c r="HV3" i="33"/>
  <c r="HU3" i="33"/>
  <c r="HT3" i="33"/>
  <c r="HS3" i="33"/>
  <c r="HR3" i="33"/>
  <c r="HQ3" i="33"/>
  <c r="HP3" i="33"/>
  <c r="HO3" i="33"/>
  <c r="HN3" i="33"/>
  <c r="HM3" i="33"/>
  <c r="HL3" i="33"/>
  <c r="HK3" i="33"/>
  <c r="HJ3" i="33"/>
  <c r="HH3" i="33"/>
  <c r="HG3" i="33"/>
  <c r="HF3" i="33"/>
  <c r="HE3" i="33"/>
  <c r="HD3" i="33"/>
  <c r="HC3" i="33"/>
  <c r="HK3" i="25"/>
  <c r="HL3" i="25"/>
  <c r="HM3" i="25"/>
  <c r="HN3" i="25"/>
  <c r="HO3" i="25"/>
  <c r="HP3" i="25"/>
  <c r="FY3" i="25"/>
  <c r="FZ3" i="25"/>
  <c r="GA3" i="25"/>
  <c r="GB3" i="25"/>
  <c r="GC3" i="25"/>
  <c r="GD3" i="25"/>
  <c r="GE3" i="25"/>
  <c r="GF3" i="25"/>
  <c r="GH3" i="25"/>
  <c r="GI3" i="25"/>
  <c r="GJ3" i="25"/>
  <c r="GK3" i="25"/>
  <c r="GL3" i="25"/>
  <c r="GM3" i="25"/>
  <c r="GN3" i="25"/>
  <c r="GO3" i="25"/>
  <c r="HG3" i="25"/>
  <c r="HH3" i="25"/>
  <c r="HJ3" i="25"/>
  <c r="FX3" i="25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H4" i="13"/>
  <c r="EI4" i="13"/>
  <c r="EJ4" i="13"/>
  <c r="EK4" i="13"/>
  <c r="EL4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H5" i="13"/>
  <c r="EI5" i="13"/>
  <c r="EJ5" i="13"/>
  <c r="EK5" i="13"/>
  <c r="EL5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H6" i="13"/>
  <c r="EI6" i="13"/>
  <c r="EJ6" i="13"/>
  <c r="EK6" i="13"/>
  <c r="EL6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H7" i="13"/>
  <c r="EI7" i="13"/>
  <c r="EJ7" i="13"/>
  <c r="EK7" i="13"/>
  <c r="EL7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H8" i="13"/>
  <c r="EI8" i="13"/>
  <c r="EJ8" i="13"/>
  <c r="EK8" i="13"/>
  <c r="EL8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H9" i="13"/>
  <c r="EI9" i="13"/>
  <c r="EJ9" i="13"/>
  <c r="EK9" i="13"/>
  <c r="EL9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H10" i="13"/>
  <c r="EI10" i="13"/>
  <c r="EJ10" i="13"/>
  <c r="EK10" i="13"/>
  <c r="EL10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H11" i="13"/>
  <c r="EI11" i="13"/>
  <c r="EJ11" i="13"/>
  <c r="EK11" i="13"/>
  <c r="EL11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H12" i="13"/>
  <c r="EI12" i="13"/>
  <c r="EJ12" i="13"/>
  <c r="EK12" i="13"/>
  <c r="EL12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H13" i="13"/>
  <c r="EI13" i="13"/>
  <c r="EJ13" i="13"/>
  <c r="EK13" i="13"/>
  <c r="EL13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H14" i="13"/>
  <c r="EI14" i="13"/>
  <c r="EJ14" i="13"/>
  <c r="EK14" i="13"/>
  <c r="EL14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H15" i="13"/>
  <c r="EI15" i="13"/>
  <c r="EJ15" i="13"/>
  <c r="EK15" i="13"/>
  <c r="EL15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H16" i="13"/>
  <c r="EI16" i="13"/>
  <c r="EJ16" i="13"/>
  <c r="EK16" i="13"/>
  <c r="EL16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H17" i="13"/>
  <c r="EI17" i="13"/>
  <c r="EJ17" i="13"/>
  <c r="EK17" i="13"/>
  <c r="EL17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H18" i="13"/>
  <c r="EI18" i="13"/>
  <c r="EJ18" i="13"/>
  <c r="EK18" i="13"/>
  <c r="EL18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H19" i="13"/>
  <c r="EI19" i="13"/>
  <c r="EJ19" i="13"/>
  <c r="EK19" i="13"/>
  <c r="EL19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H20" i="13"/>
  <c r="EI20" i="13"/>
  <c r="EJ20" i="13"/>
  <c r="EK20" i="13"/>
  <c r="EL20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H21" i="13"/>
  <c r="EI21" i="13"/>
  <c r="EJ21" i="13"/>
  <c r="EK21" i="13"/>
  <c r="EL21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H22" i="13"/>
  <c r="EI22" i="13"/>
  <c r="EJ22" i="13"/>
  <c r="EK22" i="13"/>
  <c r="EL22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H23" i="13"/>
  <c r="EI23" i="13"/>
  <c r="EJ23" i="13"/>
  <c r="EK23" i="13"/>
  <c r="EL23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H24" i="13"/>
  <c r="EI24" i="13"/>
  <c r="EJ24" i="13"/>
  <c r="EK24" i="13"/>
  <c r="EL24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H25" i="13"/>
  <c r="EI25" i="13"/>
  <c r="EJ25" i="13"/>
  <c r="EK25" i="13"/>
  <c r="EL25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H26" i="13"/>
  <c r="EI26" i="13"/>
  <c r="EJ26" i="13"/>
  <c r="EK26" i="13"/>
  <c r="EL26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H27" i="13"/>
  <c r="EI27" i="13"/>
  <c r="EJ27" i="13"/>
  <c r="EK27" i="13"/>
  <c r="EL27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H28" i="13"/>
  <c r="EI28" i="13"/>
  <c r="EJ28" i="13"/>
  <c r="EK28" i="13"/>
  <c r="EL28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H29" i="13"/>
  <c r="EI29" i="13"/>
  <c r="EJ29" i="13"/>
  <c r="EK29" i="13"/>
  <c r="EL29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H30" i="13"/>
  <c r="EI30" i="13"/>
  <c r="EJ30" i="13"/>
  <c r="EK30" i="13"/>
  <c r="EL30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H31" i="13"/>
  <c r="EI31" i="13"/>
  <c r="EJ31" i="13"/>
  <c r="EK31" i="13"/>
  <c r="EL31" i="13"/>
  <c r="DQ32" i="13"/>
  <c r="DR32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E32" i="13"/>
  <c r="EF32" i="13"/>
  <c r="EH32" i="13"/>
  <c r="EI32" i="13"/>
  <c r="EJ32" i="13"/>
  <c r="EK32" i="13"/>
  <c r="EL32" i="13"/>
  <c r="DQ33" i="13"/>
  <c r="DR33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E33" i="13"/>
  <c r="EF33" i="13"/>
  <c r="EH33" i="13"/>
  <c r="EI33" i="13"/>
  <c r="EJ33" i="13"/>
  <c r="EK33" i="13"/>
  <c r="EL33" i="13"/>
  <c r="DQ34" i="13"/>
  <c r="DR34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E34" i="13"/>
  <c r="EF34" i="13"/>
  <c r="EH34" i="13"/>
  <c r="EI34" i="13"/>
  <c r="EJ34" i="13"/>
  <c r="EK34" i="13"/>
  <c r="EL34" i="13"/>
  <c r="DQ35" i="13"/>
  <c r="DR35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E35" i="13"/>
  <c r="EF35" i="13"/>
  <c r="EH35" i="13"/>
  <c r="EI35" i="13"/>
  <c r="EJ35" i="13"/>
  <c r="EK35" i="13"/>
  <c r="EL35" i="13"/>
  <c r="DQ36" i="13"/>
  <c r="DR36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E36" i="13"/>
  <c r="EF36" i="13"/>
  <c r="EH36" i="13"/>
  <c r="EI36" i="13"/>
  <c r="EJ36" i="13"/>
  <c r="EK36" i="13"/>
  <c r="EL36" i="13"/>
  <c r="DQ37" i="13"/>
  <c r="DR37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E37" i="13"/>
  <c r="EF37" i="13"/>
  <c r="EH37" i="13"/>
  <c r="EI37" i="13"/>
  <c r="EJ37" i="13"/>
  <c r="EK37" i="13"/>
  <c r="EL37" i="13"/>
  <c r="DQ38" i="13"/>
  <c r="DR38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E38" i="13"/>
  <c r="EF38" i="13"/>
  <c r="EH38" i="13"/>
  <c r="EI38" i="13"/>
  <c r="EJ38" i="13"/>
  <c r="EK38" i="13"/>
  <c r="EL38" i="13"/>
  <c r="DQ39" i="13"/>
  <c r="DR39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E39" i="13"/>
  <c r="EF39" i="13"/>
  <c r="EH39" i="13"/>
  <c r="EI39" i="13"/>
  <c r="EJ39" i="13"/>
  <c r="EK39" i="13"/>
  <c r="EL39" i="13"/>
  <c r="DQ40" i="13"/>
  <c r="DR40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E40" i="13"/>
  <c r="EF40" i="13"/>
  <c r="EH40" i="13"/>
  <c r="EI40" i="13"/>
  <c r="EJ40" i="13"/>
  <c r="EK40" i="13"/>
  <c r="EL40" i="13"/>
  <c r="DQ41" i="13"/>
  <c r="DR41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E41" i="13"/>
  <c r="EF41" i="13"/>
  <c r="EH41" i="13"/>
  <c r="EI41" i="13"/>
  <c r="EJ41" i="13"/>
  <c r="EK41" i="13"/>
  <c r="EL41" i="13"/>
  <c r="DQ42" i="13"/>
  <c r="DR42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E42" i="13"/>
  <c r="EF42" i="13"/>
  <c r="EH42" i="13"/>
  <c r="EI42" i="13"/>
  <c r="EJ42" i="13"/>
  <c r="EK42" i="13"/>
  <c r="EL42" i="13"/>
  <c r="DQ43" i="13"/>
  <c r="DR43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E43" i="13"/>
  <c r="EF43" i="13"/>
  <c r="EH43" i="13"/>
  <c r="EI43" i="13"/>
  <c r="EJ43" i="13"/>
  <c r="EK43" i="13"/>
  <c r="EL43" i="13"/>
  <c r="DQ44" i="13"/>
  <c r="DR44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E44" i="13"/>
  <c r="EF44" i="13"/>
  <c r="EH44" i="13"/>
  <c r="EI44" i="13"/>
  <c r="EJ44" i="13"/>
  <c r="EK44" i="13"/>
  <c r="EL44" i="13"/>
  <c r="DQ45" i="13"/>
  <c r="DR45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E45" i="13"/>
  <c r="EF45" i="13"/>
  <c r="EH45" i="13"/>
  <c r="EI45" i="13"/>
  <c r="EJ45" i="13"/>
  <c r="EK45" i="13"/>
  <c r="EL45" i="13"/>
  <c r="DQ46" i="13"/>
  <c r="DR46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E46" i="13"/>
  <c r="EF46" i="13"/>
  <c r="EH46" i="13"/>
  <c r="EI46" i="13"/>
  <c r="EJ46" i="13"/>
  <c r="EK46" i="13"/>
  <c r="EL46" i="13"/>
  <c r="DQ47" i="13"/>
  <c r="DR47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E47" i="13"/>
  <c r="EF47" i="13"/>
  <c r="EH47" i="13"/>
  <c r="EI47" i="13"/>
  <c r="EJ47" i="13"/>
  <c r="EK47" i="13"/>
  <c r="EL47" i="13"/>
  <c r="DQ48" i="13"/>
  <c r="DR48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E48" i="13"/>
  <c r="EF48" i="13"/>
  <c r="EH48" i="13"/>
  <c r="EI48" i="13"/>
  <c r="EJ48" i="13"/>
  <c r="EK48" i="13"/>
  <c r="EL48" i="13"/>
  <c r="DQ49" i="13"/>
  <c r="DR49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E49" i="13"/>
  <c r="EF49" i="13"/>
  <c r="EH49" i="13"/>
  <c r="EI49" i="13"/>
  <c r="EJ49" i="13"/>
  <c r="EK49" i="13"/>
  <c r="EL49" i="13"/>
  <c r="DQ50" i="13"/>
  <c r="DR50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E50" i="13"/>
  <c r="EF50" i="13"/>
  <c r="EH50" i="13"/>
  <c r="EI50" i="13"/>
  <c r="EJ50" i="13"/>
  <c r="EK50" i="13"/>
  <c r="EL50" i="13"/>
  <c r="DQ51" i="13"/>
  <c r="DR51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E51" i="13"/>
  <c r="EF51" i="13"/>
  <c r="EH51" i="13"/>
  <c r="EI51" i="13"/>
  <c r="EJ51" i="13"/>
  <c r="EK51" i="13"/>
  <c r="EL51" i="13"/>
  <c r="EI3" i="13"/>
  <c r="EJ3" i="13"/>
  <c r="EK3" i="13"/>
  <c r="EL3" i="13"/>
  <c r="EH3" i="13"/>
  <c r="EF3" i="13"/>
  <c r="EE3" i="13"/>
  <c r="ED3" i="13"/>
  <c r="EC3" i="13"/>
  <c r="EB3" i="13"/>
  <c r="EA3" i="13"/>
  <c r="DZ3" i="13"/>
  <c r="DY3" i="13"/>
  <c r="DX3" i="13"/>
  <c r="DW3" i="13"/>
  <c r="DV3" i="13"/>
  <c r="DU3" i="13"/>
  <c r="DT3" i="13"/>
  <c r="DS3" i="13"/>
  <c r="DR3" i="13"/>
  <c r="DQ3" i="13"/>
  <c r="B18" i="21"/>
  <c r="EJ3" i="10"/>
  <c r="EK3" i="10"/>
  <c r="EL3" i="10"/>
  <c r="EM3" i="10"/>
  <c r="EI3" i="10"/>
  <c r="EG3" i="10"/>
  <c r="EF3" i="10"/>
  <c r="EE3" i="10"/>
  <c r="ED3" i="10"/>
  <c r="EC3" i="10"/>
  <c r="EB3" i="10"/>
  <c r="DZ3" i="10"/>
  <c r="DY3" i="10"/>
  <c r="DX3" i="10"/>
  <c r="DW3" i="10"/>
  <c r="DV3" i="10"/>
  <c r="DU3" i="10"/>
  <c r="EC4" i="3"/>
  <c r="ED4" i="3"/>
  <c r="EE4" i="3"/>
  <c r="EF4" i="3"/>
  <c r="EG4" i="3"/>
  <c r="EH4" i="3"/>
  <c r="EI4" i="3"/>
  <c r="EJ4" i="3"/>
  <c r="EK4" i="3"/>
  <c r="EL4" i="3"/>
  <c r="EN4" i="3"/>
  <c r="EO4" i="3"/>
  <c r="EP4" i="3"/>
  <c r="EQ4" i="3"/>
  <c r="ER4" i="3"/>
  <c r="ES4" i="3"/>
  <c r="ET4" i="3"/>
  <c r="EU4" i="3"/>
  <c r="EV4" i="3"/>
  <c r="EX4" i="3"/>
  <c r="EY4" i="3"/>
  <c r="EZ4" i="3"/>
  <c r="FA4" i="3"/>
  <c r="FB4" i="3"/>
  <c r="EC5" i="3"/>
  <c r="ED5" i="3"/>
  <c r="EE5" i="3"/>
  <c r="EF5" i="3"/>
  <c r="EG5" i="3"/>
  <c r="EH5" i="3"/>
  <c r="EI5" i="3"/>
  <c r="EJ5" i="3"/>
  <c r="EK5" i="3"/>
  <c r="EL5" i="3"/>
  <c r="EN5" i="3"/>
  <c r="EO5" i="3"/>
  <c r="EP5" i="3"/>
  <c r="EQ5" i="3"/>
  <c r="ER5" i="3"/>
  <c r="ES5" i="3"/>
  <c r="ET5" i="3"/>
  <c r="EU5" i="3"/>
  <c r="EV5" i="3"/>
  <c r="EX5" i="3"/>
  <c r="EY5" i="3"/>
  <c r="EZ5" i="3"/>
  <c r="FA5" i="3"/>
  <c r="FB5" i="3"/>
  <c r="EC6" i="3"/>
  <c r="ED6" i="3"/>
  <c r="EE6" i="3"/>
  <c r="EF6" i="3"/>
  <c r="EG6" i="3"/>
  <c r="EH6" i="3"/>
  <c r="EI6" i="3"/>
  <c r="EJ6" i="3"/>
  <c r="EK6" i="3"/>
  <c r="EL6" i="3"/>
  <c r="EN6" i="3"/>
  <c r="EO6" i="3"/>
  <c r="EP6" i="3"/>
  <c r="EQ6" i="3"/>
  <c r="ER6" i="3"/>
  <c r="ES6" i="3"/>
  <c r="ET6" i="3"/>
  <c r="EU6" i="3"/>
  <c r="EV6" i="3"/>
  <c r="EX6" i="3"/>
  <c r="EY6" i="3"/>
  <c r="EZ6" i="3"/>
  <c r="FA6" i="3"/>
  <c r="FB6" i="3"/>
  <c r="EC7" i="3"/>
  <c r="ED7" i="3"/>
  <c r="EE7" i="3"/>
  <c r="EF7" i="3"/>
  <c r="EG7" i="3"/>
  <c r="EH7" i="3"/>
  <c r="EI7" i="3"/>
  <c r="EJ7" i="3"/>
  <c r="EK7" i="3"/>
  <c r="EL7" i="3"/>
  <c r="EN7" i="3"/>
  <c r="EO7" i="3"/>
  <c r="EP7" i="3"/>
  <c r="EQ7" i="3"/>
  <c r="ER7" i="3"/>
  <c r="ES7" i="3"/>
  <c r="ET7" i="3"/>
  <c r="EU7" i="3"/>
  <c r="EV7" i="3"/>
  <c r="EX7" i="3"/>
  <c r="EY7" i="3"/>
  <c r="EZ7" i="3"/>
  <c r="FA7" i="3"/>
  <c r="FB7" i="3"/>
  <c r="EC8" i="3"/>
  <c r="ED8" i="3"/>
  <c r="EE8" i="3"/>
  <c r="EF8" i="3"/>
  <c r="EG8" i="3"/>
  <c r="EH8" i="3"/>
  <c r="EI8" i="3"/>
  <c r="EJ8" i="3"/>
  <c r="EK8" i="3"/>
  <c r="EL8" i="3"/>
  <c r="EN8" i="3"/>
  <c r="EO8" i="3"/>
  <c r="EP8" i="3"/>
  <c r="EQ8" i="3"/>
  <c r="ER8" i="3"/>
  <c r="ES8" i="3"/>
  <c r="ET8" i="3"/>
  <c r="EU8" i="3"/>
  <c r="EV8" i="3"/>
  <c r="EX8" i="3"/>
  <c r="EY8" i="3"/>
  <c r="EZ8" i="3"/>
  <c r="FA8" i="3"/>
  <c r="FB8" i="3"/>
  <c r="EC9" i="3"/>
  <c r="ED9" i="3"/>
  <c r="EE9" i="3"/>
  <c r="EF9" i="3"/>
  <c r="EG9" i="3"/>
  <c r="EH9" i="3"/>
  <c r="EI9" i="3"/>
  <c r="EJ9" i="3"/>
  <c r="EK9" i="3"/>
  <c r="EL9" i="3"/>
  <c r="EN9" i="3"/>
  <c r="EO9" i="3"/>
  <c r="EP9" i="3"/>
  <c r="EQ9" i="3"/>
  <c r="ER9" i="3"/>
  <c r="ES9" i="3"/>
  <c r="ET9" i="3"/>
  <c r="EU9" i="3"/>
  <c r="EV9" i="3"/>
  <c r="EX9" i="3"/>
  <c r="EY9" i="3"/>
  <c r="EZ9" i="3"/>
  <c r="FA9" i="3"/>
  <c r="FB9" i="3"/>
  <c r="EC10" i="3"/>
  <c r="ED10" i="3"/>
  <c r="EE10" i="3"/>
  <c r="EF10" i="3"/>
  <c r="EG10" i="3"/>
  <c r="EH10" i="3"/>
  <c r="EI10" i="3"/>
  <c r="EJ10" i="3"/>
  <c r="EK10" i="3"/>
  <c r="EL10" i="3"/>
  <c r="EN10" i="3"/>
  <c r="EO10" i="3"/>
  <c r="EP10" i="3"/>
  <c r="EQ10" i="3"/>
  <c r="ER10" i="3"/>
  <c r="ES10" i="3"/>
  <c r="ET10" i="3"/>
  <c r="EU10" i="3"/>
  <c r="EV10" i="3"/>
  <c r="EX10" i="3"/>
  <c r="EY10" i="3"/>
  <c r="EZ10" i="3"/>
  <c r="FA10" i="3"/>
  <c r="FB10" i="3"/>
  <c r="EC11" i="3"/>
  <c r="ED11" i="3"/>
  <c r="EE11" i="3"/>
  <c r="EF11" i="3"/>
  <c r="EG11" i="3"/>
  <c r="EH11" i="3"/>
  <c r="EI11" i="3"/>
  <c r="EJ11" i="3"/>
  <c r="EK11" i="3"/>
  <c r="EL11" i="3"/>
  <c r="EN11" i="3"/>
  <c r="EO11" i="3"/>
  <c r="EP11" i="3"/>
  <c r="EQ11" i="3"/>
  <c r="ER11" i="3"/>
  <c r="ES11" i="3"/>
  <c r="ET11" i="3"/>
  <c r="EU11" i="3"/>
  <c r="EV11" i="3"/>
  <c r="EX11" i="3"/>
  <c r="EY11" i="3"/>
  <c r="EZ11" i="3"/>
  <c r="FA11" i="3"/>
  <c r="FB11" i="3"/>
  <c r="EC12" i="3"/>
  <c r="ED12" i="3"/>
  <c r="EE12" i="3"/>
  <c r="EF12" i="3"/>
  <c r="EG12" i="3"/>
  <c r="EH12" i="3"/>
  <c r="EI12" i="3"/>
  <c r="EJ12" i="3"/>
  <c r="EK12" i="3"/>
  <c r="EL12" i="3"/>
  <c r="EN12" i="3"/>
  <c r="EO12" i="3"/>
  <c r="EP12" i="3"/>
  <c r="EQ12" i="3"/>
  <c r="ER12" i="3"/>
  <c r="ES12" i="3"/>
  <c r="ET12" i="3"/>
  <c r="EU12" i="3"/>
  <c r="EV12" i="3"/>
  <c r="EX12" i="3"/>
  <c r="EY12" i="3"/>
  <c r="EZ12" i="3"/>
  <c r="FA12" i="3"/>
  <c r="FB12" i="3"/>
  <c r="EC13" i="3"/>
  <c r="ED13" i="3"/>
  <c r="EE13" i="3"/>
  <c r="EF13" i="3"/>
  <c r="EG13" i="3"/>
  <c r="EH13" i="3"/>
  <c r="EI13" i="3"/>
  <c r="EJ13" i="3"/>
  <c r="EK13" i="3"/>
  <c r="EL13" i="3"/>
  <c r="EN13" i="3"/>
  <c r="EO13" i="3"/>
  <c r="EP13" i="3"/>
  <c r="EQ13" i="3"/>
  <c r="ER13" i="3"/>
  <c r="ES13" i="3"/>
  <c r="ET13" i="3"/>
  <c r="EU13" i="3"/>
  <c r="EV13" i="3"/>
  <c r="EX13" i="3"/>
  <c r="EY13" i="3"/>
  <c r="EZ13" i="3"/>
  <c r="FA13" i="3"/>
  <c r="FB13" i="3"/>
  <c r="EC14" i="3"/>
  <c r="ED14" i="3"/>
  <c r="EE14" i="3"/>
  <c r="EF14" i="3"/>
  <c r="EG14" i="3"/>
  <c r="EH14" i="3"/>
  <c r="EI14" i="3"/>
  <c r="EJ14" i="3"/>
  <c r="EK14" i="3"/>
  <c r="EL14" i="3"/>
  <c r="EN14" i="3"/>
  <c r="EO14" i="3"/>
  <c r="EP14" i="3"/>
  <c r="EQ14" i="3"/>
  <c r="ER14" i="3"/>
  <c r="ES14" i="3"/>
  <c r="ET14" i="3"/>
  <c r="EU14" i="3"/>
  <c r="EV14" i="3"/>
  <c r="EX14" i="3"/>
  <c r="EY14" i="3"/>
  <c r="EZ14" i="3"/>
  <c r="FA14" i="3"/>
  <c r="FB14" i="3"/>
  <c r="EC15" i="3"/>
  <c r="ED15" i="3"/>
  <c r="EE15" i="3"/>
  <c r="EF15" i="3"/>
  <c r="EG15" i="3"/>
  <c r="EH15" i="3"/>
  <c r="EI15" i="3"/>
  <c r="EJ15" i="3"/>
  <c r="EK15" i="3"/>
  <c r="EL15" i="3"/>
  <c r="EN15" i="3"/>
  <c r="EO15" i="3"/>
  <c r="EP15" i="3"/>
  <c r="EQ15" i="3"/>
  <c r="ER15" i="3"/>
  <c r="ES15" i="3"/>
  <c r="ET15" i="3"/>
  <c r="EU15" i="3"/>
  <c r="EV15" i="3"/>
  <c r="EX15" i="3"/>
  <c r="EY15" i="3"/>
  <c r="EZ15" i="3"/>
  <c r="FA15" i="3"/>
  <c r="FB15" i="3"/>
  <c r="EC16" i="3"/>
  <c r="ED16" i="3"/>
  <c r="EE16" i="3"/>
  <c r="EF16" i="3"/>
  <c r="EG16" i="3"/>
  <c r="EH16" i="3"/>
  <c r="EI16" i="3"/>
  <c r="EJ16" i="3"/>
  <c r="EK16" i="3"/>
  <c r="EL16" i="3"/>
  <c r="EN16" i="3"/>
  <c r="EO16" i="3"/>
  <c r="EP16" i="3"/>
  <c r="EQ16" i="3"/>
  <c r="ER16" i="3"/>
  <c r="ES16" i="3"/>
  <c r="ET16" i="3"/>
  <c r="EU16" i="3"/>
  <c r="EV16" i="3"/>
  <c r="EX16" i="3"/>
  <c r="EY16" i="3"/>
  <c r="EZ16" i="3"/>
  <c r="FA16" i="3"/>
  <c r="FB16" i="3"/>
  <c r="EC17" i="3"/>
  <c r="ED17" i="3"/>
  <c r="EE17" i="3"/>
  <c r="EF17" i="3"/>
  <c r="EG17" i="3"/>
  <c r="EH17" i="3"/>
  <c r="EI17" i="3"/>
  <c r="EJ17" i="3"/>
  <c r="EK17" i="3"/>
  <c r="EL17" i="3"/>
  <c r="EN17" i="3"/>
  <c r="EO17" i="3"/>
  <c r="EP17" i="3"/>
  <c r="EQ17" i="3"/>
  <c r="ER17" i="3"/>
  <c r="ES17" i="3"/>
  <c r="ET17" i="3"/>
  <c r="EU17" i="3"/>
  <c r="EV17" i="3"/>
  <c r="EX17" i="3"/>
  <c r="EY17" i="3"/>
  <c r="EZ17" i="3"/>
  <c r="FA17" i="3"/>
  <c r="FB17" i="3"/>
  <c r="EC18" i="3"/>
  <c r="ED18" i="3"/>
  <c r="EE18" i="3"/>
  <c r="EF18" i="3"/>
  <c r="EG18" i="3"/>
  <c r="EH18" i="3"/>
  <c r="EI18" i="3"/>
  <c r="EJ18" i="3"/>
  <c r="EK18" i="3"/>
  <c r="EL18" i="3"/>
  <c r="EN18" i="3"/>
  <c r="EO18" i="3"/>
  <c r="EP18" i="3"/>
  <c r="EQ18" i="3"/>
  <c r="ER18" i="3"/>
  <c r="ES18" i="3"/>
  <c r="ET18" i="3"/>
  <c r="EU18" i="3"/>
  <c r="EV18" i="3"/>
  <c r="EX18" i="3"/>
  <c r="EY18" i="3"/>
  <c r="EZ18" i="3"/>
  <c r="FA18" i="3"/>
  <c r="FB18" i="3"/>
  <c r="EC19" i="3"/>
  <c r="ED19" i="3"/>
  <c r="EE19" i="3"/>
  <c r="EF19" i="3"/>
  <c r="EG19" i="3"/>
  <c r="EH19" i="3"/>
  <c r="EI19" i="3"/>
  <c r="EJ19" i="3"/>
  <c r="EK19" i="3"/>
  <c r="EL19" i="3"/>
  <c r="EN19" i="3"/>
  <c r="EO19" i="3"/>
  <c r="EP19" i="3"/>
  <c r="EQ19" i="3"/>
  <c r="ER19" i="3"/>
  <c r="ES19" i="3"/>
  <c r="ET19" i="3"/>
  <c r="EU19" i="3"/>
  <c r="EV19" i="3"/>
  <c r="EX19" i="3"/>
  <c r="EY19" i="3"/>
  <c r="EZ19" i="3"/>
  <c r="FA19" i="3"/>
  <c r="FB19" i="3"/>
  <c r="EC20" i="3"/>
  <c r="ED20" i="3"/>
  <c r="EE20" i="3"/>
  <c r="EF20" i="3"/>
  <c r="EG20" i="3"/>
  <c r="EH20" i="3"/>
  <c r="EI20" i="3"/>
  <c r="EJ20" i="3"/>
  <c r="EK20" i="3"/>
  <c r="EL20" i="3"/>
  <c r="EN20" i="3"/>
  <c r="EO20" i="3"/>
  <c r="EP20" i="3"/>
  <c r="EQ20" i="3"/>
  <c r="ER20" i="3"/>
  <c r="ES20" i="3"/>
  <c r="ET20" i="3"/>
  <c r="EU20" i="3"/>
  <c r="EV20" i="3"/>
  <c r="EX20" i="3"/>
  <c r="EY20" i="3"/>
  <c r="EZ20" i="3"/>
  <c r="FA20" i="3"/>
  <c r="FB20" i="3"/>
  <c r="EC21" i="3"/>
  <c r="ED21" i="3"/>
  <c r="EE21" i="3"/>
  <c r="EF21" i="3"/>
  <c r="EG21" i="3"/>
  <c r="EH21" i="3"/>
  <c r="EI21" i="3"/>
  <c r="EJ21" i="3"/>
  <c r="EK21" i="3"/>
  <c r="EL21" i="3"/>
  <c r="EN21" i="3"/>
  <c r="EO21" i="3"/>
  <c r="EP21" i="3"/>
  <c r="EQ21" i="3"/>
  <c r="ER21" i="3"/>
  <c r="ES21" i="3"/>
  <c r="ET21" i="3"/>
  <c r="EU21" i="3"/>
  <c r="EV21" i="3"/>
  <c r="EX21" i="3"/>
  <c r="EY21" i="3"/>
  <c r="EZ21" i="3"/>
  <c r="FA21" i="3"/>
  <c r="FB21" i="3"/>
  <c r="EC22" i="3"/>
  <c r="ED22" i="3"/>
  <c r="EE22" i="3"/>
  <c r="EF22" i="3"/>
  <c r="EG22" i="3"/>
  <c r="EH22" i="3"/>
  <c r="EI22" i="3"/>
  <c r="EJ22" i="3"/>
  <c r="EK22" i="3"/>
  <c r="EL22" i="3"/>
  <c r="EN22" i="3"/>
  <c r="EO22" i="3"/>
  <c r="EP22" i="3"/>
  <c r="EQ22" i="3"/>
  <c r="ER22" i="3"/>
  <c r="ES22" i="3"/>
  <c r="ET22" i="3"/>
  <c r="EU22" i="3"/>
  <c r="EV22" i="3"/>
  <c r="EX22" i="3"/>
  <c r="EY22" i="3"/>
  <c r="EZ22" i="3"/>
  <c r="FA22" i="3"/>
  <c r="FB22" i="3"/>
  <c r="EC23" i="3"/>
  <c r="ED23" i="3"/>
  <c r="EE23" i="3"/>
  <c r="EF23" i="3"/>
  <c r="EG23" i="3"/>
  <c r="EH23" i="3"/>
  <c r="EI23" i="3"/>
  <c r="EJ23" i="3"/>
  <c r="EK23" i="3"/>
  <c r="EL23" i="3"/>
  <c r="EN23" i="3"/>
  <c r="EO23" i="3"/>
  <c r="EP23" i="3"/>
  <c r="EQ23" i="3"/>
  <c r="ER23" i="3"/>
  <c r="ES23" i="3"/>
  <c r="ET23" i="3"/>
  <c r="EU23" i="3"/>
  <c r="EV23" i="3"/>
  <c r="EX23" i="3"/>
  <c r="EY23" i="3"/>
  <c r="EZ23" i="3"/>
  <c r="FA23" i="3"/>
  <c r="FB23" i="3"/>
  <c r="EC24" i="3"/>
  <c r="ED24" i="3"/>
  <c r="EE24" i="3"/>
  <c r="EF24" i="3"/>
  <c r="EG24" i="3"/>
  <c r="EH24" i="3"/>
  <c r="EI24" i="3"/>
  <c r="EJ24" i="3"/>
  <c r="EK24" i="3"/>
  <c r="EL24" i="3"/>
  <c r="EN24" i="3"/>
  <c r="EO24" i="3"/>
  <c r="EP24" i="3"/>
  <c r="EQ24" i="3"/>
  <c r="ER24" i="3"/>
  <c r="ES24" i="3"/>
  <c r="ET24" i="3"/>
  <c r="EU24" i="3"/>
  <c r="EV24" i="3"/>
  <c r="EX24" i="3"/>
  <c r="EY24" i="3"/>
  <c r="EZ24" i="3"/>
  <c r="FA24" i="3"/>
  <c r="FB24" i="3"/>
  <c r="EC25" i="3"/>
  <c r="ED25" i="3"/>
  <c r="EE25" i="3"/>
  <c r="EF25" i="3"/>
  <c r="EG25" i="3"/>
  <c r="EH25" i="3"/>
  <c r="EI25" i="3"/>
  <c r="EJ25" i="3"/>
  <c r="EK25" i="3"/>
  <c r="EL25" i="3"/>
  <c r="EN25" i="3"/>
  <c r="EO25" i="3"/>
  <c r="EP25" i="3"/>
  <c r="EQ25" i="3"/>
  <c r="ER25" i="3"/>
  <c r="ES25" i="3"/>
  <c r="ET25" i="3"/>
  <c r="EU25" i="3"/>
  <c r="EV25" i="3"/>
  <c r="EX25" i="3"/>
  <c r="EY25" i="3"/>
  <c r="EZ25" i="3"/>
  <c r="FA25" i="3"/>
  <c r="FB25" i="3"/>
  <c r="EC26" i="3"/>
  <c r="ED26" i="3"/>
  <c r="EE26" i="3"/>
  <c r="EF26" i="3"/>
  <c r="EG26" i="3"/>
  <c r="EH26" i="3"/>
  <c r="EI26" i="3"/>
  <c r="EJ26" i="3"/>
  <c r="EK26" i="3"/>
  <c r="EL26" i="3"/>
  <c r="EN26" i="3"/>
  <c r="EO26" i="3"/>
  <c r="EP26" i="3"/>
  <c r="EQ26" i="3"/>
  <c r="ER26" i="3"/>
  <c r="ES26" i="3"/>
  <c r="ET26" i="3"/>
  <c r="EU26" i="3"/>
  <c r="EV26" i="3"/>
  <c r="EX26" i="3"/>
  <c r="EY26" i="3"/>
  <c r="EZ26" i="3"/>
  <c r="FA26" i="3"/>
  <c r="FB26" i="3"/>
  <c r="EC27" i="3"/>
  <c r="ED27" i="3"/>
  <c r="EE27" i="3"/>
  <c r="EF27" i="3"/>
  <c r="EG27" i="3"/>
  <c r="EH27" i="3"/>
  <c r="EI27" i="3"/>
  <c r="EJ27" i="3"/>
  <c r="EK27" i="3"/>
  <c r="EL27" i="3"/>
  <c r="EN27" i="3"/>
  <c r="EO27" i="3"/>
  <c r="EP27" i="3"/>
  <c r="EQ27" i="3"/>
  <c r="ER27" i="3"/>
  <c r="ES27" i="3"/>
  <c r="ET27" i="3"/>
  <c r="EU27" i="3"/>
  <c r="EV27" i="3"/>
  <c r="EX27" i="3"/>
  <c r="EY27" i="3"/>
  <c r="EZ27" i="3"/>
  <c r="FA27" i="3"/>
  <c r="FB27" i="3"/>
  <c r="EC28" i="3"/>
  <c r="ED28" i="3"/>
  <c r="EE28" i="3"/>
  <c r="EF28" i="3"/>
  <c r="EG28" i="3"/>
  <c r="EH28" i="3"/>
  <c r="EI28" i="3"/>
  <c r="EJ28" i="3"/>
  <c r="EK28" i="3"/>
  <c r="EL28" i="3"/>
  <c r="EN28" i="3"/>
  <c r="EO28" i="3"/>
  <c r="EP28" i="3"/>
  <c r="EQ28" i="3"/>
  <c r="ER28" i="3"/>
  <c r="ES28" i="3"/>
  <c r="ET28" i="3"/>
  <c r="EU28" i="3"/>
  <c r="EV28" i="3"/>
  <c r="EX28" i="3"/>
  <c r="EY28" i="3"/>
  <c r="EZ28" i="3"/>
  <c r="FA28" i="3"/>
  <c r="FB28" i="3"/>
  <c r="EC29" i="3"/>
  <c r="ED29" i="3"/>
  <c r="EE29" i="3"/>
  <c r="EF29" i="3"/>
  <c r="EG29" i="3"/>
  <c r="EH29" i="3"/>
  <c r="EI29" i="3"/>
  <c r="EJ29" i="3"/>
  <c r="EK29" i="3"/>
  <c r="EL29" i="3"/>
  <c r="EN29" i="3"/>
  <c r="EO29" i="3"/>
  <c r="EP29" i="3"/>
  <c r="EQ29" i="3"/>
  <c r="ER29" i="3"/>
  <c r="ES29" i="3"/>
  <c r="ET29" i="3"/>
  <c r="EU29" i="3"/>
  <c r="EV29" i="3"/>
  <c r="EX29" i="3"/>
  <c r="EY29" i="3"/>
  <c r="EZ29" i="3"/>
  <c r="FA29" i="3"/>
  <c r="FB29" i="3"/>
  <c r="EC30" i="3"/>
  <c r="ED30" i="3"/>
  <c r="EE30" i="3"/>
  <c r="EF30" i="3"/>
  <c r="EG30" i="3"/>
  <c r="EH30" i="3"/>
  <c r="EI30" i="3"/>
  <c r="EJ30" i="3"/>
  <c r="EK30" i="3"/>
  <c r="EL30" i="3"/>
  <c r="EN30" i="3"/>
  <c r="EO30" i="3"/>
  <c r="EP30" i="3"/>
  <c r="EQ30" i="3"/>
  <c r="ER30" i="3"/>
  <c r="ES30" i="3"/>
  <c r="ET30" i="3"/>
  <c r="EU30" i="3"/>
  <c r="EV30" i="3"/>
  <c r="EX30" i="3"/>
  <c r="EY30" i="3"/>
  <c r="EZ30" i="3"/>
  <c r="FA30" i="3"/>
  <c r="FB30" i="3"/>
  <c r="EC31" i="3"/>
  <c r="ED31" i="3"/>
  <c r="EE31" i="3"/>
  <c r="EF31" i="3"/>
  <c r="EG31" i="3"/>
  <c r="EH31" i="3"/>
  <c r="EI31" i="3"/>
  <c r="EJ31" i="3"/>
  <c r="EK31" i="3"/>
  <c r="EL31" i="3"/>
  <c r="EN31" i="3"/>
  <c r="EO31" i="3"/>
  <c r="EP31" i="3"/>
  <c r="EQ31" i="3"/>
  <c r="ER31" i="3"/>
  <c r="ES31" i="3"/>
  <c r="ET31" i="3"/>
  <c r="EU31" i="3"/>
  <c r="EV31" i="3"/>
  <c r="EX31" i="3"/>
  <c r="EY31" i="3"/>
  <c r="EZ31" i="3"/>
  <c r="FA31" i="3"/>
  <c r="FB31" i="3"/>
  <c r="EC32" i="3"/>
  <c r="ED32" i="3"/>
  <c r="EE32" i="3"/>
  <c r="EF32" i="3"/>
  <c r="EG32" i="3"/>
  <c r="EH32" i="3"/>
  <c r="EI32" i="3"/>
  <c r="EJ32" i="3"/>
  <c r="EK32" i="3"/>
  <c r="EL32" i="3"/>
  <c r="EN32" i="3"/>
  <c r="EO32" i="3"/>
  <c r="EP32" i="3"/>
  <c r="EQ32" i="3"/>
  <c r="ER32" i="3"/>
  <c r="ES32" i="3"/>
  <c r="ET32" i="3"/>
  <c r="EU32" i="3"/>
  <c r="EV32" i="3"/>
  <c r="EX32" i="3"/>
  <c r="EY32" i="3"/>
  <c r="EZ32" i="3"/>
  <c r="FA32" i="3"/>
  <c r="FB32" i="3"/>
  <c r="EC33" i="3"/>
  <c r="ED33" i="3"/>
  <c r="EE33" i="3"/>
  <c r="EF33" i="3"/>
  <c r="EG33" i="3"/>
  <c r="EH33" i="3"/>
  <c r="EI33" i="3"/>
  <c r="EJ33" i="3"/>
  <c r="EK33" i="3"/>
  <c r="EL33" i="3"/>
  <c r="EN33" i="3"/>
  <c r="EO33" i="3"/>
  <c r="EP33" i="3"/>
  <c r="EQ33" i="3"/>
  <c r="ER33" i="3"/>
  <c r="ES33" i="3"/>
  <c r="ET33" i="3"/>
  <c r="EU33" i="3"/>
  <c r="EV33" i="3"/>
  <c r="EX33" i="3"/>
  <c r="EY33" i="3"/>
  <c r="EZ33" i="3"/>
  <c r="FA33" i="3"/>
  <c r="FB33" i="3"/>
  <c r="EC34" i="3"/>
  <c r="ED34" i="3"/>
  <c r="EE34" i="3"/>
  <c r="EF34" i="3"/>
  <c r="EG34" i="3"/>
  <c r="EH34" i="3"/>
  <c r="EI34" i="3"/>
  <c r="EJ34" i="3"/>
  <c r="EK34" i="3"/>
  <c r="EL34" i="3"/>
  <c r="EN34" i="3"/>
  <c r="EO34" i="3"/>
  <c r="EP34" i="3"/>
  <c r="EQ34" i="3"/>
  <c r="ER34" i="3"/>
  <c r="ES34" i="3"/>
  <c r="ET34" i="3"/>
  <c r="EU34" i="3"/>
  <c r="EV34" i="3"/>
  <c r="EX34" i="3"/>
  <c r="EY34" i="3"/>
  <c r="EZ34" i="3"/>
  <c r="FA34" i="3"/>
  <c r="FB34" i="3"/>
  <c r="EC35" i="3"/>
  <c r="ED35" i="3"/>
  <c r="EE35" i="3"/>
  <c r="EF35" i="3"/>
  <c r="EG35" i="3"/>
  <c r="EH35" i="3"/>
  <c r="EI35" i="3"/>
  <c r="EJ35" i="3"/>
  <c r="EK35" i="3"/>
  <c r="EL35" i="3"/>
  <c r="EN35" i="3"/>
  <c r="EO35" i="3"/>
  <c r="EP35" i="3"/>
  <c r="EQ35" i="3"/>
  <c r="ER35" i="3"/>
  <c r="ES35" i="3"/>
  <c r="ET35" i="3"/>
  <c r="EU35" i="3"/>
  <c r="EV35" i="3"/>
  <c r="EX35" i="3"/>
  <c r="EY35" i="3"/>
  <c r="EZ35" i="3"/>
  <c r="FA35" i="3"/>
  <c r="FB35" i="3"/>
  <c r="EC36" i="3"/>
  <c r="ED36" i="3"/>
  <c r="EE36" i="3"/>
  <c r="EF36" i="3"/>
  <c r="EG36" i="3"/>
  <c r="EH36" i="3"/>
  <c r="EI36" i="3"/>
  <c r="EJ36" i="3"/>
  <c r="EK36" i="3"/>
  <c r="EL36" i="3"/>
  <c r="EN36" i="3"/>
  <c r="EO36" i="3"/>
  <c r="EP36" i="3"/>
  <c r="EQ36" i="3"/>
  <c r="ER36" i="3"/>
  <c r="ES36" i="3"/>
  <c r="ET36" i="3"/>
  <c r="EU36" i="3"/>
  <c r="EV36" i="3"/>
  <c r="EX36" i="3"/>
  <c r="EY36" i="3"/>
  <c r="EZ36" i="3"/>
  <c r="FA36" i="3"/>
  <c r="FB36" i="3"/>
  <c r="EC37" i="3"/>
  <c r="ED37" i="3"/>
  <c r="EE37" i="3"/>
  <c r="EF37" i="3"/>
  <c r="EG37" i="3"/>
  <c r="EH37" i="3"/>
  <c r="EI37" i="3"/>
  <c r="EJ37" i="3"/>
  <c r="EK37" i="3"/>
  <c r="EL37" i="3"/>
  <c r="EN37" i="3"/>
  <c r="EO37" i="3"/>
  <c r="EP37" i="3"/>
  <c r="EQ37" i="3"/>
  <c r="ER37" i="3"/>
  <c r="ES37" i="3"/>
  <c r="ET37" i="3"/>
  <c r="EU37" i="3"/>
  <c r="EV37" i="3"/>
  <c r="EX37" i="3"/>
  <c r="EY37" i="3"/>
  <c r="EZ37" i="3"/>
  <c r="FA37" i="3"/>
  <c r="FB37" i="3"/>
  <c r="EC38" i="3"/>
  <c r="ED38" i="3"/>
  <c r="EE38" i="3"/>
  <c r="EF38" i="3"/>
  <c r="EG38" i="3"/>
  <c r="EH38" i="3"/>
  <c r="EI38" i="3"/>
  <c r="EJ38" i="3"/>
  <c r="EK38" i="3"/>
  <c r="EL38" i="3"/>
  <c r="EN38" i="3"/>
  <c r="EO38" i="3"/>
  <c r="EP38" i="3"/>
  <c r="EQ38" i="3"/>
  <c r="ER38" i="3"/>
  <c r="ES38" i="3"/>
  <c r="ET38" i="3"/>
  <c r="EU38" i="3"/>
  <c r="EV38" i="3"/>
  <c r="EX38" i="3"/>
  <c r="EY38" i="3"/>
  <c r="EZ38" i="3"/>
  <c r="FA38" i="3"/>
  <c r="FB38" i="3"/>
  <c r="EC39" i="3"/>
  <c r="ED39" i="3"/>
  <c r="EE39" i="3"/>
  <c r="EF39" i="3"/>
  <c r="EG39" i="3"/>
  <c r="EH39" i="3"/>
  <c r="EI39" i="3"/>
  <c r="EJ39" i="3"/>
  <c r="EK39" i="3"/>
  <c r="EL39" i="3"/>
  <c r="EN39" i="3"/>
  <c r="EO39" i="3"/>
  <c r="EP39" i="3"/>
  <c r="EQ39" i="3"/>
  <c r="ER39" i="3"/>
  <c r="ES39" i="3"/>
  <c r="ET39" i="3"/>
  <c r="EU39" i="3"/>
  <c r="EV39" i="3"/>
  <c r="EX39" i="3"/>
  <c r="EY39" i="3"/>
  <c r="EZ39" i="3"/>
  <c r="FA39" i="3"/>
  <c r="FB39" i="3"/>
  <c r="EC40" i="3"/>
  <c r="ED40" i="3"/>
  <c r="EE40" i="3"/>
  <c r="EF40" i="3"/>
  <c r="EG40" i="3"/>
  <c r="EH40" i="3"/>
  <c r="EI40" i="3"/>
  <c r="EJ40" i="3"/>
  <c r="EK40" i="3"/>
  <c r="EL40" i="3"/>
  <c r="EN40" i="3"/>
  <c r="EO40" i="3"/>
  <c r="EP40" i="3"/>
  <c r="EQ40" i="3"/>
  <c r="ER40" i="3"/>
  <c r="ES40" i="3"/>
  <c r="ET40" i="3"/>
  <c r="EU40" i="3"/>
  <c r="EV40" i="3"/>
  <c r="EX40" i="3"/>
  <c r="EY40" i="3"/>
  <c r="EZ40" i="3"/>
  <c r="FA40" i="3"/>
  <c r="FB40" i="3"/>
  <c r="EC41" i="3"/>
  <c r="ED41" i="3"/>
  <c r="EE41" i="3"/>
  <c r="EF41" i="3"/>
  <c r="EG41" i="3"/>
  <c r="EH41" i="3"/>
  <c r="EI41" i="3"/>
  <c r="EJ41" i="3"/>
  <c r="EK41" i="3"/>
  <c r="EL41" i="3"/>
  <c r="EN41" i="3"/>
  <c r="EO41" i="3"/>
  <c r="EP41" i="3"/>
  <c r="EQ41" i="3"/>
  <c r="ER41" i="3"/>
  <c r="ES41" i="3"/>
  <c r="ET41" i="3"/>
  <c r="EU41" i="3"/>
  <c r="EV41" i="3"/>
  <c r="EX41" i="3"/>
  <c r="EY41" i="3"/>
  <c r="EZ41" i="3"/>
  <c r="FA41" i="3"/>
  <c r="FB41" i="3"/>
  <c r="EC42" i="3"/>
  <c r="ED42" i="3"/>
  <c r="EE42" i="3"/>
  <c r="EF42" i="3"/>
  <c r="EG42" i="3"/>
  <c r="EH42" i="3"/>
  <c r="EI42" i="3"/>
  <c r="EJ42" i="3"/>
  <c r="EK42" i="3"/>
  <c r="EL42" i="3"/>
  <c r="EN42" i="3"/>
  <c r="EO42" i="3"/>
  <c r="EP42" i="3"/>
  <c r="EQ42" i="3"/>
  <c r="ER42" i="3"/>
  <c r="ES42" i="3"/>
  <c r="ET42" i="3"/>
  <c r="EU42" i="3"/>
  <c r="EV42" i="3"/>
  <c r="EX42" i="3"/>
  <c r="EY42" i="3"/>
  <c r="EZ42" i="3"/>
  <c r="FA42" i="3"/>
  <c r="FB42" i="3"/>
  <c r="EC43" i="3"/>
  <c r="ED43" i="3"/>
  <c r="EE43" i="3"/>
  <c r="EF43" i="3"/>
  <c r="EG43" i="3"/>
  <c r="EH43" i="3"/>
  <c r="EI43" i="3"/>
  <c r="EJ43" i="3"/>
  <c r="EK43" i="3"/>
  <c r="EL43" i="3"/>
  <c r="EN43" i="3"/>
  <c r="EO43" i="3"/>
  <c r="EP43" i="3"/>
  <c r="EQ43" i="3"/>
  <c r="ER43" i="3"/>
  <c r="ES43" i="3"/>
  <c r="ET43" i="3"/>
  <c r="EU43" i="3"/>
  <c r="EV43" i="3"/>
  <c r="EX43" i="3"/>
  <c r="EY43" i="3"/>
  <c r="EZ43" i="3"/>
  <c r="FA43" i="3"/>
  <c r="FB43" i="3"/>
  <c r="EC44" i="3"/>
  <c r="ED44" i="3"/>
  <c r="EE44" i="3"/>
  <c r="EF44" i="3"/>
  <c r="EG44" i="3"/>
  <c r="EH44" i="3"/>
  <c r="EI44" i="3"/>
  <c r="EJ44" i="3"/>
  <c r="EK44" i="3"/>
  <c r="EL44" i="3"/>
  <c r="EN44" i="3"/>
  <c r="EO44" i="3"/>
  <c r="EP44" i="3"/>
  <c r="EQ44" i="3"/>
  <c r="ER44" i="3"/>
  <c r="ES44" i="3"/>
  <c r="ET44" i="3"/>
  <c r="EU44" i="3"/>
  <c r="EV44" i="3"/>
  <c r="EX44" i="3"/>
  <c r="EY44" i="3"/>
  <c r="EZ44" i="3"/>
  <c r="FA44" i="3"/>
  <c r="FB44" i="3"/>
  <c r="EC45" i="3"/>
  <c r="ED45" i="3"/>
  <c r="EE45" i="3"/>
  <c r="EF45" i="3"/>
  <c r="EG45" i="3"/>
  <c r="EH45" i="3"/>
  <c r="EI45" i="3"/>
  <c r="EJ45" i="3"/>
  <c r="EK45" i="3"/>
  <c r="EL45" i="3"/>
  <c r="EN45" i="3"/>
  <c r="EO45" i="3"/>
  <c r="EP45" i="3"/>
  <c r="EQ45" i="3"/>
  <c r="ER45" i="3"/>
  <c r="ES45" i="3"/>
  <c r="ET45" i="3"/>
  <c r="EU45" i="3"/>
  <c r="EV45" i="3"/>
  <c r="EX45" i="3"/>
  <c r="EY45" i="3"/>
  <c r="EZ45" i="3"/>
  <c r="FA45" i="3"/>
  <c r="FB45" i="3"/>
  <c r="EC46" i="3"/>
  <c r="ED46" i="3"/>
  <c r="EE46" i="3"/>
  <c r="EF46" i="3"/>
  <c r="EG46" i="3"/>
  <c r="EH46" i="3"/>
  <c r="EI46" i="3"/>
  <c r="EJ46" i="3"/>
  <c r="EK46" i="3"/>
  <c r="EL46" i="3"/>
  <c r="EN46" i="3"/>
  <c r="EO46" i="3"/>
  <c r="EP46" i="3"/>
  <c r="EQ46" i="3"/>
  <c r="ER46" i="3"/>
  <c r="ES46" i="3"/>
  <c r="ET46" i="3"/>
  <c r="EU46" i="3"/>
  <c r="EV46" i="3"/>
  <c r="EX46" i="3"/>
  <c r="EY46" i="3"/>
  <c r="EZ46" i="3"/>
  <c r="FA46" i="3"/>
  <c r="FB46" i="3"/>
  <c r="EC47" i="3"/>
  <c r="ED47" i="3"/>
  <c r="EE47" i="3"/>
  <c r="EF47" i="3"/>
  <c r="EG47" i="3"/>
  <c r="EH47" i="3"/>
  <c r="EI47" i="3"/>
  <c r="EJ47" i="3"/>
  <c r="EK47" i="3"/>
  <c r="EL47" i="3"/>
  <c r="EN47" i="3"/>
  <c r="EO47" i="3"/>
  <c r="EP47" i="3"/>
  <c r="EQ47" i="3"/>
  <c r="ER47" i="3"/>
  <c r="ES47" i="3"/>
  <c r="ET47" i="3"/>
  <c r="EU47" i="3"/>
  <c r="EV47" i="3"/>
  <c r="EX47" i="3"/>
  <c r="EY47" i="3"/>
  <c r="EZ47" i="3"/>
  <c r="FA47" i="3"/>
  <c r="FB47" i="3"/>
  <c r="EC48" i="3"/>
  <c r="ED48" i="3"/>
  <c r="EE48" i="3"/>
  <c r="EF48" i="3"/>
  <c r="EG48" i="3"/>
  <c r="EH48" i="3"/>
  <c r="EI48" i="3"/>
  <c r="EJ48" i="3"/>
  <c r="EK48" i="3"/>
  <c r="EL48" i="3"/>
  <c r="EN48" i="3"/>
  <c r="EO48" i="3"/>
  <c r="EP48" i="3"/>
  <c r="EQ48" i="3"/>
  <c r="ER48" i="3"/>
  <c r="ES48" i="3"/>
  <c r="ET48" i="3"/>
  <c r="EU48" i="3"/>
  <c r="EV48" i="3"/>
  <c r="EX48" i="3"/>
  <c r="EY48" i="3"/>
  <c r="EZ48" i="3"/>
  <c r="FA48" i="3"/>
  <c r="FB48" i="3"/>
  <c r="EC49" i="3"/>
  <c r="ED49" i="3"/>
  <c r="EE49" i="3"/>
  <c r="EF49" i="3"/>
  <c r="EG49" i="3"/>
  <c r="EH49" i="3"/>
  <c r="EI49" i="3"/>
  <c r="EJ49" i="3"/>
  <c r="EK49" i="3"/>
  <c r="EL49" i="3"/>
  <c r="EN49" i="3"/>
  <c r="EO49" i="3"/>
  <c r="EP49" i="3"/>
  <c r="EQ49" i="3"/>
  <c r="ER49" i="3"/>
  <c r="ES49" i="3"/>
  <c r="ET49" i="3"/>
  <c r="EU49" i="3"/>
  <c r="EV49" i="3"/>
  <c r="EX49" i="3"/>
  <c r="EY49" i="3"/>
  <c r="EZ49" i="3"/>
  <c r="FA49" i="3"/>
  <c r="FB49" i="3"/>
  <c r="EC50" i="3"/>
  <c r="ED50" i="3"/>
  <c r="EE50" i="3"/>
  <c r="EF50" i="3"/>
  <c r="EG50" i="3"/>
  <c r="EH50" i="3"/>
  <c r="EI50" i="3"/>
  <c r="EJ50" i="3"/>
  <c r="EK50" i="3"/>
  <c r="EL50" i="3"/>
  <c r="EN50" i="3"/>
  <c r="EO50" i="3"/>
  <c r="EP50" i="3"/>
  <c r="EQ50" i="3"/>
  <c r="ER50" i="3"/>
  <c r="ES50" i="3"/>
  <c r="ET50" i="3"/>
  <c r="EU50" i="3"/>
  <c r="EV50" i="3"/>
  <c r="EX50" i="3"/>
  <c r="EY50" i="3"/>
  <c r="EZ50" i="3"/>
  <c r="FA50" i="3"/>
  <c r="FB50" i="3"/>
  <c r="EC51" i="3"/>
  <c r="ED51" i="3"/>
  <c r="EE51" i="3"/>
  <c r="EF51" i="3"/>
  <c r="EG51" i="3"/>
  <c r="EH51" i="3"/>
  <c r="EI51" i="3"/>
  <c r="EJ51" i="3"/>
  <c r="EK51" i="3"/>
  <c r="EL51" i="3"/>
  <c r="EN51" i="3"/>
  <c r="EO51" i="3"/>
  <c r="EP51" i="3"/>
  <c r="EQ51" i="3"/>
  <c r="ER51" i="3"/>
  <c r="ES51" i="3"/>
  <c r="ET51" i="3"/>
  <c r="EU51" i="3"/>
  <c r="EV51" i="3"/>
  <c r="EX51" i="3"/>
  <c r="EY51" i="3"/>
  <c r="EZ51" i="3"/>
  <c r="FA51" i="3"/>
  <c r="FB51" i="3"/>
  <c r="EC3" i="3"/>
  <c r="FB3" i="3"/>
  <c r="EY3" i="3"/>
  <c r="EZ3" i="3"/>
  <c r="FA3" i="3"/>
  <c r="EX3" i="3"/>
  <c r="EV3" i="3"/>
  <c r="EU3" i="3"/>
  <c r="ET3" i="3"/>
  <c r="ES3" i="3"/>
  <c r="ER3" i="3"/>
  <c r="EQ3" i="3"/>
  <c r="EP3" i="3"/>
  <c r="EO3" i="3"/>
  <c r="EN3" i="3"/>
  <c r="EL3" i="3"/>
  <c r="EK3" i="3"/>
  <c r="EJ3" i="3"/>
  <c r="EI3" i="3"/>
  <c r="EH3" i="3"/>
  <c r="EG3" i="3"/>
  <c r="EF3" i="3"/>
  <c r="EE3" i="3"/>
  <c r="ED3" i="3"/>
  <c r="DQ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H4" i="5"/>
  <c r="EJ4" i="5"/>
  <c r="EK4" i="5"/>
  <c r="EM4" i="5"/>
  <c r="EN4" i="5"/>
  <c r="EO4" i="5"/>
  <c r="EP4" i="5"/>
  <c r="EQ4" i="5"/>
  <c r="DQ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H5" i="5"/>
  <c r="EJ5" i="5"/>
  <c r="EK5" i="5"/>
  <c r="EM5" i="5"/>
  <c r="EN5" i="5"/>
  <c r="EO5" i="5"/>
  <c r="EP5" i="5"/>
  <c r="EQ5" i="5"/>
  <c r="DQ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H6" i="5"/>
  <c r="EJ6" i="5"/>
  <c r="EK6" i="5"/>
  <c r="EM6" i="5"/>
  <c r="EN6" i="5"/>
  <c r="EO6" i="5"/>
  <c r="EP6" i="5"/>
  <c r="EQ6" i="5"/>
  <c r="DQ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H7" i="5"/>
  <c r="EJ7" i="5"/>
  <c r="EK7" i="5"/>
  <c r="EM7" i="5"/>
  <c r="EN7" i="5"/>
  <c r="EO7" i="5"/>
  <c r="EP7" i="5"/>
  <c r="EQ7" i="5"/>
  <c r="DQ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H8" i="5"/>
  <c r="EJ8" i="5"/>
  <c r="EK8" i="5"/>
  <c r="EM8" i="5"/>
  <c r="EN8" i="5"/>
  <c r="EO8" i="5"/>
  <c r="EP8" i="5"/>
  <c r="EQ8" i="5"/>
  <c r="DQ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H9" i="5"/>
  <c r="EJ9" i="5"/>
  <c r="EK9" i="5"/>
  <c r="EM9" i="5"/>
  <c r="EN9" i="5"/>
  <c r="EO9" i="5"/>
  <c r="EP9" i="5"/>
  <c r="EQ9" i="5"/>
  <c r="DQ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H10" i="5"/>
  <c r="EJ10" i="5"/>
  <c r="EK10" i="5"/>
  <c r="EM10" i="5"/>
  <c r="EN10" i="5"/>
  <c r="EO10" i="5"/>
  <c r="EP10" i="5"/>
  <c r="EQ10" i="5"/>
  <c r="DQ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H11" i="5"/>
  <c r="EJ11" i="5"/>
  <c r="EK11" i="5"/>
  <c r="EM11" i="5"/>
  <c r="EN11" i="5"/>
  <c r="EO11" i="5"/>
  <c r="EP11" i="5"/>
  <c r="EQ11" i="5"/>
  <c r="DQ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H12" i="5"/>
  <c r="EJ12" i="5"/>
  <c r="EK12" i="5"/>
  <c r="EM12" i="5"/>
  <c r="EN12" i="5"/>
  <c r="EO12" i="5"/>
  <c r="EP12" i="5"/>
  <c r="EQ12" i="5"/>
  <c r="DQ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H13" i="5"/>
  <c r="EJ13" i="5"/>
  <c r="EK13" i="5"/>
  <c r="EM13" i="5"/>
  <c r="EN13" i="5"/>
  <c r="EO13" i="5"/>
  <c r="EP13" i="5"/>
  <c r="EQ13" i="5"/>
  <c r="DQ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H14" i="5"/>
  <c r="EJ14" i="5"/>
  <c r="EK14" i="5"/>
  <c r="EM14" i="5"/>
  <c r="EN14" i="5"/>
  <c r="EO14" i="5"/>
  <c r="EP14" i="5"/>
  <c r="EQ14" i="5"/>
  <c r="DQ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H15" i="5"/>
  <c r="EJ15" i="5"/>
  <c r="EK15" i="5"/>
  <c r="EM15" i="5"/>
  <c r="EN15" i="5"/>
  <c r="EO15" i="5"/>
  <c r="EP15" i="5"/>
  <c r="EQ15" i="5"/>
  <c r="DQ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H16" i="5"/>
  <c r="EJ16" i="5"/>
  <c r="EK16" i="5"/>
  <c r="EM16" i="5"/>
  <c r="EN16" i="5"/>
  <c r="EO16" i="5"/>
  <c r="EP16" i="5"/>
  <c r="EQ16" i="5"/>
  <c r="DQ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H17" i="5"/>
  <c r="EJ17" i="5"/>
  <c r="EK17" i="5"/>
  <c r="EM17" i="5"/>
  <c r="EN17" i="5"/>
  <c r="EO17" i="5"/>
  <c r="EP17" i="5"/>
  <c r="EQ17" i="5"/>
  <c r="DQ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H18" i="5"/>
  <c r="EJ18" i="5"/>
  <c r="EK18" i="5"/>
  <c r="EM18" i="5"/>
  <c r="EN18" i="5"/>
  <c r="EO18" i="5"/>
  <c r="EP18" i="5"/>
  <c r="EQ18" i="5"/>
  <c r="DQ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H19" i="5"/>
  <c r="EJ19" i="5"/>
  <c r="EK19" i="5"/>
  <c r="EM19" i="5"/>
  <c r="EN19" i="5"/>
  <c r="EO19" i="5"/>
  <c r="EP19" i="5"/>
  <c r="EQ19" i="5"/>
  <c r="DQ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H20" i="5"/>
  <c r="EJ20" i="5"/>
  <c r="EK20" i="5"/>
  <c r="EM20" i="5"/>
  <c r="EN20" i="5"/>
  <c r="EO20" i="5"/>
  <c r="EP20" i="5"/>
  <c r="EQ20" i="5"/>
  <c r="DQ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H21" i="5"/>
  <c r="EJ21" i="5"/>
  <c r="EK21" i="5"/>
  <c r="EM21" i="5"/>
  <c r="EN21" i="5"/>
  <c r="EO21" i="5"/>
  <c r="EP21" i="5"/>
  <c r="EQ21" i="5"/>
  <c r="DQ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H22" i="5"/>
  <c r="EJ22" i="5"/>
  <c r="EK22" i="5"/>
  <c r="EM22" i="5"/>
  <c r="EN22" i="5"/>
  <c r="EO22" i="5"/>
  <c r="EP22" i="5"/>
  <c r="EQ22" i="5"/>
  <c r="DQ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H23" i="5"/>
  <c r="EJ23" i="5"/>
  <c r="EK23" i="5"/>
  <c r="EM23" i="5"/>
  <c r="EN23" i="5"/>
  <c r="EO23" i="5"/>
  <c r="EP23" i="5"/>
  <c r="EQ23" i="5"/>
  <c r="DQ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H24" i="5"/>
  <c r="EJ24" i="5"/>
  <c r="EK24" i="5"/>
  <c r="EM24" i="5"/>
  <c r="EN24" i="5"/>
  <c r="EO24" i="5"/>
  <c r="EP24" i="5"/>
  <c r="EQ24" i="5"/>
  <c r="DQ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H25" i="5"/>
  <c r="EJ25" i="5"/>
  <c r="EK25" i="5"/>
  <c r="EM25" i="5"/>
  <c r="EN25" i="5"/>
  <c r="EO25" i="5"/>
  <c r="EP25" i="5"/>
  <c r="EQ25" i="5"/>
  <c r="DQ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H26" i="5"/>
  <c r="EJ26" i="5"/>
  <c r="EK26" i="5"/>
  <c r="EM26" i="5"/>
  <c r="EN26" i="5"/>
  <c r="EO26" i="5"/>
  <c r="EP26" i="5"/>
  <c r="EQ26" i="5"/>
  <c r="DQ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H27" i="5"/>
  <c r="EJ27" i="5"/>
  <c r="EK27" i="5"/>
  <c r="EM27" i="5"/>
  <c r="EN27" i="5"/>
  <c r="EO27" i="5"/>
  <c r="EP27" i="5"/>
  <c r="EQ27" i="5"/>
  <c r="DQ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H28" i="5"/>
  <c r="EJ28" i="5"/>
  <c r="EK28" i="5"/>
  <c r="EM28" i="5"/>
  <c r="EN28" i="5"/>
  <c r="EO28" i="5"/>
  <c r="EP28" i="5"/>
  <c r="EQ28" i="5"/>
  <c r="DQ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H29" i="5"/>
  <c r="EJ29" i="5"/>
  <c r="EK29" i="5"/>
  <c r="EM29" i="5"/>
  <c r="EN29" i="5"/>
  <c r="EO29" i="5"/>
  <c r="EP29" i="5"/>
  <c r="EQ29" i="5"/>
  <c r="DQ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H30" i="5"/>
  <c r="EJ30" i="5"/>
  <c r="EK30" i="5"/>
  <c r="EM30" i="5"/>
  <c r="EN30" i="5"/>
  <c r="EO30" i="5"/>
  <c r="EP30" i="5"/>
  <c r="EQ30" i="5"/>
  <c r="DQ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H31" i="5"/>
  <c r="EJ31" i="5"/>
  <c r="EK31" i="5"/>
  <c r="EM31" i="5"/>
  <c r="EN31" i="5"/>
  <c r="EO31" i="5"/>
  <c r="EP31" i="5"/>
  <c r="EQ31" i="5"/>
  <c r="DQ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H32" i="5"/>
  <c r="EJ32" i="5"/>
  <c r="EK32" i="5"/>
  <c r="EM32" i="5"/>
  <c r="EN32" i="5"/>
  <c r="EO32" i="5"/>
  <c r="EP32" i="5"/>
  <c r="EQ32" i="5"/>
  <c r="DQ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H33" i="5"/>
  <c r="EJ33" i="5"/>
  <c r="EK33" i="5"/>
  <c r="EM33" i="5"/>
  <c r="EN33" i="5"/>
  <c r="EO33" i="5"/>
  <c r="EP33" i="5"/>
  <c r="EQ33" i="5"/>
  <c r="DQ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H34" i="5"/>
  <c r="EJ34" i="5"/>
  <c r="EK34" i="5"/>
  <c r="EM34" i="5"/>
  <c r="EN34" i="5"/>
  <c r="EO34" i="5"/>
  <c r="EP34" i="5"/>
  <c r="EQ34" i="5"/>
  <c r="DQ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H35" i="5"/>
  <c r="EJ35" i="5"/>
  <c r="EK35" i="5"/>
  <c r="EM35" i="5"/>
  <c r="EN35" i="5"/>
  <c r="EO35" i="5"/>
  <c r="EP35" i="5"/>
  <c r="EQ35" i="5"/>
  <c r="DQ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H36" i="5"/>
  <c r="EJ36" i="5"/>
  <c r="EK36" i="5"/>
  <c r="EM36" i="5"/>
  <c r="EN36" i="5"/>
  <c r="EO36" i="5"/>
  <c r="EP36" i="5"/>
  <c r="EQ36" i="5"/>
  <c r="DQ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H37" i="5"/>
  <c r="EJ37" i="5"/>
  <c r="EK37" i="5"/>
  <c r="EM37" i="5"/>
  <c r="EN37" i="5"/>
  <c r="EO37" i="5"/>
  <c r="EP37" i="5"/>
  <c r="EQ37" i="5"/>
  <c r="DQ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H38" i="5"/>
  <c r="EJ38" i="5"/>
  <c r="EK38" i="5"/>
  <c r="EM38" i="5"/>
  <c r="EN38" i="5"/>
  <c r="EO38" i="5"/>
  <c r="EP38" i="5"/>
  <c r="EQ38" i="5"/>
  <c r="DQ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H39" i="5"/>
  <c r="EJ39" i="5"/>
  <c r="EK39" i="5"/>
  <c r="EM39" i="5"/>
  <c r="EN39" i="5"/>
  <c r="EO39" i="5"/>
  <c r="EP39" i="5"/>
  <c r="EQ39" i="5"/>
  <c r="DQ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H40" i="5"/>
  <c r="EJ40" i="5"/>
  <c r="EK40" i="5"/>
  <c r="EM40" i="5"/>
  <c r="EN40" i="5"/>
  <c r="EO40" i="5"/>
  <c r="EP40" i="5"/>
  <c r="EQ40" i="5"/>
  <c r="DQ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H41" i="5"/>
  <c r="EJ41" i="5"/>
  <c r="EK41" i="5"/>
  <c r="EM41" i="5"/>
  <c r="EN41" i="5"/>
  <c r="EO41" i="5"/>
  <c r="EP41" i="5"/>
  <c r="EQ41" i="5"/>
  <c r="DQ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H42" i="5"/>
  <c r="EJ42" i="5"/>
  <c r="EK42" i="5"/>
  <c r="EM42" i="5"/>
  <c r="EN42" i="5"/>
  <c r="EO42" i="5"/>
  <c r="EP42" i="5"/>
  <c r="EQ42" i="5"/>
  <c r="DQ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H43" i="5"/>
  <c r="EJ43" i="5"/>
  <c r="EK43" i="5"/>
  <c r="EM43" i="5"/>
  <c r="EN43" i="5"/>
  <c r="EO43" i="5"/>
  <c r="EP43" i="5"/>
  <c r="EQ43" i="5"/>
  <c r="DQ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H44" i="5"/>
  <c r="EJ44" i="5"/>
  <c r="EK44" i="5"/>
  <c r="EM44" i="5"/>
  <c r="EN44" i="5"/>
  <c r="EO44" i="5"/>
  <c r="EP44" i="5"/>
  <c r="EQ44" i="5"/>
  <c r="DQ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H45" i="5"/>
  <c r="EJ45" i="5"/>
  <c r="EK45" i="5"/>
  <c r="EM45" i="5"/>
  <c r="EN45" i="5"/>
  <c r="EO45" i="5"/>
  <c r="EP45" i="5"/>
  <c r="EQ45" i="5"/>
  <c r="DQ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H46" i="5"/>
  <c r="EJ46" i="5"/>
  <c r="EK46" i="5"/>
  <c r="EM46" i="5"/>
  <c r="EN46" i="5"/>
  <c r="EO46" i="5"/>
  <c r="EP46" i="5"/>
  <c r="EQ46" i="5"/>
  <c r="DQ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H47" i="5"/>
  <c r="EJ47" i="5"/>
  <c r="EK47" i="5"/>
  <c r="EM47" i="5"/>
  <c r="EN47" i="5"/>
  <c r="EO47" i="5"/>
  <c r="EP47" i="5"/>
  <c r="EQ47" i="5"/>
  <c r="DQ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H48" i="5"/>
  <c r="EJ48" i="5"/>
  <c r="EK48" i="5"/>
  <c r="EM48" i="5"/>
  <c r="EN48" i="5"/>
  <c r="EO48" i="5"/>
  <c r="EP48" i="5"/>
  <c r="EQ48" i="5"/>
  <c r="DQ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H49" i="5"/>
  <c r="EJ49" i="5"/>
  <c r="EK49" i="5"/>
  <c r="EM49" i="5"/>
  <c r="EN49" i="5"/>
  <c r="EO49" i="5"/>
  <c r="EP49" i="5"/>
  <c r="EQ49" i="5"/>
  <c r="DQ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H50" i="5"/>
  <c r="EJ50" i="5"/>
  <c r="EK50" i="5"/>
  <c r="EM50" i="5"/>
  <c r="EN50" i="5"/>
  <c r="EO50" i="5"/>
  <c r="EP50" i="5"/>
  <c r="EQ50" i="5"/>
  <c r="DQ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H51" i="5"/>
  <c r="EJ51" i="5"/>
  <c r="EK51" i="5"/>
  <c r="EM51" i="5"/>
  <c r="EN51" i="5"/>
  <c r="EO51" i="5"/>
  <c r="EP51" i="5"/>
  <c r="EQ51" i="5"/>
  <c r="EN3" i="5"/>
  <c r="EO3" i="5"/>
  <c r="EP3" i="5"/>
  <c r="EQ3" i="5"/>
  <c r="EM3" i="5"/>
  <c r="EK3" i="5"/>
  <c r="EJ3" i="5"/>
  <c r="EH3" i="5"/>
  <c r="EF3" i="5"/>
  <c r="EE3" i="5"/>
  <c r="ED3" i="5"/>
  <c r="EC3" i="5"/>
  <c r="EB3" i="5"/>
  <c r="EA3" i="5"/>
  <c r="DZ3" i="5"/>
  <c r="DY3" i="5"/>
  <c r="DX3" i="5"/>
  <c r="DW3" i="5"/>
  <c r="DV3" i="5"/>
  <c r="DU3" i="5"/>
  <c r="DT3" i="5"/>
  <c r="DS3" i="5"/>
  <c r="DQ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4" i="21" s="1"/>
  <c r="G62" i="13"/>
  <c r="G24" i="21" s="1"/>
  <c r="F62" i="13"/>
  <c r="F24" i="21" s="1"/>
  <c r="E62" i="13"/>
  <c r="E24" i="21" s="1"/>
  <c r="D62" i="13"/>
  <c r="D24" i="21" s="1"/>
  <c r="C62" i="13"/>
  <c r="C24" i="21" s="1"/>
  <c r="B62" i="13"/>
  <c r="B24" i="21" s="1"/>
  <c r="H62" i="10"/>
  <c r="H19" i="21" s="1"/>
  <c r="G62" i="10"/>
  <c r="G19" i="21" s="1"/>
  <c r="F62" i="10"/>
  <c r="F19" i="21" s="1"/>
  <c r="E62" i="10"/>
  <c r="E19" i="21" s="1"/>
  <c r="D62" i="10"/>
  <c r="D19" i="21" s="1"/>
  <c r="C62" i="10"/>
  <c r="C19" i="21" s="1"/>
  <c r="B62" i="10"/>
  <c r="B19" i="21" s="1"/>
  <c r="K62" i="5"/>
  <c r="J62" i="5"/>
  <c r="I62" i="5"/>
  <c r="H62" i="5"/>
  <c r="H13" i="21" s="1"/>
  <c r="G62" i="5"/>
  <c r="G13" i="21" s="1"/>
  <c r="F62" i="5"/>
  <c r="F13" i="21" s="1"/>
  <c r="E62" i="5"/>
  <c r="E13" i="21" s="1"/>
  <c r="D62" i="5"/>
  <c r="D13" i="21" s="1"/>
  <c r="C62" i="5"/>
  <c r="C13" i="21" s="1"/>
  <c r="B62" i="5"/>
  <c r="B13" i="21" s="1"/>
  <c r="B62" i="27"/>
  <c r="B14" i="21" s="1"/>
  <c r="I62" i="3"/>
  <c r="H62" i="3"/>
  <c r="H23" i="21" s="1"/>
  <c r="G62" i="3"/>
  <c r="G23" i="21" s="1"/>
  <c r="F62" i="3"/>
  <c r="F23" i="21" s="1"/>
  <c r="E62" i="3"/>
  <c r="E23" i="21" s="1"/>
  <c r="D62" i="3"/>
  <c r="D23" i="21" s="1"/>
  <c r="C62" i="3"/>
  <c r="C23" i="21" s="1"/>
  <c r="B62" i="3"/>
  <c r="B23" i="21" s="1"/>
  <c r="H8" i="21"/>
  <c r="G8" i="21"/>
  <c r="F8" i="21"/>
  <c r="E8" i="21"/>
  <c r="D8" i="21"/>
  <c r="B8" i="21"/>
  <c r="B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C56" i="3"/>
  <c r="EC57" i="3"/>
  <c r="EC54" i="3"/>
  <c r="AA28" i="20"/>
  <c r="Y28" i="20"/>
  <c r="U28" i="20"/>
  <c r="V28" i="20"/>
  <c r="T9" i="20"/>
  <c r="R9" i="20"/>
  <c r="P9" i="20"/>
  <c r="I9" i="20"/>
  <c r="E9" i="20"/>
  <c r="B9" i="20"/>
  <c r="AD20" i="20"/>
  <c r="V20" i="20"/>
  <c r="U20" i="20"/>
  <c r="R20" i="20"/>
  <c r="O20" i="20"/>
  <c r="C20" i="20"/>
  <c r="B20" i="20"/>
  <c r="R19" i="20"/>
  <c r="C19" i="20"/>
  <c r="K61" i="5"/>
  <c r="J61" i="5"/>
  <c r="I61" i="5"/>
  <c r="H61" i="5"/>
  <c r="G61" i="5"/>
  <c r="E61" i="5"/>
  <c r="F61" i="5"/>
  <c r="D61" i="5"/>
  <c r="C61" i="5"/>
  <c r="B61" i="5"/>
  <c r="BR53" i="30" l="1"/>
  <c r="GJ61" i="11"/>
  <c r="GF61" i="11"/>
  <c r="GO61" i="11"/>
  <c r="HE61" i="11"/>
  <c r="AC4" i="20"/>
  <c r="AC39" i="20" s="1"/>
  <c r="GC61" i="11"/>
  <c r="GX61" i="11"/>
  <c r="HB61" i="11"/>
  <c r="HF61" i="11"/>
  <c r="GK61" i="11"/>
  <c r="GW61" i="11"/>
  <c r="C4" i="20"/>
  <c r="C39" i="20" s="1"/>
  <c r="GD61" i="11"/>
  <c r="GH61" i="11"/>
  <c r="HC61" i="11"/>
  <c r="HG61" i="11"/>
  <c r="HO61" i="11"/>
  <c r="HS61" i="11"/>
  <c r="BP53" i="30"/>
  <c r="GN61" i="11"/>
  <c r="GV61" i="11"/>
  <c r="GS61" i="11"/>
  <c r="GG61" i="11"/>
  <c r="GL61" i="11"/>
  <c r="GP61" i="11"/>
  <c r="M4" i="20"/>
  <c r="M39" i="20" s="1"/>
  <c r="C19" i="42"/>
  <c r="C26" i="42" s="1"/>
  <c r="C27" i="42" s="1"/>
  <c r="CQ36" i="36"/>
  <c r="CO38" i="36"/>
  <c r="CU38" i="36"/>
  <c r="CN36" i="36"/>
  <c r="CV36" i="36"/>
  <c r="CL38" i="36"/>
  <c r="CT38" i="36"/>
  <c r="CS36" i="36"/>
  <c r="DB36" i="36"/>
  <c r="CS38" i="36"/>
  <c r="DA36" i="36"/>
  <c r="CL36" i="36"/>
  <c r="CP36" i="36"/>
  <c r="CT36" i="36"/>
  <c r="CN38" i="36"/>
  <c r="G47" i="42"/>
  <c r="CD49" i="6"/>
  <c r="CI49" i="6"/>
  <c r="CF50" i="6"/>
  <c r="CC49" i="6"/>
  <c r="CI51" i="6"/>
  <c r="CE50" i="6"/>
  <c r="CC51" i="6"/>
  <c r="DT61" i="46"/>
  <c r="D8" i="42"/>
  <c r="K7" i="20"/>
  <c r="H8" i="42"/>
  <c r="H26" i="42" s="1"/>
  <c r="H27" i="42" s="1"/>
  <c r="E7" i="20"/>
  <c r="C8" i="42"/>
  <c r="C7" i="20"/>
  <c r="B47" i="42"/>
  <c r="E47" i="42"/>
  <c r="V23" i="20"/>
  <c r="BA18" i="45"/>
  <c r="AZ18" i="45" s="1"/>
  <c r="AZ10" i="35"/>
  <c r="BC10" i="35" s="1"/>
  <c r="AZ12" i="35"/>
  <c r="BC12" i="35" s="1"/>
  <c r="AZ8" i="35"/>
  <c r="BC8" i="35" s="1"/>
  <c r="AZ13" i="35"/>
  <c r="BC13" i="35" s="1"/>
  <c r="AZ11" i="35"/>
  <c r="BC11" i="35" s="1"/>
  <c r="AZ9" i="35"/>
  <c r="BC9" i="35" s="1"/>
  <c r="AZ6" i="35"/>
  <c r="BC6" i="35" s="1"/>
  <c r="AZ4" i="35"/>
  <c r="BC4" i="35" s="1"/>
  <c r="AZ14" i="35"/>
  <c r="BC14" i="35" s="1"/>
  <c r="V22" i="20"/>
  <c r="BA18" i="35"/>
  <c r="BD55" i="1"/>
  <c r="BG55" i="1"/>
  <c r="C47" i="42"/>
  <c r="D47" i="42"/>
  <c r="F47" i="42"/>
  <c r="H47" i="42"/>
  <c r="E13" i="20"/>
  <c r="E45" i="20" s="1"/>
  <c r="C18" i="42"/>
  <c r="BC14" i="45"/>
  <c r="H39" i="42"/>
  <c r="I62" i="50"/>
  <c r="E49" i="21"/>
  <c r="H49" i="21"/>
  <c r="G49" i="21"/>
  <c r="F49" i="21"/>
  <c r="BK1" i="44"/>
  <c r="C20" i="42"/>
  <c r="C10" i="20"/>
  <c r="C43" i="20" s="1"/>
  <c r="H20" i="42"/>
  <c r="E10" i="20"/>
  <c r="E43" i="20" s="1"/>
  <c r="E47" i="20" s="1"/>
  <c r="D20" i="42"/>
  <c r="K10" i="20"/>
  <c r="K43" i="20" s="1"/>
  <c r="K47" i="20" s="1"/>
  <c r="BA51" i="1"/>
  <c r="F52" i="30"/>
  <c r="BC52" i="30" s="1"/>
  <c r="BH50" i="1"/>
  <c r="F51" i="30"/>
  <c r="BC51" i="30" s="1"/>
  <c r="BE49" i="1"/>
  <c r="F50" i="30"/>
  <c r="BC50" i="30" s="1"/>
  <c r="BA48" i="1"/>
  <c r="E49" i="30" s="1"/>
  <c r="BB49" i="30" s="1"/>
  <c r="F49" i="30"/>
  <c r="BH47" i="1"/>
  <c r="F48" i="30"/>
  <c r="BC48" i="30" s="1"/>
  <c r="BA46" i="1"/>
  <c r="E47" i="30" s="1"/>
  <c r="BB47" i="30" s="1"/>
  <c r="F47" i="30"/>
  <c r="BC47" i="30" s="1"/>
  <c r="BE45" i="1"/>
  <c r="F46" i="30"/>
  <c r="BC46" i="30" s="1"/>
  <c r="BA44" i="1"/>
  <c r="E45" i="30" s="1"/>
  <c r="BB45" i="30" s="1"/>
  <c r="F45" i="30"/>
  <c r="BC45" i="30" s="1"/>
  <c r="BH43" i="1"/>
  <c r="F44" i="30"/>
  <c r="BC44" i="30" s="1"/>
  <c r="BA42" i="1"/>
  <c r="E43" i="30" s="1"/>
  <c r="BB43" i="30" s="1"/>
  <c r="F43" i="30"/>
  <c r="BC43" i="30" s="1"/>
  <c r="BE41" i="1"/>
  <c r="F42" i="30"/>
  <c r="BC42" i="30" s="1"/>
  <c r="BA40" i="1"/>
  <c r="E41" i="30" s="1"/>
  <c r="BB41" i="30" s="1"/>
  <c r="F41" i="30"/>
  <c r="BC41" i="30" s="1"/>
  <c r="BH39" i="1"/>
  <c r="F40" i="30"/>
  <c r="BC40" i="30" s="1"/>
  <c r="BA38" i="1"/>
  <c r="E39" i="30" s="1"/>
  <c r="BB39" i="30" s="1"/>
  <c r="F39" i="30"/>
  <c r="BC39" i="30" s="1"/>
  <c r="BE37" i="1"/>
  <c r="F38" i="30"/>
  <c r="BC38" i="30" s="1"/>
  <c r="BA36" i="1"/>
  <c r="E37" i="30" s="1"/>
  <c r="BB37" i="30" s="1"/>
  <c r="F37" i="30"/>
  <c r="BC37" i="30" s="1"/>
  <c r="BH35" i="1"/>
  <c r="F36" i="30"/>
  <c r="BC36" i="30" s="1"/>
  <c r="BA34" i="1"/>
  <c r="E35" i="30" s="1"/>
  <c r="BB35" i="30" s="1"/>
  <c r="F35" i="30"/>
  <c r="BC35" i="30" s="1"/>
  <c r="BE33" i="1"/>
  <c r="F34" i="30"/>
  <c r="BC34" i="30" s="1"/>
  <c r="BA32" i="1"/>
  <c r="E33" i="30" s="1"/>
  <c r="BB33" i="30" s="1"/>
  <c r="F33" i="30"/>
  <c r="BC33" i="30" s="1"/>
  <c r="BA30" i="1"/>
  <c r="F31" i="30"/>
  <c r="BC31" i="30" s="1"/>
  <c r="F30" i="30"/>
  <c r="BH28" i="1"/>
  <c r="F29" i="30"/>
  <c r="BC29" i="30" s="1"/>
  <c r="BA27" i="1"/>
  <c r="F28" i="30"/>
  <c r="BH26" i="1"/>
  <c r="F27" i="30"/>
  <c r="BC27" i="30" s="1"/>
  <c r="F26" i="30"/>
  <c r="BE24" i="1"/>
  <c r="F25" i="30"/>
  <c r="BC25" i="30" s="1"/>
  <c r="BA23" i="1"/>
  <c r="F24" i="30"/>
  <c r="BC24" i="30" s="1"/>
  <c r="BE22" i="1"/>
  <c r="F23" i="30"/>
  <c r="BC23" i="30" s="1"/>
  <c r="F22" i="30"/>
  <c r="BH20" i="1"/>
  <c r="F21" i="30"/>
  <c r="BC21" i="30" s="1"/>
  <c r="BA19" i="1"/>
  <c r="BD19" i="1" s="1"/>
  <c r="F20" i="30"/>
  <c r="BC20" i="30" s="1"/>
  <c r="BH18" i="1"/>
  <c r="F19" i="30"/>
  <c r="BC19" i="30" s="1"/>
  <c r="BA17" i="1"/>
  <c r="F18" i="30"/>
  <c r="BC18" i="30" s="1"/>
  <c r="BH16" i="1"/>
  <c r="F17" i="30"/>
  <c r="BC17" i="30" s="1"/>
  <c r="BA15" i="1"/>
  <c r="BG15" i="1" s="1"/>
  <c r="F16" i="30"/>
  <c r="BC16" i="30" s="1"/>
  <c r="BH14" i="1"/>
  <c r="F15" i="30"/>
  <c r="BC15" i="30" s="1"/>
  <c r="BA13" i="1"/>
  <c r="BG13" i="1" s="1"/>
  <c r="F14" i="30"/>
  <c r="BC14" i="30" s="1"/>
  <c r="BH12" i="1"/>
  <c r="F13" i="30"/>
  <c r="BC13" i="30" s="1"/>
  <c r="BA11" i="1"/>
  <c r="F12" i="30"/>
  <c r="BC12" i="30" s="1"/>
  <c r="BH10" i="1"/>
  <c r="F11" i="30"/>
  <c r="BC11" i="30" s="1"/>
  <c r="BA9" i="1"/>
  <c r="BG9" i="1" s="1"/>
  <c r="F10" i="30"/>
  <c r="BC10" i="30" s="1"/>
  <c r="BH8" i="1"/>
  <c r="F9" i="30"/>
  <c r="BC9" i="30" s="1"/>
  <c r="BA7" i="1"/>
  <c r="BG7" i="1" s="1"/>
  <c r="F8" i="30"/>
  <c r="BC8" i="30" s="1"/>
  <c r="BH6" i="1"/>
  <c r="F7" i="30"/>
  <c r="BC7" i="30" s="1"/>
  <c r="BA5" i="1"/>
  <c r="F6" i="30"/>
  <c r="BC6" i="30" s="1"/>
  <c r="BE4" i="1"/>
  <c r="F5" i="30"/>
  <c r="BC5" i="30" s="1"/>
  <c r="BA3" i="1"/>
  <c r="BD3" i="1" s="1"/>
  <c r="F4" i="30"/>
  <c r="BC4" i="30" s="1"/>
  <c r="FX62" i="25"/>
  <c r="FX61" i="25"/>
  <c r="HJ61" i="25"/>
  <c r="HJ62" i="25"/>
  <c r="HH61" i="25"/>
  <c r="HH62" i="25"/>
  <c r="HG61" i="25"/>
  <c r="HG62" i="25"/>
  <c r="GO61" i="25"/>
  <c r="GO62" i="25"/>
  <c r="GN61" i="25"/>
  <c r="GN62" i="25"/>
  <c r="GM61" i="25"/>
  <c r="GM62" i="25"/>
  <c r="GL61" i="25"/>
  <c r="GL62" i="25"/>
  <c r="GK61" i="25"/>
  <c r="GK62" i="25"/>
  <c r="GJ61" i="25"/>
  <c r="GJ62" i="25"/>
  <c r="GI61" i="25"/>
  <c r="GI62" i="25"/>
  <c r="GH61" i="25"/>
  <c r="GH62" i="25"/>
  <c r="GF61" i="25"/>
  <c r="GF62" i="25"/>
  <c r="GE61" i="25"/>
  <c r="GE62" i="25"/>
  <c r="GD61" i="25"/>
  <c r="GD62" i="25"/>
  <c r="GC61" i="25"/>
  <c r="GC62" i="25"/>
  <c r="GB61" i="25"/>
  <c r="GB62" i="25"/>
  <c r="GA61" i="25"/>
  <c r="GA62" i="25"/>
  <c r="FZ61" i="25"/>
  <c r="FZ62" i="25"/>
  <c r="FY61" i="25"/>
  <c r="FY62" i="25"/>
  <c r="HP61" i="25"/>
  <c r="HP62" i="25"/>
  <c r="HO61" i="25"/>
  <c r="HO62" i="25"/>
  <c r="HN61" i="25"/>
  <c r="HN62" i="25"/>
  <c r="HM61" i="25"/>
  <c r="HM62" i="25"/>
  <c r="HL61" i="25"/>
  <c r="HL62" i="25"/>
  <c r="HK61" i="25"/>
  <c r="HK62" i="25"/>
  <c r="GG61" i="25"/>
  <c r="GG62" i="25"/>
  <c r="GP61" i="25"/>
  <c r="GP62" i="25"/>
  <c r="GQ61" i="25"/>
  <c r="GQ62" i="25"/>
  <c r="GR61" i="25"/>
  <c r="GR62" i="25"/>
  <c r="GS61" i="25"/>
  <c r="GS62" i="25"/>
  <c r="GT61" i="25"/>
  <c r="GT62" i="25"/>
  <c r="GU61" i="25"/>
  <c r="GU62" i="25"/>
  <c r="GV61" i="25"/>
  <c r="GV62" i="25"/>
  <c r="GW61" i="25"/>
  <c r="GW62" i="25"/>
  <c r="GX61" i="25"/>
  <c r="GX62" i="25"/>
  <c r="GY61" i="25"/>
  <c r="GY62" i="25"/>
  <c r="GZ61" i="25"/>
  <c r="GZ62" i="25"/>
  <c r="HA61" i="25"/>
  <c r="HA62" i="25"/>
  <c r="HB61" i="25"/>
  <c r="HB62" i="25"/>
  <c r="HC61" i="25"/>
  <c r="HC62" i="25"/>
  <c r="HD61" i="25"/>
  <c r="HD62" i="25"/>
  <c r="HE61" i="25"/>
  <c r="HE62" i="25"/>
  <c r="HF61" i="25"/>
  <c r="HF62" i="25"/>
  <c r="HI61" i="25"/>
  <c r="HI62" i="25"/>
  <c r="HQ61" i="25"/>
  <c r="HQ62" i="25"/>
  <c r="HR61" i="25"/>
  <c r="HR62" i="25"/>
  <c r="HS61" i="25"/>
  <c r="HS62" i="25"/>
  <c r="HT61" i="25"/>
  <c r="HT62" i="25"/>
  <c r="HU61" i="25"/>
  <c r="HU62" i="25"/>
  <c r="HV61" i="25"/>
  <c r="HV62" i="25"/>
  <c r="HW61" i="25"/>
  <c r="HW62" i="25"/>
  <c r="HX61" i="25"/>
  <c r="HX62" i="25"/>
  <c r="HY61" i="25"/>
  <c r="HY62" i="25"/>
  <c r="N46" i="42"/>
  <c r="O46" i="42"/>
  <c r="J46" i="42"/>
  <c r="I46" i="42"/>
  <c r="K46" i="42"/>
  <c r="M46" i="42"/>
  <c r="L46" i="42"/>
  <c r="N45" i="42"/>
  <c r="O45" i="42"/>
  <c r="J45" i="42"/>
  <c r="I45" i="42"/>
  <c r="K45" i="42"/>
  <c r="M45" i="42"/>
  <c r="L45" i="42"/>
  <c r="AJ4" i="30"/>
  <c r="BG4" i="30"/>
  <c r="AK4" i="30"/>
  <c r="BH4" i="30"/>
  <c r="AL4" i="30"/>
  <c r="BI4" i="30"/>
  <c r="AM4" i="30"/>
  <c r="BJ4" i="30"/>
  <c r="F39" i="42"/>
  <c r="D39" i="42"/>
  <c r="C39" i="42"/>
  <c r="E39" i="42"/>
  <c r="B39" i="42"/>
  <c r="G39" i="42"/>
  <c r="C41" i="21"/>
  <c r="H41" i="21"/>
  <c r="G41" i="21"/>
  <c r="P51" i="42"/>
  <c r="F35" i="20"/>
  <c r="AV10" i="30"/>
  <c r="AR8" i="30"/>
  <c r="AL53" i="30"/>
  <c r="F41" i="20"/>
  <c r="F47" i="20" s="1"/>
  <c r="AO53" i="30"/>
  <c r="AJ53" i="30"/>
  <c r="AT53" i="30"/>
  <c r="AV53" i="30"/>
  <c r="AR53" i="30"/>
  <c r="AZ9" i="45"/>
  <c r="BC9" i="45" s="1"/>
  <c r="AZ5" i="45"/>
  <c r="BC5" i="45" s="1"/>
  <c r="AZ11" i="45"/>
  <c r="BC11" i="45" s="1"/>
  <c r="AZ7" i="45"/>
  <c r="BC7" i="45" s="1"/>
  <c r="F34" i="21"/>
  <c r="BD3" i="45"/>
  <c r="AZ12" i="45"/>
  <c r="BC12" i="45" s="1"/>
  <c r="AZ10" i="45"/>
  <c r="BC10" i="45" s="1"/>
  <c r="AZ8" i="45"/>
  <c r="BC8" i="45" s="1"/>
  <c r="AZ6" i="45"/>
  <c r="BC6" i="45" s="1"/>
  <c r="AZ4" i="45"/>
  <c r="CG50" i="8"/>
  <c r="CI50" i="8"/>
  <c r="AZ7" i="35"/>
  <c r="BC7" i="35" s="1"/>
  <c r="AZ15" i="35"/>
  <c r="Z47" i="20"/>
  <c r="H47" i="20"/>
  <c r="L47" i="20"/>
  <c r="G47" i="20"/>
  <c r="CF49" i="6"/>
  <c r="CC50" i="6"/>
  <c r="CI50" i="6"/>
  <c r="CF51" i="6"/>
  <c r="CE49" i="6"/>
  <c r="CG49" i="6"/>
  <c r="CD50" i="6"/>
  <c r="CH50" i="6"/>
  <c r="CE51" i="6"/>
  <c r="CG51" i="6"/>
  <c r="CD49" i="7"/>
  <c r="CG49" i="7"/>
  <c r="P20" i="20"/>
  <c r="CC50" i="7"/>
  <c r="CE50" i="7"/>
  <c r="CG50" i="7"/>
  <c r="CD50" i="7"/>
  <c r="W55" i="30"/>
  <c r="Z35" i="20"/>
  <c r="G35" i="20"/>
  <c r="L35" i="20"/>
  <c r="P26" i="42"/>
  <c r="P27" i="42" s="1"/>
  <c r="H35" i="20"/>
  <c r="N37" i="42"/>
  <c r="N9" i="42"/>
  <c r="AT29" i="30"/>
  <c r="AS42" i="30"/>
  <c r="AT23" i="30"/>
  <c r="AT35" i="30"/>
  <c r="O38" i="42"/>
  <c r="J38" i="42"/>
  <c r="M38" i="42"/>
  <c r="M39" i="42" s="1"/>
  <c r="AU42" i="30"/>
  <c r="K10" i="42"/>
  <c r="AT46" i="30"/>
  <c r="AT36" i="30"/>
  <c r="AT34" i="30"/>
  <c r="AN4" i="30"/>
  <c r="N38" i="42"/>
  <c r="L38" i="42"/>
  <c r="L10" i="42"/>
  <c r="AV18" i="30"/>
  <c r="N10" i="42"/>
  <c r="O10" i="42"/>
  <c r="O26" i="42" s="1"/>
  <c r="O27" i="42" s="1"/>
  <c r="M10" i="42"/>
  <c r="M26" i="42" s="1"/>
  <c r="M27" i="42" s="1"/>
  <c r="AU51" i="30"/>
  <c r="AP52" i="30"/>
  <c r="I10" i="42"/>
  <c r="K38" i="42"/>
  <c r="AO5" i="30"/>
  <c r="J47" i="20"/>
  <c r="I38" i="42"/>
  <c r="J10" i="42"/>
  <c r="AV52" i="30"/>
  <c r="AT52" i="30"/>
  <c r="AT50" i="30"/>
  <c r="AR50" i="30"/>
  <c r="AS49" i="30"/>
  <c r="AP48" i="30"/>
  <c r="AU47" i="30"/>
  <c r="AQ47" i="30"/>
  <c r="AV46" i="30"/>
  <c r="AP46" i="30"/>
  <c r="AU45" i="30"/>
  <c r="AQ45" i="30"/>
  <c r="AV44" i="30"/>
  <c r="AP44" i="30"/>
  <c r="AQ43" i="30"/>
  <c r="AR42" i="30"/>
  <c r="AP42" i="30"/>
  <c r="AU41" i="30"/>
  <c r="AS41" i="30"/>
  <c r="AR48" i="30"/>
  <c r="AN29" i="30"/>
  <c r="BD23" i="1"/>
  <c r="BE39" i="1"/>
  <c r="BE23" i="1"/>
  <c r="BE15" i="1"/>
  <c r="BE7" i="1"/>
  <c r="BH45" i="1"/>
  <c r="BD27" i="1"/>
  <c r="BE51" i="1"/>
  <c r="BE43" i="1"/>
  <c r="BE35" i="1"/>
  <c r="BE27" i="1"/>
  <c r="BE19" i="1"/>
  <c r="BH17" i="1"/>
  <c r="BE13" i="1"/>
  <c r="BE9" i="1"/>
  <c r="BE5" i="1"/>
  <c r="BH49" i="1"/>
  <c r="BH23" i="1"/>
  <c r="BG23" i="1"/>
  <c r="BG51" i="1"/>
  <c r="BG11" i="1"/>
  <c r="BE29" i="1"/>
  <c r="BE25" i="1"/>
  <c r="BE21" i="1"/>
  <c r="BE17" i="1"/>
  <c r="BH15" i="1"/>
  <c r="BH13" i="1"/>
  <c r="BH11" i="1"/>
  <c r="BH9" i="1"/>
  <c r="BH7" i="1"/>
  <c r="BH5" i="1"/>
  <c r="BH3" i="1"/>
  <c r="BD11" i="1"/>
  <c r="BH51" i="1"/>
  <c r="BH27" i="1"/>
  <c r="BH19" i="1"/>
  <c r="AN11" i="30"/>
  <c r="AN37" i="30"/>
  <c r="AO37" i="30"/>
  <c r="B43" i="20"/>
  <c r="B47" i="20" s="1"/>
  <c r="P43" i="20"/>
  <c r="Q43" i="20"/>
  <c r="Q47" i="20" s="1"/>
  <c r="U43" i="20"/>
  <c r="U47" i="20" s="1"/>
  <c r="V43" i="20"/>
  <c r="V47" i="20" s="1"/>
  <c r="W43" i="20"/>
  <c r="W47" i="20" s="1"/>
  <c r="Y43" i="20"/>
  <c r="Y47" i="20" s="1"/>
  <c r="AB43" i="20"/>
  <c r="AB47" i="20" s="1"/>
  <c r="AD43" i="20"/>
  <c r="AD47" i="20" s="1"/>
  <c r="S43" i="20"/>
  <c r="S47" i="20" s="1"/>
  <c r="AC43" i="20"/>
  <c r="D43" i="20"/>
  <c r="D47" i="20" s="1"/>
  <c r="I43" i="20"/>
  <c r="M43" i="20"/>
  <c r="M47" i="20" s="1"/>
  <c r="O43" i="20"/>
  <c r="O47" i="20" s="1"/>
  <c r="R43" i="20"/>
  <c r="R47" i="20" s="1"/>
  <c r="T43" i="20"/>
  <c r="T47" i="20" s="1"/>
  <c r="AA43" i="20"/>
  <c r="AA47" i="20" s="1"/>
  <c r="AE43" i="20"/>
  <c r="AE47" i="20" s="1"/>
  <c r="X43" i="20"/>
  <c r="X47" i="20" s="1"/>
  <c r="AF43" i="20"/>
  <c r="AF47" i="20" s="1"/>
  <c r="I17" i="20"/>
  <c r="BP4" i="30"/>
  <c r="AU38" i="30"/>
  <c r="AU28" i="30"/>
  <c r="AK41" i="30"/>
  <c r="AK23" i="30"/>
  <c r="AJ28" i="30"/>
  <c r="AK21" i="30"/>
  <c r="AD43" i="30"/>
  <c r="B26" i="21"/>
  <c r="B27" i="21" s="1"/>
  <c r="AM7" i="30"/>
  <c r="N47" i="20"/>
  <c r="AU4" i="30"/>
  <c r="AO6" i="30"/>
  <c r="T55" i="30"/>
  <c r="AU36" i="30"/>
  <c r="AS36" i="30"/>
  <c r="AD31" i="30"/>
  <c r="AL19" i="30"/>
  <c r="AJ19" i="30"/>
  <c r="AH19" i="30"/>
  <c r="AK18" i="30"/>
  <c r="AM15" i="30"/>
  <c r="AM13" i="30"/>
  <c r="AU12" i="30"/>
  <c r="AQ12" i="30"/>
  <c r="J56" i="30"/>
  <c r="N56" i="30"/>
  <c r="BS4" i="30"/>
  <c r="BO4" i="30"/>
  <c r="N35" i="20"/>
  <c r="AU48" i="30"/>
  <c r="O37" i="42"/>
  <c r="I37" i="42"/>
  <c r="K37" i="42"/>
  <c r="L37" i="42"/>
  <c r="I9" i="42"/>
  <c r="AT4" i="30"/>
  <c r="J9" i="42"/>
  <c r="K9" i="42"/>
  <c r="L9" i="42"/>
  <c r="S55" i="30"/>
  <c r="BI64" i="4"/>
  <c r="C47" i="21" s="1"/>
  <c r="C49" i="21" s="1"/>
  <c r="P29" i="20"/>
  <c r="BO64" i="4"/>
  <c r="D47" i="21" s="1"/>
  <c r="D49" i="21" s="1"/>
  <c r="AB64" i="4"/>
  <c r="B47" i="21" s="1"/>
  <c r="B49" i="21" s="1"/>
  <c r="I29" i="20"/>
  <c r="F26" i="42"/>
  <c r="F27" i="42" s="1"/>
  <c r="D26" i="42"/>
  <c r="D27" i="42" s="1"/>
  <c r="D39" i="21"/>
  <c r="D41" i="21" s="1"/>
  <c r="B39" i="21"/>
  <c r="B41" i="21" s="1"/>
  <c r="J35" i="20"/>
  <c r="T56" i="30"/>
  <c r="G26" i="21"/>
  <c r="G27" i="21" s="1"/>
  <c r="AD39" i="30"/>
  <c r="R35" i="20"/>
  <c r="AF35" i="20"/>
  <c r="S35" i="20"/>
  <c r="E26" i="42"/>
  <c r="E27" i="42" s="1"/>
  <c r="AL17" i="30"/>
  <c r="AJ17" i="30"/>
  <c r="AI12" i="30"/>
  <c r="AJ9" i="30"/>
  <c r="AI8" i="30"/>
  <c r="AP4" i="30"/>
  <c r="AE53" i="30"/>
  <c r="AB44" i="30"/>
  <c r="AB40" i="30"/>
  <c r="AO4" i="30"/>
  <c r="AE35" i="20"/>
  <c r="O35" i="20"/>
  <c r="AK53" i="30"/>
  <c r="I8" i="42"/>
  <c r="G26" i="42"/>
  <c r="G27" i="42" s="1"/>
  <c r="AD35" i="20"/>
  <c r="M35" i="20"/>
  <c r="B35" i="20"/>
  <c r="AM53" i="30"/>
  <c r="AI53" i="30"/>
  <c r="BM53" i="30"/>
  <c r="AI40" i="30"/>
  <c r="B26" i="42"/>
  <c r="B27" i="42" s="1"/>
  <c r="AQ4" i="30"/>
  <c r="M55" i="30"/>
  <c r="M56" i="30"/>
  <c r="AM29" i="30"/>
  <c r="AQ28" i="30"/>
  <c r="AI28" i="30"/>
  <c r="AL25" i="30"/>
  <c r="AM23" i="30"/>
  <c r="AM21" i="30"/>
  <c r="I55" i="30"/>
  <c r="AI4" i="30"/>
  <c r="O56" i="30"/>
  <c r="AO50" i="30"/>
  <c r="AK50" i="30"/>
  <c r="K56" i="30"/>
  <c r="AI50" i="30"/>
  <c r="I56" i="30"/>
  <c r="AQ48" i="30"/>
  <c r="AQ38" i="30"/>
  <c r="AL5" i="30"/>
  <c r="L55" i="30"/>
  <c r="Q35" i="20"/>
  <c r="AN50" i="30"/>
  <c r="AM51" i="30"/>
  <c r="J8" i="42"/>
  <c r="AQ36" i="30"/>
  <c r="AP19" i="30"/>
  <c r="AN53" i="30"/>
  <c r="D35" i="20"/>
  <c r="E62" i="50"/>
  <c r="C61" i="50"/>
  <c r="E61" i="50"/>
  <c r="G61" i="50"/>
  <c r="I61" i="50"/>
  <c r="K61" i="50"/>
  <c r="L63" i="50"/>
  <c r="J63" i="50"/>
  <c r="H63" i="50"/>
  <c r="F63" i="50"/>
  <c r="D63" i="50"/>
  <c r="K62" i="50"/>
  <c r="G62" i="50"/>
  <c r="C62" i="50"/>
  <c r="AD53" i="30"/>
  <c r="AH53" i="30"/>
  <c r="AG4" i="30"/>
  <c r="AC53" i="30"/>
  <c r="AC55" i="30" s="1"/>
  <c r="AD14" i="30"/>
  <c r="H55" i="30"/>
  <c r="AH4" i="30"/>
  <c r="B55" i="30"/>
  <c r="AD48" i="30"/>
  <c r="AD26" i="30"/>
  <c r="AH18" i="30"/>
  <c r="AD12" i="30"/>
  <c r="AG21" i="30"/>
  <c r="AG51" i="30"/>
  <c r="AG27" i="30"/>
  <c r="AH24" i="30"/>
  <c r="AD20" i="30"/>
  <c r="AD18" i="30"/>
  <c r="AH14" i="30"/>
  <c r="AH12" i="30"/>
  <c r="AD8" i="30"/>
  <c r="AD6" i="30"/>
  <c r="AG5" i="30"/>
  <c r="AG53" i="30"/>
  <c r="AF53" i="30"/>
  <c r="AB53" i="30"/>
  <c r="AD30" i="30"/>
  <c r="AG17" i="30"/>
  <c r="D55" i="30"/>
  <c r="H56" i="30"/>
  <c r="G56" i="30"/>
  <c r="BH44" i="1"/>
  <c r="BE12" i="1"/>
  <c r="BH30" i="1"/>
  <c r="BH24" i="1"/>
  <c r="BH22" i="1"/>
  <c r="BE16" i="1"/>
  <c r="BE8" i="1"/>
  <c r="BH36" i="1"/>
  <c r="BB64" i="1"/>
  <c r="BB62" i="1"/>
  <c r="F6" i="21" s="1"/>
  <c r="F26" i="21" s="1"/>
  <c r="F27" i="21" s="1"/>
  <c r="BE14" i="1"/>
  <c r="BE10" i="1"/>
  <c r="BE6" i="1"/>
  <c r="BB63" i="1"/>
  <c r="BH48" i="1"/>
  <c r="BH40" i="1"/>
  <c r="BH34" i="1"/>
  <c r="BE50" i="1"/>
  <c r="BE48" i="1"/>
  <c r="BE46" i="1"/>
  <c r="BE44" i="1"/>
  <c r="BE42" i="1"/>
  <c r="BE40" i="1"/>
  <c r="BE38" i="1"/>
  <c r="BE36" i="1"/>
  <c r="BE34" i="1"/>
  <c r="BE32" i="1"/>
  <c r="BE30" i="1"/>
  <c r="BE28" i="1"/>
  <c r="BE26" i="1"/>
  <c r="BE20" i="1"/>
  <c r="BE18" i="1"/>
  <c r="BH4" i="1"/>
  <c r="BB61" i="1"/>
  <c r="BH46" i="1"/>
  <c r="BH42" i="1"/>
  <c r="BH38" i="1"/>
  <c r="BH32" i="1"/>
  <c r="BA50" i="1"/>
  <c r="E51" i="30" s="1"/>
  <c r="BB51" i="30" s="1"/>
  <c r="BG30" i="1"/>
  <c r="BA28" i="1"/>
  <c r="E29" i="30" s="1"/>
  <c r="BB29" i="30" s="1"/>
  <c r="BA26" i="1"/>
  <c r="E27" i="30" s="1"/>
  <c r="BB27" i="30" s="1"/>
  <c r="BA24" i="1"/>
  <c r="E25" i="30" s="1"/>
  <c r="BB25" i="30" s="1"/>
  <c r="BA22" i="1"/>
  <c r="E23" i="30" s="1"/>
  <c r="BB23" i="30" s="1"/>
  <c r="BA20" i="1"/>
  <c r="E21" i="30" s="1"/>
  <c r="BB21" i="30" s="1"/>
  <c r="BA18" i="1"/>
  <c r="E19" i="30" s="1"/>
  <c r="BB19" i="30" s="1"/>
  <c r="BA16" i="1"/>
  <c r="E17" i="30" s="1"/>
  <c r="BB17" i="30" s="1"/>
  <c r="BA14" i="1"/>
  <c r="E15" i="30" s="1"/>
  <c r="BB15" i="30" s="1"/>
  <c r="BA12" i="1"/>
  <c r="E13" i="30" s="1"/>
  <c r="BB13" i="30" s="1"/>
  <c r="BA10" i="1"/>
  <c r="E11" i="30" s="1"/>
  <c r="BB11" i="30" s="1"/>
  <c r="BA8" i="1"/>
  <c r="E9" i="30" s="1"/>
  <c r="BB9" i="30" s="1"/>
  <c r="BA6" i="1"/>
  <c r="E7" i="30" s="1"/>
  <c r="BB7" i="30" s="1"/>
  <c r="BA4" i="1"/>
  <c r="E5" i="30" s="1"/>
  <c r="BB5" i="30" s="1"/>
  <c r="AA35" i="20"/>
  <c r="X35" i="20"/>
  <c r="T35" i="20"/>
  <c r="BA49" i="1"/>
  <c r="BA47" i="1"/>
  <c r="BA45" i="1"/>
  <c r="E46" i="30" s="1"/>
  <c r="BB46" i="30" s="1"/>
  <c r="BA43" i="1"/>
  <c r="E44" i="30" s="1"/>
  <c r="BB44" i="30" s="1"/>
  <c r="BA41" i="1"/>
  <c r="E42" i="30" s="1"/>
  <c r="BB42" i="30" s="1"/>
  <c r="BH41" i="1"/>
  <c r="BA39" i="1"/>
  <c r="E40" i="30" s="1"/>
  <c r="BB40" i="30" s="1"/>
  <c r="BA37" i="1"/>
  <c r="E38" i="30" s="1"/>
  <c r="BB38" i="30" s="1"/>
  <c r="BH37" i="1"/>
  <c r="BA35" i="1"/>
  <c r="E36" i="30" s="1"/>
  <c r="BB36" i="30" s="1"/>
  <c r="BA33" i="1"/>
  <c r="E34" i="30" s="1"/>
  <c r="BB34" i="30" s="1"/>
  <c r="BH33" i="1"/>
  <c r="BA31" i="1"/>
  <c r="E32" i="30" s="1"/>
  <c r="BB32" i="30" s="1"/>
  <c r="BA29" i="1"/>
  <c r="E30" i="30" s="1"/>
  <c r="BB30" i="30" s="1"/>
  <c r="BH29" i="1"/>
  <c r="BA25" i="1"/>
  <c r="E26" i="30" s="1"/>
  <c r="BB26" i="30" s="1"/>
  <c r="BH25" i="1"/>
  <c r="BA21" i="1"/>
  <c r="E22" i="30" s="1"/>
  <c r="BB22" i="30" s="1"/>
  <c r="BH21" i="1"/>
  <c r="AB35" i="20"/>
  <c r="Y35" i="20"/>
  <c r="W35" i="20"/>
  <c r="V35" i="20"/>
  <c r="U35" i="20"/>
  <c r="CR36" i="36"/>
  <c r="CP38" i="36"/>
  <c r="CY36" i="36"/>
  <c r="CO36" i="36"/>
  <c r="CU36" i="36"/>
  <c r="CW36" i="36"/>
  <c r="CW38" i="36"/>
  <c r="CM36" i="36"/>
  <c r="CK38" i="36"/>
  <c r="CM38" i="36"/>
  <c r="CQ38" i="36"/>
  <c r="DA38" i="36"/>
  <c r="CY38" i="36"/>
  <c r="CZ36" i="36"/>
  <c r="DB38" i="36"/>
  <c r="CZ38" i="36"/>
  <c r="BD51" i="1"/>
  <c r="BG17" i="1"/>
  <c r="AJ51" i="30"/>
  <c r="J55" i="30"/>
  <c r="L56" i="30"/>
  <c r="K55" i="30"/>
  <c r="O55" i="30"/>
  <c r="N55" i="30"/>
  <c r="BD62" i="1"/>
  <c r="BG62" i="1" s="1"/>
  <c r="Q56" i="30"/>
  <c r="V56" i="30"/>
  <c r="AV51" i="30"/>
  <c r="R56" i="30"/>
  <c r="AR51" i="30"/>
  <c r="AD51" i="30"/>
  <c r="D56" i="30"/>
  <c r="U56" i="30"/>
  <c r="S56" i="30"/>
  <c r="AG32" i="30"/>
  <c r="U55" i="30"/>
  <c r="Q55" i="30"/>
  <c r="AG26" i="30"/>
  <c r="AG24" i="30"/>
  <c r="AG18" i="30"/>
  <c r="AG16" i="30"/>
  <c r="AG12" i="30"/>
  <c r="AG10" i="30"/>
  <c r="G55" i="30"/>
  <c r="B56" i="30"/>
  <c r="AG6" i="30"/>
  <c r="P56" i="30"/>
  <c r="P55" i="30"/>
  <c r="R55" i="30"/>
  <c r="V55" i="30"/>
  <c r="D26" i="21"/>
  <c r="D27" i="21" s="1"/>
  <c r="H26" i="21"/>
  <c r="H27" i="21" s="1"/>
  <c r="AG50" i="30"/>
  <c r="C55" i="30"/>
  <c r="C56" i="30"/>
  <c r="C26" i="21"/>
  <c r="C27" i="21" s="1"/>
  <c r="B62" i="50"/>
  <c r="B63" i="50"/>
  <c r="AC56" i="30"/>
  <c r="B61" i="50"/>
  <c r="D61" i="50"/>
  <c r="F61" i="50"/>
  <c r="H61" i="50"/>
  <c r="J61" i="50"/>
  <c r="L61" i="50"/>
  <c r="N62" i="50"/>
  <c r="L62" i="50"/>
  <c r="J62" i="50"/>
  <c r="H62" i="50"/>
  <c r="F62" i="50"/>
  <c r="D62" i="50"/>
  <c r="O39" i="42" l="1"/>
  <c r="K47" i="42"/>
  <c r="N47" i="42"/>
  <c r="L47" i="42"/>
  <c r="J47" i="42"/>
  <c r="H51" i="42"/>
  <c r="AC35" i="20"/>
  <c r="AC47" i="20"/>
  <c r="AC51" i="20" s="1"/>
  <c r="C47" i="20"/>
  <c r="G51" i="42"/>
  <c r="C51" i="42"/>
  <c r="AZ18" i="35"/>
  <c r="F33" i="21"/>
  <c r="F41" i="21" s="1"/>
  <c r="F53" i="21" s="1"/>
  <c r="BD9" i="1"/>
  <c r="BD7" i="1"/>
  <c r="BD15" i="1"/>
  <c r="K39" i="42"/>
  <c r="M47" i="42"/>
  <c r="M51" i="42" s="1"/>
  <c r="I47" i="42"/>
  <c r="O47" i="42"/>
  <c r="O51" i="42" s="1"/>
  <c r="E35" i="20"/>
  <c r="E51" i="20" s="1"/>
  <c r="K35" i="20"/>
  <c r="K51" i="20" s="1"/>
  <c r="AF39" i="30"/>
  <c r="AF37" i="30"/>
  <c r="AF41" i="30"/>
  <c r="AF33" i="30"/>
  <c r="AF24" i="30"/>
  <c r="AF4" i="30"/>
  <c r="H51" i="20"/>
  <c r="AF10" i="30"/>
  <c r="AF12" i="30"/>
  <c r="I39" i="42"/>
  <c r="AF18" i="30"/>
  <c r="AF20" i="30"/>
  <c r="G53" i="21"/>
  <c r="K51" i="42"/>
  <c r="AF23" i="30"/>
  <c r="AF51" i="30"/>
  <c r="AF47" i="30"/>
  <c r="AF31" i="30"/>
  <c r="AF45" i="30"/>
  <c r="BD47" i="1"/>
  <c r="E48" i="30"/>
  <c r="BB48" i="30" s="1"/>
  <c r="BD49" i="1"/>
  <c r="E50" i="30"/>
  <c r="BB50" i="30" s="1"/>
  <c r="BG3" i="1"/>
  <c r="E4" i="30"/>
  <c r="BD5" i="1"/>
  <c r="E6" i="30"/>
  <c r="BG5" i="1"/>
  <c r="E8" i="30"/>
  <c r="E10" i="30"/>
  <c r="E12" i="30"/>
  <c r="BD13" i="1"/>
  <c r="E14" i="30"/>
  <c r="E16" i="30"/>
  <c r="E18" i="30"/>
  <c r="BD17" i="1"/>
  <c r="BG19" i="1"/>
  <c r="E20" i="30"/>
  <c r="BC22" i="30"/>
  <c r="AF22" i="30"/>
  <c r="E24" i="30"/>
  <c r="BC26" i="30"/>
  <c r="AF26" i="30"/>
  <c r="BC28" i="30"/>
  <c r="AF28" i="30"/>
  <c r="BG27" i="1"/>
  <c r="E28" i="30"/>
  <c r="BC30" i="30"/>
  <c r="AF30" i="30"/>
  <c r="BD30" i="1"/>
  <c r="E31" i="30"/>
  <c r="BB31" i="30" s="1"/>
  <c r="BC49" i="30"/>
  <c r="AF49" i="30"/>
  <c r="E52" i="30"/>
  <c r="E51" i="42"/>
  <c r="K26" i="42"/>
  <c r="K27" i="42" s="1"/>
  <c r="L39" i="42"/>
  <c r="N39" i="42"/>
  <c r="J39" i="42"/>
  <c r="L26" i="42"/>
  <c r="L27" i="42" s="1"/>
  <c r="C53" i="21"/>
  <c r="N51" i="20"/>
  <c r="H49" i="20"/>
  <c r="L49" i="20"/>
  <c r="J51" i="20"/>
  <c r="G51" i="20"/>
  <c r="BC4" i="45"/>
  <c r="E34" i="21"/>
  <c r="BC15" i="35"/>
  <c r="E33" i="21"/>
  <c r="L51" i="20"/>
  <c r="Z49" i="20"/>
  <c r="C35" i="20"/>
  <c r="G49" i="20"/>
  <c r="Z51" i="20"/>
  <c r="F51" i="42"/>
  <c r="D53" i="21"/>
  <c r="B53" i="21"/>
  <c r="H53" i="21"/>
  <c r="AT56" i="30"/>
  <c r="AT55" i="30"/>
  <c r="AS56" i="30"/>
  <c r="N26" i="42"/>
  <c r="N27" i="42" s="1"/>
  <c r="AR55" i="30"/>
  <c r="AV56" i="30"/>
  <c r="AU56" i="30"/>
  <c r="AF6" i="30"/>
  <c r="AF16" i="30"/>
  <c r="AF14" i="30"/>
  <c r="AF52" i="30"/>
  <c r="F49" i="20"/>
  <c r="AS55" i="30"/>
  <c r="AF8" i="30"/>
  <c r="AV55" i="30"/>
  <c r="BQ55" i="30"/>
  <c r="BQ56" i="30"/>
  <c r="AU55" i="30"/>
  <c r="AN56" i="30"/>
  <c r="J49" i="20"/>
  <c r="AE51" i="20"/>
  <c r="AF51" i="20"/>
  <c r="AB56" i="30"/>
  <c r="AD51" i="20"/>
  <c r="O51" i="20"/>
  <c r="D49" i="20"/>
  <c r="AO56" i="30"/>
  <c r="R49" i="20"/>
  <c r="AD56" i="30"/>
  <c r="AB55" i="30"/>
  <c r="AK56" i="30"/>
  <c r="M51" i="20"/>
  <c r="S51" i="20"/>
  <c r="AZ55" i="30"/>
  <c r="N49" i="20"/>
  <c r="AJ56" i="30"/>
  <c r="AJ55" i="30"/>
  <c r="AF49" i="20"/>
  <c r="AE49" i="20"/>
  <c r="V51" i="20"/>
  <c r="Y51" i="20"/>
  <c r="X51" i="20"/>
  <c r="U49" i="20"/>
  <c r="W51" i="20"/>
  <c r="T49" i="20"/>
  <c r="AA49" i="20"/>
  <c r="AP55" i="30"/>
  <c r="I26" i="42"/>
  <c r="I27" i="42" s="1"/>
  <c r="AD55" i="30"/>
  <c r="AQ56" i="30"/>
  <c r="AD49" i="20"/>
  <c r="AB49" i="20"/>
  <c r="J26" i="42"/>
  <c r="J27" i="42" s="1"/>
  <c r="AO55" i="30"/>
  <c r="R51" i="20"/>
  <c r="Q51" i="20"/>
  <c r="S49" i="20"/>
  <c r="P37" i="20"/>
  <c r="P47" i="20" s="1"/>
  <c r="P35" i="20"/>
  <c r="I37" i="20"/>
  <c r="I47" i="20" s="1"/>
  <c r="I35" i="20"/>
  <c r="B51" i="42"/>
  <c r="BR56" i="30"/>
  <c r="AR56" i="30"/>
  <c r="BL55" i="30"/>
  <c r="F51" i="20"/>
  <c r="D51" i="42"/>
  <c r="B51" i="20"/>
  <c r="O49" i="20"/>
  <c r="U51" i="20"/>
  <c r="W49" i="20"/>
  <c r="BF55" i="30"/>
  <c r="D51" i="20"/>
  <c r="BF56" i="30"/>
  <c r="AL55" i="30"/>
  <c r="AK55" i="30"/>
  <c r="AP56" i="30"/>
  <c r="Q49" i="20"/>
  <c r="AL56" i="30"/>
  <c r="BN55" i="30"/>
  <c r="B49" i="20"/>
  <c r="M49" i="20"/>
  <c r="AN55" i="30"/>
  <c r="AQ55" i="30"/>
  <c r="AM55" i="30"/>
  <c r="BK55" i="30"/>
  <c r="BI55" i="30"/>
  <c r="BI56" i="30"/>
  <c r="BG56" i="30"/>
  <c r="BJ56" i="30"/>
  <c r="AI56" i="30"/>
  <c r="AI55" i="30"/>
  <c r="BK56" i="30"/>
  <c r="BG55" i="30"/>
  <c r="BL56" i="30"/>
  <c r="BH56" i="30"/>
  <c r="AM56" i="30"/>
  <c r="BJ55" i="30"/>
  <c r="BH55" i="30"/>
  <c r="AH56" i="30"/>
  <c r="AZ56" i="30"/>
  <c r="AH55" i="30"/>
  <c r="AY55" i="30"/>
  <c r="AB51" i="20"/>
  <c r="T51" i="20"/>
  <c r="X49" i="20"/>
  <c r="AF43" i="30"/>
  <c r="AA51" i="20"/>
  <c r="F56" i="30"/>
  <c r="V49" i="20"/>
  <c r="AF35" i="30"/>
  <c r="Y49" i="20"/>
  <c r="BD21" i="1"/>
  <c r="BG21" i="1"/>
  <c r="BD25" i="1"/>
  <c r="BG25" i="1"/>
  <c r="BD29" i="1"/>
  <c r="BG29" i="1"/>
  <c r="BD31" i="1"/>
  <c r="BG31" i="1"/>
  <c r="AF34" i="30"/>
  <c r="AF36" i="30"/>
  <c r="BG37" i="1"/>
  <c r="BD37" i="1"/>
  <c r="BD39" i="1"/>
  <c r="BG39" i="1"/>
  <c r="AF42" i="30"/>
  <c r="AF44" i="30"/>
  <c r="AF46" i="30"/>
  <c r="AF48" i="30"/>
  <c r="AF50" i="30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G50" i="1"/>
  <c r="BD50" i="1"/>
  <c r="AF32" i="30"/>
  <c r="BD33" i="1"/>
  <c r="BG33" i="1"/>
  <c r="BD35" i="1"/>
  <c r="BG35" i="1"/>
  <c r="AF38" i="30"/>
  <c r="AF40" i="30"/>
  <c r="BG41" i="1"/>
  <c r="BD41" i="1"/>
  <c r="BD43" i="1"/>
  <c r="BG43" i="1"/>
  <c r="BG45" i="1"/>
  <c r="BD45" i="1"/>
  <c r="BG47" i="1"/>
  <c r="BG49" i="1"/>
  <c r="AF5" i="30"/>
  <c r="AF7" i="30"/>
  <c r="AF9" i="30"/>
  <c r="AF11" i="30"/>
  <c r="AF13" i="30"/>
  <c r="AF15" i="30"/>
  <c r="AF17" i="30"/>
  <c r="AF19" i="30"/>
  <c r="AF21" i="30"/>
  <c r="AF25" i="30"/>
  <c r="AF27" i="30"/>
  <c r="AF29" i="30"/>
  <c r="F55" i="30"/>
  <c r="BD40" i="1"/>
  <c r="BG40" i="1"/>
  <c r="BD34" i="1"/>
  <c r="BG34" i="1"/>
  <c r="BA61" i="1"/>
  <c r="BD42" i="1"/>
  <c r="BG42" i="1"/>
  <c r="BD22" i="1"/>
  <c r="BG22" i="1"/>
  <c r="BD46" i="1"/>
  <c r="BG46" i="1"/>
  <c r="BD26" i="1"/>
  <c r="BG26" i="1"/>
  <c r="BD48" i="1"/>
  <c r="BG48" i="1"/>
  <c r="BD36" i="1"/>
  <c r="BG36" i="1"/>
  <c r="BD28" i="1"/>
  <c r="BG28" i="1"/>
  <c r="BD20" i="1"/>
  <c r="BG20" i="1"/>
  <c r="BD38" i="1"/>
  <c r="BG38" i="1"/>
  <c r="BD18" i="1"/>
  <c r="BG18" i="1"/>
  <c r="BA63" i="1"/>
  <c r="BA64" i="1"/>
  <c r="BD44" i="1"/>
  <c r="BG44" i="1"/>
  <c r="BD32" i="1"/>
  <c r="BG32" i="1"/>
  <c r="BD24" i="1"/>
  <c r="BG24" i="1"/>
  <c r="BA62" i="1"/>
  <c r="E6" i="21" s="1"/>
  <c r="E26" i="21" s="1"/>
  <c r="E27" i="21" s="1"/>
  <c r="BE56" i="30"/>
  <c r="BP55" i="30"/>
  <c r="BO55" i="30"/>
  <c r="BN56" i="30"/>
  <c r="BE55" i="30"/>
  <c r="BM56" i="30"/>
  <c r="BS56" i="30"/>
  <c r="BA56" i="30"/>
  <c r="BD56" i="30"/>
  <c r="AY56" i="30"/>
  <c r="BO56" i="30"/>
  <c r="BA55" i="30"/>
  <c r="BM55" i="30"/>
  <c r="BP56" i="30"/>
  <c r="BD55" i="30"/>
  <c r="BR55" i="30"/>
  <c r="BS55" i="30"/>
  <c r="AG55" i="30"/>
  <c r="AG56" i="30"/>
  <c r="AC49" i="20" l="1"/>
  <c r="C49" i="20"/>
  <c r="K49" i="20"/>
  <c r="E49" i="20"/>
  <c r="AE31" i="30"/>
  <c r="N51" i="42"/>
  <c r="I51" i="42"/>
  <c r="J51" i="42"/>
  <c r="L51" i="42"/>
  <c r="BB52" i="30"/>
  <c r="AE52" i="30"/>
  <c r="BB28" i="30"/>
  <c r="AE28" i="30"/>
  <c r="BB24" i="30"/>
  <c r="AE24" i="30"/>
  <c r="BB20" i="30"/>
  <c r="AE20" i="30"/>
  <c r="BB18" i="30"/>
  <c r="AE18" i="30"/>
  <c r="BB16" i="30"/>
  <c r="AE16" i="30"/>
  <c r="BB14" i="30"/>
  <c r="AE14" i="30"/>
  <c r="BB12" i="30"/>
  <c r="AE12" i="30"/>
  <c r="BB10" i="30"/>
  <c r="AE10" i="30"/>
  <c r="BB8" i="30"/>
  <c r="AE8" i="30"/>
  <c r="BB6" i="30"/>
  <c r="AE6" i="30"/>
  <c r="BB4" i="30"/>
  <c r="AE4" i="30"/>
  <c r="E41" i="21"/>
  <c r="E53" i="21" s="1"/>
  <c r="C51" i="20"/>
  <c r="P51" i="20"/>
  <c r="I49" i="20"/>
  <c r="I51" i="20"/>
  <c r="P49" i="20"/>
  <c r="BC56" i="30"/>
  <c r="BC55" i="30"/>
  <c r="AF56" i="30"/>
  <c r="AF55" i="30"/>
  <c r="AE48" i="30"/>
  <c r="AE46" i="30"/>
  <c r="AE42" i="30"/>
  <c r="AE51" i="30"/>
  <c r="AE17" i="30"/>
  <c r="AE13" i="30"/>
  <c r="AE11" i="30"/>
  <c r="AE9" i="30"/>
  <c r="AE5" i="30"/>
  <c r="AE40" i="30"/>
  <c r="AE30" i="30"/>
  <c r="AE26" i="30"/>
  <c r="AE50" i="30"/>
  <c r="AE44" i="30"/>
  <c r="AE36" i="30"/>
  <c r="AE34" i="30"/>
  <c r="AE15" i="30"/>
  <c r="AE7" i="30"/>
  <c r="AE38" i="30"/>
  <c r="AE32" i="30"/>
  <c r="AE22" i="30"/>
  <c r="AE41" i="30"/>
  <c r="AE23" i="30"/>
  <c r="AE43" i="30"/>
  <c r="AE35" i="30"/>
  <c r="AE25" i="30"/>
  <c r="AE45" i="30"/>
  <c r="AE39" i="30"/>
  <c r="AE29" i="30"/>
  <c r="AE49" i="30"/>
  <c r="AE47" i="30"/>
  <c r="E56" i="30"/>
  <c r="AE33" i="30"/>
  <c r="AE19" i="30"/>
  <c r="E55" i="30"/>
  <c r="AE21" i="30"/>
  <c r="AE37" i="30"/>
  <c r="AE27" i="30"/>
  <c r="BB55" i="30" l="1"/>
  <c r="AE55" i="30"/>
  <c r="BB56" i="30"/>
  <c r="AE56" i="3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6E0C79E3-5118-460A-9F88-A4EA11B0040C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31DB3521-A3F1-402A-9E72-18B3B46A66E1}" name="annual_2011ea_v6_11f_othpt_12US2_cmaq_cb05_soa_state1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<sst xmlns="http://schemas.openxmlformats.org/spreadsheetml/2006/main" count="7416" uniqueCount="681">
  <si>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</si>
  <si>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</si>
  <si>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summarized.</t>
  </si>
  <si>
    <t xml:space="preserve">Modeling sector descriptions: </t>
  </si>
  <si>
    <t>afdust/afdust_adj - area fugitive dust emissions; afdust_adj are the emissions after metorological and land use adjustments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</si>
  <si>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</si>
  <si>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</si>
  <si>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</si>
  <si>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</si>
  <si>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</si>
  <si>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</si>
  <si>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</si>
  <si>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</si>
  <si>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</si>
  <si>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</si>
  <si>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</si>
  <si>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</si>
  <si>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</si>
  <si>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</t>
  </si>
  <si>
    <t>othptdust - Non-US point source dust sources</t>
  </si>
  <si>
    <t>ptagfire - agricultural burning emissions as point sources</t>
  </si>
  <si>
    <t>ptegu - Emissions from EGUs not specifically designated as peaking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</si>
  <si>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</si>
  <si>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</si>
  <si>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</si>
  <si>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ptegu_pk, ptegu, or pt_oilgas</t>
  </si>
  <si>
    <t>pt_oilgas - oil and gas emissions from point sources</t>
  </si>
  <si>
    <t>np_oilgas - oil and gas emissions from nonpoint sources</t>
  </si>
  <si>
    <t>rail - linehaul railroad emissions</t>
  </si>
  <si>
    <t>rwc - residential wood combustion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</si>
  <si>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</si>
  <si>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</si>
  <si>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</si>
  <si>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</si>
  <si>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</si>
  <si>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</si>
  <si>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</si>
  <si>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</si>
  <si>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</si>
  <si>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</si>
  <si>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</si>
  <si>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BENZENE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</si>
  <si>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</si>
  <si>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</si>
  <si>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</si>
  <si>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</si>
  <si>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</si>
  <si>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</si>
  <si>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</si>
  <si>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</si>
  <si>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</si>
  <si>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</si>
  <si>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</t>
  </si>
  <si>
    <t>ETHA</t>
  </si>
  <si>
    <t>Ethane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</si>
  <si>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</si>
  <si>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</si>
  <si>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</si>
  <si>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</si>
  <si>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</si>
  <si>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</si>
  <si>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</si>
  <si>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</si>
  <si>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</si>
  <si>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</si>
  <si>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</si>
  <si>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</si>
  <si>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</si>
  <si>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</si>
  <si>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</si>
  <si>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</si>
  <si>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</si>
  <si>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</si>
  <si>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</si>
  <si>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</si>
  <si>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</si>
  <si>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</si>
  <si>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</si>
  <si>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</si>
  <si>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</si>
  <si>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</si>
  <si>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</si>
  <si>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</si>
  <si>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</si>
  <si>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</si>
  <si>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</si>
  <si>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</si>
  <si>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</si>
  <si>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</si>
  <si>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</si>
  <si>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</si>
  <si>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</si>
  <si>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</si>
  <si>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</si>
  <si>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</si>
  <si>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</si>
  <si>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</si>
  <si>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</si>
  <si>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</si>
  <si>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</si>
  <si>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</si>
  <si>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</si>
  <si>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</si>
  <si>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</si>
  <si>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</si>
  <si>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</si>
  <si>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</si>
  <si>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PMFINE</t>
  </si>
  <si>
    <t>Fine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</si>
  <si>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</si>
  <si>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</si>
  <si>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</si>
  <si>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</si>
  <si>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</si>
  <si>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</si>
  <si>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</si>
  <si>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</si>
  <si>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</si>
  <si>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</si>
  <si>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</si>
  <si>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</si>
  <si>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</si>
  <si>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</si>
  <si>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</si>
  <si>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</si>
  <si>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</si>
  <si>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</si>
  <si>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</si>
  <si>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</si>
  <si>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</si>
  <si>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</si>
  <si>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</si>
  <si>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</si>
  <si>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</si>
  <si>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</si>
  <si>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</si>
  <si>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</si>
  <si>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</si>
  <si>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</si>
  <si>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</si>
  <si>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</si>
  <si>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</si>
  <si>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</si>
  <si>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</si>
  <si>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</si>
  <si>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</si>
  <si>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</si>
  <si>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</si>
  <si>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</si>
  <si>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</si>
  <si>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Volitile Organic Compounds</t>
  </si>
  <si>
    <t>XYLMN</t>
  </si>
  <si>
    <t>Xylenes (mixed isomers) minus naphthalene</t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</si>
  <si>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</si>
  <si>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</si>
  <si>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</si>
  <si>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</si>
  <si>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</si>
  <si>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</si>
  <si>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</si>
  <si>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1,3-Butadiene</t>
  </si>
  <si>
    <t>Diesel PM10</t>
  </si>
  <si>
    <t>Diesel PM2.5</t>
  </si>
  <si>
    <t>Chromium Hex</t>
  </si>
  <si>
    <t>Arsenic</t>
  </si>
  <si>
    <t>Cadmium</t>
  </si>
  <si>
    <t>Nickel</t>
  </si>
  <si>
    <t>ETOX</t>
  </si>
  <si>
    <t>Eastern state?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</si>
  <si>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</si>
  <si>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</si>
  <si>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</si>
  <si>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</si>
  <si>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</si>
  <si>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</si>
  <si>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</si>
  <si>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</si>
  <si>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</si>
  <si>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</si>
  <si>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</si>
  <si>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</si>
  <si>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</si>
  <si>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</si>
  <si>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</si>
  <si>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</si>
  <si>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</si>
  <si>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</si>
  <si>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</si>
  <si>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</si>
  <si>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</si>
  <si>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</si>
  <si>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</si>
  <si>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</si>
  <si>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</si>
  <si>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</si>
  <si>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</si>
  <si>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</si>
  <si>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</si>
  <si>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</si>
  <si>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</si>
  <si>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</si>
  <si>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</si>
  <si>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</si>
  <si>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</si>
  <si>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</si>
  <si>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</si>
  <si>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</si>
  <si>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</si>
  <si>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</si>
  <si>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</si>
  <si>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</si>
  <si>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</si>
  <si>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</si>
  <si>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</si>
  <si>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</si>
  <si>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</si>
  <si>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</si>
  <si>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</si>
  <si>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</si>
  <si>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</si>
  <si>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</si>
  <si>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t>Eastern State Total</t>
  </si>
  <si>
    <t>Continental US totals</t>
  </si>
  <si>
    <t>Includes Tribal Data for point only. Does not include CMV or pt_oilgas offshore (that's in the Canada/Mexico/offshore table). Onroad is the sum of onroad+onroad_ca_adj. Ptegu NOX/SO2 are post-SMOKE.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</si>
  <si>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</si>
  <si>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</si>
  <si>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</si>
  <si>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</si>
  <si>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</si>
  <si>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</si>
  <si>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</si>
  <si>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</si>
  <si>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</si>
  <si>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</si>
  <si>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</si>
  <si>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onroad</t>
  </si>
  <si>
    <t>ptegu</t>
  </si>
  <si>
    <t>ptagfire</t>
  </si>
  <si>
    <t>ptfire-rx</t>
  </si>
  <si>
    <t>ptfire-wild</t>
  </si>
  <si>
    <t>ptnonipm</t>
  </si>
  <si>
    <t>pt_oilgas</t>
  </si>
  <si>
    <t>rail</t>
  </si>
  <si>
    <t>rwc</t>
  </si>
  <si>
    <t>beis (not merged)</t>
  </si>
  <si>
    <t>TOTAL no beis</t>
  </si>
  <si>
    <t>TOTAL w/beis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</si>
  <si>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</si>
  <si>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ag</t>
  </si>
  <si>
    <t>Canada oil and gas 2D</t>
  </si>
  <si>
    <t>Canada afdust</t>
  </si>
  <si>
    <t>Canada ptdust</t>
  </si>
  <si>
    <t>Canada area</t>
  </si>
  <si>
    <t>Canada onroad</t>
  </si>
  <si>
    <t>Canada point</t>
  </si>
  <si>
    <t>Canada fires</t>
  </si>
  <si>
    <t>Canada cmv_c1c2</t>
  </si>
  <si>
    <t>Canada cmv_c3</t>
  </si>
  <si>
    <t>Canada subtotal</t>
  </si>
  <si>
    <t>Mexico ag</t>
  </si>
  <si>
    <t>Mexico area</t>
  </si>
  <si>
    <t>Mexico onroad</t>
  </si>
  <si>
    <t>Mexico point</t>
  </si>
  <si>
    <t>Mexico fires</t>
  </si>
  <si>
    <t>Mexico cmv_c1c2</t>
  </si>
  <si>
    <t>Mexico cmv_c3</t>
  </si>
  <si>
    <t>Mexico subtotal</t>
  </si>
  <si>
    <t>Offshore cmv_c1c2</t>
  </si>
  <si>
    <t>Offshore cmv_c3</t>
  </si>
  <si>
    <t>Offshore pt_oilgas</t>
  </si>
  <si>
    <t>Can/Mex/offshore total</t>
  </si>
  <si>
    <t>Continental US totals (not AK/HI/PR/VI)</t>
  </si>
  <si>
    <t xml:space="preserve">Includes Tribal Data for point only. Does not include CMV offshore (that's in the Canada/Mexico/offshore table). Onroad is the sum of onroad+onroad_ca_adj. </t>
  </si>
  <si>
    <t>VOC HAPs = post-SMOKE, including secondary (speciated) NBAFM, including in non-US areas.</t>
  </si>
  <si>
    <t>Note: This does not include every species, but only enough of a subset to QA the final sector merge.</t>
  </si>
  <si>
    <t>Avg molecular wt:</t>
  </si>
  <si>
    <t>sector</t>
  </si>
  <si>
    <t>BENZ</t>
  </si>
  <si>
    <t>BENZOAPYRNE</t>
  </si>
  <si>
    <t>butadiene13</t>
  </si>
  <si>
    <t>chromhex_c</t>
  </si>
  <si>
    <t>CL2_C2_12</t>
  </si>
  <si>
    <t>diesel_pmec</t>
  </si>
  <si>
    <t>form_primary</t>
  </si>
  <si>
    <t>HEXANE</t>
  </si>
  <si>
    <t>HGNRVA</t>
  </si>
  <si>
    <t>PAH_880E5</t>
  </si>
  <si>
    <t>propdichloride</t>
  </si>
  <si>
    <t>TOLU</t>
  </si>
  <si>
    <t>XYLENES</t>
  </si>
  <si>
    <t>ptegu (all inline)</t>
  </si>
  <si>
    <t>ptnonipm (all inline)</t>
  </si>
  <si>
    <t>pt_oilgas (all inline)</t>
  </si>
  <si>
    <t>canmex_point (all inline)</t>
  </si>
  <si>
    <t>ptfire-rx (all inline)</t>
  </si>
  <si>
    <t>ptfire-wild (all inline)</t>
  </si>
  <si>
    <t>ptfire_othna (all inline)</t>
  </si>
  <si>
    <t>ptagfire (all inline)</t>
  </si>
  <si>
    <t>rwc (not merged)</t>
  </si>
  <si>
    <t>onroad (all US)</t>
  </si>
  <si>
    <t>canmex_area</t>
  </si>
  <si>
    <t>canada_onroad</t>
  </si>
  <si>
    <t>mexico_onroad</t>
  </si>
  <si>
    <t>othafdust</t>
  </si>
  <si>
    <t>othptdust</t>
  </si>
  <si>
    <t>canmex_ag</t>
  </si>
  <si>
    <t>canada_og2D</t>
  </si>
  <si>
    <t>afdust</t>
  </si>
  <si>
    <t>cmv_c1c2 (all inline)</t>
  </si>
  <si>
    <t>cmv_c3 (all inline)</t>
  </si>
  <si>
    <t>beis - left blank (not merged)</t>
  </si>
  <si>
    <t>volcanic (no longer merged)</t>
  </si>
  <si>
    <t>SMOKE TOTAL</t>
  </si>
  <si>
    <t>Low level totals (mrggrid)</t>
  </si>
  <si>
    <t>cmv_c1c2 elevated</t>
  </si>
  <si>
    <t>cmv_c3 elevated</t>
  </si>
  <si>
    <t>ptegu elevated</t>
  </si>
  <si>
    <t>ptnonipm elevated</t>
  </si>
  <si>
    <t>pt_oilgas elevated</t>
  </si>
  <si>
    <t>othpt elevated</t>
  </si>
  <si>
    <t>ptfire elevated (wild+rx)</t>
  </si>
  <si>
    <t>ptfire_othna elevated</t>
  </si>
  <si>
    <t>ptagfire elevated</t>
  </si>
  <si>
    <t>Model-ready domain totals</t>
  </si>
  <si>
    <t>% diff</t>
  </si>
  <si>
    <t>Inventory (2020ha)</t>
  </si>
  <si>
    <t>adj/unadj</t>
  </si>
  <si>
    <t xml:space="preserve"> PM10           </t>
  </si>
  <si>
    <t xml:space="preserve"> PM2_5          </t>
  </si>
  <si>
    <t># State</t>
  </si>
  <si>
    <t># FIPS</t>
  </si>
  <si>
    <t>State Name</t>
  </si>
  <si>
    <t>Tribal</t>
  </si>
  <si>
    <t>Tribal Data</t>
  </si>
  <si>
    <t>Alaska</t>
  </si>
  <si>
    <t>Hawaii</t>
  </si>
  <si>
    <t>Puerto Rico</t>
  </si>
  <si>
    <t>Virgin Islands</t>
  </si>
  <si>
    <t>EEZ Offshore</t>
  </si>
  <si>
    <t>Overall total</t>
  </si>
  <si>
    <t>36US3 total</t>
  </si>
  <si>
    <t>SMOKE (2020ha)</t>
  </si>
  <si>
    <t>Total</t>
  </si>
  <si>
    <t>diff</t>
  </si>
  <si>
    <t>state</t>
  </si>
  <si>
    <t>ACETALD</t>
  </si>
  <si>
    <t>CHCL3</t>
  </si>
  <si>
    <t>DICHLRBNZN</t>
  </si>
  <si>
    <t>MECL</t>
  </si>
  <si>
    <t>METHANOL</t>
  </si>
  <si>
    <t>TOLUENE</t>
  </si>
  <si>
    <t>ACETONIT</t>
  </si>
  <si>
    <t>AACD</t>
  </si>
  <si>
    <t>ACETONITRILE</t>
  </si>
  <si>
    <t>APIN</t>
  </si>
  <si>
    <t>CL2_ME</t>
  </si>
  <si>
    <t>DICHLOROBENZENE</t>
  </si>
  <si>
    <t>ETHY</t>
  </si>
  <si>
    <t>FACD</t>
  </si>
  <si>
    <t>GLY</t>
  </si>
  <si>
    <t>GLYD</t>
  </si>
  <si>
    <t>ISPD</t>
  </si>
  <si>
    <t>IVOC</t>
  </si>
  <si>
    <t>MGLY</t>
  </si>
  <si>
    <t>NMOG</t>
  </si>
  <si>
    <t>PACD</t>
  </si>
  <si>
    <t>Offshore</t>
  </si>
  <si>
    <t>VOC_BEIS</t>
  </si>
  <si>
    <t>Eastern US</t>
  </si>
  <si>
    <t>ARSENIC_C</t>
  </si>
  <si>
    <t>ARSENIC_F</t>
  </si>
  <si>
    <t>CADMIUM_C</t>
  </si>
  <si>
    <t>CADMIUM_F</t>
  </si>
  <si>
    <t>CHROMHEX_C</t>
  </si>
  <si>
    <t>CHROMHEX_F</t>
  </si>
  <si>
    <t>DIESEL_PMC</t>
  </si>
  <si>
    <t>DIESEL_PMEC</t>
  </si>
  <si>
    <t>DIESEL_PMFINE</t>
  </si>
  <si>
    <t>DIESEL_PMNO3</t>
  </si>
  <si>
    <t>DIESEL_PMOC</t>
  </si>
  <si>
    <t>DIESEL_PMSO4</t>
  </si>
  <si>
    <t>ETHYLBENZ</t>
  </si>
  <si>
    <t>HGIIGAS</t>
  </si>
  <si>
    <t>LEAD_C</t>
  </si>
  <si>
    <t>LEAD_F</t>
  </si>
  <si>
    <t>MANGANESE_C</t>
  </si>
  <si>
    <t>MANGANESE_F</t>
  </si>
  <si>
    <t>NICKEL_C</t>
  </si>
  <si>
    <t>NICKEL_F</t>
  </si>
  <si>
    <t>PAH_000E0</t>
  </si>
  <si>
    <t>PAH_176E3</t>
  </si>
  <si>
    <t>PAH_176E4</t>
  </si>
  <si>
    <t>PAH_176E5</t>
  </si>
  <si>
    <t>PHGI</t>
  </si>
  <si>
    <t>ACROLEI</t>
  </si>
  <si>
    <t>ARSENIC</t>
  </si>
  <si>
    <t>BENZOAPYR</t>
  </si>
  <si>
    <t>BUTADIE</t>
  </si>
  <si>
    <t>CADMIUM</t>
  </si>
  <si>
    <t>CHROMHEX</t>
  </si>
  <si>
    <t>FORMALD</t>
  </si>
  <si>
    <t>HGSUM</t>
  </si>
  <si>
    <t>LEAD</t>
  </si>
  <si>
    <t>MANGANESE</t>
  </si>
  <si>
    <t>NAPHTH</t>
  </si>
  <si>
    <t>NICKEL</t>
  </si>
  <si>
    <t>DIESEL_PM10</t>
  </si>
  <si>
    <t>DIESEL_PM25</t>
  </si>
  <si>
    <t>US Virgin Islands</t>
  </si>
  <si>
    <t>Offshore to EEZ</t>
  </si>
  <si>
    <t>Non-US CMV FIPS 98</t>
  </si>
  <si>
    <t>Non-US SECA C3</t>
  </si>
  <si>
    <t>Overall Total</t>
  </si>
  <si>
    <t>Canada total</t>
  </si>
  <si>
    <t>Mexico total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</si>
  <si>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</si>
  <si>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</si>
  <si>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</si>
  <si>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</si>
  <si>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</si>
  <si>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</si>
  <si>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</si>
  <si>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Saskatchewan</t>
  </si>
  <si>
    <t>Alberta</t>
  </si>
  <si>
    <t>British Columbia</t>
  </si>
  <si>
    <t>Nunavut</t>
  </si>
  <si>
    <t>Baja Calif</t>
  </si>
  <si>
    <t>Baja Calif Sur</t>
  </si>
  <si>
    <t>Sinaloa</t>
  </si>
  <si>
    <t>Sonora</t>
  </si>
  <si>
    <t>Mexican Waters</t>
  </si>
  <si>
    <t>Massachussetts</t>
  </si>
  <si>
    <t>Offshore (85)</t>
  </si>
  <si>
    <t>Non-US SECA C3 (98)</t>
  </si>
  <si>
    <t>BERYLLIUM</t>
  </si>
  <si>
    <t>STYRENE</t>
  </si>
  <si>
    <t>BERYLLIUM_C</t>
  </si>
  <si>
    <t>BERYLLIUM_F</t>
  </si>
  <si>
    <t>acrolei</t>
  </si>
  <si>
    <t>butadie</t>
  </si>
  <si>
    <t>chromhex</t>
  </si>
  <si>
    <t>hgsum</t>
  </si>
  <si>
    <t>manganese</t>
  </si>
  <si>
    <t>naphth</t>
  </si>
  <si>
    <t>nickel</t>
  </si>
  <si>
    <t>toluene</t>
  </si>
  <si>
    <t>xyls</t>
  </si>
  <si>
    <t>pah000e0</t>
  </si>
  <si>
    <t>pah176e3</t>
  </si>
  <si>
    <t>pah176e4</t>
  </si>
  <si>
    <t>pah176e5</t>
  </si>
  <si>
    <t>pah880e5</t>
  </si>
  <si>
    <t>ACRYLONITRL</t>
  </si>
  <si>
    <t>CARBONTET</t>
  </si>
  <si>
    <t>CL3_ETHE</t>
  </si>
  <si>
    <t>ETHDIBROM</t>
  </si>
  <si>
    <t>MALANHYD</t>
  </si>
  <si>
    <t>PERC</t>
  </si>
  <si>
    <t>PROPDICLR</t>
  </si>
  <si>
    <t>TTCLE1122</t>
  </si>
  <si>
    <t>VINYCHLRI</t>
  </si>
  <si>
    <t>CHLOROPRENE</t>
  </si>
  <si>
    <t>ACRYLCACID</t>
  </si>
  <si>
    <t>CARBNYLSUL</t>
  </si>
  <si>
    <t>MTHYLCHLRD</t>
  </si>
  <si>
    <t>ACRYLICACID</t>
  </si>
  <si>
    <t>ACRYLONITRILE</t>
  </si>
  <si>
    <t>BR2_C2_12</t>
  </si>
  <si>
    <t>CARBSULFIDE</t>
  </si>
  <si>
    <t>CL4_ETHANE1122</t>
  </si>
  <si>
    <t>CL4_ETHE</t>
  </si>
  <si>
    <t>CL_ETHE</t>
  </si>
  <si>
    <t>MAL_ANHYDRIDE</t>
  </si>
  <si>
    <t>METHCHLORIDE</t>
  </si>
  <si>
    <t>PROPDICHLORIDE</t>
  </si>
  <si>
    <t>NMOG &lt; VOC because of profiles which are 100% CH4</t>
  </si>
  <si>
    <t>XYLS</t>
  </si>
  <si>
    <t>TRIETHLAMN</t>
  </si>
  <si>
    <t>DICLPRO13</t>
  </si>
  <si>
    <t>TOL_DIIS</t>
  </si>
  <si>
    <t>DICHLOROPROPENE</t>
  </si>
  <si>
    <t>TRIETHYLAMINE</t>
  </si>
  <si>
    <t>species sums</t>
  </si>
  <si>
    <t>ACENAPENE</t>
  </si>
  <si>
    <t>ACENAPHTY</t>
  </si>
  <si>
    <t>ANTHRACEN</t>
  </si>
  <si>
    <t>BENZAANTH</t>
  </si>
  <si>
    <t>BENZENE_INV</t>
  </si>
  <si>
    <t>BENZOBFLU</t>
  </si>
  <si>
    <t>BENZOGHIP</t>
  </si>
  <si>
    <t>BENZOKFLU</t>
  </si>
  <si>
    <t>CH4_INV</t>
  </si>
  <si>
    <t>CHRYSENE</t>
  </si>
  <si>
    <t>CO2_INV</t>
  </si>
  <si>
    <t>CO_INV</t>
  </si>
  <si>
    <t>DIBENZAHA</t>
  </si>
  <si>
    <t>EPM_NHTOG</t>
  </si>
  <si>
    <t>ETHANOL</t>
  </si>
  <si>
    <t>ETHYLB_INV</t>
  </si>
  <si>
    <t>EVP_NHTOG</t>
  </si>
  <si>
    <t>EXH_NHTOG</t>
  </si>
  <si>
    <t>FLUORANTH</t>
  </si>
  <si>
    <t>FLUORENE</t>
  </si>
  <si>
    <t>HEXANE_INV</t>
  </si>
  <si>
    <t>HG</t>
  </si>
  <si>
    <t>HGIIGAS_INV</t>
  </si>
  <si>
    <t>HONO_INV</t>
  </si>
  <si>
    <t>INDENO123</t>
  </si>
  <si>
    <t>MTBE</t>
  </si>
  <si>
    <t>N2O_INV</t>
  </si>
  <si>
    <t>NH3_INV</t>
  </si>
  <si>
    <t>NO2_INV</t>
  </si>
  <si>
    <t>NONHAPTOG</t>
  </si>
  <si>
    <t>NO_INV</t>
  </si>
  <si>
    <t>PHENANTHR</t>
  </si>
  <si>
    <t>PROPIONAL</t>
  </si>
  <si>
    <t>PYRENE</t>
  </si>
  <si>
    <t>RFL_NHTOG</t>
  </si>
  <si>
    <t>SO2_INV</t>
  </si>
  <si>
    <t>STYRENE_INV</t>
  </si>
  <si>
    <t>TRMEPN224</t>
  </si>
  <si>
    <t>CHLORINE</t>
  </si>
  <si>
    <t>Esatern States</t>
  </si>
  <si>
    <t>fipsst</t>
  </si>
  <si>
    <t>HFLUX</t>
  </si>
  <si>
    <t>acetald</t>
  </si>
  <si>
    <t>benzene</t>
  </si>
  <si>
    <t>formald</t>
  </si>
  <si>
    <t>xylenes</t>
  </si>
  <si>
    <t>Difference</t>
  </si>
  <si>
    <t>Yukon</t>
  </si>
  <si>
    <t>NW Territories</t>
  </si>
  <si>
    <t>Aguascalientes</t>
  </si>
  <si>
    <t xml:space="preserve">Baja Calif Norte    </t>
  </si>
  <si>
    <t xml:space="preserve">Baja Calif Sur      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</si>
  <si>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</si>
  <si>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</si>
  <si>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</si>
  <si>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</si>
  <si>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</si>
  <si>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</si>
  <si>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</si>
  <si>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</si>
  <si>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</si>
  <si>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</si>
  <si>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</si>
  <si>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</si>
  <si>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</si>
  <si>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</si>
  <si>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</si>
  <si>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</si>
  <si>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</si>
  <si>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</si>
  <si>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</si>
  <si>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</si>
  <si>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</si>
  <si>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Tabasco</t>
  </si>
  <si>
    <t>Tamaulipas</t>
  </si>
  <si>
    <t>Tlaxcala</t>
  </si>
  <si>
    <t>Veracruz</t>
  </si>
  <si>
    <t>Yucatan</t>
  </si>
  <si>
    <t>Zacatecas</t>
  </si>
  <si>
    <t>Cuba (301)</t>
  </si>
  <si>
    <t>Cuba</t>
  </si>
  <si>
    <t>Bahamas (302)</t>
  </si>
  <si>
    <t>Bahamas</t>
  </si>
  <si>
    <t>Haiti (303)</t>
  </si>
  <si>
    <t>Haiti</t>
  </si>
  <si>
    <t>Dominican Rep (304)</t>
  </si>
  <si>
    <t>Dominican Republic</t>
  </si>
  <si>
    <t>Jamiaca (305)</t>
  </si>
  <si>
    <t>Jamaica</t>
  </si>
  <si>
    <t>Cayman Islands (306)</t>
  </si>
  <si>
    <t>Cayman Islands</t>
  </si>
  <si>
    <t>Turks and Caicos (307)</t>
  </si>
  <si>
    <t>Turks and Caicos</t>
  </si>
  <si>
    <t>Belize (308)</t>
  </si>
  <si>
    <t>Belize</t>
  </si>
  <si>
    <t>Guatemala (310)</t>
  </si>
  <si>
    <t>Guatemala</t>
  </si>
  <si>
    <t>Honduras (311)</t>
  </si>
  <si>
    <t>Honduras</t>
  </si>
  <si>
    <t>Canada Total</t>
  </si>
  <si>
    <t>Mexico Total</t>
  </si>
  <si>
    <t>Other N.Amer Total</t>
  </si>
  <si>
    <t xml:space="preserve">due to nbafm </t>
  </si>
  <si>
    <t>due to lumped polls in inventory with INVTABLE factor &lt; 1</t>
  </si>
  <si>
    <t>secondary MEOH and NAPH</t>
  </si>
  <si>
    <t>QUINOLINE</t>
  </si>
  <si>
    <t>PAH_101E2</t>
  </si>
  <si>
    <t>PAH_114E1</t>
  </si>
  <si>
    <t>PAH_176E2</t>
  </si>
  <si>
    <t xml:space="preserve">invtable factor &lt; 1 </t>
  </si>
  <si>
    <t>all 2+% diffs I checked are due to weekly profile 6 (zero emissions sundays/holidays)</t>
  </si>
  <si>
    <t>HEXAMTHLE</t>
  </si>
  <si>
    <t>HYDRAZINE</t>
  </si>
  <si>
    <t>PAH_192E3</t>
  </si>
  <si>
    <t>HEXAMETHY_DIIS</t>
  </si>
  <si>
    <t>ACRYNITRL</t>
  </si>
  <si>
    <t xml:space="preserve">HEXAMTHLE  </t>
  </si>
  <si>
    <t>min diff</t>
  </si>
  <si>
    <t>max diff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</si>
  <si>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</si>
  <si>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</si>
  <si>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</si>
  <si>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</si>
  <si>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</si>
  <si>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</si>
  <si>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</si>
  <si>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</si>
  <si>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</si>
  <si>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</si>
  <si>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XYL</t>
  </si>
  <si>
    <t>VOC sum</t>
  </si>
  <si>
    <t xml:space="preserve">Aguascalientes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</si>
  <si>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</si>
  <si>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</si>
  <si>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</si>
  <si>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</si>
  <si>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</si>
  <si>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</si>
  <si>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</si>
  <si>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</si>
  <si>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</si>
  <si>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</si>
  <si>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</si>
  <si>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</si>
  <si>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</si>
  <si>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</si>
  <si>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</si>
  <si>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</si>
  <si>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</si>
  <si>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</si>
  <si>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</si>
  <si>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</si>
  <si>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</si>
  <si>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</si>
  <si>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</si>
  <si>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</si>
  <si>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</si>
  <si>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</si>
  <si>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</si>
  <si>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</si>
  <si>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</si>
  <si>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to check pre-speciated emissions</t>
  </si>
  <si>
    <t>*NMOG &lt; VOC_INV in Canada because pre-speciated &lt; VOC_INV sometimes</t>
  </si>
  <si>
    <t>NMOG*</t>
  </si>
  <si>
    <t>2020ha 9AK1</t>
  </si>
  <si>
    <t>9AK1</t>
  </si>
  <si>
    <t>SMOKE (2020ha2)</t>
  </si>
  <si>
    <t>Inventory (2021hb)</t>
  </si>
  <si>
    <t>SMOKE (2021hb)</t>
  </si>
  <si>
    <t>adj/unadj 2020ha2</t>
  </si>
  <si>
    <t>SMOKE unadjusted (2021hb)</t>
  </si>
  <si>
    <t>SMOKE adjusted (2021hb)</t>
  </si>
  <si>
    <t>adj/unadj from 2020ha</t>
  </si>
  <si>
    <t>2021hb 12US1</t>
  </si>
  <si>
    <t>NBAFM checks based on 121GROC profile</t>
  </si>
  <si>
    <t>NBAFM checks are based on 121GROC, which is used in US states (diesel) but not outside ECA (residual)</t>
  </si>
  <si>
    <t>NMOG/VOC &lt; 1 due to GROC profiles vs NBAFM</t>
  </si>
  <si>
    <t>Inventory (2021hb 01feb2024)</t>
  </si>
  <si>
    <t>Inventory (2021hb 19feb2024)</t>
  </si>
  <si>
    <t>SMOKE (2021hb 19feb2024)</t>
  </si>
  <si>
    <t>Inventory (2021hb 18apr2024)</t>
  </si>
  <si>
    <t>SMOKE (2021hb 22apr2024)</t>
  </si>
  <si>
    <t>Inventory (2021hb updated HAP aug)</t>
  </si>
  <si>
    <t>SMOKE (2021hb 23apr2024)</t>
  </si>
  <si>
    <t>PM25BRAKE</t>
  </si>
  <si>
    <t>PM25TIRE</t>
  </si>
  <si>
    <t>RESID_PM</t>
  </si>
  <si>
    <t>TOM</t>
  </si>
  <si>
    <t>ocean_cl2 12US1 no leap</t>
  </si>
  <si>
    <t>Inventory (2021hb 16apr2024)</t>
  </si>
  <si>
    <r>
      <rPr>
        <b/>
        <sz val="11"/>
        <color theme="1"/>
        <rFont val="Calibri"/>
        <family val="2"/>
        <scheme val="minor"/>
      </rPr>
      <t xml:space="preserve">2021hb </t>
    </r>
    <r>
      <rPr>
        <sz val="11"/>
        <color theme="1"/>
        <rFont val="Calibri"/>
        <family val="2"/>
        <scheme val="minor"/>
      </rPr>
      <t>case CAPs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</si>
  <si>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2021hb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</si>
  <si>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t>Inventory (2021hb post-CMAQ)</t>
  </si>
  <si>
    <t>SMOKE (not run)</t>
  </si>
  <si>
    <t>np_solvents - nonpoint solvent emissions</t>
  </si>
  <si>
    <r>
      <rPr>
        <b/>
        <sz val="11"/>
        <color theme="1"/>
        <rFont val="Calibri"/>
        <family val="2"/>
        <scheme val="minor"/>
      </rPr>
      <t xml:space="preserve">2021hb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</si>
  <si>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Inventory (2021hb, fertilizer + livestock)</t>
  </si>
  <si>
    <t>airports - emissions at airports including airplanes and ground support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</si>
</sst>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  <numFmt numFmtId="171" formatCode="_(* #,##0_);_(* \(#,##0\);_(* &quot;-&quot;??_);_(@_)"/>
    <numFmt numFmtId="172" formatCode="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4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11" fontId="0" fillId="0" borderId="0" xfId="0" applyNumberFormat="1"/>
    <xf numFmtId="0" fontId="0" fillId="0" borderId="0" xfId="0" applyFill="1"/>
    <xf numFmtId="0" fontId="20" fillId="0" borderId="0" xfId="46" applyFont="1" applyFill="1"/>
    <xf numFmtId="0" fontId="0" fillId="0" borderId="10" xfId="0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6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7" fillId="0" borderId="0" xfId="0" applyFont="1"/>
    <xf numFmtId="3" fontId="28" fillId="0" borderId="0" xfId="0" applyNumberFormat="1" applyFont="1"/>
    <xf numFmtId="0" fontId="29" fillId="0" borderId="0" xfId="0" applyFont="1"/>
    <xf numFmtId="3" fontId="30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1" fillId="0" borderId="0" xfId="0" applyFont="1"/>
    <xf numFmtId="0" fontId="0" fillId="33" borderId="0" xfId="0" applyFill="1"/>
    <xf numFmtId="0" fontId="0" fillId="0" borderId="0" xfId="0" applyNumberFormat="1" applyFont="1"/>
    <xf numFmtId="0" fontId="32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3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4" borderId="0" xfId="42" applyFont="1" applyFill="1"/>
    <xf numFmtId="0" fontId="18" fillId="33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0" xfId="0" applyAlignment="1">
      <alignment wrapText="1"/>
    </xf>
    <xf numFmtId="0" fontId="35" fillId="0" borderId="0" xfId="0" applyFont="1"/>
    <xf numFmtId="0" fontId="16" fillId="0" borderId="0" xfId="0" applyFont="1" applyFill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4" borderId="0" xfId="42" applyFill="1"/>
    <xf numFmtId="0" fontId="18" fillId="33" borderId="0" xfId="42" applyFill="1"/>
    <xf numFmtId="0" fontId="18" fillId="0" borderId="10" xfId="42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3" fontId="18" fillId="0" borderId="0" xfId="42" applyNumberFormat="1"/>
    <xf numFmtId="3" fontId="18" fillId="33" borderId="0" xfId="42" applyNumberFormat="1" applyFill="1"/>
    <xf numFmtId="3" fontId="18" fillId="0" borderId="10" xfId="42" applyNumberFormat="1" applyBorder="1"/>
    <xf numFmtId="0" fontId="20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6" fillId="0" borderId="0" xfId="47" applyFont="1"/>
    <xf numFmtId="3" fontId="26" fillId="0" borderId="0" xfId="47" applyNumberFormat="1" applyFont="1"/>
    <xf numFmtId="169" fontId="0" fillId="0" borderId="0" xfId="0" applyNumberFormat="1"/>
    <xf numFmtId="170" fontId="0" fillId="0" borderId="0" xfId="0" applyNumberFormat="1"/>
    <xf numFmtId="3" fontId="0" fillId="0" borderId="0" xfId="0" applyNumberFormat="1" applyBorder="1"/>
    <xf numFmtId="3" fontId="16" fillId="0" borderId="0" xfId="75" applyNumberFormat="1" applyFont="1"/>
    <xf numFmtId="2" fontId="0" fillId="0" borderId="0" xfId="74" applyNumberFormat="1" applyFont="1"/>
    <xf numFmtId="3" fontId="0" fillId="0" borderId="0" xfId="75" applyNumberFormat="1" applyFont="1"/>
    <xf numFmtId="167" fontId="16" fillId="0" borderId="0" xfId="0" applyNumberFormat="1" applyFont="1"/>
    <xf numFmtId="167" fontId="0" fillId="0" borderId="0" xfId="75" applyNumberFormat="1" applyFont="1"/>
    <xf numFmtId="0" fontId="38" fillId="0" borderId="0" xfId="0" applyFont="1"/>
    <xf numFmtId="0" fontId="39" fillId="0" borderId="0" xfId="0" applyFont="1"/>
    <xf numFmtId="3" fontId="39" fillId="0" borderId="0" xfId="0" applyNumberFormat="1" applyFont="1"/>
    <xf numFmtId="3" fontId="38" fillId="0" borderId="0" xfId="0" applyNumberFormat="1" applyFont="1"/>
    <xf numFmtId="2" fontId="16" fillId="0" borderId="0" xfId="0" applyNumberFormat="1" applyFont="1"/>
    <xf numFmtId="0" fontId="37" fillId="0" borderId="0" xfId="0" applyFont="1" applyFill="1"/>
    <xf numFmtId="0" fontId="37" fillId="0" borderId="0" xfId="0" applyFont="1" applyFill="1" applyAlignment="1">
      <alignment wrapText="1"/>
    </xf>
    <xf numFmtId="3" fontId="40" fillId="0" borderId="0" xfId="0" applyNumberFormat="1" applyFont="1"/>
    <xf numFmtId="3" fontId="18" fillId="0" borderId="0" xfId="42" applyNumberFormat="1" applyBorder="1"/>
    <xf numFmtId="0" fontId="0" fillId="33" borderId="0" xfId="0" applyFill="1" applyAlignment="1">
      <alignment horizontal="right"/>
    </xf>
    <xf numFmtId="171" fontId="26" fillId="0" borderId="0" xfId="75" applyNumberFormat="1" applyFont="1"/>
    <xf numFmtId="3" fontId="23" fillId="0" borderId="0" xfId="42" applyNumberFormat="1" applyFont="1" applyFill="1"/>
    <xf numFmtId="171" fontId="0" fillId="0" borderId="0" xfId="75" applyNumberFormat="1" applyFont="1"/>
    <xf numFmtId="0" fontId="1" fillId="0" borderId="0" xfId="0" applyFont="1"/>
    <xf numFmtId="0" fontId="1" fillId="0" borderId="0" xfId="0" applyFont="1" applyFill="1" applyBorder="1"/>
    <xf numFmtId="0" fontId="22" fillId="33" borderId="0" xfId="42" applyFont="1" applyFill="1"/>
    <xf numFmtId="164" fontId="22" fillId="0" borderId="0" xfId="74" applyNumberFormat="1" applyFont="1" applyFill="1"/>
    <xf numFmtId="165" fontId="0" fillId="0" borderId="0" xfId="74" applyNumberFormat="1" applyFont="1"/>
    <xf numFmtId="0" fontId="0" fillId="33" borderId="0" xfId="0" applyNumberFormat="1" applyFill="1"/>
    <xf numFmtId="172" fontId="0" fillId="0" borderId="0" xfId="0" applyNumberFormat="1"/>
    <xf numFmtId="171" fontId="16" fillId="0" borderId="0" xfId="75" applyNumberFormat="1" applyFont="1"/>
    <xf numFmtId="3" fontId="22" fillId="0" borderId="0" xfId="0" applyNumberFormat="1" applyFont="1" applyFill="1"/>
    <xf numFmtId="3" fontId="41" fillId="0" borderId="0" xfId="0" applyNumberFormat="1" applyFont="1" applyBorder="1" applyAlignment="1">
      <alignment horizontal="right" vertical="center"/>
    </xf>
    <xf numFmtId="3" fontId="42" fillId="0" borderId="0" xfId="0" applyNumberFormat="1" applyFont="1" applyBorder="1" applyAlignment="1">
      <alignment horizontal="right" vertical="center"/>
    </xf>
    <xf numFmtId="0" fontId="0" fillId="0" borderId="0" xfId="0" applyAlignment="1">
      <alignment horizontal="left" wrapText="1"/>
    </xf>
    <xf numFmtId="0" fontId="0" fillId="0" borderId="0" xfId="0" applyFill="1" applyAlignment="1">
      <alignment horizontal="left"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5" xr16:uid="{00000000-0016-0000-0C00-000008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1" xr16:uid="{5B21908E-8983-48E7-9387-2F241B7EA1A4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5" xr16:uid="{00000000-0016-0000-1400-00000F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2" xr16:uid="{B366BAB4-2654-4DF4-94F4-BB3EB9390C6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4" xr16:uid="{00000000-0016-0000-0B00-000007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3" xr16:uid="{F9B484F2-2494-4CBA-8076-1E0575BE1B66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6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9" xr16:uid="{FD235416-93DC-41C4-BF6D-7B9C508406D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8" xr16:uid="{00000000-0016-0000-0F00-00000A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1000-00000C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3" xr16:uid="{00000000-0016-0000-1000-00000B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00000000-0016-0000-1100-00000D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4" xr16:uid="{00000000-0016-0000-1200-00000E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7" xr16:uid="{00000000-0016-0000-16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6" xr16:uid="{00000000-0016-0000-1600-000011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0" xr16:uid="{00000000-0016-0000-1700-000013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1" xr16:uid="{00000000-0016-0000-1700-000012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7" xr16:uid="{3C47307E-81D4-4DEF-8FD1-C2C09ECCDF97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2" xr16:uid="{00000000-0016-0000-1800-000014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4" xr16:uid="{00000000-0016-0000-1900-000016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3" xr16:uid="{00000000-0016-0000-1900-00001500000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5" xr16:uid="{B6B0F56A-743B-4D22-81A7-1042094B4118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6" xr16:uid="{1B5AA8E2-67CD-43E3-8C96-B1B580DFDB09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5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8" xr16:uid="{56FC9C09-66B1-4D79-B52C-CCE6E5D45021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0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3" xr16:uid="{C15AE088-6CCD-4C49-A0A0-D74B8F7BAD9D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2" xr16:uid="{00000000-0016-0000-0800-000004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3.xml"/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6"/>
  <sheetViews>
    <sheetView tabSelected="1" workbookViewId="0">
      <selection activeCell="A7" sqref="A7"/>
    </sheetView>
  </sheetViews>
  <sheetFormatPr defaultRowHeight="14.4" x14ac:dyDescent="0.3"/>
  <cols>
    <col min="1" max="1" width="16" customWidth="1"/>
  </cols>
  <sheetData>
    <row r="1" spans="1:1" x14ac:dyDescent="0.3">
      <c r="A1" s="17" t="s">
        <v>0</v>
      </c>
    </row>
    <row r="2" spans="1:1" s="17" customFormat="1" x14ac:dyDescent="0.3">
      <c r="A2" s="17" t="s">
        <v>1</v>
      </c>
    </row>
    <row r="3" spans="1:1" s="17" customFormat="1" x14ac:dyDescent="0.3">
      <c r="A3" s="17" t="s">
        <v>2</v>
      </c>
    </row>
    <row r="5" spans="1:1" x14ac:dyDescent="0.3">
      <c r="A5" s="2" t="s">
        <v>3</v>
      </c>
    </row>
    <row r="6" spans="1:1" x14ac:dyDescent="0.3">
      <c r="A6" s="23" t="s">
        <v>4</v>
      </c>
    </row>
    <row r="7" spans="1:1" s="17" customFormat="1" x14ac:dyDescent="0.3">
      <c r="A7" s="17" t="s">
        <v>680</v>
      </c>
    </row>
    <row r="8" spans="1:1" x14ac:dyDescent="0.3">
      <c r="A8" s="23" t="s">
        <v>5</v>
      </c>
    </row>
    <row r="9" spans="1:1" s="17" customFormat="1" x14ac:dyDescent="0.3">
      <c r="A9" s="23" t="s">
        <v>6</v>
      </c>
    </row>
    <row r="10" spans="1:1" x14ac:dyDescent="0.3">
      <c r="A10" s="23" t="s">
        <v>7</v>
      </c>
    </row>
    <row r="11" spans="1:1" s="17" customFormat="1" x14ac:dyDescent="0.3">
      <c r="A11" s="23" t="s">
        <v>8</v>
      </c>
    </row>
    <row r="12" spans="1:1" s="17" customFormat="1" x14ac:dyDescent="0.3">
      <c r="A12" s="23" t="s">
        <v>9</v>
      </c>
    </row>
    <row r="13" spans="1:1" x14ac:dyDescent="0.3">
      <c r="A13" s="23" t="s">
        <v>10</v>
      </c>
    </row>
    <row r="14" spans="1:1" x14ac:dyDescent="0.3">
      <c r="A14" s="23" t="s">
        <v>11</v>
      </c>
    </row>
    <row r="15" spans="1:1" x14ac:dyDescent="0.3">
      <c r="A15" s="17" t="s">
        <v>677</v>
      </c>
    </row>
    <row r="16" spans="1:1" s="17" customFormat="1" x14ac:dyDescent="0.3">
      <c r="A16" s="23" t="s">
        <v>12</v>
      </c>
    </row>
    <row r="17" spans="1:1" s="17" customFormat="1" x14ac:dyDescent="0.3">
      <c r="A17" s="23" t="s">
        <v>13</v>
      </c>
    </row>
    <row r="18" spans="1:1" x14ac:dyDescent="0.3">
      <c r="A18" s="23" t="s">
        <v>14</v>
      </c>
    </row>
    <row r="19" spans="1:1" s="17" customFormat="1" x14ac:dyDescent="0.3">
      <c r="A19" s="23" t="s">
        <v>15</v>
      </c>
    </row>
    <row r="20" spans="1:1" x14ac:dyDescent="0.3">
      <c r="A20" s="23" t="s">
        <v>16</v>
      </c>
    </row>
    <row r="21" spans="1:1" x14ac:dyDescent="0.3">
      <c r="A21" s="23" t="s">
        <v>17</v>
      </c>
    </row>
    <row r="22" spans="1:1" s="17" customFormat="1" x14ac:dyDescent="0.3">
      <c r="A22" s="23" t="s">
        <v>18</v>
      </c>
    </row>
    <row r="23" spans="1:1" s="17" customFormat="1" x14ac:dyDescent="0.3">
      <c r="A23" s="23" t="s">
        <v>19</v>
      </c>
    </row>
    <row r="24" spans="1:1" x14ac:dyDescent="0.3">
      <c r="A24" s="17" t="s">
        <v>20</v>
      </c>
    </row>
    <row r="25" spans="1:1" ht="15.6" x14ac:dyDescent="0.3">
      <c r="A25" s="35" t="s">
        <v>21</v>
      </c>
    </row>
    <row r="26" spans="1:1" x14ac:dyDescent="0.3">
      <c r="A26" s="17" t="s">
        <v>22</v>
      </c>
    </row>
    <row r="27" spans="1:1" s="17" customFormat="1" x14ac:dyDescent="0.3">
      <c r="A27" s="17" t="s">
        <v>23</v>
      </c>
    </row>
    <row r="28" spans="1:1" x14ac:dyDescent="0.3">
      <c r="A28" s="17" t="s">
        <v>24</v>
      </c>
    </row>
    <row r="29" spans="1:1" x14ac:dyDescent="0.3">
      <c r="A29" s="23" t="s">
        <v>25</v>
      </c>
    </row>
    <row r="30" spans="1:1" x14ac:dyDescent="0.3">
      <c r="A30" s="23" t="s">
        <v>26</v>
      </c>
    </row>
    <row r="31" spans="1:1" s="17" customFormat="1" x14ac:dyDescent="0.3">
      <c r="A31" s="23" t="s">
        <v>27</v>
      </c>
    </row>
    <row r="32" spans="1:1" x14ac:dyDescent="0.3">
      <c r="A32" s="17" t="s">
        <v>28</v>
      </c>
    </row>
    <row r="33" spans="1:2" x14ac:dyDescent="0.3">
      <c r="A33" s="23" t="s">
        <v>29</v>
      </c>
    </row>
    <row r="34" spans="1:2" s="17" customFormat="1" x14ac:dyDescent="0.3"/>
    <row r="35" spans="1:2" ht="15.6" x14ac:dyDescent="0.3">
      <c r="A35" s="38" t="s">
        <v>30</v>
      </c>
      <c r="B35" s="17"/>
    </row>
    <row r="36" spans="1:2" s="17" customFormat="1" x14ac:dyDescent="0.3">
      <c r="A36" s="51" t="s">
        <v>31</v>
      </c>
      <c r="B36" s="17" t="s">
        <v>32</v>
      </c>
    </row>
    <row r="37" spans="1:2" ht="15.6" x14ac:dyDescent="0.3">
      <c r="A37" s="36" t="s">
        <v>33</v>
      </c>
      <c r="B37" s="36" t="s">
        <v>34</v>
      </c>
    </row>
    <row r="38" spans="1:2" ht="15.6" x14ac:dyDescent="0.3">
      <c r="A38" s="35" t="s">
        <v>35</v>
      </c>
      <c r="B38" s="37" t="s">
        <v>36</v>
      </c>
    </row>
    <row r="39" spans="1:2" ht="15.6" x14ac:dyDescent="0.3">
      <c r="A39" s="35" t="s">
        <v>37</v>
      </c>
      <c r="B39" s="35" t="s">
        <v>38</v>
      </c>
    </row>
    <row r="40" spans="1:2" ht="15.6" x14ac:dyDescent="0.3">
      <c r="A40" s="35" t="s">
        <v>39</v>
      </c>
      <c r="B40" s="35" t="s">
        <v>40</v>
      </c>
    </row>
    <row r="41" spans="1:2" ht="15.6" x14ac:dyDescent="0.3">
      <c r="A41" s="35" t="s">
        <v>41</v>
      </c>
      <c r="B41" s="35" t="s">
        <v>42</v>
      </c>
    </row>
    <row r="42" spans="1:2" ht="15.6" x14ac:dyDescent="0.3">
      <c r="A42" s="35" t="s">
        <v>43</v>
      </c>
      <c r="B42" s="35" t="s">
        <v>44</v>
      </c>
    </row>
    <row r="43" spans="1:2" ht="15.6" x14ac:dyDescent="0.3">
      <c r="A43" s="35" t="s">
        <v>45</v>
      </c>
      <c r="B43" s="35" t="s">
        <v>46</v>
      </c>
    </row>
    <row r="44" spans="1:2" ht="15.6" x14ac:dyDescent="0.3">
      <c r="A44" s="35" t="s">
        <v>47</v>
      </c>
      <c r="B44" s="35" t="s">
        <v>48</v>
      </c>
    </row>
    <row r="45" spans="1:2" ht="15.6" x14ac:dyDescent="0.3">
      <c r="A45" s="35" t="s">
        <v>49</v>
      </c>
      <c r="B45" s="35" t="s">
        <v>50</v>
      </c>
    </row>
    <row r="46" spans="1:2" ht="15.6" x14ac:dyDescent="0.3">
      <c r="A46" s="35" t="s">
        <v>51</v>
      </c>
      <c r="B46" s="37" t="s">
        <v>52</v>
      </c>
    </row>
    <row r="47" spans="1:2" ht="15.6" x14ac:dyDescent="0.3">
      <c r="A47" s="35" t="s">
        <v>53</v>
      </c>
      <c r="B47" s="35" t="s">
        <v>54</v>
      </c>
    </row>
    <row r="48" spans="1:2" ht="15.6" x14ac:dyDescent="0.3">
      <c r="A48" s="35" t="s">
        <v>55</v>
      </c>
      <c r="B48" s="35" t="s">
        <v>56</v>
      </c>
    </row>
    <row r="49" spans="1:2" ht="15.6" x14ac:dyDescent="0.3">
      <c r="A49" s="35" t="s">
        <v>57</v>
      </c>
      <c r="B49" s="37" t="s">
        <v>58</v>
      </c>
    </row>
    <row r="50" spans="1:2" ht="15.6" x14ac:dyDescent="0.3">
      <c r="A50" s="35" t="s">
        <v>59</v>
      </c>
      <c r="B50" s="37" t="s">
        <v>60</v>
      </c>
    </row>
    <row r="51" spans="1:2" ht="15.6" x14ac:dyDescent="0.3">
      <c r="A51" s="35" t="s">
        <v>61</v>
      </c>
      <c r="B51" s="37" t="s">
        <v>62</v>
      </c>
    </row>
    <row r="52" spans="1:2" ht="15.6" x14ac:dyDescent="0.3">
      <c r="A52" s="35" t="s">
        <v>63</v>
      </c>
      <c r="B52" s="35" t="s">
        <v>64</v>
      </c>
    </row>
    <row r="53" spans="1:2" ht="15.6" x14ac:dyDescent="0.3">
      <c r="A53" s="35" t="s">
        <v>65</v>
      </c>
      <c r="B53" s="35" t="s">
        <v>66</v>
      </c>
    </row>
    <row r="54" spans="1:2" ht="15.6" x14ac:dyDescent="0.3">
      <c r="A54" s="35" t="s">
        <v>67</v>
      </c>
      <c r="B54" s="37" t="s">
        <v>68</v>
      </c>
    </row>
    <row r="55" spans="1:2" s="17" customFormat="1" ht="15.6" x14ac:dyDescent="0.3">
      <c r="A55" s="35" t="s">
        <v>69</v>
      </c>
      <c r="B55" s="37" t="s">
        <v>70</v>
      </c>
    </row>
    <row r="56" spans="1:2" ht="15.6" x14ac:dyDescent="0.3">
      <c r="A56" s="35" t="s">
        <v>71</v>
      </c>
      <c r="B56" s="37" t="s">
        <v>72</v>
      </c>
    </row>
    <row r="57" spans="1:2" ht="15.6" x14ac:dyDescent="0.3">
      <c r="A57" s="35" t="s">
        <v>73</v>
      </c>
      <c r="B57" s="35" t="s">
        <v>74</v>
      </c>
    </row>
    <row r="58" spans="1:2" ht="15.6" x14ac:dyDescent="0.3">
      <c r="A58" s="35" t="s">
        <v>75</v>
      </c>
      <c r="B58" s="35" t="s">
        <v>76</v>
      </c>
    </row>
    <row r="59" spans="1:2" ht="15.6" x14ac:dyDescent="0.3">
      <c r="A59" s="35" t="s">
        <v>77</v>
      </c>
      <c r="B59" s="35" t="s">
        <v>78</v>
      </c>
    </row>
    <row r="60" spans="1:2" ht="15.6" x14ac:dyDescent="0.3">
      <c r="A60" s="35" t="s">
        <v>79</v>
      </c>
      <c r="B60" s="37" t="s">
        <v>80</v>
      </c>
    </row>
    <row r="61" spans="1:2" ht="15.6" x14ac:dyDescent="0.3">
      <c r="A61" s="35" t="s">
        <v>81</v>
      </c>
      <c r="B61" s="37" t="s">
        <v>82</v>
      </c>
    </row>
    <row r="62" spans="1:2" ht="15.6" x14ac:dyDescent="0.3">
      <c r="A62" s="35" t="s">
        <v>83</v>
      </c>
      <c r="B62" s="35" t="s">
        <v>84</v>
      </c>
    </row>
    <row r="63" spans="1:2" ht="15.6" x14ac:dyDescent="0.3">
      <c r="A63" s="35" t="s">
        <v>85</v>
      </c>
      <c r="B63" s="35" t="s">
        <v>86</v>
      </c>
    </row>
    <row r="64" spans="1:2" ht="15.6" x14ac:dyDescent="0.3">
      <c r="A64" s="35" t="s">
        <v>87</v>
      </c>
      <c r="B64" s="37" t="s">
        <v>88</v>
      </c>
    </row>
    <row r="65" spans="1:2" ht="15.6" x14ac:dyDescent="0.3">
      <c r="A65" s="35" t="s">
        <v>89</v>
      </c>
      <c r="B65" s="37" t="s">
        <v>90</v>
      </c>
    </row>
    <row r="66" spans="1:2" ht="15.6" x14ac:dyDescent="0.3">
      <c r="A66" s="35" t="s">
        <v>91</v>
      </c>
      <c r="B66" s="37" t="s">
        <v>92</v>
      </c>
    </row>
    <row r="67" spans="1:2" ht="15.6" x14ac:dyDescent="0.3">
      <c r="A67" s="35" t="s">
        <v>93</v>
      </c>
      <c r="B67" s="37" t="s">
        <v>94</v>
      </c>
    </row>
    <row r="68" spans="1:2" ht="15.6" x14ac:dyDescent="0.3">
      <c r="A68" s="35" t="s">
        <v>95</v>
      </c>
      <c r="B68" s="37" t="s">
        <v>96</v>
      </c>
    </row>
    <row r="69" spans="1:2" ht="15.6" x14ac:dyDescent="0.3">
      <c r="A69" s="35" t="s">
        <v>97</v>
      </c>
      <c r="B69" s="37" t="s">
        <v>98</v>
      </c>
    </row>
    <row r="70" spans="1:2" ht="15.6" x14ac:dyDescent="0.3">
      <c r="A70" s="35" t="s">
        <v>99</v>
      </c>
      <c r="B70" s="37" t="s">
        <v>100</v>
      </c>
    </row>
    <row r="71" spans="1:2" ht="15.6" x14ac:dyDescent="0.3">
      <c r="A71" s="35" t="s">
        <v>101</v>
      </c>
      <c r="B71" s="37" t="s">
        <v>102</v>
      </c>
    </row>
    <row r="72" spans="1:2" ht="15.6" x14ac:dyDescent="0.3">
      <c r="A72" s="35" t="s">
        <v>103</v>
      </c>
      <c r="B72" s="37" t="s">
        <v>104</v>
      </c>
    </row>
    <row r="73" spans="1:2" ht="15.6" x14ac:dyDescent="0.3">
      <c r="A73" s="35" t="s">
        <v>105</v>
      </c>
      <c r="B73" s="37" t="s">
        <v>106</v>
      </c>
    </row>
    <row r="74" spans="1:2" ht="15.6" x14ac:dyDescent="0.3">
      <c r="A74" s="35" t="s">
        <v>107</v>
      </c>
      <c r="B74" s="37" t="s">
        <v>108</v>
      </c>
    </row>
    <row r="75" spans="1:2" ht="15.6" x14ac:dyDescent="0.3">
      <c r="A75" s="35" t="s">
        <v>109</v>
      </c>
      <c r="B75" s="37" t="s">
        <v>110</v>
      </c>
    </row>
    <row r="76" spans="1:2" ht="15.6" x14ac:dyDescent="0.3">
      <c r="A76" s="35" t="s">
        <v>111</v>
      </c>
      <c r="B76" s="37" t="s">
        <v>112</v>
      </c>
    </row>
    <row r="77" spans="1:2" ht="15.6" x14ac:dyDescent="0.3">
      <c r="A77" s="35" t="s">
        <v>113</v>
      </c>
      <c r="B77" s="37" t="s">
        <v>114</v>
      </c>
    </row>
    <row r="78" spans="1:2" ht="15.6" x14ac:dyDescent="0.3">
      <c r="A78" s="35" t="s">
        <v>115</v>
      </c>
      <c r="B78" s="37" t="s">
        <v>116</v>
      </c>
    </row>
    <row r="79" spans="1:2" ht="15.6" x14ac:dyDescent="0.3">
      <c r="A79" s="35" t="s">
        <v>117</v>
      </c>
      <c r="B79" s="37" t="s">
        <v>118</v>
      </c>
    </row>
    <row r="80" spans="1:2" ht="15.6" x14ac:dyDescent="0.3">
      <c r="A80" s="35" t="s">
        <v>119</v>
      </c>
      <c r="B80" s="37" t="s">
        <v>120</v>
      </c>
    </row>
    <row r="81" spans="1:2" ht="15.6" x14ac:dyDescent="0.3">
      <c r="A81" s="35" t="s">
        <v>121</v>
      </c>
      <c r="B81" s="37" t="s">
        <v>122</v>
      </c>
    </row>
    <row r="82" spans="1:2" ht="15.6" x14ac:dyDescent="0.3">
      <c r="A82" s="35" t="s">
        <v>123</v>
      </c>
      <c r="B82" s="37" t="s">
        <v>124</v>
      </c>
    </row>
    <row r="83" spans="1:2" ht="15.6" x14ac:dyDescent="0.3">
      <c r="A83" s="35" t="s">
        <v>125</v>
      </c>
      <c r="B83" s="37" t="s">
        <v>126</v>
      </c>
    </row>
    <row r="84" spans="1:2" ht="15.6" x14ac:dyDescent="0.3">
      <c r="A84" s="35" t="s">
        <v>127</v>
      </c>
      <c r="B84" s="37" t="s">
        <v>128</v>
      </c>
    </row>
    <row r="85" spans="1:2" ht="15.6" x14ac:dyDescent="0.3">
      <c r="A85" s="35" t="s">
        <v>129</v>
      </c>
      <c r="B85" s="37" t="s">
        <v>130</v>
      </c>
    </row>
    <row r="86" spans="1:2" ht="15.6" x14ac:dyDescent="0.3">
      <c r="A86" s="35" t="s">
        <v>131</v>
      </c>
      <c r="B86" s="37" t="s">
        <v>132</v>
      </c>
    </row>
    <row r="87" spans="1:2" ht="15.6" x14ac:dyDescent="0.3">
      <c r="A87" s="35" t="s">
        <v>133</v>
      </c>
      <c r="B87" s="37" t="s">
        <v>134</v>
      </c>
    </row>
    <row r="88" spans="1:2" ht="15.6" x14ac:dyDescent="0.3">
      <c r="A88" s="35" t="s">
        <v>135</v>
      </c>
      <c r="B88" s="35" t="s">
        <v>136</v>
      </c>
    </row>
    <row r="89" spans="1:2" s="17" customFormat="1" ht="15.6" x14ac:dyDescent="0.3">
      <c r="A89" s="35" t="s">
        <v>137</v>
      </c>
      <c r="B89" s="37" t="s">
        <v>138</v>
      </c>
    </row>
    <row r="90" spans="1:2" ht="15.6" x14ac:dyDescent="0.3">
      <c r="A90" s="35" t="s">
        <v>139</v>
      </c>
      <c r="B90" s="37" t="s">
        <v>140</v>
      </c>
    </row>
    <row r="91" spans="1:2" ht="15.6" x14ac:dyDescent="0.3">
      <c r="A91" s="35" t="s">
        <v>141</v>
      </c>
      <c r="B91" s="35" t="s">
        <v>142</v>
      </c>
    </row>
    <row r="92" spans="1:2" ht="15.6" x14ac:dyDescent="0.3">
      <c r="A92" s="35" t="s">
        <v>143</v>
      </c>
      <c r="B92" s="35" t="s">
        <v>144</v>
      </c>
    </row>
    <row r="93" spans="1:2" ht="15.6" x14ac:dyDescent="0.3">
      <c r="A93" s="35" t="s">
        <v>145</v>
      </c>
      <c r="B93" s="35" t="s">
        <v>146</v>
      </c>
    </row>
    <row r="94" spans="1:2" ht="15.6" x14ac:dyDescent="0.3">
      <c r="A94" s="35" t="s">
        <v>147</v>
      </c>
      <c r="B94" s="35" t="s">
        <v>148</v>
      </c>
    </row>
    <row r="95" spans="1:2" ht="15.6" x14ac:dyDescent="0.3">
      <c r="A95" s="35" t="s">
        <v>149</v>
      </c>
      <c r="B95" s="35" t="s">
        <v>150</v>
      </c>
    </row>
    <row r="96" spans="1:2" ht="15.6" x14ac:dyDescent="0.3">
      <c r="A96" s="17" t="s">
        <v>151</v>
      </c>
      <c r="B96" s="35" t="s">
        <v>152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6"/>
  <sheetViews>
    <sheetView zoomScale="85" zoomScaleNormal="85" workbookViewId="0">
      <pane xSplit="1" ySplit="2" topLeftCell="B3" activePane="bottomRight" state="frozen"/>
      <selection pane="topRight" activeCell="H38" sqref="H38"/>
      <selection pane="bottomLeft" activeCell="H38" sqref="H38"/>
      <selection pane="bottomRight" activeCell="F54" sqref="F54"/>
    </sheetView>
  </sheetViews>
  <sheetFormatPr defaultColWidth="9.109375" defaultRowHeight="14.4" x14ac:dyDescent="0.3"/>
  <cols>
    <col min="1" max="1" width="19.109375" style="17" customWidth="1"/>
    <col min="2" max="14" width="9.109375" style="17" customWidth="1"/>
    <col min="15" max="15" width="11.109375" style="17" customWidth="1"/>
    <col min="16" max="16" width="15.109375" style="17" bestFit="1" customWidth="1"/>
    <col min="17" max="57" width="9.109375" style="28" customWidth="1"/>
    <col min="58" max="58" width="9.109375" style="17"/>
    <col min="59" max="59" width="9.109375" style="17" customWidth="1"/>
    <col min="60" max="16384" width="9.109375" style="17"/>
  </cols>
  <sheetData>
    <row r="1" spans="1:75" x14ac:dyDescent="0.3">
      <c r="B1" s="6" t="s">
        <v>679</v>
      </c>
      <c r="C1" s="6"/>
      <c r="D1" s="6"/>
      <c r="BK1" s="61"/>
    </row>
    <row r="2" spans="1:75" x14ac:dyDescent="0.3">
      <c r="A2" s="17" t="s">
        <v>344</v>
      </c>
      <c r="B2" s="17" t="s">
        <v>75</v>
      </c>
      <c r="C2" s="17" t="s">
        <v>159</v>
      </c>
      <c r="D2" s="17" t="s">
        <v>345</v>
      </c>
      <c r="E2" s="17" t="s">
        <v>41</v>
      </c>
      <c r="F2" s="17" t="s">
        <v>346</v>
      </c>
      <c r="G2" s="17" t="s">
        <v>347</v>
      </c>
      <c r="H2" s="17" t="s">
        <v>348</v>
      </c>
      <c r="I2" s="17" t="s">
        <v>349</v>
      </c>
      <c r="J2" s="17" t="s">
        <v>350</v>
      </c>
      <c r="K2" s="17" t="s">
        <v>289</v>
      </c>
      <c r="L2" s="17" t="s">
        <v>286</v>
      </c>
      <c r="M2" s="17" t="s">
        <v>284</v>
      </c>
      <c r="N2" s="17" t="s">
        <v>351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K2" s="61"/>
    </row>
    <row r="3" spans="1:75" x14ac:dyDescent="0.3">
      <c r="A3" s="32" t="s">
        <v>169</v>
      </c>
      <c r="B3" s="15">
        <f>livestock!B3+fertilizer!B3</f>
        <v>69189.271729974993</v>
      </c>
      <c r="C3" s="15">
        <f>livestock!C3</f>
        <v>5218.7959737000001</v>
      </c>
      <c r="D3" s="17">
        <f>livestock!D3</f>
        <v>0.99255458890000003</v>
      </c>
      <c r="E3" s="17">
        <f>livestock!E3</f>
        <v>21.329915769999999</v>
      </c>
      <c r="F3" s="17">
        <f>livestock!F3</f>
        <v>10.180019964</v>
      </c>
      <c r="G3" s="17">
        <f>livestock!G3</f>
        <v>1.4010713879000001</v>
      </c>
      <c r="H3" s="17">
        <f>livestock!H3</f>
        <v>0.81440159720000005</v>
      </c>
      <c r="I3" s="17">
        <f>livestock!I3</f>
        <v>267.20621593999999</v>
      </c>
      <c r="J3" s="17">
        <f>livestock!J3</f>
        <v>19.348629643999999</v>
      </c>
      <c r="K3" s="17">
        <f>livestock!K3</f>
        <v>0.25489671590000001</v>
      </c>
      <c r="L3" s="17">
        <f>livestock!L3</f>
        <v>2.4432047905999998</v>
      </c>
      <c r="M3" s="17">
        <f>livestock!M3</f>
        <v>45.199288641000003</v>
      </c>
      <c r="N3" s="17">
        <f>livestock!N3</f>
        <v>35.833670278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G3" s="25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</row>
    <row r="4" spans="1:75" x14ac:dyDescent="0.3">
      <c r="A4" s="32" t="s">
        <v>171</v>
      </c>
      <c r="B4" s="15">
        <f>livestock!B4+fertilizer!B4</f>
        <v>53665.457470949899</v>
      </c>
      <c r="C4" s="15">
        <f>livestock!C4</f>
        <v>2903.5953092999998</v>
      </c>
      <c r="D4" s="17">
        <f>livestock!D4</f>
        <v>30.466910486</v>
      </c>
      <c r="E4" s="17">
        <f>livestock!E4</f>
        <v>1.2688748014</v>
      </c>
      <c r="F4" s="17">
        <f>livestock!F4</f>
        <v>0.1196976776</v>
      </c>
      <c r="G4" s="17">
        <f>livestock!G4</f>
        <v>0.93838072380000004</v>
      </c>
      <c r="H4" s="17">
        <f>livestock!H4</f>
        <v>9.5749171999999997E-3</v>
      </c>
      <c r="I4" s="17">
        <f>livestock!I4</f>
        <v>662.91382038999996</v>
      </c>
      <c r="J4" s="17">
        <f>livestock!J4</f>
        <v>12.652670043000001</v>
      </c>
      <c r="K4" s="17">
        <f>livestock!K4</f>
        <v>8.5703496817999998</v>
      </c>
      <c r="L4" s="17">
        <f>livestock!L4</f>
        <v>2.87277822E-2</v>
      </c>
      <c r="M4" s="17">
        <f>livestock!M4</f>
        <v>0.53145730059999996</v>
      </c>
      <c r="N4" s="17">
        <f>livestock!N4</f>
        <v>0.4213351461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G4" s="25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x14ac:dyDescent="0.3">
      <c r="A5" s="32" t="s">
        <v>172</v>
      </c>
      <c r="B5" s="15">
        <f>livestock!B5+fertilizer!B5</f>
        <v>90392.668690651888</v>
      </c>
      <c r="C5" s="15">
        <f>livestock!C5</f>
        <v>6228.1744629000004</v>
      </c>
      <c r="D5" s="17">
        <f>livestock!D5</f>
        <v>3.1325842223999998</v>
      </c>
      <c r="E5" s="17">
        <f>livestock!E5</f>
        <v>24.709415246999999</v>
      </c>
      <c r="F5" s="17">
        <f>livestock!F5</f>
        <v>11.548767536</v>
      </c>
      <c r="G5" s="17">
        <f>livestock!G5</f>
        <v>1.8226494479999999</v>
      </c>
      <c r="H5" s="17">
        <f>livestock!H5</f>
        <v>0.92390139540000005</v>
      </c>
      <c r="I5" s="17">
        <f>livestock!I5</f>
        <v>298.62067739999998</v>
      </c>
      <c r="J5" s="17">
        <f>livestock!J5</f>
        <v>24.563334170000001</v>
      </c>
      <c r="K5" s="17">
        <f>livestock!K5</f>
        <v>0.23056277040000001</v>
      </c>
      <c r="L5" s="17">
        <f>livestock!L5</f>
        <v>2.7717041509000002</v>
      </c>
      <c r="M5" s="17">
        <f>livestock!M5</f>
        <v>51.276527494</v>
      </c>
      <c r="N5" s="17">
        <f>livestock!N5</f>
        <v>40.651661103999999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G5" s="25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x14ac:dyDescent="0.3">
      <c r="A6" s="32" t="s">
        <v>173</v>
      </c>
      <c r="B6" s="15">
        <f>livestock!B6+fertilizer!B6</f>
        <v>368987.26967673999</v>
      </c>
      <c r="C6" s="15">
        <f>livestock!C6</f>
        <v>16951.495289999999</v>
      </c>
      <c r="D6" s="17">
        <f>livestock!D6</f>
        <v>192.4329414</v>
      </c>
      <c r="E6" s="17">
        <f>livestock!E6</f>
        <v>8.4958487205999997</v>
      </c>
      <c r="F6" s="17">
        <f>livestock!F6</f>
        <v>3.7923455709999998</v>
      </c>
      <c r="G6" s="17">
        <f>livestock!G6</f>
        <v>2.3386596317000001</v>
      </c>
      <c r="H6" s="17">
        <f>livestock!H6</f>
        <v>0.30338764359999998</v>
      </c>
      <c r="I6" s="17">
        <f>livestock!I6</f>
        <v>4879.3181543999999</v>
      </c>
      <c r="J6" s="17">
        <f>livestock!J6</f>
        <v>47.417729297000001</v>
      </c>
      <c r="K6" s="17">
        <f>livestock!K6</f>
        <v>62.161357809999998</v>
      </c>
      <c r="L6" s="17">
        <f>livestock!L6</f>
        <v>0.91016294109999996</v>
      </c>
      <c r="M6" s="17">
        <f>livestock!M6</f>
        <v>16.838014325</v>
      </c>
      <c r="N6" s="17">
        <f>livestock!N6</f>
        <v>13.349056386000001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G6" s="25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x14ac:dyDescent="0.3">
      <c r="A7" s="32" t="s">
        <v>174</v>
      </c>
      <c r="B7" s="15">
        <f>livestock!B7+fertilizer!B7</f>
        <v>108591.40343025309</v>
      </c>
      <c r="C7" s="15">
        <f>livestock!C7</f>
        <v>4153.4513128999997</v>
      </c>
      <c r="D7" s="17">
        <f>livestock!D7</f>
        <v>29.267366702</v>
      </c>
      <c r="E7" s="17">
        <f>livestock!E7</f>
        <v>3.0039160775</v>
      </c>
      <c r="F7" s="17">
        <f>livestock!F7</f>
        <v>0.37775503230000002</v>
      </c>
      <c r="G7" s="17">
        <f>livestock!G7</f>
        <v>2.5791331247999998</v>
      </c>
      <c r="H7" s="17">
        <f>livestock!H7</f>
        <v>3.02204025E-2</v>
      </c>
      <c r="I7" s="17">
        <f>livestock!I7</f>
        <v>519.76601214000004</v>
      </c>
      <c r="J7" s="17">
        <f>livestock!J7</f>
        <v>27.402080012999999</v>
      </c>
      <c r="K7" s="17">
        <f>livestock!K7</f>
        <v>6.6300613254999998</v>
      </c>
      <c r="L7" s="17">
        <f>livestock!L7</f>
        <v>9.0661207499999993E-2</v>
      </c>
      <c r="M7" s="17">
        <f>livestock!M7</f>
        <v>1.6772323432</v>
      </c>
      <c r="N7" s="17">
        <f>livestock!N7</f>
        <v>1.3296977140999999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G7" s="25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x14ac:dyDescent="0.3">
      <c r="A8" s="32" t="s">
        <v>175</v>
      </c>
      <c r="B8" s="15">
        <f>livestock!B8+fertilizer!B8</f>
        <v>1616.2533856639991</v>
      </c>
      <c r="C8" s="15">
        <f>livestock!C8</f>
        <v>105.01273341</v>
      </c>
      <c r="D8" s="17">
        <f>livestock!D8</f>
        <v>0.63257233989999995</v>
      </c>
      <c r="E8" s="17">
        <f>livestock!E8</f>
        <v>0.24153377840000001</v>
      </c>
      <c r="F8" s="17">
        <f>livestock!F8</f>
        <v>0.11098385920000001</v>
      </c>
      <c r="G8" s="17">
        <f>livestock!G8</f>
        <v>2.0817759599999999E-2</v>
      </c>
      <c r="H8" s="17">
        <f>livestock!H8</f>
        <v>8.8787086000000001E-3</v>
      </c>
      <c r="I8" s="17">
        <f>livestock!I8</f>
        <v>17.580753803</v>
      </c>
      <c r="J8" s="17">
        <f>livestock!J8</f>
        <v>0.34387698639999997</v>
      </c>
      <c r="K8" s="17">
        <f>livestock!K8</f>
        <v>0.19324384859999999</v>
      </c>
      <c r="L8" s="17">
        <f>livestock!L8</f>
        <v>2.6636126199999999E-2</v>
      </c>
      <c r="M8" s="17">
        <f>livestock!M8</f>
        <v>0.49276833479999999</v>
      </c>
      <c r="N8" s="17">
        <f>livestock!N8</f>
        <v>0.39066318439999997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G8" s="25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x14ac:dyDescent="0.3">
      <c r="A9" s="32" t="s">
        <v>176</v>
      </c>
      <c r="B9" s="15">
        <f>livestock!B9+fertilizer!B9</f>
        <v>10748.447527016</v>
      </c>
      <c r="C9" s="15">
        <f>livestock!C9</f>
        <v>820.78685199999995</v>
      </c>
      <c r="D9" s="17">
        <f>livestock!D9</f>
        <v>0.28869228769999999</v>
      </c>
      <c r="E9" s="17">
        <f>livestock!E9</f>
        <v>4.1488686467999996</v>
      </c>
      <c r="F9" s="17">
        <f>livestock!F9</f>
        <v>1.983406282</v>
      </c>
      <c r="G9" s="17">
        <f>livestock!G9</f>
        <v>9.8689973999999993E-3</v>
      </c>
      <c r="H9" s="17">
        <f>livestock!H9</f>
        <v>0.15867250259999999</v>
      </c>
      <c r="I9" s="17">
        <f>livestock!I9</f>
        <v>52.972241644</v>
      </c>
      <c r="J9" s="17">
        <f>livestock!J9</f>
        <v>1.5660044304</v>
      </c>
      <c r="K9" s="17">
        <f>livestock!K9</f>
        <v>6.1495930999999997E-2</v>
      </c>
      <c r="L9" s="17">
        <f>livestock!L9</f>
        <v>0.47601750770000001</v>
      </c>
      <c r="M9" s="17">
        <f>livestock!M9</f>
        <v>8.8063238919</v>
      </c>
      <c r="N9" s="17">
        <f>livestock!N9</f>
        <v>6.9815901126000002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G9" s="25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x14ac:dyDescent="0.3">
      <c r="A10" s="32" t="s">
        <v>177</v>
      </c>
      <c r="B10" s="15">
        <f>livestock!B10+fertilizer!B10</f>
        <v>0.6662482743</v>
      </c>
      <c r="C10" s="15">
        <f>livestock!C10</f>
        <v>0</v>
      </c>
      <c r="D10" s="17">
        <f>livestock!D10</f>
        <v>0</v>
      </c>
      <c r="E10" s="17">
        <f>livestock!E10</f>
        <v>0</v>
      </c>
      <c r="F10" s="17">
        <f>livestock!F10</f>
        <v>0</v>
      </c>
      <c r="G10" s="17">
        <f>livestock!G10</f>
        <v>0</v>
      </c>
      <c r="H10" s="17">
        <f>livestock!H10</f>
        <v>0</v>
      </c>
      <c r="I10" s="17">
        <f>livestock!I10</f>
        <v>0</v>
      </c>
      <c r="J10" s="17">
        <f>livestock!J10</f>
        <v>0</v>
      </c>
      <c r="K10" s="17">
        <f>livestock!K10</f>
        <v>0</v>
      </c>
      <c r="L10" s="17">
        <f>livestock!L10</f>
        <v>0</v>
      </c>
      <c r="M10" s="17">
        <f>livestock!M10</f>
        <v>0</v>
      </c>
      <c r="N10" s="17">
        <f>livestock!N10</f>
        <v>0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G10" s="25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x14ac:dyDescent="0.3">
      <c r="A11" s="32" t="s">
        <v>178</v>
      </c>
      <c r="B11" s="15">
        <f>livestock!B11+fertilizer!B11</f>
        <v>73590.371378056007</v>
      </c>
      <c r="C11" s="15">
        <f>livestock!C11</f>
        <v>2954.9042924</v>
      </c>
      <c r="D11" s="17">
        <f>livestock!D11</f>
        <v>11.073811093</v>
      </c>
      <c r="E11" s="17">
        <f>livestock!E11</f>
        <v>3.0450431200999999</v>
      </c>
      <c r="F11" s="17">
        <f>livestock!F11</f>
        <v>1.3487810844999999</v>
      </c>
      <c r="G11" s="17">
        <f>livestock!G11</f>
        <v>2.1218358546</v>
      </c>
      <c r="H11" s="17">
        <f>livestock!H11</f>
        <v>0.10790248669999999</v>
      </c>
      <c r="I11" s="17">
        <f>livestock!I11</f>
        <v>302.52375090999999</v>
      </c>
      <c r="J11" s="17">
        <f>livestock!J11</f>
        <v>20.398166848999999</v>
      </c>
      <c r="K11" s="17">
        <f>livestock!K11</f>
        <v>3.5024086766</v>
      </c>
      <c r="L11" s="17">
        <f>livestock!L11</f>
        <v>0.32370746049999999</v>
      </c>
      <c r="M11" s="17">
        <f>livestock!M11</f>
        <v>5.9885880152000004</v>
      </c>
      <c r="N11" s="17">
        <f>livestock!N11</f>
        <v>4.7477094169000003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G11" s="25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</row>
    <row r="12" spans="1:75" x14ac:dyDescent="0.3">
      <c r="A12" s="32" t="s">
        <v>179</v>
      </c>
      <c r="B12" s="15">
        <f>livestock!B12+fertilizer!B12</f>
        <v>81056.784517845677</v>
      </c>
      <c r="C12" s="15">
        <f>livestock!C12</f>
        <v>6017.2962343999998</v>
      </c>
      <c r="D12" s="17">
        <f>livestock!D12</f>
        <v>6.9032235382999998</v>
      </c>
      <c r="E12" s="17">
        <f>livestock!E12</f>
        <v>24.761334220999998</v>
      </c>
      <c r="F12" s="17">
        <f>livestock!F12</f>
        <v>11.783769826</v>
      </c>
      <c r="G12" s="17">
        <f>livestock!G12</f>
        <v>1.0646971167999999</v>
      </c>
      <c r="H12" s="17">
        <f>livestock!H12</f>
        <v>0.94270158589999997</v>
      </c>
      <c r="I12" s="17">
        <f>livestock!I12</f>
        <v>441.19133370999998</v>
      </c>
      <c r="J12" s="17">
        <f>livestock!J12</f>
        <v>18.506101476000001</v>
      </c>
      <c r="K12" s="17">
        <f>livestock!K12</f>
        <v>2.0076681705000001</v>
      </c>
      <c r="L12" s="17">
        <f>livestock!L12</f>
        <v>2.8281047581999998</v>
      </c>
      <c r="M12" s="17">
        <f>livestock!M12</f>
        <v>52.319938026000003</v>
      </c>
      <c r="N12" s="17">
        <f>livestock!N12</f>
        <v>41.478869785999997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G12" s="25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</row>
    <row r="13" spans="1:75" x14ac:dyDescent="0.3">
      <c r="A13" s="32" t="s">
        <v>180</v>
      </c>
      <c r="B13" s="15">
        <f>livestock!B13+fertilizer!B13</f>
        <v>119029.4282271659</v>
      </c>
      <c r="C13" s="15">
        <f>livestock!C13</f>
        <v>4957.2249352999997</v>
      </c>
      <c r="D13" s="17">
        <f>livestock!D13</f>
        <v>57.12916731</v>
      </c>
      <c r="E13" s="17">
        <f>livestock!E13</f>
        <v>0.28305525510000001</v>
      </c>
      <c r="F13" s="17">
        <f>livestock!F13</f>
        <v>5.4405143500000003E-2</v>
      </c>
      <c r="G13" s="17">
        <f>livestock!G13</f>
        <v>1.1518713528</v>
      </c>
      <c r="H13" s="17">
        <f>livestock!H13</f>
        <v>4.3524113999999997E-3</v>
      </c>
      <c r="I13" s="17">
        <f>livestock!I13</f>
        <v>1427.5941968</v>
      </c>
      <c r="J13" s="17">
        <f>livestock!J13</f>
        <v>17.142061987999998</v>
      </c>
      <c r="K13" s="17">
        <f>livestock!K13</f>
        <v>18.520442336999999</v>
      </c>
      <c r="L13" s="17">
        <f>livestock!L13</f>
        <v>1.30572347E-2</v>
      </c>
      <c r="M13" s="17">
        <f>livestock!M13</f>
        <v>0.24155883719999999</v>
      </c>
      <c r="N13" s="17">
        <f>livestock!N13</f>
        <v>0.1915061055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G13" s="25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</row>
    <row r="14" spans="1:75" x14ac:dyDescent="0.3">
      <c r="A14" s="32" t="s">
        <v>181</v>
      </c>
      <c r="B14" s="15">
        <f>livestock!B14+fertilizer!B14</f>
        <v>81109.206601290003</v>
      </c>
      <c r="C14" s="15">
        <f>livestock!C14</f>
        <v>5524.1273368000002</v>
      </c>
      <c r="D14" s="17">
        <f>livestock!D14</f>
        <v>70.964637404000001</v>
      </c>
      <c r="E14" s="17">
        <f>livestock!E14</f>
        <v>16.044620722000001</v>
      </c>
      <c r="F14" s="17">
        <f>livestock!F14</f>
        <v>0.49380913030000001</v>
      </c>
      <c r="G14" s="17">
        <f>livestock!G14</f>
        <v>0.93293605000000002</v>
      </c>
      <c r="H14" s="17">
        <f>livestock!H14</f>
        <v>3.9504730799999999E-2</v>
      </c>
      <c r="I14" s="17">
        <f>livestock!I14</f>
        <v>132.01008693</v>
      </c>
      <c r="J14" s="17">
        <f>livestock!J14</f>
        <v>28.929353558999999</v>
      </c>
      <c r="K14" s="17">
        <f>livestock!K14</f>
        <v>1.5582546749999999</v>
      </c>
      <c r="L14" s="17">
        <f>livestock!L14</f>
        <v>0.1185141914</v>
      </c>
      <c r="M14" s="17">
        <f>livestock!M14</f>
        <v>2.1925124990999998</v>
      </c>
      <c r="N14" s="17">
        <f>livestock!N14</f>
        <v>1.7382081207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G14" s="25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</row>
    <row r="15" spans="1:75" x14ac:dyDescent="0.3">
      <c r="A15" s="32" t="s">
        <v>182</v>
      </c>
      <c r="B15" s="15">
        <f>livestock!B15+fertilizer!B15</f>
        <v>87427.933927933904</v>
      </c>
      <c r="C15" s="15">
        <f>livestock!C15</f>
        <v>5953.4088363999999</v>
      </c>
      <c r="D15" s="17">
        <f>livestock!D15</f>
        <v>59.628045628000002</v>
      </c>
      <c r="E15" s="17">
        <f>livestock!E15</f>
        <v>19.777344148000001</v>
      </c>
      <c r="F15" s="17">
        <f>livestock!F15</f>
        <v>4.0452416256000001</v>
      </c>
      <c r="G15" s="17">
        <f>livestock!G15</f>
        <v>0.55577787999999995</v>
      </c>
      <c r="H15" s="17">
        <f>livestock!H15</f>
        <v>0.32361932440000002</v>
      </c>
      <c r="I15" s="17">
        <f>livestock!I15</f>
        <v>336.91787471999999</v>
      </c>
      <c r="J15" s="17">
        <f>livestock!J15</f>
        <v>24.029167378</v>
      </c>
      <c r="K15" s="17">
        <f>livestock!K15</f>
        <v>3.0974800096999999</v>
      </c>
      <c r="L15" s="17">
        <f>livestock!L15</f>
        <v>0.97085797770000004</v>
      </c>
      <c r="M15" s="17">
        <f>livestock!M15</f>
        <v>17.960872503000001</v>
      </c>
      <c r="N15" s="17">
        <f>livestock!N15</f>
        <v>14.239250159999999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G15" s="25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</row>
    <row r="16" spans="1:75" x14ac:dyDescent="0.3">
      <c r="A16" s="32" t="s">
        <v>183</v>
      </c>
      <c r="B16" s="15">
        <f>livestock!B16+fertilizer!B16</f>
        <v>341565.27722164791</v>
      </c>
      <c r="C16" s="15">
        <f>livestock!C16</f>
        <v>25878.737957000001</v>
      </c>
      <c r="D16" s="17">
        <f>livestock!D16</f>
        <v>338.34694423000002</v>
      </c>
      <c r="E16" s="17">
        <f>livestock!E16</f>
        <v>83.045587265999998</v>
      </c>
      <c r="F16" s="17">
        <f>livestock!F16</f>
        <v>4.0452396157999999</v>
      </c>
      <c r="G16" s="17">
        <f>livestock!G16</f>
        <v>3.0873349881999999</v>
      </c>
      <c r="H16" s="17">
        <f>livestock!H16</f>
        <v>0.32361917499999998</v>
      </c>
      <c r="I16" s="17">
        <f>livestock!I16</f>
        <v>321.67327394</v>
      </c>
      <c r="J16" s="17">
        <f>livestock!J16</f>
        <v>130.07130473999999</v>
      </c>
      <c r="K16" s="17">
        <f>livestock!K16</f>
        <v>2.8995641944999999</v>
      </c>
      <c r="L16" s="17">
        <f>livestock!L16</f>
        <v>0.97085751109999996</v>
      </c>
      <c r="M16" s="17">
        <f>livestock!M16</f>
        <v>17.960863802999999</v>
      </c>
      <c r="N16" s="17">
        <f>livestock!N16</f>
        <v>14.239243292999999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G16" s="25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</row>
    <row r="17" spans="1:75" x14ac:dyDescent="0.3">
      <c r="A17" s="32" t="s">
        <v>184</v>
      </c>
      <c r="B17" s="15">
        <f>livestock!B17+fertilizer!B17</f>
        <v>192936.65284404397</v>
      </c>
      <c r="C17" s="15">
        <f>livestock!C17</f>
        <v>8101.9232381000002</v>
      </c>
      <c r="D17" s="17">
        <f>livestock!D17</f>
        <v>45.921348336999998</v>
      </c>
      <c r="E17" s="17">
        <f>livestock!E17</f>
        <v>9.0105538888000005</v>
      </c>
      <c r="F17" s="17">
        <f>livestock!F17</f>
        <v>0.13698495090000001</v>
      </c>
      <c r="G17" s="17">
        <f>livestock!G17</f>
        <v>6.5306542797000002</v>
      </c>
      <c r="H17" s="17">
        <f>livestock!H17</f>
        <v>1.0958796999999999E-2</v>
      </c>
      <c r="I17" s="17">
        <f>livestock!I17</f>
        <v>242.10905865000001</v>
      </c>
      <c r="J17" s="17">
        <f>livestock!J17</f>
        <v>67.613964018000004</v>
      </c>
      <c r="K17" s="17">
        <f>livestock!K17</f>
        <v>3.1006030328</v>
      </c>
      <c r="L17" s="17">
        <f>livestock!L17</f>
        <v>3.2876389700000001E-2</v>
      </c>
      <c r="M17" s="17">
        <f>livestock!M17</f>
        <v>0.60821319559999998</v>
      </c>
      <c r="N17" s="17">
        <f>livestock!N17</f>
        <v>0.48218703909999999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G17" s="25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</row>
    <row r="18" spans="1:75" x14ac:dyDescent="0.3">
      <c r="A18" s="32" t="s">
        <v>185</v>
      </c>
      <c r="B18" s="15">
        <f>livestock!B18+fertilizer!B18</f>
        <v>48779.320906326895</v>
      </c>
      <c r="C18" s="15">
        <f>livestock!C18</f>
        <v>3331.3448294999998</v>
      </c>
      <c r="D18" s="17">
        <f>livestock!D18</f>
        <v>12.124104647999999</v>
      </c>
      <c r="E18" s="17">
        <f>livestock!E18</f>
        <v>7.2964514667999998</v>
      </c>
      <c r="F18" s="17">
        <f>livestock!F18</f>
        <v>2.6546265349999998</v>
      </c>
      <c r="G18" s="17">
        <f>livestock!G18</f>
        <v>1.8926028088</v>
      </c>
      <c r="H18" s="17">
        <f>livestock!H18</f>
        <v>0.2123701221</v>
      </c>
      <c r="I18" s="17">
        <f>livestock!I18</f>
        <v>187.88935244000001</v>
      </c>
      <c r="J18" s="17">
        <f>livestock!J18</f>
        <v>20.740169785999999</v>
      </c>
      <c r="K18" s="17">
        <f>livestock!K18</f>
        <v>1.6014797655999999</v>
      </c>
      <c r="L18" s="17">
        <f>livestock!L18</f>
        <v>0.63711037000000004</v>
      </c>
      <c r="M18" s="17">
        <f>livestock!M18</f>
        <v>11.786541811999999</v>
      </c>
      <c r="N18" s="17">
        <f>livestock!N18</f>
        <v>9.3442854098999995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G18" s="25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</row>
    <row r="19" spans="1:75" x14ac:dyDescent="0.3">
      <c r="A19" s="32" t="s">
        <v>186</v>
      </c>
      <c r="B19" s="15">
        <f>livestock!B19+fertilizer!B19</f>
        <v>25268.595923186</v>
      </c>
      <c r="C19" s="15">
        <f>livestock!C19</f>
        <v>1495.6221062</v>
      </c>
      <c r="D19" s="17">
        <f>livestock!D19</f>
        <v>1.1010468114</v>
      </c>
      <c r="E19" s="17">
        <f>livestock!E19</f>
        <v>3.5347355929000002</v>
      </c>
      <c r="F19" s="17">
        <f>livestock!F19</f>
        <v>1.6485013623</v>
      </c>
      <c r="G19" s="17">
        <f>livestock!G19</f>
        <v>0.98667777850000005</v>
      </c>
      <c r="H19" s="17">
        <f>livestock!H19</f>
        <v>0.13188010880000001</v>
      </c>
      <c r="I19" s="17">
        <f>livestock!I19</f>
        <v>64.420849978000007</v>
      </c>
      <c r="J19" s="17">
        <f>livestock!J19</f>
        <v>9.6995819604999998</v>
      </c>
      <c r="K19" s="17">
        <f>livestock!K19</f>
        <v>0.31592907809999998</v>
      </c>
      <c r="L19" s="17">
        <f>livestock!L19</f>
        <v>0.39564032710000002</v>
      </c>
      <c r="M19" s="17">
        <f>livestock!M19</f>
        <v>7.3193460504000001</v>
      </c>
      <c r="N19" s="17">
        <f>livestock!N19</f>
        <v>5.8027247968999998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G19" s="25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</row>
    <row r="20" spans="1:75" x14ac:dyDescent="0.3">
      <c r="A20" s="32" t="s">
        <v>187</v>
      </c>
      <c r="B20" s="15">
        <f>livestock!B20+fertilizer!B20</f>
        <v>2381.252023798299</v>
      </c>
      <c r="C20" s="15">
        <f>livestock!C20</f>
        <v>136.71161516000001</v>
      </c>
      <c r="D20" s="17">
        <f>livestock!D20</f>
        <v>1.0753279279000001</v>
      </c>
      <c r="E20" s="17">
        <f>livestock!E20</f>
        <v>0.21556738280000001</v>
      </c>
      <c r="F20" s="17">
        <f>livestock!F20</f>
        <v>9.8220305199999997E-2</v>
      </c>
      <c r="G20" s="17">
        <f>livestock!G20</f>
        <v>2.7843442499999999E-2</v>
      </c>
      <c r="H20" s="17">
        <f>livestock!H20</f>
        <v>7.8576245000000003E-3</v>
      </c>
      <c r="I20" s="17">
        <f>livestock!I20</f>
        <v>28.389508487000001</v>
      </c>
      <c r="J20" s="17">
        <f>livestock!J20</f>
        <v>0.45068947199999998</v>
      </c>
      <c r="K20" s="17">
        <f>livestock!K20</f>
        <v>0.33762917860000002</v>
      </c>
      <c r="L20" s="17">
        <f>livestock!L20</f>
        <v>2.3572873300000002E-2</v>
      </c>
      <c r="M20" s="17">
        <f>livestock!M20</f>
        <v>0.43609815480000003</v>
      </c>
      <c r="N20" s="17">
        <f>livestock!N20</f>
        <v>0.34573547380000003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G20" s="25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</row>
    <row r="21" spans="1:75" x14ac:dyDescent="0.3">
      <c r="A21" s="32" t="s">
        <v>188</v>
      </c>
      <c r="B21" s="15">
        <f>livestock!B21+fertilizer!B21</f>
        <v>16696.807673380201</v>
      </c>
      <c r="C21" s="15">
        <f>livestock!C21</f>
        <v>1202.0454672000001</v>
      </c>
      <c r="D21" s="17">
        <f>livestock!D21</f>
        <v>2.2891299773</v>
      </c>
      <c r="E21" s="17">
        <f>livestock!E21</f>
        <v>4.9768520954</v>
      </c>
      <c r="F21" s="17">
        <f>livestock!F21</f>
        <v>2.3601656640000002</v>
      </c>
      <c r="G21" s="17">
        <f>livestock!G21</f>
        <v>0.1264566976</v>
      </c>
      <c r="H21" s="17">
        <f>livestock!H21</f>
        <v>0.1888132535</v>
      </c>
      <c r="I21" s="17">
        <f>livestock!I21</f>
        <v>108.45980684</v>
      </c>
      <c r="J21" s="17">
        <f>livestock!J21</f>
        <v>3.1066467648999998</v>
      </c>
      <c r="K21" s="17">
        <f>livestock!K21</f>
        <v>0.66303979160000004</v>
      </c>
      <c r="L21" s="17">
        <f>livestock!L21</f>
        <v>0.56643975950000003</v>
      </c>
      <c r="M21" s="17">
        <f>livestock!M21</f>
        <v>10.479135555999999</v>
      </c>
      <c r="N21" s="17">
        <f>livestock!N21</f>
        <v>8.3077831455000002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G21" s="25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</row>
    <row r="22" spans="1:75" x14ac:dyDescent="0.3">
      <c r="A22" s="32" t="s">
        <v>189</v>
      </c>
      <c r="B22" s="15">
        <f>livestock!B22+fertilizer!B22</f>
        <v>1211.7636633868999</v>
      </c>
      <c r="C22" s="15">
        <f>livestock!C22</f>
        <v>61.539092988</v>
      </c>
      <c r="D22" s="17">
        <f>livestock!D22</f>
        <v>0.5365707877</v>
      </c>
      <c r="E22" s="17">
        <f>livestock!E22</f>
        <v>4.3965513300000002E-2</v>
      </c>
      <c r="F22" s="17">
        <f>livestock!F22</f>
        <v>1.07174574E-2</v>
      </c>
      <c r="G22" s="17">
        <f>livestock!G22</f>
        <v>2.5683113899999999E-2</v>
      </c>
      <c r="H22" s="17">
        <f>livestock!H22</f>
        <v>8.5739659999999995E-4</v>
      </c>
      <c r="I22" s="17">
        <f>livestock!I22</f>
        <v>11.549518404000001</v>
      </c>
      <c r="J22" s="17">
        <f>livestock!J22</f>
        <v>0.30884862950000003</v>
      </c>
      <c r="K22" s="17">
        <f>livestock!K22</f>
        <v>0.14659275120000001</v>
      </c>
      <c r="L22" s="17">
        <f>livestock!L22</f>
        <v>2.5721895000000001E-3</v>
      </c>
      <c r="M22" s="17">
        <f>livestock!M22</f>
        <v>4.7585509599999999E-2</v>
      </c>
      <c r="N22" s="17">
        <f>livestock!N22</f>
        <v>3.7725449199999997E-2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G22" s="25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</row>
    <row r="23" spans="1:75" x14ac:dyDescent="0.3">
      <c r="A23" s="32" t="s">
        <v>190</v>
      </c>
      <c r="B23" s="15">
        <f>livestock!B23+fertilizer!B23</f>
        <v>55960.737482535202</v>
      </c>
      <c r="C23" s="15">
        <f>livestock!C23</f>
        <v>3188.6828052999999</v>
      </c>
      <c r="D23" s="17">
        <f>livestock!D23</f>
        <v>33.814224500999998</v>
      </c>
      <c r="E23" s="17">
        <f>livestock!E23</f>
        <v>5.7879402336999997</v>
      </c>
      <c r="F23" s="17">
        <f>livestock!F23</f>
        <v>1.3871519281</v>
      </c>
      <c r="G23" s="17">
        <f>livestock!G23</f>
        <v>0.41222425470000001</v>
      </c>
      <c r="H23" s="17">
        <f>livestock!H23</f>
        <v>0.1109721577</v>
      </c>
      <c r="I23" s="17">
        <f>livestock!I23</f>
        <v>563.85215754000001</v>
      </c>
      <c r="J23" s="17">
        <f>livestock!J23</f>
        <v>11.035699297000001</v>
      </c>
      <c r="K23" s="17">
        <f>livestock!K23</f>
        <v>6.8836869239</v>
      </c>
      <c r="L23" s="17">
        <f>livestock!L23</f>
        <v>0.33291646809999997</v>
      </c>
      <c r="M23" s="17">
        <f>livestock!M23</f>
        <v>6.1589549996999997</v>
      </c>
      <c r="N23" s="17">
        <f>livestock!N23</f>
        <v>4.8827748038000003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G23" s="25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</row>
    <row r="24" spans="1:75" x14ac:dyDescent="0.3">
      <c r="A24" s="32" t="s">
        <v>191</v>
      </c>
      <c r="B24" s="15">
        <f>livestock!B24+fertilizer!B24</f>
        <v>180375.92708193802</v>
      </c>
      <c r="C24" s="15">
        <f>livestock!C24</f>
        <v>11039.285343</v>
      </c>
      <c r="D24" s="17">
        <f>livestock!D24</f>
        <v>132.87871938000001</v>
      </c>
      <c r="E24" s="17">
        <f>livestock!E24</f>
        <v>33.096783821999999</v>
      </c>
      <c r="F24" s="17">
        <f>livestock!F24</f>
        <v>3.7532232706999999</v>
      </c>
      <c r="G24" s="17">
        <f>livestock!G24</f>
        <v>1.0777916918999999</v>
      </c>
      <c r="H24" s="17">
        <f>livestock!H24</f>
        <v>0.30025786430000001</v>
      </c>
      <c r="I24" s="17">
        <f>livestock!I24</f>
        <v>625.08659147000003</v>
      </c>
      <c r="J24" s="17">
        <f>livestock!J24</f>
        <v>48.384105323999997</v>
      </c>
      <c r="K24" s="17">
        <f>livestock!K24</f>
        <v>6.9316311274000002</v>
      </c>
      <c r="L24" s="17">
        <f>livestock!L24</f>
        <v>0.90077357970000005</v>
      </c>
      <c r="M24" s="17">
        <f>livestock!M24</f>
        <v>16.664310879999999</v>
      </c>
      <c r="N24" s="17">
        <f>livestock!N24</f>
        <v>13.211344999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G24" s="25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</row>
    <row r="25" spans="1:75" x14ac:dyDescent="0.3">
      <c r="A25" s="32" t="s">
        <v>192</v>
      </c>
      <c r="B25" s="15">
        <f>livestock!B25+fertilizer!B25</f>
        <v>48489.065147656998</v>
      </c>
      <c r="C25" s="15">
        <f>livestock!C25</f>
        <v>3479.2288447000001</v>
      </c>
      <c r="D25" s="17">
        <f>livestock!D25</f>
        <v>3.0877451110999998</v>
      </c>
      <c r="E25" s="17">
        <f>livestock!E25</f>
        <v>13.451796772</v>
      </c>
      <c r="F25" s="17">
        <f>livestock!F25</f>
        <v>6.2051077598999997</v>
      </c>
      <c r="G25" s="17">
        <f>livestock!G25</f>
        <v>1.0288426969</v>
      </c>
      <c r="H25" s="17">
        <f>livestock!H25</f>
        <v>0.49640862099999999</v>
      </c>
      <c r="I25" s="17">
        <f>livestock!I25</f>
        <v>176.63150522000001</v>
      </c>
      <c r="J25" s="17">
        <f>livestock!J25</f>
        <v>13.929792418</v>
      </c>
      <c r="K25" s="17">
        <f>livestock!K25</f>
        <v>0.33403635980000002</v>
      </c>
      <c r="L25" s="17">
        <f>livestock!L25</f>
        <v>1.4892258625000001</v>
      </c>
      <c r="M25" s="17">
        <f>livestock!M25</f>
        <v>27.550678453</v>
      </c>
      <c r="N25" s="17">
        <f>livestock!N25</f>
        <v>21.841979314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G25" s="25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</row>
    <row r="26" spans="1:75" x14ac:dyDescent="0.3">
      <c r="A26" s="32" t="s">
        <v>193</v>
      </c>
      <c r="B26" s="15">
        <f>livestock!B26+fertilizer!B26</f>
        <v>131995.41810332661</v>
      </c>
      <c r="C26" s="15">
        <f>livestock!C26</f>
        <v>8761.8334176000008</v>
      </c>
      <c r="D26" s="17">
        <f>livestock!D26</f>
        <v>62.868420790999998</v>
      </c>
      <c r="E26" s="17">
        <f>livestock!E26</f>
        <v>22.483284375</v>
      </c>
      <c r="F26" s="17">
        <f>livestock!F26</f>
        <v>4.3535956700999998</v>
      </c>
      <c r="G26" s="17">
        <f>livestock!G26</f>
        <v>3.8145230075000001</v>
      </c>
      <c r="H26" s="17">
        <f>livestock!H26</f>
        <v>0.34828764020000003</v>
      </c>
      <c r="I26" s="17">
        <f>livestock!I26</f>
        <v>224.00680123000001</v>
      </c>
      <c r="J26" s="17">
        <f>livestock!J26</f>
        <v>53.649158626999998</v>
      </c>
      <c r="K26" s="17">
        <f>livestock!K26</f>
        <v>1.5339460391999999</v>
      </c>
      <c r="L26" s="17">
        <f>livestock!L26</f>
        <v>1.0448629411999999</v>
      </c>
      <c r="M26" s="17">
        <f>livestock!M26</f>
        <v>19.329964109999999</v>
      </c>
      <c r="N26" s="17">
        <f>livestock!N26</f>
        <v>15.324656596000001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G26" s="25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</row>
    <row r="27" spans="1:75" x14ac:dyDescent="0.3">
      <c r="A27" s="32" t="s">
        <v>194</v>
      </c>
      <c r="B27" s="15">
        <f>livestock!B27+fertilizer!B27</f>
        <v>74314.641417858002</v>
      </c>
      <c r="C27" s="15">
        <f>livestock!C27</f>
        <v>1927.7815691000001</v>
      </c>
      <c r="D27" s="17">
        <f>livestock!D27</f>
        <v>4.0176574952999999</v>
      </c>
      <c r="E27" s="17">
        <f>livestock!E27</f>
        <v>0.78460089099999997</v>
      </c>
      <c r="F27" s="17">
        <f>livestock!F27</f>
        <v>7.6673207300000004E-2</v>
      </c>
      <c r="G27" s="17">
        <f>livestock!G27</f>
        <v>2.1128837499999999</v>
      </c>
      <c r="H27" s="17">
        <f>livestock!H27</f>
        <v>6.1338568999999999E-3</v>
      </c>
      <c r="I27" s="17">
        <f>livestock!I27</f>
        <v>51.331628238</v>
      </c>
      <c r="J27" s="17">
        <f>livestock!J27</f>
        <v>18.806012379999999</v>
      </c>
      <c r="K27" s="17">
        <f>livestock!K27</f>
        <v>0.64238174869999998</v>
      </c>
      <c r="L27" s="17">
        <f>livestock!L27</f>
        <v>1.84015703E-2</v>
      </c>
      <c r="M27" s="17">
        <f>livestock!M27</f>
        <v>0.34042904270000002</v>
      </c>
      <c r="N27" s="17">
        <f>livestock!N27</f>
        <v>0.26988969159999998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G27" s="25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</row>
    <row r="28" spans="1:75" x14ac:dyDescent="0.3">
      <c r="A28" s="32" t="s">
        <v>195</v>
      </c>
      <c r="B28" s="15">
        <f>livestock!B28+fertilizer!B28</f>
        <v>188077.26820637501</v>
      </c>
      <c r="C28" s="15">
        <f>livestock!C28</f>
        <v>9267.0391615999997</v>
      </c>
      <c r="D28" s="17">
        <f>livestock!D28</f>
        <v>58.425646608999998</v>
      </c>
      <c r="E28" s="17">
        <f>livestock!E28</f>
        <v>14.213003517000001</v>
      </c>
      <c r="F28" s="17">
        <f>livestock!F28</f>
        <v>0.59479163729999995</v>
      </c>
      <c r="G28" s="17">
        <f>livestock!G28</f>
        <v>6.8103189638000003</v>
      </c>
      <c r="H28" s="17">
        <f>livestock!H28</f>
        <v>4.7583331E-2</v>
      </c>
      <c r="I28" s="17">
        <f>livestock!I28</f>
        <v>96.901190864</v>
      </c>
      <c r="J28" s="17">
        <f>livestock!J28</f>
        <v>75.194117374000001</v>
      </c>
      <c r="K28" s="17">
        <f>livestock!K28</f>
        <v>1.0704704893999999</v>
      </c>
      <c r="L28" s="17">
        <f>livestock!L28</f>
        <v>0.1427499934</v>
      </c>
      <c r="M28" s="17">
        <f>livestock!M28</f>
        <v>2.6408748737000001</v>
      </c>
      <c r="N28" s="17">
        <f>livestock!N28</f>
        <v>2.0936665695999999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G28" s="25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</row>
    <row r="29" spans="1:75" x14ac:dyDescent="0.3">
      <c r="A29" s="32" t="s">
        <v>196</v>
      </c>
      <c r="B29" s="15">
        <f>livestock!B29+fertilizer!B29</f>
        <v>18890.779394639001</v>
      </c>
      <c r="C29" s="15">
        <f>livestock!C29</f>
        <v>500.30598700000002</v>
      </c>
      <c r="D29" s="17">
        <f>livestock!D29</f>
        <v>2.9659368375000001</v>
      </c>
      <c r="E29" s="17">
        <f>livestock!E29</f>
        <v>4.0432808200000003E-2</v>
      </c>
      <c r="F29" s="17">
        <f>livestock!F29</f>
        <v>1.5118594999999999E-3</v>
      </c>
      <c r="G29" s="17">
        <f>livestock!G29</f>
        <v>0.37646362760000002</v>
      </c>
      <c r="H29" s="17">
        <f>livestock!H29</f>
        <v>1.209489E-4</v>
      </c>
      <c r="I29" s="17">
        <f>livestock!I29</f>
        <v>73.625358973000004</v>
      </c>
      <c r="J29" s="17">
        <f>livestock!J29</f>
        <v>3.5716564024999999</v>
      </c>
      <c r="K29" s="17">
        <f>livestock!K29</f>
        <v>0.95557642710000001</v>
      </c>
      <c r="L29" s="17">
        <f>livestock!L29</f>
        <v>3.6284639999999998E-4</v>
      </c>
      <c r="M29" s="17">
        <f>livestock!M29</f>
        <v>6.7126562999999997E-3</v>
      </c>
      <c r="N29" s="17">
        <f>livestock!N29</f>
        <v>5.3217452999999998E-3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G29" s="25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</row>
    <row r="30" spans="1:75" x14ac:dyDescent="0.3">
      <c r="A30" s="32" t="s">
        <v>197</v>
      </c>
      <c r="B30" s="15">
        <f>livestock!B30+fertilizer!B30</f>
        <v>830.96286684100005</v>
      </c>
      <c r="C30" s="15">
        <f>livestock!C30</f>
        <v>48.194539075000002</v>
      </c>
      <c r="D30" s="17">
        <f>livestock!D30</f>
        <v>0.40484975099999998</v>
      </c>
      <c r="E30" s="17">
        <f>livestock!E30</f>
        <v>5.2375610400000001E-2</v>
      </c>
      <c r="F30" s="17">
        <f>livestock!F30</f>
        <v>2.0900266099999999E-2</v>
      </c>
      <c r="G30" s="17">
        <f>livestock!G30</f>
        <v>1.47446991E-2</v>
      </c>
      <c r="H30" s="17">
        <f>livestock!H30</f>
        <v>1.6720214E-3</v>
      </c>
      <c r="I30" s="17">
        <f>livestock!I30</f>
        <v>9.8151817264000005</v>
      </c>
      <c r="J30" s="17">
        <f>livestock!J30</f>
        <v>0.1975343178</v>
      </c>
      <c r="K30" s="17">
        <f>livestock!K30</f>
        <v>0.1208543483</v>
      </c>
      <c r="L30" s="17">
        <f>livestock!L30</f>
        <v>5.0160639000000002E-3</v>
      </c>
      <c r="M30" s="17">
        <f>livestock!M30</f>
        <v>9.2797180699999995E-2</v>
      </c>
      <c r="N30" s="17">
        <f>livestock!N30</f>
        <v>7.3568936099999996E-2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G30" s="25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</row>
    <row r="31" spans="1:75" x14ac:dyDescent="0.3">
      <c r="A31" s="32" t="s">
        <v>198</v>
      </c>
      <c r="B31" s="15">
        <f>livestock!B31+fertilizer!B31</f>
        <v>1992.9021375120999</v>
      </c>
      <c r="C31" s="15">
        <f>livestock!C31</f>
        <v>123.0378647</v>
      </c>
      <c r="D31" s="17">
        <f>livestock!D31</f>
        <v>0.43017054259999998</v>
      </c>
      <c r="E31" s="17">
        <f>livestock!E31</f>
        <v>0.33347450449999999</v>
      </c>
      <c r="F31" s="17">
        <f>livestock!F31</f>
        <v>0.14852241359999999</v>
      </c>
      <c r="G31" s="17">
        <f>livestock!G31</f>
        <v>4.3837409200000003E-2</v>
      </c>
      <c r="H31" s="17">
        <f>livestock!H31</f>
        <v>1.1881793099999999E-2</v>
      </c>
      <c r="I31" s="17">
        <f>livestock!I31</f>
        <v>12.063078469000001</v>
      </c>
      <c r="J31" s="17">
        <f>livestock!J31</f>
        <v>0.54924775150000005</v>
      </c>
      <c r="K31" s="17">
        <f>livestock!K31</f>
        <v>0.10974494360000001</v>
      </c>
      <c r="L31" s="17">
        <f>livestock!L31</f>
        <v>3.5645379400000003E-2</v>
      </c>
      <c r="M31" s="17">
        <f>livestock!M31</f>
        <v>0.65943951570000003</v>
      </c>
      <c r="N31" s="17">
        <f>livestock!N31</f>
        <v>0.52279889739999996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G31" s="25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</row>
    <row r="32" spans="1:75" x14ac:dyDescent="0.3">
      <c r="A32" s="32" t="s">
        <v>199</v>
      </c>
      <c r="B32" s="15">
        <f>livestock!B32+fertilizer!B32</f>
        <v>55141.079759991298</v>
      </c>
      <c r="C32" s="15">
        <f>livestock!C32</f>
        <v>3362.5506083999999</v>
      </c>
      <c r="D32" s="17">
        <f>livestock!D32</f>
        <v>37.728112877999997</v>
      </c>
      <c r="E32" s="17">
        <f>livestock!E32</f>
        <v>9.7909638300000004E-2</v>
      </c>
      <c r="F32" s="17">
        <f>livestock!F32</f>
        <v>1.22886325E-2</v>
      </c>
      <c r="G32" s="17">
        <f>livestock!G32</f>
        <v>0.88660024130000004</v>
      </c>
      <c r="H32" s="17">
        <f>livestock!H32</f>
        <v>9.8309060000000004E-4</v>
      </c>
      <c r="I32" s="17">
        <f>livestock!I32</f>
        <v>947.72026676999997</v>
      </c>
      <c r="J32" s="17">
        <f>livestock!J32</f>
        <v>12.330430743000001</v>
      </c>
      <c r="K32" s="17">
        <f>livestock!K32</f>
        <v>12.302467565000001</v>
      </c>
      <c r="L32" s="17">
        <f>livestock!L32</f>
        <v>2.9492718000000001E-3</v>
      </c>
      <c r="M32" s="17">
        <f>livestock!M32</f>
        <v>5.4561527200000001E-2</v>
      </c>
      <c r="N32" s="17">
        <f>livestock!N32</f>
        <v>4.3255985099999998E-2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G32" s="25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</row>
    <row r="33" spans="1:75" x14ac:dyDescent="0.3">
      <c r="A33" s="32" t="s">
        <v>200</v>
      </c>
      <c r="B33" s="15">
        <f>livestock!B33+fertilizer!B33</f>
        <v>25033.606287703791</v>
      </c>
      <c r="C33" s="15">
        <f>livestock!C33</f>
        <v>1754.9119123</v>
      </c>
      <c r="D33" s="17">
        <f>livestock!D33</f>
        <v>19.421820157999999</v>
      </c>
      <c r="E33" s="17">
        <f>livestock!E33</f>
        <v>1.0013113929999999</v>
      </c>
      <c r="F33" s="17">
        <f>livestock!F33</f>
        <v>0.40029853999999998</v>
      </c>
      <c r="G33" s="17">
        <f>livestock!G33</f>
        <v>0.2879702468</v>
      </c>
      <c r="H33" s="17">
        <f>livestock!H33</f>
        <v>3.2023883199999999E-2</v>
      </c>
      <c r="I33" s="17">
        <f>livestock!I33</f>
        <v>481.38476026000001</v>
      </c>
      <c r="J33" s="17">
        <f>livestock!J33</f>
        <v>5.3182026842000001</v>
      </c>
      <c r="K33" s="17">
        <f>livestock!K33</f>
        <v>6.1244798745000004</v>
      </c>
      <c r="L33" s="17">
        <f>livestock!L33</f>
        <v>9.6071648100000004E-2</v>
      </c>
      <c r="M33" s="17">
        <f>livestock!M33</f>
        <v>1.7773255008</v>
      </c>
      <c r="N33" s="17">
        <f>livestock!N33</f>
        <v>1.4090508416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G33" s="25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</row>
    <row r="34" spans="1:75" x14ac:dyDescent="0.3">
      <c r="A34" s="32" t="s">
        <v>201</v>
      </c>
      <c r="B34" s="15">
        <f>livestock!B34+fertilizer!B34</f>
        <v>202032.55741037842</v>
      </c>
      <c r="C34" s="15">
        <f>livestock!C34</f>
        <v>15503.874820999999</v>
      </c>
      <c r="D34" s="17">
        <f>livestock!D34</f>
        <v>164.46761412000001</v>
      </c>
      <c r="E34" s="17">
        <f>livestock!E34</f>
        <v>58.993729273</v>
      </c>
      <c r="F34" s="17">
        <f>livestock!F34</f>
        <v>10.812336455000001</v>
      </c>
      <c r="G34" s="17">
        <f>livestock!G34</f>
        <v>0.71316776410000005</v>
      </c>
      <c r="H34" s="17">
        <f>livestock!H34</f>
        <v>0.86498690830000002</v>
      </c>
      <c r="I34" s="17">
        <f>livestock!I34</f>
        <v>339.57465467999998</v>
      </c>
      <c r="J34" s="17">
        <f>livestock!J34</f>
        <v>63.154782621999999</v>
      </c>
      <c r="K34" s="17">
        <f>livestock!K34</f>
        <v>0.9949316641</v>
      </c>
      <c r="L34" s="17">
        <f>livestock!L34</f>
        <v>2.5949608075000001</v>
      </c>
      <c r="M34" s="17">
        <f>livestock!M34</f>
        <v>48.006773821000003</v>
      </c>
      <c r="N34" s="17">
        <f>livestock!N34</f>
        <v>38.059423692000003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G34" s="25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</row>
    <row r="35" spans="1:75" x14ac:dyDescent="0.3">
      <c r="A35" s="32" t="s">
        <v>202</v>
      </c>
      <c r="B35" s="15">
        <f>livestock!B35+fertilizer!B35</f>
        <v>94559.318049619993</v>
      </c>
      <c r="C35" s="15">
        <f>livestock!C35</f>
        <v>1426.4860709</v>
      </c>
      <c r="D35" s="17">
        <f>livestock!D35</f>
        <v>2.6027285864</v>
      </c>
      <c r="E35" s="17">
        <f>livestock!E35</f>
        <v>0.6351596249</v>
      </c>
      <c r="F35" s="17">
        <f>livestock!F35</f>
        <v>7.8883515400000007E-2</v>
      </c>
      <c r="G35" s="17">
        <f>livestock!G35</f>
        <v>1.5863176315</v>
      </c>
      <c r="H35" s="17">
        <f>livestock!H35</f>
        <v>6.3106804000000001E-3</v>
      </c>
      <c r="I35" s="17">
        <f>livestock!I35</f>
        <v>28.470885184</v>
      </c>
      <c r="J35" s="17">
        <f>livestock!J35</f>
        <v>14.083141854000001</v>
      </c>
      <c r="K35" s="17">
        <f>livestock!K35</f>
        <v>0.34480510850000001</v>
      </c>
      <c r="L35" s="17">
        <f>livestock!L35</f>
        <v>1.8932042999999999E-2</v>
      </c>
      <c r="M35" s="17">
        <f>livestock!M35</f>
        <v>0.35024281740000002</v>
      </c>
      <c r="N35" s="17">
        <f>livestock!N35</f>
        <v>0.27766995649999998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G35" s="25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</row>
    <row r="36" spans="1:75" x14ac:dyDescent="0.3">
      <c r="A36" s="32" t="s">
        <v>203</v>
      </c>
      <c r="B36" s="15">
        <f>livestock!B36+fertilizer!B36</f>
        <v>67929.353198380297</v>
      </c>
      <c r="C36" s="15">
        <f>livestock!C36</f>
        <v>4924.6749245000001</v>
      </c>
      <c r="D36" s="17">
        <f>livestock!D36</f>
        <v>44.100857411</v>
      </c>
      <c r="E36" s="17">
        <f>livestock!E36</f>
        <v>14.046641047</v>
      </c>
      <c r="F36" s="17">
        <f>livestock!F36</f>
        <v>3.3850772190999998</v>
      </c>
      <c r="G36" s="17">
        <f>livestock!G36</f>
        <v>0.83180661980000004</v>
      </c>
      <c r="H36" s="17">
        <f>livestock!H36</f>
        <v>0.2708061766</v>
      </c>
      <c r="I36" s="17">
        <f>livestock!I36</f>
        <v>417.95606284000002</v>
      </c>
      <c r="J36" s="17">
        <f>livestock!J36</f>
        <v>20.502736832</v>
      </c>
      <c r="K36" s="17">
        <f>livestock!K36</f>
        <v>4.3582760574000003</v>
      </c>
      <c r="L36" s="17">
        <f>livestock!L36</f>
        <v>0.81241853050000001</v>
      </c>
      <c r="M36" s="17">
        <f>livestock!M36</f>
        <v>15.029742342</v>
      </c>
      <c r="N36" s="17">
        <f>livestock!N36</f>
        <v>11.91547179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G36" s="25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</row>
    <row r="37" spans="1:75" x14ac:dyDescent="0.3">
      <c r="A37" s="32" t="s">
        <v>204</v>
      </c>
      <c r="B37" s="15">
        <f>livestock!B37+fertilizer!B37</f>
        <v>171204.11670185288</v>
      </c>
      <c r="C37" s="15">
        <f>livestock!C37</f>
        <v>7775.1826908000003</v>
      </c>
      <c r="D37" s="17">
        <f>livestock!D37</f>
        <v>47.534502351</v>
      </c>
      <c r="E37" s="17">
        <f>livestock!E37</f>
        <v>13.533907170000001</v>
      </c>
      <c r="F37" s="17">
        <f>livestock!F37</f>
        <v>1.7606080397999999</v>
      </c>
      <c r="G37" s="17">
        <f>livestock!G37</f>
        <v>5.1590400076999998</v>
      </c>
      <c r="H37" s="17">
        <f>livestock!H37</f>
        <v>0.14084864359999999</v>
      </c>
      <c r="I37" s="17">
        <f>livestock!I37</f>
        <v>182.85161747000001</v>
      </c>
      <c r="J37" s="17">
        <f>livestock!J37</f>
        <v>58.356166754</v>
      </c>
      <c r="K37" s="17">
        <f>livestock!K37</f>
        <v>1.8184087572000001</v>
      </c>
      <c r="L37" s="17">
        <f>livestock!L37</f>
        <v>0.42254592940000002</v>
      </c>
      <c r="M37" s="17">
        <f>livestock!M37</f>
        <v>7.8170996957999996</v>
      </c>
      <c r="N37" s="17">
        <f>livestock!N37</f>
        <v>6.1973402971000002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G37" s="25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</row>
    <row r="38" spans="1:75" x14ac:dyDescent="0.3">
      <c r="A38" s="32" t="s">
        <v>205</v>
      </c>
      <c r="B38" s="15">
        <f>livestock!B38+fertilizer!B38</f>
        <v>36917.745841887903</v>
      </c>
      <c r="C38" s="15">
        <f>livestock!C38</f>
        <v>1832.7986900999999</v>
      </c>
      <c r="D38" s="17">
        <f>livestock!D38</f>
        <v>13.977540166000001</v>
      </c>
      <c r="E38" s="17">
        <f>livestock!E38</f>
        <v>0.64708399500000002</v>
      </c>
      <c r="F38" s="17">
        <f>livestock!F38</f>
        <v>0.26522765059999998</v>
      </c>
      <c r="G38" s="17">
        <f>livestock!G38</f>
        <v>0.95681485389999998</v>
      </c>
      <c r="H38" s="17">
        <f>livestock!H38</f>
        <v>2.1218212100000002E-2</v>
      </c>
      <c r="I38" s="17">
        <f>livestock!I38</f>
        <v>355.19317103999998</v>
      </c>
      <c r="J38" s="17">
        <f>livestock!J38</f>
        <v>10.088413367999999</v>
      </c>
      <c r="K38" s="17">
        <f>livestock!K38</f>
        <v>4.5285388145000001</v>
      </c>
      <c r="L38" s="17">
        <f>livestock!L38</f>
        <v>6.3654636200000003E-2</v>
      </c>
      <c r="M38" s="17">
        <f>livestock!M38</f>
        <v>1.1776107683999999</v>
      </c>
      <c r="N38" s="17">
        <f>livestock!N38</f>
        <v>0.93360133010000002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G38" s="25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</row>
    <row r="39" spans="1:75" x14ac:dyDescent="0.3">
      <c r="A39" s="32" t="s">
        <v>206</v>
      </c>
      <c r="B39" s="15">
        <f>livestock!B39+fertilizer!B39</f>
        <v>59750.291160786699</v>
      </c>
      <c r="C39" s="15">
        <f>livestock!C39</f>
        <v>4505.9307568000004</v>
      </c>
      <c r="D39" s="17">
        <f>livestock!D39</f>
        <v>36.863026783999999</v>
      </c>
      <c r="E39" s="17">
        <f>livestock!E39</f>
        <v>11.69011087</v>
      </c>
      <c r="F39" s="17">
        <f>livestock!F39</f>
        <v>3.8887790039999999</v>
      </c>
      <c r="G39" s="17">
        <f>livestock!G39</f>
        <v>0.56803411800000003</v>
      </c>
      <c r="H39" s="17">
        <f>livestock!H39</f>
        <v>0.31110232040000002</v>
      </c>
      <c r="I39" s="17">
        <f>livestock!I39</f>
        <v>624.87318794999999</v>
      </c>
      <c r="J39" s="17">
        <f>livestock!J39</f>
        <v>15.078463636</v>
      </c>
      <c r="K39" s="17">
        <f>livestock!K39</f>
        <v>6.8860538962</v>
      </c>
      <c r="L39" s="17">
        <f>livestock!L39</f>
        <v>0.93330696170000005</v>
      </c>
      <c r="M39" s="17">
        <f>livestock!M39</f>
        <v>17.266178831000001</v>
      </c>
      <c r="N39" s="17">
        <f>livestock!N39</f>
        <v>13.688502027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G39" s="25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</row>
    <row r="40" spans="1:75" x14ac:dyDescent="0.3">
      <c r="A40" s="32" t="s">
        <v>207</v>
      </c>
      <c r="B40" s="15">
        <f>livestock!B40+fertilizer!B40</f>
        <v>180.02731725070001</v>
      </c>
      <c r="C40" s="15">
        <f>livestock!C40</f>
        <v>9.6870030203000006</v>
      </c>
      <c r="D40" s="17">
        <f>livestock!D40</f>
        <v>5.6757361800000003E-2</v>
      </c>
      <c r="E40" s="17">
        <f>livestock!E40</f>
        <v>1.49014725E-2</v>
      </c>
      <c r="F40" s="17">
        <f>livestock!F40</f>
        <v>5.3315452000000001E-3</v>
      </c>
      <c r="G40" s="17">
        <f>livestock!G40</f>
        <v>4.7149556999999996E-3</v>
      </c>
      <c r="H40" s="17">
        <f>livestock!H40</f>
        <v>4.265235E-4</v>
      </c>
      <c r="I40" s="17">
        <f>livestock!I40</f>
        <v>1.1718231627</v>
      </c>
      <c r="J40" s="17">
        <f>livestock!J40</f>
        <v>5.3661869799999998E-2</v>
      </c>
      <c r="K40" s="17">
        <f>livestock!K40</f>
        <v>1.3533287200000001E-2</v>
      </c>
      <c r="L40" s="17">
        <f>livestock!L40</f>
        <v>1.2795708999999999E-3</v>
      </c>
      <c r="M40" s="17">
        <f>livestock!M40</f>
        <v>2.36720614E-2</v>
      </c>
      <c r="N40" s="17">
        <f>livestock!N40</f>
        <v>1.8767038900000001E-2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G40" s="25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</row>
    <row r="41" spans="1:75" x14ac:dyDescent="0.3">
      <c r="A41" s="32" t="s">
        <v>208</v>
      </c>
      <c r="B41" s="15">
        <f>livestock!B41+fertilizer!B41</f>
        <v>25245.96709238199</v>
      </c>
      <c r="C41" s="15">
        <f>livestock!C41</f>
        <v>1756.9902</v>
      </c>
      <c r="D41" s="17">
        <f>livestock!D41</f>
        <v>4.6987087959</v>
      </c>
      <c r="E41" s="17">
        <f>livestock!E41</f>
        <v>6.8861230196000003</v>
      </c>
      <c r="F41" s="17">
        <f>livestock!F41</f>
        <v>2.8966063558999999</v>
      </c>
      <c r="G41" s="17">
        <f>livestock!G41</f>
        <v>0.37533282699999998</v>
      </c>
      <c r="H41" s="17">
        <f>livestock!H41</f>
        <v>0.23172850289999999</v>
      </c>
      <c r="I41" s="17">
        <f>livestock!I41</f>
        <v>95.888948478000003</v>
      </c>
      <c r="J41" s="17">
        <f>livestock!J41</f>
        <v>6.5084122278000001</v>
      </c>
      <c r="K41" s="17">
        <f>livestock!K41</f>
        <v>0.3304053294</v>
      </c>
      <c r="L41" s="17">
        <f>livestock!L41</f>
        <v>0.69518550040000004</v>
      </c>
      <c r="M41" s="17">
        <f>livestock!M41</f>
        <v>12.860931889</v>
      </c>
      <c r="N41" s="17">
        <f>livestock!N41</f>
        <v>10.196054277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G41" s="25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</row>
    <row r="42" spans="1:75" x14ac:dyDescent="0.3">
      <c r="A42" s="32" t="s">
        <v>209</v>
      </c>
      <c r="B42" s="15">
        <f>livestock!B42+fertilizer!B42</f>
        <v>124185.702881224</v>
      </c>
      <c r="C42" s="15">
        <f>livestock!C42</f>
        <v>5083.6019502999998</v>
      </c>
      <c r="D42" s="17">
        <f>livestock!D42</f>
        <v>33.871866341999997</v>
      </c>
      <c r="E42" s="17">
        <f>livestock!E42</f>
        <v>7.4895583792</v>
      </c>
      <c r="F42" s="17">
        <f>livestock!F42</f>
        <v>0.49209619910000002</v>
      </c>
      <c r="G42" s="17">
        <f>livestock!G42</f>
        <v>3.458505465</v>
      </c>
      <c r="H42" s="17">
        <f>livestock!H42</f>
        <v>3.9367695799999998E-2</v>
      </c>
      <c r="I42" s="17">
        <f>livestock!I42</f>
        <v>173.13240045000001</v>
      </c>
      <c r="J42" s="17">
        <f>livestock!J42</f>
        <v>38.763169794</v>
      </c>
      <c r="K42" s="17">
        <f>livestock!K42</f>
        <v>2.0928054586</v>
      </c>
      <c r="L42" s="17">
        <f>livestock!L42</f>
        <v>0.1181030857</v>
      </c>
      <c r="M42" s="17">
        <f>livestock!M42</f>
        <v>2.1849070093999998</v>
      </c>
      <c r="N42" s="17">
        <f>livestock!N42</f>
        <v>1.7321786522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G42" s="25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</row>
    <row r="43" spans="1:75" x14ac:dyDescent="0.3">
      <c r="A43" s="32" t="s">
        <v>210</v>
      </c>
      <c r="B43" s="15">
        <f>livestock!B43+fertilizer!B43</f>
        <v>36253.43343772769</v>
      </c>
      <c r="C43" s="15">
        <f>livestock!C43</f>
        <v>2436.2969625000001</v>
      </c>
      <c r="D43" s="17">
        <f>livestock!D43</f>
        <v>7.3100937094000003</v>
      </c>
      <c r="E43" s="17">
        <f>livestock!E43</f>
        <v>4.3122258702999998</v>
      </c>
      <c r="F43" s="17">
        <f>livestock!F43</f>
        <v>1.5501260563999999</v>
      </c>
      <c r="G43" s="17">
        <f>livestock!G43</f>
        <v>1.7223775386</v>
      </c>
      <c r="H43" s="17">
        <f>livestock!H43</f>
        <v>0.1240100849</v>
      </c>
      <c r="I43" s="17">
        <f>livestock!I43</f>
        <v>115.04542202</v>
      </c>
      <c r="J43" s="17">
        <f>livestock!J43</f>
        <v>17.366145566</v>
      </c>
      <c r="K43" s="17">
        <f>livestock!K43</f>
        <v>1.0044027901000001</v>
      </c>
      <c r="L43" s="17">
        <f>livestock!L43</f>
        <v>0.37203025410000001</v>
      </c>
      <c r="M43" s="17">
        <f>livestock!M43</f>
        <v>6.8825596923000001</v>
      </c>
      <c r="N43" s="17">
        <f>livestock!N43</f>
        <v>5.4564437195000002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G43" s="25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</row>
    <row r="44" spans="1:75" x14ac:dyDescent="0.3">
      <c r="A44" s="32" t="s">
        <v>211</v>
      </c>
      <c r="B44" s="15">
        <f>livestock!B44+fertilizer!B44</f>
        <v>440640.15006862499</v>
      </c>
      <c r="C44" s="15">
        <f>livestock!C44</f>
        <v>21022.030041000002</v>
      </c>
      <c r="D44" s="17">
        <f>livestock!D44</f>
        <v>96.587815671000001</v>
      </c>
      <c r="E44" s="17">
        <f>livestock!E44</f>
        <v>21.965694170999999</v>
      </c>
      <c r="F44" s="17">
        <f>livestock!F44</f>
        <v>7.4193411243999998</v>
      </c>
      <c r="G44" s="17">
        <f>livestock!G44</f>
        <v>14.76438774</v>
      </c>
      <c r="H44" s="17">
        <f>livestock!H44</f>
        <v>0.5935472906</v>
      </c>
      <c r="I44" s="17">
        <f>livestock!I44</f>
        <v>2006.5139776999999</v>
      </c>
      <c r="J44" s="17">
        <f>livestock!J44</f>
        <v>146.79850558000001</v>
      </c>
      <c r="K44" s="17">
        <f>livestock!K44</f>
        <v>23.712356615000001</v>
      </c>
      <c r="L44" s="17">
        <f>livestock!L44</f>
        <v>1.7806418699</v>
      </c>
      <c r="M44" s="17">
        <f>livestock!M44</f>
        <v>32.941874573</v>
      </c>
      <c r="N44" s="17">
        <f>livestock!N44</f>
        <v>26.116080758999999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G44" s="25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</row>
    <row r="45" spans="1:75" x14ac:dyDescent="0.3">
      <c r="A45" s="32" t="s">
        <v>212</v>
      </c>
      <c r="B45" s="15">
        <f>livestock!B45+fertilizer!B45</f>
        <v>44964.475691113999</v>
      </c>
      <c r="C45" s="15">
        <f>livestock!C45</f>
        <v>2216.9164283999999</v>
      </c>
      <c r="D45" s="17">
        <f>livestock!D45</f>
        <v>21.821635951000001</v>
      </c>
      <c r="E45" s="17">
        <f>livestock!E45</f>
        <v>4.0409338869999996</v>
      </c>
      <c r="F45" s="17">
        <f>livestock!F45</f>
        <v>0.66984898820000005</v>
      </c>
      <c r="G45" s="17">
        <f>livestock!G45</f>
        <v>0.61763755850000002</v>
      </c>
      <c r="H45" s="17">
        <f>livestock!H45</f>
        <v>5.35879233E-2</v>
      </c>
      <c r="I45" s="17">
        <f>livestock!I45</f>
        <v>275.23371942</v>
      </c>
      <c r="J45" s="17">
        <f>livestock!J45</f>
        <v>10.515822548999999</v>
      </c>
      <c r="K45" s="17">
        <f>livestock!K45</f>
        <v>3.3624831284000001</v>
      </c>
      <c r="L45" s="17">
        <f>livestock!L45</f>
        <v>0.16076376980000001</v>
      </c>
      <c r="M45" s="17">
        <f>livestock!M45</f>
        <v>2.9741292433000002</v>
      </c>
      <c r="N45" s="17">
        <f>livestock!N45</f>
        <v>2.3578686980999999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G45" s="25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</row>
    <row r="46" spans="1:75" x14ac:dyDescent="0.3">
      <c r="A46" s="32" t="s">
        <v>213</v>
      </c>
      <c r="B46" s="15">
        <f>livestock!B46+fertilizer!B46</f>
        <v>5254.0550864950001</v>
      </c>
      <c r="C46" s="15">
        <f>livestock!C46</f>
        <v>386.41253244000001</v>
      </c>
      <c r="D46" s="17">
        <f>livestock!D46</f>
        <v>5.0313878069999998</v>
      </c>
      <c r="E46" s="17">
        <f>livestock!E46</f>
        <v>3.5290337900000003E-2</v>
      </c>
      <c r="F46" s="17">
        <f>livestock!F46</f>
        <v>1.22334896E-2</v>
      </c>
      <c r="G46" s="17">
        <f>livestock!G46</f>
        <v>3.2359325100000003E-2</v>
      </c>
      <c r="H46" s="17">
        <f>livestock!H46</f>
        <v>9.7867929999999998E-4</v>
      </c>
      <c r="I46" s="17">
        <f>livestock!I46</f>
        <v>125.88779423</v>
      </c>
      <c r="J46" s="17">
        <f>livestock!J46</f>
        <v>0.93064156259999997</v>
      </c>
      <c r="K46" s="17">
        <f>livestock!K46</f>
        <v>1.6308185714000001</v>
      </c>
      <c r="L46" s="17">
        <f>livestock!L46</f>
        <v>2.9360377000000001E-3</v>
      </c>
      <c r="M46" s="17">
        <f>livestock!M46</f>
        <v>5.4316695800000002E-2</v>
      </c>
      <c r="N46" s="17">
        <f>livestock!N46</f>
        <v>4.3061885000000001E-2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G46" s="25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</row>
    <row r="47" spans="1:75" x14ac:dyDescent="0.3">
      <c r="A47" s="32" t="s">
        <v>214</v>
      </c>
      <c r="B47" s="15">
        <f>livestock!B47+fertilizer!B47</f>
        <v>41896.35780711149</v>
      </c>
      <c r="C47" s="15">
        <f>livestock!C47</f>
        <v>2894.8843216999999</v>
      </c>
      <c r="D47" s="17">
        <f>livestock!D47</f>
        <v>10.349667989</v>
      </c>
      <c r="E47" s="17">
        <f>livestock!E47</f>
        <v>8.2398680317000004</v>
      </c>
      <c r="F47" s="17">
        <f>livestock!F47</f>
        <v>3.3504084338000002</v>
      </c>
      <c r="G47" s="17">
        <f>livestock!G47</f>
        <v>1.1106361993</v>
      </c>
      <c r="H47" s="17">
        <f>livestock!H47</f>
        <v>0.26803267520000001</v>
      </c>
      <c r="I47" s="17">
        <f>livestock!I47</f>
        <v>209.59292647999999</v>
      </c>
      <c r="J47" s="17">
        <f>livestock!J47</f>
        <v>14.053020454</v>
      </c>
      <c r="K47" s="17">
        <f>livestock!K47</f>
        <v>1.6635755663</v>
      </c>
      <c r="L47" s="17">
        <f>livestock!L47</f>
        <v>0.80409802829999999</v>
      </c>
      <c r="M47" s="17">
        <f>livestock!M47</f>
        <v>14.875813944000001</v>
      </c>
      <c r="N47" s="17">
        <f>livestock!N47</f>
        <v>11.793437432999999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G47" s="25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</row>
    <row r="48" spans="1:75" x14ac:dyDescent="0.3">
      <c r="A48" s="32" t="s">
        <v>215</v>
      </c>
      <c r="B48" s="15">
        <f>livestock!B48+fertilizer!B48</f>
        <v>73664.517937877012</v>
      </c>
      <c r="C48" s="15">
        <f>livestock!C48</f>
        <v>2513.0218060000002</v>
      </c>
      <c r="D48" s="17">
        <f>livestock!D48</f>
        <v>24.692980203000001</v>
      </c>
      <c r="E48" s="17">
        <f>livestock!E48</f>
        <v>1.3335973896</v>
      </c>
      <c r="F48" s="17">
        <f>livestock!F48</f>
        <v>0.59421836719999999</v>
      </c>
      <c r="G48" s="17">
        <f>livestock!G48</f>
        <v>0.68293991779999996</v>
      </c>
      <c r="H48" s="17">
        <f>livestock!H48</f>
        <v>4.7537469499999999E-2</v>
      </c>
      <c r="I48" s="17">
        <f>livestock!I48</f>
        <v>629.82221635999997</v>
      </c>
      <c r="J48" s="17">
        <f>livestock!J48</f>
        <v>9.3939122456999993</v>
      </c>
      <c r="K48" s="17">
        <f>livestock!K48</f>
        <v>7.9907216069000002</v>
      </c>
      <c r="L48" s="17">
        <f>livestock!L48</f>
        <v>0.1426124081</v>
      </c>
      <c r="M48" s="17">
        <f>livestock!M48</f>
        <v>2.6383295523000001</v>
      </c>
      <c r="N48" s="17">
        <f>livestock!N48</f>
        <v>2.0916486533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G48" s="25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</row>
    <row r="49" spans="1:75" x14ac:dyDescent="0.3">
      <c r="A49" s="32" t="s">
        <v>216</v>
      </c>
      <c r="B49" s="15">
        <f>livestock!B49+fertilizer!B49</f>
        <v>9838.9140206201009</v>
      </c>
      <c r="C49" s="15">
        <f>livestock!C49</f>
        <v>656.19810567000002</v>
      </c>
      <c r="D49" s="17">
        <f>livestock!D49</f>
        <v>0.57263436909999998</v>
      </c>
      <c r="E49" s="17">
        <f>livestock!E49</f>
        <v>1.8720633658000001</v>
      </c>
      <c r="F49" s="17">
        <f>livestock!F49</f>
        <v>0.88328345720000001</v>
      </c>
      <c r="G49" s="17">
        <f>livestock!G49</f>
        <v>0.34127058490000001</v>
      </c>
      <c r="H49" s="17">
        <f>livestock!H49</f>
        <v>7.0662675699999997E-2</v>
      </c>
      <c r="I49" s="17">
        <f>livestock!I49</f>
        <v>34.912304427000002</v>
      </c>
      <c r="J49" s="17">
        <f>livestock!J49</f>
        <v>3.6034132922</v>
      </c>
      <c r="K49" s="17">
        <f>livestock!K49</f>
        <v>0.1744173654</v>
      </c>
      <c r="L49" s="17">
        <f>livestock!L49</f>
        <v>0.21198801819999999</v>
      </c>
      <c r="M49" s="17">
        <f>livestock!M49</f>
        <v>3.9217784880000002</v>
      </c>
      <c r="N49" s="17">
        <f>livestock!N49</f>
        <v>3.1091576742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G49" s="25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</row>
    <row r="50" spans="1:75" x14ac:dyDescent="0.3">
      <c r="A50" s="32" t="s">
        <v>217</v>
      </c>
      <c r="B50" s="15">
        <f>livestock!B50+fertilizer!B50</f>
        <v>69762.926072472299</v>
      </c>
      <c r="C50" s="15">
        <f>livestock!C50</f>
        <v>4515.1096356999997</v>
      </c>
      <c r="D50" s="17">
        <f>livestock!D50</f>
        <v>48.45407385</v>
      </c>
      <c r="E50" s="17">
        <f>livestock!E50</f>
        <v>3.4287573148999999</v>
      </c>
      <c r="F50" s="17">
        <f>livestock!F50</f>
        <v>1.0953331160999999</v>
      </c>
      <c r="G50" s="17">
        <f>livestock!G50</f>
        <v>0.87262535070000002</v>
      </c>
      <c r="H50" s="17">
        <f>livestock!H50</f>
        <v>8.7626652700000002E-2</v>
      </c>
      <c r="I50" s="17">
        <f>livestock!I50</f>
        <v>1123.4628786000001</v>
      </c>
      <c r="J50" s="17">
        <f>livestock!J50</f>
        <v>15.200323851</v>
      </c>
      <c r="K50" s="17">
        <f>livestock!K50</f>
        <v>14.242522638000001</v>
      </c>
      <c r="L50" s="17">
        <f>livestock!L50</f>
        <v>0.26287994920000002</v>
      </c>
      <c r="M50" s="17">
        <f>livestock!M50</f>
        <v>4.8632791639999997</v>
      </c>
      <c r="N50" s="17">
        <f>livestock!N50</f>
        <v>3.8555725508999998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G50" s="25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</row>
    <row r="51" spans="1:75" x14ac:dyDescent="0.3">
      <c r="A51" s="32" t="s">
        <v>218</v>
      </c>
      <c r="B51" s="15">
        <f>livestock!B51+fertilizer!B51</f>
        <v>40349.217755227</v>
      </c>
      <c r="C51" s="15">
        <f>livestock!C51</f>
        <v>1062.3380431999999</v>
      </c>
      <c r="D51" s="17">
        <f>livestock!D51</f>
        <v>3.0947203014000002</v>
      </c>
      <c r="E51" s="17">
        <f>livestock!E51</f>
        <v>0.31148028760000002</v>
      </c>
      <c r="F51" s="17">
        <f>livestock!F51</f>
        <v>2.6836019000000002E-3</v>
      </c>
      <c r="G51" s="17">
        <f>livestock!G51</f>
        <v>1.1024689374000001</v>
      </c>
      <c r="H51" s="17">
        <f>livestock!H51</f>
        <v>2.146881E-4</v>
      </c>
      <c r="I51" s="17">
        <f>livestock!I51</f>
        <v>53.212148716000002</v>
      </c>
      <c r="J51" s="17">
        <f>livestock!J51</f>
        <v>9.8974877442999993</v>
      </c>
      <c r="K51" s="17">
        <f>livestock!K51</f>
        <v>0.69019369829999999</v>
      </c>
      <c r="L51" s="17">
        <f>livestock!L51</f>
        <v>6.4406480000000002E-4</v>
      </c>
      <c r="M51" s="17">
        <f>livestock!M51</f>
        <v>1.19151928E-2</v>
      </c>
      <c r="N51" s="17">
        <f>livestock!N51</f>
        <v>9.4462797000000008E-3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G51" s="25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</row>
    <row r="52" spans="1:75" x14ac:dyDescent="0.3">
      <c r="C52" s="15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</row>
    <row r="53" spans="1:75" x14ac:dyDescent="0.3">
      <c r="C53" s="15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</row>
    <row r="54" spans="1:75" x14ac:dyDescent="0.3">
      <c r="A54" s="32" t="s">
        <v>332</v>
      </c>
      <c r="B54" s="15">
        <f>livestock!B54+fertilizer!B54</f>
        <v>31.010104650999999</v>
      </c>
      <c r="C54" s="15">
        <f>livestock!C54</f>
        <v>2.4899098283000001</v>
      </c>
      <c r="D54" s="17">
        <f>livestock!D54</f>
        <v>1.46302502E-2</v>
      </c>
      <c r="E54" s="17">
        <f>livestock!E54</f>
        <v>1.604864E-4</v>
      </c>
      <c r="F54" s="17">
        <f>livestock!F54</f>
        <v>7.5055254000000002E-6</v>
      </c>
      <c r="G54" s="17">
        <f>livestock!G54</f>
        <v>1.8863617E-3</v>
      </c>
      <c r="H54" s="17">
        <f>livestock!H54</f>
        <v>4.6330453999999998E-7</v>
      </c>
      <c r="I54" s="17">
        <f>livestock!I54</f>
        <v>0.36713687509999998</v>
      </c>
      <c r="J54" s="17">
        <f>livestock!J54</f>
        <v>2.4150856200000001E-2</v>
      </c>
      <c r="K54" s="17">
        <f>livestock!K54</f>
        <v>3.7472909000000002E-3</v>
      </c>
      <c r="L54" s="17">
        <f>livestock!L54</f>
        <v>1.8532154000000001E-6</v>
      </c>
      <c r="M54" s="17">
        <f>livestock!M54</f>
        <v>3.3265200000000001E-5</v>
      </c>
      <c r="N54" s="17">
        <f>livestock!N54</f>
        <v>2.6315699999999999E-5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G54" s="25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</row>
    <row r="55" spans="1:75" x14ac:dyDescent="0.3">
      <c r="A55" s="32" t="s">
        <v>334</v>
      </c>
      <c r="B55" s="15">
        <f>livestock!B55+fertilizer!B55</f>
        <v>21.002818798</v>
      </c>
      <c r="C55" s="15">
        <f>livestock!C55</f>
        <v>1.6802254164999999</v>
      </c>
      <c r="D55" s="17">
        <f>livestock!D55</f>
        <v>8.7863891999999996E-3</v>
      </c>
      <c r="E55" s="17">
        <f>livestock!E55</f>
        <v>1.7835330000000001E-4</v>
      </c>
      <c r="F55" s="17">
        <f>livestock!F55</f>
        <v>3.5610600000000001E-5</v>
      </c>
      <c r="G55" s="17">
        <f>livestock!G55</f>
        <v>1.3556829000000001E-3</v>
      </c>
      <c r="H55" s="17">
        <f>livestock!H55</f>
        <v>2.8488478999999998E-6</v>
      </c>
      <c r="I55" s="17">
        <f>livestock!I55</f>
        <v>0.221585117</v>
      </c>
      <c r="J55" s="17">
        <f>livestock!J55</f>
        <v>1.26184695E-2</v>
      </c>
      <c r="K55" s="17">
        <f>livestock!K55</f>
        <v>2.8664822000000001E-3</v>
      </c>
      <c r="L55" s="17">
        <f>livestock!L55</f>
        <v>8.5465433999999993E-6</v>
      </c>
      <c r="M55" s="17">
        <f>livestock!M55</f>
        <v>1.5811110000000001E-4</v>
      </c>
      <c r="N55" s="17">
        <f>livestock!N55</f>
        <v>1.2534929999999999E-4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</row>
    <row r="56" spans="1:75" x14ac:dyDescent="0.3">
      <c r="A56" s="32" t="s">
        <v>335</v>
      </c>
      <c r="B56" s="15">
        <f>livestock!B56+fertilizer!B56</f>
        <v>257.52998293000002</v>
      </c>
      <c r="C56" s="15">
        <f>livestock!C56</f>
        <v>20.602399478999999</v>
      </c>
      <c r="D56" s="17">
        <f>livestock!D56</f>
        <v>0.22654050310000001</v>
      </c>
      <c r="E56" s="17">
        <f>livestock!E56</f>
        <v>4.9504010000000001E-4</v>
      </c>
      <c r="F56" s="17">
        <f>livestock!F56</f>
        <v>2.03286E-5</v>
      </c>
      <c r="G56" s="17">
        <f>livestock!G56</f>
        <v>5.8858347000000002E-3</v>
      </c>
      <c r="H56" s="17">
        <f>livestock!H56</f>
        <v>1.6262892999999999E-6</v>
      </c>
      <c r="I56" s="17">
        <f>livestock!I56</f>
        <v>5.6913201295000002</v>
      </c>
      <c r="J56" s="17">
        <f>livestock!J56</f>
        <v>7.87379089E-2</v>
      </c>
      <c r="K56" s="17">
        <f>livestock!K56</f>
        <v>7.3906830699999995E-2</v>
      </c>
      <c r="L56" s="17">
        <f>livestock!L56</f>
        <v>4.8788690000000002E-6</v>
      </c>
      <c r="M56" s="17">
        <f>livestock!M56</f>
        <v>9.0259099999999998E-5</v>
      </c>
      <c r="N56" s="17">
        <f>livestock!N56</f>
        <v>7.1556699999999999E-5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</row>
    <row r="57" spans="1:75" x14ac:dyDescent="0.3">
      <c r="A57" s="32" t="s">
        <v>336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</row>
    <row r="58" spans="1:75" x14ac:dyDescent="0.3">
      <c r="A58" s="32" t="s">
        <v>337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</row>
    <row r="59" spans="1:75" x14ac:dyDescent="0.3">
      <c r="A59" s="17" t="s">
        <v>366</v>
      </c>
    </row>
    <row r="61" spans="1:75" x14ac:dyDescent="0.3">
      <c r="A61" s="1" t="s">
        <v>342</v>
      </c>
      <c r="B61" s="1">
        <f>SUM(B3:B59)</f>
        <v>4100285.8913913746</v>
      </c>
      <c r="C61" s="1">
        <f t="shared" ref="C61:L61" si="0">SUM(C3:C59)</f>
        <v>225996.25744718706</v>
      </c>
      <c r="D61" s="1">
        <f t="shared" si="0"/>
        <v>1786.6888526855005</v>
      </c>
      <c r="E61" s="1">
        <f t="shared" si="0"/>
        <v>486.05435666579996</v>
      </c>
      <c r="F61" s="1">
        <f t="shared" si="0"/>
        <v>112.90998987132542</v>
      </c>
      <c r="G61" s="1">
        <f t="shared" si="0"/>
        <v>79.390718299700012</v>
      </c>
      <c r="H61" s="1">
        <f t="shared" si="0"/>
        <v>9.0327981334417391</v>
      </c>
      <c r="I61" s="1">
        <f t="shared" si="0"/>
        <v>20364.6011896157</v>
      </c>
      <c r="J61" s="1">
        <f t="shared" si="0"/>
        <v>1171.7200675606998</v>
      </c>
      <c r="K61" s="1">
        <f t="shared" si="0"/>
        <v>228.78210654799994</v>
      </c>
      <c r="L61" s="1">
        <f t="shared" si="0"/>
        <v>27.098397917727791</v>
      </c>
      <c r="M61" s="39"/>
      <c r="N61" s="39"/>
      <c r="O61" s="1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</row>
    <row r="62" spans="1:75" x14ac:dyDescent="0.3">
      <c r="A62" s="17" t="s">
        <v>220</v>
      </c>
      <c r="B62" s="1">
        <f t="shared" ref="B62:N62" si="1">SUM(B2:B51)</f>
        <v>4099976.3484849953</v>
      </c>
      <c r="C62" s="1">
        <f t="shared" si="1"/>
        <v>225971.48491246329</v>
      </c>
      <c r="D62" s="39">
        <f t="shared" si="1"/>
        <v>1786.4388955430004</v>
      </c>
      <c r="E62" s="39">
        <f t="shared" si="1"/>
        <v>486.05352278599997</v>
      </c>
      <c r="F62" s="39">
        <f t="shared" si="1"/>
        <v>112.90992642660002</v>
      </c>
      <c r="G62" s="39">
        <f t="shared" si="1"/>
        <v>79.381590420400016</v>
      </c>
      <c r="H62" s="39">
        <f t="shared" si="1"/>
        <v>9.0327931949999982</v>
      </c>
      <c r="I62" s="39">
        <f t="shared" si="1"/>
        <v>20358.321147494102</v>
      </c>
      <c r="J62" s="39">
        <f t="shared" si="1"/>
        <v>1171.6045603260998</v>
      </c>
      <c r="K62" s="39">
        <f t="shared" si="1"/>
        <v>228.70158594419993</v>
      </c>
      <c r="L62" s="39">
        <f t="shared" si="1"/>
        <v>27.098382639099992</v>
      </c>
      <c r="M62" s="39">
        <f t="shared" si="1"/>
        <v>501.3200708130999</v>
      </c>
      <c r="N62" s="39">
        <f t="shared" si="1"/>
        <v>397.44293721470007</v>
      </c>
    </row>
    <row r="63" spans="1:75" x14ac:dyDescent="0.3">
      <c r="A63" s="17" t="s">
        <v>221</v>
      </c>
      <c r="B63" s="15">
        <f t="shared" ref="B63:L63" si="2">+B3+B5+B8+B9+B11+B12+B14+B15+B16+B17+B18+B19+B20+B21+B22+B23+B24+B25+B26+B28+B30+B31+B33+B34+B35+B36+B37+B39+B40+B41+B42+B43+B44+B46+B47+B49+B50</f>
        <v>3105459.6656330177</v>
      </c>
      <c r="C63" s="15">
        <f t="shared" si="2"/>
        <v>183590.00493276335</v>
      </c>
      <c r="D63" s="28">
        <f t="shared" si="2"/>
        <v>1368.8439258128001</v>
      </c>
      <c r="E63" s="28">
        <f t="shared" si="2"/>
        <v>465.7457890346999</v>
      </c>
      <c r="F63" s="28">
        <f t="shared" si="2"/>
        <v>106.94327069500002</v>
      </c>
      <c r="G63" s="28">
        <f t="shared" si="2"/>
        <v>65.637736700800019</v>
      </c>
      <c r="H63" s="28">
        <f t="shared" si="2"/>
        <v>8.5554616308999965</v>
      </c>
      <c r="I63" s="28">
        <f t="shared" si="2"/>
        <v>10482.5904542471</v>
      </c>
      <c r="J63" s="28">
        <f t="shared" si="2"/>
        <v>992.38628355260005</v>
      </c>
      <c r="K63" s="28">
        <f t="shared" si="2"/>
        <v>102.34701180099999</v>
      </c>
      <c r="L63" s="28">
        <f t="shared" si="2"/>
        <v>25.666384906199998</v>
      </c>
      <c r="M63" s="28"/>
      <c r="N63" s="28"/>
      <c r="O63" s="15"/>
    </row>
    <row r="65" spans="2:2" x14ac:dyDescent="0.3">
      <c r="B65" s="120"/>
    </row>
    <row r="66" spans="2:2" x14ac:dyDescent="0.3">
      <c r="B66" s="12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S100"/>
  <sheetViews>
    <sheetView zoomScale="85" zoomScaleNormal="85" workbookViewId="0">
      <pane xSplit="1" ySplit="2" topLeftCell="AB3" activePane="bottomRight" state="frozen"/>
      <selection pane="topRight" activeCell="AY55" sqref="AY55"/>
      <selection pane="bottomLeft" activeCell="AY55" sqref="AY55"/>
      <selection pane="bottomRight" activeCell="AE17" sqref="AE17"/>
    </sheetView>
  </sheetViews>
  <sheetFormatPr defaultRowHeight="14.4" x14ac:dyDescent="0.3"/>
  <cols>
    <col min="1" max="1" width="19.33203125" customWidth="1"/>
    <col min="2" max="8" width="9.109375" style="15"/>
    <col min="9" max="9" width="9.109375" style="17"/>
    <col min="10" max="10" width="22.33203125" bestFit="1" customWidth="1"/>
    <col min="11" max="13" width="9" style="17" customWidth="1"/>
    <col min="14" max="16" width="9" customWidth="1"/>
    <col min="17" max="17" width="9" style="17" customWidth="1"/>
    <col min="18" max="18" width="10.6640625" style="17" bestFit="1" customWidth="1"/>
    <col min="19" max="19" width="10.5546875" style="17" bestFit="1" customWidth="1"/>
    <col min="20" max="20" width="9" customWidth="1"/>
    <col min="21" max="21" width="9" style="17" customWidth="1"/>
    <col min="22" max="36" width="9" customWidth="1"/>
    <col min="37" max="38" width="9" style="17" customWidth="1"/>
    <col min="39" max="39" width="9" customWidth="1"/>
    <col min="40" max="40" width="9" style="17" customWidth="1"/>
    <col min="41" max="42" width="9" customWidth="1"/>
    <col min="43" max="45" width="9" style="17" customWidth="1"/>
    <col min="46" max="50" width="9" customWidth="1"/>
    <col min="51" max="53" width="9" style="17" customWidth="1"/>
    <col min="54" max="58" width="9" customWidth="1"/>
    <col min="59" max="59" width="9" style="17" customWidth="1"/>
    <col min="60" max="63" width="9" customWidth="1"/>
    <col min="64" max="64" width="9" style="17" customWidth="1"/>
    <col min="65" max="69" width="9" customWidth="1"/>
    <col min="70" max="70" width="9" style="17" customWidth="1"/>
    <col min="71" max="95" width="9" customWidth="1"/>
    <col min="96" max="96" width="9" style="17" customWidth="1"/>
    <col min="97" max="100" width="9" customWidth="1"/>
    <col min="101" max="101" width="9" style="17" customWidth="1"/>
    <col min="102" max="107" width="9" customWidth="1"/>
    <col min="108" max="108" width="9" style="17" customWidth="1"/>
    <col min="109" max="109" width="9" customWidth="1"/>
    <col min="111" max="113" width="9.109375" style="17"/>
    <col min="114" max="114" width="9" customWidth="1"/>
    <col min="121" max="127" width="9.109375" style="61"/>
    <col min="128" max="128" width="10.33203125" style="61" bestFit="1" customWidth="1"/>
    <col min="129" max="137" width="9.109375" style="61"/>
    <col min="139" max="139" width="9" customWidth="1"/>
  </cols>
  <sheetData>
    <row r="1" spans="1:149" x14ac:dyDescent="0.3">
      <c r="A1" s="17"/>
      <c r="B1" s="15" t="s">
        <v>650</v>
      </c>
      <c r="J1" s="17" t="s">
        <v>651</v>
      </c>
      <c r="N1" s="17"/>
      <c r="O1" s="17"/>
      <c r="P1" s="17"/>
      <c r="T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M1" s="17"/>
      <c r="AO1" s="17"/>
      <c r="AP1" s="17"/>
      <c r="AT1" s="17"/>
      <c r="AU1" s="17"/>
      <c r="AV1" s="17"/>
      <c r="AW1" s="17"/>
      <c r="AX1" s="17"/>
      <c r="BB1" s="17"/>
      <c r="BC1" s="17"/>
      <c r="BD1" s="17"/>
      <c r="BE1" s="17"/>
      <c r="BF1" s="17"/>
      <c r="BH1" s="17"/>
      <c r="BI1" s="17"/>
      <c r="BJ1" s="17"/>
      <c r="BK1" s="17"/>
      <c r="BM1" s="17"/>
      <c r="BN1" s="17"/>
      <c r="BO1" s="17"/>
      <c r="BP1" s="17"/>
      <c r="BQ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S1" s="17"/>
      <c r="CT1" s="17"/>
      <c r="CU1" s="17"/>
      <c r="CV1" s="17"/>
      <c r="CX1" s="17"/>
      <c r="CY1" s="17"/>
      <c r="CZ1" s="17"/>
      <c r="DA1" s="17"/>
      <c r="DB1" s="17"/>
      <c r="DC1" s="17"/>
      <c r="DE1" s="17"/>
      <c r="DF1" s="17"/>
      <c r="DJ1" s="17" t="s">
        <v>343</v>
      </c>
      <c r="DK1" s="61" t="s">
        <v>657</v>
      </c>
      <c r="DL1" s="17"/>
      <c r="DM1" s="17"/>
      <c r="DN1" s="17"/>
      <c r="DO1" s="17"/>
      <c r="DP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</row>
    <row r="2" spans="1:149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J2" s="17" t="s">
        <v>329</v>
      </c>
      <c r="K2" s="17" t="s">
        <v>352</v>
      </c>
      <c r="L2" s="17" t="s">
        <v>31</v>
      </c>
      <c r="M2" s="17" t="s">
        <v>33</v>
      </c>
      <c r="N2" s="17" t="s">
        <v>35</v>
      </c>
      <c r="O2" s="17" t="s">
        <v>37</v>
      </c>
      <c r="P2" s="17" t="s">
        <v>39</v>
      </c>
      <c r="Q2" s="17" t="s">
        <v>354</v>
      </c>
      <c r="R2" s="17" t="s">
        <v>369</v>
      </c>
      <c r="S2" s="17" t="s">
        <v>370</v>
      </c>
      <c r="T2" s="17" t="s">
        <v>277</v>
      </c>
      <c r="U2" s="17" t="s">
        <v>278</v>
      </c>
      <c r="V2" s="17" t="s">
        <v>43</v>
      </c>
      <c r="W2" s="17" t="s">
        <v>371</v>
      </c>
      <c r="X2" s="17" t="s">
        <v>372</v>
      </c>
      <c r="Y2" s="17" t="s">
        <v>45</v>
      </c>
      <c r="Z2" s="17" t="s">
        <v>373</v>
      </c>
      <c r="AA2" s="17" t="s">
        <v>374</v>
      </c>
      <c r="AB2" s="17" t="s">
        <v>49</v>
      </c>
      <c r="AC2" s="17" t="s">
        <v>375</v>
      </c>
      <c r="AD2" s="17" t="s">
        <v>376</v>
      </c>
      <c r="AE2" s="17" t="s">
        <v>377</v>
      </c>
      <c r="AF2" s="17" t="s">
        <v>378</v>
      </c>
      <c r="AG2" s="17" t="s">
        <v>379</v>
      </c>
      <c r="AH2" s="17" t="s">
        <v>380</v>
      </c>
      <c r="AI2" s="17" t="s">
        <v>51</v>
      </c>
      <c r="AJ2" s="17" t="s">
        <v>53</v>
      </c>
      <c r="AK2" s="17" t="s">
        <v>357</v>
      </c>
      <c r="AL2" s="17" t="s">
        <v>381</v>
      </c>
      <c r="AM2" s="17" t="s">
        <v>55</v>
      </c>
      <c r="AN2" s="17" t="s">
        <v>358</v>
      </c>
      <c r="AO2" s="17" t="s">
        <v>57</v>
      </c>
      <c r="AP2" s="17" t="s">
        <v>59</v>
      </c>
      <c r="AQ2" s="17" t="s">
        <v>359</v>
      </c>
      <c r="AR2" s="17" t="s">
        <v>360</v>
      </c>
      <c r="AS2" s="17" t="s">
        <v>284</v>
      </c>
      <c r="AT2" s="17" t="s">
        <v>382</v>
      </c>
      <c r="AU2" s="17" t="s">
        <v>285</v>
      </c>
      <c r="AV2" s="17" t="s">
        <v>63</v>
      </c>
      <c r="AW2" s="17" t="s">
        <v>65</v>
      </c>
      <c r="AX2" s="17" t="s">
        <v>67</v>
      </c>
      <c r="AY2" s="17" t="s">
        <v>361</v>
      </c>
      <c r="AZ2" s="17" t="s">
        <v>362</v>
      </c>
      <c r="BA2" s="17" t="s">
        <v>69</v>
      </c>
      <c r="BB2" s="17" t="s">
        <v>383</v>
      </c>
      <c r="BC2" s="17" t="s">
        <v>384</v>
      </c>
      <c r="BD2" s="17" t="s">
        <v>385</v>
      </c>
      <c r="BE2" s="17" t="s">
        <v>386</v>
      </c>
      <c r="BF2" s="17" t="s">
        <v>71</v>
      </c>
      <c r="BG2" s="17" t="s">
        <v>363</v>
      </c>
      <c r="BH2" s="17" t="s">
        <v>73</v>
      </c>
      <c r="BI2" s="17" t="s">
        <v>75</v>
      </c>
      <c r="BJ2" s="17" t="s">
        <v>387</v>
      </c>
      <c r="BK2" s="17" t="s">
        <v>388</v>
      </c>
      <c r="BL2" s="17" t="s">
        <v>364</v>
      </c>
      <c r="BM2" s="17" t="s">
        <v>79</v>
      </c>
      <c r="BN2" s="17" t="s">
        <v>81</v>
      </c>
      <c r="BO2" s="17" t="s">
        <v>156</v>
      </c>
      <c r="BP2" s="17" t="s">
        <v>85</v>
      </c>
      <c r="BQ2" s="17" t="s">
        <v>87</v>
      </c>
      <c r="BR2" s="17" t="s">
        <v>365</v>
      </c>
      <c r="BS2" s="17" t="s">
        <v>389</v>
      </c>
      <c r="BT2" s="17" t="s">
        <v>390</v>
      </c>
      <c r="BU2" s="17" t="s">
        <v>391</v>
      </c>
      <c r="BV2" s="17" t="s">
        <v>392</v>
      </c>
      <c r="BW2" s="17" t="s">
        <v>286</v>
      </c>
      <c r="BX2" s="17" t="s">
        <v>89</v>
      </c>
      <c r="BY2" s="17" t="s">
        <v>91</v>
      </c>
      <c r="BZ2" s="17" t="s">
        <v>93</v>
      </c>
      <c r="CA2" s="17" t="s">
        <v>95</v>
      </c>
      <c r="CB2" s="17" t="s">
        <v>97</v>
      </c>
      <c r="CC2" s="17" t="s">
        <v>99</v>
      </c>
      <c r="CD2" s="17" t="s">
        <v>101</v>
      </c>
      <c r="CE2" s="17" t="s">
        <v>393</v>
      </c>
      <c r="CF2" s="17" t="s">
        <v>103</v>
      </c>
      <c r="CG2" s="17" t="s">
        <v>157</v>
      </c>
      <c r="CH2" s="17" t="s">
        <v>158</v>
      </c>
      <c r="CI2" s="17" t="s">
        <v>105</v>
      </c>
      <c r="CJ2" s="17" t="s">
        <v>109</v>
      </c>
      <c r="CK2" s="17" t="s">
        <v>111</v>
      </c>
      <c r="CL2" s="17" t="s">
        <v>113</v>
      </c>
      <c r="CM2" s="17" t="s">
        <v>115</v>
      </c>
      <c r="CN2" s="17" t="s">
        <v>117</v>
      </c>
      <c r="CO2" s="17" t="s">
        <v>119</v>
      </c>
      <c r="CP2" s="17" t="s">
        <v>121</v>
      </c>
      <c r="CQ2" s="17" t="s">
        <v>123</v>
      </c>
      <c r="CR2" s="17" t="s">
        <v>125</v>
      </c>
      <c r="CS2" s="17" t="s">
        <v>127</v>
      </c>
      <c r="CT2" s="17" t="s">
        <v>129</v>
      </c>
      <c r="CU2" s="17" t="s">
        <v>131</v>
      </c>
      <c r="CV2" s="17" t="s">
        <v>135</v>
      </c>
      <c r="CW2" s="17" t="s">
        <v>137</v>
      </c>
      <c r="CX2" s="17" t="s">
        <v>139</v>
      </c>
      <c r="CY2" s="17" t="s">
        <v>141</v>
      </c>
      <c r="CZ2" s="17" t="s">
        <v>143</v>
      </c>
      <c r="DA2" s="17" t="s">
        <v>288</v>
      </c>
      <c r="DB2" s="17" t="s">
        <v>147</v>
      </c>
      <c r="DC2" s="17" t="s">
        <v>149</v>
      </c>
      <c r="DD2" s="17" t="s">
        <v>289</v>
      </c>
      <c r="DE2" s="17" t="s">
        <v>151</v>
      </c>
      <c r="DF2" s="17"/>
      <c r="DG2" s="17" t="s">
        <v>63</v>
      </c>
      <c r="DH2" s="17" t="s">
        <v>364</v>
      </c>
      <c r="DI2" s="17" t="s">
        <v>75</v>
      </c>
      <c r="DJ2" s="17" t="s">
        <v>49</v>
      </c>
      <c r="DK2" s="17" t="s">
        <v>75</v>
      </c>
      <c r="DL2" s="17" t="s">
        <v>156</v>
      </c>
      <c r="DM2" s="17" t="s">
        <v>157</v>
      </c>
      <c r="DN2" s="17" t="s">
        <v>158</v>
      </c>
      <c r="DO2" s="17" t="s">
        <v>135</v>
      </c>
      <c r="DP2" s="17" t="s">
        <v>159</v>
      </c>
      <c r="DQ2" s="61" t="s">
        <v>345</v>
      </c>
      <c r="DR2" s="61" t="s">
        <v>394</v>
      </c>
      <c r="DS2" s="61" t="s">
        <v>395</v>
      </c>
      <c r="DT2" s="61" t="s">
        <v>41</v>
      </c>
      <c r="DU2" s="61" t="s">
        <v>396</v>
      </c>
      <c r="DV2" s="61" t="s">
        <v>397</v>
      </c>
      <c r="DW2" s="61" t="s">
        <v>398</v>
      </c>
      <c r="DX2" s="61" t="s">
        <v>399</v>
      </c>
      <c r="DY2" s="61" t="s">
        <v>381</v>
      </c>
      <c r="DZ2" s="61" t="s">
        <v>400</v>
      </c>
      <c r="EA2" s="61" t="s">
        <v>284</v>
      </c>
      <c r="EB2" s="61" t="s">
        <v>401</v>
      </c>
      <c r="EC2" s="61" t="s">
        <v>402</v>
      </c>
      <c r="ED2" s="61" t="s">
        <v>403</v>
      </c>
      <c r="EE2" s="61" t="s">
        <v>404</v>
      </c>
      <c r="EF2" s="61" t="s">
        <v>405</v>
      </c>
      <c r="EG2" s="61" t="s">
        <v>350</v>
      </c>
      <c r="EH2" s="17" t="s">
        <v>289</v>
      </c>
      <c r="EI2" s="17" t="s">
        <v>389</v>
      </c>
      <c r="EJ2" s="17" t="s">
        <v>390</v>
      </c>
      <c r="EK2" s="17" t="s">
        <v>391</v>
      </c>
      <c r="EL2" s="17" t="s">
        <v>392</v>
      </c>
      <c r="EM2" s="17" t="s">
        <v>286</v>
      </c>
      <c r="EN2" s="17" t="s">
        <v>406</v>
      </c>
      <c r="EO2" s="17" t="s">
        <v>407</v>
      </c>
      <c r="EP2" s="17"/>
      <c r="EQ2" s="17"/>
      <c r="ER2" s="17"/>
      <c r="ES2" s="28"/>
    </row>
    <row r="3" spans="1:149" x14ac:dyDescent="0.3">
      <c r="A3" s="15" t="s">
        <v>169</v>
      </c>
      <c r="B3" s="15">
        <v>461.22624217999999</v>
      </c>
      <c r="D3" s="15">
        <v>3247.4301279000001</v>
      </c>
      <c r="E3" s="15">
        <v>91.06883028</v>
      </c>
      <c r="F3" s="15">
        <v>88.239340100000007</v>
      </c>
      <c r="G3" s="15">
        <v>16.178727519999999</v>
      </c>
      <c r="H3" s="15">
        <v>137.01374788999999</v>
      </c>
      <c r="I3" s="15"/>
      <c r="J3" s="17" t="s">
        <v>169</v>
      </c>
      <c r="K3" s="17">
        <v>0</v>
      </c>
      <c r="L3" s="17">
        <v>1.5556146120002901</v>
      </c>
      <c r="M3" s="17">
        <v>0.25320195224031999</v>
      </c>
      <c r="N3" s="17">
        <v>0.57602125168381602</v>
      </c>
      <c r="O3" s="17">
        <v>0.57602125168381602</v>
      </c>
      <c r="P3" s="17">
        <v>2.22465861549711</v>
      </c>
      <c r="Q3" s="17">
        <v>0</v>
      </c>
      <c r="R3" s="17">
        <v>3.8851793172285599E-4</v>
      </c>
      <c r="S3" s="17">
        <v>1.89687971475498E-3</v>
      </c>
      <c r="T3" s="17">
        <v>0.27874086459617298</v>
      </c>
      <c r="U3" s="17">
        <v>3.6884038298174902E-4</v>
      </c>
      <c r="V3" s="17">
        <v>0.138795141281188</v>
      </c>
      <c r="W3" s="17">
        <v>1.29111775252015E-2</v>
      </c>
      <c r="X3" s="17">
        <v>7.9132905054646995E-3</v>
      </c>
      <c r="Y3" s="17">
        <v>3.2877181722258801</v>
      </c>
      <c r="Z3" s="5">
        <v>1.2777047113874201E-7</v>
      </c>
      <c r="AA3" s="5">
        <v>5.1108140826843403E-7</v>
      </c>
      <c r="AB3" s="17">
        <v>461.22632462750198</v>
      </c>
      <c r="AC3" s="17">
        <v>2.82948875080606</v>
      </c>
      <c r="AD3" s="17">
        <v>40.945799049807903</v>
      </c>
      <c r="AE3" s="17">
        <v>12.117993457233</v>
      </c>
      <c r="AF3" s="17">
        <v>1.10440273180222</v>
      </c>
      <c r="AG3" s="17">
        <v>29.423918561814801</v>
      </c>
      <c r="AH3" s="17">
        <v>4.6471196842981302</v>
      </c>
      <c r="AI3" s="17">
        <v>13.7077926304455</v>
      </c>
      <c r="AJ3" s="17">
        <v>0.10382055768734801</v>
      </c>
      <c r="AK3" s="17">
        <v>2.39223400304946</v>
      </c>
      <c r="AL3" s="17">
        <v>6.0149039242667103E-2</v>
      </c>
      <c r="AM3" s="17">
        <v>0</v>
      </c>
      <c r="AN3" s="17">
        <v>0</v>
      </c>
      <c r="AO3" s="17">
        <v>2.5131094691235099</v>
      </c>
      <c r="AP3" s="17">
        <v>2.5131094691235099</v>
      </c>
      <c r="AQ3" s="17">
        <v>0</v>
      </c>
      <c r="AR3" s="17">
        <v>0</v>
      </c>
      <c r="AS3" s="17">
        <v>0.38226919335508103</v>
      </c>
      <c r="AT3" s="5">
        <v>1.0696342193110699E-6</v>
      </c>
      <c r="AU3" s="5">
        <v>2.06549635387809E-6</v>
      </c>
      <c r="AV3" s="17">
        <v>25.9794187876122</v>
      </c>
      <c r="AW3" s="17">
        <v>0.48392567393563302</v>
      </c>
      <c r="AX3" s="17">
        <v>7.56680705543437E-2</v>
      </c>
      <c r="AY3" s="17">
        <v>0</v>
      </c>
      <c r="AZ3" s="17">
        <v>41.789520267206903</v>
      </c>
      <c r="BA3" s="17">
        <v>0.20567623721384401</v>
      </c>
      <c r="BB3" s="17">
        <v>1.32359042604319E-3</v>
      </c>
      <c r="BC3" s="17">
        <v>9.7063302536968699E-3</v>
      </c>
      <c r="BD3" s="5">
        <v>9.3763456926646601E-5</v>
      </c>
      <c r="BE3" s="17">
        <v>1.90368194211765E-4</v>
      </c>
      <c r="BF3" s="17">
        <v>0</v>
      </c>
      <c r="BG3" s="17">
        <v>0</v>
      </c>
      <c r="BH3" s="17">
        <v>0.25076847623684501</v>
      </c>
      <c r="BI3" s="17">
        <v>1.69834166213837</v>
      </c>
      <c r="BJ3" s="17">
        <v>3.0916419380831801E-2</v>
      </c>
      <c r="BK3" s="17">
        <v>2.97039907284622E-2</v>
      </c>
      <c r="BL3" s="17">
        <v>138.67372685758599</v>
      </c>
      <c r="BM3" s="17">
        <v>2922.68671109046</v>
      </c>
      <c r="BN3" s="17">
        <v>298.76351342118699</v>
      </c>
      <c r="BO3" s="17">
        <v>3247.4296432992601</v>
      </c>
      <c r="BP3" s="17">
        <v>0</v>
      </c>
      <c r="BQ3" s="17">
        <v>2.7353756568072098</v>
      </c>
      <c r="BR3" s="17">
        <v>0</v>
      </c>
      <c r="BS3" s="17">
        <v>0.23589769320423001</v>
      </c>
      <c r="BT3" s="17">
        <v>7.6327048937713802E-4</v>
      </c>
      <c r="BU3" s="17">
        <v>2.2518606021642699E-3</v>
      </c>
      <c r="BV3" s="17">
        <v>1.8071477942307201E-3</v>
      </c>
      <c r="BW3" s="17">
        <v>6.5174605687263298E-2</v>
      </c>
      <c r="BX3" s="17">
        <v>5.3079406700948503E-2</v>
      </c>
      <c r="BY3" s="17">
        <v>22.900630203818501</v>
      </c>
      <c r="BZ3" s="17">
        <v>0.51534292229258605</v>
      </c>
      <c r="CA3" s="17">
        <v>0.331756425040096</v>
      </c>
      <c r="CB3" s="17">
        <v>40.945832776225302</v>
      </c>
      <c r="CC3" s="17">
        <v>0.30387973585321598</v>
      </c>
      <c r="CD3" s="17">
        <v>0</v>
      </c>
      <c r="CE3" s="5">
        <v>5.5326300464624104E-7</v>
      </c>
      <c r="CF3" s="17">
        <v>0.23158820351967799</v>
      </c>
      <c r="CG3" s="17">
        <v>91.068812919334206</v>
      </c>
      <c r="CH3" s="17">
        <v>88.2393241685281</v>
      </c>
      <c r="CI3" s="17">
        <v>2.82948875080606</v>
      </c>
      <c r="CJ3" s="17">
        <v>0.11706206393514</v>
      </c>
      <c r="CK3" s="17">
        <v>0</v>
      </c>
      <c r="CL3" s="17">
        <v>1.1325530082397699</v>
      </c>
      <c r="CM3" s="17">
        <v>0.27152740064044201</v>
      </c>
      <c r="CN3" s="17">
        <v>7.3559903007655496</v>
      </c>
      <c r="CO3" s="17">
        <v>1.53485337632346</v>
      </c>
      <c r="CP3" s="17">
        <v>1.1043888221806999</v>
      </c>
      <c r="CQ3" s="17">
        <v>29.423959288127499</v>
      </c>
      <c r="CR3" s="17">
        <v>5.1573616538584499E-2</v>
      </c>
      <c r="CS3" s="17">
        <v>0.26214456793266999</v>
      </c>
      <c r="CT3" s="17">
        <v>4.6471516396324901</v>
      </c>
      <c r="CU3" s="17">
        <v>8.2142311184598398E-3</v>
      </c>
      <c r="CV3" s="17">
        <v>16.178716995160102</v>
      </c>
      <c r="CW3" s="17">
        <v>33.986919101051399</v>
      </c>
      <c r="CX3" s="17">
        <v>0</v>
      </c>
      <c r="CY3" s="17">
        <v>0</v>
      </c>
      <c r="CZ3" s="17">
        <v>2.9031933848061602</v>
      </c>
      <c r="DA3" s="17">
        <v>0.27882333059759201</v>
      </c>
      <c r="DB3" s="17">
        <v>0</v>
      </c>
      <c r="DC3" s="17">
        <v>137.01371745013401</v>
      </c>
      <c r="DD3" s="17">
        <v>0.26512234122532902</v>
      </c>
      <c r="DE3" s="17">
        <v>4.4604116310326098</v>
      </c>
      <c r="DF3" s="17"/>
      <c r="DG3" s="25">
        <f t="shared" ref="DG3:DG34" si="0">(AV3/BO3)</f>
        <v>7.9999943466729385E-3</v>
      </c>
      <c r="DH3" s="94">
        <f t="shared" ref="DH3:DH34" si="1">BL3/DC3</f>
        <v>1.0121156438811036</v>
      </c>
      <c r="DI3" s="25">
        <f t="shared" ref="DI3:DI34" si="2">BI3/CH3</f>
        <v>1.9246993085471856E-2</v>
      </c>
      <c r="DJ3" s="40">
        <f t="shared" ref="DJ3:DJ34" si="3">(AB3-B3)/(B3+1E-50)</f>
        <v>1.787571791355248E-7</v>
      </c>
      <c r="DK3" s="40"/>
      <c r="DL3" s="40">
        <f t="shared" ref="DL3:DL34" si="4">(BO3-D3)/(D3+1E-50)</f>
        <v>-1.4922591740281611E-7</v>
      </c>
      <c r="DM3" s="40">
        <f t="shared" ref="DM3:DM34" si="5">(CG3-E3)/(E3+1E-50)</f>
        <v>-1.9063235731098903E-7</v>
      </c>
      <c r="DN3" s="40">
        <f t="shared" ref="DN3:DN34" si="6">(CH3-F3)/(F3+1E-50)</f>
        <v>-1.8054840266238608E-7</v>
      </c>
      <c r="DO3" s="40">
        <f t="shared" ref="DO3:DO34" si="7">(CV3-G3)/(G3+1E-50)</f>
        <v>-6.5053570402090677E-7</v>
      </c>
      <c r="DP3" s="40">
        <f t="shared" ref="DP3:DP34" si="8">(DC3-H3)/(H3+1E-50)</f>
        <v>-2.2216650846718761E-7</v>
      </c>
      <c r="DQ3" s="72">
        <f>(O3/0.004204-$DC3)/($DC3)</f>
        <v>2.7054461985279817E-5</v>
      </c>
      <c r="DR3" s="72">
        <f t="shared" ref="DR3" si="9">(M3/0.001848-$DC3)/($DC3)</f>
        <v>2.3791045060038259E-6</v>
      </c>
      <c r="DS3" s="72">
        <f t="shared" ref="DS3" si="10">((R3+S3)/0.0000259-$CH3)/($CH3)</f>
        <v>-3.7170193445705935E-7</v>
      </c>
      <c r="DT3" s="72">
        <f>(T3/0.002034-$DC3)/($DC3)</f>
        <v>1.9722311873439106E-4</v>
      </c>
      <c r="DU3" s="72">
        <f t="shared" ref="DU3" si="11">((U3)/0.00000418-$CH3)/($CH3)</f>
        <v>2.1573835454391316E-8</v>
      </c>
      <c r="DV3" s="72">
        <f t="shared" ref="DV3" si="12">(V3/0.001013-$DC3)/($DC3)</f>
        <v>1.7688273108495801E-6</v>
      </c>
      <c r="DW3" s="72">
        <f t="shared" ref="DW3" si="13">((X3+W3)/0.000236-$CH3)/($CH3)</f>
        <v>-5.989636298432431E-7</v>
      </c>
      <c r="DX3" s="72">
        <f t="shared" ref="DX3" si="14">((AA3+Z3)/0.00000000724-$CH3)/($CH3)</f>
        <v>-1.2954049632885263E-6</v>
      </c>
      <c r="DY3" s="72">
        <f t="shared" ref="DY3" si="15">(AL3/0.000439-$DC3)/($DC3)</f>
        <v>2.8732068638391414E-7</v>
      </c>
      <c r="DZ3" s="72">
        <f>(AP3/0.018342-$DC3)/($DC3)</f>
        <v>1.5374018280383822E-6</v>
      </c>
      <c r="EA3" s="72">
        <f t="shared" ref="EA3" si="16">(AS3/0.00279-$DC3)/($DC3)</f>
        <v>2.4110533763783662E-6</v>
      </c>
      <c r="EB3" s="72">
        <f t="shared" ref="EB3" si="17">((AT3+AU3+CE3)/0.0000000418-$CH3)/($CH3)</f>
        <v>-2.7579434795805256E-6</v>
      </c>
      <c r="EC3" s="72">
        <f t="shared" ref="EC3" si="18">((BB3+BC3)/0.000125-$CH3)/($CH3)</f>
        <v>4.6769841856946133E-7</v>
      </c>
      <c r="ED3" s="72">
        <f t="shared" ref="ED3" si="19">((BD3+BE3)/0.00000322-$CH3)/($CH3)</f>
        <v>3.6156459916544696E-6</v>
      </c>
      <c r="EE3" s="72">
        <f>(BH3/0.00183-$DC3)/($DC3)</f>
        <v>1.3310183819209445E-4</v>
      </c>
      <c r="EF3" s="72">
        <f t="shared" ref="EF3" si="20">((BJ3+BK3)/0.000687-$CH3)/($CH3)</f>
        <v>-9.2287140144035189E-8</v>
      </c>
      <c r="EG3" s="72">
        <f t="shared" ref="EG3" si="21">(DA3/0.002035-$DC3)/($DC3)</f>
        <v>1.4905036385051014E-6</v>
      </c>
      <c r="EH3" s="40">
        <f>(DD3/0.001935-$DC3)/($DC3)</f>
        <v>3.0097867939497516E-6</v>
      </c>
      <c r="EI3" s="69">
        <f t="shared" ref="EI3" si="22">(BS3-$DC3*0.0017-$CH3*0.0000337)/(BS3)</f>
        <v>3.0026343758959539E-6</v>
      </c>
      <c r="EJ3" s="40">
        <f t="shared" ref="EJ3" si="23">((BT3)/0.00000865-$CH3)/($CH3)</f>
        <v>4.3931937880318291E-7</v>
      </c>
      <c r="EK3" s="40">
        <f t="shared" ref="EK3" si="24">((BU3)/0.0000255-$CH3)/($CH3)</f>
        <v>7.8122470365906956E-4</v>
      </c>
      <c r="EL3" s="40">
        <f t="shared" ref="EL3" si="25">((BV3)/0.0000205-$CH3)/($CH3)</f>
        <v>-9.720522142754799E-4</v>
      </c>
      <c r="EM3" s="69">
        <f t="shared" ref="EM3" si="26">(BW3-$DC3*0.000333-$CH3*0.000222)/(BW3)</f>
        <v>-6.1515046576499912E-4</v>
      </c>
      <c r="EN3" s="40">
        <f t="shared" ref="EN3" si="27">(SUM(AC3:AH3)-$CG3)/($CG3)</f>
        <v>-9.9576978319871968E-7</v>
      </c>
      <c r="EO3" s="40">
        <f t="shared" ref="EO3" si="28">(SUM(AD3:AH3)-$CH3)/($CH3)</f>
        <v>-1.0277002106998282E-6</v>
      </c>
      <c r="EP3" s="40"/>
      <c r="EQ3" s="40"/>
      <c r="ER3" s="40"/>
      <c r="ES3" s="40"/>
    </row>
    <row r="4" spans="1:149" s="17" customFormat="1" x14ac:dyDescent="0.3">
      <c r="A4" s="15" t="s">
        <v>171</v>
      </c>
      <c r="B4" s="15"/>
      <c r="C4" s="15"/>
      <c r="D4" s="15"/>
      <c r="E4" s="15"/>
      <c r="F4" s="15"/>
      <c r="G4" s="15"/>
      <c r="H4" s="15"/>
      <c r="I4" s="15"/>
      <c r="DG4" s="25" t="e">
        <f t="shared" si="0"/>
        <v>#DIV/0!</v>
      </c>
      <c r="DH4" s="94" t="e">
        <f t="shared" si="1"/>
        <v>#DIV/0!</v>
      </c>
      <c r="DI4" s="25" t="e">
        <f t="shared" si="2"/>
        <v>#DIV/0!</v>
      </c>
      <c r="DJ4" s="40">
        <f t="shared" si="3"/>
        <v>0</v>
      </c>
      <c r="DK4" s="40"/>
      <c r="DL4" s="40">
        <f t="shared" si="4"/>
        <v>0</v>
      </c>
      <c r="DM4" s="40">
        <f t="shared" si="5"/>
        <v>0</v>
      </c>
      <c r="DN4" s="40">
        <f t="shared" si="6"/>
        <v>0</v>
      </c>
      <c r="DO4" s="40">
        <f t="shared" si="7"/>
        <v>0</v>
      </c>
      <c r="DP4" s="40">
        <f t="shared" si="8"/>
        <v>0</v>
      </c>
      <c r="DQ4" s="72" t="e">
        <f t="shared" ref="DQ4:DQ51" si="29">(O4/0.004204-$DC4)/($DC4)</f>
        <v>#DIV/0!</v>
      </c>
      <c r="DR4" s="72" t="e">
        <f t="shared" ref="DR4:DR51" si="30">(M4/0.001848-$DC4)/($DC4)</f>
        <v>#DIV/0!</v>
      </c>
      <c r="DS4" s="72" t="e">
        <f t="shared" ref="DS4:DS51" si="31">((R4+S4)/0.0000259-$CH4)/($CH4)</f>
        <v>#DIV/0!</v>
      </c>
      <c r="DT4" s="72" t="e">
        <f t="shared" ref="DT4:DT51" si="32">(T4/0.002034-$DC4)/($DC4)</f>
        <v>#DIV/0!</v>
      </c>
      <c r="DU4" s="72" t="e">
        <f t="shared" ref="DU4:DU51" si="33">((U4)/0.00000418-$CH4)/($CH4)</f>
        <v>#DIV/0!</v>
      </c>
      <c r="DV4" s="72" t="e">
        <f t="shared" ref="DV4:DV51" si="34">(V4/0.001013-$DC4)/($DC4)</f>
        <v>#DIV/0!</v>
      </c>
      <c r="DW4" s="72" t="e">
        <f t="shared" ref="DW4:DW51" si="35">((X4+W4)/0.000236-$CH4)/($CH4)</f>
        <v>#DIV/0!</v>
      </c>
      <c r="DX4" s="72" t="e">
        <f t="shared" ref="DX4:DX51" si="36">((AA4+Z4)/0.00000000724-$CH4)/($CH4)</f>
        <v>#DIV/0!</v>
      </c>
      <c r="DY4" s="72" t="e">
        <f t="shared" ref="DY4:DY51" si="37">(AL4/0.000439-$DC4)/($DC4)</f>
        <v>#DIV/0!</v>
      </c>
      <c r="DZ4" s="72" t="e">
        <f t="shared" ref="DZ4:DZ51" si="38">(AP4/0.018342-$DC4)/($DC4)</f>
        <v>#DIV/0!</v>
      </c>
      <c r="EA4" s="72" t="e">
        <f t="shared" ref="EA4:EA51" si="39">(AS4/0.00279-$DC4)/($DC4)</f>
        <v>#DIV/0!</v>
      </c>
      <c r="EB4" s="72" t="e">
        <f t="shared" ref="EB4:EB51" si="40">((AT4+AU4+CE4)/0.0000000418-$CH4)/($CH4)</f>
        <v>#DIV/0!</v>
      </c>
      <c r="EC4" s="72" t="e">
        <f t="shared" ref="EC4:EC51" si="41">((BB4+BC4)/0.000125-$CH4)/($CH4)</f>
        <v>#DIV/0!</v>
      </c>
      <c r="ED4" s="72" t="e">
        <f t="shared" ref="ED4:ED51" si="42">((BD4+BE4)/0.00000322-$CH4)/($CH4)</f>
        <v>#DIV/0!</v>
      </c>
      <c r="EE4" s="72" t="e">
        <f t="shared" ref="EE4:EE51" si="43">(BH4/0.00183-$DC4)/($DC4)</f>
        <v>#DIV/0!</v>
      </c>
      <c r="EF4" s="72" t="e">
        <f t="shared" ref="EF4:EF51" si="44">((BJ4+BK4)/0.000687-$CH4)/($CH4)</f>
        <v>#DIV/0!</v>
      </c>
      <c r="EG4" s="72" t="e">
        <f t="shared" ref="EG4:EG51" si="45">(DA4/0.002035-$DC4)/($DC4)</f>
        <v>#DIV/0!</v>
      </c>
      <c r="EH4" s="40" t="e">
        <f t="shared" ref="EH4:EH51" si="46">(DD4/0.001935-$DC4)/($DC4)</f>
        <v>#DIV/0!</v>
      </c>
      <c r="EI4" s="69" t="e">
        <f t="shared" ref="EI4:EI51" si="47">(BS4-$DC4*0.0017-$CH4*0.0000337)/(BS4)</f>
        <v>#DIV/0!</v>
      </c>
      <c r="EJ4" s="40" t="e">
        <f t="shared" ref="EJ4:EJ51" si="48">((BT4)/0.00000865-$CH4)/($CH4)</f>
        <v>#DIV/0!</v>
      </c>
      <c r="EK4" s="40" t="e">
        <f t="shared" ref="EK4:EK51" si="49">((BU4)/0.0000255-$CH4)/($CH4)</f>
        <v>#DIV/0!</v>
      </c>
      <c r="EL4" s="40" t="e">
        <f t="shared" ref="EL4:EL51" si="50">((BV4)/0.0000205-$CH4)/($CH4)</f>
        <v>#DIV/0!</v>
      </c>
      <c r="EM4" s="69" t="e">
        <f t="shared" ref="EM4:EM51" si="51">(BW4-$DC4*0.000333-$CH4*0.000222)/(BW4)</f>
        <v>#DIV/0!</v>
      </c>
      <c r="EN4" s="40" t="e">
        <f t="shared" ref="EN4:EN51" si="52">(SUM(AC4:AH4)-$CG4)/($CG4)</f>
        <v>#DIV/0!</v>
      </c>
      <c r="EO4" s="40" t="e">
        <f t="shared" ref="EO4:EO51" si="53">(SUM(AD4:AH4)-$CH4)/($CH4)</f>
        <v>#DIV/0!</v>
      </c>
      <c r="EP4" s="40"/>
      <c r="EQ4" s="40"/>
      <c r="ER4" s="40"/>
      <c r="ES4" s="40"/>
    </row>
    <row r="5" spans="1:149" x14ac:dyDescent="0.3">
      <c r="A5" s="15" t="s">
        <v>172</v>
      </c>
      <c r="B5" s="15">
        <v>277.34930623000002</v>
      </c>
      <c r="D5" s="15">
        <v>2028.5487075000001</v>
      </c>
      <c r="E5" s="15">
        <v>57.684449000000001</v>
      </c>
      <c r="F5" s="15">
        <v>55.90268975</v>
      </c>
      <c r="G5" s="15">
        <v>8.6221861400000002</v>
      </c>
      <c r="H5" s="15">
        <v>92.390631279999994</v>
      </c>
      <c r="I5" s="15"/>
      <c r="J5" s="17" t="s">
        <v>172</v>
      </c>
      <c r="K5" s="17">
        <v>0</v>
      </c>
      <c r="L5" s="17">
        <v>1.04897697690523</v>
      </c>
      <c r="M5" s="17">
        <v>0.170738489952901</v>
      </c>
      <c r="N5" s="17">
        <v>0.388420961499299</v>
      </c>
      <c r="O5" s="17">
        <v>0.388420961499299</v>
      </c>
      <c r="P5" s="17">
        <v>1.50012340786348</v>
      </c>
      <c r="Q5" s="17">
        <v>0</v>
      </c>
      <c r="R5" s="17">
        <v>2.46139571797373E-4</v>
      </c>
      <c r="S5" s="17">
        <v>1.20174270600814E-3</v>
      </c>
      <c r="T5" s="17">
        <v>0.187959413852619</v>
      </c>
      <c r="U5" s="17">
        <v>2.33673191662764E-4</v>
      </c>
      <c r="V5" s="17">
        <v>9.3591987086001804E-2</v>
      </c>
      <c r="W5" s="17">
        <v>8.1796818444969804E-3</v>
      </c>
      <c r="X5" s="17">
        <v>5.0133472988420202E-3</v>
      </c>
      <c r="Y5" s="17">
        <v>2.2169639309633</v>
      </c>
      <c r="Z5" s="5">
        <v>8.0947010026620803E-8</v>
      </c>
      <c r="AA5" s="5">
        <v>3.2378639934632898E-7</v>
      </c>
      <c r="AB5" s="17">
        <v>277.34926801743802</v>
      </c>
      <c r="AC5" s="17">
        <v>1.7817583671136501</v>
      </c>
      <c r="AD5" s="17">
        <v>25.940569677629099</v>
      </c>
      <c r="AE5" s="17">
        <v>7.6771721141773703</v>
      </c>
      <c r="AF5" s="17">
        <v>0.699677702342962</v>
      </c>
      <c r="AG5" s="17">
        <v>18.641086827824498</v>
      </c>
      <c r="AH5" s="17">
        <v>2.9441124548686299</v>
      </c>
      <c r="AI5" s="17">
        <v>9.2433925531548198</v>
      </c>
      <c r="AJ5" s="17">
        <v>7.0007883575783594E-2</v>
      </c>
      <c r="AK5" s="17">
        <v>1.61312259299213</v>
      </c>
      <c r="AL5" s="17">
        <v>4.0559698946028101E-2</v>
      </c>
      <c r="AM5" s="17">
        <v>0</v>
      </c>
      <c r="AN5" s="17">
        <v>0</v>
      </c>
      <c r="AO5" s="17">
        <v>1.6946305402094399</v>
      </c>
      <c r="AP5" s="17">
        <v>1.6946305402094399</v>
      </c>
      <c r="AQ5" s="17">
        <v>0</v>
      </c>
      <c r="AR5" s="17">
        <v>0</v>
      </c>
      <c r="AS5" s="17">
        <v>0.25777032449383103</v>
      </c>
      <c r="AT5" s="5">
        <v>6.7765412533224901E-7</v>
      </c>
      <c r="AU5" s="5">
        <v>1.3085652528460099E-6</v>
      </c>
      <c r="AV5" s="17">
        <v>16.228394597507599</v>
      </c>
      <c r="AW5" s="17">
        <v>0.32631849883255198</v>
      </c>
      <c r="AX5" s="17">
        <v>5.1024245297703399E-2</v>
      </c>
      <c r="AY5" s="17">
        <v>0</v>
      </c>
      <c r="AZ5" s="17">
        <v>28.179359022575898</v>
      </c>
      <c r="BA5" s="17">
        <v>0.13869066414371101</v>
      </c>
      <c r="BB5" s="17">
        <v>8.3854146402332502E-4</v>
      </c>
      <c r="BC5" s="17">
        <v>6.1492959448183103E-3</v>
      </c>
      <c r="BD5" s="5">
        <v>5.9402062721495598E-5</v>
      </c>
      <c r="BE5" s="17">
        <v>1.2060479143394101E-4</v>
      </c>
      <c r="BF5" s="17">
        <v>0</v>
      </c>
      <c r="BG5" s="17">
        <v>0</v>
      </c>
      <c r="BH5" s="17">
        <v>0.16909710788650101</v>
      </c>
      <c r="BI5" s="17">
        <v>1.0759587300065501</v>
      </c>
      <c r="BJ5" s="17">
        <v>1.9586619789127901E-2</v>
      </c>
      <c r="BK5" s="17">
        <v>1.88185181119617E-2</v>
      </c>
      <c r="BL5" s="17">
        <v>93.510036751158793</v>
      </c>
      <c r="BM5" s="17">
        <v>1825.6935621713301</v>
      </c>
      <c r="BN5" s="17">
        <v>186.62639490820499</v>
      </c>
      <c r="BO5" s="17">
        <v>2028.54835167704</v>
      </c>
      <c r="BP5" s="17">
        <v>0</v>
      </c>
      <c r="BQ5" s="17">
        <v>1.84450904823718</v>
      </c>
      <c r="BR5" s="17">
        <v>0</v>
      </c>
      <c r="BS5" s="17">
        <v>0.15894828497521801</v>
      </c>
      <c r="BT5" s="17">
        <v>4.83560987598516E-4</v>
      </c>
      <c r="BU5" s="17">
        <v>1.4266403388786099E-3</v>
      </c>
      <c r="BV5" s="17">
        <v>1.1448840661915699E-3</v>
      </c>
      <c r="BW5" s="17">
        <v>4.3150453474424699E-2</v>
      </c>
      <c r="BX5" s="17">
        <v>3.3627645650666602E-2</v>
      </c>
      <c r="BY5" s="17">
        <v>15.4422579550151</v>
      </c>
      <c r="BZ5" s="17">
        <v>0.32648802643451902</v>
      </c>
      <c r="CA5" s="17">
        <v>0.210179256134085</v>
      </c>
      <c r="CB5" s="17">
        <v>25.940594705710499</v>
      </c>
      <c r="CC5" s="17">
        <v>0.19251841324206101</v>
      </c>
      <c r="CD5" s="17">
        <v>0</v>
      </c>
      <c r="CE5" s="5">
        <v>3.5050857097063902E-7</v>
      </c>
      <c r="CF5" s="17">
        <v>0.146719309342636</v>
      </c>
      <c r="CG5" s="17">
        <v>57.684434065428803</v>
      </c>
      <c r="CH5" s="17">
        <v>55.9026756983152</v>
      </c>
      <c r="CI5" s="17">
        <v>1.7817583671136501</v>
      </c>
      <c r="CJ5" s="17">
        <v>7.4162921834024995E-2</v>
      </c>
      <c r="CK5" s="17">
        <v>0</v>
      </c>
      <c r="CL5" s="17">
        <v>0.71751088973031896</v>
      </c>
      <c r="CM5" s="17">
        <v>0.172022234995067</v>
      </c>
      <c r="CN5" s="17">
        <v>4.6602774243401202</v>
      </c>
      <c r="CO5" s="17">
        <v>0.97238335768338302</v>
      </c>
      <c r="CP5" s="17">
        <v>0.69966955472147296</v>
      </c>
      <c r="CQ5" s="17">
        <v>18.641108153463701</v>
      </c>
      <c r="CR5" s="17">
        <v>3.4776991388237498E-2</v>
      </c>
      <c r="CS5" s="17">
        <v>0.16607769593743199</v>
      </c>
      <c r="CT5" s="17">
        <v>2.9441321049951199</v>
      </c>
      <c r="CU5" s="17">
        <v>5.2040041000457398E-3</v>
      </c>
      <c r="CV5" s="17">
        <v>8.6221798932213307</v>
      </c>
      <c r="CW5" s="17">
        <v>22.917934222241001</v>
      </c>
      <c r="CX5" s="17">
        <v>0</v>
      </c>
      <c r="CY5" s="17">
        <v>0</v>
      </c>
      <c r="CZ5" s="17">
        <v>1.9576713138641</v>
      </c>
      <c r="DA5" s="17">
        <v>0.18801553330779699</v>
      </c>
      <c r="DB5" s="17">
        <v>0</v>
      </c>
      <c r="DC5" s="17">
        <v>92.390582119964506</v>
      </c>
      <c r="DD5" s="17">
        <v>0.17877651942016301</v>
      </c>
      <c r="DE5" s="17">
        <v>3.0077297599122201</v>
      </c>
      <c r="DF5" s="17"/>
      <c r="DG5" s="25">
        <f t="shared" si="0"/>
        <v>8.000003837271747E-3</v>
      </c>
      <c r="DH5" s="94">
        <f t="shared" si="1"/>
        <v>1.012116544841559</v>
      </c>
      <c r="DI5" s="25">
        <f t="shared" si="2"/>
        <v>1.9246998762869189E-2</v>
      </c>
      <c r="DJ5" s="40">
        <f t="shared" si="3"/>
        <v>-1.3777774504994739E-7</v>
      </c>
      <c r="DK5" s="40"/>
      <c r="DL5" s="40">
        <f t="shared" si="4"/>
        <v>-1.7540764918792106E-7</v>
      </c>
      <c r="DM5" s="40">
        <f t="shared" si="5"/>
        <v>-2.5890116758331503E-7</v>
      </c>
      <c r="DN5" s="40">
        <f t="shared" si="6"/>
        <v>-2.5135972640064289E-7</v>
      </c>
      <c r="DO5" s="40">
        <f t="shared" si="7"/>
        <v>-7.2450055798143338E-7</v>
      </c>
      <c r="DP5" s="40">
        <f t="shared" si="8"/>
        <v>-5.3208896623653867E-7</v>
      </c>
      <c r="DQ5" s="72">
        <f t="shared" si="29"/>
        <v>2.820284432486748E-5</v>
      </c>
      <c r="DR5" s="72">
        <f t="shared" si="30"/>
        <v>4.0658555037608172E-6</v>
      </c>
      <c r="DS5" s="72">
        <f t="shared" si="31"/>
        <v>2.0562619743832875E-6</v>
      </c>
      <c r="DT5" s="72">
        <f t="shared" si="32"/>
        <v>1.9672913898943924E-4</v>
      </c>
      <c r="DU5" s="72">
        <f t="shared" si="33"/>
        <v>3.0999733683303071E-8</v>
      </c>
      <c r="DV5" s="72">
        <f t="shared" si="34"/>
        <v>3.498158691254342E-6</v>
      </c>
      <c r="DW5" s="72">
        <f t="shared" si="35"/>
        <v>-1.7596133168211551E-7</v>
      </c>
      <c r="DX5" s="72">
        <f t="shared" si="36"/>
        <v>-4.8492990425826299E-6</v>
      </c>
      <c r="DY5" s="72">
        <f t="shared" si="37"/>
        <v>5.7543993865959618E-6</v>
      </c>
      <c r="DZ5" s="72">
        <f t="shared" si="38"/>
        <v>1.4651976522061688E-6</v>
      </c>
      <c r="EA5" s="72">
        <f t="shared" si="39"/>
        <v>2.3291297382675027E-6</v>
      </c>
      <c r="EB5" s="72">
        <f t="shared" si="40"/>
        <v>-1.666875335766304E-6</v>
      </c>
      <c r="EC5" s="72">
        <f t="shared" si="41"/>
        <v>4.2166886622687519E-7</v>
      </c>
      <c r="ED5" s="72">
        <f t="shared" si="42"/>
        <v>1.3244338864221804E-6</v>
      </c>
      <c r="EE5" s="72">
        <f t="shared" si="43"/>
        <v>1.3214631366796037E-4</v>
      </c>
      <c r="EF5" s="72">
        <f t="shared" si="44"/>
        <v>-7.9065708528352052E-9</v>
      </c>
      <c r="EG5" s="72">
        <f t="shared" si="45"/>
        <v>3.7161624541612451E-6</v>
      </c>
      <c r="EH5" s="40">
        <f t="shared" si="46"/>
        <v>4.1561449018812802E-6</v>
      </c>
      <c r="EI5" s="69">
        <f t="shared" si="47"/>
        <v>2.3605177318256506E-6</v>
      </c>
      <c r="EJ5" s="40">
        <f t="shared" si="48"/>
        <v>5.8789374558926192E-6</v>
      </c>
      <c r="EK5" s="40">
        <f t="shared" si="49"/>
        <v>7.8715834544655595E-4</v>
      </c>
      <c r="EL5" s="40">
        <f t="shared" si="50"/>
        <v>-9.7799378607884039E-4</v>
      </c>
      <c r="EM5" s="69">
        <f t="shared" si="51"/>
        <v>-6.0264433987630521E-4</v>
      </c>
      <c r="EN5" s="40">
        <f t="shared" si="52"/>
        <v>-9.8677352935168959E-7</v>
      </c>
      <c r="EO5" s="40">
        <f t="shared" si="53"/>
        <v>-1.0182244754851959E-6</v>
      </c>
      <c r="EP5" s="40"/>
      <c r="EQ5" s="40"/>
      <c r="ER5" s="40"/>
      <c r="ES5" s="40"/>
    </row>
    <row r="6" spans="1:149" x14ac:dyDescent="0.3">
      <c r="A6" s="15" t="s">
        <v>173</v>
      </c>
      <c r="B6" s="15">
        <v>1088.5464285999999</v>
      </c>
      <c r="D6" s="15">
        <v>6993.4025936999997</v>
      </c>
      <c r="E6" s="15">
        <v>185.45988847000001</v>
      </c>
      <c r="F6" s="15">
        <v>179.74165459</v>
      </c>
      <c r="G6" s="15">
        <v>27.206560020000001</v>
      </c>
      <c r="H6" s="15">
        <v>240.70456601000001</v>
      </c>
      <c r="I6" s="15"/>
      <c r="J6" s="17" t="s">
        <v>173</v>
      </c>
      <c r="K6" s="17">
        <v>0</v>
      </c>
      <c r="L6" s="17">
        <v>2.7328901953423999</v>
      </c>
      <c r="M6" s="17">
        <v>0.44482298625051803</v>
      </c>
      <c r="N6" s="17">
        <v>1.0119496912766399</v>
      </c>
      <c r="O6" s="17">
        <v>1.0119496912766399</v>
      </c>
      <c r="P6" s="17">
        <v>3.9082592436667198</v>
      </c>
      <c r="Q6" s="17">
        <v>0</v>
      </c>
      <c r="R6" s="17">
        <v>7.9140456816415602E-4</v>
      </c>
      <c r="S6" s="17">
        <v>3.8639088194910602E-3</v>
      </c>
      <c r="T6" s="17">
        <v>0.48968919141546202</v>
      </c>
      <c r="U6" s="17">
        <v>7.5132017145046405E-4</v>
      </c>
      <c r="V6" s="17">
        <v>0.24383433250768999</v>
      </c>
      <c r="W6" s="17">
        <v>2.6299789331172801E-2</v>
      </c>
      <c r="X6" s="17">
        <v>1.6119229347927901E-2</v>
      </c>
      <c r="Y6" s="17">
        <v>5.7758361128216604</v>
      </c>
      <c r="Z6" s="5">
        <v>2.6026736826556799E-7</v>
      </c>
      <c r="AA6" s="5">
        <v>1.0410615446243E-6</v>
      </c>
      <c r="AB6" s="17">
        <v>1088.5461605379201</v>
      </c>
      <c r="AC6" s="17">
        <v>5.7182321479080898</v>
      </c>
      <c r="AD6" s="17">
        <v>83.405687913490596</v>
      </c>
      <c r="AE6" s="17">
        <v>24.684090826126901</v>
      </c>
      <c r="AF6" s="17">
        <v>2.2496449890485399</v>
      </c>
      <c r="AG6" s="17">
        <v>59.935892763769203</v>
      </c>
      <c r="AH6" s="17">
        <v>9.4660918587719198</v>
      </c>
      <c r="AI6" s="17">
        <v>24.081720449583401</v>
      </c>
      <c r="AJ6" s="17">
        <v>0.182390911216809</v>
      </c>
      <c r="AK6" s="17">
        <v>4.2026541492994998</v>
      </c>
      <c r="AL6" s="17">
        <v>0.105669932191421</v>
      </c>
      <c r="AM6" s="17">
        <v>0</v>
      </c>
      <c r="AN6" s="17">
        <v>0</v>
      </c>
      <c r="AO6" s="17">
        <v>4.4150073356326303</v>
      </c>
      <c r="AP6" s="17">
        <v>4.4150073356326303</v>
      </c>
      <c r="AQ6" s="17">
        <v>0</v>
      </c>
      <c r="AR6" s="17">
        <v>0</v>
      </c>
      <c r="AS6" s="17">
        <v>0.67156722591535101</v>
      </c>
      <c r="AT6" s="5">
        <v>2.1788237823510002E-6</v>
      </c>
      <c r="AU6" s="5">
        <v>4.2073997590893199E-6</v>
      </c>
      <c r="AV6" s="17">
        <v>55.947179755198697</v>
      </c>
      <c r="AW6" s="17">
        <v>0.85015560862508599</v>
      </c>
      <c r="AX6" s="17">
        <v>0.13293304347180601</v>
      </c>
      <c r="AY6" s="17">
        <v>0</v>
      </c>
      <c r="AZ6" s="17">
        <v>73.415511751785004</v>
      </c>
      <c r="BA6" s="17">
        <v>0.36132983269112201</v>
      </c>
      <c r="BB6" s="17">
        <v>2.6961251433500299E-3</v>
      </c>
      <c r="BC6" s="17">
        <v>1.9771568200091402E-2</v>
      </c>
      <c r="BD6" s="17">
        <v>1.9099407743293801E-4</v>
      </c>
      <c r="BE6" s="17">
        <v>3.8777602721495598E-4</v>
      </c>
      <c r="BF6" s="17">
        <v>0</v>
      </c>
      <c r="BG6" s="17">
        <v>0</v>
      </c>
      <c r="BH6" s="17">
        <v>0.44054671092125502</v>
      </c>
      <c r="BI6" s="17">
        <v>3.4594860975853798</v>
      </c>
      <c r="BJ6" s="17">
        <v>6.2976053750888702E-2</v>
      </c>
      <c r="BK6" s="17">
        <v>6.0506413691804803E-2</v>
      </c>
      <c r="BL6" s="17">
        <v>243.6208647126</v>
      </c>
      <c r="BM6" s="17">
        <v>6294.0630766388304</v>
      </c>
      <c r="BN6" s="17">
        <v>643.39298135617298</v>
      </c>
      <c r="BO6" s="17">
        <v>6993.4032377501999</v>
      </c>
      <c r="BP6" s="17">
        <v>0</v>
      </c>
      <c r="BQ6" s="17">
        <v>4.80548049109332</v>
      </c>
      <c r="BR6" s="17">
        <v>0</v>
      </c>
      <c r="BS6" s="17">
        <v>0.41525686305389697</v>
      </c>
      <c r="BT6" s="17">
        <v>1.5547698410039799E-3</v>
      </c>
      <c r="BU6" s="17">
        <v>4.5870090361934896E-3</v>
      </c>
      <c r="BV6" s="17">
        <v>3.6810978764225599E-3</v>
      </c>
      <c r="BW6" s="17">
        <v>0.119979282758819</v>
      </c>
      <c r="BX6" s="17">
        <v>0.108121602840655</v>
      </c>
      <c r="BY6" s="17">
        <v>40.231580181846198</v>
      </c>
      <c r="BZ6" s="17">
        <v>1.0497436909671101</v>
      </c>
      <c r="CA6" s="17">
        <v>0.67578064216229305</v>
      </c>
      <c r="CB6" s="17">
        <v>83.405764067968505</v>
      </c>
      <c r="CC6" s="17">
        <v>0.61899683401952199</v>
      </c>
      <c r="CD6" s="17">
        <v>0</v>
      </c>
      <c r="CE6" s="5">
        <v>1.1269764783147801E-6</v>
      </c>
      <c r="CF6" s="17">
        <v>0.47174021965751101</v>
      </c>
      <c r="CG6" s="17">
        <v>185.45981770639901</v>
      </c>
      <c r="CH6" s="17">
        <v>179.74158555849101</v>
      </c>
      <c r="CI6" s="17">
        <v>5.7182321479080898</v>
      </c>
      <c r="CJ6" s="17">
        <v>0.23845292098634699</v>
      </c>
      <c r="CK6" s="17">
        <v>0</v>
      </c>
      <c r="CL6" s="17">
        <v>2.3069828095592402</v>
      </c>
      <c r="CM6" s="17">
        <v>0.55309570807497899</v>
      </c>
      <c r="CN6" s="17">
        <v>14.9839932680765</v>
      </c>
      <c r="CO6" s="17">
        <v>3.1264653408621101</v>
      </c>
      <c r="CP6" s="17">
        <v>2.24961925349294</v>
      </c>
      <c r="CQ6" s="17">
        <v>59.9359653963634</v>
      </c>
      <c r="CR6" s="17">
        <v>9.0604355551035701E-2</v>
      </c>
      <c r="CS6" s="17">
        <v>0.53398278814133804</v>
      </c>
      <c r="CT6" s="17">
        <v>9.4661487845367809</v>
      </c>
      <c r="CU6" s="17">
        <v>1.67322307817038E-2</v>
      </c>
      <c r="CV6" s="17">
        <v>27.2065216890526</v>
      </c>
      <c r="CW6" s="17">
        <v>59.707917515243999</v>
      </c>
      <c r="CX6" s="17">
        <v>0</v>
      </c>
      <c r="CY6" s="17">
        <v>0</v>
      </c>
      <c r="CZ6" s="17">
        <v>5.1003062454796497</v>
      </c>
      <c r="DA6" s="17">
        <v>0.48983511969138499</v>
      </c>
      <c r="DB6" s="17">
        <v>0</v>
      </c>
      <c r="DC6" s="17">
        <v>240.70441925329399</v>
      </c>
      <c r="DD6" s="17">
        <v>0.465764736787875</v>
      </c>
      <c r="DE6" s="17">
        <v>7.8360073736389797</v>
      </c>
      <c r="DF6" s="17"/>
      <c r="DG6" s="25">
        <f t="shared" si="0"/>
        <v>7.9999934013810833E-3</v>
      </c>
      <c r="DH6" s="94">
        <f t="shared" si="1"/>
        <v>1.0121162937861852</v>
      </c>
      <c r="DI6" s="25">
        <f t="shared" si="2"/>
        <v>1.9246998889189189E-2</v>
      </c>
      <c r="DJ6" s="40">
        <f t="shared" si="3"/>
        <v>-2.4625690994627767E-7</v>
      </c>
      <c r="DK6" s="40"/>
      <c r="DL6" s="40">
        <f t="shared" si="4"/>
        <v>9.2093968791107419E-8</v>
      </c>
      <c r="DM6" s="40">
        <f t="shared" si="5"/>
        <v>-3.8155744396150842E-7</v>
      </c>
      <c r="DN6" s="40">
        <f t="shared" si="6"/>
        <v>-3.8405960567672539E-7</v>
      </c>
      <c r="DO6" s="40">
        <f t="shared" si="7"/>
        <v>-1.4088862161494913E-6</v>
      </c>
      <c r="DP6" s="40">
        <f t="shared" si="8"/>
        <v>-6.0969639441717983E-7</v>
      </c>
      <c r="DQ6" s="72">
        <f t="shared" si="29"/>
        <v>2.7979185332321451E-5</v>
      </c>
      <c r="DR6" s="72">
        <f t="shared" si="30"/>
        <v>2.7414810195628028E-6</v>
      </c>
      <c r="DS6" s="72">
        <f t="shared" si="31"/>
        <v>1.3579534518554846E-6</v>
      </c>
      <c r="DT6" s="72">
        <f t="shared" si="32"/>
        <v>1.9690374628677644E-4</v>
      </c>
      <c r="DU6" s="72">
        <f t="shared" si="33"/>
        <v>4.5761599652871413E-7</v>
      </c>
      <c r="DV6" s="72">
        <f t="shared" si="34"/>
        <v>3.0996719704520241E-6</v>
      </c>
      <c r="DW6" s="72">
        <f t="shared" si="35"/>
        <v>1.0578503317758597E-7</v>
      </c>
      <c r="DX6" s="72">
        <f t="shared" si="36"/>
        <v>-1.2798730889614895E-7</v>
      </c>
      <c r="DY6" s="72">
        <f t="shared" si="37"/>
        <v>6.5500539664458344E-6</v>
      </c>
      <c r="DZ6" s="72">
        <f t="shared" si="38"/>
        <v>1.5578002260935276E-6</v>
      </c>
      <c r="EA6" s="72">
        <f t="shared" si="39"/>
        <v>2.8235505570419062E-6</v>
      </c>
      <c r="EB6" s="72">
        <f t="shared" si="40"/>
        <v>2.3204634202153685E-7</v>
      </c>
      <c r="EC6" s="72">
        <f t="shared" si="41"/>
        <v>-2.1592643367056748E-7</v>
      </c>
      <c r="ED6" s="72">
        <f t="shared" si="42"/>
        <v>3.7997088850923932E-6</v>
      </c>
      <c r="EE6" s="72">
        <f t="shared" si="43"/>
        <v>1.3081751488762917E-4</v>
      </c>
      <c r="EF6" s="72">
        <f t="shared" si="44"/>
        <v>-1.4868424902728989E-8</v>
      </c>
      <c r="EG6" s="72">
        <f t="shared" si="45"/>
        <v>3.3205384163812866E-6</v>
      </c>
      <c r="EH6" s="40">
        <f t="shared" si="46"/>
        <v>3.6188631677778694E-6</v>
      </c>
      <c r="EI6" s="69">
        <f t="shared" si="47"/>
        <v>4.9581118561113643E-6</v>
      </c>
      <c r="EJ6" s="40">
        <f t="shared" si="48"/>
        <v>3.2969123770666683E-6</v>
      </c>
      <c r="EK6" s="40">
        <f t="shared" si="49"/>
        <v>7.851368550909545E-4</v>
      </c>
      <c r="EL6" s="40">
        <f t="shared" si="50"/>
        <v>-9.7826826525136776E-4</v>
      </c>
      <c r="EM6" s="69">
        <f t="shared" si="51"/>
        <v>-6.494525114768289E-4</v>
      </c>
      <c r="EN6" s="40">
        <f t="shared" si="52"/>
        <v>-9.555023075139239E-7</v>
      </c>
      <c r="EO6" s="40">
        <f t="shared" si="53"/>
        <v>-9.8590030390464675E-7</v>
      </c>
      <c r="EP6" s="40"/>
      <c r="EQ6" s="40"/>
      <c r="ER6" s="40"/>
      <c r="ES6" s="40"/>
    </row>
    <row r="7" spans="1:149" s="17" customFormat="1" x14ac:dyDescent="0.3">
      <c r="A7" s="15" t="s">
        <v>174</v>
      </c>
      <c r="B7" s="15"/>
      <c r="C7" s="15"/>
      <c r="D7" s="15"/>
      <c r="E7" s="15"/>
      <c r="F7" s="15"/>
      <c r="G7" s="15"/>
      <c r="H7" s="15"/>
      <c r="I7" s="15"/>
      <c r="DG7" s="25" t="e">
        <f t="shared" si="0"/>
        <v>#DIV/0!</v>
      </c>
      <c r="DH7" s="94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29"/>
        <v>#DIV/0!</v>
      </c>
      <c r="DR7" s="72" t="e">
        <f t="shared" si="30"/>
        <v>#DIV/0!</v>
      </c>
      <c r="DS7" s="72" t="e">
        <f t="shared" si="31"/>
        <v>#DIV/0!</v>
      </c>
      <c r="DT7" s="72" t="e">
        <f t="shared" si="32"/>
        <v>#DIV/0!</v>
      </c>
      <c r="DU7" s="72" t="e">
        <f t="shared" si="33"/>
        <v>#DIV/0!</v>
      </c>
      <c r="DV7" s="72" t="e">
        <f t="shared" si="34"/>
        <v>#DIV/0!</v>
      </c>
      <c r="DW7" s="72" t="e">
        <f t="shared" si="35"/>
        <v>#DIV/0!</v>
      </c>
      <c r="DX7" s="72" t="e">
        <f t="shared" si="36"/>
        <v>#DIV/0!</v>
      </c>
      <c r="DY7" s="72" t="e">
        <f t="shared" si="37"/>
        <v>#DIV/0!</v>
      </c>
      <c r="DZ7" s="72" t="e">
        <f t="shared" si="38"/>
        <v>#DIV/0!</v>
      </c>
      <c r="EA7" s="72" t="e">
        <f t="shared" si="39"/>
        <v>#DIV/0!</v>
      </c>
      <c r="EB7" s="72" t="e">
        <f t="shared" si="40"/>
        <v>#DIV/0!</v>
      </c>
      <c r="EC7" s="72" t="e">
        <f t="shared" si="41"/>
        <v>#DIV/0!</v>
      </c>
      <c r="ED7" s="72" t="e">
        <f t="shared" si="42"/>
        <v>#DIV/0!</v>
      </c>
      <c r="EE7" s="72" t="e">
        <f t="shared" si="43"/>
        <v>#DIV/0!</v>
      </c>
      <c r="EF7" s="72" t="e">
        <f t="shared" si="44"/>
        <v>#DIV/0!</v>
      </c>
      <c r="EG7" s="72" t="e">
        <f t="shared" si="45"/>
        <v>#DIV/0!</v>
      </c>
      <c r="EH7" s="40" t="e">
        <f t="shared" si="46"/>
        <v>#DIV/0!</v>
      </c>
      <c r="EI7" s="69" t="e">
        <f t="shared" si="47"/>
        <v>#DIV/0!</v>
      </c>
      <c r="EJ7" s="40" t="e">
        <f t="shared" si="48"/>
        <v>#DIV/0!</v>
      </c>
      <c r="EK7" s="40" t="e">
        <f t="shared" si="49"/>
        <v>#DIV/0!</v>
      </c>
      <c r="EL7" s="40" t="e">
        <f t="shared" si="50"/>
        <v>#DIV/0!</v>
      </c>
      <c r="EM7" s="69" t="e">
        <f t="shared" si="51"/>
        <v>#DIV/0!</v>
      </c>
      <c r="EN7" s="40" t="e">
        <f t="shared" si="52"/>
        <v>#DIV/0!</v>
      </c>
      <c r="EO7" s="40" t="e">
        <f t="shared" si="53"/>
        <v>#DIV/0!</v>
      </c>
      <c r="EP7" s="40"/>
      <c r="EQ7" s="40"/>
      <c r="ER7" s="40"/>
      <c r="ES7" s="40"/>
    </row>
    <row r="8" spans="1:149" x14ac:dyDescent="0.3">
      <c r="A8" s="15" t="s">
        <v>175</v>
      </c>
      <c r="B8" s="15">
        <v>127.21479839</v>
      </c>
      <c r="D8" s="15">
        <v>826.05671158999996</v>
      </c>
      <c r="E8" s="15">
        <v>22.022428980000001</v>
      </c>
      <c r="F8" s="15">
        <v>21.339355529999999</v>
      </c>
      <c r="G8" s="15">
        <v>3.8097177699999998</v>
      </c>
      <c r="H8" s="15">
        <v>27.588757439999998</v>
      </c>
      <c r="I8" s="15"/>
      <c r="J8" s="17" t="s">
        <v>175</v>
      </c>
      <c r="K8" s="17">
        <v>0</v>
      </c>
      <c r="L8" s="17">
        <v>0.31323476411110801</v>
      </c>
      <c r="M8" s="17">
        <v>5.0984098815250699E-2</v>
      </c>
      <c r="N8" s="17">
        <v>0.115986253336278</v>
      </c>
      <c r="O8" s="17">
        <v>0.115986253336278</v>
      </c>
      <c r="P8" s="17">
        <v>0.44795208489393001</v>
      </c>
      <c r="Q8" s="17">
        <v>0</v>
      </c>
      <c r="R8" s="5">
        <v>9.39571947287488E-5</v>
      </c>
      <c r="S8" s="17">
        <v>4.58730911997001E-4</v>
      </c>
      <c r="T8" s="17">
        <v>5.61265163249903E-2</v>
      </c>
      <c r="U8" s="5">
        <v>8.9198864935120795E-5</v>
      </c>
      <c r="V8" s="17">
        <v>2.7947421569696401E-2</v>
      </c>
      <c r="W8" s="17">
        <v>3.12237423348049E-3</v>
      </c>
      <c r="X8" s="17">
        <v>1.9137122858071899E-3</v>
      </c>
      <c r="Y8" s="17">
        <v>0.66200752564585996</v>
      </c>
      <c r="Z8" s="5">
        <v>3.0899417847517299E-8</v>
      </c>
      <c r="AA8" s="5">
        <v>1.2359676218191401E-7</v>
      </c>
      <c r="AB8" s="17">
        <v>127.214737483093</v>
      </c>
      <c r="AC8" s="17">
        <v>0.68307386641093004</v>
      </c>
      <c r="AD8" s="17">
        <v>9.9021186516531898</v>
      </c>
      <c r="AE8" s="17">
        <v>2.93055270115797</v>
      </c>
      <c r="AF8" s="17">
        <v>0.26708317377381602</v>
      </c>
      <c r="AG8" s="17">
        <v>7.1157331679866802</v>
      </c>
      <c r="AH8" s="17">
        <v>1.1238366256055801</v>
      </c>
      <c r="AI8" s="17">
        <v>2.7601664265086998</v>
      </c>
      <c r="AJ8" s="17">
        <v>2.09050613383224E-2</v>
      </c>
      <c r="AK8" s="17">
        <v>0.48169432029015002</v>
      </c>
      <c r="AL8" s="17">
        <v>1.21115981193565E-2</v>
      </c>
      <c r="AM8" s="17">
        <v>0</v>
      </c>
      <c r="AN8" s="17">
        <v>0</v>
      </c>
      <c r="AO8" s="17">
        <v>0.50603331000882901</v>
      </c>
      <c r="AP8" s="17">
        <v>0.50603331000882901</v>
      </c>
      <c r="AQ8" s="17">
        <v>0</v>
      </c>
      <c r="AR8" s="17">
        <v>0</v>
      </c>
      <c r="AS8" s="17">
        <v>7.6972870375419597E-2</v>
      </c>
      <c r="AT8" s="5">
        <v>2.5867408734218397E-7</v>
      </c>
      <c r="AU8" s="5">
        <v>4.9950896593167796E-7</v>
      </c>
      <c r="AV8" s="17">
        <v>6.6084572800476202</v>
      </c>
      <c r="AW8" s="17">
        <v>9.7441873095057696E-2</v>
      </c>
      <c r="AX8" s="17">
        <v>1.5236460206941201E-2</v>
      </c>
      <c r="AY8" s="17">
        <v>0</v>
      </c>
      <c r="AZ8" s="17">
        <v>8.4146389422538501</v>
      </c>
      <c r="BA8" s="17">
        <v>4.1414430381675103E-2</v>
      </c>
      <c r="BB8" s="17">
        <v>3.2008972150112698E-4</v>
      </c>
      <c r="BC8" s="17">
        <v>2.3473272408604598E-3</v>
      </c>
      <c r="BD8" s="5">
        <v>2.26753515324878E-5</v>
      </c>
      <c r="BE8" s="5">
        <v>4.6037664081747302E-5</v>
      </c>
      <c r="BF8" s="17">
        <v>0</v>
      </c>
      <c r="BG8" s="17">
        <v>0</v>
      </c>
      <c r="BH8" s="17">
        <v>5.0494232294755498E-2</v>
      </c>
      <c r="BI8" s="17">
        <v>0.41071843545693498</v>
      </c>
      <c r="BJ8" s="17">
        <v>7.4766753639004101E-3</v>
      </c>
      <c r="BK8" s="17">
        <v>7.1834684546150896E-3</v>
      </c>
      <c r="BL8" s="17">
        <v>27.923021891896301</v>
      </c>
      <c r="BM8" s="17">
        <v>743.45079339274798</v>
      </c>
      <c r="BN8" s="17">
        <v>75.997165872231093</v>
      </c>
      <c r="BO8" s="17">
        <v>826.05641654502597</v>
      </c>
      <c r="BP8" s="17">
        <v>0</v>
      </c>
      <c r="BQ8" s="17">
        <v>0.55078849253900797</v>
      </c>
      <c r="BR8" s="17">
        <v>0</v>
      </c>
      <c r="BS8" s="17">
        <v>4.7620231300671799E-2</v>
      </c>
      <c r="BT8" s="17">
        <v>1.8458540411051699E-4</v>
      </c>
      <c r="BU8" s="17">
        <v>5.4458292047597804E-4</v>
      </c>
      <c r="BV8" s="17">
        <v>4.3702596433142001E-4</v>
      </c>
      <c r="BW8" s="17">
        <v>1.39152881919343E-2</v>
      </c>
      <c r="BX8" s="17">
        <v>1.2836455684342199E-2</v>
      </c>
      <c r="BY8" s="17">
        <v>4.6112116751566603</v>
      </c>
      <c r="BZ8" s="17">
        <v>0.124628038492699</v>
      </c>
      <c r="CA8" s="17">
        <v>8.0230290844755997E-2</v>
      </c>
      <c r="CB8" s="17">
        <v>9.9021264262526394</v>
      </c>
      <c r="CC8" s="17">
        <v>7.3488680037698997E-2</v>
      </c>
      <c r="CD8" s="17">
        <v>0</v>
      </c>
      <c r="CE8" s="5">
        <v>1.33797474495279E-7</v>
      </c>
      <c r="CF8" s="17">
        <v>5.6006146430992498E-2</v>
      </c>
      <c r="CG8" s="17">
        <v>22.022420196515601</v>
      </c>
      <c r="CH8" s="17">
        <v>21.3393463301046</v>
      </c>
      <c r="CI8" s="17">
        <v>0.68307386641093004</v>
      </c>
      <c r="CJ8" s="17">
        <v>2.8309695762165299E-2</v>
      </c>
      <c r="CK8" s="17">
        <v>0</v>
      </c>
      <c r="CL8" s="17">
        <v>0.27389069043249098</v>
      </c>
      <c r="CM8" s="17">
        <v>6.5664821838985393E-2</v>
      </c>
      <c r="CN8" s="17">
        <v>1.7789369682038301</v>
      </c>
      <c r="CO8" s="17">
        <v>0.371181486466376</v>
      </c>
      <c r="CP8" s="17">
        <v>0.26708014936313901</v>
      </c>
      <c r="CQ8" s="17">
        <v>7.1157408665266697</v>
      </c>
      <c r="CR8" s="17">
        <v>1.03847456613167E-2</v>
      </c>
      <c r="CS8" s="17">
        <v>6.33956777283574E-2</v>
      </c>
      <c r="CT8" s="17">
        <v>1.12384344637532</v>
      </c>
      <c r="CU8" s="17">
        <v>1.98648966418095E-3</v>
      </c>
      <c r="CV8" s="17">
        <v>3.80971481565502</v>
      </c>
      <c r="CW8" s="17">
        <v>6.8435221463674898</v>
      </c>
      <c r="CX8" s="17">
        <v>0</v>
      </c>
      <c r="CY8" s="17">
        <v>0</v>
      </c>
      <c r="CZ8" s="17">
        <v>0.58458065395889403</v>
      </c>
      <c r="DA8" s="17">
        <v>5.61431340910689E-2</v>
      </c>
      <c r="DB8" s="17">
        <v>0</v>
      </c>
      <c r="DC8" s="17">
        <v>27.588750090664998</v>
      </c>
      <c r="DD8" s="17">
        <v>5.33842685634374E-2</v>
      </c>
      <c r="DE8" s="17">
        <v>0.89813659174054905</v>
      </c>
      <c r="DF8" s="17"/>
      <c r="DG8" s="25">
        <f t="shared" si="0"/>
        <v>8.0000072000983146E-3</v>
      </c>
      <c r="DH8" s="94">
        <f t="shared" si="1"/>
        <v>1.0121162357893265</v>
      </c>
      <c r="DI8" s="25">
        <f t="shared" si="2"/>
        <v>1.9247001717082199E-2</v>
      </c>
      <c r="DJ8" s="40">
        <f t="shared" si="3"/>
        <v>-4.7877218504491305E-7</v>
      </c>
      <c r="DK8" s="40"/>
      <c r="DL8" s="40">
        <f t="shared" si="4"/>
        <v>-3.5717278227504287E-7</v>
      </c>
      <c r="DM8" s="40">
        <f t="shared" si="5"/>
        <v>-3.9884267117996797E-7</v>
      </c>
      <c r="DN8" s="40">
        <f t="shared" si="6"/>
        <v>-4.3112339477394897E-7</v>
      </c>
      <c r="DO8" s="40">
        <f t="shared" si="7"/>
        <v>-7.7547607411517843E-7</v>
      </c>
      <c r="DP8" s="40">
        <f t="shared" si="8"/>
        <v>-2.6638876419541194E-7</v>
      </c>
      <c r="DQ8" s="72">
        <f t="shared" si="29"/>
        <v>2.7141497134350816E-5</v>
      </c>
      <c r="DR8" s="72">
        <f t="shared" si="30"/>
        <v>1.7387353700115196E-6</v>
      </c>
      <c r="DS8" s="72">
        <f t="shared" si="31"/>
        <v>-1.7427953829505459E-6</v>
      </c>
      <c r="DT8" s="72">
        <f t="shared" si="32"/>
        <v>1.9599998416759435E-4</v>
      </c>
      <c r="DU8" s="72">
        <f t="shared" si="33"/>
        <v>4.453835295498668E-6</v>
      </c>
      <c r="DV8" s="72">
        <f t="shared" si="34"/>
        <v>6.3432914410330092E-7</v>
      </c>
      <c r="DW8" s="72">
        <f t="shared" si="35"/>
        <v>1.5595107714116811E-7</v>
      </c>
      <c r="DX8" s="72">
        <f t="shared" si="36"/>
        <v>-4.4492845547420606E-6</v>
      </c>
      <c r="DY8" s="72">
        <f t="shared" si="37"/>
        <v>1.1297526474452393E-5</v>
      </c>
      <c r="DZ8" s="72">
        <f t="shared" si="38"/>
        <v>9.0082263994313591E-7</v>
      </c>
      <c r="EA8" s="72">
        <f t="shared" si="39"/>
        <v>3.3469367225679094E-6</v>
      </c>
      <c r="EB8" s="72">
        <f t="shared" si="40"/>
        <v>-4.6512337488341594E-6</v>
      </c>
      <c r="EC8" s="72">
        <f t="shared" si="41"/>
        <v>-4.9819763655340511E-7</v>
      </c>
      <c r="ED8" s="72">
        <f t="shared" si="42"/>
        <v>4.6633492897960469E-6</v>
      </c>
      <c r="EE8" s="72">
        <f t="shared" si="43"/>
        <v>1.3507582342699859E-4</v>
      </c>
      <c r="EF8" s="72">
        <f t="shared" si="44"/>
        <v>8.7923727977598425E-7</v>
      </c>
      <c r="EG8" s="72">
        <f t="shared" si="45"/>
        <v>4.9260839645330283E-7</v>
      </c>
      <c r="EH8" s="40">
        <f t="shared" si="46"/>
        <v>6.9567360307141009E-7</v>
      </c>
      <c r="EI8" s="69">
        <f t="shared" si="47"/>
        <v>4.6235646229657258E-6</v>
      </c>
      <c r="EJ8" s="40">
        <f t="shared" si="48"/>
        <v>3.1614163066091954E-7</v>
      </c>
      <c r="EK8" s="40">
        <f t="shared" si="49"/>
        <v>7.8946325145433881E-4</v>
      </c>
      <c r="EL8" s="40">
        <f t="shared" si="50"/>
        <v>-9.8440722109014345E-4</v>
      </c>
      <c r="EM8" s="69">
        <f t="shared" si="51"/>
        <v>-6.5399102159028732E-4</v>
      </c>
      <c r="EN8" s="40">
        <f t="shared" si="52"/>
        <v>-9.9943272528597837E-7</v>
      </c>
      <c r="EO8" s="40">
        <f t="shared" si="53"/>
        <v>-1.0314246286115925E-6</v>
      </c>
      <c r="EP8" s="40"/>
      <c r="EQ8" s="40"/>
      <c r="ER8" s="40"/>
      <c r="ES8" s="40"/>
    </row>
    <row r="9" spans="1:149" x14ac:dyDescent="0.3">
      <c r="A9" s="15" t="s">
        <v>176</v>
      </c>
      <c r="B9" s="15">
        <v>110.86394021</v>
      </c>
      <c r="D9" s="15">
        <v>717.87247979999995</v>
      </c>
      <c r="E9" s="15">
        <v>19.30750488</v>
      </c>
      <c r="F9" s="15">
        <v>18.709299470000001</v>
      </c>
      <c r="G9" s="15">
        <v>3.2441957499999998</v>
      </c>
      <c r="H9" s="15">
        <v>24.545330700000001</v>
      </c>
      <c r="I9" s="15"/>
      <c r="J9" s="17" t="s">
        <v>176</v>
      </c>
      <c r="K9" s="17">
        <v>0</v>
      </c>
      <c r="L9" s="17">
        <v>0.27868053564307299</v>
      </c>
      <c r="M9" s="17">
        <v>4.5359768440996699E-2</v>
      </c>
      <c r="N9" s="17">
        <v>0.10319143076234</v>
      </c>
      <c r="O9" s="17">
        <v>0.10319143076234</v>
      </c>
      <c r="P9" s="17">
        <v>0.39853694132178102</v>
      </c>
      <c r="Q9" s="17">
        <v>0</v>
      </c>
      <c r="R9" s="5">
        <v>8.2377017918065104E-5</v>
      </c>
      <c r="S9" s="17">
        <v>4.0219398016942502E-4</v>
      </c>
      <c r="T9" s="17">
        <v>4.99351170995267E-2</v>
      </c>
      <c r="U9" s="5">
        <v>7.8205145851090497E-5</v>
      </c>
      <c r="V9" s="17">
        <v>2.4864499808449202E-2</v>
      </c>
      <c r="W9" s="17">
        <v>2.73754496491895E-3</v>
      </c>
      <c r="X9" s="17">
        <v>1.6778505189129001E-3</v>
      </c>
      <c r="Y9" s="17">
        <v>0.58897863136334905</v>
      </c>
      <c r="Z9" s="5">
        <v>2.7090942850686401E-8</v>
      </c>
      <c r="AA9" s="5">
        <v>1.0836484531820899E-7</v>
      </c>
      <c r="AB9" s="17">
        <v>110.863854035505</v>
      </c>
      <c r="AC9" s="17">
        <v>0.59820572782839199</v>
      </c>
      <c r="AD9" s="17">
        <v>8.6816913165451304</v>
      </c>
      <c r="AE9" s="17">
        <v>2.5693669853447698</v>
      </c>
      <c r="AF9" s="17">
        <v>0.234165302667041</v>
      </c>
      <c r="AG9" s="17">
        <v>6.2387282395542298</v>
      </c>
      <c r="AH9" s="17">
        <v>0.98532517204318704</v>
      </c>
      <c r="AI9" s="17">
        <v>2.4556830697908301</v>
      </c>
      <c r="AJ9" s="17">
        <v>1.8598906903254601E-2</v>
      </c>
      <c r="AK9" s="17">
        <v>0.428556864893963</v>
      </c>
      <c r="AL9" s="17">
        <v>1.0775303874629201E-2</v>
      </c>
      <c r="AM9" s="17">
        <v>0</v>
      </c>
      <c r="AN9" s="17">
        <v>0</v>
      </c>
      <c r="AO9" s="17">
        <v>0.45021112787102902</v>
      </c>
      <c r="AP9" s="17">
        <v>0.45021112787102902</v>
      </c>
      <c r="AQ9" s="17">
        <v>0</v>
      </c>
      <c r="AR9" s="17">
        <v>0</v>
      </c>
      <c r="AS9" s="17">
        <v>6.8481604969080095E-2</v>
      </c>
      <c r="AT9" s="5">
        <v>2.26795596683851E-7</v>
      </c>
      <c r="AU9" s="5">
        <v>4.3794788885108302E-7</v>
      </c>
      <c r="AV9" s="17">
        <v>5.7429812432965699</v>
      </c>
      <c r="AW9" s="17">
        <v>8.6692728641346598E-2</v>
      </c>
      <c r="AX9" s="17">
        <v>1.35555360627436E-2</v>
      </c>
      <c r="AY9" s="17">
        <v>0</v>
      </c>
      <c r="AZ9" s="17">
        <v>7.4863901145560297</v>
      </c>
      <c r="BA9" s="17">
        <v>3.6845808537597002E-2</v>
      </c>
      <c r="BB9" s="17">
        <v>2.80640851645474E-4</v>
      </c>
      <c r="BC9" s="17">
        <v>2.0580228420884299E-3</v>
      </c>
      <c r="BD9" s="5">
        <v>1.9880397482321599E-5</v>
      </c>
      <c r="BE9" s="5">
        <v>4.0363386244261102E-5</v>
      </c>
      <c r="BF9" s="17">
        <v>0</v>
      </c>
      <c r="BG9" s="17">
        <v>0</v>
      </c>
      <c r="BH9" s="17">
        <v>4.4923649059687598E-2</v>
      </c>
      <c r="BI9" s="17">
        <v>0.36009778552334898</v>
      </c>
      <c r="BJ9" s="17">
        <v>6.55517216444275E-3</v>
      </c>
      <c r="BK9" s="17">
        <v>6.2981135049631496E-3</v>
      </c>
      <c r="BL9" s="17">
        <v>24.842722591312601</v>
      </c>
      <c r="BM9" s="17">
        <v>646.08513613650996</v>
      </c>
      <c r="BN9" s="17">
        <v>66.044299778545707</v>
      </c>
      <c r="BO9" s="17">
        <v>717.87241715835205</v>
      </c>
      <c r="BP9" s="17">
        <v>0</v>
      </c>
      <c r="BQ9" s="17">
        <v>0.49002926545687903</v>
      </c>
      <c r="BR9" s="17">
        <v>0</v>
      </c>
      <c r="BS9" s="17">
        <v>4.2357020865865298E-2</v>
      </c>
      <c r="BT9" s="17">
        <v>1.6183426648368199E-4</v>
      </c>
      <c r="BU9" s="17">
        <v>4.77462147006398E-4</v>
      </c>
      <c r="BV9" s="17">
        <v>3.8316765848641601E-4</v>
      </c>
      <c r="BW9" s="17">
        <v>1.23190147244498E-2</v>
      </c>
      <c r="BX9" s="17">
        <v>1.12543737826352E-2</v>
      </c>
      <c r="BY9" s="17">
        <v>4.1025310353974103</v>
      </c>
      <c r="BZ9" s="17">
        <v>0.109267810865479</v>
      </c>
      <c r="CA9" s="17">
        <v>7.0342045558513394E-2</v>
      </c>
      <c r="CB9" s="17">
        <v>8.6816998153629008</v>
      </c>
      <c r="CC9" s="17">
        <v>6.4431313789359401E-2</v>
      </c>
      <c r="CD9" s="17">
        <v>0</v>
      </c>
      <c r="CE9" s="5">
        <v>1.17307283299437E-7</v>
      </c>
      <c r="CF9" s="17">
        <v>4.9103467021610697E-2</v>
      </c>
      <c r="CG9" s="17">
        <v>19.307500882979699</v>
      </c>
      <c r="CH9" s="17">
        <v>18.709295155151299</v>
      </c>
      <c r="CI9" s="17">
        <v>0.59820572782839199</v>
      </c>
      <c r="CJ9" s="17">
        <v>2.4820562718739801E-2</v>
      </c>
      <c r="CK9" s="17">
        <v>0</v>
      </c>
      <c r="CL9" s="17">
        <v>0.24013368342730501</v>
      </c>
      <c r="CM9" s="17">
        <v>5.7571739612096703E-2</v>
      </c>
      <c r="CN9" s="17">
        <v>1.5596829712792799</v>
      </c>
      <c r="CO9" s="17">
        <v>0.32543359943120698</v>
      </c>
      <c r="CP9" s="17">
        <v>0.23416271774775799</v>
      </c>
      <c r="CQ9" s="17">
        <v>6.2387370911115099</v>
      </c>
      <c r="CR9" s="17">
        <v>9.2391950918835706E-3</v>
      </c>
      <c r="CS9" s="17">
        <v>5.5582233425376201E-2</v>
      </c>
      <c r="CT9" s="17">
        <v>0.985330072917871</v>
      </c>
      <c r="CU9" s="17">
        <v>1.7416570997095401E-3</v>
      </c>
      <c r="CV9" s="17">
        <v>3.2441964796155101</v>
      </c>
      <c r="CW9" s="17">
        <v>6.0885905277706298</v>
      </c>
      <c r="CX9" s="17">
        <v>0</v>
      </c>
      <c r="CY9" s="17">
        <v>0</v>
      </c>
      <c r="CZ9" s="17">
        <v>0.52009234824260697</v>
      </c>
      <c r="DA9" s="17">
        <v>4.99497530324911E-2</v>
      </c>
      <c r="DB9" s="17">
        <v>0</v>
      </c>
      <c r="DC9" s="17">
        <v>24.545317817203699</v>
      </c>
      <c r="DD9" s="17">
        <v>4.7495460863305097E-2</v>
      </c>
      <c r="DE9" s="17">
        <v>0.79906011849859604</v>
      </c>
      <c r="DF9" s="17"/>
      <c r="DG9" s="25">
        <f t="shared" si="0"/>
        <v>8.0000026551093305E-3</v>
      </c>
      <c r="DH9" s="94">
        <f t="shared" si="1"/>
        <v>1.0121165582912295</v>
      </c>
      <c r="DI9" s="25">
        <f t="shared" si="2"/>
        <v>1.9246999020388105E-2</v>
      </c>
      <c r="DJ9" s="40">
        <f t="shared" si="3"/>
        <v>-7.772995875176691E-7</v>
      </c>
      <c r="DK9" s="40"/>
      <c r="DL9" s="40">
        <f t="shared" si="4"/>
        <v>-8.7260132772147126E-8</v>
      </c>
      <c r="DM9" s="40">
        <f t="shared" si="5"/>
        <v>-2.0701899729453035E-7</v>
      </c>
      <c r="DN9" s="40">
        <f t="shared" si="6"/>
        <v>-2.3062588255934809E-7</v>
      </c>
      <c r="DO9" s="40">
        <f t="shared" si="7"/>
        <v>2.2489873190635473E-7</v>
      </c>
      <c r="DP9" s="40">
        <f t="shared" si="8"/>
        <v>-5.2485731234163443E-7</v>
      </c>
      <c r="DQ9" s="72">
        <f t="shared" si="29"/>
        <v>2.8245961136915934E-5</v>
      </c>
      <c r="DR9" s="72">
        <f t="shared" si="30"/>
        <v>4.6549651417028993E-7</v>
      </c>
      <c r="DS9" s="72">
        <f t="shared" si="31"/>
        <v>5.2328596878247989E-7</v>
      </c>
      <c r="DT9" s="72">
        <f t="shared" si="32"/>
        <v>1.9911115078955646E-4</v>
      </c>
      <c r="DU9" s="72">
        <f t="shared" si="33"/>
        <v>3.7350949982269115E-6</v>
      </c>
      <c r="DV9" s="72">
        <f t="shared" si="34"/>
        <v>3.7346405263121584E-6</v>
      </c>
      <c r="DW9" s="72">
        <f t="shared" si="35"/>
        <v>4.1382859284650781E-7</v>
      </c>
      <c r="DX9" s="72">
        <f t="shared" si="36"/>
        <v>3.6266252495292437E-6</v>
      </c>
      <c r="DY9" s="72">
        <f t="shared" si="37"/>
        <v>-8.4124180362849418E-6</v>
      </c>
      <c r="DZ9" s="72">
        <f t="shared" si="38"/>
        <v>2.0178748496129274E-6</v>
      </c>
      <c r="EA9" s="72">
        <f t="shared" si="39"/>
        <v>2.4570028004977063E-6</v>
      </c>
      <c r="EB9" s="72">
        <f t="shared" si="40"/>
        <v>2.8532104336299478E-6</v>
      </c>
      <c r="EC9" s="72">
        <f t="shared" si="41"/>
        <v>7.6938868161478976E-7</v>
      </c>
      <c r="ED9" s="72">
        <f t="shared" si="42"/>
        <v>-2.4346519808308534E-6</v>
      </c>
      <c r="EE9" s="72">
        <f t="shared" si="43"/>
        <v>1.272866759548151E-4</v>
      </c>
      <c r="EF9" s="72">
        <f t="shared" si="44"/>
        <v>-7.9499549155520334E-9</v>
      </c>
      <c r="EG9" s="72">
        <f t="shared" si="45"/>
        <v>6.2611923497322743E-7</v>
      </c>
      <c r="EH9" s="40">
        <f t="shared" si="46"/>
        <v>5.7034620994123309E-6</v>
      </c>
      <c r="EI9" s="69">
        <f t="shared" si="47"/>
        <v>-1.2339633404394069E-5</v>
      </c>
      <c r="EJ9" s="40">
        <f t="shared" si="48"/>
        <v>-7.0232369126269772E-6</v>
      </c>
      <c r="EK9" s="40">
        <f t="shared" si="49"/>
        <v>7.8627279560751755E-4</v>
      </c>
      <c r="EL9" s="40">
        <f t="shared" si="50"/>
        <v>-9.7223668663957942E-4</v>
      </c>
      <c r="EM9" s="69">
        <f t="shared" si="51"/>
        <v>-6.5261981598774797E-4</v>
      </c>
      <c r="EN9" s="40">
        <f t="shared" si="52"/>
        <v>-9.3947927594252179E-7</v>
      </c>
      <c r="EO9" s="40">
        <f t="shared" si="53"/>
        <v>-9.6951792102663272E-7</v>
      </c>
      <c r="EP9" s="40"/>
      <c r="EQ9" s="40"/>
      <c r="ER9" s="40"/>
      <c r="ES9" s="40"/>
    </row>
    <row r="10" spans="1:149" x14ac:dyDescent="0.3">
      <c r="A10" s="15" t="s">
        <v>177</v>
      </c>
      <c r="B10" s="15">
        <v>12.02699765</v>
      </c>
      <c r="D10" s="15">
        <v>78.819651239999999</v>
      </c>
      <c r="E10" s="15">
        <v>2.2856452100000002</v>
      </c>
      <c r="F10" s="15">
        <v>2.2094044799999999</v>
      </c>
      <c r="G10" s="15">
        <v>1.17662727</v>
      </c>
      <c r="H10" s="15">
        <v>2.4652630499999999</v>
      </c>
      <c r="I10" s="15"/>
      <c r="J10" s="17" t="s">
        <v>177</v>
      </c>
      <c r="K10" s="17">
        <v>0</v>
      </c>
      <c r="L10" s="17">
        <v>2.79897584950148E-2</v>
      </c>
      <c r="M10" s="17">
        <v>4.5557437358972998E-3</v>
      </c>
      <c r="N10" s="17">
        <v>1.03641573567023E-2</v>
      </c>
      <c r="O10" s="17">
        <v>1.03641573567023E-2</v>
      </c>
      <c r="P10" s="17">
        <v>4.0027875427834397E-2</v>
      </c>
      <c r="Q10" s="17">
        <v>0</v>
      </c>
      <c r="R10" s="5">
        <v>9.7279540556777201E-6</v>
      </c>
      <c r="S10" s="5">
        <v>4.7495648627347198E-5</v>
      </c>
      <c r="T10" s="17">
        <v>5.01517475542695E-3</v>
      </c>
      <c r="U10" s="5">
        <v>9.2354856803849295E-6</v>
      </c>
      <c r="V10" s="17">
        <v>2.4973334092340499E-3</v>
      </c>
      <c r="W10" s="17">
        <v>3.2327849336133099E-4</v>
      </c>
      <c r="X10" s="17">
        <v>1.98141172969129E-4</v>
      </c>
      <c r="Y10" s="17">
        <v>5.9155320839519999E-2</v>
      </c>
      <c r="Z10" s="5">
        <v>3.1992768839872702E-9</v>
      </c>
      <c r="AA10" s="5">
        <v>1.2796827548956301E-8</v>
      </c>
      <c r="AB10" s="17">
        <v>12.027008118520399</v>
      </c>
      <c r="AC10" s="17">
        <v>7.6240608034744806E-2</v>
      </c>
      <c r="AD10" s="17">
        <v>1.02523111603476</v>
      </c>
      <c r="AE10" s="17">
        <v>0.30342033874016799</v>
      </c>
      <c r="AF10" s="17">
        <v>2.7652914234692998E-2</v>
      </c>
      <c r="AG10" s="17">
        <v>0.736736850807718</v>
      </c>
      <c r="AH10" s="17">
        <v>0.116358030611176</v>
      </c>
      <c r="AI10" s="17">
        <v>0.24664149298070401</v>
      </c>
      <c r="AJ10" s="17">
        <v>1.8679597898443999E-3</v>
      </c>
      <c r="AK10" s="17">
        <v>4.3043009643347299E-2</v>
      </c>
      <c r="AL10" s="17">
        <v>1.08226334284627E-3</v>
      </c>
      <c r="AM10" s="17">
        <v>0</v>
      </c>
      <c r="AN10" s="17">
        <v>0</v>
      </c>
      <c r="AO10" s="17">
        <v>4.5217805271030698E-2</v>
      </c>
      <c r="AP10" s="17">
        <v>4.5217805271030698E-2</v>
      </c>
      <c r="AQ10" s="17">
        <v>0</v>
      </c>
      <c r="AR10" s="17">
        <v>0</v>
      </c>
      <c r="AS10" s="17">
        <v>6.8779872575604802E-3</v>
      </c>
      <c r="AT10" s="5">
        <v>2.67819053511687E-8</v>
      </c>
      <c r="AU10" s="5">
        <v>5.1716481576525203E-8</v>
      </c>
      <c r="AV10" s="17">
        <v>0.63055654138902195</v>
      </c>
      <c r="AW10" s="17">
        <v>8.7073496828100096E-3</v>
      </c>
      <c r="AX10" s="17">
        <v>1.3614855199766301E-3</v>
      </c>
      <c r="AY10" s="17">
        <v>0</v>
      </c>
      <c r="AZ10" s="17">
        <v>0.75191225824311403</v>
      </c>
      <c r="BA10" s="17">
        <v>3.70071501843615E-3</v>
      </c>
      <c r="BB10" s="5">
        <v>3.3141189503794703E-5</v>
      </c>
      <c r="BC10" s="17">
        <v>2.4303686679122701E-4</v>
      </c>
      <c r="BD10" s="5">
        <v>2.3477416403489901E-6</v>
      </c>
      <c r="BE10" s="5">
        <v>4.7664743133980296E-6</v>
      </c>
      <c r="BF10" s="17">
        <v>0</v>
      </c>
      <c r="BG10" s="17">
        <v>0</v>
      </c>
      <c r="BH10" s="17">
        <v>4.5119658295110698E-3</v>
      </c>
      <c r="BI10" s="17">
        <v>4.2524332964059101E-2</v>
      </c>
      <c r="BJ10" s="17">
        <v>7.7410980119821198E-4</v>
      </c>
      <c r="BK10" s="17">
        <v>7.4375105408488898E-4</v>
      </c>
      <c r="BL10" s="17">
        <v>2.4951308718728802</v>
      </c>
      <c r="BM10" s="17">
        <v>70.937670486174198</v>
      </c>
      <c r="BN10" s="17">
        <v>7.2514185309501302</v>
      </c>
      <c r="BO10" s="17">
        <v>78.819645558513301</v>
      </c>
      <c r="BP10" s="17">
        <v>0</v>
      </c>
      <c r="BQ10" s="17">
        <v>4.92170274310091E-2</v>
      </c>
      <c r="BR10" s="17">
        <v>0</v>
      </c>
      <c r="BS10" s="17">
        <v>4.2652831329883104E-3</v>
      </c>
      <c r="BT10" s="5">
        <v>1.9112011375849399E-5</v>
      </c>
      <c r="BU10" s="5">
        <v>5.6382988695800703E-5</v>
      </c>
      <c r="BV10" s="5">
        <v>4.52477653400353E-5</v>
      </c>
      <c r="BW10" s="17">
        <v>1.3105132734778399E-3</v>
      </c>
      <c r="BX10" s="17">
        <v>1.3290444617139799E-3</v>
      </c>
      <c r="BY10" s="17">
        <v>0.412046428280891</v>
      </c>
      <c r="BZ10" s="17">
        <v>1.29035643226023E-2</v>
      </c>
      <c r="CA10" s="17">
        <v>8.3067572766304491E-3</v>
      </c>
      <c r="CB10" s="17">
        <v>1.02523188765246</v>
      </c>
      <c r="CC10" s="17">
        <v>7.6087676714231304E-3</v>
      </c>
      <c r="CD10" s="17">
        <v>0</v>
      </c>
      <c r="CE10" s="5">
        <v>1.3852687158628E-8</v>
      </c>
      <c r="CF10" s="17">
        <v>5.7987174611573E-3</v>
      </c>
      <c r="CG10" s="17">
        <v>2.2856407853965801</v>
      </c>
      <c r="CH10" s="17">
        <v>2.2094001773618399</v>
      </c>
      <c r="CI10" s="17">
        <v>7.6240608034744806E-2</v>
      </c>
      <c r="CJ10" s="17">
        <v>2.93109795686657E-3</v>
      </c>
      <c r="CK10" s="17">
        <v>0</v>
      </c>
      <c r="CL10" s="17">
        <v>2.83577032248108E-2</v>
      </c>
      <c r="CM10" s="17">
        <v>6.7987185634683098E-3</v>
      </c>
      <c r="CN10" s="17">
        <v>0.18418508903917</v>
      </c>
      <c r="CO10" s="17">
        <v>3.8430827229286098E-2</v>
      </c>
      <c r="CP10" s="17">
        <v>2.76525394489547E-2</v>
      </c>
      <c r="CQ10" s="17">
        <v>0.736737225593457</v>
      </c>
      <c r="CR10" s="17">
        <v>9.2794450278608999E-4</v>
      </c>
      <c r="CS10" s="17">
        <v>6.5637852257257297E-3</v>
      </c>
      <c r="CT10" s="17">
        <v>0.116358780182652</v>
      </c>
      <c r="CU10" s="17">
        <v>2.05672051455877E-4</v>
      </c>
      <c r="CV10" s="17">
        <v>1.17662735605196</v>
      </c>
      <c r="CW10" s="17">
        <v>0.61151923254366003</v>
      </c>
      <c r="CX10" s="17">
        <v>0</v>
      </c>
      <c r="CY10" s="17">
        <v>0</v>
      </c>
      <c r="CZ10" s="17">
        <v>5.22366096652832E-2</v>
      </c>
      <c r="DA10" s="17">
        <v>5.0167852334595401E-3</v>
      </c>
      <c r="DB10" s="17">
        <v>0</v>
      </c>
      <c r="DC10" s="17">
        <v>2.4652644168499198</v>
      </c>
      <c r="DD10" s="17">
        <v>4.7702494988894201E-3</v>
      </c>
      <c r="DE10" s="17">
        <v>8.0255326338067701E-2</v>
      </c>
      <c r="DF10" s="17"/>
      <c r="DG10" s="25">
        <f t="shared" si="0"/>
        <v>7.999992094875839E-3</v>
      </c>
      <c r="DH10" s="94">
        <f t="shared" si="1"/>
        <v>1.012114909386119</v>
      </c>
      <c r="DI10" s="25">
        <f t="shared" si="2"/>
        <v>1.9247003507909453E-2</v>
      </c>
      <c r="DJ10" s="40">
        <f t="shared" si="3"/>
        <v>8.7041842890751544E-7</v>
      </c>
      <c r="DK10" s="40"/>
      <c r="DL10" s="40">
        <f t="shared" si="4"/>
        <v>-7.208210907575747E-8</v>
      </c>
      <c r="DM10" s="40">
        <f t="shared" si="5"/>
        <v>-1.9358224980571419E-6</v>
      </c>
      <c r="DN10" s="40">
        <f t="shared" si="6"/>
        <v>-1.9474198585769535E-6</v>
      </c>
      <c r="DO10" s="40">
        <f t="shared" si="7"/>
        <v>7.3134425995505982E-8</v>
      </c>
      <c r="DP10" s="40">
        <f t="shared" si="8"/>
        <v>5.5444384318941938E-7</v>
      </c>
      <c r="DQ10" s="72">
        <f t="shared" si="29"/>
        <v>1.7922498464250598E-5</v>
      </c>
      <c r="DR10" s="72">
        <f t="shared" si="30"/>
        <v>-1.4246963919606288E-5</v>
      </c>
      <c r="DS10" s="72">
        <f t="shared" si="31"/>
        <v>2.4131596059033673E-6</v>
      </c>
      <c r="DT10" s="72">
        <f t="shared" si="32"/>
        <v>1.6491308207162029E-4</v>
      </c>
      <c r="DU10" s="72">
        <f t="shared" si="33"/>
        <v>2.0891488536766648E-5</v>
      </c>
      <c r="DV10" s="72">
        <f t="shared" si="34"/>
        <v>8.2308330115659345E-6</v>
      </c>
      <c r="DW10" s="72">
        <f t="shared" si="35"/>
        <v>2.3483501300891117E-6</v>
      </c>
      <c r="DX10" s="72">
        <f t="shared" si="36"/>
        <v>2.947529069899195E-6</v>
      </c>
      <c r="DY10" s="72">
        <f t="shared" si="37"/>
        <v>1.1331796653468198E-5</v>
      </c>
      <c r="DZ10" s="72">
        <f t="shared" si="38"/>
        <v>-1.6511793706481126E-6</v>
      </c>
      <c r="EA10" s="72">
        <f t="shared" si="39"/>
        <v>-1.4606596315933151E-5</v>
      </c>
      <c r="EB10" s="72">
        <f t="shared" si="40"/>
        <v>-2.0067879328803402E-5</v>
      </c>
      <c r="EC10" s="72">
        <f t="shared" si="41"/>
        <v>1.0986238972310739E-5</v>
      </c>
      <c r="ED10" s="72">
        <f t="shared" si="42"/>
        <v>-7.3960320135267461E-6</v>
      </c>
      <c r="EE10" s="72">
        <f t="shared" si="43"/>
        <v>1.1791077726754597E-4</v>
      </c>
      <c r="EF10" s="72">
        <f t="shared" si="44"/>
        <v>1.9326153487748095E-6</v>
      </c>
      <c r="EG10" s="72">
        <f t="shared" si="45"/>
        <v>-5.5522957614773678E-6</v>
      </c>
      <c r="EH10" s="40">
        <f t="shared" si="46"/>
        <v>-7.7873129912969073E-6</v>
      </c>
      <c r="EI10" s="69">
        <f t="shared" si="47"/>
        <v>-2.8875371178646518E-5</v>
      </c>
      <c r="EJ10" s="40">
        <f t="shared" si="48"/>
        <v>3.6619238205076489E-5</v>
      </c>
      <c r="EK10" s="40">
        <f t="shared" si="49"/>
        <v>7.6827121193590671E-4</v>
      </c>
      <c r="EL10" s="40">
        <f t="shared" si="50"/>
        <v>-9.9217516895559309E-4</v>
      </c>
      <c r="EM10" s="69">
        <f t="shared" si="51"/>
        <v>-6.9180276603071991E-4</v>
      </c>
      <c r="EN10" s="40">
        <f t="shared" si="52"/>
        <v>-4.0554636835341559E-7</v>
      </c>
      <c r="EO10" s="40">
        <f t="shared" si="53"/>
        <v>-4.1954071277115478E-7</v>
      </c>
      <c r="EP10" s="40"/>
      <c r="EQ10" s="40"/>
      <c r="ER10" s="40"/>
      <c r="ES10" s="40"/>
    </row>
    <row r="11" spans="1:149" x14ac:dyDescent="0.3">
      <c r="A11" s="15" t="s">
        <v>178</v>
      </c>
      <c r="B11" s="15">
        <v>1219.0917320000001</v>
      </c>
      <c r="D11" s="15">
        <v>7942.2014440000003</v>
      </c>
      <c r="E11" s="15">
        <v>210.03730902999999</v>
      </c>
      <c r="F11" s="15">
        <v>203.5828377</v>
      </c>
      <c r="G11" s="15">
        <v>27.53839653</v>
      </c>
      <c r="H11" s="15">
        <v>276.21395692999999</v>
      </c>
      <c r="I11" s="15"/>
      <c r="J11" s="17" t="s">
        <v>178</v>
      </c>
      <c r="K11" s="17">
        <v>0</v>
      </c>
      <c r="L11" s="17">
        <v>3.1360532417544098</v>
      </c>
      <c r="M11" s="17">
        <v>0.51044462072316199</v>
      </c>
      <c r="N11" s="17">
        <v>1.16123527405926</v>
      </c>
      <c r="O11" s="17">
        <v>1.16123527405926</v>
      </c>
      <c r="P11" s="17">
        <v>4.48481816565101</v>
      </c>
      <c r="Q11" s="17">
        <v>0</v>
      </c>
      <c r="R11" s="17">
        <v>8.96375225894387E-4</v>
      </c>
      <c r="S11" s="17">
        <v>4.3764188698446303E-3</v>
      </c>
      <c r="T11" s="17">
        <v>0.56192907370378797</v>
      </c>
      <c r="U11" s="17">
        <v>8.5097373985095804E-4</v>
      </c>
      <c r="V11" s="17">
        <v>0.27980532993284402</v>
      </c>
      <c r="W11" s="17">
        <v>2.9788238573389102E-2</v>
      </c>
      <c r="X11" s="17">
        <v>1.8257299127410601E-2</v>
      </c>
      <c r="Y11" s="17">
        <v>6.6279042263879999</v>
      </c>
      <c r="Z11" s="5">
        <v>2.9478810939775199E-7</v>
      </c>
      <c r="AA11" s="5">
        <v>1.17914856233623E-6</v>
      </c>
      <c r="AB11" s="17">
        <v>1219.0913046273899</v>
      </c>
      <c r="AC11" s="17">
        <v>6.4544723142468099</v>
      </c>
      <c r="AD11" s="17">
        <v>94.468724094534096</v>
      </c>
      <c r="AE11" s="17">
        <v>27.958227168548799</v>
      </c>
      <c r="AF11" s="17">
        <v>2.5480416796794398</v>
      </c>
      <c r="AG11" s="17">
        <v>67.885886937835096</v>
      </c>
      <c r="AH11" s="17">
        <v>10.721685270821199</v>
      </c>
      <c r="AI11" s="17">
        <v>27.634329755467199</v>
      </c>
      <c r="AJ11" s="17">
        <v>0.20929773081994901</v>
      </c>
      <c r="AK11" s="17">
        <v>4.8226405134013</v>
      </c>
      <c r="AL11" s="17">
        <v>0.121258222933931</v>
      </c>
      <c r="AM11" s="17">
        <v>0</v>
      </c>
      <c r="AN11" s="17">
        <v>0</v>
      </c>
      <c r="AO11" s="17">
        <v>5.0663222127771803</v>
      </c>
      <c r="AP11" s="17">
        <v>5.0663222127771803</v>
      </c>
      <c r="AQ11" s="17">
        <v>0</v>
      </c>
      <c r="AR11" s="17">
        <v>0</v>
      </c>
      <c r="AS11" s="17">
        <v>0.77063891327233103</v>
      </c>
      <c r="AT11" s="5">
        <v>2.4678284350987901E-6</v>
      </c>
      <c r="AU11" s="5">
        <v>4.7654576675850298E-6</v>
      </c>
      <c r="AV11" s="17">
        <v>63.537597566538203</v>
      </c>
      <c r="AW11" s="17">
        <v>0.97557233834347901</v>
      </c>
      <c r="AX11" s="17">
        <v>0.15254371784904</v>
      </c>
      <c r="AY11" s="17">
        <v>0</v>
      </c>
      <c r="AZ11" s="17">
        <v>84.245922326377496</v>
      </c>
      <c r="BA11" s="17">
        <v>0.41463421731919498</v>
      </c>
      <c r="BB11" s="17">
        <v>3.0537430091326402E-3</v>
      </c>
      <c r="BC11" s="17">
        <v>2.23941038627181E-2</v>
      </c>
      <c r="BD11" s="17">
        <v>2.16326957620551E-4</v>
      </c>
      <c r="BE11" s="17">
        <v>4.3921244045040398E-4</v>
      </c>
      <c r="BF11" s="17">
        <v>0</v>
      </c>
      <c r="BG11" s="17">
        <v>0</v>
      </c>
      <c r="BH11" s="17">
        <v>0.50553735578619796</v>
      </c>
      <c r="BI11" s="17">
        <v>3.91835802435997</v>
      </c>
      <c r="BJ11" s="17">
        <v>7.1329331878503197E-2</v>
      </c>
      <c r="BK11" s="17">
        <v>6.8532059226728795E-2</v>
      </c>
      <c r="BL11" s="17">
        <v>279.56060966285798</v>
      </c>
      <c r="BM11" s="17">
        <v>7147.9811502207303</v>
      </c>
      <c r="BN11" s="17">
        <v>730.68256404503995</v>
      </c>
      <c r="BO11" s="17">
        <v>7942.2013118323102</v>
      </c>
      <c r="BP11" s="17">
        <v>0</v>
      </c>
      <c r="BQ11" s="17">
        <v>5.5144018015087903</v>
      </c>
      <c r="BR11" s="17">
        <v>0</v>
      </c>
      <c r="BS11" s="17">
        <v>0.47642586401175202</v>
      </c>
      <c r="BT11" s="17">
        <v>1.76099320247896E-3</v>
      </c>
      <c r="BU11" s="17">
        <v>5.1954440920800003E-3</v>
      </c>
      <c r="BV11" s="17">
        <v>4.1693767127115198E-3</v>
      </c>
      <c r="BW11" s="17">
        <v>0.137086098882547</v>
      </c>
      <c r="BX11" s="17">
        <v>0.122462979887013</v>
      </c>
      <c r="BY11" s="17">
        <v>46.166663763515899</v>
      </c>
      <c r="BZ11" s="17">
        <v>1.18898305768172</v>
      </c>
      <c r="CA11" s="17">
        <v>0.76541731656497802</v>
      </c>
      <c r="CB11" s="17">
        <v>94.468811351378207</v>
      </c>
      <c r="CC11" s="17">
        <v>0.70110098818984001</v>
      </c>
      <c r="CD11" s="17">
        <v>0</v>
      </c>
      <c r="CE11" s="5">
        <v>1.27646465514531E-6</v>
      </c>
      <c r="CF11" s="17">
        <v>0.53431276366341995</v>
      </c>
      <c r="CG11" s="17">
        <v>210.037239403977</v>
      </c>
      <c r="CH11" s="17">
        <v>203.58276708973</v>
      </c>
      <c r="CI11" s="17">
        <v>6.4544723142468099</v>
      </c>
      <c r="CJ11" s="17">
        <v>0.27008173756069598</v>
      </c>
      <c r="CK11" s="17">
        <v>0</v>
      </c>
      <c r="CL11" s="17">
        <v>2.6129855754228699</v>
      </c>
      <c r="CM11" s="17">
        <v>0.62645958111741196</v>
      </c>
      <c r="CN11" s="17">
        <v>16.9714941708692</v>
      </c>
      <c r="CO11" s="17">
        <v>3.54116373385803</v>
      </c>
      <c r="CP11" s="17">
        <v>2.5480109840660901</v>
      </c>
      <c r="CQ11" s="17">
        <v>67.885966762016494</v>
      </c>
      <c r="CR11" s="17">
        <v>0.10397026597846901</v>
      </c>
      <c r="CS11" s="17">
        <v>0.60481116878145003</v>
      </c>
      <c r="CT11" s="17">
        <v>10.7217533114083</v>
      </c>
      <c r="CU11" s="17">
        <v>1.8951607264780599E-2</v>
      </c>
      <c r="CV11" s="17">
        <v>27.538398766794401</v>
      </c>
      <c r="CW11" s="17">
        <v>68.516210146005903</v>
      </c>
      <c r="CX11" s="17">
        <v>0</v>
      </c>
      <c r="CY11" s="17">
        <v>0</v>
      </c>
      <c r="CZ11" s="17">
        <v>5.8527155680388301</v>
      </c>
      <c r="DA11" s="17">
        <v>0.56209696306954204</v>
      </c>
      <c r="DB11" s="17">
        <v>0</v>
      </c>
      <c r="DC11" s="17">
        <v>276.213808928719</v>
      </c>
      <c r="DD11" s="17">
        <v>0.53447577286978298</v>
      </c>
      <c r="DE11" s="17">
        <v>8.9919958570494405</v>
      </c>
      <c r="DF11" s="17"/>
      <c r="DG11" s="25">
        <f t="shared" si="0"/>
        <v>7.9999983722245545E-3</v>
      </c>
      <c r="DH11" s="94">
        <f t="shared" si="1"/>
        <v>1.0121167031696183</v>
      </c>
      <c r="DI11" s="25">
        <f t="shared" si="2"/>
        <v>1.9247002486379099E-2</v>
      </c>
      <c r="DJ11" s="40">
        <f t="shared" si="3"/>
        <v>-3.5056640852302859E-7</v>
      </c>
      <c r="DK11" s="40"/>
      <c r="DL11" s="40">
        <f t="shared" si="4"/>
        <v>-1.664119085344471E-8</v>
      </c>
      <c r="DM11" s="40">
        <f t="shared" si="5"/>
        <v>-3.3149359660477086E-7</v>
      </c>
      <c r="DN11" s="40">
        <f t="shared" si="6"/>
        <v>-3.4683802818792553E-7</v>
      </c>
      <c r="DO11" s="40">
        <f t="shared" si="7"/>
        <v>8.1224569441399959E-8</v>
      </c>
      <c r="DP11" s="40">
        <f t="shared" si="8"/>
        <v>-5.3582115341185081E-7</v>
      </c>
      <c r="DQ11" s="72">
        <f t="shared" si="29"/>
        <v>2.7920464412266412E-5</v>
      </c>
      <c r="DR11" s="72">
        <f t="shared" si="30"/>
        <v>2.9421944065698594E-6</v>
      </c>
      <c r="DS11" s="72">
        <f t="shared" si="31"/>
        <v>8.1193203698194356E-8</v>
      </c>
      <c r="DT11" s="72">
        <f t="shared" si="32"/>
        <v>1.9612431203790506E-4</v>
      </c>
      <c r="DU11" s="72">
        <f t="shared" si="33"/>
        <v>-2.6165064597322537E-6</v>
      </c>
      <c r="DV11" s="72">
        <f t="shared" si="34"/>
        <v>2.6500210585934105E-6</v>
      </c>
      <c r="DW11" s="72">
        <f t="shared" si="35"/>
        <v>9.7149997751527556E-8</v>
      </c>
      <c r="DX11" s="72">
        <f t="shared" si="36"/>
        <v>-1.7381962598127751E-6</v>
      </c>
      <c r="DY11" s="72">
        <f t="shared" si="37"/>
        <v>2.9755944649186379E-6</v>
      </c>
      <c r="DZ11" s="72">
        <f t="shared" si="38"/>
        <v>1.6835528057160455E-6</v>
      </c>
      <c r="EA11" s="72">
        <f t="shared" si="39"/>
        <v>3.0966105571651238E-6</v>
      </c>
      <c r="EB11" s="72">
        <f t="shared" si="40"/>
        <v>-1.0466243388675039E-6</v>
      </c>
      <c r="EC11" s="72">
        <f t="shared" si="41"/>
        <v>3.8731548987993312E-8</v>
      </c>
      <c r="ED11" s="72">
        <f t="shared" si="42"/>
        <v>4.4056158279968406E-6</v>
      </c>
      <c r="EE11" s="72">
        <f t="shared" si="43"/>
        <v>1.3074026264209583E-4</v>
      </c>
      <c r="EF11" s="72">
        <f t="shared" si="44"/>
        <v>2.1531742057586799E-7</v>
      </c>
      <c r="EG11" s="72">
        <f t="shared" si="45"/>
        <v>3.3124280838120566E-6</v>
      </c>
      <c r="EH11" s="40">
        <f t="shared" si="46"/>
        <v>3.8403996936998052E-6</v>
      </c>
      <c r="EI11" s="69">
        <f t="shared" si="47"/>
        <v>3.4624106926754066E-6</v>
      </c>
      <c r="EJ11" s="40">
        <f t="shared" si="48"/>
        <v>1.2874301338101738E-6</v>
      </c>
      <c r="EK11" s="40">
        <f t="shared" si="49"/>
        <v>7.8660136279672913E-4</v>
      </c>
      <c r="EL11" s="40">
        <f t="shared" si="50"/>
        <v>-9.752161452627273E-4</v>
      </c>
      <c r="EM11" s="69">
        <f t="shared" si="51"/>
        <v>-6.4538844826488289E-4</v>
      </c>
      <c r="EN11" s="40">
        <f t="shared" si="52"/>
        <v>-9.6144051458190488E-7</v>
      </c>
      <c r="EO11" s="40">
        <f t="shared" si="53"/>
        <v>-9.9192242163584127E-7</v>
      </c>
      <c r="EP11" s="40"/>
      <c r="EQ11" s="40"/>
      <c r="ER11" s="40"/>
      <c r="ES11" s="40"/>
    </row>
    <row r="12" spans="1:149" x14ac:dyDescent="0.3">
      <c r="A12" s="15" t="s">
        <v>179</v>
      </c>
      <c r="B12" s="15">
        <v>154.66501868</v>
      </c>
      <c r="D12" s="15">
        <v>1022.3575794</v>
      </c>
      <c r="E12" s="15">
        <v>27.48262837</v>
      </c>
      <c r="F12" s="15">
        <v>26.6348208</v>
      </c>
      <c r="G12" s="15">
        <v>4.0604611300000002</v>
      </c>
      <c r="H12" s="15">
        <v>36.695078330000001</v>
      </c>
      <c r="I12" s="15"/>
      <c r="J12" s="17" t="s">
        <v>179</v>
      </c>
      <c r="K12" s="17">
        <v>0</v>
      </c>
      <c r="L12" s="17">
        <v>0.41662540232807299</v>
      </c>
      <c r="M12" s="17">
        <v>6.7812690073678905E-2</v>
      </c>
      <c r="N12" s="17">
        <v>0.154270362967696</v>
      </c>
      <c r="O12" s="17">
        <v>0.154270362967696</v>
      </c>
      <c r="P12" s="17">
        <v>0.59580910680186405</v>
      </c>
      <c r="Q12" s="17">
        <v>0</v>
      </c>
      <c r="R12" s="17">
        <v>1.1727336589560001E-4</v>
      </c>
      <c r="S12" s="17">
        <v>5.7256862767792697E-4</v>
      </c>
      <c r="T12" s="17">
        <v>7.4652483980532994E-2</v>
      </c>
      <c r="U12" s="17">
        <v>1.11333335457555E-4</v>
      </c>
      <c r="V12" s="17">
        <v>3.7172091065930002E-2</v>
      </c>
      <c r="W12" s="17">
        <v>3.8972067393089598E-3</v>
      </c>
      <c r="X12" s="17">
        <v>2.3886107790582899E-3</v>
      </c>
      <c r="Y12" s="17">
        <v>0.88051819479711402</v>
      </c>
      <c r="Z12" s="5">
        <v>3.8567357541185101E-8</v>
      </c>
      <c r="AA12" s="5">
        <v>1.5426896313320799E-7</v>
      </c>
      <c r="AB12" s="17">
        <v>154.664946664241</v>
      </c>
      <c r="AC12" s="17">
        <v>0.84780874077503399</v>
      </c>
      <c r="AD12" s="17">
        <v>12.359383718315399</v>
      </c>
      <c r="AE12" s="17">
        <v>3.6577854817925699</v>
      </c>
      <c r="AF12" s="17">
        <v>0.33336106327816201</v>
      </c>
      <c r="AG12" s="17">
        <v>8.8815375355633002</v>
      </c>
      <c r="AH12" s="17">
        <v>1.40272239432971</v>
      </c>
      <c r="AI12" s="17">
        <v>3.6712245690287202</v>
      </c>
      <c r="AJ12" s="17">
        <v>2.7805270711974701E-2</v>
      </c>
      <c r="AK12" s="17">
        <v>0.64068895450880103</v>
      </c>
      <c r="AL12" s="17">
        <v>1.6109242306696699E-2</v>
      </c>
      <c r="AM12" s="17">
        <v>0</v>
      </c>
      <c r="AN12" s="17">
        <v>0</v>
      </c>
      <c r="AO12" s="17">
        <v>0.67306258524081397</v>
      </c>
      <c r="AP12" s="17">
        <v>0.67306258524081397</v>
      </c>
      <c r="AQ12" s="17">
        <v>0</v>
      </c>
      <c r="AR12" s="17">
        <v>0</v>
      </c>
      <c r="AS12" s="17">
        <v>0.102379646470675</v>
      </c>
      <c r="AT12" s="5">
        <v>3.2286655529003899E-7</v>
      </c>
      <c r="AU12" s="5">
        <v>6.2346548551717396E-7</v>
      </c>
      <c r="AV12" s="17">
        <v>8.1788557434701801</v>
      </c>
      <c r="AW12" s="17">
        <v>0.12960490994294799</v>
      </c>
      <c r="AX12" s="17">
        <v>2.0265353873899099E-2</v>
      </c>
      <c r="AY12" s="17">
        <v>0</v>
      </c>
      <c r="AZ12" s="17">
        <v>11.192087393961501</v>
      </c>
      <c r="BA12" s="17">
        <v>5.5084151468727902E-2</v>
      </c>
      <c r="BB12" s="17">
        <v>3.9952408251900102E-4</v>
      </c>
      <c r="BC12" s="17">
        <v>2.9298295657445802E-3</v>
      </c>
      <c r="BD12" s="5">
        <v>2.8302067065703202E-5</v>
      </c>
      <c r="BE12" s="5">
        <v>5.7461888324873097E-5</v>
      </c>
      <c r="BF12" s="17">
        <v>0</v>
      </c>
      <c r="BG12" s="17">
        <v>0</v>
      </c>
      <c r="BH12" s="17">
        <v>6.7160631029080597E-2</v>
      </c>
      <c r="BI12" s="17">
        <v>0.51264003835711502</v>
      </c>
      <c r="BJ12" s="17">
        <v>9.3320314191702898E-3</v>
      </c>
      <c r="BK12" s="17">
        <v>8.9660739749885497E-3</v>
      </c>
      <c r="BL12" s="17">
        <v>37.139676873405101</v>
      </c>
      <c r="BM12" s="17">
        <v>920.12179846315701</v>
      </c>
      <c r="BN12" s="17">
        <v>94.056905111746701</v>
      </c>
      <c r="BO12" s="17">
        <v>1022.35755931837</v>
      </c>
      <c r="BP12" s="17">
        <v>0</v>
      </c>
      <c r="BQ12" s="17">
        <v>0.73258905069969205</v>
      </c>
      <c r="BR12" s="17">
        <v>0</v>
      </c>
      <c r="BS12" s="17">
        <v>6.3279456404074105E-2</v>
      </c>
      <c r="BT12" s="17">
        <v>2.30390029491669E-4</v>
      </c>
      <c r="BU12" s="17">
        <v>6.7971910686089303E-4</v>
      </c>
      <c r="BV12" s="17">
        <v>5.4548373248499403E-4</v>
      </c>
      <c r="BW12" s="17">
        <v>1.8120541465213798E-2</v>
      </c>
      <c r="BX12" s="17">
        <v>1.6021882830955E-2</v>
      </c>
      <c r="BY12" s="17">
        <v>6.1332486138940698</v>
      </c>
      <c r="BZ12" s="17">
        <v>0.15555514984264501</v>
      </c>
      <c r="CA12" s="17">
        <v>0.100139771204329</v>
      </c>
      <c r="CB12" s="17">
        <v>12.359391549132701</v>
      </c>
      <c r="CC12" s="17">
        <v>9.1725513263557004E-2</v>
      </c>
      <c r="CD12" s="17">
        <v>0</v>
      </c>
      <c r="CE12" s="5">
        <v>1.67000524600825E-7</v>
      </c>
      <c r="CF12" s="17">
        <v>6.9904307081796999E-2</v>
      </c>
      <c r="CG12" s="17">
        <v>27.482620813002001</v>
      </c>
      <c r="CH12" s="17">
        <v>26.634812072227</v>
      </c>
      <c r="CI12" s="17">
        <v>0.84780874077503399</v>
      </c>
      <c r="CJ12" s="17">
        <v>3.53349069506219E-2</v>
      </c>
      <c r="CK12" s="17">
        <v>0</v>
      </c>
      <c r="CL12" s="17">
        <v>0.34185778714374598</v>
      </c>
      <c r="CM12" s="17">
        <v>8.1959985173917102E-2</v>
      </c>
      <c r="CN12" s="17">
        <v>2.2203873193449999</v>
      </c>
      <c r="CO12" s="17">
        <v>0.46329188302275698</v>
      </c>
      <c r="CP12" s="17">
        <v>0.33335739478717102</v>
      </c>
      <c r="CQ12" s="17">
        <v>8.8815475744197698</v>
      </c>
      <c r="CR12" s="17">
        <v>1.3812529772580901E-2</v>
      </c>
      <c r="CS12" s="17">
        <v>7.9127654800288799E-2</v>
      </c>
      <c r="CT12" s="17">
        <v>1.40272994482933</v>
      </c>
      <c r="CU12" s="17">
        <v>2.4794483983972301E-3</v>
      </c>
      <c r="CV12" s="17">
        <v>4.0604587156974601</v>
      </c>
      <c r="CW12" s="17">
        <v>9.1023815198358999</v>
      </c>
      <c r="CX12" s="17">
        <v>0</v>
      </c>
      <c r="CY12" s="17">
        <v>0</v>
      </c>
      <c r="CZ12" s="17">
        <v>0.77753432533344102</v>
      </c>
      <c r="DA12" s="17">
        <v>7.4674609064849296E-2</v>
      </c>
      <c r="DB12" s="17">
        <v>0</v>
      </c>
      <c r="DC12" s="17">
        <v>36.695056330516799</v>
      </c>
      <c r="DD12" s="17">
        <v>7.1005201327330097E-2</v>
      </c>
      <c r="DE12" s="17">
        <v>1.1945885477057301</v>
      </c>
      <c r="DF12" s="17"/>
      <c r="DG12" s="25">
        <f t="shared" si="0"/>
        <v>7.9999953723853875E-3</v>
      </c>
      <c r="DH12" s="94">
        <f t="shared" si="1"/>
        <v>1.0121166333383862</v>
      </c>
      <c r="DI12" s="25">
        <f t="shared" si="2"/>
        <v>1.9246992881607819E-2</v>
      </c>
      <c r="DJ12" s="40">
        <f t="shared" si="3"/>
        <v>-4.6562409274586532E-7</v>
      </c>
      <c r="DK12" s="40"/>
      <c r="DL12" s="40">
        <f t="shared" si="4"/>
        <v>-1.9642471817879416E-8</v>
      </c>
      <c r="DM12" s="40">
        <f t="shared" si="5"/>
        <v>-2.7497362690617989E-7</v>
      </c>
      <c r="DN12" s="40">
        <f t="shared" si="6"/>
        <v>-3.2768281288066991E-7</v>
      </c>
      <c r="DO12" s="40">
        <f t="shared" si="7"/>
        <v>-5.9458826542447742E-7</v>
      </c>
      <c r="DP12" s="40">
        <f t="shared" si="8"/>
        <v>-5.9952135827068443E-7</v>
      </c>
      <c r="DQ12" s="72">
        <f t="shared" si="29"/>
        <v>2.8173114812589597E-5</v>
      </c>
      <c r="DR12" s="72">
        <f t="shared" si="30"/>
        <v>3.3323502820314134E-6</v>
      </c>
      <c r="DS12" s="72">
        <f t="shared" si="31"/>
        <v>5.2316768175395726E-7</v>
      </c>
      <c r="DT12" s="72">
        <f t="shared" si="32"/>
        <v>1.9747922911545878E-4</v>
      </c>
      <c r="DU12" s="72">
        <f t="shared" si="33"/>
        <v>-1.6078209217968012E-6</v>
      </c>
      <c r="DV12" s="72">
        <f t="shared" si="34"/>
        <v>-2.6818063250712256E-8</v>
      </c>
      <c r="DW12" s="72">
        <f t="shared" si="35"/>
        <v>2.9738728947366379E-7</v>
      </c>
      <c r="DX12" s="72">
        <f t="shared" si="36"/>
        <v>1.4586042655641337E-6</v>
      </c>
      <c r="DY12" s="72">
        <f t="shared" si="37"/>
        <v>6.9884346155734953E-6</v>
      </c>
      <c r="DZ12" s="72">
        <f t="shared" si="38"/>
        <v>2.7665059193417216E-6</v>
      </c>
      <c r="EA12" s="72">
        <f t="shared" si="39"/>
        <v>4.2909937019629519E-6</v>
      </c>
      <c r="EB12" s="72">
        <f t="shared" si="40"/>
        <v>-2.3166528631318123E-6</v>
      </c>
      <c r="EC12" s="72">
        <f t="shared" si="41"/>
        <v>6.4253810391177415E-7</v>
      </c>
      <c r="ED12" s="72">
        <f t="shared" si="42"/>
        <v>-1.6263448573329727E-6</v>
      </c>
      <c r="EE12" s="72">
        <f t="shared" si="43"/>
        <v>1.2922847119411848E-4</v>
      </c>
      <c r="EF12" s="72">
        <f t="shared" si="44"/>
        <v>-5.7380012068622981E-7</v>
      </c>
      <c r="EG12" s="72">
        <f t="shared" si="45"/>
        <v>2.2689456853448093E-6</v>
      </c>
      <c r="EH12" s="40">
        <f t="shared" si="46"/>
        <v>3.7649183659878422E-6</v>
      </c>
      <c r="EI12" s="69">
        <f t="shared" si="47"/>
        <v>4.2268909485595592E-6</v>
      </c>
      <c r="EJ12" s="40">
        <f t="shared" si="48"/>
        <v>-4.7524968562960518E-6</v>
      </c>
      <c r="EK12" s="40">
        <f t="shared" si="49"/>
        <v>7.8240376403922467E-4</v>
      </c>
      <c r="EL12" s="40">
        <f t="shared" si="50"/>
        <v>-9.705160266680568E-4</v>
      </c>
      <c r="EM12" s="69">
        <f t="shared" si="51"/>
        <v>-6.5343372356833939E-4</v>
      </c>
      <c r="EN12" s="40">
        <f t="shared" si="52"/>
        <v>-7.9610121509549063E-7</v>
      </c>
      <c r="EO12" s="40">
        <f t="shared" si="53"/>
        <v>-8.2144179577600826E-7</v>
      </c>
      <c r="EP12" s="40"/>
      <c r="EQ12" s="40"/>
      <c r="ER12" s="40"/>
      <c r="ES12" s="40"/>
    </row>
    <row r="13" spans="1:149" x14ac:dyDescent="0.3">
      <c r="A13" s="15" t="s">
        <v>180</v>
      </c>
      <c r="I13" s="15"/>
      <c r="J13" s="17"/>
      <c r="N13" s="17"/>
      <c r="O13" s="17"/>
      <c r="P13" s="17"/>
      <c r="T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M13" s="17"/>
      <c r="AO13" s="17"/>
      <c r="AP13" s="17"/>
      <c r="AT13" s="17"/>
      <c r="AU13" s="17"/>
      <c r="AV13" s="17"/>
      <c r="AW13" s="17"/>
      <c r="AX13" s="17"/>
      <c r="BB13" s="17"/>
      <c r="BC13" s="17"/>
      <c r="BD13" s="17"/>
      <c r="BE13" s="17"/>
      <c r="BF13" s="17"/>
      <c r="BH13" s="17"/>
      <c r="BI13" s="17"/>
      <c r="BJ13" s="17"/>
      <c r="BK13" s="17"/>
      <c r="BM13" s="17"/>
      <c r="BN13" s="17"/>
      <c r="BO13" s="17"/>
      <c r="BP13" s="17"/>
      <c r="BQ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S13" s="17"/>
      <c r="CT13" s="17"/>
      <c r="CU13" s="17"/>
      <c r="CV13" s="17"/>
      <c r="CX13" s="17"/>
      <c r="CY13" s="17"/>
      <c r="CZ13" s="17"/>
      <c r="DA13" s="17"/>
      <c r="DB13" s="17"/>
      <c r="DC13" s="17"/>
      <c r="DE13" s="17"/>
      <c r="DF13" s="17"/>
      <c r="DG13" s="25" t="e">
        <f t="shared" si="0"/>
        <v>#DIV/0!</v>
      </c>
      <c r="DH13" s="94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6"/>
        <v>0</v>
      </c>
      <c r="DO13" s="40">
        <f t="shared" si="7"/>
        <v>0</v>
      </c>
      <c r="DP13" s="40">
        <f t="shared" si="8"/>
        <v>0</v>
      </c>
      <c r="DQ13" s="72" t="e">
        <f t="shared" si="29"/>
        <v>#DIV/0!</v>
      </c>
      <c r="DR13" s="72" t="e">
        <f t="shared" si="30"/>
        <v>#DIV/0!</v>
      </c>
      <c r="DS13" s="72" t="e">
        <f t="shared" si="31"/>
        <v>#DIV/0!</v>
      </c>
      <c r="DT13" s="72" t="e">
        <f t="shared" si="32"/>
        <v>#DIV/0!</v>
      </c>
      <c r="DU13" s="72" t="e">
        <f t="shared" si="33"/>
        <v>#DIV/0!</v>
      </c>
      <c r="DV13" s="72" t="e">
        <f t="shared" si="34"/>
        <v>#DIV/0!</v>
      </c>
      <c r="DW13" s="72" t="e">
        <f t="shared" si="35"/>
        <v>#DIV/0!</v>
      </c>
      <c r="DX13" s="72" t="e">
        <f t="shared" si="36"/>
        <v>#DIV/0!</v>
      </c>
      <c r="DY13" s="72" t="e">
        <f t="shared" si="37"/>
        <v>#DIV/0!</v>
      </c>
      <c r="DZ13" s="72" t="e">
        <f t="shared" si="38"/>
        <v>#DIV/0!</v>
      </c>
      <c r="EA13" s="72" t="e">
        <f t="shared" si="39"/>
        <v>#DIV/0!</v>
      </c>
      <c r="EB13" s="72" t="e">
        <f t="shared" si="40"/>
        <v>#DIV/0!</v>
      </c>
      <c r="EC13" s="72" t="e">
        <f t="shared" si="41"/>
        <v>#DIV/0!</v>
      </c>
      <c r="ED13" s="72" t="e">
        <f t="shared" si="42"/>
        <v>#DIV/0!</v>
      </c>
      <c r="EE13" s="72" t="e">
        <f t="shared" si="43"/>
        <v>#DIV/0!</v>
      </c>
      <c r="EF13" s="72" t="e">
        <f t="shared" si="44"/>
        <v>#DIV/0!</v>
      </c>
      <c r="EG13" s="72" t="e">
        <f t="shared" si="45"/>
        <v>#DIV/0!</v>
      </c>
      <c r="EH13" s="40" t="e">
        <f t="shared" si="46"/>
        <v>#DIV/0!</v>
      </c>
      <c r="EI13" s="69" t="e">
        <f t="shared" si="47"/>
        <v>#DIV/0!</v>
      </c>
      <c r="EJ13" s="40" t="e">
        <f t="shared" si="48"/>
        <v>#DIV/0!</v>
      </c>
      <c r="EK13" s="40" t="e">
        <f t="shared" si="49"/>
        <v>#DIV/0!</v>
      </c>
      <c r="EL13" s="40" t="e">
        <f t="shared" si="50"/>
        <v>#DIV/0!</v>
      </c>
      <c r="EM13" s="69" t="e">
        <f t="shared" si="51"/>
        <v>#DIV/0!</v>
      </c>
      <c r="EN13" s="40" t="e">
        <f t="shared" si="52"/>
        <v>#DIV/0!</v>
      </c>
      <c r="EO13" s="40" t="e">
        <f t="shared" si="53"/>
        <v>#DIV/0!</v>
      </c>
      <c r="EP13" s="40"/>
      <c r="EQ13" s="40"/>
      <c r="ER13" s="40"/>
      <c r="ES13" s="40"/>
    </row>
    <row r="14" spans="1:149" x14ac:dyDescent="0.3">
      <c r="A14" s="15" t="s">
        <v>181</v>
      </c>
      <c r="B14" s="15">
        <v>561.02098429</v>
      </c>
      <c r="D14" s="15">
        <v>4231.2578697999998</v>
      </c>
      <c r="E14" s="15">
        <v>122.70036528</v>
      </c>
      <c r="F14" s="15">
        <v>118.89924904</v>
      </c>
      <c r="G14" s="15">
        <v>19.874596969999999</v>
      </c>
      <c r="H14" s="15">
        <v>206.79506257</v>
      </c>
      <c r="I14" s="15"/>
      <c r="J14" s="17" t="s">
        <v>181</v>
      </c>
      <c r="K14" s="17">
        <v>0</v>
      </c>
      <c r="L14" s="17">
        <v>2.3478914444111001</v>
      </c>
      <c r="M14" s="17">
        <v>0.38215820116781801</v>
      </c>
      <c r="N14" s="17">
        <v>0.86939040442018001</v>
      </c>
      <c r="O14" s="17">
        <v>0.86939040442018001</v>
      </c>
      <c r="P14" s="17">
        <v>3.3576807252455501</v>
      </c>
      <c r="Q14" s="17">
        <v>0</v>
      </c>
      <c r="R14" s="17">
        <v>5.2351246578261296E-4</v>
      </c>
      <c r="S14" s="17">
        <v>2.5559753086415601E-3</v>
      </c>
      <c r="T14" s="17">
        <v>0.42070329821071301</v>
      </c>
      <c r="U14" s="17">
        <v>4.9699775577270603E-4</v>
      </c>
      <c r="V14" s="17">
        <v>0.20948368324467601</v>
      </c>
      <c r="W14" s="17">
        <v>1.7397334805359401E-2</v>
      </c>
      <c r="X14" s="17">
        <v>1.0662878134559101E-2</v>
      </c>
      <c r="Y14" s="17">
        <v>4.96216079702105</v>
      </c>
      <c r="Z14" s="5">
        <v>1.7216594016766099E-7</v>
      </c>
      <c r="AA14" s="5">
        <v>6.88664635042466E-7</v>
      </c>
      <c r="AB14" s="17">
        <v>561.02079709739405</v>
      </c>
      <c r="AC14" s="17">
        <v>3.8011143340443199</v>
      </c>
      <c r="AD14" s="17">
        <v>55.172917426103801</v>
      </c>
      <c r="AE14" s="17">
        <v>16.3285549746744</v>
      </c>
      <c r="AF14" s="17">
        <v>1.4881420588744301</v>
      </c>
      <c r="AG14" s="17">
        <v>39.647656538302499</v>
      </c>
      <c r="AH14" s="17">
        <v>6.2618272960531698</v>
      </c>
      <c r="AI14" s="17">
        <v>20.689186462149799</v>
      </c>
      <c r="AJ14" s="17">
        <v>0.15669660269453001</v>
      </c>
      <c r="AK14" s="17">
        <v>3.6106006481492199</v>
      </c>
      <c r="AL14" s="17">
        <v>9.0783148579853395E-2</v>
      </c>
      <c r="AM14" s="17">
        <v>0</v>
      </c>
      <c r="AN14" s="17">
        <v>0</v>
      </c>
      <c r="AO14" s="17">
        <v>3.7930403875477001</v>
      </c>
      <c r="AP14" s="17">
        <v>3.7930403875477001</v>
      </c>
      <c r="AQ14" s="17">
        <v>0</v>
      </c>
      <c r="AR14" s="17">
        <v>0</v>
      </c>
      <c r="AS14" s="17">
        <v>0.57695941481867996</v>
      </c>
      <c r="AT14" s="5">
        <v>1.44129749043021E-6</v>
      </c>
      <c r="AU14" s="5">
        <v>2.7831897795092698E-6</v>
      </c>
      <c r="AV14" s="17">
        <v>33.850069362081598</v>
      </c>
      <c r="AW14" s="17">
        <v>0.73038858890304703</v>
      </c>
      <c r="AX14" s="17">
        <v>0.11420569846218601</v>
      </c>
      <c r="AY14" s="17">
        <v>0</v>
      </c>
      <c r="AZ14" s="17">
        <v>63.073018711881403</v>
      </c>
      <c r="BA14" s="17">
        <v>0.31042694147519201</v>
      </c>
      <c r="BB14" s="17">
        <v>1.78348475765141E-3</v>
      </c>
      <c r="BC14" s="17">
        <v>1.30789143581518E-2</v>
      </c>
      <c r="BD14" s="17">
        <v>1.26342335050733E-4</v>
      </c>
      <c r="BE14" s="17">
        <v>2.56513489126253E-4</v>
      </c>
      <c r="BF14" s="17">
        <v>0</v>
      </c>
      <c r="BG14" s="17">
        <v>0</v>
      </c>
      <c r="BH14" s="17">
        <v>0.37848392456708702</v>
      </c>
      <c r="BI14" s="17">
        <v>2.2884528743089798</v>
      </c>
      <c r="BJ14" s="17">
        <v>4.1658714448982198E-2</v>
      </c>
      <c r="BK14" s="17">
        <v>4.0025029685234997E-2</v>
      </c>
      <c r="BL14" s="17">
        <v>209.30060373683401</v>
      </c>
      <c r="BM14" s="17">
        <v>3808.1308670747399</v>
      </c>
      <c r="BN14" s="17">
        <v>389.27573323853397</v>
      </c>
      <c r="BO14" s="17">
        <v>4231.2566696753502</v>
      </c>
      <c r="BP14" s="17">
        <v>0</v>
      </c>
      <c r="BQ14" s="17">
        <v>4.1285065752021897</v>
      </c>
      <c r="BR14" s="17">
        <v>0</v>
      </c>
      <c r="BS14" s="17">
        <v>0.35555875875607901</v>
      </c>
      <c r="BT14" s="17">
        <v>1.0284805933649199E-3</v>
      </c>
      <c r="BU14" s="17">
        <v>3.03430988364666E-3</v>
      </c>
      <c r="BV14" s="17">
        <v>2.4350574650334801E-3</v>
      </c>
      <c r="BW14" s="17">
        <v>9.5201994494860401E-2</v>
      </c>
      <c r="BX14" s="17">
        <v>7.1522548810441094E-2</v>
      </c>
      <c r="BY14" s="17">
        <v>34.563920173819596</v>
      </c>
      <c r="BZ14" s="17">
        <v>0.69440625822847601</v>
      </c>
      <c r="CA14" s="17">
        <v>0.44702947610024402</v>
      </c>
      <c r="CB14" s="17">
        <v>55.172962360929603</v>
      </c>
      <c r="CC14" s="17">
        <v>0.40946675261054799</v>
      </c>
      <c r="CD14" s="17">
        <v>0</v>
      </c>
      <c r="CE14" s="5">
        <v>7.4549552423816498E-7</v>
      </c>
      <c r="CF14" s="17">
        <v>0.31205686185287401</v>
      </c>
      <c r="CG14" s="17">
        <v>122.70031992881</v>
      </c>
      <c r="CH14" s="17">
        <v>118.89920559476499</v>
      </c>
      <c r="CI14" s="17">
        <v>3.8011143340443199</v>
      </c>
      <c r="CJ14" s="17">
        <v>0.15773682257091901</v>
      </c>
      <c r="CK14" s="17">
        <v>0</v>
      </c>
      <c r="CL14" s="17">
        <v>1.5260712365394</v>
      </c>
      <c r="CM14" s="17">
        <v>0.36587343108627202</v>
      </c>
      <c r="CN14" s="17">
        <v>9.9119281261264192</v>
      </c>
      <c r="CO14" s="17">
        <v>2.0681588878233201</v>
      </c>
      <c r="CP14" s="17">
        <v>1.4881246747686501</v>
      </c>
      <c r="CQ14" s="17">
        <v>39.647705696632997</v>
      </c>
      <c r="CR14" s="17">
        <v>7.7840239813434603E-2</v>
      </c>
      <c r="CS14" s="17">
        <v>0.35323013310956403</v>
      </c>
      <c r="CT14" s="17">
        <v>6.2618639491063002</v>
      </c>
      <c r="CU14" s="17">
        <v>1.10683784697718E-2</v>
      </c>
      <c r="CV14" s="17">
        <v>19.874589132446399</v>
      </c>
      <c r="CW14" s="17">
        <v>51.296497085281899</v>
      </c>
      <c r="CX14" s="17">
        <v>0</v>
      </c>
      <c r="CY14" s="17">
        <v>0</v>
      </c>
      <c r="CZ14" s="17">
        <v>4.3817929333299599</v>
      </c>
      <c r="DA14" s="17">
        <v>0.42082864702552097</v>
      </c>
      <c r="DB14" s="17">
        <v>0</v>
      </c>
      <c r="DC14" s="17">
        <v>206.79497396716201</v>
      </c>
      <c r="DD14" s="17">
        <v>0.400149482589232</v>
      </c>
      <c r="DE14" s="17">
        <v>6.7321025871794502</v>
      </c>
      <c r="DF14" s="17"/>
      <c r="DG14" s="25">
        <f t="shared" si="0"/>
        <v>8.000003782488288E-3</v>
      </c>
      <c r="DH14" s="94">
        <f t="shared" si="1"/>
        <v>1.0121164925897566</v>
      </c>
      <c r="DI14" s="25">
        <f t="shared" si="2"/>
        <v>1.9246998858079317E-2</v>
      </c>
      <c r="DJ14" s="40">
        <f t="shared" si="3"/>
        <v>-3.3366417868709582E-7</v>
      </c>
      <c r="DK14" s="40"/>
      <c r="DL14" s="40">
        <f t="shared" si="4"/>
        <v>-2.8363306763961397E-7</v>
      </c>
      <c r="DM14" s="40">
        <f t="shared" si="5"/>
        <v>-3.6960925008476673E-7</v>
      </c>
      <c r="DN14" s="40">
        <f t="shared" si="6"/>
        <v>-3.6539536926049467E-7</v>
      </c>
      <c r="DO14" s="40">
        <f t="shared" si="7"/>
        <v>-3.9435031622171724E-7</v>
      </c>
      <c r="DP14" s="40">
        <f t="shared" si="8"/>
        <v>-4.2845722180120036E-7</v>
      </c>
      <c r="DQ14" s="72">
        <f t="shared" si="29"/>
        <v>2.7990351883964822E-5</v>
      </c>
      <c r="DR14" s="72">
        <f t="shared" si="30"/>
        <v>2.8503368606985942E-6</v>
      </c>
      <c r="DS14" s="72">
        <f t="shared" si="31"/>
        <v>-5.359590544360614E-7</v>
      </c>
      <c r="DT14" s="72">
        <f t="shared" si="32"/>
        <v>1.9571339994268035E-4</v>
      </c>
      <c r="DU14" s="72">
        <f t="shared" si="33"/>
        <v>-1.8583820238059016E-6</v>
      </c>
      <c r="DV14" s="72">
        <f t="shared" si="34"/>
        <v>1.788285392980752E-6</v>
      </c>
      <c r="DW14" s="72">
        <f t="shared" si="35"/>
        <v>1.4951916824964113E-8</v>
      </c>
      <c r="DX14" s="72">
        <f t="shared" si="36"/>
        <v>3.7952201262346272E-7</v>
      </c>
      <c r="DY14" s="72">
        <f t="shared" si="37"/>
        <v>1.7074593288784907E-6</v>
      </c>
      <c r="DZ14" s="72">
        <f t="shared" si="38"/>
        <v>1.8389086664605536E-6</v>
      </c>
      <c r="EA14" s="72">
        <f t="shared" si="39"/>
        <v>2.491429799658595E-6</v>
      </c>
      <c r="EB14" s="72">
        <f t="shared" si="40"/>
        <v>-8.0476743654812872E-7</v>
      </c>
      <c r="EC14" s="72">
        <f t="shared" si="41"/>
        <v>-1.0654687931478979E-7</v>
      </c>
      <c r="ED14" s="72">
        <f t="shared" si="42"/>
        <v>9.9818835187153382E-7</v>
      </c>
      <c r="EE14" s="72">
        <f t="shared" si="43"/>
        <v>1.2980361973644207E-4</v>
      </c>
      <c r="EF14" s="72">
        <f t="shared" si="44"/>
        <v>-1.2376250886855617E-7</v>
      </c>
      <c r="EG14" s="72">
        <f t="shared" si="45"/>
        <v>2.079240973324399E-6</v>
      </c>
      <c r="EH14" s="40">
        <f t="shared" si="46"/>
        <v>3.0187879096065737E-6</v>
      </c>
      <c r="EI14" s="69">
        <f t="shared" si="47"/>
        <v>1.1243805705294549E-6</v>
      </c>
      <c r="EJ14" s="40">
        <f t="shared" si="48"/>
        <v>2.39671621079213E-6</v>
      </c>
      <c r="EK14" s="40">
        <f t="shared" si="49"/>
        <v>7.8502511013312101E-4</v>
      </c>
      <c r="EL14" s="40">
        <f t="shared" si="50"/>
        <v>-9.7489816641103911E-4</v>
      </c>
      <c r="EM14" s="69">
        <f t="shared" si="51"/>
        <v>-5.9195690743037046E-4</v>
      </c>
      <c r="EN14" s="40">
        <f t="shared" si="52"/>
        <v>-8.7449451998353207E-7</v>
      </c>
      <c r="EO14" s="40">
        <f t="shared" si="53"/>
        <v>-9.0245141806543594E-7</v>
      </c>
      <c r="EP14" s="40"/>
      <c r="EQ14" s="40"/>
      <c r="ER14" s="40"/>
      <c r="ES14" s="40"/>
    </row>
    <row r="15" spans="1:149" x14ac:dyDescent="0.3">
      <c r="A15" s="15" t="s">
        <v>182</v>
      </c>
      <c r="B15" s="15">
        <v>65.497899239999995</v>
      </c>
      <c r="D15" s="15">
        <v>462.7021876</v>
      </c>
      <c r="E15" s="15">
        <v>13.68524012</v>
      </c>
      <c r="F15" s="15">
        <v>13.23956074</v>
      </c>
      <c r="G15" s="15">
        <v>5.4278193100000003</v>
      </c>
      <c r="H15" s="15">
        <v>18.892991139999999</v>
      </c>
      <c r="I15" s="15"/>
      <c r="J15" s="17" t="s">
        <v>182</v>
      </c>
      <c r="K15" s="17">
        <v>0</v>
      </c>
      <c r="L15" s="17">
        <v>0.21450576845298699</v>
      </c>
      <c r="M15" s="17">
        <v>3.4914404607197698E-2</v>
      </c>
      <c r="N15" s="17">
        <v>7.9428389844599601E-2</v>
      </c>
      <c r="O15" s="17">
        <v>7.9428389844599601E-2</v>
      </c>
      <c r="P15" s="17">
        <v>0.30676075025016902</v>
      </c>
      <c r="Q15" s="17">
        <v>0</v>
      </c>
      <c r="R15" s="5">
        <v>5.82937925009783E-5</v>
      </c>
      <c r="S15" s="17">
        <v>2.8460910746980997E-4</v>
      </c>
      <c r="T15" s="17">
        <v>3.8436009418565301E-2</v>
      </c>
      <c r="U15" s="5">
        <v>5.5341078940985799E-5</v>
      </c>
      <c r="V15" s="17">
        <v>1.9138728380365198E-2</v>
      </c>
      <c r="W15" s="17">
        <v>1.93721000865314E-3</v>
      </c>
      <c r="X15" s="17">
        <v>1.1873243219409401E-3</v>
      </c>
      <c r="Y15" s="17">
        <v>0.45334781901759802</v>
      </c>
      <c r="Z15" s="5">
        <v>1.91709806621582E-8</v>
      </c>
      <c r="AA15" s="5">
        <v>7.6683462579297394E-8</v>
      </c>
      <c r="AB15" s="17">
        <v>65.497873266863905</v>
      </c>
      <c r="AC15" s="17">
        <v>0.445679393618721</v>
      </c>
      <c r="AD15" s="17">
        <v>6.1435635728103897</v>
      </c>
      <c r="AE15" s="17">
        <v>1.8182014587983699</v>
      </c>
      <c r="AF15" s="17">
        <v>0.16570632119137699</v>
      </c>
      <c r="AG15" s="17">
        <v>4.4148113165451299</v>
      </c>
      <c r="AH15" s="17">
        <v>0.69726141095807304</v>
      </c>
      <c r="AI15" s="17">
        <v>1.8901832052809699</v>
      </c>
      <c r="AJ15" s="17">
        <v>1.43158589609586E-2</v>
      </c>
      <c r="AK15" s="17">
        <v>0.32986778056034</v>
      </c>
      <c r="AL15" s="17">
        <v>8.2940728424651996E-3</v>
      </c>
      <c r="AM15" s="17">
        <v>0</v>
      </c>
      <c r="AN15" s="17">
        <v>0</v>
      </c>
      <c r="AO15" s="17">
        <v>0.34653569351883601</v>
      </c>
      <c r="AP15" s="17">
        <v>0.34653569351883601</v>
      </c>
      <c r="AQ15" s="17">
        <v>0</v>
      </c>
      <c r="AR15" s="17">
        <v>0</v>
      </c>
      <c r="AS15" s="17">
        <v>5.2711504517212501E-2</v>
      </c>
      <c r="AT15" s="5">
        <v>1.6048929381051501E-7</v>
      </c>
      <c r="AU15" s="5">
        <v>3.09910577922841E-7</v>
      </c>
      <c r="AV15" s="17">
        <v>3.7016154896740998</v>
      </c>
      <c r="AW15" s="17">
        <v>6.6729036553425103E-2</v>
      </c>
      <c r="AX15" s="17">
        <v>1.04339630224691E-2</v>
      </c>
      <c r="AY15" s="17">
        <v>0</v>
      </c>
      <c r="AZ15" s="17">
        <v>5.7624078366624101</v>
      </c>
      <c r="BA15" s="17">
        <v>2.8360785950975801E-2</v>
      </c>
      <c r="BB15" s="17">
        <v>1.9859218093332601E-4</v>
      </c>
      <c r="BC15" s="17">
        <v>1.45635210546911E-3</v>
      </c>
      <c r="BD15" s="5">
        <v>1.40683442120405E-5</v>
      </c>
      <c r="BE15" s="5">
        <v>2.8562960355385E-5</v>
      </c>
      <c r="BF15" s="17">
        <v>0</v>
      </c>
      <c r="BG15" s="17">
        <v>0</v>
      </c>
      <c r="BH15" s="17">
        <v>3.4578451249221397E-2</v>
      </c>
      <c r="BI15" s="17">
        <v>0.25482175372057497</v>
      </c>
      <c r="BJ15" s="17">
        <v>4.6387446562718704E-3</v>
      </c>
      <c r="BK15" s="17">
        <v>4.4568323197583699E-3</v>
      </c>
      <c r="BL15" s="17">
        <v>19.121900607373298</v>
      </c>
      <c r="BM15" s="17">
        <v>416.43185316864799</v>
      </c>
      <c r="BN15" s="17">
        <v>42.568579540887399</v>
      </c>
      <c r="BO15" s="17">
        <v>462.702048199209</v>
      </c>
      <c r="BP15" s="17">
        <v>0</v>
      </c>
      <c r="BQ15" s="17">
        <v>0.377184288873052</v>
      </c>
      <c r="BR15" s="17">
        <v>0</v>
      </c>
      <c r="BS15" s="17">
        <v>3.2564357949966101E-2</v>
      </c>
      <c r="BT15" s="17">
        <v>1.14522315189955E-4</v>
      </c>
      <c r="BU15" s="17">
        <v>3.3787414702139001E-4</v>
      </c>
      <c r="BV15" s="17">
        <v>2.7114646291770698E-4</v>
      </c>
      <c r="BW15" s="17">
        <v>9.2246547076946794E-3</v>
      </c>
      <c r="BX15" s="17">
        <v>7.9641140054123403E-3</v>
      </c>
      <c r="BY15" s="17">
        <v>3.1577933891721002</v>
      </c>
      <c r="BZ15" s="17">
        <v>7.7322943997089902E-2</v>
      </c>
      <c r="CA15" s="17">
        <v>4.9777207691926097E-2</v>
      </c>
      <c r="CB15" s="17">
        <v>6.1435692163119899</v>
      </c>
      <c r="CC15" s="17">
        <v>4.5594564228905898E-2</v>
      </c>
      <c r="CD15" s="17">
        <v>0</v>
      </c>
      <c r="CE15" s="5">
        <v>8.3011932714936803E-8</v>
      </c>
      <c r="CF15" s="17">
        <v>3.4747867689611203E-2</v>
      </c>
      <c r="CG15" s="17">
        <v>13.6852364198526</v>
      </c>
      <c r="CH15" s="17">
        <v>13.2395570262339</v>
      </c>
      <c r="CI15" s="17">
        <v>0.445679393618721</v>
      </c>
      <c r="CJ15" s="17">
        <v>1.7564160272711699E-2</v>
      </c>
      <c r="CK15" s="17">
        <v>0</v>
      </c>
      <c r="CL15" s="17">
        <v>0.16992973194001201</v>
      </c>
      <c r="CM15" s="17">
        <v>4.07404303201662E-2</v>
      </c>
      <c r="CN15" s="17">
        <v>1.10370388983503</v>
      </c>
      <c r="CO15" s="17">
        <v>0.23029179573074901</v>
      </c>
      <c r="CP15" s="17">
        <v>0.165704269129229</v>
      </c>
      <c r="CQ15" s="17">
        <v>4.4148163051637699</v>
      </c>
      <c r="CR15" s="17">
        <v>7.1115280312897501E-3</v>
      </c>
      <c r="CS15" s="17">
        <v>3.9332551155497497E-2</v>
      </c>
      <c r="CT15" s="17">
        <v>0.69726550185463798</v>
      </c>
      <c r="CU15" s="17">
        <v>1.23247690713581E-3</v>
      </c>
      <c r="CV15" s="17">
        <v>5.4278163481239199</v>
      </c>
      <c r="CW15" s="17">
        <v>4.6864954738634497</v>
      </c>
      <c r="CX15" s="17">
        <v>0</v>
      </c>
      <c r="CY15" s="17">
        <v>0</v>
      </c>
      <c r="CZ15" s="17">
        <v>0.40032475656442901</v>
      </c>
      <c r="DA15" s="17">
        <v>3.8447108023417602E-2</v>
      </c>
      <c r="DB15" s="17">
        <v>0</v>
      </c>
      <c r="DC15" s="17">
        <v>18.8929850962041</v>
      </c>
      <c r="DD15" s="17">
        <v>3.6558021170135298E-2</v>
      </c>
      <c r="DE15" s="17">
        <v>0.61505099224684001</v>
      </c>
      <c r="DF15" s="17"/>
      <c r="DG15" s="25">
        <f t="shared" si="0"/>
        <v>7.9999980637224851E-3</v>
      </c>
      <c r="DH15" s="94">
        <f t="shared" si="1"/>
        <v>1.0121164289287028</v>
      </c>
      <c r="DI15" s="25">
        <f t="shared" si="2"/>
        <v>1.9246999972555811E-2</v>
      </c>
      <c r="DJ15" s="40">
        <f t="shared" si="3"/>
        <v>-3.9654914724367366E-7</v>
      </c>
      <c r="DK15" s="40"/>
      <c r="DL15" s="40">
        <f t="shared" si="4"/>
        <v>-3.012754093998341E-7</v>
      </c>
      <c r="DM15" s="40">
        <f t="shared" si="5"/>
        <v>-2.7037504396699005E-7</v>
      </c>
      <c r="DN15" s="40">
        <f t="shared" si="6"/>
        <v>-2.8050523524978619E-7</v>
      </c>
      <c r="DO15" s="40">
        <f t="shared" si="7"/>
        <v>-5.4568435521455114E-7</v>
      </c>
      <c r="DP15" s="40">
        <f t="shared" si="8"/>
        <v>-3.1989619084223212E-7</v>
      </c>
      <c r="DQ15" s="72">
        <f t="shared" si="29"/>
        <v>2.8712222924918345E-5</v>
      </c>
      <c r="DR15" s="72">
        <f t="shared" si="30"/>
        <v>4.816070164431123E-6</v>
      </c>
      <c r="DS15" s="72">
        <f t="shared" si="31"/>
        <v>-4.7447862063801238E-6</v>
      </c>
      <c r="DT15" s="72">
        <f t="shared" si="32"/>
        <v>1.9979355203249464E-4</v>
      </c>
      <c r="DU15" s="72">
        <f t="shared" si="33"/>
        <v>-4.8684876649480249E-6</v>
      </c>
      <c r="DV15" s="72">
        <f t="shared" si="34"/>
        <v>7.0265303254992744E-6</v>
      </c>
      <c r="DW15" s="72">
        <f t="shared" si="35"/>
        <v>-3.608847252008362E-7</v>
      </c>
      <c r="DX15" s="72">
        <f t="shared" si="36"/>
        <v>5.2550040386567209E-7</v>
      </c>
      <c r="DY15" s="72">
        <f t="shared" si="37"/>
        <v>6.3160239198974215E-6</v>
      </c>
      <c r="DZ15" s="72">
        <f t="shared" si="38"/>
        <v>1.6185494847528435E-6</v>
      </c>
      <c r="EA15" s="72">
        <f t="shared" si="39"/>
        <v>1.4436869830401006E-6</v>
      </c>
      <c r="EB15" s="72">
        <f t="shared" si="40"/>
        <v>-3.0343465306351988E-6</v>
      </c>
      <c r="EC15" s="72">
        <f t="shared" si="41"/>
        <v>-2.0657899708134203E-7</v>
      </c>
      <c r="ED15" s="72">
        <f t="shared" si="42"/>
        <v>-1.6198644751088786E-6</v>
      </c>
      <c r="EE15" s="72">
        <f t="shared" si="43"/>
        <v>1.2403838096877726E-4</v>
      </c>
      <c r="EF15" s="72">
        <f t="shared" si="44"/>
        <v>1.4281751889859161E-7</v>
      </c>
      <c r="EG15" s="72">
        <f t="shared" si="45"/>
        <v>-3.0339604155579878E-6</v>
      </c>
      <c r="EH15" s="40">
        <f t="shared" si="46"/>
        <v>2.598861323271451E-6</v>
      </c>
      <c r="EI15" s="69">
        <f t="shared" si="47"/>
        <v>3.3845173676411133E-6</v>
      </c>
      <c r="EJ15" s="40">
        <f t="shared" si="48"/>
        <v>1.282834877892118E-6</v>
      </c>
      <c r="EK15" s="40">
        <f t="shared" si="49"/>
        <v>7.8624410196694299E-4</v>
      </c>
      <c r="EL15" s="40">
        <f t="shared" si="50"/>
        <v>-9.7437539000089224E-4</v>
      </c>
      <c r="EM15" s="69">
        <f t="shared" si="51"/>
        <v>-6.3861351474736149E-4</v>
      </c>
      <c r="EN15" s="40">
        <f t="shared" si="52"/>
        <v>-9.45977851018493E-7</v>
      </c>
      <c r="EO15" s="40">
        <f t="shared" si="53"/>
        <v>-9.7782203247407552E-7</v>
      </c>
      <c r="EP15" s="40"/>
      <c r="EQ15" s="40"/>
      <c r="ER15" s="40"/>
      <c r="ES15" s="40"/>
    </row>
    <row r="16" spans="1:149" s="17" customFormat="1" x14ac:dyDescent="0.3">
      <c r="A16" s="15" t="s">
        <v>183</v>
      </c>
      <c r="B16" s="15">
        <v>74.213923480000005</v>
      </c>
      <c r="C16" s="15"/>
      <c r="D16" s="15">
        <v>551.22328806999997</v>
      </c>
      <c r="E16" s="15">
        <v>15.696719330000001</v>
      </c>
      <c r="F16" s="15">
        <v>15.215029769999999</v>
      </c>
      <c r="G16" s="15">
        <v>1.8766248999999999</v>
      </c>
      <c r="H16" s="15">
        <v>25.99061377</v>
      </c>
      <c r="I16" s="15"/>
      <c r="J16" s="17" t="s">
        <v>183</v>
      </c>
      <c r="K16" s="17">
        <v>0</v>
      </c>
      <c r="L16" s="17">
        <v>0.29509003968840503</v>
      </c>
      <c r="M16" s="17">
        <v>4.8030766412379397E-2</v>
      </c>
      <c r="N16" s="17">
        <v>0.109267599681698</v>
      </c>
      <c r="O16" s="17">
        <v>0.109267599681698</v>
      </c>
      <c r="P16" s="17">
        <v>0.42200313219547197</v>
      </c>
      <c r="Q16" s="17">
        <v>0</v>
      </c>
      <c r="R16" s="5">
        <v>6.6991452463389397E-5</v>
      </c>
      <c r="S16" s="17">
        <v>3.2707685682633599E-4</v>
      </c>
      <c r="T16" s="17">
        <v>5.2875321238722899E-2</v>
      </c>
      <c r="U16" s="5">
        <v>6.3598572477587806E-5</v>
      </c>
      <c r="V16" s="17">
        <v>2.63285464377589E-2</v>
      </c>
      <c r="W16" s="17">
        <v>2.2262608863682699E-3</v>
      </c>
      <c r="X16" s="17">
        <v>1.36448594299949E-3</v>
      </c>
      <c r="Y16" s="17">
        <v>0.62365911096784898</v>
      </c>
      <c r="Z16" s="5">
        <v>2.2031353376654098E-8</v>
      </c>
      <c r="AA16" s="5">
        <v>8.8125433963303994E-8</v>
      </c>
      <c r="AB16" s="17">
        <v>74.213907958354596</v>
      </c>
      <c r="AC16" s="17">
        <v>0.48168902958051502</v>
      </c>
      <c r="AD16" s="17">
        <v>7.0602407730506904</v>
      </c>
      <c r="AE16" s="17">
        <v>2.0894945285691402</v>
      </c>
      <c r="AF16" s="17">
        <v>0.19043123003576901</v>
      </c>
      <c r="AG16" s="17">
        <v>5.0735392726952</v>
      </c>
      <c r="AH16" s="17">
        <v>0.80129932351174205</v>
      </c>
      <c r="AI16" s="17">
        <v>2.60027825907969</v>
      </c>
      <c r="AJ16" s="17">
        <v>1.9693966083316E-2</v>
      </c>
      <c r="AK16" s="17">
        <v>0.45379097991596101</v>
      </c>
      <c r="AL16" s="17">
        <v>1.14099325139364E-2</v>
      </c>
      <c r="AM16" s="17">
        <v>0</v>
      </c>
      <c r="AN16" s="17">
        <v>0</v>
      </c>
      <c r="AO16" s="17">
        <v>0.47672049013850099</v>
      </c>
      <c r="AP16" s="17">
        <v>0.47672049013850099</v>
      </c>
      <c r="AQ16" s="17">
        <v>0</v>
      </c>
      <c r="AR16" s="17">
        <v>0</v>
      </c>
      <c r="AS16" s="17">
        <v>7.2513730346532607E-2</v>
      </c>
      <c r="AT16" s="5">
        <v>1.84436738141146E-7</v>
      </c>
      <c r="AU16" s="5">
        <v>3.5615204510498198E-7</v>
      </c>
      <c r="AV16" s="17">
        <v>4.4097855386056803</v>
      </c>
      <c r="AW16" s="17">
        <v>9.1797268005597496E-2</v>
      </c>
      <c r="AX16" s="17">
        <v>1.43537429368554E-2</v>
      </c>
      <c r="AY16" s="17">
        <v>0</v>
      </c>
      <c r="AZ16" s="17">
        <v>7.9272002872610603</v>
      </c>
      <c r="BA16" s="17">
        <v>3.9015438462997001E-2</v>
      </c>
      <c r="BB16" s="17">
        <v>2.2822571727927599E-4</v>
      </c>
      <c r="BC16" s="17">
        <v>1.6736524266825301E-3</v>
      </c>
      <c r="BD16" s="5">
        <v>1.6167512303444099E-5</v>
      </c>
      <c r="BE16" s="5">
        <v>3.2824805316445903E-5</v>
      </c>
      <c r="BF16" s="17">
        <v>0</v>
      </c>
      <c r="BG16" s="17">
        <v>0</v>
      </c>
      <c r="BH16" s="17">
        <v>4.7569378263485999E-2</v>
      </c>
      <c r="BI16" s="17">
        <v>0.29284355581055599</v>
      </c>
      <c r="BJ16" s="17">
        <v>5.3308887761592096E-3</v>
      </c>
      <c r="BK16" s="17">
        <v>5.1218426721120801E-3</v>
      </c>
      <c r="BL16" s="17">
        <v>26.305518244018501</v>
      </c>
      <c r="BM16" s="17">
        <v>496.10068797455801</v>
      </c>
      <c r="BN16" s="17">
        <v>50.712514168995298</v>
      </c>
      <c r="BO16" s="17">
        <v>551.22298768215899</v>
      </c>
      <c r="BP16" s="17">
        <v>0</v>
      </c>
      <c r="BQ16" s="17">
        <v>0.51888250865848695</v>
      </c>
      <c r="BR16" s="17">
        <v>0</v>
      </c>
      <c r="BS16" s="17">
        <v>4.46970818962725E-2</v>
      </c>
      <c r="BT16" s="17">
        <v>1.31609989689732E-4</v>
      </c>
      <c r="BU16" s="17">
        <v>3.8828847422653497E-4</v>
      </c>
      <c r="BV16" s="17">
        <v>3.11604399402106E-4</v>
      </c>
      <c r="BW16" s="17">
        <v>1.20255116026036E-2</v>
      </c>
      <c r="BX16" s="17">
        <v>9.1524362737479097E-3</v>
      </c>
      <c r="BY16" s="17">
        <v>4.3440925138547204</v>
      </c>
      <c r="BZ16" s="17">
        <v>8.8860223537646596E-2</v>
      </c>
      <c r="CA16" s="17">
        <v>5.7204474573543398E-2</v>
      </c>
      <c r="CB16" s="17">
        <v>7.0602468622166299</v>
      </c>
      <c r="CC16" s="17">
        <v>5.2397692687819998E-2</v>
      </c>
      <c r="CD16" s="17">
        <v>0</v>
      </c>
      <c r="CE16" s="5">
        <v>9.5398306431433495E-8</v>
      </c>
      <c r="CF16" s="17">
        <v>3.9932597828447297E-2</v>
      </c>
      <c r="CG16" s="17">
        <v>15.696709082269299</v>
      </c>
      <c r="CH16" s="17">
        <v>15.2150200526888</v>
      </c>
      <c r="CI16" s="17">
        <v>0.48168902958051502</v>
      </c>
      <c r="CJ16" s="17">
        <v>2.0184917605560002E-2</v>
      </c>
      <c r="CK16" s="17">
        <v>0</v>
      </c>
      <c r="CL16" s="17">
        <v>0.19528477247749901</v>
      </c>
      <c r="CM16" s="17">
        <v>4.6819257582521701E-2</v>
      </c>
      <c r="CN16" s="17">
        <v>1.2683868707044299</v>
      </c>
      <c r="CO16" s="17">
        <v>0.26465349633205998</v>
      </c>
      <c r="CP16" s="17">
        <v>0.19042888057011501</v>
      </c>
      <c r="CQ16" s="17">
        <v>5.0735457677320497</v>
      </c>
      <c r="CR16" s="17">
        <v>9.7832119033791701E-3</v>
      </c>
      <c r="CS16" s="17">
        <v>4.5201319882934597E-2</v>
      </c>
      <c r="CT16" s="17">
        <v>0.801304109966544</v>
      </c>
      <c r="CU16" s="17">
        <v>1.41637271725171E-3</v>
      </c>
      <c r="CV16" s="17">
        <v>1.8766234218564</v>
      </c>
      <c r="CW16" s="17">
        <v>6.4470958404522696</v>
      </c>
      <c r="CX16" s="17">
        <v>0</v>
      </c>
      <c r="CY16" s="17">
        <v>0</v>
      </c>
      <c r="CZ16" s="17">
        <v>0.55071663112765801</v>
      </c>
      <c r="DA16" s="17">
        <v>5.2890781379718303E-2</v>
      </c>
      <c r="DB16" s="17">
        <v>0</v>
      </c>
      <c r="DC16" s="17">
        <v>25.9906095285967</v>
      </c>
      <c r="DD16" s="17">
        <v>5.0292011961796897E-2</v>
      </c>
      <c r="DE16" s="17">
        <v>0.84611059700630997</v>
      </c>
      <c r="DG16" s="25">
        <f t="shared" si="0"/>
        <v>8.0000029700292713E-3</v>
      </c>
      <c r="DH16" s="94">
        <f t="shared" si="1"/>
        <v>1.012116249719935</v>
      </c>
      <c r="DI16" s="25">
        <f t="shared" si="2"/>
        <v>1.9247004262659823E-2</v>
      </c>
      <c r="DJ16" s="40">
        <f t="shared" si="3"/>
        <v>-2.0914734973080595E-7</v>
      </c>
      <c r="DK16" s="40"/>
      <c r="DL16" s="40">
        <f t="shared" si="4"/>
        <v>-5.4494766001580664E-7</v>
      </c>
      <c r="DM16" s="40">
        <f t="shared" si="5"/>
        <v>-6.5285812187300811E-7</v>
      </c>
      <c r="DN16" s="40">
        <f t="shared" si="6"/>
        <v>-6.3866527677870137E-7</v>
      </c>
      <c r="DO16" s="40">
        <f t="shared" si="7"/>
        <v>-7.8766065608766801E-7</v>
      </c>
      <c r="DP16" s="40">
        <f t="shared" si="8"/>
        <v>-1.6318980910651126E-7</v>
      </c>
      <c r="DQ16" s="72">
        <f t="shared" si="29"/>
        <v>2.8163061607076636E-5</v>
      </c>
      <c r="DR16" s="72">
        <f t="shared" si="30"/>
        <v>2.4984784022114115E-6</v>
      </c>
      <c r="DS16" s="72">
        <f t="shared" si="31"/>
        <v>-1.8019049447083874E-6</v>
      </c>
      <c r="DT16" s="72">
        <f t="shared" si="32"/>
        <v>1.971337806437877E-4</v>
      </c>
      <c r="DU16" s="72">
        <f t="shared" si="33"/>
        <v>-3.3230612078200566E-6</v>
      </c>
      <c r="DV16" s="72">
        <f t="shared" si="34"/>
        <v>2.2403600111304283E-6</v>
      </c>
      <c r="DW16" s="72">
        <f t="shared" si="35"/>
        <v>5.8398281125136174E-7</v>
      </c>
      <c r="DX16" s="72">
        <f t="shared" si="36"/>
        <v>3.8271366054228495E-7</v>
      </c>
      <c r="DY16" s="72">
        <f t="shared" si="37"/>
        <v>4.8143270643366597E-6</v>
      </c>
      <c r="DZ16" s="72">
        <f t="shared" si="38"/>
        <v>1.5316440425111221E-6</v>
      </c>
      <c r="EA16" s="72">
        <f t="shared" si="39"/>
        <v>-9.6861909894788446E-7</v>
      </c>
      <c r="EB16" s="72">
        <f t="shared" si="40"/>
        <v>-1.1769483396802837E-6</v>
      </c>
      <c r="EC16" s="72">
        <f t="shared" si="41"/>
        <v>3.3512973563474706E-7</v>
      </c>
      <c r="ED16" s="72">
        <f t="shared" si="42"/>
        <v>-9.5830785769146414E-7</v>
      </c>
      <c r="EE16" s="72">
        <f t="shared" si="43"/>
        <v>1.3798228918319216E-4</v>
      </c>
      <c r="EF16" s="72">
        <f t="shared" si="44"/>
        <v>1.2123232582341641E-6</v>
      </c>
      <c r="EG16" s="72">
        <f t="shared" si="45"/>
        <v>-2.0610539012306344E-6</v>
      </c>
      <c r="EH16" s="40">
        <f t="shared" si="46"/>
        <v>3.6292965342605626E-6</v>
      </c>
      <c r="EI16" s="69">
        <f t="shared" si="47"/>
        <v>6.7011507193705421E-6</v>
      </c>
      <c r="EJ16" s="40">
        <f t="shared" si="48"/>
        <v>5.0325972492150263E-7</v>
      </c>
      <c r="EK16" s="40">
        <f t="shared" si="49"/>
        <v>7.8730994409461231E-4</v>
      </c>
      <c r="EL16" s="40">
        <f t="shared" si="50"/>
        <v>-9.730810512735827E-4</v>
      </c>
      <c r="EM16" s="69">
        <f t="shared" si="51"/>
        <v>-5.9006405303198045E-4</v>
      </c>
      <c r="EN16" s="40">
        <f t="shared" si="52"/>
        <v>-9.5082518024710485E-7</v>
      </c>
      <c r="EO16" s="40">
        <f t="shared" si="53"/>
        <v>-9.8092715006213666E-7</v>
      </c>
      <c r="EP16" s="40"/>
      <c r="EQ16" s="40"/>
      <c r="ER16" s="40"/>
      <c r="ES16" s="40"/>
    </row>
    <row r="17" spans="1:149" s="17" customFormat="1" x14ac:dyDescent="0.3">
      <c r="A17" s="15" t="s">
        <v>184</v>
      </c>
      <c r="B17" s="15">
        <v>1.63784676</v>
      </c>
      <c r="C17" s="15"/>
      <c r="D17" s="15">
        <v>11.59584392</v>
      </c>
      <c r="E17" s="15">
        <v>0.33032147000000001</v>
      </c>
      <c r="F17" s="15">
        <v>0.31992105999999998</v>
      </c>
      <c r="G17" s="15">
        <v>7.8643749999999998E-2</v>
      </c>
      <c r="H17" s="15">
        <v>0.4832245</v>
      </c>
      <c r="I17" s="15"/>
      <c r="J17" s="17" t="s">
        <v>184</v>
      </c>
      <c r="K17" s="17">
        <v>0</v>
      </c>
      <c r="L17" s="17">
        <v>5.4864099418806501E-3</v>
      </c>
      <c r="M17" s="17">
        <v>8.9300549937347898E-4</v>
      </c>
      <c r="N17" s="17">
        <v>2.0315252506210701E-3</v>
      </c>
      <c r="O17" s="17">
        <v>2.0315252506210701E-3</v>
      </c>
      <c r="P17" s="17">
        <v>7.8459916652061003E-3</v>
      </c>
      <c r="Q17" s="17">
        <v>0</v>
      </c>
      <c r="R17" s="5">
        <v>1.4086225191113101E-6</v>
      </c>
      <c r="S17" s="5">
        <v>6.8772612091249302E-6</v>
      </c>
      <c r="T17" s="17">
        <v>9.8306129925397807E-4</v>
      </c>
      <c r="U17" s="5">
        <v>1.33727854642054E-6</v>
      </c>
      <c r="V17" s="17">
        <v>4.8950116877095602E-4</v>
      </c>
      <c r="W17" s="5">
        <v>4.68108860926933E-5</v>
      </c>
      <c r="X17" s="5">
        <v>2.8690210706746601E-5</v>
      </c>
      <c r="Y17" s="17">
        <v>1.15952357954331E-2</v>
      </c>
      <c r="Z17" s="5">
        <v>4.6324441541692102E-10</v>
      </c>
      <c r="AA17" s="5">
        <v>1.8529239460528999E-9</v>
      </c>
      <c r="AB17" s="17">
        <v>1.6378479974867299</v>
      </c>
      <c r="AC17" s="17">
        <v>1.04004013514332E-2</v>
      </c>
      <c r="AD17" s="17">
        <v>0.14845318452134901</v>
      </c>
      <c r="AE17" s="17">
        <v>4.3935061095586897E-2</v>
      </c>
      <c r="AF17" s="17">
        <v>4.0041272838505903E-3</v>
      </c>
      <c r="AG17" s="17">
        <v>0.106679608348903</v>
      </c>
      <c r="AH17" s="17">
        <v>1.6848621835678399E-2</v>
      </c>
      <c r="AI17" s="17">
        <v>4.8344979231303403E-2</v>
      </c>
      <c r="AJ17" s="17">
        <v>3.6615551145620698E-4</v>
      </c>
      <c r="AK17" s="17">
        <v>8.4370130229203498E-3</v>
      </c>
      <c r="AL17" s="17">
        <v>2.1213315850317099E-4</v>
      </c>
      <c r="AM17" s="17">
        <v>0</v>
      </c>
      <c r="AN17" s="17">
        <v>0</v>
      </c>
      <c r="AO17" s="17">
        <v>8.8633278034976302E-3</v>
      </c>
      <c r="AP17" s="17">
        <v>8.8633278034976302E-3</v>
      </c>
      <c r="AQ17" s="17">
        <v>0</v>
      </c>
      <c r="AR17" s="17">
        <v>0</v>
      </c>
      <c r="AS17" s="17">
        <v>1.34818812386117E-3</v>
      </c>
      <c r="AT17" s="5">
        <v>3.8781207619779803E-9</v>
      </c>
      <c r="AU17" s="5">
        <v>7.4887102484443607E-9</v>
      </c>
      <c r="AV17" s="17">
        <v>9.27668836896553E-2</v>
      </c>
      <c r="AW17" s="17">
        <v>1.7067111156302099E-3</v>
      </c>
      <c r="AX17" s="17">
        <v>2.6686915179844202E-4</v>
      </c>
      <c r="AY17" s="17">
        <v>0</v>
      </c>
      <c r="AZ17" s="17">
        <v>0.14738445017900401</v>
      </c>
      <c r="BA17" s="17">
        <v>7.2538614137358901E-4</v>
      </c>
      <c r="BB17" s="5">
        <v>4.7988335014357603E-6</v>
      </c>
      <c r="BC17" s="5">
        <v>3.5191029062429298E-5</v>
      </c>
      <c r="BD17" s="5">
        <v>3.3994303477239998E-7</v>
      </c>
      <c r="BE17" s="5">
        <v>6.9018955450101097E-7</v>
      </c>
      <c r="BF17" s="17">
        <v>0</v>
      </c>
      <c r="BG17" s="17">
        <v>0</v>
      </c>
      <c r="BH17" s="17">
        <v>8.84406234027629E-4</v>
      </c>
      <c r="BI17" s="17">
        <v>6.1575276895010304E-3</v>
      </c>
      <c r="BJ17" s="17">
        <v>1.12090461151804E-4</v>
      </c>
      <c r="BK17" s="17">
        <v>1.07694748039264E-4</v>
      </c>
      <c r="BL17" s="17">
        <v>0.48907871327237501</v>
      </c>
      <c r="BM17" s="17">
        <v>10.4362301801727</v>
      </c>
      <c r="BN17" s="17">
        <v>1.0668184654728601</v>
      </c>
      <c r="BO17" s="17">
        <v>11.5958155293352</v>
      </c>
      <c r="BP17" s="17">
        <v>0</v>
      </c>
      <c r="BQ17" s="17">
        <v>9.6472237856666497E-3</v>
      </c>
      <c r="BR17" s="17">
        <v>0</v>
      </c>
      <c r="BS17" s="17">
        <v>8.3228299316015996E-4</v>
      </c>
      <c r="BT17" s="5">
        <v>2.7672984910464698E-6</v>
      </c>
      <c r="BU17" s="5">
        <v>8.1642748987251704E-6</v>
      </c>
      <c r="BV17" s="5">
        <v>6.5519024838373604E-6</v>
      </c>
      <c r="BW17" s="17">
        <v>2.31794026708995E-4</v>
      </c>
      <c r="BX17" s="17">
        <v>1.9244545599849999E-4</v>
      </c>
      <c r="BY17" s="17">
        <v>8.0766664333405E-2</v>
      </c>
      <c r="BZ17" s="17">
        <v>1.8684292399014501E-3</v>
      </c>
      <c r="CA17" s="17">
        <v>1.20281723132547E-3</v>
      </c>
      <c r="CB17" s="17">
        <v>0.14845327491085</v>
      </c>
      <c r="CC17" s="17">
        <v>1.10174815500697E-3</v>
      </c>
      <c r="CD17" s="17">
        <v>0</v>
      </c>
      <c r="CE17" s="5">
        <v>2.005892326262E-9</v>
      </c>
      <c r="CF17" s="17">
        <v>8.3964840688503404E-4</v>
      </c>
      <c r="CG17" s="17">
        <v>0.33032125850250998</v>
      </c>
      <c r="CH17" s="17">
        <v>0.31992085715107699</v>
      </c>
      <c r="CI17" s="17">
        <v>1.04004013514332E-2</v>
      </c>
      <c r="CJ17" s="17">
        <v>4.2442072124208299E-4</v>
      </c>
      <c r="CK17" s="17">
        <v>0</v>
      </c>
      <c r="CL17" s="17">
        <v>4.1061838544508497E-3</v>
      </c>
      <c r="CM17" s="17">
        <v>9.844513632831231E-4</v>
      </c>
      <c r="CN17" s="17">
        <v>2.6669909555382801E-2</v>
      </c>
      <c r="CO17" s="17">
        <v>5.5647809652937296E-3</v>
      </c>
      <c r="CP17" s="17">
        <v>4.0040846244150802E-3</v>
      </c>
      <c r="CQ17" s="17">
        <v>0.106679722989246</v>
      </c>
      <c r="CR17" s="17">
        <v>1.8189330204039899E-4</v>
      </c>
      <c r="CS17" s="17">
        <v>9.5043174214741097E-4</v>
      </c>
      <c r="CT17" s="17">
        <v>1.6848726444991899E-2</v>
      </c>
      <c r="CU17" s="5">
        <v>2.9781490655158499E-5</v>
      </c>
      <c r="CV17" s="17">
        <v>7.8643925444093501E-2</v>
      </c>
      <c r="CW17" s="17">
        <v>0.119866130120332</v>
      </c>
      <c r="CX17" s="17">
        <v>0</v>
      </c>
      <c r="CY17" s="17">
        <v>0</v>
      </c>
      <c r="CZ17" s="17">
        <v>1.0239134954823899E-2</v>
      </c>
      <c r="DA17" s="17">
        <v>9.8335757456915595E-4</v>
      </c>
      <c r="DB17" s="17">
        <v>0</v>
      </c>
      <c r="DC17" s="17">
        <v>0.48322460898273201</v>
      </c>
      <c r="DD17" s="17">
        <v>9.3506026698214704E-4</v>
      </c>
      <c r="DE17" s="17">
        <v>1.5731097367719899E-2</v>
      </c>
      <c r="DG17" s="25">
        <f t="shared" si="0"/>
        <v>8.000030998679894E-3</v>
      </c>
      <c r="DH17" s="94">
        <f t="shared" si="1"/>
        <v>1.0121146650663484</v>
      </c>
      <c r="DI17" s="25">
        <f t="shared" si="2"/>
        <v>1.9247034233198641E-2</v>
      </c>
      <c r="DJ17" s="40">
        <f t="shared" si="3"/>
        <v>7.5555708885544462E-7</v>
      </c>
      <c r="DK17" s="40"/>
      <c r="DL17" s="40">
        <f t="shared" si="4"/>
        <v>-2.448348304469605E-6</v>
      </c>
      <c r="DM17" s="40">
        <f t="shared" si="5"/>
        <v>-6.4027775736576177E-7</v>
      </c>
      <c r="DN17" s="40">
        <f t="shared" si="6"/>
        <v>-6.3405929885378724E-7</v>
      </c>
      <c r="DO17" s="40">
        <f t="shared" si="7"/>
        <v>2.2308714106730506E-6</v>
      </c>
      <c r="DP17" s="40">
        <f t="shared" si="8"/>
        <v>2.2553229814619702E-7</v>
      </c>
      <c r="DQ17" s="72">
        <f t="shared" si="29"/>
        <v>2.4117661979000414E-5</v>
      </c>
      <c r="DR17" s="72">
        <f t="shared" si="30"/>
        <v>7.1914669933349953E-6</v>
      </c>
      <c r="DS17" s="72">
        <f t="shared" si="31"/>
        <v>-8.0222515277952406E-6</v>
      </c>
      <c r="DT17" s="72">
        <f t="shared" si="32"/>
        <v>1.8562265556353266E-4</v>
      </c>
      <c r="DU17" s="72">
        <f t="shared" si="33"/>
        <v>7.001977730508852E-6</v>
      </c>
      <c r="DV17" s="72">
        <f t="shared" si="34"/>
        <v>-1.0950065494647554E-5</v>
      </c>
      <c r="DW17" s="72">
        <f t="shared" si="35"/>
        <v>-2.9865465587985871E-6</v>
      </c>
      <c r="DX17" s="72">
        <f t="shared" si="36"/>
        <v>-2.5318893109486994E-5</v>
      </c>
      <c r="DY17" s="72">
        <f t="shared" si="37"/>
        <v>-1.1524893557775544E-5</v>
      </c>
      <c r="DZ17" s="72">
        <f t="shared" si="38"/>
        <v>2.4850249907652279E-6</v>
      </c>
      <c r="EA17" s="72">
        <f t="shared" si="39"/>
        <v>-6.330827624423236E-6</v>
      </c>
      <c r="EB17" s="72">
        <f t="shared" si="40"/>
        <v>2.3561276762466414E-6</v>
      </c>
      <c r="EC17" s="72">
        <f t="shared" si="41"/>
        <v>-6.1160131100316128E-6</v>
      </c>
      <c r="ED17" s="72">
        <f t="shared" si="42"/>
        <v>-1.2202894839435224E-5</v>
      </c>
      <c r="EE17" s="72">
        <f t="shared" si="43"/>
        <v>1.1896354876059878E-4</v>
      </c>
      <c r="EF17" s="72">
        <f t="shared" si="44"/>
        <v>-1.9094593402687373E-6</v>
      </c>
      <c r="EG17" s="72">
        <f t="shared" si="45"/>
        <v>-4.5809278174833721E-6</v>
      </c>
      <c r="EH17" s="40">
        <f t="shared" si="46"/>
        <v>2.2083129051021617E-5</v>
      </c>
      <c r="EI17" s="69">
        <f t="shared" si="47"/>
        <v>2.3820027186873804E-5</v>
      </c>
      <c r="EJ17" s="40">
        <f t="shared" si="48"/>
        <v>-6.1154251728277547E-6</v>
      </c>
      <c r="EK17" s="40">
        <f t="shared" si="49"/>
        <v>7.7139683352392722E-4</v>
      </c>
      <c r="EL17" s="40">
        <f t="shared" si="50"/>
        <v>-9.8730024141344326E-4</v>
      </c>
      <c r="EM17" s="69">
        <f t="shared" si="51"/>
        <v>-6.1346865496400365E-4</v>
      </c>
      <c r="EN17" s="40">
        <f t="shared" si="52"/>
        <v>-7.6914731454889956E-7</v>
      </c>
      <c r="EO17" s="40">
        <f t="shared" si="53"/>
        <v>-7.9415175160703511E-7</v>
      </c>
      <c r="EP17" s="40"/>
      <c r="EQ17" s="40"/>
      <c r="ER17" s="40"/>
      <c r="ES17" s="40"/>
    </row>
    <row r="18" spans="1:149" s="17" customFormat="1" x14ac:dyDescent="0.3">
      <c r="A18" s="15" t="s">
        <v>185</v>
      </c>
      <c r="B18" s="15">
        <v>767.13816840000004</v>
      </c>
      <c r="C18" s="15"/>
      <c r="D18" s="15">
        <v>5700.1985447999996</v>
      </c>
      <c r="E18" s="15">
        <v>164.1480143</v>
      </c>
      <c r="F18" s="15">
        <v>159.06231908999999</v>
      </c>
      <c r="G18" s="15">
        <v>26.748100180000002</v>
      </c>
      <c r="H18" s="15">
        <v>271.03733301</v>
      </c>
      <c r="I18" s="15"/>
      <c r="J18" s="17" t="s">
        <v>185</v>
      </c>
      <c r="K18" s="17">
        <v>0</v>
      </c>
      <c r="L18" s="17">
        <v>3.07728065973523</v>
      </c>
      <c r="M18" s="17">
        <v>0.50087790646053598</v>
      </c>
      <c r="N18" s="17">
        <v>1.13947243840347</v>
      </c>
      <c r="O18" s="17">
        <v>1.13947243840347</v>
      </c>
      <c r="P18" s="17">
        <v>4.4007663920751297</v>
      </c>
      <c r="Q18" s="17">
        <v>0</v>
      </c>
      <c r="R18" s="17">
        <v>7.0035182706063199E-4</v>
      </c>
      <c r="S18" s="17">
        <v>3.41936100816261E-3</v>
      </c>
      <c r="T18" s="17">
        <v>0.551397854423191</v>
      </c>
      <c r="U18" s="17">
        <v>6.6488029271902899E-4</v>
      </c>
      <c r="V18" s="17">
        <v>0.27456148013090798</v>
      </c>
      <c r="W18" s="17">
        <v>2.3273997076450701E-2</v>
      </c>
      <c r="X18" s="17">
        <v>1.4264707815164399E-2</v>
      </c>
      <c r="Y18" s="17">
        <v>6.5036889049734201</v>
      </c>
      <c r="Z18" s="5">
        <v>2.3032241927721401E-7</v>
      </c>
      <c r="AA18" s="5">
        <v>9.2128945546057305E-7</v>
      </c>
      <c r="AB18" s="17">
        <v>767.13801838875202</v>
      </c>
      <c r="AC18" s="17">
        <v>5.0856928971929598</v>
      </c>
      <c r="AD18" s="17">
        <v>73.8098191625743</v>
      </c>
      <c r="AE18" s="17">
        <v>21.844182537519899</v>
      </c>
      <c r="AF18" s="17">
        <v>1.9908231066320501</v>
      </c>
      <c r="AG18" s="17">
        <v>53.040273751550103</v>
      </c>
      <c r="AH18" s="17">
        <v>8.37701285067544</v>
      </c>
      <c r="AI18" s="17">
        <v>27.116425761283399</v>
      </c>
      <c r="AJ18" s="17">
        <v>0.20537503107560401</v>
      </c>
      <c r="AK18" s="17">
        <v>4.7322582916464402</v>
      </c>
      <c r="AL18" s="17">
        <v>0.11898557424842</v>
      </c>
      <c r="AM18" s="17">
        <v>0</v>
      </c>
      <c r="AN18" s="17">
        <v>0</v>
      </c>
      <c r="AO18" s="17">
        <v>4.9713721213704103</v>
      </c>
      <c r="AP18" s="17">
        <v>4.9713721213704103</v>
      </c>
      <c r="AQ18" s="17">
        <v>0</v>
      </c>
      <c r="AR18" s="17">
        <v>0</v>
      </c>
      <c r="AS18" s="17">
        <v>0.75619626800885198</v>
      </c>
      <c r="AT18" s="5">
        <v>1.9281486935873201E-6</v>
      </c>
      <c r="AU18" s="5">
        <v>3.7233258910098201E-6</v>
      </c>
      <c r="AV18" s="17">
        <v>45.601600476462899</v>
      </c>
      <c r="AW18" s="17">
        <v>0.95728862049555397</v>
      </c>
      <c r="AX18" s="17">
        <v>0.14968469553866401</v>
      </c>
      <c r="AY18" s="17">
        <v>0</v>
      </c>
      <c r="AZ18" s="17">
        <v>82.667021365592603</v>
      </c>
      <c r="BA18" s="17">
        <v>0.40686330751708999</v>
      </c>
      <c r="BB18" s="17">
        <v>2.3859357375617899E-3</v>
      </c>
      <c r="BC18" s="17">
        <v>1.7496852372779498E-2</v>
      </c>
      <c r="BD18" s="17">
        <v>1.6901941746391301E-4</v>
      </c>
      <c r="BE18" s="17">
        <v>3.4316119266522202E-4</v>
      </c>
      <c r="BF18" s="17">
        <v>0</v>
      </c>
      <c r="BG18" s="17">
        <v>0</v>
      </c>
      <c r="BH18" s="17">
        <v>0.49606264668649203</v>
      </c>
      <c r="BI18" s="17">
        <v>3.0614711486885202</v>
      </c>
      <c r="BJ18" s="17">
        <v>5.5730658658156802E-2</v>
      </c>
      <c r="BK18" s="17">
        <v>5.3545123956855498E-2</v>
      </c>
      <c r="BL18" s="17">
        <v>274.32121579490399</v>
      </c>
      <c r="BM18" s="17">
        <v>5130.1773081192896</v>
      </c>
      <c r="BN18" s="17">
        <v>524.41826975578294</v>
      </c>
      <c r="BO18" s="17">
        <v>5700.1971783515301</v>
      </c>
      <c r="BP18" s="17">
        <v>0</v>
      </c>
      <c r="BQ18" s="17">
        <v>5.4110555668832703</v>
      </c>
      <c r="BR18" s="17">
        <v>0</v>
      </c>
      <c r="BS18" s="17">
        <v>0.46612456603138003</v>
      </c>
      <c r="BT18" s="17">
        <v>1.37589274532352E-3</v>
      </c>
      <c r="BU18" s="17">
        <v>4.0592687898252204E-3</v>
      </c>
      <c r="BV18" s="17">
        <v>3.25759422240182E-3</v>
      </c>
      <c r="BW18" s="17">
        <v>0.125492605042755</v>
      </c>
      <c r="BX18" s="17">
        <v>9.56821973701064E-2</v>
      </c>
      <c r="BY18" s="17">
        <v>45.301444262651501</v>
      </c>
      <c r="BZ18" s="17">
        <v>0.92897005416976697</v>
      </c>
      <c r="CA18" s="17">
        <v>0.598031913867623</v>
      </c>
      <c r="CB18" s="17">
        <v>73.809881790593906</v>
      </c>
      <c r="CC18" s="17">
        <v>0.54778074538710397</v>
      </c>
      <c r="CD18" s="17">
        <v>0</v>
      </c>
      <c r="CE18" s="5">
        <v>9.9732034960013595E-7</v>
      </c>
      <c r="CF18" s="17">
        <v>0.41746660097774901</v>
      </c>
      <c r="CG18" s="17">
        <v>164.14795693069399</v>
      </c>
      <c r="CH18" s="17">
        <v>159.06226403350101</v>
      </c>
      <c r="CI18" s="17">
        <v>5.0856928971929598</v>
      </c>
      <c r="CJ18" s="17">
        <v>0.21101888865997501</v>
      </c>
      <c r="CK18" s="17">
        <v>0</v>
      </c>
      <c r="CL18" s="17">
        <v>2.0415643589345001</v>
      </c>
      <c r="CM18" s="17">
        <v>0.48946202155899798</v>
      </c>
      <c r="CN18" s="17">
        <v>13.2600839889328</v>
      </c>
      <c r="CO18" s="17">
        <v>2.76676449394555</v>
      </c>
      <c r="CP18" s="17">
        <v>1.99079941796877</v>
      </c>
      <c r="CQ18" s="17">
        <v>53.040335584803501</v>
      </c>
      <c r="CR18" s="17">
        <v>0.102022031397865</v>
      </c>
      <c r="CS18" s="17">
        <v>0.47254812694103099</v>
      </c>
      <c r="CT18" s="17">
        <v>8.3770666721120808</v>
      </c>
      <c r="CU18" s="17">
        <v>1.4807177277732699E-2</v>
      </c>
      <c r="CV18" s="17">
        <v>26.748074363374101</v>
      </c>
      <c r="CW18" s="17">
        <v>67.232093166670296</v>
      </c>
      <c r="CX18" s="17">
        <v>0</v>
      </c>
      <c r="CY18" s="17">
        <v>0</v>
      </c>
      <c r="CZ18" s="17">
        <v>5.7430265073220497</v>
      </c>
      <c r="DA18" s="17">
        <v>0.55156214207490895</v>
      </c>
      <c r="DB18" s="17">
        <v>0</v>
      </c>
      <c r="DC18" s="17">
        <v>271.03721428165102</v>
      </c>
      <c r="DD18" s="17">
        <v>0.52445898394316304</v>
      </c>
      <c r="DE18" s="17">
        <v>8.8234780938950692</v>
      </c>
      <c r="DG18" s="25">
        <f t="shared" si="0"/>
        <v>8.0000040436584794E-3</v>
      </c>
      <c r="DH18" s="94">
        <f t="shared" si="1"/>
        <v>1.0121164229124653</v>
      </c>
      <c r="DI18" s="25">
        <f t="shared" si="2"/>
        <v>1.9246998446116211E-2</v>
      </c>
      <c r="DJ18" s="40">
        <f t="shared" si="3"/>
        <v>-1.9554658365814176E-7</v>
      </c>
      <c r="DK18" s="40"/>
      <c r="DL18" s="40">
        <f t="shared" si="4"/>
        <v>-2.3971945166226451E-7</v>
      </c>
      <c r="DM18" s="40">
        <f t="shared" si="5"/>
        <v>-3.4949741092417322E-7</v>
      </c>
      <c r="DN18" s="40">
        <f t="shared" si="6"/>
        <v>-3.4613162497812745E-7</v>
      </c>
      <c r="DO18" s="40">
        <f t="shared" si="7"/>
        <v>-9.6517605835349677E-7</v>
      </c>
      <c r="DP18" s="40">
        <f t="shared" si="8"/>
        <v>-4.380516427804316E-7</v>
      </c>
      <c r="DQ18" s="72">
        <f t="shared" si="29"/>
        <v>2.8074800610749865E-5</v>
      </c>
      <c r="DR18" s="72">
        <f t="shared" si="30"/>
        <v>2.2649643751149779E-6</v>
      </c>
      <c r="DS18" s="72">
        <f t="shared" si="31"/>
        <v>4.7759536501101499E-8</v>
      </c>
      <c r="DT18" s="72">
        <f t="shared" si="32"/>
        <v>1.9619553116941108E-4</v>
      </c>
      <c r="DU18" s="72">
        <f t="shared" si="33"/>
        <v>4.3705605981931075E-8</v>
      </c>
      <c r="DV18" s="72">
        <f t="shared" si="34"/>
        <v>2.8484178579888356E-6</v>
      </c>
      <c r="DW18" s="72">
        <f t="shared" si="35"/>
        <v>2.8183475903742338E-7</v>
      </c>
      <c r="DX18" s="72">
        <f t="shared" si="36"/>
        <v>9.4053932775184039E-7</v>
      </c>
      <c r="DY18" s="72">
        <f t="shared" si="37"/>
        <v>1.9933445671653616E-6</v>
      </c>
      <c r="DZ18" s="72">
        <f t="shared" si="38"/>
        <v>1.516086024061241E-6</v>
      </c>
      <c r="EA18" s="72">
        <f t="shared" si="39"/>
        <v>3.2269015638220262E-6</v>
      </c>
      <c r="EB18" s="72">
        <f t="shared" si="40"/>
        <v>-1.1584646869825964E-6</v>
      </c>
      <c r="EC18" s="72">
        <f t="shared" si="41"/>
        <v>2.5681282465079056E-7</v>
      </c>
      <c r="ED18" s="72">
        <f t="shared" si="42"/>
        <v>2.3417772452809817E-7</v>
      </c>
      <c r="EE18" s="72">
        <f t="shared" si="43"/>
        <v>1.301306412115931E-4</v>
      </c>
      <c r="EF18" s="72">
        <f t="shared" si="44"/>
        <v>6.6107946588735889E-8</v>
      </c>
      <c r="EG18" s="72">
        <f t="shared" si="45"/>
        <v>2.5582164750618644E-6</v>
      </c>
      <c r="EH18" s="40">
        <f t="shared" si="46"/>
        <v>3.7644804664401935E-6</v>
      </c>
      <c r="EI18" s="69">
        <f t="shared" si="47"/>
        <v>1.9382257666226404E-6</v>
      </c>
      <c r="EJ18" s="40">
        <f t="shared" si="48"/>
        <v>3.0245426737200192E-6</v>
      </c>
      <c r="EK18" s="40">
        <f t="shared" si="49"/>
        <v>7.8426729904740886E-4</v>
      </c>
      <c r="EL18" s="40">
        <f t="shared" si="50"/>
        <v>-9.7589956568931344E-4</v>
      </c>
      <c r="EM18" s="69">
        <f t="shared" si="51"/>
        <v>-5.9453645453125671E-4</v>
      </c>
      <c r="EN18" s="40">
        <f t="shared" si="52"/>
        <v>-9.2979865307067311E-7</v>
      </c>
      <c r="EO18" s="40">
        <f t="shared" si="53"/>
        <v>-9.5952707657596022E-7</v>
      </c>
      <c r="EP18" s="40"/>
      <c r="EQ18" s="40"/>
      <c r="ER18" s="40"/>
      <c r="ES18" s="40"/>
    </row>
    <row r="19" spans="1:149" x14ac:dyDescent="0.3">
      <c r="A19" s="15" t="s">
        <v>186</v>
      </c>
      <c r="B19" s="15">
        <v>4342.5501511000002</v>
      </c>
      <c r="D19" s="15">
        <v>29545.420386000002</v>
      </c>
      <c r="E19" s="15">
        <v>818.71023661000004</v>
      </c>
      <c r="F19" s="15">
        <v>793.11935056000004</v>
      </c>
      <c r="G19" s="15">
        <v>169.55256856</v>
      </c>
      <c r="H19" s="15">
        <v>1169.6612944000001</v>
      </c>
      <c r="I19" s="15"/>
      <c r="J19" s="17" t="s">
        <v>186</v>
      </c>
      <c r="K19" s="17">
        <v>0</v>
      </c>
      <c r="L19" s="17">
        <v>13.2799952822061</v>
      </c>
      <c r="M19" s="17">
        <v>2.1615389045184301</v>
      </c>
      <c r="N19" s="17">
        <v>4.9173927347176898</v>
      </c>
      <c r="O19" s="17">
        <v>4.9173927347176898</v>
      </c>
      <c r="P19" s="17">
        <v>18.991507155962701</v>
      </c>
      <c r="Q19" s="17">
        <v>0</v>
      </c>
      <c r="R19" s="17">
        <v>3.49210880617735E-3</v>
      </c>
      <c r="S19" s="17">
        <v>1.70496792405848E-2</v>
      </c>
      <c r="T19" s="17">
        <v>2.3795571812619198</v>
      </c>
      <c r="U19" s="17">
        <v>3.3152348887314901E-3</v>
      </c>
      <c r="V19" s="17">
        <v>1.1848695216738701</v>
      </c>
      <c r="W19" s="17">
        <v>0.11604921539200901</v>
      </c>
      <c r="X19" s="17">
        <v>7.1126917601481404E-2</v>
      </c>
      <c r="Y19" s="17">
        <v>28.0666636251093</v>
      </c>
      <c r="Z19" s="5">
        <v>1.148434631148E-6</v>
      </c>
      <c r="AA19" s="5">
        <v>4.59375050289852E-6</v>
      </c>
      <c r="AB19" s="17">
        <v>4342.5512403899902</v>
      </c>
      <c r="AC19" s="17">
        <v>25.590867901960401</v>
      </c>
      <c r="AD19" s="17">
        <v>368.032035079504</v>
      </c>
      <c r="AE19" s="17">
        <v>108.919840215611</v>
      </c>
      <c r="AF19" s="17">
        <v>9.9266774915369993</v>
      </c>
      <c r="AG19" s="17">
        <v>264.47030648225001</v>
      </c>
      <c r="AH19" s="17">
        <v>41.7695631831875</v>
      </c>
      <c r="AI19" s="17">
        <v>117.02095633978</v>
      </c>
      <c r="AJ19" s="17">
        <v>0.88629671728878101</v>
      </c>
      <c r="AK19" s="17">
        <v>20.422067543648101</v>
      </c>
      <c r="AL19" s="17">
        <v>0.51348213320586999</v>
      </c>
      <c r="AM19" s="17">
        <v>0</v>
      </c>
      <c r="AN19" s="17">
        <v>0</v>
      </c>
      <c r="AO19" s="17">
        <v>21.453948231457101</v>
      </c>
      <c r="AP19" s="17">
        <v>21.453948231457101</v>
      </c>
      <c r="AQ19" s="17">
        <v>0</v>
      </c>
      <c r="AR19" s="17">
        <v>0</v>
      </c>
      <c r="AS19" s="17">
        <v>3.26336316413426</v>
      </c>
      <c r="AT19" s="5">
        <v>9.6141837239776697E-6</v>
      </c>
      <c r="AU19" s="5">
        <v>1.8565380224073099E-5</v>
      </c>
      <c r="AV19" s="17">
        <v>236.363147515512</v>
      </c>
      <c r="AW19" s="17">
        <v>4.13118260488692</v>
      </c>
      <c r="AX19" s="17">
        <v>0.64596419475520195</v>
      </c>
      <c r="AY19" s="17">
        <v>0</v>
      </c>
      <c r="AZ19" s="17">
        <v>356.74978279656801</v>
      </c>
      <c r="BA19" s="17">
        <v>1.7558195360525499</v>
      </c>
      <c r="BB19" s="17">
        <v>1.1896794968203801E-2</v>
      </c>
      <c r="BC19" s="17">
        <v>8.7243035784983103E-2</v>
      </c>
      <c r="BD19" s="17">
        <v>8.4277001136592801E-4</v>
      </c>
      <c r="BE19" s="17">
        <v>1.71107476505233E-3</v>
      </c>
      <c r="BF19" s="17">
        <v>0</v>
      </c>
      <c r="BG19" s="17">
        <v>0</v>
      </c>
      <c r="BH19" s="17">
        <v>2.1407602291291301</v>
      </c>
      <c r="BI19" s="17">
        <v>15.265177627255699</v>
      </c>
      <c r="BJ19" s="17">
        <v>0.27788501843482799</v>
      </c>
      <c r="BK19" s="17">
        <v>0.26698774086520299</v>
      </c>
      <c r="BL19" s="17">
        <v>1183.8323621571101</v>
      </c>
      <c r="BM19" s="17">
        <v>26590.8765880555</v>
      </c>
      <c r="BN19" s="17">
        <v>2718.1781340524799</v>
      </c>
      <c r="BO19" s="17">
        <v>29545.417869623499</v>
      </c>
      <c r="BP19" s="17">
        <v>0</v>
      </c>
      <c r="BQ19" s="17">
        <v>23.351400974151701</v>
      </c>
      <c r="BR19" s="17">
        <v>0</v>
      </c>
      <c r="BS19" s="17">
        <v>2.0151541045335102</v>
      </c>
      <c r="BT19" s="17">
        <v>6.86047377521533E-3</v>
      </c>
      <c r="BU19" s="17">
        <v>2.0240405120547599E-2</v>
      </c>
      <c r="BV19" s="17">
        <v>1.62431102861317E-2</v>
      </c>
      <c r="BW19" s="17">
        <v>0.56521527432502905</v>
      </c>
      <c r="BX19" s="17">
        <v>0.47709257233882801</v>
      </c>
      <c r="BY19" s="17">
        <v>195.49834612158401</v>
      </c>
      <c r="BZ19" s="17">
        <v>4.63204486476518</v>
      </c>
      <c r="CA19" s="17">
        <v>2.9819166630863601</v>
      </c>
      <c r="CB19" s="17">
        <v>368.03239769870498</v>
      </c>
      <c r="CC19" s="17">
        <v>2.7313541416844398</v>
      </c>
      <c r="CD19" s="17">
        <v>0</v>
      </c>
      <c r="CE19" s="5">
        <v>4.9728577283486797E-6</v>
      </c>
      <c r="CF19" s="17">
        <v>2.08157767811637</v>
      </c>
      <c r="CG19" s="17">
        <v>818.710161571507</v>
      </c>
      <c r="CH19" s="17">
        <v>793.11929366954598</v>
      </c>
      <c r="CI19" s="17">
        <v>25.590867901960401</v>
      </c>
      <c r="CJ19" s="17">
        <v>1.05218565985548</v>
      </c>
      <c r="CK19" s="17">
        <v>0</v>
      </c>
      <c r="CL19" s="17">
        <v>10.179679856446</v>
      </c>
      <c r="CM19" s="17">
        <v>2.4405633992272802</v>
      </c>
      <c r="CN19" s="17">
        <v>66.117662629893502</v>
      </c>
      <c r="CO19" s="17">
        <v>13.7956840881518</v>
      </c>
      <c r="CP19" s="17">
        <v>9.9265659181534005</v>
      </c>
      <c r="CQ19" s="17">
        <v>264.47061767787102</v>
      </c>
      <c r="CR19" s="17">
        <v>0.44027452831408398</v>
      </c>
      <c r="CS19" s="17">
        <v>2.3562265738829402</v>
      </c>
      <c r="CT19" s="17">
        <v>41.769892503337203</v>
      </c>
      <c r="CU19" s="17">
        <v>7.3831744030600097E-2</v>
      </c>
      <c r="CV19" s="17">
        <v>169.55229910238401</v>
      </c>
      <c r="CW19" s="17">
        <v>290.14028533088799</v>
      </c>
      <c r="CX19" s="17">
        <v>0</v>
      </c>
      <c r="CY19" s="17">
        <v>0</v>
      </c>
      <c r="CZ19" s="17">
        <v>24.784024280491401</v>
      </c>
      <c r="DA19" s="17">
        <v>2.3802656483735598</v>
      </c>
      <c r="DB19" s="17">
        <v>0</v>
      </c>
      <c r="DC19" s="17">
        <v>1169.6605644900401</v>
      </c>
      <c r="DD19" s="17">
        <v>2.2633006549439298</v>
      </c>
      <c r="DE19" s="17">
        <v>38.077719024969902</v>
      </c>
      <c r="DF19" s="17"/>
      <c r="DG19" s="25">
        <f t="shared" si="0"/>
        <v>7.9999933850495239E-3</v>
      </c>
      <c r="DH19" s="94">
        <f t="shared" si="1"/>
        <v>1.0121161626691662</v>
      </c>
      <c r="DI19" s="25">
        <f t="shared" si="2"/>
        <v>1.9247013342252588E-2</v>
      </c>
      <c r="DJ19" s="40">
        <f t="shared" si="3"/>
        <v>2.5084108463349234E-7</v>
      </c>
      <c r="DK19" s="40"/>
      <c r="DL19" s="40">
        <f t="shared" si="4"/>
        <v>-8.5169764697746559E-8</v>
      </c>
      <c r="DM19" s="40">
        <f t="shared" si="5"/>
        <v>-9.1654519122340752E-8</v>
      </c>
      <c r="DN19" s="40">
        <f t="shared" si="6"/>
        <v>-7.1730003840232152E-8</v>
      </c>
      <c r="DO19" s="40">
        <f t="shared" si="7"/>
        <v>-1.5892275668477923E-6</v>
      </c>
      <c r="DP19" s="40">
        <f t="shared" si="8"/>
        <v>-6.2403531987853133E-7</v>
      </c>
      <c r="DQ19" s="72">
        <f t="shared" si="29"/>
        <v>2.8414564226840789E-5</v>
      </c>
      <c r="DR19" s="72">
        <f t="shared" si="30"/>
        <v>2.8597026404484334E-6</v>
      </c>
      <c r="DS19" s="72">
        <f t="shared" si="31"/>
        <v>-8.0775780081617995E-8</v>
      </c>
      <c r="DT19" s="72">
        <f t="shared" si="32"/>
        <v>1.9654286728125128E-4</v>
      </c>
      <c r="DU19" s="72">
        <f t="shared" si="33"/>
        <v>-1.1337968730107499E-6</v>
      </c>
      <c r="DV19" s="72">
        <f t="shared" si="34"/>
        <v>2.8440726863364866E-6</v>
      </c>
      <c r="DW19" s="72">
        <f t="shared" si="35"/>
        <v>-1.0852088846944349E-7</v>
      </c>
      <c r="DX19" s="72">
        <f t="shared" si="36"/>
        <v>2.5214780414739799E-7</v>
      </c>
      <c r="DY19" s="72">
        <f t="shared" si="37"/>
        <v>2.230646839057016E-6</v>
      </c>
      <c r="DZ19" s="72">
        <f t="shared" si="38"/>
        <v>1.5921374845114209E-6</v>
      </c>
      <c r="EA19" s="72">
        <f t="shared" si="39"/>
        <v>3.1223122739905857E-6</v>
      </c>
      <c r="EB19" s="72">
        <f t="shared" si="40"/>
        <v>1.0617942227868207E-6</v>
      </c>
      <c r="EC19" s="72">
        <f t="shared" si="41"/>
        <v>-8.1657835833282359E-7</v>
      </c>
      <c r="ED19" s="72">
        <f t="shared" si="42"/>
        <v>2.5483243609499862E-7</v>
      </c>
      <c r="EE19" s="72">
        <f t="shared" si="43"/>
        <v>1.3146409486333442E-4</v>
      </c>
      <c r="EF19" s="72">
        <f t="shared" si="44"/>
        <v>-3.5870920995408754E-7</v>
      </c>
      <c r="EG19" s="72">
        <f t="shared" si="45"/>
        <v>2.6886299597893431E-6</v>
      </c>
      <c r="EH19" s="40">
        <f t="shared" si="46"/>
        <v>3.2972554008870851E-6</v>
      </c>
      <c r="EI19" s="69">
        <f t="shared" si="47"/>
        <v>1.5009788936959143E-6</v>
      </c>
      <c r="EJ19" s="40">
        <f t="shared" si="48"/>
        <v>-1.1828653398693922E-6</v>
      </c>
      <c r="EK19" s="40">
        <f t="shared" si="49"/>
        <v>7.843506163520554E-4</v>
      </c>
      <c r="EL19" s="40">
        <f t="shared" si="50"/>
        <v>-9.7393979666724503E-4</v>
      </c>
      <c r="EM19" s="69">
        <f t="shared" si="51"/>
        <v>-6.2662291852688657E-4</v>
      </c>
      <c r="EN19" s="40">
        <f t="shared" si="52"/>
        <v>-1.0641341685589212E-6</v>
      </c>
      <c r="EO19" s="40">
        <f t="shared" si="53"/>
        <v>-1.0984696291545623E-6</v>
      </c>
      <c r="EP19" s="40"/>
      <c r="EQ19" s="40"/>
      <c r="ER19" s="40"/>
      <c r="ES19" s="40"/>
    </row>
    <row r="20" spans="1:149" x14ac:dyDescent="0.3">
      <c r="A20" s="15" t="s">
        <v>187</v>
      </c>
      <c r="B20" s="15">
        <v>258.47817089</v>
      </c>
      <c r="D20" s="15">
        <v>1676.6000721</v>
      </c>
      <c r="E20" s="15">
        <v>44.114878490000002</v>
      </c>
      <c r="F20" s="15">
        <v>42.756987039999999</v>
      </c>
      <c r="G20" s="15">
        <v>6.0878502499999998</v>
      </c>
      <c r="H20" s="15">
        <v>53.64553995</v>
      </c>
      <c r="I20" s="15"/>
      <c r="J20" s="17" t="s">
        <v>187</v>
      </c>
      <c r="K20" s="17">
        <v>0</v>
      </c>
      <c r="L20" s="17">
        <v>0.60907620859976597</v>
      </c>
      <c r="M20" s="17">
        <v>9.9137140906849899E-2</v>
      </c>
      <c r="N20" s="17">
        <v>0.22553204737337501</v>
      </c>
      <c r="O20" s="17">
        <v>0.22553204737337501</v>
      </c>
      <c r="P20" s="17">
        <v>0.87102967371560303</v>
      </c>
      <c r="Q20" s="17">
        <v>0</v>
      </c>
      <c r="R20" s="17">
        <v>1.8825947099103201E-4</v>
      </c>
      <c r="S20" s="17">
        <v>9.1914827423292896E-4</v>
      </c>
      <c r="T20" s="17">
        <v>0.10913630379702501</v>
      </c>
      <c r="U20" s="17">
        <v>1.7872403020258699E-4</v>
      </c>
      <c r="V20" s="17">
        <v>5.4343088248404101E-2</v>
      </c>
      <c r="W20" s="17">
        <v>6.2562019604600998E-3</v>
      </c>
      <c r="X20" s="17">
        <v>3.8344435644328302E-3</v>
      </c>
      <c r="Y20" s="17">
        <v>1.2872542298276499</v>
      </c>
      <c r="Z20" s="5">
        <v>6.1911941081477293E-8</v>
      </c>
      <c r="AA20" s="5">
        <v>2.4764800254744002E-7</v>
      </c>
      <c r="AB20" s="17">
        <v>258.478058638535</v>
      </c>
      <c r="AC20" s="17">
        <v>1.3578926147808801</v>
      </c>
      <c r="AD20" s="17">
        <v>19.840563255124302</v>
      </c>
      <c r="AE20" s="17">
        <v>5.8718561165583596</v>
      </c>
      <c r="AF20" s="17">
        <v>0.53514620752106701</v>
      </c>
      <c r="AG20" s="17">
        <v>14.2575646911049</v>
      </c>
      <c r="AH20" s="17">
        <v>2.25179447143636</v>
      </c>
      <c r="AI20" s="17">
        <v>5.3670628241963101</v>
      </c>
      <c r="AJ20" s="17">
        <v>4.0649232927775503E-2</v>
      </c>
      <c r="AK20" s="17">
        <v>0.93664036135020701</v>
      </c>
      <c r="AL20" s="17">
        <v>2.3550388583849401E-2</v>
      </c>
      <c r="AM20" s="17">
        <v>0</v>
      </c>
      <c r="AN20" s="17">
        <v>0</v>
      </c>
      <c r="AO20" s="17">
        <v>0.98396778172617905</v>
      </c>
      <c r="AP20" s="17">
        <v>0.98396778172617905</v>
      </c>
      <c r="AQ20" s="17">
        <v>0</v>
      </c>
      <c r="AR20" s="17">
        <v>0</v>
      </c>
      <c r="AS20" s="17">
        <v>0.14967129986443101</v>
      </c>
      <c r="AT20" s="5">
        <v>5.1830090112385905E-7</v>
      </c>
      <c r="AU20" s="5">
        <v>1.00085901400649E-6</v>
      </c>
      <c r="AV20" s="17">
        <v>13.4127916380451</v>
      </c>
      <c r="AW20" s="17">
        <v>0.18947297834508001</v>
      </c>
      <c r="AX20" s="17">
        <v>2.9626636674025101E-2</v>
      </c>
      <c r="AY20" s="17">
        <v>0</v>
      </c>
      <c r="AZ20" s="17">
        <v>16.362010785864499</v>
      </c>
      <c r="BA20" s="17">
        <v>8.0529137565399297E-2</v>
      </c>
      <c r="BB20" s="17">
        <v>6.4135388786190205E-4</v>
      </c>
      <c r="BC20" s="17">
        <v>4.7032685705782097E-3</v>
      </c>
      <c r="BD20" s="5">
        <v>4.5433531505701698E-5</v>
      </c>
      <c r="BE20" s="5">
        <v>9.2244239555327702E-5</v>
      </c>
      <c r="BF20" s="17">
        <v>0</v>
      </c>
      <c r="BG20" s="17">
        <v>0</v>
      </c>
      <c r="BH20" s="17">
        <v>9.8184278300476893E-2</v>
      </c>
      <c r="BI20" s="17">
        <v>0.82294324828122101</v>
      </c>
      <c r="BJ20" s="17">
        <v>1.4980774421314199E-2</v>
      </c>
      <c r="BK20" s="17">
        <v>1.4393295213655399E-2</v>
      </c>
      <c r="BL20" s="17">
        <v>54.295501577296797</v>
      </c>
      <c r="BM20" s="17">
        <v>1508.9398745056401</v>
      </c>
      <c r="BN20" s="17">
        <v>154.24718393624201</v>
      </c>
      <c r="BO20" s="17">
        <v>1676.5998500799201</v>
      </c>
      <c r="BP20" s="17">
        <v>0</v>
      </c>
      <c r="BQ20" s="17">
        <v>1.0709920495193901</v>
      </c>
      <c r="BR20" s="17">
        <v>0</v>
      </c>
      <c r="BS20" s="17">
        <v>9.2638417097035297E-2</v>
      </c>
      <c r="BT20" s="17">
        <v>3.6984723023436198E-4</v>
      </c>
      <c r="BU20" s="17">
        <v>1.0911577589585301E-3</v>
      </c>
      <c r="BV20" s="17">
        <v>8.7566001896989001E-4</v>
      </c>
      <c r="BW20" s="17">
        <v>2.7338046030209898E-2</v>
      </c>
      <c r="BX20" s="17">
        <v>2.5719985456770102E-2</v>
      </c>
      <c r="BY20" s="17">
        <v>8.9663665204676004</v>
      </c>
      <c r="BZ20" s="17">
        <v>0.24971323145885299</v>
      </c>
      <c r="CA20" s="17">
        <v>0.16075500359463599</v>
      </c>
      <c r="CB20" s="17">
        <v>19.8405822325104</v>
      </c>
      <c r="CC20" s="17">
        <v>0.147247112118255</v>
      </c>
      <c r="CD20" s="17">
        <v>0</v>
      </c>
      <c r="CE20" s="5">
        <v>2.68088018238837E-7</v>
      </c>
      <c r="CF20" s="17">
        <v>0.112217703544481</v>
      </c>
      <c r="CG20" s="17">
        <v>44.114859878163003</v>
      </c>
      <c r="CH20" s="17">
        <v>42.756967263382101</v>
      </c>
      <c r="CI20" s="17">
        <v>1.3578926147808801</v>
      </c>
      <c r="CJ20" s="17">
        <v>5.6723257976046701E-2</v>
      </c>
      <c r="CK20" s="17">
        <v>0</v>
      </c>
      <c r="CL20" s="17">
        <v>0.54878593547071397</v>
      </c>
      <c r="CM20" s="17">
        <v>0.13157060626443301</v>
      </c>
      <c r="CN20" s="17">
        <v>3.56439624409574</v>
      </c>
      <c r="CO20" s="17">
        <v>0.74372444488169398</v>
      </c>
      <c r="CP20" s="17">
        <v>0.53514009454521405</v>
      </c>
      <c r="CQ20" s="17">
        <v>14.257579099411901</v>
      </c>
      <c r="CR20" s="17">
        <v>2.01928713917751E-2</v>
      </c>
      <c r="CS20" s="17">
        <v>0.127023872044841</v>
      </c>
      <c r="CT20" s="17">
        <v>2.2518081744848</v>
      </c>
      <c r="CU20" s="17">
        <v>3.9802655232394702E-3</v>
      </c>
      <c r="CV20" s="17">
        <v>6.0878523875416697</v>
      </c>
      <c r="CW20" s="17">
        <v>13.3070322230923</v>
      </c>
      <c r="CX20" s="17">
        <v>0</v>
      </c>
      <c r="CY20" s="17">
        <v>0</v>
      </c>
      <c r="CZ20" s="17">
        <v>1.1366989890521</v>
      </c>
      <c r="DA20" s="17">
        <v>0.10916892653858599</v>
      </c>
      <c r="DB20" s="17">
        <v>0</v>
      </c>
      <c r="DC20" s="17">
        <v>53.645521729966802</v>
      </c>
      <c r="DD20" s="17">
        <v>0.103804271810388</v>
      </c>
      <c r="DE20" s="17">
        <v>1.7464025235354601</v>
      </c>
      <c r="DF20" s="17"/>
      <c r="DG20" s="25">
        <f t="shared" si="0"/>
        <v>7.9999957279047462E-3</v>
      </c>
      <c r="DH20" s="94">
        <f t="shared" si="1"/>
        <v>1.0121161995702412</v>
      </c>
      <c r="DI20" s="25">
        <f t="shared" si="2"/>
        <v>1.9246997646299523E-2</v>
      </c>
      <c r="DJ20" s="40">
        <f t="shared" si="3"/>
        <v>-4.3427831685483526E-7</v>
      </c>
      <c r="DK20" s="40"/>
      <c r="DL20" s="40">
        <f t="shared" si="4"/>
        <v>-1.3242280233685231E-7</v>
      </c>
      <c r="DM20" s="40">
        <f t="shared" si="5"/>
        <v>-4.2189478100458584E-7</v>
      </c>
      <c r="DN20" s="40">
        <f t="shared" si="6"/>
        <v>-4.6253534840030509E-7</v>
      </c>
      <c r="DO20" s="40">
        <f t="shared" si="7"/>
        <v>3.511160068184621E-7</v>
      </c>
      <c r="DP20" s="40">
        <f t="shared" si="8"/>
        <v>-3.3963742772870671E-7</v>
      </c>
      <c r="DQ20" s="72">
        <f t="shared" si="29"/>
        <v>2.7819528124361482E-5</v>
      </c>
      <c r="DR20" s="72">
        <f t="shared" si="30"/>
        <v>2.1863687328382708E-6</v>
      </c>
      <c r="DS20" s="72">
        <f t="shared" si="31"/>
        <v>2.0706980990187625E-6</v>
      </c>
      <c r="DT20" s="72">
        <f t="shared" si="32"/>
        <v>1.9532236623395036E-4</v>
      </c>
      <c r="DU20" s="72">
        <f t="shared" si="33"/>
        <v>-5.2012201000169429E-7</v>
      </c>
      <c r="DV20" s="72">
        <f t="shared" si="34"/>
        <v>3.2154320854958476E-6</v>
      </c>
      <c r="DW20" s="72">
        <f t="shared" si="35"/>
        <v>1.2394994014117553E-7</v>
      </c>
      <c r="DX20" s="72">
        <f t="shared" si="36"/>
        <v>-1.6131194421120509E-6</v>
      </c>
      <c r="DY20" s="72">
        <f t="shared" si="37"/>
        <v>1.9296475029335443E-7</v>
      </c>
      <c r="DZ20" s="72">
        <f t="shared" si="38"/>
        <v>1.648588330131213E-6</v>
      </c>
      <c r="EA20" s="72">
        <f t="shared" si="39"/>
        <v>1.9658972852323918E-6</v>
      </c>
      <c r="EB20" s="72">
        <f t="shared" si="40"/>
        <v>3.749779098468603E-6</v>
      </c>
      <c r="EC20" s="72">
        <f t="shared" si="41"/>
        <v>2.9010801250316328E-7</v>
      </c>
      <c r="ED20" s="72">
        <f t="shared" si="42"/>
        <v>2.4439222014124025E-6</v>
      </c>
      <c r="EE20" s="72">
        <f t="shared" si="43"/>
        <v>1.3215200377125161E-4</v>
      </c>
      <c r="EF20" s="72">
        <f t="shared" si="44"/>
        <v>1.1276974509009954E-6</v>
      </c>
      <c r="EG20" s="72">
        <f t="shared" si="45"/>
        <v>2.6547744138644372E-6</v>
      </c>
      <c r="EH20" s="40">
        <f t="shared" si="46"/>
        <v>1.8040032147855068E-6</v>
      </c>
      <c r="EI20" s="69">
        <f t="shared" si="47"/>
        <v>1.2992376114310582E-6</v>
      </c>
      <c r="EJ20" s="40">
        <f t="shared" si="48"/>
        <v>-1.4508507048852753E-6</v>
      </c>
      <c r="EK20" s="40">
        <f t="shared" si="49"/>
        <v>7.8427189950679729E-4</v>
      </c>
      <c r="EL20" s="40">
        <f t="shared" si="50"/>
        <v>-9.786565671120618E-4</v>
      </c>
      <c r="EM20" s="69">
        <f t="shared" si="51"/>
        <v>-6.5693935550581873E-4</v>
      </c>
      <c r="EN20" s="40">
        <f t="shared" si="52"/>
        <v>-9.6388466950743136E-7</v>
      </c>
      <c r="EO20" s="40">
        <f t="shared" si="53"/>
        <v>-9.94496098162927E-7</v>
      </c>
      <c r="EP20" s="40"/>
      <c r="EQ20" s="40"/>
      <c r="ER20" s="40"/>
      <c r="ES20" s="40"/>
    </row>
    <row r="21" spans="1:149" x14ac:dyDescent="0.3">
      <c r="A21" s="15" t="s">
        <v>188</v>
      </c>
      <c r="B21" s="15">
        <v>501.38201333000001</v>
      </c>
      <c r="D21" s="15">
        <v>3234.0911357999998</v>
      </c>
      <c r="E21" s="15">
        <v>83.212097139999997</v>
      </c>
      <c r="F21" s="15">
        <v>80.701330150000004</v>
      </c>
      <c r="G21" s="15">
        <v>4.0859840900000002</v>
      </c>
      <c r="H21" s="15">
        <v>101.71569085</v>
      </c>
      <c r="I21" s="15"/>
      <c r="J21" s="17" t="s">
        <v>188</v>
      </c>
      <c r="K21" s="17">
        <v>0</v>
      </c>
      <c r="L21" s="17">
        <v>1.1548509598960299</v>
      </c>
      <c r="M21" s="17">
        <v>0.18797083735113801</v>
      </c>
      <c r="N21" s="17">
        <v>0.42762447334008102</v>
      </c>
      <c r="O21" s="17">
        <v>0.42762447334008102</v>
      </c>
      <c r="P21" s="17">
        <v>1.65153315149556</v>
      </c>
      <c r="Q21" s="17">
        <v>0</v>
      </c>
      <c r="R21" s="17">
        <v>3.5532888670998698E-4</v>
      </c>
      <c r="S21" s="17">
        <v>1.7348373381394101E-3</v>
      </c>
      <c r="T21" s="17">
        <v>0.206930206834399</v>
      </c>
      <c r="U21" s="17">
        <v>3.3733095723219899E-4</v>
      </c>
      <c r="V21" s="17">
        <v>0.103038241560664</v>
      </c>
      <c r="W21" s="17">
        <v>1.1808220058753101E-2</v>
      </c>
      <c r="X21" s="17">
        <v>7.2372895032435398E-3</v>
      </c>
      <c r="Y21" s="17">
        <v>2.44072225883271</v>
      </c>
      <c r="Z21" s="5">
        <v>1.1685644213694E-7</v>
      </c>
      <c r="AA21" s="5">
        <v>4.6742117713586501E-7</v>
      </c>
      <c r="AB21" s="17">
        <v>501.381775005539</v>
      </c>
      <c r="AC21" s="17">
        <v>2.5107642671560901</v>
      </c>
      <c r="AD21" s="17">
        <v>37.447903519017601</v>
      </c>
      <c r="AE21" s="17">
        <v>11.082788545225</v>
      </c>
      <c r="AF21" s="17">
        <v>1.01005800702172</v>
      </c>
      <c r="AG21" s="17">
        <v>26.910332369362301</v>
      </c>
      <c r="AH21" s="17">
        <v>4.2501342406455098</v>
      </c>
      <c r="AI21" s="17">
        <v>10.176332982757501</v>
      </c>
      <c r="AJ21" s="17">
        <v>7.7073789954754807E-2</v>
      </c>
      <c r="AK21" s="17">
        <v>1.77593636037951</v>
      </c>
      <c r="AL21" s="17">
        <v>4.4653341493110302E-2</v>
      </c>
      <c r="AM21" s="17">
        <v>0</v>
      </c>
      <c r="AN21" s="17">
        <v>0</v>
      </c>
      <c r="AO21" s="17">
        <v>1.86567054380709</v>
      </c>
      <c r="AP21" s="17">
        <v>1.86567054380709</v>
      </c>
      <c r="AQ21" s="17">
        <v>0</v>
      </c>
      <c r="AR21" s="17">
        <v>0</v>
      </c>
      <c r="AS21" s="17">
        <v>0.28378755836635799</v>
      </c>
      <c r="AT21" s="5">
        <v>9.782645912980601E-7</v>
      </c>
      <c r="AU21" s="5">
        <v>1.8890612152359801E-6</v>
      </c>
      <c r="AV21" s="17">
        <v>25.872702044985299</v>
      </c>
      <c r="AW21" s="17">
        <v>0.35925397677238302</v>
      </c>
      <c r="AX21" s="17">
        <v>5.61742039469557E-2</v>
      </c>
      <c r="AY21" s="17">
        <v>0</v>
      </c>
      <c r="AZ21" s="17">
        <v>31.0235176848003</v>
      </c>
      <c r="BA21" s="17">
        <v>0.15268885056123499</v>
      </c>
      <c r="BB21" s="17">
        <v>1.2105192225400499E-3</v>
      </c>
      <c r="BC21" s="17">
        <v>8.8771479852510805E-3</v>
      </c>
      <c r="BD21" s="5">
        <v>8.5753914504759196E-5</v>
      </c>
      <c r="BE21" s="17">
        <v>1.7410503507002401E-4</v>
      </c>
      <c r="BF21" s="17">
        <v>0</v>
      </c>
      <c r="BG21" s="17">
        <v>0</v>
      </c>
      <c r="BH21" s="17">
        <v>0.18616392271528701</v>
      </c>
      <c r="BI21" s="17">
        <v>1.55325775380986</v>
      </c>
      <c r="BJ21" s="17">
        <v>2.82753176485501E-2</v>
      </c>
      <c r="BK21" s="17">
        <v>2.7166485380600399E-2</v>
      </c>
      <c r="BL21" s="17">
        <v>102.94807567916099</v>
      </c>
      <c r="BM21" s="17">
        <v>2910.6810921381998</v>
      </c>
      <c r="BN21" s="17">
        <v>297.53633094969598</v>
      </c>
      <c r="BO21" s="17">
        <v>3234.0901251328901</v>
      </c>
      <c r="BP21" s="17">
        <v>0</v>
      </c>
      <c r="BQ21" s="17">
        <v>2.0306780627495402</v>
      </c>
      <c r="BR21" s="17">
        <v>0</v>
      </c>
      <c r="BS21" s="17">
        <v>0.17563621725725101</v>
      </c>
      <c r="BT21" s="17">
        <v>6.9806362862172495E-4</v>
      </c>
      <c r="BU21" s="17">
        <v>2.0595026084073201E-3</v>
      </c>
      <c r="BV21" s="17">
        <v>1.6527663580627901E-3</v>
      </c>
      <c r="BW21" s="17">
        <v>5.1752762677910201E-2</v>
      </c>
      <c r="BX21" s="17">
        <v>4.85450124704443E-2</v>
      </c>
      <c r="BY21" s="17">
        <v>17.000858897349399</v>
      </c>
      <c r="BZ21" s="17">
        <v>0.471319278592569</v>
      </c>
      <c r="CA21" s="17">
        <v>0.30341548540815799</v>
      </c>
      <c r="CB21" s="17">
        <v>37.447936882774698</v>
      </c>
      <c r="CC21" s="17">
        <v>0.27792015938314601</v>
      </c>
      <c r="CD21" s="17">
        <v>0</v>
      </c>
      <c r="CE21" s="5">
        <v>5.0599714004310001E-7</v>
      </c>
      <c r="CF21" s="17">
        <v>0.211804524468548</v>
      </c>
      <c r="CG21" s="17">
        <v>83.212065321878995</v>
      </c>
      <c r="CH21" s="17">
        <v>80.701301054722904</v>
      </c>
      <c r="CI21" s="17">
        <v>2.5107642671560901</v>
      </c>
      <c r="CJ21" s="17">
        <v>0.10706182540496099</v>
      </c>
      <c r="CK21" s="17">
        <v>0</v>
      </c>
      <c r="CL21" s="17">
        <v>1.03580146166437</v>
      </c>
      <c r="CM21" s="17">
        <v>0.248331827686745</v>
      </c>
      <c r="CN21" s="17">
        <v>6.72758951702244</v>
      </c>
      <c r="CO21" s="17">
        <v>1.40373609715769</v>
      </c>
      <c r="CP21" s="17">
        <v>1.0100459502747501</v>
      </c>
      <c r="CQ21" s="17">
        <v>26.910369584704299</v>
      </c>
      <c r="CR21" s="17">
        <v>3.8286973546604902E-2</v>
      </c>
      <c r="CS21" s="17">
        <v>0.239750347878326</v>
      </c>
      <c r="CT21" s="17">
        <v>4.25016058102812</v>
      </c>
      <c r="CU21" s="17">
        <v>7.5125188035516403E-3</v>
      </c>
      <c r="CV21" s="17">
        <v>4.0859851541989798</v>
      </c>
      <c r="CW21" s="17">
        <v>25.231065204191999</v>
      </c>
      <c r="CX21" s="17">
        <v>0</v>
      </c>
      <c r="CY21" s="17">
        <v>0</v>
      </c>
      <c r="CZ21" s="17">
        <v>2.1552608066487902</v>
      </c>
      <c r="DA21" s="17">
        <v>0.206991647144501</v>
      </c>
      <c r="DB21" s="17">
        <v>0</v>
      </c>
      <c r="DC21" s="17">
        <v>101.715662030346</v>
      </c>
      <c r="DD21" s="17">
        <v>0.19682070333412499</v>
      </c>
      <c r="DE21" s="17">
        <v>3.3113010050379601</v>
      </c>
      <c r="DF21" s="17"/>
      <c r="DG21" s="25">
        <f t="shared" si="0"/>
        <v>7.9999941386674194E-3</v>
      </c>
      <c r="DH21" s="94">
        <f t="shared" si="1"/>
        <v>1.0121162623750837</v>
      </c>
      <c r="DI21" s="25">
        <f t="shared" si="2"/>
        <v>1.9246997675497306E-2</v>
      </c>
      <c r="DJ21" s="40">
        <f t="shared" si="3"/>
        <v>-4.7533508317504616E-7</v>
      </c>
      <c r="DK21" s="40"/>
      <c r="DL21" s="40">
        <f t="shared" si="4"/>
        <v>-3.1250421442356143E-7</v>
      </c>
      <c r="DM21" s="40">
        <f t="shared" si="5"/>
        <v>-3.8237374246697749E-7</v>
      </c>
      <c r="DN21" s="40">
        <f t="shared" si="6"/>
        <v>-3.6053032887463535E-7</v>
      </c>
      <c r="DO21" s="40">
        <f t="shared" si="7"/>
        <v>2.604510825703276E-7</v>
      </c>
      <c r="DP21" s="40">
        <f t="shared" si="8"/>
        <v>-2.8333538085067383E-7</v>
      </c>
      <c r="DQ21" s="72">
        <f t="shared" si="29"/>
        <v>2.7665609741018598E-5</v>
      </c>
      <c r="DR21" s="72">
        <f t="shared" si="30"/>
        <v>1.563644245721936E-6</v>
      </c>
      <c r="DS21" s="72">
        <f t="shared" si="31"/>
        <v>1.2092507764513207E-6</v>
      </c>
      <c r="DT21" s="72">
        <f t="shared" si="32"/>
        <v>1.9599947792260617E-4</v>
      </c>
      <c r="DU21" s="72">
        <f t="shared" si="33"/>
        <v>-1.4264206888175997E-6</v>
      </c>
      <c r="DV21" s="72">
        <f t="shared" si="34"/>
        <v>2.6778859793018405E-6</v>
      </c>
      <c r="DW21" s="72">
        <f t="shared" si="35"/>
        <v>1.3195143759915255E-7</v>
      </c>
      <c r="DX21" s="72">
        <f t="shared" si="36"/>
        <v>3.4168120224411351E-7</v>
      </c>
      <c r="DY21" s="72">
        <f t="shared" si="37"/>
        <v>3.7144455251569224E-6</v>
      </c>
      <c r="DZ21" s="72">
        <f t="shared" si="38"/>
        <v>1.0027753108986295E-6</v>
      </c>
      <c r="EA21" s="72">
        <f t="shared" si="39"/>
        <v>3.0350319503822903E-6</v>
      </c>
      <c r="EB21" s="72">
        <f t="shared" si="40"/>
        <v>2.5383017259649604E-6</v>
      </c>
      <c r="EC21" s="72">
        <f t="shared" si="41"/>
        <v>4.5361853719278745E-7</v>
      </c>
      <c r="ED21" s="72">
        <f t="shared" si="42"/>
        <v>2.925359316897845E-6</v>
      </c>
      <c r="EE21" s="72">
        <f t="shared" si="43"/>
        <v>1.3033869061704893E-4</v>
      </c>
      <c r="EF21" s="72">
        <f t="shared" si="44"/>
        <v>1.6602197053437358E-7</v>
      </c>
      <c r="EG21" s="72">
        <f t="shared" si="45"/>
        <v>1.3281362596360906E-6</v>
      </c>
      <c r="EH21" s="40">
        <f t="shared" si="46"/>
        <v>4.5590198649097531E-6</v>
      </c>
      <c r="EI21" s="69">
        <f t="shared" si="47"/>
        <v>-2.3935770186268349E-7</v>
      </c>
      <c r="EJ21" s="40">
        <f t="shared" si="48"/>
        <v>-3.7611066466048163E-6</v>
      </c>
      <c r="EK21" s="40">
        <f t="shared" si="49"/>
        <v>7.8694044932578662E-4</v>
      </c>
      <c r="EL21" s="40">
        <f t="shared" si="50"/>
        <v>-9.7336573142740379E-4</v>
      </c>
      <c r="EM21" s="69">
        <f t="shared" si="51"/>
        <v>-6.6163834685708687E-4</v>
      </c>
      <c r="EN21" s="40">
        <f t="shared" si="52"/>
        <v>-1.0139569358003133E-6</v>
      </c>
      <c r="EO21" s="40">
        <f t="shared" si="53"/>
        <v>-1.0455029804064123E-6</v>
      </c>
      <c r="EP21" s="40"/>
      <c r="EQ21" s="40"/>
      <c r="ER21" s="40"/>
      <c r="ES21" s="40"/>
    </row>
    <row r="22" spans="1:149" x14ac:dyDescent="0.3">
      <c r="A22" s="15" t="s">
        <v>189</v>
      </c>
      <c r="B22" s="15">
        <v>427.62968353999997</v>
      </c>
      <c r="D22" s="15">
        <v>2784.5145784000001</v>
      </c>
      <c r="E22" s="15">
        <v>74.015924060000003</v>
      </c>
      <c r="F22" s="15">
        <v>71.731936259999998</v>
      </c>
      <c r="G22" s="15">
        <v>11.061396889999999</v>
      </c>
      <c r="H22" s="15">
        <v>93.511709229999994</v>
      </c>
      <c r="I22" s="15"/>
      <c r="J22" s="17" t="s">
        <v>189</v>
      </c>
      <c r="K22" s="17">
        <v>0</v>
      </c>
      <c r="L22" s="17">
        <v>1.0617054588219801</v>
      </c>
      <c r="M22" s="17">
        <v>0.172810010029259</v>
      </c>
      <c r="N22" s="17">
        <v>0.39313407096067399</v>
      </c>
      <c r="O22" s="17">
        <v>0.39313407096067399</v>
      </c>
      <c r="P22" s="17">
        <v>1.51832642000777</v>
      </c>
      <c r="Q22" s="17">
        <v>0</v>
      </c>
      <c r="R22" s="17">
        <v>3.1583657458401497E-4</v>
      </c>
      <c r="S22" s="17">
        <v>1.54202174439612E-3</v>
      </c>
      <c r="T22" s="17">
        <v>0.190240154798135</v>
      </c>
      <c r="U22" s="17">
        <v>2.9983903822833498E-4</v>
      </c>
      <c r="V22" s="17">
        <v>9.4727628648945197E-2</v>
      </c>
      <c r="W22" s="17">
        <v>1.0495814249684401E-2</v>
      </c>
      <c r="X22" s="17">
        <v>6.4329166279204304E-3</v>
      </c>
      <c r="Y22" s="17">
        <v>2.2438626090714799</v>
      </c>
      <c r="Z22" s="5">
        <v>1.03866723558039E-7</v>
      </c>
      <c r="AA22" s="5">
        <v>4.15472429680826E-7</v>
      </c>
      <c r="AB22" s="17">
        <v>427.62946064848899</v>
      </c>
      <c r="AC22" s="17">
        <v>2.2839878258458799</v>
      </c>
      <c r="AD22" s="17">
        <v>33.285833082888203</v>
      </c>
      <c r="AE22" s="17">
        <v>9.8510130253476298</v>
      </c>
      <c r="AF22" s="17">
        <v>0.89779661801065902</v>
      </c>
      <c r="AG22" s="17">
        <v>23.919435702971199</v>
      </c>
      <c r="AH22" s="17">
        <v>3.7777592570423799</v>
      </c>
      <c r="AI22" s="17">
        <v>9.3555489112182393</v>
      </c>
      <c r="AJ22" s="17">
        <v>7.0857373795804895E-2</v>
      </c>
      <c r="AK22" s="17">
        <v>1.63269579538539</v>
      </c>
      <c r="AL22" s="17">
        <v>4.1051711360698198E-2</v>
      </c>
      <c r="AM22" s="17">
        <v>0</v>
      </c>
      <c r="AN22" s="17">
        <v>0</v>
      </c>
      <c r="AO22" s="17">
        <v>1.7151931905307001</v>
      </c>
      <c r="AP22" s="17">
        <v>1.7151931905307001</v>
      </c>
      <c r="AQ22" s="17">
        <v>0</v>
      </c>
      <c r="AR22" s="17">
        <v>0</v>
      </c>
      <c r="AS22" s="17">
        <v>0.26089815456462401</v>
      </c>
      <c r="AT22" s="5">
        <v>8.6953229800747904E-7</v>
      </c>
      <c r="AU22" s="5">
        <v>1.6791010288517E-6</v>
      </c>
      <c r="AV22" s="17">
        <v>22.276112375491198</v>
      </c>
      <c r="AW22" s="17">
        <v>0.33027821761314002</v>
      </c>
      <c r="AX22" s="17">
        <v>5.1643692321410598E-2</v>
      </c>
      <c r="AY22" s="17">
        <v>0</v>
      </c>
      <c r="AZ22" s="17">
        <v>28.521316141540801</v>
      </c>
      <c r="BA22" s="17">
        <v>0.14037350815957</v>
      </c>
      <c r="BB22" s="17">
        <v>1.07597646826171E-3</v>
      </c>
      <c r="BC22" s="17">
        <v>7.89050791933287E-3</v>
      </c>
      <c r="BD22" s="5">
        <v>7.6222513511577E-5</v>
      </c>
      <c r="BE22" s="17">
        <v>1.5475417388735401E-4</v>
      </c>
      <c r="BF22" s="17">
        <v>0</v>
      </c>
      <c r="BG22" s="17">
        <v>0</v>
      </c>
      <c r="BH22" s="17">
        <v>0.17114875893704701</v>
      </c>
      <c r="BI22" s="17">
        <v>1.3806247298864001</v>
      </c>
      <c r="BJ22" s="17">
        <v>2.5132717743569299E-2</v>
      </c>
      <c r="BK22" s="17">
        <v>2.4147111680638399E-2</v>
      </c>
      <c r="BL22" s="17">
        <v>94.644706681547802</v>
      </c>
      <c r="BM22" s="17">
        <v>2506.0626096031101</v>
      </c>
      <c r="BN22" s="17">
        <v>256.17537961209598</v>
      </c>
      <c r="BO22" s="17">
        <v>2784.5141015907002</v>
      </c>
      <c r="BP22" s="17">
        <v>0</v>
      </c>
      <c r="BQ22" s="17">
        <v>1.86689016681696</v>
      </c>
      <c r="BR22" s="17">
        <v>0</v>
      </c>
      <c r="BS22" s="17">
        <v>0.16138826847777399</v>
      </c>
      <c r="BT22" s="17">
        <v>6.2048056543086497E-4</v>
      </c>
      <c r="BU22" s="17">
        <v>1.8306007973059499E-3</v>
      </c>
      <c r="BV22" s="17">
        <v>1.4690655003224201E-3</v>
      </c>
      <c r="BW22" s="17">
        <v>4.7032892639243297E-2</v>
      </c>
      <c r="BX22" s="17">
        <v>4.3149566360775299E-2</v>
      </c>
      <c r="BY22" s="17">
        <v>15.6296383642298</v>
      </c>
      <c r="BZ22" s="17">
        <v>0.41893542645656601</v>
      </c>
      <c r="CA22" s="17">
        <v>0.26969303101241698</v>
      </c>
      <c r="CB22" s="17">
        <v>33.285865747669902</v>
      </c>
      <c r="CC22" s="17">
        <v>0.24703125600291001</v>
      </c>
      <c r="CD22" s="17">
        <v>0</v>
      </c>
      <c r="CE22" s="5">
        <v>4.4975836282566301E-7</v>
      </c>
      <c r="CF22" s="17">
        <v>0.18826387749797399</v>
      </c>
      <c r="CG22" s="17">
        <v>74.015906772738205</v>
      </c>
      <c r="CH22" s="17">
        <v>71.731918946892307</v>
      </c>
      <c r="CI22" s="17">
        <v>2.2839878258458799</v>
      </c>
      <c r="CJ22" s="17">
        <v>9.5162689176959497E-2</v>
      </c>
      <c r="CK22" s="17">
        <v>0</v>
      </c>
      <c r="CL22" s="17">
        <v>0.92067914353742597</v>
      </c>
      <c r="CM22" s="17">
        <v>0.22073152483672001</v>
      </c>
      <c r="CN22" s="17">
        <v>5.9798684973847598</v>
      </c>
      <c r="CO22" s="17">
        <v>1.2477218558838601</v>
      </c>
      <c r="CP22" s="17">
        <v>0.89778566577930596</v>
      </c>
      <c r="CQ22" s="17">
        <v>23.9194666628085</v>
      </c>
      <c r="CR22" s="17">
        <v>3.51988949454351E-2</v>
      </c>
      <c r="CS22" s="17">
        <v>0.213103761092831</v>
      </c>
      <c r="CT22" s="17">
        <v>3.7777826840170401</v>
      </c>
      <c r="CU22" s="17">
        <v>6.6775573741849701E-3</v>
      </c>
      <c r="CV22" s="17">
        <v>11.061403866668799</v>
      </c>
      <c r="CW22" s="17">
        <v>23.196019388376801</v>
      </c>
      <c r="CX22" s="17">
        <v>0</v>
      </c>
      <c r="CY22" s="17">
        <v>0</v>
      </c>
      <c r="CZ22" s="17">
        <v>1.9814243635214699</v>
      </c>
      <c r="DA22" s="17">
        <v>0.19029688951806001</v>
      </c>
      <c r="DB22" s="17">
        <v>0</v>
      </c>
      <c r="DC22" s="17">
        <v>93.511679039005202</v>
      </c>
      <c r="DD22" s="17">
        <v>0.18094563248043199</v>
      </c>
      <c r="DE22" s="17">
        <v>3.04422275698971</v>
      </c>
      <c r="DF22" s="17"/>
      <c r="DG22" s="25">
        <f t="shared" si="0"/>
        <v>7.9999998429764099E-3</v>
      </c>
      <c r="DH22" s="94">
        <f t="shared" si="1"/>
        <v>1.0121164292437739</v>
      </c>
      <c r="DI22" s="25">
        <f t="shared" si="2"/>
        <v>1.9247006774049419E-2</v>
      </c>
      <c r="DJ22" s="40">
        <f t="shared" si="3"/>
        <v>-5.2122553593945437E-7</v>
      </c>
      <c r="DK22" s="40"/>
      <c r="DL22" s="40">
        <f t="shared" si="4"/>
        <v>-1.7123605802762218E-7</v>
      </c>
      <c r="DM22" s="40">
        <f t="shared" si="5"/>
        <v>-2.3356138584511204E-7</v>
      </c>
      <c r="DN22" s="40">
        <f t="shared" si="6"/>
        <v>-2.4135843242602948E-7</v>
      </c>
      <c r="DO22" s="40">
        <f t="shared" si="7"/>
        <v>6.3072221975096732E-7</v>
      </c>
      <c r="DP22" s="40">
        <f t="shared" si="8"/>
        <v>-3.2285790775058183E-7</v>
      </c>
      <c r="DQ22" s="72">
        <f t="shared" si="29"/>
        <v>2.7910546932869585E-5</v>
      </c>
      <c r="DR22" s="72">
        <f t="shared" si="30"/>
        <v>2.4718836206390718E-6</v>
      </c>
      <c r="DS22" s="72">
        <f t="shared" si="31"/>
        <v>8.7103360752200983E-7</v>
      </c>
      <c r="DT22" s="72">
        <f t="shared" si="32"/>
        <v>1.9663034200498625E-4</v>
      </c>
      <c r="DU22" s="72">
        <f t="shared" si="33"/>
        <v>-1.2772492466055129E-6</v>
      </c>
      <c r="DV22" s="72">
        <f t="shared" si="34"/>
        <v>3.1435746178025438E-6</v>
      </c>
      <c r="DW22" s="72">
        <f t="shared" si="35"/>
        <v>-1.1777973975589139E-7</v>
      </c>
      <c r="DX22" s="72">
        <f t="shared" si="36"/>
        <v>1.1565346307941108E-7</v>
      </c>
      <c r="DY22" s="72">
        <f t="shared" si="37"/>
        <v>2.0526001250206129E-6</v>
      </c>
      <c r="DZ22" s="72">
        <f t="shared" si="38"/>
        <v>1.1506572836304968E-6</v>
      </c>
      <c r="EA22" s="72">
        <f t="shared" si="39"/>
        <v>2.1849408860449253E-6</v>
      </c>
      <c r="EB22" s="72">
        <f t="shared" si="40"/>
        <v>-8.4121535650250992E-7</v>
      </c>
      <c r="EC22" s="72">
        <f t="shared" si="41"/>
        <v>-6.1125000295130776E-7</v>
      </c>
      <c r="ED22" s="72">
        <f t="shared" si="42"/>
        <v>-3.9662022584272481E-7</v>
      </c>
      <c r="EE22" s="72">
        <f t="shared" si="43"/>
        <v>1.3081733295663923E-4</v>
      </c>
      <c r="EF22" s="72">
        <f t="shared" si="44"/>
        <v>2.2477608407002539E-8</v>
      </c>
      <c r="EG22" s="72">
        <f t="shared" si="45"/>
        <v>3.2721276920652855E-6</v>
      </c>
      <c r="EH22" s="40">
        <f t="shared" si="46"/>
        <v>2.9486289490512458E-6</v>
      </c>
      <c r="EI22" s="69">
        <f t="shared" si="47"/>
        <v>6.4964012859694543E-6</v>
      </c>
      <c r="EJ22" s="40">
        <f t="shared" si="48"/>
        <v>-8.5975181905984546E-7</v>
      </c>
      <c r="EK22" s="40">
        <f t="shared" si="49"/>
        <v>7.855305553314541E-4</v>
      </c>
      <c r="EL22" s="40">
        <f t="shared" si="50"/>
        <v>-9.78465721785453E-4</v>
      </c>
      <c r="EM22" s="69">
        <f t="shared" si="51"/>
        <v>-6.5874083469999326E-4</v>
      </c>
      <c r="EN22" s="40">
        <f t="shared" si="52"/>
        <v>-1.0978806556594886E-6</v>
      </c>
      <c r="EO22" s="40">
        <f t="shared" si="53"/>
        <v>-1.1328378417261769E-6</v>
      </c>
      <c r="EP22" s="40"/>
      <c r="EQ22" s="40"/>
      <c r="ER22" s="40"/>
      <c r="ES22" s="40"/>
    </row>
    <row r="23" spans="1:149" x14ac:dyDescent="0.3">
      <c r="A23" s="15" t="s">
        <v>190</v>
      </c>
      <c r="B23" s="15">
        <v>685.31270586000005</v>
      </c>
      <c r="D23" s="15">
        <v>4432.1911092999999</v>
      </c>
      <c r="E23" s="15">
        <v>115.32983805000001</v>
      </c>
      <c r="F23" s="15">
        <v>111.80016433</v>
      </c>
      <c r="G23" s="15">
        <v>12.95554345</v>
      </c>
      <c r="H23" s="15">
        <v>137.12020421</v>
      </c>
      <c r="I23" s="15"/>
      <c r="J23" s="17" t="s">
        <v>190</v>
      </c>
      <c r="K23" s="17">
        <v>0</v>
      </c>
      <c r="L23" s="17">
        <v>1.5568235030127799</v>
      </c>
      <c r="M23" s="17">
        <v>0.25339875947424101</v>
      </c>
      <c r="N23" s="17">
        <v>0.576469401526994</v>
      </c>
      <c r="O23" s="17">
        <v>0.576469401526994</v>
      </c>
      <c r="P23" s="17">
        <v>2.2263869486277201</v>
      </c>
      <c r="Q23" s="17">
        <v>0</v>
      </c>
      <c r="R23" s="17">
        <v>4.9225636345508303E-4</v>
      </c>
      <c r="S23" s="17">
        <v>2.4033681157867399E-3</v>
      </c>
      <c r="T23" s="17">
        <v>0.27895716134906801</v>
      </c>
      <c r="U23" s="17">
        <v>4.67324242152561E-4</v>
      </c>
      <c r="V23" s="17">
        <v>0.138902949136261</v>
      </c>
      <c r="W23" s="17">
        <v>1.6358595263810501E-2</v>
      </c>
      <c r="X23" s="17">
        <v>1.00262313846679E-2</v>
      </c>
      <c r="Y23" s="17">
        <v>3.2902746226827801</v>
      </c>
      <c r="Z23" s="5">
        <v>1.61886184604022E-7</v>
      </c>
      <c r="AA23" s="5">
        <v>6.47545428552059E-7</v>
      </c>
      <c r="AB23" s="17">
        <v>685.31248196564002</v>
      </c>
      <c r="AC23" s="17">
        <v>3.5296714761597601</v>
      </c>
      <c r="AD23" s="17">
        <v>51.8787271520141</v>
      </c>
      <c r="AE23" s="17">
        <v>15.3536160459002</v>
      </c>
      <c r="AF23" s="17">
        <v>1.3992904277848499</v>
      </c>
      <c r="AG23" s="17">
        <v>37.280423090990197</v>
      </c>
      <c r="AH23" s="17">
        <v>5.8879537372972397</v>
      </c>
      <c r="AI23" s="17">
        <v>13.718442911007401</v>
      </c>
      <c r="AJ23" s="17">
        <v>0.103901184760991</v>
      </c>
      <c r="AK23" s="17">
        <v>2.3940920088054001</v>
      </c>
      <c r="AL23" s="17">
        <v>6.0195817635979497E-2</v>
      </c>
      <c r="AM23" s="17">
        <v>0</v>
      </c>
      <c r="AN23" s="17">
        <v>0</v>
      </c>
      <c r="AO23" s="17">
        <v>2.5150615369039699</v>
      </c>
      <c r="AP23" s="17">
        <v>2.5150615369039699</v>
      </c>
      <c r="AQ23" s="17">
        <v>0</v>
      </c>
      <c r="AR23" s="17">
        <v>0</v>
      </c>
      <c r="AS23" s="17">
        <v>0.38256626174047098</v>
      </c>
      <c r="AT23" s="5">
        <v>1.35523805720792E-6</v>
      </c>
      <c r="AU23" s="5">
        <v>2.61701337434129E-6</v>
      </c>
      <c r="AV23" s="17">
        <v>35.457526168047302</v>
      </c>
      <c r="AW23" s="17">
        <v>0.48430109271979499</v>
      </c>
      <c r="AX23" s="17">
        <v>7.5726931567683398E-2</v>
      </c>
      <c r="AY23" s="17">
        <v>0</v>
      </c>
      <c r="AZ23" s="17">
        <v>41.821999622595698</v>
      </c>
      <c r="BA23" s="17">
        <v>0.20583572850278201</v>
      </c>
      <c r="BB23" s="17">
        <v>1.6770022864685799E-3</v>
      </c>
      <c r="BC23" s="17">
        <v>1.22980191723849E-2</v>
      </c>
      <c r="BD23" s="17">
        <v>1.18798905214482E-4</v>
      </c>
      <c r="BE23" s="17">
        <v>2.4119780741524601E-4</v>
      </c>
      <c r="BF23" s="17">
        <v>0</v>
      </c>
      <c r="BG23" s="17">
        <v>0</v>
      </c>
      <c r="BH23" s="17">
        <v>0.25096285339062901</v>
      </c>
      <c r="BI23" s="17">
        <v>2.1518175213534101</v>
      </c>
      <c r="BJ23" s="17">
        <v>3.9171428088427301E-2</v>
      </c>
      <c r="BK23" s="17">
        <v>3.76352940207344E-2</v>
      </c>
      <c r="BL23" s="17">
        <v>138.78156084260601</v>
      </c>
      <c r="BM23" s="17">
        <v>3988.9712004847902</v>
      </c>
      <c r="BN23" s="17">
        <v>407.76163841663998</v>
      </c>
      <c r="BO23" s="17">
        <v>4432.1903650694803</v>
      </c>
      <c r="BP23" s="17">
        <v>0</v>
      </c>
      <c r="BQ23" s="17">
        <v>2.7375003973347201</v>
      </c>
      <c r="BR23" s="17">
        <v>0</v>
      </c>
      <c r="BS23" s="17">
        <v>0.236872613679287</v>
      </c>
      <c r="BT23" s="17">
        <v>9.6706898195865205E-4</v>
      </c>
      <c r="BU23" s="17">
        <v>2.8531414606608298E-3</v>
      </c>
      <c r="BV23" s="17">
        <v>2.2896717504244401E-3</v>
      </c>
      <c r="BW23" s="17">
        <v>7.0433290024094306E-2</v>
      </c>
      <c r="BX23" s="17">
        <v>6.7252169530580802E-2</v>
      </c>
      <c r="BY23" s="17">
        <v>22.918399496074301</v>
      </c>
      <c r="BZ23" s="17">
        <v>0.65294556160099604</v>
      </c>
      <c r="CA23" s="17">
        <v>0.42033901003213198</v>
      </c>
      <c r="CB23" s="17">
        <v>51.878770755248297</v>
      </c>
      <c r="CC23" s="17">
        <v>0.38501865433952198</v>
      </c>
      <c r="CD23" s="17">
        <v>0</v>
      </c>
      <c r="CE23" s="5">
        <v>7.0098589838456304E-7</v>
      </c>
      <c r="CF23" s="17">
        <v>0.29342494745614101</v>
      </c>
      <c r="CG23" s="17">
        <v>115.329796763114</v>
      </c>
      <c r="CH23" s="17">
        <v>111.800125286954</v>
      </c>
      <c r="CI23" s="17">
        <v>3.5296714761597601</v>
      </c>
      <c r="CJ23" s="17">
        <v>0.14831887237994401</v>
      </c>
      <c r="CK23" s="17">
        <v>0</v>
      </c>
      <c r="CL23" s="17">
        <v>1.4349548166471</v>
      </c>
      <c r="CM23" s="17">
        <v>0.34402848586782098</v>
      </c>
      <c r="CN23" s="17">
        <v>9.3201189005550091</v>
      </c>
      <c r="CO23" s="17">
        <v>1.94467604076346</v>
      </c>
      <c r="CP23" s="17">
        <v>1.3992730477466</v>
      </c>
      <c r="CQ23" s="17">
        <v>37.280467286496098</v>
      </c>
      <c r="CR23" s="17">
        <v>5.1613741644654501E-2</v>
      </c>
      <c r="CS23" s="17">
        <v>0.33213981720045999</v>
      </c>
      <c r="CT23" s="17">
        <v>5.8879894015773999</v>
      </c>
      <c r="CU23" s="17">
        <v>1.0407519512778501E-2</v>
      </c>
      <c r="CV23" s="17">
        <v>12.9555367240437</v>
      </c>
      <c r="CW23" s="17">
        <v>34.0133174352599</v>
      </c>
      <c r="CX23" s="17">
        <v>0</v>
      </c>
      <c r="CY23" s="17">
        <v>0</v>
      </c>
      <c r="CZ23" s="17">
        <v>2.90544768932922</v>
      </c>
      <c r="DA23" s="17">
        <v>0.27904008944256398</v>
      </c>
      <c r="DB23" s="17">
        <v>0</v>
      </c>
      <c r="DC23" s="17">
        <v>137.120159314913</v>
      </c>
      <c r="DD23" s="17">
        <v>0.26532843513967702</v>
      </c>
      <c r="DE23" s="17">
        <v>4.4638746799800701</v>
      </c>
      <c r="DF23" s="17"/>
      <c r="DG23" s="25">
        <f t="shared" si="0"/>
        <v>8.0000007327057712E-3</v>
      </c>
      <c r="DH23" s="94">
        <f t="shared" si="1"/>
        <v>1.0121163914627418</v>
      </c>
      <c r="DI23" s="25">
        <f t="shared" si="2"/>
        <v>1.9247004561313372E-2</v>
      </c>
      <c r="DJ23" s="40">
        <f t="shared" si="3"/>
        <v>-3.2670393839008474E-7</v>
      </c>
      <c r="DK23" s="40"/>
      <c r="DL23" s="40">
        <f t="shared" si="4"/>
        <v>-1.6791480809493503E-7</v>
      </c>
      <c r="DM23" s="40">
        <f t="shared" si="5"/>
        <v>-3.5798962957502676E-7</v>
      </c>
      <c r="DN23" s="40">
        <f t="shared" si="6"/>
        <v>-3.4922172284388701E-7</v>
      </c>
      <c r="DO23" s="40">
        <f t="shared" si="7"/>
        <v>-5.1915663177814731E-7</v>
      </c>
      <c r="DP23" s="40">
        <f t="shared" si="8"/>
        <v>-3.2741409086686284E-7</v>
      </c>
      <c r="DQ23" s="72">
        <f t="shared" si="29"/>
        <v>2.8192693727968869E-5</v>
      </c>
      <c r="DR23" s="72">
        <f t="shared" si="30"/>
        <v>2.7824218439041318E-6</v>
      </c>
      <c r="DS23" s="72">
        <f t="shared" si="31"/>
        <v>4.2626737312637548E-7</v>
      </c>
      <c r="DT23" s="72">
        <f t="shared" si="32"/>
        <v>1.9633141106195585E-4</v>
      </c>
      <c r="DU23" s="72">
        <f t="shared" si="33"/>
        <v>-6.0246550830531862E-7</v>
      </c>
      <c r="DV23" s="72">
        <f t="shared" si="34"/>
        <v>1.6396385316614716E-6</v>
      </c>
      <c r="DW23" s="72">
        <f t="shared" si="35"/>
        <v>-1.1064095500978499E-7</v>
      </c>
      <c r="DX23" s="72">
        <f t="shared" si="36"/>
        <v>-1.5985530791436299E-6</v>
      </c>
      <c r="DY23" s="72">
        <f t="shared" si="37"/>
        <v>1.1246098398425733E-6</v>
      </c>
      <c r="DZ23" s="72">
        <f t="shared" si="38"/>
        <v>1.4213389470355904E-6</v>
      </c>
      <c r="EA23" s="72">
        <f t="shared" si="39"/>
        <v>2.6590284360141261E-6</v>
      </c>
      <c r="EB23" s="72">
        <f t="shared" si="40"/>
        <v>-1.691985013187182E-6</v>
      </c>
      <c r="EC23" s="72">
        <f t="shared" si="41"/>
        <v>4.1488212752783907E-7</v>
      </c>
      <c r="ED23" s="72">
        <f t="shared" si="42"/>
        <v>8.589134035229725E-7</v>
      </c>
      <c r="EE23" s="72">
        <f t="shared" si="43"/>
        <v>1.3135877967794941E-4</v>
      </c>
      <c r="EF23" s="72">
        <f t="shared" si="44"/>
        <v>4.691912402913331E-7</v>
      </c>
      <c r="EG23" s="72">
        <f t="shared" si="45"/>
        <v>2.0256510889353086E-6</v>
      </c>
      <c r="EH23" s="40">
        <f t="shared" si="46"/>
        <v>3.4932876971733273E-6</v>
      </c>
      <c r="EI23" s="69">
        <f t="shared" si="47"/>
        <v>2.8649228546901353E-6</v>
      </c>
      <c r="EJ23" s="40">
        <f t="shared" si="48"/>
        <v>-2.1733392047709435E-6</v>
      </c>
      <c r="EK23" s="40">
        <f t="shared" si="49"/>
        <v>7.8510762749560566E-4</v>
      </c>
      <c r="EL23" s="40">
        <f t="shared" si="50"/>
        <v>-9.7334764090397795E-4</v>
      </c>
      <c r="EM23" s="69">
        <f t="shared" si="51"/>
        <v>-6.7227927957529349E-4</v>
      </c>
      <c r="EN23" s="40">
        <f t="shared" si="52"/>
        <v>-9.9569210106019788E-7</v>
      </c>
      <c r="EO23" s="40">
        <f t="shared" si="53"/>
        <v>-1.0271273589147397E-6</v>
      </c>
      <c r="EP23" s="40"/>
      <c r="EQ23" s="40"/>
      <c r="ER23" s="40"/>
      <c r="ES23" s="40"/>
    </row>
    <row r="24" spans="1:149" x14ac:dyDescent="0.3">
      <c r="A24" s="15" t="s">
        <v>191</v>
      </c>
      <c r="B24" s="15">
        <v>89.531241199999997</v>
      </c>
      <c r="D24" s="15">
        <v>618.89788470999997</v>
      </c>
      <c r="E24" s="15">
        <v>17.027889129999998</v>
      </c>
      <c r="F24" s="15">
        <v>16.5008616</v>
      </c>
      <c r="G24" s="15">
        <v>2.7319949000000001</v>
      </c>
      <c r="H24" s="15">
        <v>23.952856220000001</v>
      </c>
      <c r="I24" s="15"/>
      <c r="J24" s="17" t="s">
        <v>191</v>
      </c>
      <c r="K24" s="17">
        <v>0</v>
      </c>
      <c r="L24" s="17">
        <v>0.27195394895648101</v>
      </c>
      <c r="M24" s="17">
        <v>4.4265009980783601E-2</v>
      </c>
      <c r="N24" s="17">
        <v>0.100700470407172</v>
      </c>
      <c r="O24" s="17">
        <v>0.100700470407172</v>
      </c>
      <c r="P24" s="17">
        <v>0.38891649027133302</v>
      </c>
      <c r="Q24" s="17">
        <v>0</v>
      </c>
      <c r="R24" s="5">
        <v>7.2652987593489703E-5</v>
      </c>
      <c r="S24" s="17">
        <v>3.5471580129741901E-4</v>
      </c>
      <c r="T24" s="17">
        <v>4.8729666235708298E-2</v>
      </c>
      <c r="U24" s="5">
        <v>6.8973769357121595E-5</v>
      </c>
      <c r="V24" s="17">
        <v>2.42644048295407E-2</v>
      </c>
      <c r="W24" s="17">
        <v>2.4144038667967302E-3</v>
      </c>
      <c r="X24" s="17">
        <v>1.4797949571476599E-3</v>
      </c>
      <c r="Y24" s="17">
        <v>0.57476197501543702</v>
      </c>
      <c r="Z24" s="5">
        <v>2.3893413741408799E-8</v>
      </c>
      <c r="AA24" s="5">
        <v>9.5572581325749397E-8</v>
      </c>
      <c r="AB24" s="17">
        <v>89.531141089854799</v>
      </c>
      <c r="AC24" s="17">
        <v>0.52702670998748802</v>
      </c>
      <c r="AD24" s="17">
        <v>7.6569069986827296</v>
      </c>
      <c r="AE24" s="17">
        <v>2.2660798349840401</v>
      </c>
      <c r="AF24" s="17">
        <v>0.206524738096419</v>
      </c>
      <c r="AG24" s="17">
        <v>5.5023120309528899</v>
      </c>
      <c r="AH24" s="17">
        <v>0.86901742632428902</v>
      </c>
      <c r="AI24" s="17">
        <v>2.39640699528838</v>
      </c>
      <c r="AJ24" s="17">
        <v>1.8149872605356901E-2</v>
      </c>
      <c r="AK24" s="17">
        <v>0.41821203193560702</v>
      </c>
      <c r="AL24" s="17">
        <v>1.0515325788932099E-2</v>
      </c>
      <c r="AM24" s="17">
        <v>0</v>
      </c>
      <c r="AN24" s="17">
        <v>0</v>
      </c>
      <c r="AO24" s="17">
        <v>0.43934395581059599</v>
      </c>
      <c r="AP24" s="17">
        <v>0.43934395581059599</v>
      </c>
      <c r="AQ24" s="17">
        <v>0</v>
      </c>
      <c r="AR24" s="17">
        <v>0</v>
      </c>
      <c r="AS24" s="17">
        <v>6.6828527484763298E-2</v>
      </c>
      <c r="AT24" s="5">
        <v>2.00024607659892E-7</v>
      </c>
      <c r="AU24" s="5">
        <v>3.8625228193668903E-7</v>
      </c>
      <c r="AV24" s="17">
        <v>4.95118516227671</v>
      </c>
      <c r="AW24" s="17">
        <v>8.4600019289609002E-2</v>
      </c>
      <c r="AX24" s="17">
        <v>1.32284664423525E-2</v>
      </c>
      <c r="AY24" s="17">
        <v>0</v>
      </c>
      <c r="AZ24" s="17">
        <v>7.3056827516529799</v>
      </c>
      <c r="BA24" s="17">
        <v>3.5956315032076101E-2</v>
      </c>
      <c r="BB24" s="17">
        <v>2.4751346869712298E-4</v>
      </c>
      <c r="BC24" s="17">
        <v>1.81509276123392E-3</v>
      </c>
      <c r="BD24" s="5">
        <v>1.75338925908166E-5</v>
      </c>
      <c r="BE24" s="5">
        <v>3.5598776710373298E-5</v>
      </c>
      <c r="BF24" s="17">
        <v>0</v>
      </c>
      <c r="BG24" s="17">
        <v>0</v>
      </c>
      <c r="BH24" s="17">
        <v>4.3839658533476399E-2</v>
      </c>
      <c r="BI24" s="17">
        <v>0.317591732283933</v>
      </c>
      <c r="BJ24" s="17">
        <v>5.7814041535078197E-3</v>
      </c>
      <c r="BK24" s="17">
        <v>5.5546854787061001E-3</v>
      </c>
      <c r="BL24" s="17">
        <v>24.243069420349698</v>
      </c>
      <c r="BM24" s="17">
        <v>557.00785668766503</v>
      </c>
      <c r="BN24" s="17">
        <v>56.9386041671764</v>
      </c>
      <c r="BO24" s="17">
        <v>618.89764601711795</v>
      </c>
      <c r="BP24" s="17">
        <v>0</v>
      </c>
      <c r="BQ24" s="17">
        <v>0.47820099613248601</v>
      </c>
      <c r="BR24" s="17">
        <v>0</v>
      </c>
      <c r="BS24" s="17">
        <v>4.1276121467870401E-2</v>
      </c>
      <c r="BT24" s="17">
        <v>1.42732050853133E-4</v>
      </c>
      <c r="BU24" s="17">
        <v>4.2109844915866101E-4</v>
      </c>
      <c r="BV24" s="17">
        <v>3.3793691770432702E-4</v>
      </c>
      <c r="BW24" s="17">
        <v>1.16321047094032E-2</v>
      </c>
      <c r="BX24" s="17">
        <v>9.9259068161400392E-3</v>
      </c>
      <c r="BY24" s="17">
        <v>4.0035027331285198</v>
      </c>
      <c r="BZ24" s="17">
        <v>9.6369885326587107E-2</v>
      </c>
      <c r="CA24" s="17">
        <v>6.20388738129488E-2</v>
      </c>
      <c r="CB24" s="17">
        <v>7.65691341203833</v>
      </c>
      <c r="CC24" s="17">
        <v>5.6825860976537301E-2</v>
      </c>
      <c r="CD24" s="17">
        <v>0</v>
      </c>
      <c r="CE24" s="5">
        <v>1.03460244470532E-7</v>
      </c>
      <c r="CF24" s="17">
        <v>4.3307317195500301E-2</v>
      </c>
      <c r="CG24" s="17">
        <v>17.0278820430227</v>
      </c>
      <c r="CH24" s="17">
        <v>16.500855333035201</v>
      </c>
      <c r="CI24" s="17">
        <v>0.52702670998748802</v>
      </c>
      <c r="CJ24" s="17">
        <v>2.1890755563639099E-2</v>
      </c>
      <c r="CK24" s="17">
        <v>0</v>
      </c>
      <c r="CL24" s="17">
        <v>0.21178846597992601</v>
      </c>
      <c r="CM24" s="17">
        <v>5.0775972971334397E-2</v>
      </c>
      <c r="CN24" s="17">
        <v>1.3755795789171901</v>
      </c>
      <c r="CO24" s="17">
        <v>0.28701931822064902</v>
      </c>
      <c r="CP24" s="17">
        <v>0.20652222085903099</v>
      </c>
      <c r="CQ24" s="17">
        <v>5.50231776737931</v>
      </c>
      <c r="CR24" s="17">
        <v>9.0161500636036004E-3</v>
      </c>
      <c r="CS24" s="17">
        <v>4.90212933304673E-2</v>
      </c>
      <c r="CT24" s="17">
        <v>0.86902263209819297</v>
      </c>
      <c r="CU24" s="17">
        <v>1.53607154946345E-3</v>
      </c>
      <c r="CV24" s="17">
        <v>2.7319945743935299</v>
      </c>
      <c r="CW24" s="17">
        <v>5.9416229977448403</v>
      </c>
      <c r="CX24" s="17">
        <v>0</v>
      </c>
      <c r="CY24" s="17">
        <v>0</v>
      </c>
      <c r="CZ24" s="17">
        <v>0.50753855866671904</v>
      </c>
      <c r="DA24" s="17">
        <v>4.8744247321199599E-2</v>
      </c>
      <c r="DB24" s="17">
        <v>0</v>
      </c>
      <c r="DC24" s="17">
        <v>23.9528494329161</v>
      </c>
      <c r="DD24" s="17">
        <v>4.6349131395537799E-2</v>
      </c>
      <c r="DE24" s="17">
        <v>0.77977269719907705</v>
      </c>
      <c r="DF24" s="17"/>
      <c r="DG24" s="25">
        <f t="shared" si="0"/>
        <v>8.0000064536354144E-3</v>
      </c>
      <c r="DH24" s="94">
        <f t="shared" si="1"/>
        <v>1.0121163032501168</v>
      </c>
      <c r="DI24" s="25">
        <f t="shared" si="2"/>
        <v>1.9246986042481384E-2</v>
      </c>
      <c r="DJ24" s="40">
        <f t="shared" si="3"/>
        <v>-1.1181587997198267E-6</v>
      </c>
      <c r="DK24" s="40"/>
      <c r="DL24" s="40">
        <f t="shared" si="4"/>
        <v>-3.8567409570860253E-7</v>
      </c>
      <c r="DM24" s="40">
        <f t="shared" si="5"/>
        <v>-4.1619822893120077E-7</v>
      </c>
      <c r="DN24" s="40">
        <f t="shared" si="6"/>
        <v>-3.7979621618973997E-7</v>
      </c>
      <c r="DO24" s="40">
        <f t="shared" si="7"/>
        <v>-1.191826786465123E-7</v>
      </c>
      <c r="DP24" s="40">
        <f t="shared" si="8"/>
        <v>-2.8335175725095111E-7</v>
      </c>
      <c r="DQ24" s="72">
        <f t="shared" si="29"/>
        <v>2.6727413643207167E-5</v>
      </c>
      <c r="DR24" s="72">
        <f t="shared" si="30"/>
        <v>3.2583122572382743E-6</v>
      </c>
      <c r="DS24" s="72">
        <f t="shared" si="31"/>
        <v>-7.8719090104301278E-6</v>
      </c>
      <c r="DT24" s="72">
        <f t="shared" si="32"/>
        <v>1.9643822554747122E-4</v>
      </c>
      <c r="DU24" s="72">
        <f t="shared" si="33"/>
        <v>2.8136142521797464E-6</v>
      </c>
      <c r="DV24" s="72">
        <f t="shared" si="34"/>
        <v>6.9383595423814345E-6</v>
      </c>
      <c r="DW24" s="72">
        <f t="shared" si="35"/>
        <v>-7.7927442576267215E-7</v>
      </c>
      <c r="DX24" s="72">
        <f t="shared" si="36"/>
        <v>-1.6535558080877193E-6</v>
      </c>
      <c r="DY24" s="72">
        <f t="shared" si="37"/>
        <v>2.366825463736369E-6</v>
      </c>
      <c r="DZ24" s="72">
        <f t="shared" si="38"/>
        <v>1.8015804345609798E-6</v>
      </c>
      <c r="EA24" s="72">
        <f t="shared" si="39"/>
        <v>1.1606872144954672E-6</v>
      </c>
      <c r="EB24" s="72">
        <f t="shared" si="40"/>
        <v>2.0024280832769497E-6</v>
      </c>
      <c r="EC24" s="72">
        <f t="shared" si="41"/>
        <v>-3.3292739966690879E-7</v>
      </c>
      <c r="ED24" s="72">
        <f t="shared" si="42"/>
        <v>-1.5973420682655798E-6</v>
      </c>
      <c r="EE24" s="72">
        <f t="shared" si="43"/>
        <v>1.3560500890375009E-4</v>
      </c>
      <c r="EF24" s="72">
        <f t="shared" si="44"/>
        <v>1.7805249972009971E-7</v>
      </c>
      <c r="EG24" s="72">
        <f t="shared" si="45"/>
        <v>4.0769123833228021E-6</v>
      </c>
      <c r="EH24" s="40">
        <f t="shared" si="46"/>
        <v>7.934253605892731E-6</v>
      </c>
      <c r="EI24" s="69">
        <f t="shared" si="47"/>
        <v>4.8116727707149129E-6</v>
      </c>
      <c r="EJ24" s="40">
        <f t="shared" si="48"/>
        <v>-2.4365709875817655E-6</v>
      </c>
      <c r="EK24" s="40">
        <f t="shared" si="49"/>
        <v>7.7628338622062461E-4</v>
      </c>
      <c r="EL24" s="40">
        <f t="shared" si="50"/>
        <v>-9.7738206994104075E-4</v>
      </c>
      <c r="EM24" s="69">
        <f t="shared" si="51"/>
        <v>-6.3479790426125679E-4</v>
      </c>
      <c r="EN24" s="40">
        <f t="shared" si="52"/>
        <v>-8.400337052686027E-7</v>
      </c>
      <c r="EO24" s="40">
        <f t="shared" si="53"/>
        <v>-8.6686384106294792E-7</v>
      </c>
      <c r="EP24" s="40"/>
      <c r="EQ24" s="40"/>
      <c r="ER24" s="40"/>
      <c r="ES24" s="40"/>
    </row>
    <row r="25" spans="1:149" x14ac:dyDescent="0.3">
      <c r="A25" s="15" t="s">
        <v>192</v>
      </c>
      <c r="B25" s="15">
        <v>594.13657061000004</v>
      </c>
      <c r="D25" s="15">
        <v>4099.0619956999999</v>
      </c>
      <c r="E25" s="15">
        <v>112.23863756</v>
      </c>
      <c r="F25" s="15">
        <v>108.79039792</v>
      </c>
      <c r="G25" s="15">
        <v>14.27726105</v>
      </c>
      <c r="H25" s="15">
        <v>161.82648280000001</v>
      </c>
      <c r="I25" s="15"/>
      <c r="J25" s="17" t="s">
        <v>192</v>
      </c>
      <c r="K25" s="17">
        <v>0</v>
      </c>
      <c r="L25" s="17">
        <v>1.8373327543377</v>
      </c>
      <c r="M25" s="17">
        <v>0.29905600113102399</v>
      </c>
      <c r="N25" s="17">
        <v>0.68033711861607404</v>
      </c>
      <c r="O25" s="17">
        <v>0.68033711861607404</v>
      </c>
      <c r="P25" s="17">
        <v>2.6275362851507098</v>
      </c>
      <c r="Q25" s="17">
        <v>0</v>
      </c>
      <c r="R25" s="17">
        <v>4.7900326577048698E-4</v>
      </c>
      <c r="S25" s="17">
        <v>2.33866375772306E-3</v>
      </c>
      <c r="T25" s="17">
        <v>0.32921935258243701</v>
      </c>
      <c r="U25" s="17">
        <v>4.5474449107322802E-4</v>
      </c>
      <c r="V25" s="17">
        <v>0.16393057320413201</v>
      </c>
      <c r="W25" s="17">
        <v>1.591821741001E-2</v>
      </c>
      <c r="X25" s="17">
        <v>9.75631971725722E-3</v>
      </c>
      <c r="Y25" s="17">
        <v>3.8831169515632999</v>
      </c>
      <c r="Z25" s="5">
        <v>1.5752821563076899E-7</v>
      </c>
      <c r="AA25" s="5">
        <v>6.3011392131704105E-7</v>
      </c>
      <c r="AB25" s="17">
        <v>594.13630550020105</v>
      </c>
      <c r="AC25" s="17">
        <v>3.4482394949211002</v>
      </c>
      <c r="AD25" s="17">
        <v>50.482096342421897</v>
      </c>
      <c r="AE25" s="17">
        <v>14.9402895031333</v>
      </c>
      <c r="AF25" s="17">
        <v>1.3616196692515801</v>
      </c>
      <c r="AG25" s="17">
        <v>36.276800978741903</v>
      </c>
      <c r="AH25" s="17">
        <v>5.7294432672497804</v>
      </c>
      <c r="AI25" s="17">
        <v>16.190233094981199</v>
      </c>
      <c r="AJ25" s="17">
        <v>0.12262204954747701</v>
      </c>
      <c r="AK25" s="17">
        <v>2.8254588008831498</v>
      </c>
      <c r="AL25" s="17">
        <v>7.1042020065768499E-2</v>
      </c>
      <c r="AM25" s="17">
        <v>0</v>
      </c>
      <c r="AN25" s="17">
        <v>0</v>
      </c>
      <c r="AO25" s="17">
        <v>2.9682244320877</v>
      </c>
      <c r="AP25" s="17">
        <v>2.9682244320877</v>
      </c>
      <c r="AQ25" s="17">
        <v>0</v>
      </c>
      <c r="AR25" s="17">
        <v>0</v>
      </c>
      <c r="AS25" s="17">
        <v>0.45149691893552701</v>
      </c>
      <c r="AT25" s="5">
        <v>1.31875427379665E-6</v>
      </c>
      <c r="AU25" s="5">
        <v>2.5465656767980701E-6</v>
      </c>
      <c r="AV25" s="17">
        <v>32.792489795951198</v>
      </c>
      <c r="AW25" s="17">
        <v>0.57156174438068497</v>
      </c>
      <c r="AX25" s="17">
        <v>8.9371259445111498E-2</v>
      </c>
      <c r="AY25" s="17">
        <v>0</v>
      </c>
      <c r="AZ25" s="17">
        <v>49.357474095230302</v>
      </c>
      <c r="BA25" s="17">
        <v>0.242923350752168</v>
      </c>
      <c r="BB25" s="17">
        <v>1.63185793941698E-3</v>
      </c>
      <c r="BC25" s="17">
        <v>1.1966944142374401E-2</v>
      </c>
      <c r="BD25" s="17">
        <v>1.15600698844226E-4</v>
      </c>
      <c r="BE25" s="17">
        <v>2.3470398507801499E-4</v>
      </c>
      <c r="BF25" s="17">
        <v>0</v>
      </c>
      <c r="BG25" s="17">
        <v>0</v>
      </c>
      <c r="BH25" s="17">
        <v>0.296181273809</v>
      </c>
      <c r="BI25" s="17">
        <v>2.0938886246487698</v>
      </c>
      <c r="BJ25" s="17">
        <v>3.8116876173657999E-2</v>
      </c>
      <c r="BK25" s="17">
        <v>3.6622102582163502E-2</v>
      </c>
      <c r="BL25" s="17">
        <v>163.78716339048799</v>
      </c>
      <c r="BM25" s="17">
        <v>3689.1555895209899</v>
      </c>
      <c r="BN25" s="17">
        <v>377.11375001901399</v>
      </c>
      <c r="BO25" s="17">
        <v>4099.0618293359503</v>
      </c>
      <c r="BP25" s="17">
        <v>0</v>
      </c>
      <c r="BQ25" s="17">
        <v>3.2307432763418702</v>
      </c>
      <c r="BR25" s="17">
        <v>0</v>
      </c>
      <c r="BS25" s="17">
        <v>0.27877225223658803</v>
      </c>
      <c r="BT25" s="17">
        <v>9.4103455245102101E-4</v>
      </c>
      <c r="BU25" s="17">
        <v>2.7763334819319099E-3</v>
      </c>
      <c r="BV25" s="17">
        <v>2.2280293078099801E-3</v>
      </c>
      <c r="BW25" s="17">
        <v>7.7990460341689896E-2</v>
      </c>
      <c r="BX25" s="17">
        <v>6.5441682272083398E-2</v>
      </c>
      <c r="BY25" s="17">
        <v>27.0478293831511</v>
      </c>
      <c r="BZ25" s="17">
        <v>0.63536748340195204</v>
      </c>
      <c r="CA25" s="17">
        <v>0.40902301859929302</v>
      </c>
      <c r="CB25" s="17">
        <v>50.482146885806102</v>
      </c>
      <c r="CC25" s="17">
        <v>0.37465352385896999</v>
      </c>
      <c r="CD25" s="17">
        <v>0</v>
      </c>
      <c r="CE25" s="5">
        <v>6.8211594961336402E-7</v>
      </c>
      <c r="CF25" s="17">
        <v>0.28552569476677803</v>
      </c>
      <c r="CG25" s="17">
        <v>112.238592111754</v>
      </c>
      <c r="CH25" s="17">
        <v>108.790352616833</v>
      </c>
      <c r="CI25" s="17">
        <v>3.4482394949211002</v>
      </c>
      <c r="CJ25" s="17">
        <v>0.14432596994108099</v>
      </c>
      <c r="CK25" s="17">
        <v>0</v>
      </c>
      <c r="CL25" s="17">
        <v>1.3963245137540801</v>
      </c>
      <c r="CM25" s="17">
        <v>0.33476669878911097</v>
      </c>
      <c r="CN25" s="17">
        <v>9.0692096807156197</v>
      </c>
      <c r="CO25" s="17">
        <v>1.89232335768338</v>
      </c>
      <c r="CP25" s="17">
        <v>1.3616039764215599</v>
      </c>
      <c r="CQ25" s="17">
        <v>36.2768375361144</v>
      </c>
      <c r="CR25" s="17">
        <v>6.0913389210791903E-2</v>
      </c>
      <c r="CS25" s="17">
        <v>0.32319827027893899</v>
      </c>
      <c r="CT25" s="17">
        <v>5.7294769848487297</v>
      </c>
      <c r="CU25" s="17">
        <v>1.01273395810115E-2</v>
      </c>
      <c r="CV25" s="17">
        <v>14.2772513323302</v>
      </c>
      <c r="CW25" s="17">
        <v>40.141833404246199</v>
      </c>
      <c r="CX25" s="17">
        <v>0</v>
      </c>
      <c r="CY25" s="17">
        <v>0</v>
      </c>
      <c r="CZ25" s="17">
        <v>3.4289503721495902</v>
      </c>
      <c r="DA25" s="17">
        <v>0.329317898940441</v>
      </c>
      <c r="DB25" s="17">
        <v>0</v>
      </c>
      <c r="DC25" s="17">
        <v>161.82640124285501</v>
      </c>
      <c r="DD25" s="17">
        <v>0.31313527338803199</v>
      </c>
      <c r="DE25" s="17">
        <v>5.26817406203019</v>
      </c>
      <c r="DF25" s="17"/>
      <c r="DG25" s="25">
        <f t="shared" si="0"/>
        <v>7.9999988195502761E-3</v>
      </c>
      <c r="DH25" s="94">
        <f t="shared" si="1"/>
        <v>1.0121164540061076</v>
      </c>
      <c r="DI25" s="25">
        <f t="shared" si="2"/>
        <v>1.9247006506391127E-2</v>
      </c>
      <c r="DJ25" s="40">
        <f t="shared" si="3"/>
        <v>-4.4621020166477434E-7</v>
      </c>
      <c r="DK25" s="40"/>
      <c r="DL25" s="40">
        <f t="shared" si="4"/>
        <v>-4.0585882768673617E-8</v>
      </c>
      <c r="DM25" s="40">
        <f t="shared" si="5"/>
        <v>-4.0492513974359631E-7</v>
      </c>
      <c r="DN25" s="40">
        <f t="shared" si="6"/>
        <v>-4.1642615401082889E-7</v>
      </c>
      <c r="DO25" s="40">
        <f t="shared" si="7"/>
        <v>-6.8063963847700522E-7</v>
      </c>
      <c r="DP25" s="40">
        <f t="shared" si="8"/>
        <v>-5.0397897540416551E-7</v>
      </c>
      <c r="DQ25" s="72">
        <f t="shared" si="29"/>
        <v>2.7821968259567614E-5</v>
      </c>
      <c r="DR25" s="72">
        <f t="shared" si="30"/>
        <v>2.7139947956625763E-6</v>
      </c>
      <c r="DS25" s="72">
        <f t="shared" si="31"/>
        <v>-1.1034941215343487E-6</v>
      </c>
      <c r="DT25" s="72">
        <f t="shared" si="32"/>
        <v>1.9581192455244356E-4</v>
      </c>
      <c r="DU25" s="72">
        <f t="shared" si="33"/>
        <v>1.7969131027601873E-6</v>
      </c>
      <c r="DV25" s="72">
        <f t="shared" si="34"/>
        <v>2.6154135426883449E-6</v>
      </c>
      <c r="DW25" s="72">
        <f t="shared" si="35"/>
        <v>5.4177031905297731E-7</v>
      </c>
      <c r="DX25" s="72">
        <f t="shared" si="36"/>
        <v>-2.0311331549969488E-8</v>
      </c>
      <c r="DY25" s="72">
        <f t="shared" si="37"/>
        <v>3.2364071158823772E-6</v>
      </c>
      <c r="DZ25" s="72">
        <f t="shared" si="38"/>
        <v>1.543177891886153E-6</v>
      </c>
      <c r="EA25" s="72">
        <f t="shared" si="39"/>
        <v>2.7895461122252469E-6</v>
      </c>
      <c r="EB25" s="72">
        <f t="shared" si="40"/>
        <v>-1.8453814387590896E-7</v>
      </c>
      <c r="EC25" s="72">
        <f t="shared" si="41"/>
        <v>5.8863213965771216E-7</v>
      </c>
      <c r="ED25" s="72">
        <f t="shared" si="42"/>
        <v>-7.1795723061712408E-7</v>
      </c>
      <c r="EE25" s="72">
        <f t="shared" si="43"/>
        <v>1.315567978550436E-4</v>
      </c>
      <c r="EF25" s="72">
        <f t="shared" si="44"/>
        <v>8.707715704552988E-8</v>
      </c>
      <c r="EG25" s="72">
        <f t="shared" si="45"/>
        <v>3.5601326522565683E-6</v>
      </c>
      <c r="EH25" s="40">
        <f t="shared" si="46"/>
        <v>3.7906544163205213E-6</v>
      </c>
      <c r="EI25" s="69">
        <f t="shared" si="47"/>
        <v>4.0722867435540212E-6</v>
      </c>
      <c r="EJ25" s="40">
        <f t="shared" si="48"/>
        <v>-2.1228554663005265E-6</v>
      </c>
      <c r="EK25" s="40">
        <f t="shared" si="49"/>
        <v>7.8564139163368794E-4</v>
      </c>
      <c r="EL25" s="40">
        <f t="shared" si="50"/>
        <v>-9.7431560563761657E-4</v>
      </c>
      <c r="EM25" s="69">
        <f t="shared" si="51"/>
        <v>-6.3071243460088606E-4</v>
      </c>
      <c r="EN25" s="40">
        <f t="shared" si="52"/>
        <v>-9.1640524448793427E-7</v>
      </c>
      <c r="EO25" s="40">
        <f t="shared" si="53"/>
        <v>-9.4545179853304974E-7</v>
      </c>
      <c r="EP25" s="40"/>
      <c r="EQ25" s="40"/>
      <c r="ER25" s="40"/>
      <c r="ES25" s="40"/>
    </row>
    <row r="26" spans="1:149" s="17" customFormat="1" x14ac:dyDescent="0.3">
      <c r="A26" s="15" t="s">
        <v>193</v>
      </c>
      <c r="B26" s="15">
        <v>389.06528509999998</v>
      </c>
      <c r="C26" s="15"/>
      <c r="D26" s="15">
        <v>2771.5128454999999</v>
      </c>
      <c r="E26" s="15">
        <v>76.893779559999999</v>
      </c>
      <c r="F26" s="15">
        <v>74.537063669999995</v>
      </c>
      <c r="G26" s="15">
        <v>8.8604835400000006</v>
      </c>
      <c r="H26" s="15">
        <v>117.61135457</v>
      </c>
      <c r="I26" s="15"/>
      <c r="J26" s="17" t="s">
        <v>193</v>
      </c>
      <c r="K26" s="17">
        <v>0</v>
      </c>
      <c r="L26" s="17">
        <v>1.33532537519759</v>
      </c>
      <c r="M26" s="17">
        <v>0.21734585525019601</v>
      </c>
      <c r="N26" s="17">
        <v>0.49445167300953002</v>
      </c>
      <c r="O26" s="17">
        <v>0.49445167300953002</v>
      </c>
      <c r="P26" s="17">
        <v>1.9096264866166699</v>
      </c>
      <c r="Q26" s="17">
        <v>0</v>
      </c>
      <c r="R26" s="17">
        <v>3.2818774385268699E-4</v>
      </c>
      <c r="S26" s="17">
        <v>1.60232557257891E-3</v>
      </c>
      <c r="T26" s="17">
        <v>0.23926838274581499</v>
      </c>
      <c r="U26" s="17">
        <v>3.1156451784892603E-4</v>
      </c>
      <c r="V26" s="17">
        <v>0.119140643834445</v>
      </c>
      <c r="W26" s="17">
        <v>1.0906262572904E-2</v>
      </c>
      <c r="X26" s="17">
        <v>6.6844826557978798E-3</v>
      </c>
      <c r="Y26" s="17">
        <v>2.8221484912892398</v>
      </c>
      <c r="Z26" s="5">
        <v>1.0792956614031299E-7</v>
      </c>
      <c r="AA26" s="5">
        <v>4.3171813454256802E-7</v>
      </c>
      <c r="AB26" s="17">
        <v>389.06515390003102</v>
      </c>
      <c r="AC26" s="17">
        <v>2.3567152174914701</v>
      </c>
      <c r="AD26" s="17">
        <v>34.587493255620402</v>
      </c>
      <c r="AE26" s="17">
        <v>10.236248966859</v>
      </c>
      <c r="AF26" s="17">
        <v>0.932905178756262</v>
      </c>
      <c r="AG26" s="17">
        <v>24.854829458158999</v>
      </c>
      <c r="AH26" s="17">
        <v>3.9254925531727198</v>
      </c>
      <c r="AI26" s="17">
        <v>11.76664562215</v>
      </c>
      <c r="AJ26" s="17">
        <v>8.9118543182616597E-2</v>
      </c>
      <c r="AK26" s="17">
        <v>2.0534708742013401</v>
      </c>
      <c r="AL26" s="17">
        <v>5.1631490311005397E-2</v>
      </c>
      <c r="AM26" s="17">
        <v>0</v>
      </c>
      <c r="AN26" s="17">
        <v>0</v>
      </c>
      <c r="AO26" s="17">
        <v>2.15723115991306</v>
      </c>
      <c r="AP26" s="17">
        <v>2.15723115991306</v>
      </c>
      <c r="AQ26" s="17">
        <v>0</v>
      </c>
      <c r="AR26" s="17">
        <v>0</v>
      </c>
      <c r="AS26" s="17">
        <v>0.328136102722626</v>
      </c>
      <c r="AT26" s="5">
        <v>9.0354014657763005E-7</v>
      </c>
      <c r="AU26" s="5">
        <v>1.7447635653295899E-6</v>
      </c>
      <c r="AV26" s="17">
        <v>22.172102755821498</v>
      </c>
      <c r="AW26" s="17">
        <v>0.41539678785386802</v>
      </c>
      <c r="AX26" s="17">
        <v>6.4952926694915494E-2</v>
      </c>
      <c r="AY26" s="17">
        <v>0</v>
      </c>
      <c r="AZ26" s="17">
        <v>35.871752264879198</v>
      </c>
      <c r="BA26" s="17">
        <v>0.17655035671559999</v>
      </c>
      <c r="BB26" s="17">
        <v>1.1180601403792999E-3</v>
      </c>
      <c r="BC26" s="17">
        <v>8.1990727075513803E-3</v>
      </c>
      <c r="BD26" s="5">
        <v>7.9202883209047705E-5</v>
      </c>
      <c r="BE26" s="17">
        <v>1.60806124133445E-4</v>
      </c>
      <c r="BF26" s="17">
        <v>0</v>
      </c>
      <c r="BG26" s="17">
        <v>0</v>
      </c>
      <c r="BH26" s="17">
        <v>0.21525655851486999</v>
      </c>
      <c r="BI26" s="17">
        <v>1.4346138870053999</v>
      </c>
      <c r="BJ26" s="17">
        <v>2.6115540740311999E-2</v>
      </c>
      <c r="BK26" s="17">
        <v>2.50914095778699E-2</v>
      </c>
      <c r="BL26" s="17">
        <v>119.036335692058</v>
      </c>
      <c r="BM26" s="17">
        <v>2494.3609976247299</v>
      </c>
      <c r="BN26" s="17">
        <v>254.979079506826</v>
      </c>
      <c r="BO26" s="17">
        <v>2771.5121798873802</v>
      </c>
      <c r="BP26" s="17">
        <v>0</v>
      </c>
      <c r="BQ26" s="17">
        <v>2.3480209650995101</v>
      </c>
      <c r="BR26" s="17">
        <v>0</v>
      </c>
      <c r="BS26" s="17">
        <v>0.20245162214432499</v>
      </c>
      <c r="BT26" s="17">
        <v>6.4474703092819998E-4</v>
      </c>
      <c r="BU26" s="17">
        <v>1.90218435844772E-3</v>
      </c>
      <c r="BV26" s="17">
        <v>1.5265207055262099E-3</v>
      </c>
      <c r="BW26" s="17">
        <v>5.56775550498343E-2</v>
      </c>
      <c r="BX26" s="17">
        <v>4.4836929503904902E-2</v>
      </c>
      <c r="BY26" s="17">
        <v>19.657667613677098</v>
      </c>
      <c r="BZ26" s="17">
        <v>0.43531817029051401</v>
      </c>
      <c r="CA26" s="17">
        <v>0.28023951521685198</v>
      </c>
      <c r="CB26" s="17">
        <v>34.5875285485319</v>
      </c>
      <c r="CC26" s="17">
        <v>0.25669167990652397</v>
      </c>
      <c r="CD26" s="17">
        <v>0</v>
      </c>
      <c r="CE26" s="5">
        <v>4.67346522859174E-7</v>
      </c>
      <c r="CF26" s="17">
        <v>0.19562616087016399</v>
      </c>
      <c r="CG26" s="17">
        <v>76.893759554870002</v>
      </c>
      <c r="CH26" s="17">
        <v>74.537044337378504</v>
      </c>
      <c r="CI26" s="17">
        <v>2.3567152174914701</v>
      </c>
      <c r="CJ26" s="17">
        <v>9.8884062713779405E-2</v>
      </c>
      <c r="CK26" s="17">
        <v>0</v>
      </c>
      <c r="CL26" s="17">
        <v>0.95668273622249</v>
      </c>
      <c r="CM26" s="17">
        <v>0.229363389692289</v>
      </c>
      <c r="CN26" s="17">
        <v>6.2137138688360096</v>
      </c>
      <c r="CO26" s="17">
        <v>1.2965137080970199</v>
      </c>
      <c r="CP26" s="17">
        <v>0.93289422024173596</v>
      </c>
      <c r="CQ26" s="17">
        <v>24.854858543185699</v>
      </c>
      <c r="CR26" s="17">
        <v>4.4270313375186401E-2</v>
      </c>
      <c r="CS26" s="17">
        <v>0.22143740615089499</v>
      </c>
      <c r="CT26" s="17">
        <v>3.92551671329442</v>
      </c>
      <c r="CU26" s="17">
        <v>6.9386846241946201E-3</v>
      </c>
      <c r="CV26" s="17">
        <v>8.8604783740260196</v>
      </c>
      <c r="CW26" s="17">
        <v>29.174064695683199</v>
      </c>
      <c r="CX26" s="17">
        <v>0</v>
      </c>
      <c r="CY26" s="17">
        <v>0</v>
      </c>
      <c r="CZ26" s="17">
        <v>2.4920750035355601</v>
      </c>
      <c r="DA26" s="17">
        <v>0.23933951192130501</v>
      </c>
      <c r="DB26" s="17">
        <v>0</v>
      </c>
      <c r="DC26" s="17">
        <v>117.61130974784599</v>
      </c>
      <c r="DD26" s="17">
        <v>0.227578522523776</v>
      </c>
      <c r="DE26" s="17">
        <v>3.8287754550316002</v>
      </c>
      <c r="DG26" s="25">
        <f t="shared" si="0"/>
        <v>8.0000019183471376E-3</v>
      </c>
      <c r="DH26" s="94">
        <f t="shared" si="1"/>
        <v>1.0121164023023568</v>
      </c>
      <c r="DI26" s="25">
        <f t="shared" si="2"/>
        <v>1.9246991878452795E-2</v>
      </c>
      <c r="DJ26" s="40">
        <f t="shared" si="3"/>
        <v>-3.3721838978313149E-7</v>
      </c>
      <c r="DK26" s="40"/>
      <c r="DL26" s="40">
        <f t="shared" si="4"/>
        <v>-2.4016219907550704E-7</v>
      </c>
      <c r="DM26" s="40">
        <f t="shared" si="5"/>
        <v>-2.6016577818746471E-7</v>
      </c>
      <c r="DN26" s="40">
        <f t="shared" si="6"/>
        <v>-2.5936923913212138E-7</v>
      </c>
      <c r="DO26" s="40">
        <f t="shared" si="7"/>
        <v>-5.8303522123987056E-7</v>
      </c>
      <c r="DP26" s="40">
        <f t="shared" si="8"/>
        <v>-3.8110396886056206E-7</v>
      </c>
      <c r="DQ26" s="72">
        <f t="shared" si="29"/>
        <v>2.77624921215418E-5</v>
      </c>
      <c r="DR26" s="72">
        <f t="shared" si="30"/>
        <v>7.1239585741268912E-7</v>
      </c>
      <c r="DS26" s="72">
        <f t="shared" si="31"/>
        <v>2.0036646270612838E-6</v>
      </c>
      <c r="DT26" s="72">
        <f t="shared" si="32"/>
        <v>1.9638175307652313E-4</v>
      </c>
      <c r="DU26" s="72">
        <f t="shared" si="33"/>
        <v>-1.0510855798149705E-6</v>
      </c>
      <c r="DV26" s="72">
        <f t="shared" si="34"/>
        <v>3.248774910230808E-6</v>
      </c>
      <c r="DW26" s="72">
        <f t="shared" si="35"/>
        <v>1.5718953079775263E-7</v>
      </c>
      <c r="DX26" s="72">
        <f t="shared" si="36"/>
        <v>-9.2712203692386834E-7</v>
      </c>
      <c r="DY26" s="72">
        <f t="shared" si="37"/>
        <v>2.4274334226355095E-6</v>
      </c>
      <c r="DZ26" s="72">
        <f t="shared" si="38"/>
        <v>2.093668777206696E-6</v>
      </c>
      <c r="EA26" s="72">
        <f t="shared" si="39"/>
        <v>1.671644930509616E-6</v>
      </c>
      <c r="EB26" s="72">
        <f t="shared" si="40"/>
        <v>5.7177951861460245E-7</v>
      </c>
      <c r="EC26" s="72">
        <f t="shared" si="41"/>
        <v>2.4747515944145722E-7</v>
      </c>
      <c r="ED26" s="72">
        <f t="shared" si="42"/>
        <v>-1.147555056579512E-6</v>
      </c>
      <c r="EE26" s="72">
        <f t="shared" si="43"/>
        <v>1.2945149378808187E-4</v>
      </c>
      <c r="EF26" s="72">
        <f t="shared" si="44"/>
        <v>1.6763405723980507E-8</v>
      </c>
      <c r="EG26" s="72">
        <f t="shared" si="45"/>
        <v>2.0748160834656522E-6</v>
      </c>
      <c r="EH26" s="40">
        <f t="shared" si="46"/>
        <v>2.8041463509373832E-6</v>
      </c>
      <c r="EI26" s="69">
        <f t="shared" si="47"/>
        <v>2.4557907311570833E-6</v>
      </c>
      <c r="EJ26" s="40">
        <f t="shared" si="48"/>
        <v>2.4775823028273832E-6</v>
      </c>
      <c r="EK26" s="40">
        <f t="shared" si="49"/>
        <v>7.8378074025261776E-4</v>
      </c>
      <c r="EL26" s="40">
        <f t="shared" si="50"/>
        <v>-9.7427632406083963E-4</v>
      </c>
      <c r="EM26" s="69">
        <f t="shared" si="51"/>
        <v>-6.1487863584895987E-4</v>
      </c>
      <c r="EN26" s="40">
        <f t="shared" si="52"/>
        <v>-9.7439391152695802E-7</v>
      </c>
      <c r="EO26" s="40">
        <f t="shared" si="53"/>
        <v>-1.0052023363997078E-6</v>
      </c>
      <c r="EP26" s="40"/>
      <c r="EQ26" s="40"/>
      <c r="ER26" s="40"/>
      <c r="ES26" s="40"/>
    </row>
    <row r="27" spans="1:149" s="17" customFormat="1" x14ac:dyDescent="0.3">
      <c r="A27" s="15" t="s">
        <v>194</v>
      </c>
      <c r="B27" s="15"/>
      <c r="C27" s="15"/>
      <c r="D27" s="15"/>
      <c r="E27" s="15"/>
      <c r="F27" s="15"/>
      <c r="G27" s="15"/>
      <c r="H27" s="15"/>
      <c r="I27" s="15"/>
      <c r="DG27" s="25" t="e">
        <f t="shared" si="0"/>
        <v>#DIV/0!</v>
      </c>
      <c r="DH27" s="94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29"/>
        <v>#DIV/0!</v>
      </c>
      <c r="DR27" s="72" t="e">
        <f t="shared" si="30"/>
        <v>#DIV/0!</v>
      </c>
      <c r="DS27" s="72" t="e">
        <f t="shared" si="31"/>
        <v>#DIV/0!</v>
      </c>
      <c r="DT27" s="72" t="e">
        <f t="shared" si="32"/>
        <v>#DIV/0!</v>
      </c>
      <c r="DU27" s="72" t="e">
        <f t="shared" si="33"/>
        <v>#DIV/0!</v>
      </c>
      <c r="DV27" s="72" t="e">
        <f t="shared" si="34"/>
        <v>#DIV/0!</v>
      </c>
      <c r="DW27" s="72" t="e">
        <f t="shared" si="35"/>
        <v>#DIV/0!</v>
      </c>
      <c r="DX27" s="72" t="e">
        <f t="shared" si="36"/>
        <v>#DIV/0!</v>
      </c>
      <c r="DY27" s="72" t="e">
        <f t="shared" si="37"/>
        <v>#DIV/0!</v>
      </c>
      <c r="DZ27" s="72" t="e">
        <f t="shared" si="38"/>
        <v>#DIV/0!</v>
      </c>
      <c r="EA27" s="72" t="e">
        <f t="shared" si="39"/>
        <v>#DIV/0!</v>
      </c>
      <c r="EB27" s="72" t="e">
        <f t="shared" si="40"/>
        <v>#DIV/0!</v>
      </c>
      <c r="EC27" s="72" t="e">
        <f t="shared" si="41"/>
        <v>#DIV/0!</v>
      </c>
      <c r="ED27" s="72" t="e">
        <f t="shared" si="42"/>
        <v>#DIV/0!</v>
      </c>
      <c r="EE27" s="72" t="e">
        <f t="shared" si="43"/>
        <v>#DIV/0!</v>
      </c>
      <c r="EF27" s="72" t="e">
        <f t="shared" si="44"/>
        <v>#DIV/0!</v>
      </c>
      <c r="EG27" s="72" t="e">
        <f t="shared" si="45"/>
        <v>#DIV/0!</v>
      </c>
      <c r="EH27" s="40" t="e">
        <f t="shared" si="46"/>
        <v>#DIV/0!</v>
      </c>
      <c r="EI27" s="69" t="e">
        <f t="shared" si="47"/>
        <v>#DIV/0!</v>
      </c>
      <c r="EJ27" s="40" t="e">
        <f t="shared" si="48"/>
        <v>#DIV/0!</v>
      </c>
      <c r="EK27" s="40" t="e">
        <f t="shared" si="49"/>
        <v>#DIV/0!</v>
      </c>
      <c r="EL27" s="40" t="e">
        <f t="shared" si="50"/>
        <v>#DIV/0!</v>
      </c>
      <c r="EM27" s="69" t="e">
        <f t="shared" si="51"/>
        <v>#DIV/0!</v>
      </c>
      <c r="EN27" s="40" t="e">
        <f t="shared" si="52"/>
        <v>#DIV/0!</v>
      </c>
      <c r="EO27" s="40" t="e">
        <f t="shared" si="53"/>
        <v>#DIV/0!</v>
      </c>
      <c r="EP27" s="40"/>
      <c r="EQ27" s="40"/>
      <c r="ER27" s="40"/>
      <c r="ES27" s="40"/>
    </row>
    <row r="28" spans="1:149" s="17" customFormat="1" x14ac:dyDescent="0.3">
      <c r="A28" s="15" t="s">
        <v>195</v>
      </c>
      <c r="B28" s="15">
        <v>1.74882374</v>
      </c>
      <c r="C28" s="15"/>
      <c r="D28" s="15">
        <v>12.471789080000001</v>
      </c>
      <c r="E28" s="15">
        <v>0.35380008000000002</v>
      </c>
      <c r="F28" s="15">
        <v>0.34276480999999998</v>
      </c>
      <c r="G28" s="15">
        <v>6.8859970000000006E-2</v>
      </c>
      <c r="H28" s="15">
        <v>0.53741291000000002</v>
      </c>
      <c r="I28" s="15"/>
      <c r="J28" s="17" t="s">
        <v>195</v>
      </c>
      <c r="K28" s="17">
        <v>0</v>
      </c>
      <c r="L28" s="17">
        <v>6.1016797326080103E-3</v>
      </c>
      <c r="M28" s="17">
        <v>9.93139447051494E-4</v>
      </c>
      <c r="N28" s="17">
        <v>2.2593913928140299E-3</v>
      </c>
      <c r="O28" s="17">
        <v>2.2593913928140299E-3</v>
      </c>
      <c r="P28" s="17">
        <v>8.7257886099307205E-3</v>
      </c>
      <c r="Q28" s="17">
        <v>0</v>
      </c>
      <c r="R28" s="5">
        <v>1.50918876524633E-6</v>
      </c>
      <c r="S28" s="5">
        <v>7.3684144909803401E-6</v>
      </c>
      <c r="T28" s="17">
        <v>1.09329447338794E-3</v>
      </c>
      <c r="U28" s="5">
        <v>1.4327477800929201E-6</v>
      </c>
      <c r="V28" s="17">
        <v>5.4439728877051505E-4</v>
      </c>
      <c r="W28" s="5">
        <v>5.0153269509526701E-5</v>
      </c>
      <c r="X28" s="5">
        <v>3.0739134244944498E-5</v>
      </c>
      <c r="Y28" s="17">
        <v>1.2895530712302299E-2</v>
      </c>
      <c r="Z28" s="5">
        <v>4.9632278421711098E-10</v>
      </c>
      <c r="AA28" s="5">
        <v>1.9853095675082801E-9</v>
      </c>
      <c r="AB28" s="17">
        <v>1.74882659170951</v>
      </c>
      <c r="AC28" s="17">
        <v>1.10352597320281E-2</v>
      </c>
      <c r="AD28" s="17">
        <v>0.15905344654067199</v>
      </c>
      <c r="AE28" s="17">
        <v>4.7072149782018E-2</v>
      </c>
      <c r="AF28" s="17">
        <v>4.2900459884147096E-3</v>
      </c>
      <c r="AG28" s="17">
        <v>0.114296975258629</v>
      </c>
      <c r="AH28" s="17">
        <v>1.8051709849699799E-2</v>
      </c>
      <c r="AI28" s="17">
        <v>5.3766445944575698E-2</v>
      </c>
      <c r="AJ28" s="17">
        <v>4.0721837636898702E-4</v>
      </c>
      <c r="AK28" s="17">
        <v>9.3831108717571301E-3</v>
      </c>
      <c r="AL28" s="17">
        <v>2.35921736950897E-4</v>
      </c>
      <c r="AM28" s="17">
        <v>0</v>
      </c>
      <c r="AN28" s="17">
        <v>0</v>
      </c>
      <c r="AO28" s="17">
        <v>9.8572500816018795E-3</v>
      </c>
      <c r="AP28" s="17">
        <v>9.8572500816018795E-3</v>
      </c>
      <c r="AQ28" s="17">
        <v>0</v>
      </c>
      <c r="AR28" s="17">
        <v>0</v>
      </c>
      <c r="AS28" s="17">
        <v>1.4993757225896501E-3</v>
      </c>
      <c r="AT28" s="5">
        <v>4.1550223677739304E-9</v>
      </c>
      <c r="AU28" s="5">
        <v>8.0234372169314893E-9</v>
      </c>
      <c r="AV28" s="17">
        <v>9.9774343028158505E-2</v>
      </c>
      <c r="AW28" s="17">
        <v>1.8980955075216101E-3</v>
      </c>
      <c r="AX28" s="17">
        <v>2.9679909340707801E-4</v>
      </c>
      <c r="AY28" s="17">
        <v>0</v>
      </c>
      <c r="AZ28" s="17">
        <v>0.16391238986620699</v>
      </c>
      <c r="BA28" s="17">
        <v>8.0673541503882801E-4</v>
      </c>
      <c r="BB28" s="5">
        <v>5.1414523057590202E-6</v>
      </c>
      <c r="BC28" s="5">
        <v>3.7704156594299902E-5</v>
      </c>
      <c r="BD28" s="5">
        <v>3.6422080281309701E-7</v>
      </c>
      <c r="BE28" s="5">
        <v>7.3948423970854801E-7</v>
      </c>
      <c r="BF28" s="17">
        <v>0</v>
      </c>
      <c r="BG28" s="17">
        <v>0</v>
      </c>
      <c r="BH28" s="17">
        <v>9.835950130243549E-4</v>
      </c>
      <c r="BI28" s="17">
        <v>6.5971784762755099E-3</v>
      </c>
      <c r="BJ28" s="17">
        <v>1.2009472268611101E-4</v>
      </c>
      <c r="BK28" s="17">
        <v>1.1538587939615399E-4</v>
      </c>
      <c r="BL28" s="17">
        <v>0.54392385015184297</v>
      </c>
      <c r="BM28" s="17">
        <v>11.224611234092199</v>
      </c>
      <c r="BN28" s="17">
        <v>1.1474045774566299</v>
      </c>
      <c r="BO28" s="17">
        <v>12.471790154577</v>
      </c>
      <c r="BP28" s="17">
        <v>0</v>
      </c>
      <c r="BQ28" s="17">
        <v>1.0729051885227299E-2</v>
      </c>
      <c r="BR28" s="17">
        <v>0</v>
      </c>
      <c r="BS28" s="17">
        <v>9.2514387335548896E-4</v>
      </c>
      <c r="BT28" s="5">
        <v>2.96486722906573E-6</v>
      </c>
      <c r="BU28" s="5">
        <v>8.7473824298241207E-6</v>
      </c>
      <c r="BV28" s="5">
        <v>7.0198691631805997E-6</v>
      </c>
      <c r="BW28" s="17">
        <v>2.5489673771061E-4</v>
      </c>
      <c r="BX28" s="17">
        <v>2.0618570082177201E-4</v>
      </c>
      <c r="BY28" s="17">
        <v>8.9823679677243307E-2</v>
      </c>
      <c r="BZ28" s="17">
        <v>2.0018477818747001E-3</v>
      </c>
      <c r="CA28" s="17">
        <v>1.2887041452404901E-3</v>
      </c>
      <c r="CB28" s="17">
        <v>0.15905356228332601</v>
      </c>
      <c r="CC28" s="17">
        <v>1.1804187018083401E-3</v>
      </c>
      <c r="CD28" s="17">
        <v>0</v>
      </c>
      <c r="CE28" s="5">
        <v>2.14913501656222E-9</v>
      </c>
      <c r="CF28" s="17">
        <v>8.9960139332109703E-4</v>
      </c>
      <c r="CG28" s="17">
        <v>0.35379994074670501</v>
      </c>
      <c r="CH28" s="17">
        <v>0.342764681014677</v>
      </c>
      <c r="CI28" s="17">
        <v>1.10352597320281E-2</v>
      </c>
      <c r="CJ28" s="17">
        <v>4.5472500206683299E-4</v>
      </c>
      <c r="CK28" s="17">
        <v>0</v>
      </c>
      <c r="CL28" s="17">
        <v>4.3993870158787899E-3</v>
      </c>
      <c r="CM28" s="17">
        <v>1.05474613226629E-3</v>
      </c>
      <c r="CN28" s="17">
        <v>2.8574214961667101E-2</v>
      </c>
      <c r="CO28" s="17">
        <v>5.9621292239179398E-3</v>
      </c>
      <c r="CP28" s="17">
        <v>4.2899918649448501E-3</v>
      </c>
      <c r="CQ28" s="17">
        <v>0.114297146337296</v>
      </c>
      <c r="CR28" s="17">
        <v>2.0228750360025701E-4</v>
      </c>
      <c r="CS28" s="17">
        <v>1.01829778931529E-3</v>
      </c>
      <c r="CT28" s="17">
        <v>1.8051814459013299E-2</v>
      </c>
      <c r="CU28" s="5">
        <v>3.1908221917249503E-5</v>
      </c>
      <c r="CV28" s="17">
        <v>6.8859795330831003E-2</v>
      </c>
      <c r="CW28" s="17">
        <v>0.133307812611584</v>
      </c>
      <c r="CX28" s="17">
        <v>0</v>
      </c>
      <c r="CY28" s="17">
        <v>0</v>
      </c>
      <c r="CZ28" s="17">
        <v>1.13872803566813E-2</v>
      </c>
      <c r="DA28" s="17">
        <v>1.09364407612189E-3</v>
      </c>
      <c r="DB28" s="17">
        <v>0</v>
      </c>
      <c r="DC28" s="17">
        <v>0.53741281105838301</v>
      </c>
      <c r="DD28" s="17">
        <v>1.03989855936606E-3</v>
      </c>
      <c r="DE28" s="17">
        <v>1.7495229219012601E-2</v>
      </c>
      <c r="DG28" s="25">
        <f t="shared" si="0"/>
        <v>8.0000017472666093E-3</v>
      </c>
      <c r="DH28" s="94">
        <f t="shared" si="1"/>
        <v>1.0121155263876891</v>
      </c>
      <c r="DI28" s="25">
        <f t="shared" si="2"/>
        <v>1.9246961083464204E-2</v>
      </c>
      <c r="DJ28" s="40">
        <f t="shared" si="3"/>
        <v>1.6306443267334248E-6</v>
      </c>
      <c r="DK28" s="40"/>
      <c r="DL28" s="40">
        <f t="shared" si="4"/>
        <v>8.6160613600322702E-8</v>
      </c>
      <c r="DM28" s="40">
        <f t="shared" si="5"/>
        <v>-3.9359316992294629E-7</v>
      </c>
      <c r="DN28" s="40">
        <f t="shared" si="6"/>
        <v>-3.763085334751942E-7</v>
      </c>
      <c r="DO28" s="40">
        <f t="shared" si="7"/>
        <v>-2.5365850290604186E-6</v>
      </c>
      <c r="DP28" s="40">
        <f t="shared" si="8"/>
        <v>-1.8410725750990478E-7</v>
      </c>
      <c r="DQ28" s="72">
        <f t="shared" si="29"/>
        <v>4.7774051644621692E-5</v>
      </c>
      <c r="DR28" s="72">
        <f t="shared" si="30"/>
        <v>5.7616876821315434E-7</v>
      </c>
      <c r="DS28" s="72">
        <f t="shared" si="31"/>
        <v>-2.232644289617473E-7</v>
      </c>
      <c r="DT28" s="72">
        <f t="shared" si="32"/>
        <v>1.8005316707425778E-4</v>
      </c>
      <c r="DU28" s="72">
        <f t="shared" si="33"/>
        <v>-5.9930275863249065E-6</v>
      </c>
      <c r="DV28" s="72">
        <f t="shared" si="34"/>
        <v>-3.4695710513168042E-6</v>
      </c>
      <c r="DW28" s="72">
        <f t="shared" si="35"/>
        <v>-7.536547782940361E-7</v>
      </c>
      <c r="DX28" s="72">
        <f t="shared" si="36"/>
        <v>6.472063868470327E-6</v>
      </c>
      <c r="DY28" s="72">
        <f t="shared" si="37"/>
        <v>-1.0541960000582214E-5</v>
      </c>
      <c r="DZ28" s="72">
        <f t="shared" si="38"/>
        <v>2.4653152477624667E-6</v>
      </c>
      <c r="EA28" s="72">
        <f t="shared" si="39"/>
        <v>-4.0151637614125612E-6</v>
      </c>
      <c r="EB28" s="72">
        <f t="shared" si="40"/>
        <v>2.1591147569368324E-6</v>
      </c>
      <c r="EC28" s="72">
        <f t="shared" si="41"/>
        <v>5.548582013406222E-7</v>
      </c>
      <c r="ED28" s="72">
        <f t="shared" si="42"/>
        <v>2.509421655824966E-6</v>
      </c>
      <c r="EE28" s="72">
        <f t="shared" si="43"/>
        <v>1.3174716841689803E-4</v>
      </c>
      <c r="EF28" s="72">
        <f t="shared" si="44"/>
        <v>5.3772241938186225E-6</v>
      </c>
      <c r="EG28" s="72">
        <f t="shared" si="45"/>
        <v>8.2345732352428133E-6</v>
      </c>
      <c r="EH28" s="40">
        <f t="shared" si="46"/>
        <v>4.5869762253412873E-6</v>
      </c>
      <c r="EI28" s="69">
        <f t="shared" si="47"/>
        <v>-9.8094947371167666E-6</v>
      </c>
      <c r="EJ28" s="40">
        <f t="shared" si="48"/>
        <v>-1.594032859058571E-5</v>
      </c>
      <c r="EK28" s="40">
        <f t="shared" si="49"/>
        <v>7.8749092720384448E-4</v>
      </c>
      <c r="EL28" s="40">
        <f t="shared" si="50"/>
        <v>-9.6870805744446085E-4</v>
      </c>
      <c r="EM28" s="69">
        <f t="shared" si="51"/>
        <v>-6.1000214630591953E-4</v>
      </c>
      <c r="EN28" s="40">
        <f t="shared" si="52"/>
        <v>-9.9942143198873906E-7</v>
      </c>
      <c r="EO28" s="40">
        <f t="shared" si="53"/>
        <v>-1.0315976619378835E-6</v>
      </c>
      <c r="EP28" s="40"/>
      <c r="EQ28" s="40"/>
      <c r="ER28" s="40"/>
      <c r="ES28" s="40"/>
    </row>
    <row r="29" spans="1:149" s="17" customFormat="1" x14ac:dyDescent="0.3">
      <c r="A29" s="15" t="s">
        <v>196</v>
      </c>
      <c r="B29" s="15"/>
      <c r="C29" s="15"/>
      <c r="D29" s="15"/>
      <c r="E29" s="15"/>
      <c r="F29" s="15"/>
      <c r="G29" s="15"/>
      <c r="H29" s="15"/>
      <c r="I29" s="15"/>
      <c r="DG29" s="25" t="e">
        <f t="shared" si="0"/>
        <v>#DIV/0!</v>
      </c>
      <c r="DH29" s="94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29"/>
        <v>#DIV/0!</v>
      </c>
      <c r="DR29" s="72" t="e">
        <f t="shared" si="30"/>
        <v>#DIV/0!</v>
      </c>
      <c r="DS29" s="72" t="e">
        <f t="shared" si="31"/>
        <v>#DIV/0!</v>
      </c>
      <c r="DT29" s="72" t="e">
        <f t="shared" si="32"/>
        <v>#DIV/0!</v>
      </c>
      <c r="DU29" s="72" t="e">
        <f t="shared" si="33"/>
        <v>#DIV/0!</v>
      </c>
      <c r="DV29" s="72" t="e">
        <f t="shared" si="34"/>
        <v>#DIV/0!</v>
      </c>
      <c r="DW29" s="72" t="e">
        <f t="shared" si="35"/>
        <v>#DIV/0!</v>
      </c>
      <c r="DX29" s="72" t="e">
        <f t="shared" si="36"/>
        <v>#DIV/0!</v>
      </c>
      <c r="DY29" s="72" t="e">
        <f t="shared" si="37"/>
        <v>#DIV/0!</v>
      </c>
      <c r="DZ29" s="72" t="e">
        <f t="shared" si="38"/>
        <v>#DIV/0!</v>
      </c>
      <c r="EA29" s="72" t="e">
        <f t="shared" si="39"/>
        <v>#DIV/0!</v>
      </c>
      <c r="EB29" s="72" t="e">
        <f t="shared" si="40"/>
        <v>#DIV/0!</v>
      </c>
      <c r="EC29" s="72" t="e">
        <f t="shared" si="41"/>
        <v>#DIV/0!</v>
      </c>
      <c r="ED29" s="72" t="e">
        <f t="shared" si="42"/>
        <v>#DIV/0!</v>
      </c>
      <c r="EE29" s="72" t="e">
        <f t="shared" si="43"/>
        <v>#DIV/0!</v>
      </c>
      <c r="EF29" s="72" t="e">
        <f t="shared" si="44"/>
        <v>#DIV/0!</v>
      </c>
      <c r="EG29" s="72" t="e">
        <f t="shared" si="45"/>
        <v>#DIV/0!</v>
      </c>
      <c r="EH29" s="40" t="e">
        <f t="shared" si="46"/>
        <v>#DIV/0!</v>
      </c>
      <c r="EI29" s="69" t="e">
        <f t="shared" si="47"/>
        <v>#DIV/0!</v>
      </c>
      <c r="EJ29" s="40" t="e">
        <f t="shared" si="48"/>
        <v>#DIV/0!</v>
      </c>
      <c r="EK29" s="40" t="e">
        <f t="shared" si="49"/>
        <v>#DIV/0!</v>
      </c>
      <c r="EL29" s="40" t="e">
        <f t="shared" si="50"/>
        <v>#DIV/0!</v>
      </c>
      <c r="EM29" s="69" t="e">
        <f t="shared" si="51"/>
        <v>#DIV/0!</v>
      </c>
      <c r="EN29" s="40" t="e">
        <f t="shared" si="52"/>
        <v>#DIV/0!</v>
      </c>
      <c r="EO29" s="40" t="e">
        <f t="shared" si="53"/>
        <v>#DIV/0!</v>
      </c>
      <c r="EP29" s="40"/>
      <c r="EQ29" s="40"/>
      <c r="ER29" s="40"/>
      <c r="ES29" s="40"/>
    </row>
    <row r="30" spans="1:149" s="17" customFormat="1" x14ac:dyDescent="0.3">
      <c r="A30" s="15" t="s">
        <v>197</v>
      </c>
      <c r="B30" s="15">
        <v>16.644947559999999</v>
      </c>
      <c r="C30" s="15"/>
      <c r="D30" s="15">
        <v>109.20741839</v>
      </c>
      <c r="E30" s="15">
        <v>2.8133653999999999</v>
      </c>
      <c r="F30" s="15">
        <v>2.72880572</v>
      </c>
      <c r="G30" s="15">
        <v>8.8142719999999994E-2</v>
      </c>
      <c r="H30" s="15">
        <v>3.5661155099999999</v>
      </c>
      <c r="I30" s="15"/>
      <c r="J30" s="17" t="s">
        <v>197</v>
      </c>
      <c r="K30" s="17">
        <v>0</v>
      </c>
      <c r="L30" s="17">
        <v>4.0488689964101002E-2</v>
      </c>
      <c r="M30" s="17">
        <v>6.5901572172642996E-3</v>
      </c>
      <c r="N30" s="17">
        <v>1.4992339513111999E-2</v>
      </c>
      <c r="O30" s="17">
        <v>1.4992339513111999E-2</v>
      </c>
      <c r="P30" s="17">
        <v>5.7902198003108502E-2</v>
      </c>
      <c r="Q30" s="17">
        <v>0</v>
      </c>
      <c r="R30" s="5">
        <v>1.2014857399538101E-5</v>
      </c>
      <c r="S30" s="5">
        <v>5.8660948318149001E-5</v>
      </c>
      <c r="T30" s="17">
        <v>7.2548781849502602E-3</v>
      </c>
      <c r="U30" s="5">
        <v>1.1406368672048099E-5</v>
      </c>
      <c r="V30" s="17">
        <v>3.6124740067108598E-3</v>
      </c>
      <c r="W30" s="17">
        <v>3.9927839305103099E-4</v>
      </c>
      <c r="X30" s="17">
        <v>2.4471907163368001E-4</v>
      </c>
      <c r="Y30" s="17">
        <v>8.5570829737771206E-2</v>
      </c>
      <c r="Z30" s="5">
        <v>3.95125512436823E-9</v>
      </c>
      <c r="AA30" s="5">
        <v>1.5805111559384199E-8</v>
      </c>
      <c r="AB30" s="17">
        <v>16.644932611981002</v>
      </c>
      <c r="AC30" s="17">
        <v>8.4559669306701502E-2</v>
      </c>
      <c r="AD30" s="17">
        <v>1.26625077387743</v>
      </c>
      <c r="AE30" s="17">
        <v>0.37474948748050202</v>
      </c>
      <c r="AF30" s="17">
        <v>3.4153732832884101E-2</v>
      </c>
      <c r="AG30" s="17">
        <v>0.90993745046490004</v>
      </c>
      <c r="AH30" s="17">
        <v>0.14371277567419999</v>
      </c>
      <c r="AI30" s="17">
        <v>0.35677878285818099</v>
      </c>
      <c r="AJ30" s="17">
        <v>2.7021655134185402E-3</v>
      </c>
      <c r="AK30" s="17">
        <v>6.2263666748610197E-2</v>
      </c>
      <c r="AL30" s="17">
        <v>1.56554456083726E-3</v>
      </c>
      <c r="AM30" s="17">
        <v>0</v>
      </c>
      <c r="AN30" s="17">
        <v>0</v>
      </c>
      <c r="AO30" s="17">
        <v>6.5409730865353802E-2</v>
      </c>
      <c r="AP30" s="17">
        <v>6.5409730865353802E-2</v>
      </c>
      <c r="AQ30" s="17">
        <v>0</v>
      </c>
      <c r="AR30" s="17">
        <v>0</v>
      </c>
      <c r="AS30" s="17">
        <v>9.9495375200400193E-3</v>
      </c>
      <c r="AT30" s="5">
        <v>3.30787019634837E-8</v>
      </c>
      <c r="AU30" s="5">
        <v>6.3877339672583794E-8</v>
      </c>
      <c r="AV30" s="17">
        <v>0.87366087014225202</v>
      </c>
      <c r="AW30" s="17">
        <v>1.2595307002930999E-2</v>
      </c>
      <c r="AX30" s="17">
        <v>1.9694792165917902E-3</v>
      </c>
      <c r="AY30" s="17">
        <v>0</v>
      </c>
      <c r="AZ30" s="17">
        <v>1.0876745025324299</v>
      </c>
      <c r="BA30" s="17">
        <v>5.3532300237526002E-3</v>
      </c>
      <c r="BB30" s="5">
        <v>4.0932037566758698E-5</v>
      </c>
      <c r="BC30" s="17">
        <v>3.0016901514024098E-4</v>
      </c>
      <c r="BD30" s="5">
        <v>2.89967073198961E-6</v>
      </c>
      <c r="BE30" s="5">
        <v>5.8870861400927002E-6</v>
      </c>
      <c r="BF30" s="17">
        <v>0</v>
      </c>
      <c r="BG30" s="17">
        <v>0</v>
      </c>
      <c r="BH30" s="17">
        <v>6.5268023313632796E-3</v>
      </c>
      <c r="BI30" s="17">
        <v>5.2521379609451101E-2</v>
      </c>
      <c r="BJ30" s="17">
        <v>9.5608962119082602E-4</v>
      </c>
      <c r="BK30" s="17">
        <v>9.1859874226315401E-4</v>
      </c>
      <c r="BL30" s="17">
        <v>3.6093211352700898</v>
      </c>
      <c r="BM30" s="17">
        <v>98.2866555011381</v>
      </c>
      <c r="BN30" s="17">
        <v>10.0470823547567</v>
      </c>
      <c r="BO30" s="17">
        <v>109.207398726037</v>
      </c>
      <c r="BP30" s="17">
        <v>0</v>
      </c>
      <c r="BQ30" s="17">
        <v>7.1194771223565198E-2</v>
      </c>
      <c r="BR30" s="17">
        <v>0</v>
      </c>
      <c r="BS30" s="17">
        <v>6.15443083255344E-3</v>
      </c>
      <c r="BT30" s="5">
        <v>2.3604143213567198E-5</v>
      </c>
      <c r="BU30" s="5">
        <v>6.9638690540959103E-5</v>
      </c>
      <c r="BV30" s="5">
        <v>5.5886492318986698E-5</v>
      </c>
      <c r="BW30" s="17">
        <v>1.7921479083097701E-3</v>
      </c>
      <c r="BX30" s="17">
        <v>1.6414820615420201E-3</v>
      </c>
      <c r="BY30" s="17">
        <v>0.59604516786653206</v>
      </c>
      <c r="BZ30" s="17">
        <v>1.5937053192016999E-2</v>
      </c>
      <c r="CA30" s="17">
        <v>1.0259585531065801E-2</v>
      </c>
      <c r="CB30" s="17">
        <v>1.2662514352640299</v>
      </c>
      <c r="CC30" s="17">
        <v>9.39749902169899E-3</v>
      </c>
      <c r="CD30" s="17">
        <v>0</v>
      </c>
      <c r="CE30" s="5">
        <v>1.7109347883838401E-8</v>
      </c>
      <c r="CF30" s="17">
        <v>7.16186928796221E-3</v>
      </c>
      <c r="CG30" s="17">
        <v>2.81336583113168</v>
      </c>
      <c r="CH30" s="17">
        <v>2.7288061618249801</v>
      </c>
      <c r="CI30" s="17">
        <v>8.4559669306701502E-2</v>
      </c>
      <c r="CJ30" s="17">
        <v>3.6201434878222099E-3</v>
      </c>
      <c r="CK30" s="17">
        <v>0</v>
      </c>
      <c r="CL30" s="17">
        <v>3.5024180955372901E-2</v>
      </c>
      <c r="CM30" s="17">
        <v>8.3970002259737501E-3</v>
      </c>
      <c r="CN30" s="17">
        <v>0.22748464304414201</v>
      </c>
      <c r="CO30" s="17">
        <v>4.7465381041353102E-2</v>
      </c>
      <c r="CP30" s="17">
        <v>3.4153325418740298E-2</v>
      </c>
      <c r="CQ30" s="17">
        <v>0.90993832129058605</v>
      </c>
      <c r="CR30" s="17">
        <v>1.34231426991583E-3</v>
      </c>
      <c r="CS30" s="17">
        <v>8.1068172974641303E-3</v>
      </c>
      <c r="CT30" s="17">
        <v>0.14371339847991299</v>
      </c>
      <c r="CU30" s="17">
        <v>2.5402622530134401E-4</v>
      </c>
      <c r="CV30" s="17">
        <v>8.8142617313998806E-2</v>
      </c>
      <c r="CW30" s="17">
        <v>0.88459160338334297</v>
      </c>
      <c r="CX30" s="17">
        <v>0</v>
      </c>
      <c r="CY30" s="17">
        <v>0</v>
      </c>
      <c r="CZ30" s="17">
        <v>7.5562670318230496E-2</v>
      </c>
      <c r="DA30" s="17">
        <v>7.2571157863009599E-3</v>
      </c>
      <c r="DB30" s="17">
        <v>0</v>
      </c>
      <c r="DC30" s="17">
        <v>3.5661152061597101</v>
      </c>
      <c r="DD30" s="17">
        <v>6.9004933453567802E-3</v>
      </c>
      <c r="DE30" s="17">
        <v>0.116092966695602</v>
      </c>
      <c r="DG30" s="25">
        <f t="shared" si="0"/>
        <v>8.0000153866310857E-3</v>
      </c>
      <c r="DH30" s="94">
        <f t="shared" si="1"/>
        <v>1.0121156851679247</v>
      </c>
      <c r="DI30" s="25">
        <f t="shared" si="2"/>
        <v>1.9247017374926213E-2</v>
      </c>
      <c r="DJ30" s="40">
        <f t="shared" si="3"/>
        <v>-8.980514323001416E-7</v>
      </c>
      <c r="DK30" s="40"/>
      <c r="DL30" s="40">
        <f t="shared" si="4"/>
        <v>-1.8006068902462166E-7</v>
      </c>
      <c r="DM30" s="40">
        <f t="shared" si="5"/>
        <v>1.5324411117524947E-7</v>
      </c>
      <c r="DN30" s="40">
        <f t="shared" si="6"/>
        <v>1.6191148271172444E-7</v>
      </c>
      <c r="DO30" s="40">
        <f t="shared" si="7"/>
        <v>-1.164996963881245E-6</v>
      </c>
      <c r="DP30" s="40">
        <f t="shared" si="8"/>
        <v>-8.5202032565962343E-8</v>
      </c>
      <c r="DQ30" s="72">
        <f t="shared" si="29"/>
        <v>2.6093100646609146E-5</v>
      </c>
      <c r="DR30" s="72">
        <f t="shared" si="30"/>
        <v>-3.5937888808603327E-6</v>
      </c>
      <c r="DS30" s="72">
        <f t="shared" si="31"/>
        <v>-3.8750533626344484E-6</v>
      </c>
      <c r="DT30" s="72">
        <f t="shared" si="32"/>
        <v>1.92990942807438E-4</v>
      </c>
      <c r="DU30" s="72">
        <f t="shared" si="33"/>
        <v>-3.6018678265021526E-6</v>
      </c>
      <c r="DV30" s="72">
        <f t="shared" si="34"/>
        <v>-1.9297821686218E-7</v>
      </c>
      <c r="DW30" s="72">
        <f t="shared" si="35"/>
        <v>-1.2259442927874634E-6</v>
      </c>
      <c r="DX30" s="72">
        <f t="shared" si="36"/>
        <v>-9.6134090651954413E-6</v>
      </c>
      <c r="DY30" s="72">
        <f t="shared" si="37"/>
        <v>1.2765901896410372E-5</v>
      </c>
      <c r="DZ30" s="72">
        <f t="shared" si="38"/>
        <v>6.9949843540333927E-7</v>
      </c>
      <c r="EA30" s="72">
        <f t="shared" si="39"/>
        <v>7.6481380424660539E-6</v>
      </c>
      <c r="EB30" s="72">
        <f t="shared" si="40"/>
        <v>1.1326575577569928E-5</v>
      </c>
      <c r="EC30" s="72">
        <f t="shared" si="41"/>
        <v>8.2813907746186614E-7</v>
      </c>
      <c r="ED30" s="72">
        <f t="shared" si="42"/>
        <v>1.1733635170607526E-7</v>
      </c>
      <c r="EE30" s="72">
        <f t="shared" si="43"/>
        <v>1.2434956047118899E-4</v>
      </c>
      <c r="EF30" s="72">
        <f t="shared" si="44"/>
        <v>-7.8398023782806536E-7</v>
      </c>
      <c r="EG30" s="72">
        <f t="shared" si="45"/>
        <v>9.8306916121733125E-6</v>
      </c>
      <c r="EH30" s="40">
        <f t="shared" si="46"/>
        <v>8.7561807218528393E-6</v>
      </c>
      <c r="EI30" s="69">
        <f t="shared" si="47"/>
        <v>1.2058698919668872E-5</v>
      </c>
      <c r="EJ30" s="40">
        <f t="shared" si="48"/>
        <v>-1.27461438704489E-6</v>
      </c>
      <c r="EK30" s="40">
        <f t="shared" si="49"/>
        <v>7.7795155502201872E-4</v>
      </c>
      <c r="EL30" s="40">
        <f t="shared" si="50"/>
        <v>-9.6591866366789621E-4</v>
      </c>
      <c r="EM30" s="69">
        <f t="shared" si="51"/>
        <v>-6.4917815162723966E-4</v>
      </c>
      <c r="EN30" s="40">
        <f t="shared" si="52"/>
        <v>-6.9009690864107125E-7</v>
      </c>
      <c r="EO30" s="40">
        <f t="shared" si="53"/>
        <v>-7.114814864586125E-7</v>
      </c>
      <c r="EP30" s="40"/>
      <c r="EQ30" s="40"/>
      <c r="ER30" s="40"/>
      <c r="ES30" s="40"/>
    </row>
    <row r="31" spans="1:149" x14ac:dyDescent="0.3">
      <c r="A31" s="15" t="s">
        <v>198</v>
      </c>
      <c r="B31" s="15">
        <v>563.59376136000003</v>
      </c>
      <c r="D31" s="15">
        <v>3670.9934153999998</v>
      </c>
      <c r="E31" s="15">
        <v>96.116294449999998</v>
      </c>
      <c r="F31" s="15">
        <v>93.182289310000002</v>
      </c>
      <c r="G31" s="15">
        <v>9.7292167999999997</v>
      </c>
      <c r="H31" s="15">
        <v>124.99540967</v>
      </c>
      <c r="I31" s="15"/>
      <c r="J31" s="17" t="s">
        <v>198</v>
      </c>
      <c r="K31" s="17">
        <v>0</v>
      </c>
      <c r="L31" s="17">
        <v>1.4191625110519701</v>
      </c>
      <c r="M31" s="17">
        <v>0.230991803035548</v>
      </c>
      <c r="N31" s="17">
        <v>0.52549492661988695</v>
      </c>
      <c r="O31" s="17">
        <v>0.52549492661988695</v>
      </c>
      <c r="P31" s="17">
        <v>2.02951962946493</v>
      </c>
      <c r="Q31" s="17">
        <v>0</v>
      </c>
      <c r="R31" s="17">
        <v>4.1028245443873099E-4</v>
      </c>
      <c r="S31" s="17">
        <v>2.0031371055517899E-3</v>
      </c>
      <c r="T31" s="17">
        <v>0.25429071191592401</v>
      </c>
      <c r="U31" s="17">
        <v>3.8950197694310898E-4</v>
      </c>
      <c r="V31" s="17">
        <v>0.12662046412767999</v>
      </c>
      <c r="W31" s="17">
        <v>1.3634430148205701E-2</v>
      </c>
      <c r="X31" s="17">
        <v>8.3565817754923093E-3</v>
      </c>
      <c r="Y31" s="17">
        <v>2.9993333299968299</v>
      </c>
      <c r="Z31" s="5">
        <v>1.3492786718254801E-7</v>
      </c>
      <c r="AA31" s="5">
        <v>5.39712207135259E-7</v>
      </c>
      <c r="AB31" s="17">
        <v>563.59359287157497</v>
      </c>
      <c r="AC31" s="17">
        <v>2.9340042219613398</v>
      </c>
      <c r="AD31" s="17">
        <v>43.239461712440097</v>
      </c>
      <c r="AE31" s="17">
        <v>12.7968154489988</v>
      </c>
      <c r="AF31" s="17">
        <v>1.1662685571410401</v>
      </c>
      <c r="AG31" s="17">
        <v>31.072187465180701</v>
      </c>
      <c r="AH31" s="17">
        <v>4.9074450034998298</v>
      </c>
      <c r="AI31" s="17">
        <v>12.5053923056967</v>
      </c>
      <c r="AJ31" s="17">
        <v>9.4713750367631994E-2</v>
      </c>
      <c r="AK31" s="17">
        <v>2.1823966004228899</v>
      </c>
      <c r="AL31" s="17">
        <v>5.4873055073866403E-2</v>
      </c>
      <c r="AM31" s="17">
        <v>0</v>
      </c>
      <c r="AN31" s="17">
        <v>0</v>
      </c>
      <c r="AO31" s="17">
        <v>2.29266622444718</v>
      </c>
      <c r="AP31" s="17">
        <v>2.29266622444718</v>
      </c>
      <c r="AQ31" s="17">
        <v>0</v>
      </c>
      <c r="AR31" s="17">
        <v>0</v>
      </c>
      <c r="AS31" s="17">
        <v>0.34873789648020798</v>
      </c>
      <c r="AT31" s="5">
        <v>1.12955516879681E-6</v>
      </c>
      <c r="AU31" s="5">
        <v>2.1812057904859898E-6</v>
      </c>
      <c r="AV31" s="17">
        <v>29.367934689727001</v>
      </c>
      <c r="AW31" s="17">
        <v>0.44147656282294101</v>
      </c>
      <c r="AX31" s="17">
        <v>6.90311135234421E-2</v>
      </c>
      <c r="AY31" s="17">
        <v>0</v>
      </c>
      <c r="AZ31" s="17">
        <v>38.1239076397951</v>
      </c>
      <c r="BA31" s="17">
        <v>0.18763482184449901</v>
      </c>
      <c r="BB31" s="17">
        <v>1.39773288370067E-3</v>
      </c>
      <c r="BC31" s="17">
        <v>1.0250047183760699E-2</v>
      </c>
      <c r="BD31" s="5">
        <v>9.9015416876381302E-5</v>
      </c>
      <c r="BE31" s="17">
        <v>2.01032484553867E-4</v>
      </c>
      <c r="BF31" s="17">
        <v>0</v>
      </c>
      <c r="BG31" s="17">
        <v>0</v>
      </c>
      <c r="BH31" s="17">
        <v>0.228771944144397</v>
      </c>
      <c r="BI31" s="17">
        <v>1.7934801951597501</v>
      </c>
      <c r="BJ31" s="17">
        <v>3.2648277956535798E-2</v>
      </c>
      <c r="BK31" s="17">
        <v>3.1367951614058802E-2</v>
      </c>
      <c r="BL31" s="17">
        <v>126.509859271262</v>
      </c>
      <c r="BM31" s="17">
        <v>3303.8933934577799</v>
      </c>
      <c r="BN31" s="17">
        <v>337.73143548669799</v>
      </c>
      <c r="BO31" s="17">
        <v>3670.99276363421</v>
      </c>
      <c r="BP31" s="17">
        <v>0</v>
      </c>
      <c r="BQ31" s="17">
        <v>2.4954415622397801</v>
      </c>
      <c r="BR31" s="17">
        <v>0</v>
      </c>
      <c r="BS31" s="17">
        <v>0.215632465135523</v>
      </c>
      <c r="BT31" s="17">
        <v>8.0602789748551805E-4</v>
      </c>
      <c r="BU31" s="17">
        <v>2.3780175723399299E-3</v>
      </c>
      <c r="BV31" s="17">
        <v>1.90836935795631E-3</v>
      </c>
      <c r="BW31" s="17">
        <v>6.2269609865418803E-2</v>
      </c>
      <c r="BX31" s="17">
        <v>5.6052805060709698E-2</v>
      </c>
      <c r="BY31" s="17">
        <v>20.891841637612998</v>
      </c>
      <c r="BZ31" s="17">
        <v>0.54421170754587</v>
      </c>
      <c r="CA31" s="17">
        <v>0.35034054918236002</v>
      </c>
      <c r="CB31" s="17">
        <v>43.239503373292102</v>
      </c>
      <c r="CC31" s="17">
        <v>0.32090215259291099</v>
      </c>
      <c r="CD31" s="17">
        <v>0</v>
      </c>
      <c r="CE31" s="5">
        <v>5.8425275087220304E-7</v>
      </c>
      <c r="CF31" s="17">
        <v>0.24456135451975</v>
      </c>
      <c r="CG31" s="17">
        <v>96.116277857683798</v>
      </c>
      <c r="CH31" s="17">
        <v>93.182273635722396</v>
      </c>
      <c r="CI31" s="17">
        <v>2.9340042219613398</v>
      </c>
      <c r="CJ31" s="17">
        <v>0.123619654623919</v>
      </c>
      <c r="CK31" s="17">
        <v>0</v>
      </c>
      <c r="CL31" s="17">
        <v>1.19599488902484</v>
      </c>
      <c r="CM31" s="17">
        <v>0.286737942371181</v>
      </c>
      <c r="CN31" s="17">
        <v>7.76805872242155</v>
      </c>
      <c r="CO31" s="17">
        <v>1.6208331363503501</v>
      </c>
      <c r="CP31" s="17">
        <v>1.16625514102415</v>
      </c>
      <c r="CQ31" s="17">
        <v>31.072224410566701</v>
      </c>
      <c r="CR31" s="17">
        <v>4.7049738113274703E-2</v>
      </c>
      <c r="CS31" s="17">
        <v>0.27682913395834302</v>
      </c>
      <c r="CT31" s="17">
        <v>4.9074742880448801</v>
      </c>
      <c r="CU31" s="17">
        <v>8.6743751427768301E-3</v>
      </c>
      <c r="CV31" s="17">
        <v>9.7292162279402703</v>
      </c>
      <c r="CW31" s="17">
        <v>31.005706649141601</v>
      </c>
      <c r="CX31" s="17">
        <v>0</v>
      </c>
      <c r="CY31" s="17">
        <v>0</v>
      </c>
      <c r="CZ31" s="17">
        <v>2.6485364336896202</v>
      </c>
      <c r="DA31" s="17">
        <v>0.254366009597291</v>
      </c>
      <c r="DB31" s="17">
        <v>0</v>
      </c>
      <c r="DC31" s="17">
        <v>124.99537067411801</v>
      </c>
      <c r="DD31" s="17">
        <v>0.241866786115218</v>
      </c>
      <c r="DE31" s="17">
        <v>4.0691584176981497</v>
      </c>
      <c r="DF31" s="17"/>
      <c r="DG31" s="25">
        <f t="shared" si="0"/>
        <v>7.9999979789263671E-3</v>
      </c>
      <c r="DH31" s="94">
        <f t="shared" si="1"/>
        <v>1.0121163575016909</v>
      </c>
      <c r="DI31" s="25">
        <f t="shared" si="2"/>
        <v>1.9247010457922556E-2</v>
      </c>
      <c r="DJ31" s="40">
        <f t="shared" si="3"/>
        <v>-2.9895367303961906E-7</v>
      </c>
      <c r="DK31" s="40"/>
      <c r="DL31" s="40">
        <f t="shared" si="4"/>
        <v>-1.7754479947894793E-7</v>
      </c>
      <c r="DM31" s="40">
        <f t="shared" si="5"/>
        <v>-1.726275060336931E-7</v>
      </c>
      <c r="DN31" s="40">
        <f t="shared" si="6"/>
        <v>-1.6821090919413718E-7</v>
      </c>
      <c r="DO31" s="40">
        <f t="shared" si="7"/>
        <v>-5.879812744686524E-8</v>
      </c>
      <c r="DP31" s="40">
        <f t="shared" si="8"/>
        <v>-3.1197851262454229E-7</v>
      </c>
      <c r="DQ31" s="72">
        <f t="shared" si="29"/>
        <v>2.7381234595263677E-5</v>
      </c>
      <c r="DR31" s="72">
        <f t="shared" si="30"/>
        <v>1.5499698611105774E-6</v>
      </c>
      <c r="DS31" s="72">
        <f t="shared" si="31"/>
        <v>-5.4991431291675853E-7</v>
      </c>
      <c r="DT31" s="72">
        <f t="shared" si="32"/>
        <v>1.9716743876597569E-4</v>
      </c>
      <c r="DU31" s="72">
        <f t="shared" si="33"/>
        <v>1.8779314984985791E-7</v>
      </c>
      <c r="DV31" s="72">
        <f t="shared" si="34"/>
        <v>1.2133503531489928E-6</v>
      </c>
      <c r="DW31" s="72">
        <f t="shared" si="35"/>
        <v>-2.1164699027510098E-7</v>
      </c>
      <c r="DX31" s="72">
        <f t="shared" si="36"/>
        <v>6.1246795987799347E-7</v>
      </c>
      <c r="DY31" s="72">
        <f t="shared" si="37"/>
        <v>1.5918207492730344E-6</v>
      </c>
      <c r="DZ31" s="72">
        <f t="shared" si="38"/>
        <v>4.95293670700361E-7</v>
      </c>
      <c r="EA31" s="72">
        <f t="shared" si="39"/>
        <v>2.3292602237982122E-6</v>
      </c>
      <c r="EB31" s="72">
        <f t="shared" si="40"/>
        <v>-1.3678542109704342E-6</v>
      </c>
      <c r="EC31" s="72">
        <f t="shared" si="41"/>
        <v>-3.5517518679233144E-7</v>
      </c>
      <c r="ED31" s="72">
        <f t="shared" si="42"/>
        <v>3.2672330665567731E-6</v>
      </c>
      <c r="EE31" s="72">
        <f t="shared" si="43"/>
        <v>1.3297021744425785E-4</v>
      </c>
      <c r="EF31" s="72">
        <f t="shared" si="44"/>
        <v>1.1845205933380242E-7</v>
      </c>
      <c r="EG31" s="72">
        <f t="shared" si="45"/>
        <v>1.691563229585625E-6</v>
      </c>
      <c r="EH31" s="40">
        <f t="shared" si="46"/>
        <v>3.0755073871456632E-6</v>
      </c>
      <c r="EI31" s="69">
        <f t="shared" si="47"/>
        <v>4.2835849648321959E-7</v>
      </c>
      <c r="EJ31" s="40">
        <f t="shared" si="48"/>
        <v>1.5266697366034244E-6</v>
      </c>
      <c r="EK31" s="40">
        <f t="shared" si="49"/>
        <v>7.8681742321873511E-4</v>
      </c>
      <c r="EL31" s="40">
        <f t="shared" si="50"/>
        <v>-9.7749753443179886E-4</v>
      </c>
      <c r="EM31" s="69">
        <f t="shared" si="51"/>
        <v>-6.4739953052537916E-4</v>
      </c>
      <c r="EN31" s="40">
        <f t="shared" si="52"/>
        <v>-9.9305200033215912E-7</v>
      </c>
      <c r="EO31" s="40">
        <f t="shared" si="53"/>
        <v>-1.0243199506737504E-6</v>
      </c>
      <c r="EP31" s="40"/>
      <c r="EQ31" s="40"/>
      <c r="ER31" s="40"/>
      <c r="ES31" s="40"/>
    </row>
    <row r="32" spans="1:149" s="17" customFormat="1" x14ac:dyDescent="0.3">
      <c r="A32" s="15" t="s">
        <v>199</v>
      </c>
      <c r="B32" s="15"/>
      <c r="C32" s="15"/>
      <c r="D32" s="15"/>
      <c r="E32" s="15"/>
      <c r="F32" s="15"/>
      <c r="G32" s="15"/>
      <c r="H32" s="15"/>
      <c r="I32" s="15"/>
      <c r="DG32" s="25" t="e">
        <f t="shared" si="0"/>
        <v>#DIV/0!</v>
      </c>
      <c r="DH32" s="94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29"/>
        <v>#DIV/0!</v>
      </c>
      <c r="DR32" s="72" t="e">
        <f t="shared" si="30"/>
        <v>#DIV/0!</v>
      </c>
      <c r="DS32" s="72" t="e">
        <f t="shared" si="31"/>
        <v>#DIV/0!</v>
      </c>
      <c r="DT32" s="72" t="e">
        <f t="shared" si="32"/>
        <v>#DIV/0!</v>
      </c>
      <c r="DU32" s="72" t="e">
        <f t="shared" si="33"/>
        <v>#DIV/0!</v>
      </c>
      <c r="DV32" s="72" t="e">
        <f t="shared" si="34"/>
        <v>#DIV/0!</v>
      </c>
      <c r="DW32" s="72" t="e">
        <f t="shared" si="35"/>
        <v>#DIV/0!</v>
      </c>
      <c r="DX32" s="72" t="e">
        <f t="shared" si="36"/>
        <v>#DIV/0!</v>
      </c>
      <c r="DY32" s="72" t="e">
        <f t="shared" si="37"/>
        <v>#DIV/0!</v>
      </c>
      <c r="DZ32" s="72" t="e">
        <f t="shared" si="38"/>
        <v>#DIV/0!</v>
      </c>
      <c r="EA32" s="72" t="e">
        <f t="shared" si="39"/>
        <v>#DIV/0!</v>
      </c>
      <c r="EB32" s="72" t="e">
        <f t="shared" si="40"/>
        <v>#DIV/0!</v>
      </c>
      <c r="EC32" s="72" t="e">
        <f t="shared" si="41"/>
        <v>#DIV/0!</v>
      </c>
      <c r="ED32" s="72" t="e">
        <f t="shared" si="42"/>
        <v>#DIV/0!</v>
      </c>
      <c r="EE32" s="72" t="e">
        <f t="shared" si="43"/>
        <v>#DIV/0!</v>
      </c>
      <c r="EF32" s="72" t="e">
        <f t="shared" si="44"/>
        <v>#DIV/0!</v>
      </c>
      <c r="EG32" s="72" t="e">
        <f t="shared" si="45"/>
        <v>#DIV/0!</v>
      </c>
      <c r="EH32" s="40" t="e">
        <f t="shared" si="46"/>
        <v>#DIV/0!</v>
      </c>
      <c r="EI32" s="69" t="e">
        <f t="shared" si="47"/>
        <v>#DIV/0!</v>
      </c>
      <c r="EJ32" s="40" t="e">
        <f t="shared" si="48"/>
        <v>#DIV/0!</v>
      </c>
      <c r="EK32" s="40" t="e">
        <f t="shared" si="49"/>
        <v>#DIV/0!</v>
      </c>
      <c r="EL32" s="40" t="e">
        <f t="shared" si="50"/>
        <v>#DIV/0!</v>
      </c>
      <c r="EM32" s="69" t="e">
        <f t="shared" si="51"/>
        <v>#DIV/0!</v>
      </c>
      <c r="EN32" s="40" t="e">
        <f t="shared" si="52"/>
        <v>#DIV/0!</v>
      </c>
      <c r="EO32" s="40" t="e">
        <f t="shared" si="53"/>
        <v>#DIV/0!</v>
      </c>
      <c r="EP32" s="40"/>
      <c r="EQ32" s="40"/>
      <c r="ER32" s="40"/>
      <c r="ES32" s="40"/>
    </row>
    <row r="33" spans="1:149" x14ac:dyDescent="0.3">
      <c r="A33" s="15" t="s">
        <v>200</v>
      </c>
      <c r="B33" s="15">
        <v>824.78132232999997</v>
      </c>
      <c r="D33" s="15">
        <v>5389.4011649000004</v>
      </c>
      <c r="E33" s="15">
        <v>142.33145045000001</v>
      </c>
      <c r="F33" s="15">
        <v>137.98937762</v>
      </c>
      <c r="G33" s="15">
        <v>14.02280011</v>
      </c>
      <c r="H33" s="15">
        <v>193.53211590000001</v>
      </c>
      <c r="I33" s="15"/>
      <c r="J33" s="17" t="s">
        <v>200</v>
      </c>
      <c r="K33" s="17">
        <v>0</v>
      </c>
      <c r="L33" s="17">
        <v>2.1973096811589499</v>
      </c>
      <c r="M33" s="17">
        <v>0.35764871860827302</v>
      </c>
      <c r="N33" s="17">
        <v>0.81363153481746597</v>
      </c>
      <c r="O33" s="17">
        <v>0.81363153481746597</v>
      </c>
      <c r="P33" s="17">
        <v>3.1423352393429398</v>
      </c>
      <c r="Q33" s="17">
        <v>0</v>
      </c>
      <c r="R33" s="17">
        <v>6.0756676408009296E-4</v>
      </c>
      <c r="S33" s="17">
        <v>2.96635029852786E-3</v>
      </c>
      <c r="T33" s="17">
        <v>0.39372069679550098</v>
      </c>
      <c r="U33" s="17">
        <v>5.7679500596603697E-4</v>
      </c>
      <c r="V33" s="17">
        <v>0.19604800697092001</v>
      </c>
      <c r="W33" s="17">
        <v>2.0190617717444601E-2</v>
      </c>
      <c r="X33" s="17">
        <v>1.23748828359155E-2</v>
      </c>
      <c r="Y33" s="17">
        <v>4.6439081779803599</v>
      </c>
      <c r="Z33" s="5">
        <v>1.9980834241968199E-7</v>
      </c>
      <c r="AA33" s="5">
        <v>7.9923525797053501E-7</v>
      </c>
      <c r="AB33" s="17">
        <v>824.78101941897103</v>
      </c>
      <c r="AC33" s="17">
        <v>4.3420707213743599</v>
      </c>
      <c r="AD33" s="17">
        <v>64.031334225433596</v>
      </c>
      <c r="AE33" s="17">
        <v>18.950210701896498</v>
      </c>
      <c r="AF33" s="17">
        <v>1.72707481569911</v>
      </c>
      <c r="AG33" s="17">
        <v>46.013366602842801</v>
      </c>
      <c r="AH33" s="17">
        <v>7.2672055923984598</v>
      </c>
      <c r="AI33" s="17">
        <v>19.362266156447099</v>
      </c>
      <c r="AJ33" s="17">
        <v>0.14664661313918101</v>
      </c>
      <c r="AK33" s="17">
        <v>3.3790327059405501</v>
      </c>
      <c r="AL33" s="17">
        <v>8.4960673369611203E-2</v>
      </c>
      <c r="AM33" s="17">
        <v>0</v>
      </c>
      <c r="AN33" s="17">
        <v>0</v>
      </c>
      <c r="AO33" s="17">
        <v>3.54976959037992</v>
      </c>
      <c r="AP33" s="17">
        <v>3.54976959037992</v>
      </c>
      <c r="AQ33" s="17">
        <v>0</v>
      </c>
      <c r="AR33" s="17">
        <v>0</v>
      </c>
      <c r="AS33" s="17">
        <v>0.53995544154977504</v>
      </c>
      <c r="AT33" s="5">
        <v>1.67270546300893E-6</v>
      </c>
      <c r="AU33" s="5">
        <v>3.2300573792908498E-6</v>
      </c>
      <c r="AV33" s="17">
        <v>43.115206807718302</v>
      </c>
      <c r="AW33" s="17">
        <v>0.68354500222058501</v>
      </c>
      <c r="AX33" s="17">
        <v>0.106881320210862</v>
      </c>
      <c r="AY33" s="17">
        <v>0</v>
      </c>
      <c r="AZ33" s="17">
        <v>59.027758750585001</v>
      </c>
      <c r="BA33" s="17">
        <v>0.29051793543335203</v>
      </c>
      <c r="BB33" s="17">
        <v>2.06983741202731E-3</v>
      </c>
      <c r="BC33" s="17">
        <v>1.51788320644631E-2</v>
      </c>
      <c r="BD33" s="17">
        <v>1.4662750242894199E-4</v>
      </c>
      <c r="BE33" s="17">
        <v>2.9769537553751401E-4</v>
      </c>
      <c r="BF33" s="17">
        <v>0</v>
      </c>
      <c r="BG33" s="17">
        <v>0</v>
      </c>
      <c r="BH33" s="17">
        <v>0.35420862120426699</v>
      </c>
      <c r="BI33" s="17">
        <v>2.65588065324603</v>
      </c>
      <c r="BJ33" s="17">
        <v>4.8347347551822302E-2</v>
      </c>
      <c r="BK33" s="17">
        <v>4.64513791548581E-2</v>
      </c>
      <c r="BL33" s="17">
        <v>195.87692297293199</v>
      </c>
      <c r="BM33" s="17">
        <v>4850.4588421484004</v>
      </c>
      <c r="BN33" s="17">
        <v>495.82474803617703</v>
      </c>
      <c r="BO33" s="17">
        <v>5389.39879699229</v>
      </c>
      <c r="BP33" s="17">
        <v>0</v>
      </c>
      <c r="BQ33" s="17">
        <v>3.86372286748992</v>
      </c>
      <c r="BR33" s="17">
        <v>0</v>
      </c>
      <c r="BS33" s="17">
        <v>0.333655278103482</v>
      </c>
      <c r="BT33" s="17">
        <v>1.1936093693845401E-3</v>
      </c>
      <c r="BU33" s="17">
        <v>3.52148007708681E-3</v>
      </c>
      <c r="BV33" s="17">
        <v>2.8260292041601201E-3</v>
      </c>
      <c r="BW33" s="17">
        <v>9.5018646892732997E-2</v>
      </c>
      <c r="BX33" s="17">
        <v>8.3005996199452106E-2</v>
      </c>
      <c r="BY33" s="17">
        <v>32.347153197626596</v>
      </c>
      <c r="BZ33" s="17">
        <v>0.80589801709904796</v>
      </c>
      <c r="CA33" s="17">
        <v>0.51880325670287697</v>
      </c>
      <c r="CB33" s="17">
        <v>64.031392847434603</v>
      </c>
      <c r="CC33" s="17">
        <v>0.47520949186108602</v>
      </c>
      <c r="CD33" s="17">
        <v>0</v>
      </c>
      <c r="CE33" s="5">
        <v>8.6519520102514899E-7</v>
      </c>
      <c r="CF33" s="17">
        <v>0.36215974555796199</v>
      </c>
      <c r="CG33" s="17">
        <v>142.33139925162001</v>
      </c>
      <c r="CH33" s="17">
        <v>137.98932853024601</v>
      </c>
      <c r="CI33" s="17">
        <v>4.3420707213743599</v>
      </c>
      <c r="CJ33" s="17">
        <v>0.183062479100734</v>
      </c>
      <c r="CK33" s="17">
        <v>0</v>
      </c>
      <c r="CL33" s="17">
        <v>1.7710932803452399</v>
      </c>
      <c r="CM33" s="17">
        <v>0.42461716713349501</v>
      </c>
      <c r="CN33" s="17">
        <v>11.5033580413035</v>
      </c>
      <c r="CO33" s="17">
        <v>2.40021569096711</v>
      </c>
      <c r="CP33" s="17">
        <v>1.7270543881126701</v>
      </c>
      <c r="CQ33" s="17">
        <v>46.013420143410599</v>
      </c>
      <c r="CR33" s="17">
        <v>7.2847870044922797E-2</v>
      </c>
      <c r="CS33" s="17">
        <v>0.40994333900582502</v>
      </c>
      <c r="CT33" s="17">
        <v>7.2672491607996097</v>
      </c>
      <c r="CU33" s="17">
        <v>1.28454852123877E-2</v>
      </c>
      <c r="CV33" s="17">
        <v>14.022805566903299</v>
      </c>
      <c r="CW33" s="17">
        <v>48.006548746949498</v>
      </c>
      <c r="CX33" s="17">
        <v>0</v>
      </c>
      <c r="CY33" s="17">
        <v>0</v>
      </c>
      <c r="CZ33" s="17">
        <v>4.1007609414965298</v>
      </c>
      <c r="DA33" s="17">
        <v>0.3938382665597</v>
      </c>
      <c r="DB33" s="17">
        <v>0</v>
      </c>
      <c r="DC33" s="17">
        <v>193.53202540286699</v>
      </c>
      <c r="DD33" s="17">
        <v>0.37448606602714601</v>
      </c>
      <c r="DE33" s="17">
        <v>6.3003359362161904</v>
      </c>
      <c r="DF33" s="17"/>
      <c r="DG33" s="25">
        <f t="shared" si="0"/>
        <v>8.0000030489077913E-3</v>
      </c>
      <c r="DH33" s="94">
        <f t="shared" si="1"/>
        <v>1.0121163283708923</v>
      </c>
      <c r="DI33" s="25">
        <f t="shared" si="2"/>
        <v>1.9247000340782767E-2</v>
      </c>
      <c r="DJ33" s="40">
        <f t="shared" si="3"/>
        <v>-3.6726223150065784E-7</v>
      </c>
      <c r="DK33" s="40"/>
      <c r="DL33" s="40">
        <f t="shared" si="4"/>
        <v>-4.3936378789987627E-7</v>
      </c>
      <c r="DM33" s="40">
        <f t="shared" si="5"/>
        <v>-3.597123462916025E-7</v>
      </c>
      <c r="DN33" s="40">
        <f t="shared" si="6"/>
        <v>-3.5575023840888716E-7</v>
      </c>
      <c r="DO33" s="40">
        <f t="shared" si="7"/>
        <v>3.8914505349858717E-7</v>
      </c>
      <c r="DP33" s="40">
        <f t="shared" si="8"/>
        <v>-4.6760783136659624E-7</v>
      </c>
      <c r="DQ33" s="72">
        <f t="shared" si="29"/>
        <v>2.8146239891903178E-5</v>
      </c>
      <c r="DR33" s="72">
        <f t="shared" si="30"/>
        <v>4.2937952486960713E-6</v>
      </c>
      <c r="DS33" s="72">
        <f t="shared" si="31"/>
        <v>-1.8316914782845507E-6</v>
      </c>
      <c r="DT33" s="72">
        <f t="shared" si="32"/>
        <v>1.9448308346175564E-4</v>
      </c>
      <c r="DU33" s="72">
        <f t="shared" si="33"/>
        <v>-6.7145194960127515E-7</v>
      </c>
      <c r="DV33" s="72">
        <f t="shared" si="34"/>
        <v>3.3276460423662818E-7</v>
      </c>
      <c r="DW33" s="72">
        <f t="shared" si="35"/>
        <v>5.8406082602722103E-7</v>
      </c>
      <c r="DX33" s="72">
        <f t="shared" si="36"/>
        <v>8.626570241912022E-7</v>
      </c>
      <c r="DY33" s="72">
        <f t="shared" si="37"/>
        <v>1.3443620632603065E-6</v>
      </c>
      <c r="DZ33" s="72">
        <f t="shared" si="38"/>
        <v>1.4593758727238723E-6</v>
      </c>
      <c r="EA33" s="72">
        <f t="shared" si="39"/>
        <v>2.0199407123417196E-6</v>
      </c>
      <c r="EB33" s="72">
        <f t="shared" si="40"/>
        <v>7.1268957654646644E-7</v>
      </c>
      <c r="EC33" s="72">
        <f t="shared" si="41"/>
        <v>1.9770860219963312E-7</v>
      </c>
      <c r="ED33" s="72">
        <f t="shared" si="42"/>
        <v>-6.2114375155494747E-6</v>
      </c>
      <c r="EE33" s="72">
        <f t="shared" si="43"/>
        <v>1.2710147569043237E-4</v>
      </c>
      <c r="EF33" s="72">
        <f t="shared" si="44"/>
        <v>6.118904641206816E-7</v>
      </c>
      <c r="EG33" s="72">
        <f t="shared" si="45"/>
        <v>1.5104316027412729E-6</v>
      </c>
      <c r="EH33" s="40">
        <f t="shared" si="46"/>
        <v>4.2641891183576176E-6</v>
      </c>
      <c r="EI33" s="69">
        <f t="shared" si="47"/>
        <v>1.7819203766710369E-6</v>
      </c>
      <c r="EJ33" s="40">
        <f t="shared" si="48"/>
        <v>1.405485172122681E-6</v>
      </c>
      <c r="EK33" s="40">
        <f t="shared" si="49"/>
        <v>7.8215754708365432E-4</v>
      </c>
      <c r="EL33" s="40">
        <f t="shared" si="50"/>
        <v>-9.7286798851711396E-4</v>
      </c>
      <c r="EM33" s="69">
        <f t="shared" si="51"/>
        <v>-6.4354210606011825E-4</v>
      </c>
      <c r="EN33" s="40">
        <f t="shared" si="52"/>
        <v>-9.5967562972263187E-7</v>
      </c>
      <c r="EO33" s="40">
        <f t="shared" si="53"/>
        <v>-9.8987347066641137E-7</v>
      </c>
      <c r="EP33" s="40"/>
      <c r="EQ33" s="40"/>
      <c r="ER33" s="40"/>
      <c r="ES33" s="40"/>
    </row>
    <row r="34" spans="1:149" x14ac:dyDescent="0.3">
      <c r="A34" s="15" t="s">
        <v>201</v>
      </c>
      <c r="B34" s="15">
        <v>330.11563028</v>
      </c>
      <c r="D34" s="15">
        <v>2169.7063186999999</v>
      </c>
      <c r="E34" s="15">
        <v>58.132181979999999</v>
      </c>
      <c r="F34" s="15">
        <v>56.32586955</v>
      </c>
      <c r="G34" s="15">
        <v>10.47136852</v>
      </c>
      <c r="H34" s="15">
        <v>71.802854479999993</v>
      </c>
      <c r="I34" s="15"/>
      <c r="J34" s="17" t="s">
        <v>201</v>
      </c>
      <c r="K34" s="17">
        <v>0</v>
      </c>
      <c r="L34" s="17">
        <v>0.815228424530274</v>
      </c>
      <c r="M34" s="17">
        <v>0.13269203873992999</v>
      </c>
      <c r="N34" s="17">
        <v>0.30186755562336798</v>
      </c>
      <c r="O34" s="17">
        <v>0.30186755562336798</v>
      </c>
      <c r="P34" s="17">
        <v>1.1658450520618699</v>
      </c>
      <c r="Q34" s="17">
        <v>0</v>
      </c>
      <c r="R34" s="17">
        <v>2.4800357304188202E-4</v>
      </c>
      <c r="S34" s="17">
        <v>1.21083637416844E-3</v>
      </c>
      <c r="T34" s="17">
        <v>0.14607547817900701</v>
      </c>
      <c r="U34" s="17">
        <v>2.3544158981179299E-4</v>
      </c>
      <c r="V34" s="17">
        <v>7.2736551603969302E-2</v>
      </c>
      <c r="W34" s="17">
        <v>8.2415971042290107E-3</v>
      </c>
      <c r="X34" s="17">
        <v>5.0512993092919197E-3</v>
      </c>
      <c r="Y34" s="17">
        <v>1.7229486549361299</v>
      </c>
      <c r="Z34" s="5">
        <v>8.1560193180001803E-8</v>
      </c>
      <c r="AA34" s="5">
        <v>3.2624035982737799E-7</v>
      </c>
      <c r="AB34" s="17">
        <v>330.11551559869201</v>
      </c>
      <c r="AC34" s="17">
        <v>1.8063124452013599</v>
      </c>
      <c r="AD34" s="17">
        <v>26.136940053682501</v>
      </c>
      <c r="AE34" s="17">
        <v>7.7352848243742898</v>
      </c>
      <c r="AF34" s="17">
        <v>0.70497428539933904</v>
      </c>
      <c r="AG34" s="17">
        <v>18.782198081097</v>
      </c>
      <c r="AH34" s="17">
        <v>2.9664002727117298</v>
      </c>
      <c r="AI34" s="17">
        <v>7.1836492713923104</v>
      </c>
      <c r="AJ34" s="17">
        <v>5.4407682770012698E-2</v>
      </c>
      <c r="AK34" s="17">
        <v>1.2536638776106499</v>
      </c>
      <c r="AL34" s="17">
        <v>3.1521730593135601E-2</v>
      </c>
      <c r="AM34" s="17">
        <v>0</v>
      </c>
      <c r="AN34" s="17">
        <v>0</v>
      </c>
      <c r="AO34" s="17">
        <v>1.31700952338015</v>
      </c>
      <c r="AP34" s="17">
        <v>1.31700952338015</v>
      </c>
      <c r="AQ34" s="17">
        <v>0</v>
      </c>
      <c r="AR34" s="17">
        <v>0</v>
      </c>
      <c r="AS34" s="17">
        <v>0.20033025215571501</v>
      </c>
      <c r="AT34" s="5">
        <v>6.8278368644715405E-7</v>
      </c>
      <c r="AU34" s="5">
        <v>1.3184751169311699E-6</v>
      </c>
      <c r="AV34" s="17">
        <v>17.3576448870737</v>
      </c>
      <c r="AW34" s="17">
        <v>0.25360365117161199</v>
      </c>
      <c r="AX34" s="17">
        <v>3.9654219430596001E-2</v>
      </c>
      <c r="AY34" s="17">
        <v>0</v>
      </c>
      <c r="AZ34" s="17">
        <v>21.900040086165198</v>
      </c>
      <c r="BA34" s="17">
        <v>0.107785733324682</v>
      </c>
      <c r="BB34" s="17">
        <v>8.4488761895313495E-4</v>
      </c>
      <c r="BC34" s="17">
        <v>6.1958407747041604E-3</v>
      </c>
      <c r="BD34" s="5">
        <v>5.9851957467330199E-5</v>
      </c>
      <c r="BE34" s="17">
        <v>1.21517488417467E-4</v>
      </c>
      <c r="BF34" s="17">
        <v>0</v>
      </c>
      <c r="BG34" s="17">
        <v>0</v>
      </c>
      <c r="BH34" s="17">
        <v>0.13141636119767</v>
      </c>
      <c r="BI34" s="17">
        <v>1.08410372360433</v>
      </c>
      <c r="BJ34" s="17">
        <v>1.9734889671897099E-2</v>
      </c>
      <c r="BK34" s="17">
        <v>1.8960963536654499E-2</v>
      </c>
      <c r="BL34" s="17">
        <v>72.672817176209904</v>
      </c>
      <c r="BM34" s="17">
        <v>1952.7353463719001</v>
      </c>
      <c r="BN34" s="17">
        <v>199.61294570633299</v>
      </c>
      <c r="BO34" s="17">
        <v>2169.7059369653098</v>
      </c>
      <c r="BP34" s="17">
        <v>0</v>
      </c>
      <c r="BQ34" s="17">
        <v>1.43348877223113</v>
      </c>
      <c r="BR34" s="17">
        <v>0</v>
      </c>
      <c r="BS34" s="17">
        <v>0.123964090575053</v>
      </c>
      <c r="BT34" s="17">
        <v>4.8721542170295998E-4</v>
      </c>
      <c r="BU34" s="17">
        <v>1.43743600502653E-3</v>
      </c>
      <c r="BV34" s="17">
        <v>1.1535594916635499E-3</v>
      </c>
      <c r="BW34" s="17">
        <v>3.6390485985901402E-2</v>
      </c>
      <c r="BX34" s="17">
        <v>3.3882185652320103E-2</v>
      </c>
      <c r="BY34" s="17">
        <v>12.0011947366557</v>
      </c>
      <c r="BZ34" s="17">
        <v>0.328959613882504</v>
      </c>
      <c r="CA34" s="17">
        <v>0.211770143024851</v>
      </c>
      <c r="CB34" s="17">
        <v>26.1369664244889</v>
      </c>
      <c r="CC34" s="17">
        <v>0.193975749003786</v>
      </c>
      <c r="CD34" s="17">
        <v>0</v>
      </c>
      <c r="CE34" s="5">
        <v>3.5316344659578802E-7</v>
      </c>
      <c r="CF34" s="17">
        <v>0.147829972938265</v>
      </c>
      <c r="CG34" s="17">
        <v>58.132167170845001</v>
      </c>
      <c r="CH34" s="17">
        <v>56.325854725643701</v>
      </c>
      <c r="CI34" s="17">
        <v>1.8063124452013599</v>
      </c>
      <c r="CJ34" s="17">
        <v>7.4724278609103897E-2</v>
      </c>
      <c r="CK34" s="17">
        <v>0</v>
      </c>
      <c r="CL34" s="17">
        <v>0.72294244018584897</v>
      </c>
      <c r="CM34" s="17">
        <v>0.17332436838131099</v>
      </c>
      <c r="CN34" s="17">
        <v>4.6955562517016904</v>
      </c>
      <c r="CO34" s="17">
        <v>0.97974446446976005</v>
      </c>
      <c r="CP34" s="17">
        <v>0.70496575097692304</v>
      </c>
      <c r="CQ34" s="17">
        <v>18.782217054184098</v>
      </c>
      <c r="CR34" s="17">
        <v>2.70274230957099E-2</v>
      </c>
      <c r="CS34" s="17">
        <v>0.16733480344141399</v>
      </c>
      <c r="CT34" s="17">
        <v>2.9664178261324801</v>
      </c>
      <c r="CU34" s="17">
        <v>5.2433985704128704E-3</v>
      </c>
      <c r="CV34" s="17">
        <v>10.4713680265171</v>
      </c>
      <c r="CW34" s="17">
        <v>17.811045185411199</v>
      </c>
      <c r="CX34" s="17">
        <v>0</v>
      </c>
      <c r="CY34" s="17">
        <v>0</v>
      </c>
      <c r="CZ34" s="17">
        <v>1.52143515805924</v>
      </c>
      <c r="DA34" s="17">
        <v>0.146119138556835</v>
      </c>
      <c r="DB34" s="17">
        <v>0</v>
      </c>
      <c r="DC34" s="17">
        <v>71.802821348457002</v>
      </c>
      <c r="DD34" s="17">
        <v>0.13893878897791201</v>
      </c>
      <c r="DE34" s="17">
        <v>2.33750372679114</v>
      </c>
      <c r="DF34" s="17"/>
      <c r="DG34" s="25">
        <f t="shared" si="0"/>
        <v>7.9999987976947778E-3</v>
      </c>
      <c r="DH34" s="94">
        <f t="shared" si="1"/>
        <v>1.0121164574234602</v>
      </c>
      <c r="DI34" s="25">
        <f t="shared" si="2"/>
        <v>1.9246999959163794E-2</v>
      </c>
      <c r="DJ34" s="40">
        <f t="shared" si="3"/>
        <v>-3.4739738889077511E-7</v>
      </c>
      <c r="DK34" s="40"/>
      <c r="DL34" s="40">
        <f t="shared" si="4"/>
        <v>-1.7593841471477801E-7</v>
      </c>
      <c r="DM34" s="40">
        <f t="shared" si="5"/>
        <v>-2.5474968413370939E-7</v>
      </c>
      <c r="DN34" s="40">
        <f t="shared" si="6"/>
        <v>-2.6318912459575466E-7</v>
      </c>
      <c r="DO34" s="40">
        <f t="shared" si="7"/>
        <v>-4.7126877429888193E-8</v>
      </c>
      <c r="DP34" s="40">
        <f t="shared" si="8"/>
        <v>-4.6142375859180782E-7</v>
      </c>
      <c r="DQ34" s="72">
        <f t="shared" si="29"/>
        <v>2.8141194198459909E-5</v>
      </c>
      <c r="DR34" s="72">
        <f t="shared" si="30"/>
        <v>3.2020710963714379E-6</v>
      </c>
      <c r="DS34" s="72">
        <f t="shared" si="31"/>
        <v>2.123716290144139E-7</v>
      </c>
      <c r="DT34" s="72">
        <f t="shared" si="32"/>
        <v>1.954135876767509E-4</v>
      </c>
      <c r="DU34" s="72">
        <f t="shared" si="33"/>
        <v>-2.0512111196863937E-6</v>
      </c>
      <c r="DV34" s="72">
        <f t="shared" si="34"/>
        <v>4.0361985936376463E-6</v>
      </c>
      <c r="DW34" s="72">
        <f t="shared" si="35"/>
        <v>-3.9883925236694434E-7</v>
      </c>
      <c r="DX34" s="72">
        <f t="shared" si="36"/>
        <v>3.3467298583454143E-6</v>
      </c>
      <c r="DY34" s="72">
        <f t="shared" si="37"/>
        <v>9.2642079868554975E-6</v>
      </c>
      <c r="DZ34" s="72">
        <f t="shared" si="38"/>
        <v>1.6508691110132097E-6</v>
      </c>
      <c r="EA34" s="72">
        <f t="shared" si="39"/>
        <v>1.8998340936547822E-6</v>
      </c>
      <c r="EB34" s="72">
        <f t="shared" si="40"/>
        <v>6.4663132955699925E-7</v>
      </c>
      <c r="EC34" s="72">
        <f t="shared" si="41"/>
        <v>-4.8958662890352033E-7</v>
      </c>
      <c r="ED34" s="72">
        <f t="shared" si="42"/>
        <v>1.0678117824437529E-6</v>
      </c>
      <c r="EE34" s="72">
        <f t="shared" si="43"/>
        <v>1.3088462355597734E-4</v>
      </c>
      <c r="EF34" s="72">
        <f t="shared" si="44"/>
        <v>-2.3227200840142369E-7</v>
      </c>
      <c r="EG34" s="72">
        <f t="shared" si="45"/>
        <v>2.7177398402100959E-6</v>
      </c>
      <c r="EH34" s="40">
        <f t="shared" si="46"/>
        <v>2.3727674061094198E-6</v>
      </c>
      <c r="EI34" s="69">
        <f t="shared" si="47"/>
        <v>8.9782324603746896E-6</v>
      </c>
      <c r="EJ34" s="40">
        <f t="shared" si="48"/>
        <v>-6.6123780397917421E-6</v>
      </c>
      <c r="EK34" s="40">
        <f t="shared" si="49"/>
        <v>7.8444769949103711E-4</v>
      </c>
      <c r="EL34" s="40">
        <f t="shared" si="50"/>
        <v>-9.7042487175430427E-4</v>
      </c>
      <c r="EM34" s="69">
        <f t="shared" si="51"/>
        <v>-6.6482410366975231E-4</v>
      </c>
      <c r="EN34" s="40">
        <f t="shared" si="52"/>
        <v>-9.8410882582767016E-7</v>
      </c>
      <c r="EO34" s="40">
        <f t="shared" si="53"/>
        <v>-1.0156681886128833E-6</v>
      </c>
      <c r="EP34" s="40"/>
      <c r="EQ34" s="40"/>
      <c r="ER34" s="40"/>
      <c r="ES34" s="40"/>
    </row>
    <row r="35" spans="1:149" s="17" customFormat="1" x14ac:dyDescent="0.3">
      <c r="A35" s="15" t="s">
        <v>202</v>
      </c>
      <c r="B35" s="15"/>
      <c r="C35" s="15"/>
      <c r="D35" s="15"/>
      <c r="E35" s="15"/>
      <c r="F35" s="15"/>
      <c r="G35" s="15"/>
      <c r="H35" s="15"/>
      <c r="I35" s="15"/>
      <c r="DG35" s="25" t="e">
        <f t="shared" ref="DG35:DG51" si="54">(AV35/BO35)</f>
        <v>#DIV/0!</v>
      </c>
      <c r="DH35" s="94" t="e">
        <f t="shared" ref="DH35:DH51" si="55">BL35/DC35</f>
        <v>#DIV/0!</v>
      </c>
      <c r="DI35" s="25" t="e">
        <f t="shared" ref="DI35:DI51" si="56">BI35/CH35</f>
        <v>#DIV/0!</v>
      </c>
      <c r="DJ35" s="40">
        <f t="shared" ref="DJ35:DJ51" si="57">(AB35-B35)/(B35+1E-50)</f>
        <v>0</v>
      </c>
      <c r="DK35" s="40"/>
      <c r="DL35" s="40">
        <f t="shared" ref="DL35:DL51" si="58">(BO35-D35)/(D35+1E-50)</f>
        <v>0</v>
      </c>
      <c r="DM35" s="40">
        <f t="shared" ref="DM35:DM51" si="59">(CG35-E35)/(E35+1E-50)</f>
        <v>0</v>
      </c>
      <c r="DN35" s="40">
        <f t="shared" ref="DN35:DN51" si="60">(CH35-F35)/(F35+1E-50)</f>
        <v>0</v>
      </c>
      <c r="DO35" s="40">
        <f t="shared" ref="DO35:DO51" si="61">(CV35-G35)/(G35+1E-50)</f>
        <v>0</v>
      </c>
      <c r="DP35" s="40">
        <f t="shared" ref="DP35:DP51" si="62">(DC35-H35)/(H35+1E-50)</f>
        <v>0</v>
      </c>
      <c r="DQ35" s="72" t="e">
        <f t="shared" si="29"/>
        <v>#DIV/0!</v>
      </c>
      <c r="DR35" s="72" t="e">
        <f t="shared" si="30"/>
        <v>#DIV/0!</v>
      </c>
      <c r="DS35" s="72" t="e">
        <f t="shared" si="31"/>
        <v>#DIV/0!</v>
      </c>
      <c r="DT35" s="72" t="e">
        <f t="shared" si="32"/>
        <v>#DIV/0!</v>
      </c>
      <c r="DU35" s="72" t="e">
        <f t="shared" si="33"/>
        <v>#DIV/0!</v>
      </c>
      <c r="DV35" s="72" t="e">
        <f t="shared" si="34"/>
        <v>#DIV/0!</v>
      </c>
      <c r="DW35" s="72" t="e">
        <f t="shared" si="35"/>
        <v>#DIV/0!</v>
      </c>
      <c r="DX35" s="72" t="e">
        <f t="shared" si="36"/>
        <v>#DIV/0!</v>
      </c>
      <c r="DY35" s="72" t="e">
        <f t="shared" si="37"/>
        <v>#DIV/0!</v>
      </c>
      <c r="DZ35" s="72" t="e">
        <f t="shared" si="38"/>
        <v>#DIV/0!</v>
      </c>
      <c r="EA35" s="72" t="e">
        <f t="shared" si="39"/>
        <v>#DIV/0!</v>
      </c>
      <c r="EB35" s="72" t="e">
        <f t="shared" si="40"/>
        <v>#DIV/0!</v>
      </c>
      <c r="EC35" s="72" t="e">
        <f t="shared" si="41"/>
        <v>#DIV/0!</v>
      </c>
      <c r="ED35" s="72" t="e">
        <f t="shared" si="42"/>
        <v>#DIV/0!</v>
      </c>
      <c r="EE35" s="72" t="e">
        <f t="shared" si="43"/>
        <v>#DIV/0!</v>
      </c>
      <c r="EF35" s="72" t="e">
        <f t="shared" si="44"/>
        <v>#DIV/0!</v>
      </c>
      <c r="EG35" s="72" t="e">
        <f t="shared" si="45"/>
        <v>#DIV/0!</v>
      </c>
      <c r="EH35" s="40" t="e">
        <f t="shared" si="46"/>
        <v>#DIV/0!</v>
      </c>
      <c r="EI35" s="69" t="e">
        <f t="shared" si="47"/>
        <v>#DIV/0!</v>
      </c>
      <c r="EJ35" s="40" t="e">
        <f t="shared" si="48"/>
        <v>#DIV/0!</v>
      </c>
      <c r="EK35" s="40" t="e">
        <f t="shared" si="49"/>
        <v>#DIV/0!</v>
      </c>
      <c r="EL35" s="40" t="e">
        <f t="shared" si="50"/>
        <v>#DIV/0!</v>
      </c>
      <c r="EM35" s="69" t="e">
        <f t="shared" si="51"/>
        <v>#DIV/0!</v>
      </c>
      <c r="EN35" s="40" t="e">
        <f t="shared" si="52"/>
        <v>#DIV/0!</v>
      </c>
      <c r="EO35" s="40" t="e">
        <f t="shared" si="53"/>
        <v>#DIV/0!</v>
      </c>
      <c r="EP35" s="40"/>
      <c r="EQ35" s="40"/>
      <c r="ER35" s="40"/>
      <c r="ES35" s="40"/>
    </row>
    <row r="36" spans="1:149" x14ac:dyDescent="0.3">
      <c r="A36" s="15" t="s">
        <v>203</v>
      </c>
      <c r="B36" s="15">
        <v>187.09074046999999</v>
      </c>
      <c r="D36" s="15">
        <v>1265.5856957000001</v>
      </c>
      <c r="E36" s="15">
        <v>34.67890156</v>
      </c>
      <c r="F36" s="15">
        <v>33.594984699999998</v>
      </c>
      <c r="G36" s="15">
        <v>7.1451991699999997</v>
      </c>
      <c r="H36" s="15">
        <v>45.800596820000003</v>
      </c>
      <c r="I36" s="15"/>
      <c r="J36" s="17" t="s">
        <v>203</v>
      </c>
      <c r="K36" s="17">
        <v>0</v>
      </c>
      <c r="L36" s="17">
        <v>0.52000737754635296</v>
      </c>
      <c r="M36" s="17">
        <v>8.4639929272080694E-2</v>
      </c>
      <c r="N36" s="17">
        <v>0.19255101026098301</v>
      </c>
      <c r="O36" s="17">
        <v>0.19255101026098301</v>
      </c>
      <c r="P36" s="17">
        <v>0.74365292014189999</v>
      </c>
      <c r="Q36" s="17">
        <v>0</v>
      </c>
      <c r="R36" s="17">
        <v>1.4791848403798499E-4</v>
      </c>
      <c r="S36" s="17">
        <v>7.2218850264279004E-4</v>
      </c>
      <c r="T36" s="17">
        <v>9.3176714384387599E-2</v>
      </c>
      <c r="U36" s="17">
        <v>1.4042727101111E-4</v>
      </c>
      <c r="V36" s="17">
        <v>4.6396083976782E-2</v>
      </c>
      <c r="W36" s="17">
        <v>4.9156182993545898E-3</v>
      </c>
      <c r="X36" s="17">
        <v>3.0128000402343501E-3</v>
      </c>
      <c r="Y36" s="17">
        <v>1.0990105382420701</v>
      </c>
      <c r="Z36" s="5">
        <v>4.8645320758169403E-8</v>
      </c>
      <c r="AA36" s="5">
        <v>1.94581146824517E-7</v>
      </c>
      <c r="AB36" s="17">
        <v>187.09072457326701</v>
      </c>
      <c r="AC36" s="17">
        <v>1.0839161136592801</v>
      </c>
      <c r="AD36" s="17">
        <v>15.5891087845367</v>
      </c>
      <c r="AE36" s="17">
        <v>4.6136313541339398</v>
      </c>
      <c r="AF36" s="17">
        <v>0.420474880294537</v>
      </c>
      <c r="AG36" s="17">
        <v>11.202445508358201</v>
      </c>
      <c r="AH36" s="17">
        <v>1.7692787603851401</v>
      </c>
      <c r="AI36" s="17">
        <v>4.5822011513595298</v>
      </c>
      <c r="AJ36" s="17">
        <v>3.4704824712119303E-2</v>
      </c>
      <c r="AK36" s="17">
        <v>0.79966930220860399</v>
      </c>
      <c r="AL36" s="17">
        <v>2.0106450823449001E-2</v>
      </c>
      <c r="AM36" s="17">
        <v>0</v>
      </c>
      <c r="AN36" s="17">
        <v>0</v>
      </c>
      <c r="AO36" s="17">
        <v>0.84007550463769998</v>
      </c>
      <c r="AP36" s="17">
        <v>0.84007550463769998</v>
      </c>
      <c r="AQ36" s="17">
        <v>0</v>
      </c>
      <c r="AR36" s="17">
        <v>0</v>
      </c>
      <c r="AS36" s="17">
        <v>0.12778387462580201</v>
      </c>
      <c r="AT36" s="5">
        <v>4.0724023480895197E-7</v>
      </c>
      <c r="AU36" s="5">
        <v>7.8639161829258295E-7</v>
      </c>
      <c r="AV36" s="17">
        <v>10.1246825726836</v>
      </c>
      <c r="AW36" s="17">
        <v>0.16176515106633799</v>
      </c>
      <c r="AX36" s="17">
        <v>2.5294039918730301E-2</v>
      </c>
      <c r="AY36" s="17">
        <v>0</v>
      </c>
      <c r="AZ36" s="17">
        <v>13.9692942635627</v>
      </c>
      <c r="BA36" s="17">
        <v>6.8752821293953895E-2</v>
      </c>
      <c r="BB36" s="17">
        <v>5.0392649976575897E-4</v>
      </c>
      <c r="BC36" s="17">
        <v>3.69545110831859E-3</v>
      </c>
      <c r="BD36" s="5">
        <v>3.5697935828965401E-5</v>
      </c>
      <c r="BE36" s="5">
        <v>7.2477776977132499E-5</v>
      </c>
      <c r="BF36" s="17">
        <v>0</v>
      </c>
      <c r="BG36" s="17">
        <v>0</v>
      </c>
      <c r="BH36" s="17">
        <v>8.3825565238644206E-2</v>
      </c>
      <c r="BI36" s="17">
        <v>0.64660253246250698</v>
      </c>
      <c r="BJ36" s="17">
        <v>1.1770675307462E-2</v>
      </c>
      <c r="BK36" s="17">
        <v>1.13090814129422E-2</v>
      </c>
      <c r="BL36" s="17">
        <v>46.355517365917599</v>
      </c>
      <c r="BM36" s="17">
        <v>1139.0267563575201</v>
      </c>
      <c r="BN36" s="17">
        <v>116.43387549551601</v>
      </c>
      <c r="BO36" s="17">
        <v>1265.5853144257201</v>
      </c>
      <c r="BP36" s="17">
        <v>0</v>
      </c>
      <c r="BQ36" s="17">
        <v>0.91437443174021804</v>
      </c>
      <c r="BR36" s="17">
        <v>0</v>
      </c>
      <c r="BS36" s="17">
        <v>7.8993366159281694E-2</v>
      </c>
      <c r="BT36" s="17">
        <v>2.9059643274957099E-4</v>
      </c>
      <c r="BU36" s="17">
        <v>8.5734169553773501E-4</v>
      </c>
      <c r="BV36" s="17">
        <v>6.88029266386018E-4</v>
      </c>
      <c r="BW36" s="17">
        <v>2.2695054742377801E-2</v>
      </c>
      <c r="BX36" s="17">
        <v>2.0208712496569001E-2</v>
      </c>
      <c r="BY36" s="17">
        <v>7.65515578562509</v>
      </c>
      <c r="BZ36" s="17">
        <v>0.196204421184212</v>
      </c>
      <c r="CA36" s="17">
        <v>0.126308194571118</v>
      </c>
      <c r="CB36" s="17">
        <v>15.5891232574392</v>
      </c>
      <c r="CC36" s="17">
        <v>0.11569480560635299</v>
      </c>
      <c r="CD36" s="17">
        <v>0</v>
      </c>
      <c r="CE36" s="5">
        <v>2.10640933317901E-7</v>
      </c>
      <c r="CF36" s="17">
        <v>8.8171673455800001E-2</v>
      </c>
      <c r="CG36" s="17">
        <v>34.678888430928197</v>
      </c>
      <c r="CH36" s="17">
        <v>33.594972317268898</v>
      </c>
      <c r="CI36" s="17">
        <v>1.0839161136592801</v>
      </c>
      <c r="CJ36" s="17">
        <v>4.4568546152107799E-2</v>
      </c>
      <c r="CK36" s="17">
        <v>0</v>
      </c>
      <c r="CL36" s="17">
        <v>0.43119149883430602</v>
      </c>
      <c r="CM36" s="17">
        <v>0.103377589131213</v>
      </c>
      <c r="CN36" s="17">
        <v>2.8006165913237102</v>
      </c>
      <c r="CO36" s="17">
        <v>0.58435842075210598</v>
      </c>
      <c r="CP36" s="17">
        <v>0.42046973724212799</v>
      </c>
      <c r="CQ36" s="17">
        <v>11.2024568931364</v>
      </c>
      <c r="CR36" s="17">
        <v>1.7239938099705199E-2</v>
      </c>
      <c r="CS36" s="17">
        <v>9.98050841735698E-2</v>
      </c>
      <c r="CT36" s="17">
        <v>1.7692895244520099</v>
      </c>
      <c r="CU36" s="17">
        <v>3.1273673180222299E-3</v>
      </c>
      <c r="CV36" s="17">
        <v>7.1451962834623597</v>
      </c>
      <c r="CW36" s="17">
        <v>11.361055362857</v>
      </c>
      <c r="CX36" s="17">
        <v>0</v>
      </c>
      <c r="CY36" s="17">
        <v>0</v>
      </c>
      <c r="CZ36" s="17">
        <v>0.97047185089169097</v>
      </c>
      <c r="DA36" s="17">
        <v>9.32042837553409E-2</v>
      </c>
      <c r="DB36" s="17">
        <v>0</v>
      </c>
      <c r="DC36" s="17">
        <v>45.800586707011199</v>
      </c>
      <c r="DD36" s="17">
        <v>8.8624686848295095E-2</v>
      </c>
      <c r="DE36" s="17">
        <v>1.4910143168776799</v>
      </c>
      <c r="DF36" s="17"/>
      <c r="DG36" s="25">
        <f t="shared" si="54"/>
        <v>8.0000000452579833E-3</v>
      </c>
      <c r="DH36" s="94">
        <f t="shared" si="55"/>
        <v>1.0121162347211035</v>
      </c>
      <c r="DI36" s="25">
        <f t="shared" si="56"/>
        <v>1.9247002984733298E-2</v>
      </c>
      <c r="DJ36" s="40">
        <f t="shared" si="57"/>
        <v>-8.4968037089231823E-8</v>
      </c>
      <c r="DK36" s="40"/>
      <c r="DL36" s="40">
        <f t="shared" si="58"/>
        <v>-3.0126310791270223E-7</v>
      </c>
      <c r="DM36" s="40">
        <f t="shared" si="59"/>
        <v>-3.7858960960308186E-7</v>
      </c>
      <c r="DN36" s="40">
        <f t="shared" si="60"/>
        <v>-3.6858868103746572E-7</v>
      </c>
      <c r="DO36" s="40">
        <f t="shared" si="61"/>
        <v>-4.039828101843289E-7</v>
      </c>
      <c r="DP36" s="40">
        <f t="shared" si="62"/>
        <v>-2.208047384940636E-7</v>
      </c>
      <c r="DQ36" s="72">
        <f t="shared" si="29"/>
        <v>2.7753128930874356E-5</v>
      </c>
      <c r="DR36" s="72">
        <f t="shared" si="30"/>
        <v>5.2580368136133958E-6</v>
      </c>
      <c r="DS36" s="72">
        <f t="shared" si="31"/>
        <v>-3.2137743352246088E-6</v>
      </c>
      <c r="DT36" s="72">
        <f t="shared" si="32"/>
        <v>1.9666528871562191E-4</v>
      </c>
      <c r="DU36" s="72">
        <f t="shared" si="33"/>
        <v>2.0418079008407441E-6</v>
      </c>
      <c r="DV36" s="72">
        <f t="shared" si="34"/>
        <v>1.9321189456444952E-6</v>
      </c>
      <c r="DW36" s="72">
        <f t="shared" si="35"/>
        <v>6.1458871955659695E-7</v>
      </c>
      <c r="DX36" s="72">
        <f t="shared" si="36"/>
        <v>-4.6540538260111462E-6</v>
      </c>
      <c r="DY36" s="72">
        <f t="shared" si="37"/>
        <v>-3.3526188759533511E-7</v>
      </c>
      <c r="DZ36" s="72">
        <f t="shared" si="38"/>
        <v>1.3609005977893287E-6</v>
      </c>
      <c r="EA36" s="72">
        <f t="shared" si="39"/>
        <v>1.8602791915751904E-6</v>
      </c>
      <c r="EB36" s="72">
        <f t="shared" si="40"/>
        <v>2.0961481235838063E-6</v>
      </c>
      <c r="EC36" s="72">
        <f t="shared" si="41"/>
        <v>1.4450795029011081E-6</v>
      </c>
      <c r="ED36" s="72">
        <f t="shared" si="42"/>
        <v>-9.064457863728912E-7</v>
      </c>
      <c r="EE36" s="72">
        <f t="shared" si="43"/>
        <v>1.2517515470468078E-4</v>
      </c>
      <c r="EF36" s="72">
        <f t="shared" si="44"/>
        <v>4.6527550515916484E-7</v>
      </c>
      <c r="EG36" s="72">
        <f t="shared" si="45"/>
        <v>9.6354648128036887E-7</v>
      </c>
      <c r="EH36" s="40">
        <f t="shared" si="46"/>
        <v>6.2237022306103669E-6</v>
      </c>
      <c r="EI36" s="69">
        <f t="shared" si="47"/>
        <v>2.7621341045961624E-6</v>
      </c>
      <c r="EJ36" s="40">
        <f t="shared" si="48"/>
        <v>-2.6770729215359246E-7</v>
      </c>
      <c r="EK36" s="40">
        <f t="shared" si="49"/>
        <v>7.819814449353768E-4</v>
      </c>
      <c r="EL36" s="40">
        <f t="shared" si="50"/>
        <v>-9.6946288923759332E-4</v>
      </c>
      <c r="EM36" s="69">
        <f t="shared" si="51"/>
        <v>-6.4439084446523374E-4</v>
      </c>
      <c r="EN36" s="40">
        <f t="shared" si="52"/>
        <v>-9.524399971623055E-7</v>
      </c>
      <c r="EO36" s="40">
        <f t="shared" si="53"/>
        <v>-9.8316974532676203E-7</v>
      </c>
      <c r="EP36" s="40"/>
      <c r="EQ36" s="40"/>
      <c r="ER36" s="40"/>
      <c r="ES36" s="40"/>
    </row>
    <row r="37" spans="1:149" s="17" customFormat="1" x14ac:dyDescent="0.3">
      <c r="A37" s="15" t="s">
        <v>204</v>
      </c>
      <c r="B37" s="15">
        <v>28.54010667</v>
      </c>
      <c r="C37" s="15"/>
      <c r="D37" s="15">
        <v>206.47571065</v>
      </c>
      <c r="E37" s="15">
        <v>6.0163120599999997</v>
      </c>
      <c r="F37" s="15">
        <v>5.8251712500000004</v>
      </c>
      <c r="G37" s="15">
        <v>1.6795928099999999</v>
      </c>
      <c r="H37" s="15">
        <v>9.0385613599999992</v>
      </c>
      <c r="I37" s="15"/>
      <c r="J37" s="17" t="s">
        <v>204</v>
      </c>
      <c r="K37" s="17">
        <v>0</v>
      </c>
      <c r="L37" s="17">
        <v>0.102621190715706</v>
      </c>
      <c r="M37" s="17">
        <v>1.67033404505408E-2</v>
      </c>
      <c r="N37" s="17">
        <v>3.7999188004509903E-2</v>
      </c>
      <c r="O37" s="17">
        <v>3.7999188004509903E-2</v>
      </c>
      <c r="P37" s="17">
        <v>0.146756959918484</v>
      </c>
      <c r="Q37" s="17">
        <v>0</v>
      </c>
      <c r="R37" s="5">
        <v>2.5648317752167401E-5</v>
      </c>
      <c r="S37" s="17">
        <v>1.2522320459443199E-4</v>
      </c>
      <c r="T37" s="17">
        <v>1.8388041806148898E-2</v>
      </c>
      <c r="U37" s="5">
        <v>2.4349451453813E-5</v>
      </c>
      <c r="V37" s="17">
        <v>9.1560846595556602E-3</v>
      </c>
      <c r="W37" s="17">
        <v>8.5233943484515297E-4</v>
      </c>
      <c r="X37" s="17">
        <v>5.2240002050298398E-4</v>
      </c>
      <c r="Y37" s="17">
        <v>0.21688524551018801</v>
      </c>
      <c r="Z37" s="5">
        <v>8.4348619697195099E-9</v>
      </c>
      <c r="AA37" s="5">
        <v>3.3739455348137302E-8</v>
      </c>
      <c r="AB37" s="17">
        <v>28.5400724205095</v>
      </c>
      <c r="AC37" s="17">
        <v>0.191140671086933</v>
      </c>
      <c r="AD37" s="17">
        <v>2.7030575923323199</v>
      </c>
      <c r="AE37" s="17">
        <v>0.79997595782558095</v>
      </c>
      <c r="AF37" s="17">
        <v>7.2907761581154806E-2</v>
      </c>
      <c r="AG37" s="17">
        <v>1.9424383932714899</v>
      </c>
      <c r="AH37" s="17">
        <v>0.30678253884268297</v>
      </c>
      <c r="AI37" s="17">
        <v>0.90427956228079098</v>
      </c>
      <c r="AJ37" s="17">
        <v>6.8488456211101296E-3</v>
      </c>
      <c r="AK37" s="17">
        <v>0.157811404747846</v>
      </c>
      <c r="AL37" s="17">
        <v>3.9679389164214499E-3</v>
      </c>
      <c r="AM37" s="17">
        <v>0</v>
      </c>
      <c r="AN37" s="17">
        <v>0</v>
      </c>
      <c r="AO37" s="17">
        <v>0.16578551148602699</v>
      </c>
      <c r="AP37" s="17">
        <v>0.16578551148602699</v>
      </c>
      <c r="AQ37" s="17">
        <v>0</v>
      </c>
      <c r="AR37" s="17">
        <v>0</v>
      </c>
      <c r="AS37" s="17">
        <v>2.5217762783503302E-2</v>
      </c>
      <c r="AT37" s="5">
        <v>7.0612600285185395E-8</v>
      </c>
      <c r="AU37" s="5">
        <v>1.3635552610464201E-7</v>
      </c>
      <c r="AV37" s="17">
        <v>1.65180566971455</v>
      </c>
      <c r="AW37" s="17">
        <v>3.1923633983302099E-2</v>
      </c>
      <c r="AX37" s="17">
        <v>4.9917068607794896E-3</v>
      </c>
      <c r="AY37" s="17">
        <v>0</v>
      </c>
      <c r="AZ37" s="17">
        <v>2.7567832998682902</v>
      </c>
      <c r="BA37" s="17">
        <v>1.3568065935563299E-2</v>
      </c>
      <c r="BB37" s="5">
        <v>8.7377958101158998E-5</v>
      </c>
      <c r="BC37" s="17">
        <v>6.4076775828524502E-4</v>
      </c>
      <c r="BD37" s="5">
        <v>6.1898321345701204E-6</v>
      </c>
      <c r="BE37" s="5">
        <v>1.25671855905906E-5</v>
      </c>
      <c r="BF37" s="17">
        <v>0</v>
      </c>
      <c r="BG37" s="17">
        <v>0</v>
      </c>
      <c r="BH37" s="17">
        <v>1.65427567642615E-2</v>
      </c>
      <c r="BI37" s="17">
        <v>0.112117092297601</v>
      </c>
      <c r="BJ37" s="17">
        <v>2.0409635113014398E-3</v>
      </c>
      <c r="BK37" s="17">
        <v>1.9609253548063502E-3</v>
      </c>
      <c r="BL37" s="17">
        <v>9.1480742399841208</v>
      </c>
      <c r="BM37" s="17">
        <v>185.828001518984</v>
      </c>
      <c r="BN37" s="17">
        <v>18.995766975423901</v>
      </c>
      <c r="BO37" s="17">
        <v>206.475574164123</v>
      </c>
      <c r="BP37" s="17">
        <v>0</v>
      </c>
      <c r="BQ37" s="17">
        <v>0.18044800569057001</v>
      </c>
      <c r="BR37" s="17">
        <v>0</v>
      </c>
      <c r="BS37" s="17">
        <v>1.55618352152978E-2</v>
      </c>
      <c r="BT37" s="5">
        <v>5.0387406277661101E-5</v>
      </c>
      <c r="BU37" s="17">
        <v>1.48657631594878E-4</v>
      </c>
      <c r="BV37" s="17">
        <v>1.1929995406537799E-4</v>
      </c>
      <c r="BW37" s="17">
        <v>4.3003795053930503E-3</v>
      </c>
      <c r="BX37" s="17">
        <v>3.5040699129725399E-3</v>
      </c>
      <c r="BY37" s="17">
        <v>1.5107145272034901</v>
      </c>
      <c r="BZ37" s="17">
        <v>3.4020704795603901E-2</v>
      </c>
      <c r="CA37" s="17">
        <v>2.19010967333013E-2</v>
      </c>
      <c r="CB37" s="17">
        <v>2.7030602411856401</v>
      </c>
      <c r="CC37" s="17">
        <v>2.0060797422796799E-2</v>
      </c>
      <c r="CD37" s="17">
        <v>0</v>
      </c>
      <c r="CE37" s="5">
        <v>3.65238588490771E-8</v>
      </c>
      <c r="CF37" s="17">
        <v>1.5288440703935801E-2</v>
      </c>
      <c r="CG37" s="17">
        <v>6.0163091601949903</v>
      </c>
      <c r="CH37" s="17">
        <v>5.8251684891080604</v>
      </c>
      <c r="CI37" s="17">
        <v>0.191140671086933</v>
      </c>
      <c r="CJ37" s="17">
        <v>7.7279190088019502E-3</v>
      </c>
      <c r="CK37" s="17">
        <v>0</v>
      </c>
      <c r="CL37" s="17">
        <v>7.4765988061971905E-2</v>
      </c>
      <c r="CM37" s="17">
        <v>1.7925048551287699E-2</v>
      </c>
      <c r="CN37" s="17">
        <v>0.48561034706261702</v>
      </c>
      <c r="CO37" s="17">
        <v>0.101324295011491</v>
      </c>
      <c r="CP37" s="17">
        <v>7.2906893401015194E-2</v>
      </c>
      <c r="CQ37" s="17">
        <v>1.9424403545032101</v>
      </c>
      <c r="CR37" s="17">
        <v>3.4022552354314498E-3</v>
      </c>
      <c r="CS37" s="17">
        <v>1.7305633525686599E-2</v>
      </c>
      <c r="CT37" s="17">
        <v>0.30678439171723498</v>
      </c>
      <c r="CU37" s="17">
        <v>5.4226751048573303E-4</v>
      </c>
      <c r="CV37" s="17">
        <v>1.6795920901866701</v>
      </c>
      <c r="CW37" s="17">
        <v>2.2420586437135301</v>
      </c>
      <c r="CX37" s="17">
        <v>0</v>
      </c>
      <c r="CY37" s="17">
        <v>0</v>
      </c>
      <c r="CZ37" s="17">
        <v>0.191518691736038</v>
      </c>
      <c r="DA37" s="17">
        <v>1.8393459961658299E-2</v>
      </c>
      <c r="DB37" s="17">
        <v>0</v>
      </c>
      <c r="DC37" s="17">
        <v>9.0385587053357295</v>
      </c>
      <c r="DD37" s="17">
        <v>1.74895711090623E-2</v>
      </c>
      <c r="DE37" s="17">
        <v>0.294245513422697</v>
      </c>
      <c r="DG37" s="25">
        <f t="shared" si="54"/>
        <v>8.0000052132150265E-3</v>
      </c>
      <c r="DH37" s="94">
        <f t="shared" si="55"/>
        <v>1.0121164820873201</v>
      </c>
      <c r="DI37" s="25">
        <f t="shared" si="56"/>
        <v>1.9247012770057775E-2</v>
      </c>
      <c r="DJ37" s="40">
        <f t="shared" si="57"/>
        <v>-1.2000477397154311E-6</v>
      </c>
      <c r="DK37" s="40"/>
      <c r="DL37" s="40">
        <f t="shared" si="58"/>
        <v>-6.6102630940730356E-7</v>
      </c>
      <c r="DM37" s="40">
        <f t="shared" si="59"/>
        <v>-4.8199045869449831E-7</v>
      </c>
      <c r="DN37" s="40">
        <f t="shared" si="60"/>
        <v>-4.7395893124290166E-7</v>
      </c>
      <c r="DO37" s="40">
        <f t="shared" si="61"/>
        <v>-4.2856418862038818E-7</v>
      </c>
      <c r="DP37" s="40">
        <f t="shared" si="62"/>
        <v>-2.9370429253147733E-7</v>
      </c>
      <c r="DQ37" s="72">
        <f t="shared" si="29"/>
        <v>2.8612147862182682E-5</v>
      </c>
      <c r="DR37" s="72">
        <f t="shared" si="30"/>
        <v>5.0267491513338866E-6</v>
      </c>
      <c r="DS37" s="72">
        <f t="shared" si="31"/>
        <v>-2.2636513569045653E-6</v>
      </c>
      <c r="DT37" s="72">
        <f t="shared" si="32"/>
        <v>1.9654674141065579E-4</v>
      </c>
      <c r="DU37" s="72">
        <f t="shared" si="33"/>
        <v>1.0151023352571424E-5</v>
      </c>
      <c r="DV37" s="72">
        <f t="shared" si="34"/>
        <v>2.6966894768708582E-6</v>
      </c>
      <c r="DW37" s="72">
        <f t="shared" si="35"/>
        <v>-2.2410158871337752E-7</v>
      </c>
      <c r="DX37" s="72">
        <f t="shared" si="36"/>
        <v>2.310812500593815E-6</v>
      </c>
      <c r="DY37" s="72">
        <f t="shared" si="37"/>
        <v>2.93472593314929E-6</v>
      </c>
      <c r="DZ37" s="72">
        <f t="shared" si="38"/>
        <v>1.6148165720320176E-6</v>
      </c>
      <c r="EA37" s="72">
        <f t="shared" si="39"/>
        <v>7.2963236544981354E-6</v>
      </c>
      <c r="EB37" s="72">
        <f t="shared" si="40"/>
        <v>-2.365819093468533E-7</v>
      </c>
      <c r="EC37" s="72">
        <f t="shared" si="41"/>
        <v>-4.7346558874813079E-7</v>
      </c>
      <c r="ED37" s="72">
        <f t="shared" si="42"/>
        <v>-1.3226907808736269E-6</v>
      </c>
      <c r="EE37" s="72">
        <f t="shared" si="43"/>
        <v>1.3266377768592777E-4</v>
      </c>
      <c r="EF37" s="72">
        <f t="shared" si="44"/>
        <v>-4.7125460548558722E-7</v>
      </c>
      <c r="EG37" s="72">
        <f t="shared" si="45"/>
        <v>-3.8077105987230059E-7</v>
      </c>
      <c r="EH37" s="40">
        <f t="shared" si="46"/>
        <v>-2.2862579459051799E-6</v>
      </c>
      <c r="EI37" s="69">
        <f t="shared" si="47"/>
        <v>-1.4626716943126983E-6</v>
      </c>
      <c r="EJ37" s="40">
        <f t="shared" si="48"/>
        <v>-5.9767181120313651E-6</v>
      </c>
      <c r="EK37" s="40">
        <f t="shared" si="49"/>
        <v>7.7981501081473637E-4</v>
      </c>
      <c r="EL37" s="40">
        <f t="shared" si="50"/>
        <v>-9.7139416824731689E-4</v>
      </c>
      <c r="EM37" s="69">
        <f t="shared" si="51"/>
        <v>-6.1574753168096514E-4</v>
      </c>
      <c r="EN37" s="40">
        <f t="shared" si="52"/>
        <v>-1.0380541728407652E-6</v>
      </c>
      <c r="EO37" s="40">
        <f t="shared" si="53"/>
        <v>-1.0721157412134367E-6</v>
      </c>
      <c r="EP37" s="40"/>
      <c r="EQ37" s="40"/>
      <c r="ER37" s="40"/>
      <c r="ES37" s="40"/>
    </row>
    <row r="38" spans="1:149" x14ac:dyDescent="0.3">
      <c r="A38" s="15" t="s">
        <v>205</v>
      </c>
      <c r="B38" s="15">
        <v>364.04226238000001</v>
      </c>
      <c r="D38" s="15">
        <v>2361.2133816</v>
      </c>
      <c r="E38" s="15">
        <v>61.725773199999999</v>
      </c>
      <c r="F38" s="15">
        <v>59.847558859999999</v>
      </c>
      <c r="G38" s="15">
        <v>5.3579560700000002</v>
      </c>
      <c r="H38" s="15">
        <v>80.266254779999997</v>
      </c>
      <c r="I38" s="15"/>
      <c r="J38" s="17" t="s">
        <v>205</v>
      </c>
      <c r="K38" s="17">
        <v>0</v>
      </c>
      <c r="L38" s="17">
        <v>0.91131940988870197</v>
      </c>
      <c r="M38" s="17">
        <v>0.14833231489701201</v>
      </c>
      <c r="N38" s="17">
        <v>0.337448463310489</v>
      </c>
      <c r="O38" s="17">
        <v>0.337448463310489</v>
      </c>
      <c r="P38" s="17">
        <v>1.30326310356222</v>
      </c>
      <c r="Q38" s="17">
        <v>0</v>
      </c>
      <c r="R38" s="17">
        <v>2.6350982829301598E-4</v>
      </c>
      <c r="S38" s="17">
        <v>1.2865418569089999E-3</v>
      </c>
      <c r="T38" s="17">
        <v>0.163293740852584</v>
      </c>
      <c r="U38" s="17">
        <v>2.5016220643219101E-4</v>
      </c>
      <c r="V38" s="17">
        <v>8.1309937854584804E-2</v>
      </c>
      <c r="W38" s="17">
        <v>8.7568918828022906E-3</v>
      </c>
      <c r="X38" s="17">
        <v>5.3671218753616901E-3</v>
      </c>
      <c r="Y38" s="17">
        <v>1.9260324229627901</v>
      </c>
      <c r="Z38" s="5">
        <v>8.6658963470515903E-8</v>
      </c>
      <c r="AA38" s="5">
        <v>3.4663566236214197E-7</v>
      </c>
      <c r="AB38" s="17">
        <v>364.04213133241802</v>
      </c>
      <c r="AC38" s="17">
        <v>1.8782144521789901</v>
      </c>
      <c r="AD38" s="17">
        <v>27.771113521167099</v>
      </c>
      <c r="AE38" s="17">
        <v>8.2189206682209193</v>
      </c>
      <c r="AF38" s="17">
        <v>0.74905167859918298</v>
      </c>
      <c r="AG38" s="17">
        <v>19.956522987042302</v>
      </c>
      <c r="AH38" s="17">
        <v>3.1518712388322099</v>
      </c>
      <c r="AI38" s="17">
        <v>8.0303848994536899</v>
      </c>
      <c r="AJ38" s="17">
        <v>6.0820881631975701E-2</v>
      </c>
      <c r="AK38" s="17">
        <v>1.4014333403438</v>
      </c>
      <c r="AL38" s="17">
        <v>3.5237017213187803E-2</v>
      </c>
      <c r="AM38" s="17">
        <v>0</v>
      </c>
      <c r="AN38" s="17">
        <v>0</v>
      </c>
      <c r="AO38" s="17">
        <v>1.4722451594996</v>
      </c>
      <c r="AP38" s="17">
        <v>1.4722451594996</v>
      </c>
      <c r="AQ38" s="17">
        <v>0</v>
      </c>
      <c r="AR38" s="17">
        <v>0</v>
      </c>
      <c r="AS38" s="17">
        <v>0.22394344478898401</v>
      </c>
      <c r="AT38" s="5">
        <v>7.2547206550393301E-7</v>
      </c>
      <c r="AU38" s="5">
        <v>1.40091209421909E-6</v>
      </c>
      <c r="AV38" s="17">
        <v>18.8897057831864</v>
      </c>
      <c r="AW38" s="17">
        <v>0.28349555671042997</v>
      </c>
      <c r="AX38" s="17">
        <v>4.4328328475421098E-2</v>
      </c>
      <c r="AY38" s="17">
        <v>0</v>
      </c>
      <c r="AZ38" s="17">
        <v>24.481403138516601</v>
      </c>
      <c r="BA38" s="17">
        <v>0.12049043767345299</v>
      </c>
      <c r="BB38" s="17">
        <v>8.9771376385191495E-4</v>
      </c>
      <c r="BC38" s="17">
        <v>6.5832311284908804E-3</v>
      </c>
      <c r="BD38" s="5">
        <v>6.3594008483385301E-5</v>
      </c>
      <c r="BE38" s="17">
        <v>1.2911570245319301E-4</v>
      </c>
      <c r="BF38" s="17">
        <v>0</v>
      </c>
      <c r="BG38" s="17">
        <v>0</v>
      </c>
      <c r="BH38" s="17">
        <v>0.14690614578036601</v>
      </c>
      <c r="BI38" s="17">
        <v>1.1518858931860601</v>
      </c>
      <c r="BJ38" s="17">
        <v>2.09688045558513E-2</v>
      </c>
      <c r="BK38" s="17">
        <v>2.0146480427917099E-2</v>
      </c>
      <c r="BL38" s="17">
        <v>81.238769834928902</v>
      </c>
      <c r="BM38" s="17">
        <v>2125.0918686305399</v>
      </c>
      <c r="BN38" s="17">
        <v>217.231605070851</v>
      </c>
      <c r="BO38" s="17">
        <v>2361.21317948458</v>
      </c>
      <c r="BP38" s="17">
        <v>0</v>
      </c>
      <c r="BQ38" s="17">
        <v>1.6024546939975799</v>
      </c>
      <c r="BR38" s="17">
        <v>0</v>
      </c>
      <c r="BS38" s="17">
        <v>0.13847004113599701</v>
      </c>
      <c r="BT38" s="17">
        <v>5.1768223233982001E-4</v>
      </c>
      <c r="BU38" s="17">
        <v>1.52730909628091E-3</v>
      </c>
      <c r="BV38" s="17">
        <v>1.2256750729661499E-3</v>
      </c>
      <c r="BW38" s="17">
        <v>3.9988898445498897E-2</v>
      </c>
      <c r="BX38" s="17">
        <v>3.6000637255906999E-2</v>
      </c>
      <c r="BY38" s="17">
        <v>13.4157689301598</v>
      </c>
      <c r="BZ38" s="17">
        <v>0.34952731495780898</v>
      </c>
      <c r="CA38" s="17">
        <v>0.22501103005450901</v>
      </c>
      <c r="CB38" s="17">
        <v>27.771136234615799</v>
      </c>
      <c r="CC38" s="17">
        <v>0.20610377975826299</v>
      </c>
      <c r="CD38" s="17">
        <v>0</v>
      </c>
      <c r="CE38" s="5">
        <v>3.7524468090852399E-7</v>
      </c>
      <c r="CF38" s="17">
        <v>0.15707281799191899</v>
      </c>
      <c r="CG38" s="17">
        <v>61.725749416116599</v>
      </c>
      <c r="CH38" s="17">
        <v>59.847534963937598</v>
      </c>
      <c r="CI38" s="17">
        <v>1.8782144521789901</v>
      </c>
      <c r="CJ38" s="17">
        <v>7.9396353319334007E-2</v>
      </c>
      <c r="CK38" s="17">
        <v>0</v>
      </c>
      <c r="CL38" s="17">
        <v>0.76814332727062196</v>
      </c>
      <c r="CM38" s="17">
        <v>0.18416126149572501</v>
      </c>
      <c r="CN38" s="17">
        <v>4.9891361488560699</v>
      </c>
      <c r="CO38" s="17">
        <v>1.04100214365316</v>
      </c>
      <c r="CP38" s="17">
        <v>0.74904241565942997</v>
      </c>
      <c r="CQ38" s="17">
        <v>19.956543462579202</v>
      </c>
      <c r="CR38" s="17">
        <v>3.0213122020864399E-2</v>
      </c>
      <c r="CS38" s="17">
        <v>0.177797058152416</v>
      </c>
      <c r="CT38" s="17">
        <v>3.1518897411222602</v>
      </c>
      <c r="CU38" s="17">
        <v>5.5712371950594397E-3</v>
      </c>
      <c r="CV38" s="17">
        <v>5.3579475469316504</v>
      </c>
      <c r="CW38" s="17">
        <v>19.910438377886798</v>
      </c>
      <c r="CX38" s="17">
        <v>0</v>
      </c>
      <c r="CY38" s="17">
        <v>0</v>
      </c>
      <c r="CZ38" s="17">
        <v>1.7007673501760501</v>
      </c>
      <c r="DA38" s="17">
        <v>0.16334198524760399</v>
      </c>
      <c r="DB38" s="17">
        <v>0</v>
      </c>
      <c r="DC38" s="17">
        <v>80.266214239212502</v>
      </c>
      <c r="DD38" s="17">
        <v>0.155315548758205</v>
      </c>
      <c r="DE38" s="17">
        <v>2.6130239899063099</v>
      </c>
      <c r="DF38" s="17"/>
      <c r="DG38" s="25">
        <f t="shared" si="54"/>
        <v>8.0000001470895404E-3</v>
      </c>
      <c r="DH38" s="94">
        <f t="shared" si="55"/>
        <v>1.0121166247210558</v>
      </c>
      <c r="DI38" s="25">
        <f t="shared" si="56"/>
        <v>1.9247006478715512E-2</v>
      </c>
      <c r="DJ38" s="40">
        <f t="shared" si="57"/>
        <v>-3.5997903411278801E-7</v>
      </c>
      <c r="DK38" s="40"/>
      <c r="DL38" s="40">
        <f t="shared" si="58"/>
        <v>-8.5598117318409781E-8</v>
      </c>
      <c r="DM38" s="40">
        <f t="shared" si="59"/>
        <v>-3.8531527701674328E-7</v>
      </c>
      <c r="DN38" s="40">
        <f t="shared" si="60"/>
        <v>-3.9928215714892661E-7</v>
      </c>
      <c r="DO38" s="40">
        <f t="shared" si="61"/>
        <v>-1.5907312860354984E-6</v>
      </c>
      <c r="DP38" s="40">
        <f t="shared" si="62"/>
        <v>-5.0507884796873006E-7</v>
      </c>
      <c r="DQ38" s="72">
        <f t="shared" si="29"/>
        <v>2.7556519258624304E-5</v>
      </c>
      <c r="DR38" s="72">
        <f t="shared" si="30"/>
        <v>2.3661990177353691E-6</v>
      </c>
      <c r="DS38" s="72">
        <f t="shared" si="31"/>
        <v>3.416893889444017E-7</v>
      </c>
      <c r="DT38" s="72">
        <f t="shared" si="32"/>
        <v>1.9760380754062299E-4</v>
      </c>
      <c r="DU38" s="72">
        <f t="shared" si="33"/>
        <v>-1.9575943003756457E-6</v>
      </c>
      <c r="DV38" s="72">
        <f t="shared" si="34"/>
        <v>3.2324598820485764E-6</v>
      </c>
      <c r="DW38" s="72">
        <f t="shared" si="35"/>
        <v>-3.1813363679366337E-7</v>
      </c>
      <c r="DX38" s="72">
        <f t="shared" si="36"/>
        <v>-3.5248553195068363E-6</v>
      </c>
      <c r="DY38" s="72">
        <f t="shared" si="37"/>
        <v>4.2331280209682101E-6</v>
      </c>
      <c r="DZ38" s="72">
        <f t="shared" si="38"/>
        <v>1.5336626596978997E-6</v>
      </c>
      <c r="EA38" s="72">
        <f t="shared" si="39"/>
        <v>3.1573320408554597E-6</v>
      </c>
      <c r="EB38" s="72">
        <f t="shared" si="40"/>
        <v>7.5116673437668458E-7</v>
      </c>
      <c r="EC38" s="72">
        <f t="shared" si="41"/>
        <v>4.0393985770182144E-7</v>
      </c>
      <c r="ED38" s="72">
        <f t="shared" si="42"/>
        <v>3.3644120860403805E-6</v>
      </c>
      <c r="EE38" s="72">
        <f t="shared" si="43"/>
        <v>1.2917208726483237E-4</v>
      </c>
      <c r="EF38" s="72">
        <f t="shared" si="44"/>
        <v>6.922866518077719E-7</v>
      </c>
      <c r="EG38" s="72">
        <f t="shared" si="45"/>
        <v>1.4648478569222384E-6</v>
      </c>
      <c r="EH38" s="40">
        <f t="shared" si="46"/>
        <v>2.7312557616782226E-6</v>
      </c>
      <c r="EI38" s="69">
        <f t="shared" si="47"/>
        <v>4.4414015192233546E-6</v>
      </c>
      <c r="EJ38" s="40">
        <f t="shared" si="48"/>
        <v>2.0377440898552036E-6</v>
      </c>
      <c r="EK38" s="40">
        <f t="shared" si="49"/>
        <v>7.8431634733067048E-4</v>
      </c>
      <c r="EL38" s="40">
        <f t="shared" si="50"/>
        <v>-9.7760107253483798E-4</v>
      </c>
      <c r="EM38" s="69">
        <f t="shared" si="51"/>
        <v>-6.4777123551726997E-4</v>
      </c>
      <c r="EN38" s="40">
        <f t="shared" si="52"/>
        <v>-8.8893332889288428E-7</v>
      </c>
      <c r="EO38" s="40">
        <f t="shared" si="53"/>
        <v>-9.1683100930762447E-7</v>
      </c>
      <c r="EP38" s="40"/>
      <c r="EQ38" s="40"/>
      <c r="ER38" s="40"/>
      <c r="ES38" s="40"/>
    </row>
    <row r="39" spans="1:149" x14ac:dyDescent="0.3">
      <c r="A39" s="15" t="s">
        <v>206</v>
      </c>
      <c r="B39" s="15">
        <v>210.30303516999999</v>
      </c>
      <c r="D39" s="15">
        <v>1482.184614</v>
      </c>
      <c r="E39" s="15">
        <v>41.554515709999997</v>
      </c>
      <c r="F39" s="15">
        <v>40.268451859999999</v>
      </c>
      <c r="G39" s="15">
        <v>6.6434952899999997</v>
      </c>
      <c r="H39" s="15">
        <v>63.025096140000002</v>
      </c>
      <c r="I39" s="15"/>
      <c r="J39" s="17" t="s">
        <v>206</v>
      </c>
      <c r="K39" s="17">
        <v>0</v>
      </c>
      <c r="L39" s="17">
        <v>0.71556895622382499</v>
      </c>
      <c r="M39" s="17">
        <v>0.116470572727428</v>
      </c>
      <c r="N39" s="17">
        <v>0.26496481593034998</v>
      </c>
      <c r="O39" s="17">
        <v>0.26496481593034998</v>
      </c>
      <c r="P39" s="17">
        <v>1.02332300178161</v>
      </c>
      <c r="Q39" s="17">
        <v>0</v>
      </c>
      <c r="R39" s="17">
        <v>1.7730062163175101E-4</v>
      </c>
      <c r="S39" s="17">
        <v>8.6565161088421804E-4</v>
      </c>
      <c r="T39" s="17">
        <v>0.128218066584707</v>
      </c>
      <c r="U39" s="17">
        <v>1.6832145448548899E-4</v>
      </c>
      <c r="V39" s="17">
        <v>6.38446850211183E-2</v>
      </c>
      <c r="W39" s="17">
        <v>5.8920818598191104E-3</v>
      </c>
      <c r="X39" s="17">
        <v>3.61127416701113E-3</v>
      </c>
      <c r="Y39" s="17">
        <v>1.51232138728649</v>
      </c>
      <c r="Z39" s="5">
        <v>5.8308657906601197E-8</v>
      </c>
      <c r="AA39" s="5">
        <v>2.3323627760048901E-7</v>
      </c>
      <c r="AB39" s="17">
        <v>210.30295511103</v>
      </c>
      <c r="AC39" s="17">
        <v>1.2860636308801401</v>
      </c>
      <c r="AD39" s="17">
        <v>18.685804858215199</v>
      </c>
      <c r="AE39" s="17">
        <v>5.5301065953471404</v>
      </c>
      <c r="AF39" s="17">
        <v>0.50399948714980902</v>
      </c>
      <c r="AG39" s="17">
        <v>13.4277516473486</v>
      </c>
      <c r="AH39" s="17">
        <v>2.1207376439755898</v>
      </c>
      <c r="AI39" s="17">
        <v>6.3054629329975498</v>
      </c>
      <c r="AJ39" s="17">
        <v>4.7756464136243897E-2</v>
      </c>
      <c r="AK39" s="17">
        <v>1.1004053509834999</v>
      </c>
      <c r="AL39" s="17">
        <v>2.7668035499278001E-2</v>
      </c>
      <c r="AM39" s="17">
        <v>0</v>
      </c>
      <c r="AN39" s="17">
        <v>0</v>
      </c>
      <c r="AO39" s="17">
        <v>1.1560074285894799</v>
      </c>
      <c r="AP39" s="17">
        <v>1.1560074285894799</v>
      </c>
      <c r="AQ39" s="17">
        <v>0</v>
      </c>
      <c r="AR39" s="17">
        <v>0</v>
      </c>
      <c r="AS39" s="17">
        <v>0.17584035319639399</v>
      </c>
      <c r="AT39" s="5">
        <v>4.8813304564714995E-7</v>
      </c>
      <c r="AU39" s="5">
        <v>9.42602422094553E-7</v>
      </c>
      <c r="AV39" s="17">
        <v>11.857476817429699</v>
      </c>
      <c r="AW39" s="17">
        <v>0.222601183962023</v>
      </c>
      <c r="AX39" s="17">
        <v>3.4806724547197701E-2</v>
      </c>
      <c r="AY39" s="17">
        <v>0</v>
      </c>
      <c r="AZ39" s="17">
        <v>19.2227986607585</v>
      </c>
      <c r="BA39" s="17">
        <v>9.4609127573024199E-2</v>
      </c>
      <c r="BB39" s="17">
        <v>6.0402660322866897E-4</v>
      </c>
      <c r="BC39" s="17">
        <v>4.4295260392312403E-3</v>
      </c>
      <c r="BD39" s="5">
        <v>4.2789269357407797E-5</v>
      </c>
      <c r="BE39" s="5">
        <v>8.6875172228376699E-5</v>
      </c>
      <c r="BF39" s="17">
        <v>0</v>
      </c>
      <c r="BG39" s="17">
        <v>0</v>
      </c>
      <c r="BH39" s="17">
        <v>0.11535086107274101</v>
      </c>
      <c r="BI39" s="17">
        <v>0.77504661393321095</v>
      </c>
      <c r="BJ39" s="17">
        <v>1.4108856080071799E-2</v>
      </c>
      <c r="BK39" s="17">
        <v>1.35555603198906E-2</v>
      </c>
      <c r="BL39" s="17">
        <v>63.788696286534702</v>
      </c>
      <c r="BM39" s="17">
        <v>1333.965928628</v>
      </c>
      <c r="BN39" s="17">
        <v>136.36102687323901</v>
      </c>
      <c r="BO39" s="17">
        <v>1482.1844323186699</v>
      </c>
      <c r="BP39" s="17">
        <v>0</v>
      </c>
      <c r="BQ39" s="17">
        <v>1.2582475575363801</v>
      </c>
      <c r="BR39" s="17">
        <v>0</v>
      </c>
      <c r="BS39" s="17">
        <v>0.10850023493014101</v>
      </c>
      <c r="BT39" s="17">
        <v>3.4832096837403498E-4</v>
      </c>
      <c r="BU39" s="17">
        <v>1.0276515113843299E-3</v>
      </c>
      <c r="BV39" s="17">
        <v>8.2469575497346099E-4</v>
      </c>
      <c r="BW39" s="17">
        <v>2.99085262593759E-2</v>
      </c>
      <c r="BX39" s="17">
        <v>2.4223050596074599E-2</v>
      </c>
      <c r="BY39" s="17">
        <v>10.5340744577989</v>
      </c>
      <c r="BZ39" s="17">
        <v>0.23517950176094099</v>
      </c>
      <c r="CA39" s="17">
        <v>0.15139871936815499</v>
      </c>
      <c r="CB39" s="17">
        <v>18.685823330742899</v>
      </c>
      <c r="CC39" s="17">
        <v>0.13867694561197499</v>
      </c>
      <c r="CD39" s="17">
        <v>0</v>
      </c>
      <c r="CE39" s="5">
        <v>2.5248271376841499E-7</v>
      </c>
      <c r="CF39" s="17">
        <v>0.10568650693298499</v>
      </c>
      <c r="CG39" s="17">
        <v>41.554506039767702</v>
      </c>
      <c r="CH39" s="17">
        <v>40.268442408887601</v>
      </c>
      <c r="CI39" s="17">
        <v>1.2860636308801401</v>
      </c>
      <c r="CJ39" s="17">
        <v>5.3421841828293001E-2</v>
      </c>
      <c r="CK39" s="17">
        <v>0</v>
      </c>
      <c r="CL39" s="17">
        <v>0.51684548493416405</v>
      </c>
      <c r="CM39" s="17">
        <v>0.123912944468879</v>
      </c>
      <c r="CN39" s="17">
        <v>3.3569445077905802</v>
      </c>
      <c r="CO39" s="17">
        <v>0.70043814933006998</v>
      </c>
      <c r="CP39" s="17">
        <v>0.50399372074053195</v>
      </c>
      <c r="CQ39" s="17">
        <v>13.427769066067</v>
      </c>
      <c r="CR39" s="17">
        <v>2.3723461130874899E-2</v>
      </c>
      <c r="CS39" s="17">
        <v>0.119630915946582</v>
      </c>
      <c r="CT39" s="17">
        <v>2.1207491131907998</v>
      </c>
      <c r="CU39" s="17">
        <v>3.7486095776495401E-3</v>
      </c>
      <c r="CV39" s="17">
        <v>6.6434934155745404</v>
      </c>
      <c r="CW39" s="17">
        <v>15.6336830610386</v>
      </c>
      <c r="CX39" s="17">
        <v>0</v>
      </c>
      <c r="CY39" s="17">
        <v>0</v>
      </c>
      <c r="CZ39" s="17">
        <v>1.33544259265325</v>
      </c>
      <c r="DA39" s="17">
        <v>0.12825642554792899</v>
      </c>
      <c r="DB39" s="17">
        <v>0</v>
      </c>
      <c r="DC39" s="17">
        <v>63.025061060092398</v>
      </c>
      <c r="DD39" s="17">
        <v>0.121953838344877</v>
      </c>
      <c r="DE39" s="17">
        <v>2.0517486793872499</v>
      </c>
      <c r="DF39" s="17"/>
      <c r="DG39" s="25">
        <f t="shared" si="54"/>
        <v>8.0000009168092103E-3</v>
      </c>
      <c r="DH39" s="94">
        <f t="shared" si="55"/>
        <v>1.0121163742422115</v>
      </c>
      <c r="DI39" s="25">
        <f t="shared" si="56"/>
        <v>1.9246997588418052E-2</v>
      </c>
      <c r="DJ39" s="40">
        <f t="shared" si="57"/>
        <v>-3.8068385423091468E-7</v>
      </c>
      <c r="DK39" s="40"/>
      <c r="DL39" s="40">
        <f t="shared" si="58"/>
        <v>-1.2257672113763147E-7</v>
      </c>
      <c r="DM39" s="40">
        <f t="shared" si="59"/>
        <v>-2.3271194790017923E-7</v>
      </c>
      <c r="DN39" s="40">
        <f t="shared" si="60"/>
        <v>-2.3470265086036247E-7</v>
      </c>
      <c r="DO39" s="40">
        <f t="shared" si="61"/>
        <v>-2.8214447026299142E-7</v>
      </c>
      <c r="DP39" s="40">
        <f t="shared" si="62"/>
        <v>-5.5660220694651829E-7</v>
      </c>
      <c r="DQ39" s="72">
        <f t="shared" si="29"/>
        <v>2.8152582040055263E-5</v>
      </c>
      <c r="DR39" s="72">
        <f t="shared" si="30"/>
        <v>2.2313701312236155E-6</v>
      </c>
      <c r="DS39" s="72">
        <f t="shared" si="31"/>
        <v>-4.083351399235725E-7</v>
      </c>
      <c r="DT39" s="72">
        <f t="shared" si="32"/>
        <v>1.9573918646015247E-4</v>
      </c>
      <c r="DU39" s="72">
        <f t="shared" si="33"/>
        <v>-3.7712439522167009E-6</v>
      </c>
      <c r="DV39" s="72">
        <f t="shared" si="34"/>
        <v>4.6702186267507391E-6</v>
      </c>
      <c r="DW39" s="72">
        <f t="shared" si="35"/>
        <v>3.8074277492227055E-7</v>
      </c>
      <c r="DX39" s="72">
        <f t="shared" si="36"/>
        <v>4.8447886244824276E-6</v>
      </c>
      <c r="DY39" s="72">
        <f t="shared" si="37"/>
        <v>1.2177929464360073E-6</v>
      </c>
      <c r="DZ39" s="72">
        <f t="shared" si="38"/>
        <v>1.5212946708010699E-6</v>
      </c>
      <c r="EA39" s="72">
        <f t="shared" si="39"/>
        <v>2.4615498876717474E-6</v>
      </c>
      <c r="EB39" s="72">
        <f t="shared" si="40"/>
        <v>-1.6107103920356223E-6</v>
      </c>
      <c r="EC39" s="72">
        <f t="shared" si="41"/>
        <v>-5.2818552327571714E-7</v>
      </c>
      <c r="ED39" s="72">
        <f t="shared" si="42"/>
        <v>4.3982136355946065E-7</v>
      </c>
      <c r="EE39" s="72">
        <f t="shared" si="43"/>
        <v>1.3004916723763268E-4</v>
      </c>
      <c r="EF39" s="72">
        <f t="shared" si="44"/>
        <v>-1.2777941445766976E-7</v>
      </c>
      <c r="EG39" s="72">
        <f t="shared" si="45"/>
        <v>3.3237481554478381E-6</v>
      </c>
      <c r="EH39" s="40">
        <f t="shared" si="46"/>
        <v>2.8305347331873039E-6</v>
      </c>
      <c r="EI39" s="69">
        <f t="shared" si="47"/>
        <v>5.3881800791049514E-6</v>
      </c>
      <c r="EJ39" s="40">
        <f t="shared" si="48"/>
        <v>-3.0387479435807395E-6</v>
      </c>
      <c r="EK39" s="40">
        <f t="shared" si="49"/>
        <v>7.8515232263225165E-4</v>
      </c>
      <c r="EL39" s="40">
        <f t="shared" si="50"/>
        <v>-9.7796657417522997E-4</v>
      </c>
      <c r="EM39" s="69">
        <f t="shared" si="51"/>
        <v>-6.1565348450238024E-4</v>
      </c>
      <c r="EN39" s="40">
        <f t="shared" si="52"/>
        <v>-1.0149765992554882E-6</v>
      </c>
      <c r="EO39" s="40">
        <f t="shared" si="53"/>
        <v>-1.0473921695616267E-6</v>
      </c>
      <c r="EP39" s="40"/>
      <c r="EQ39" s="40"/>
      <c r="ER39" s="40"/>
      <c r="ES39" s="40"/>
    </row>
    <row r="40" spans="1:149" x14ac:dyDescent="0.3">
      <c r="A40" s="15" t="s">
        <v>207</v>
      </c>
      <c r="B40" s="15">
        <v>160.75758425000001</v>
      </c>
      <c r="D40" s="15">
        <v>1036.2123796000001</v>
      </c>
      <c r="E40" s="15">
        <v>26.929930030000001</v>
      </c>
      <c r="F40" s="15">
        <v>26.106725140000002</v>
      </c>
      <c r="G40" s="15">
        <v>2.8979412500000001</v>
      </c>
      <c r="H40" s="15">
        <v>33.138242050000002</v>
      </c>
      <c r="I40" s="15"/>
      <c r="J40" s="17" t="s">
        <v>207</v>
      </c>
      <c r="K40" s="17">
        <v>0</v>
      </c>
      <c r="L40" s="17">
        <v>0.37624191506986898</v>
      </c>
      <c r="M40" s="17">
        <v>6.1239505880900699E-2</v>
      </c>
      <c r="N40" s="17">
        <v>0.139317068198273</v>
      </c>
      <c r="O40" s="17">
        <v>0.139317068198273</v>
      </c>
      <c r="P40" s="17">
        <v>0.53805731748408403</v>
      </c>
      <c r="Q40" s="17">
        <v>0</v>
      </c>
      <c r="R40" s="17">
        <v>1.14949261308332E-4</v>
      </c>
      <c r="S40" s="17">
        <v>5.6121565905520895E-4</v>
      </c>
      <c r="T40" s="17">
        <v>6.7416475574764503E-2</v>
      </c>
      <c r="U40" s="17">
        <v>1.0912646695902499E-4</v>
      </c>
      <c r="V40" s="17">
        <v>3.35690716951643E-2</v>
      </c>
      <c r="W40" s="17">
        <v>3.8199346407844E-3</v>
      </c>
      <c r="X40" s="17">
        <v>2.3412501746611701E-3</v>
      </c>
      <c r="Y40" s="17">
        <v>0.79517035148530901</v>
      </c>
      <c r="Z40" s="5">
        <v>3.78023947056002E-8</v>
      </c>
      <c r="AA40" s="5">
        <v>1.5121050689771101E-7</v>
      </c>
      <c r="AB40" s="17">
        <v>160.757477678312</v>
      </c>
      <c r="AC40" s="17">
        <v>0.82320433491514899</v>
      </c>
      <c r="AD40" s="17">
        <v>12.114329081499299</v>
      </c>
      <c r="AE40" s="17">
        <v>3.5852598925246699</v>
      </c>
      <c r="AF40" s="17">
        <v>0.326751473580361</v>
      </c>
      <c r="AG40" s="17">
        <v>8.7054411214911998</v>
      </c>
      <c r="AH40" s="17">
        <v>1.3749090477686401</v>
      </c>
      <c r="AI40" s="17">
        <v>3.3153768621435802</v>
      </c>
      <c r="AJ40" s="17">
        <v>2.51101342948633E-2</v>
      </c>
      <c r="AK40" s="17">
        <v>0.57858728093140699</v>
      </c>
      <c r="AL40" s="17">
        <v>1.45476712695638E-2</v>
      </c>
      <c r="AM40" s="17">
        <v>0</v>
      </c>
      <c r="AN40" s="17">
        <v>0</v>
      </c>
      <c r="AO40" s="17">
        <v>0.60782221731953001</v>
      </c>
      <c r="AP40" s="17">
        <v>0.60782221731953001</v>
      </c>
      <c r="AQ40" s="17">
        <v>0</v>
      </c>
      <c r="AR40" s="17">
        <v>0</v>
      </c>
      <c r="AS40" s="17">
        <v>9.2455771980290605E-2</v>
      </c>
      <c r="AT40" s="5">
        <v>3.1646546720082399E-7</v>
      </c>
      <c r="AU40" s="5">
        <v>6.1110403618288499E-7</v>
      </c>
      <c r="AV40" s="17">
        <v>8.2896985073827203</v>
      </c>
      <c r="AW40" s="17">
        <v>0.11704235513347901</v>
      </c>
      <c r="AX40" s="17">
        <v>1.8301104615670399E-2</v>
      </c>
      <c r="AY40" s="17">
        <v>0</v>
      </c>
      <c r="AZ40" s="17">
        <v>10.1072341742628</v>
      </c>
      <c r="BA40" s="17">
        <v>4.9744957102820203E-2</v>
      </c>
      <c r="BB40" s="17">
        <v>3.9160126093354701E-4</v>
      </c>
      <c r="BC40" s="17">
        <v>2.8717410506126002E-3</v>
      </c>
      <c r="BD40" s="5">
        <v>2.7741102597595802E-5</v>
      </c>
      <c r="BE40" s="5">
        <v>5.63227978604143E-5</v>
      </c>
      <c r="BF40" s="17">
        <v>0</v>
      </c>
      <c r="BG40" s="17">
        <v>0</v>
      </c>
      <c r="BH40" s="17">
        <v>6.0650959793378E-2</v>
      </c>
      <c r="BI40" s="17">
        <v>0.50247585335074896</v>
      </c>
      <c r="BJ40" s="17">
        <v>9.1470072064683602E-3</v>
      </c>
      <c r="BK40" s="17">
        <v>8.7883021068469996E-3</v>
      </c>
      <c r="BL40" s="17">
        <v>33.539745066331498</v>
      </c>
      <c r="BM40" s="17">
        <v>932.59113060775906</v>
      </c>
      <c r="BN40" s="17">
        <v>95.331484846200098</v>
      </c>
      <c r="BO40" s="17">
        <v>1036.21231396134</v>
      </c>
      <c r="BP40" s="17">
        <v>0</v>
      </c>
      <c r="BQ40" s="17">
        <v>0.66157995357622701</v>
      </c>
      <c r="BR40" s="17">
        <v>0</v>
      </c>
      <c r="BS40" s="17">
        <v>5.7214649545186402E-2</v>
      </c>
      <c r="BT40" s="17">
        <v>2.25823791557664E-4</v>
      </c>
      <c r="BU40" s="17">
        <v>6.6624158874849097E-4</v>
      </c>
      <c r="BV40" s="17">
        <v>5.3466817669472002E-4</v>
      </c>
      <c r="BW40" s="17">
        <v>1.6819718136521201E-2</v>
      </c>
      <c r="BX40" s="17">
        <v>1.5704210821387E-2</v>
      </c>
      <c r="BY40" s="17">
        <v>5.5387571820433497</v>
      </c>
      <c r="BZ40" s="17">
        <v>0.15247096117109499</v>
      </c>
      <c r="CA40" s="17">
        <v>9.81543043370426E-2</v>
      </c>
      <c r="CB40" s="17">
        <v>12.114338775222199</v>
      </c>
      <c r="CC40" s="17">
        <v>8.9906771701472099E-2</v>
      </c>
      <c r="CD40" s="17">
        <v>0</v>
      </c>
      <c r="CE40" s="5">
        <v>1.6368869868880099E-7</v>
      </c>
      <c r="CF40" s="17">
        <v>6.8518321341292002E-2</v>
      </c>
      <c r="CG40" s="17">
        <v>26.929922808880001</v>
      </c>
      <c r="CH40" s="17">
        <v>26.106718473964801</v>
      </c>
      <c r="CI40" s="17">
        <v>0.82320433491514899</v>
      </c>
      <c r="CJ40" s="17">
        <v>3.4634286651564997E-2</v>
      </c>
      <c r="CK40" s="17">
        <v>0</v>
      </c>
      <c r="CL40" s="17">
        <v>0.33507976047884303</v>
      </c>
      <c r="CM40" s="17">
        <v>8.03348340250334E-2</v>
      </c>
      <c r="CN40" s="17">
        <v>2.1763633438604</v>
      </c>
      <c r="CO40" s="17">
        <v>0.45410604386095399</v>
      </c>
      <c r="CP40" s="17">
        <v>0.32674779836527201</v>
      </c>
      <c r="CQ40" s="17">
        <v>8.7054510279601196</v>
      </c>
      <c r="CR40" s="17">
        <v>1.24736541862109E-2</v>
      </c>
      <c r="CS40" s="17">
        <v>7.7558714772620704E-2</v>
      </c>
      <c r="CT40" s="17">
        <v>1.3749190341551001</v>
      </c>
      <c r="CU40" s="17">
        <v>2.4302852403864702E-3</v>
      </c>
      <c r="CV40" s="17">
        <v>2.8979408479637501</v>
      </c>
      <c r="CW40" s="17">
        <v>8.2200979325036201</v>
      </c>
      <c r="CX40" s="17">
        <v>0</v>
      </c>
      <c r="CY40" s="17">
        <v>0</v>
      </c>
      <c r="CZ40" s="17">
        <v>0.70216912275022603</v>
      </c>
      <c r="DA40" s="17">
        <v>6.7436442353512205E-2</v>
      </c>
      <c r="DB40" s="17">
        <v>0</v>
      </c>
      <c r="DC40" s="17">
        <v>33.138229353439399</v>
      </c>
      <c r="DD40" s="17">
        <v>6.4122639362058406E-2</v>
      </c>
      <c r="DE40" s="17">
        <v>1.0787974548040999</v>
      </c>
      <c r="DF40" s="17"/>
      <c r="DG40" s="25">
        <f t="shared" si="54"/>
        <v>7.9999999958425515E-3</v>
      </c>
      <c r="DH40" s="94">
        <f t="shared" si="55"/>
        <v>1.0121163900644687</v>
      </c>
      <c r="DI40" s="25">
        <f t="shared" si="56"/>
        <v>1.9246993981715789E-2</v>
      </c>
      <c r="DJ40" s="40">
        <f t="shared" si="57"/>
        <v>-6.6293412223729421E-7</v>
      </c>
      <c r="DK40" s="40"/>
      <c r="DL40" s="40">
        <f t="shared" si="58"/>
        <v>-6.3344794350748809E-8</v>
      </c>
      <c r="DM40" s="40">
        <f t="shared" si="59"/>
        <v>-2.6814477395885937E-7</v>
      </c>
      <c r="DN40" s="40">
        <f t="shared" si="60"/>
        <v>-2.5533785510884734E-7</v>
      </c>
      <c r="DO40" s="40">
        <f t="shared" si="61"/>
        <v>-1.387316772101436E-7</v>
      </c>
      <c r="DP40" s="40">
        <f t="shared" si="62"/>
        <v>-3.8313923181921357E-7</v>
      </c>
      <c r="DQ40" s="72">
        <f t="shared" si="29"/>
        <v>2.8367726754571787E-5</v>
      </c>
      <c r="DR40" s="72">
        <f t="shared" si="30"/>
        <v>9.4768562957252017E-7</v>
      </c>
      <c r="DS40" s="72">
        <f t="shared" si="31"/>
        <v>1.348619330859505E-6</v>
      </c>
      <c r="DT40" s="72">
        <f t="shared" si="32"/>
        <v>1.9757338030089303E-4</v>
      </c>
      <c r="DU40" s="72">
        <f t="shared" si="33"/>
        <v>3.5164631663219862E-6</v>
      </c>
      <c r="DV40" s="72">
        <f t="shared" si="34"/>
        <v>1.3512495041766412E-6</v>
      </c>
      <c r="DW40" s="72">
        <f t="shared" si="35"/>
        <v>-1.2082254544628126E-7</v>
      </c>
      <c r="DX40" s="72">
        <f t="shared" si="36"/>
        <v>1.3747853246350812E-6</v>
      </c>
      <c r="DY40" s="72">
        <f t="shared" si="37"/>
        <v>-7.8477076681994285E-7</v>
      </c>
      <c r="DZ40" s="72">
        <f t="shared" si="38"/>
        <v>1.34006262484962E-6</v>
      </c>
      <c r="EA40" s="72">
        <f t="shared" si="39"/>
        <v>1.2123021436083493E-6</v>
      </c>
      <c r="EB40" s="72">
        <f t="shared" si="40"/>
        <v>-2.4101838360437743E-6</v>
      </c>
      <c r="EC40" s="72">
        <f t="shared" si="41"/>
        <v>7.6679129158542404E-7</v>
      </c>
      <c r="ED40" s="72">
        <f t="shared" si="42"/>
        <v>3.1758304081302761E-6</v>
      </c>
      <c r="EE40" s="72">
        <f t="shared" si="43"/>
        <v>1.3192094550223344E-4</v>
      </c>
      <c r="EF40" s="72">
        <f t="shared" si="44"/>
        <v>-3.5005229908158401E-7</v>
      </c>
      <c r="EG40" s="72">
        <f t="shared" si="45"/>
        <v>2.1593603160553795E-6</v>
      </c>
      <c r="EH40" s="40">
        <f t="shared" si="46"/>
        <v>2.5819832479377793E-6</v>
      </c>
      <c r="EI40" s="69">
        <f t="shared" si="47"/>
        <v>-2.39044080972246E-6</v>
      </c>
      <c r="EJ40" s="40">
        <f t="shared" si="48"/>
        <v>2.9968494105873044E-6</v>
      </c>
      <c r="EK40" s="40">
        <f t="shared" si="49"/>
        <v>7.8150968867837041E-4</v>
      </c>
      <c r="EL40" s="40">
        <f t="shared" si="50"/>
        <v>-9.7078463066521236E-4</v>
      </c>
      <c r="EM40" s="69">
        <f t="shared" si="51"/>
        <v>-6.542166346065238E-4</v>
      </c>
      <c r="EN40" s="40">
        <f t="shared" si="52"/>
        <v>-1.0344292807964256E-6</v>
      </c>
      <c r="EO40" s="40">
        <f t="shared" si="53"/>
        <v>-1.0670471916102009E-6</v>
      </c>
      <c r="EP40" s="40"/>
      <c r="EQ40" s="40"/>
      <c r="ER40" s="40"/>
      <c r="ES40" s="40"/>
    </row>
    <row r="41" spans="1:149" x14ac:dyDescent="0.3">
      <c r="A41" s="15" t="s">
        <v>208</v>
      </c>
      <c r="B41" s="15">
        <v>252.56864325000001</v>
      </c>
      <c r="D41" s="15">
        <v>1682.317871</v>
      </c>
      <c r="E41" s="15">
        <v>45.120264159999998</v>
      </c>
      <c r="F41" s="15">
        <v>43.74226857</v>
      </c>
      <c r="G41" s="15">
        <v>4.6022556699999999</v>
      </c>
      <c r="H41" s="15">
        <v>63.000778629999999</v>
      </c>
      <c r="I41" s="15"/>
      <c r="J41" s="17" t="s">
        <v>208</v>
      </c>
      <c r="K41" s="17">
        <v>0</v>
      </c>
      <c r="L41" s="17">
        <v>0.715292089136222</v>
      </c>
      <c r="M41" s="17">
        <v>0.116425507474284</v>
      </c>
      <c r="N41" s="17">
        <v>0.26486237168273902</v>
      </c>
      <c r="O41" s="17">
        <v>0.26486237168273902</v>
      </c>
      <c r="P41" s="17">
        <v>1.0229278393807699</v>
      </c>
      <c r="Q41" s="17">
        <v>0</v>
      </c>
      <c r="R41" s="17">
        <v>1.92597248995519E-4</v>
      </c>
      <c r="S41" s="17">
        <v>9.4032769071358E-4</v>
      </c>
      <c r="T41" s="17">
        <v>0.12816893901326701</v>
      </c>
      <c r="U41" s="17">
        <v>1.8284200807138501E-4</v>
      </c>
      <c r="V41" s="17">
        <v>6.3819752970990004E-2</v>
      </c>
      <c r="W41" s="17">
        <v>6.40036058797268E-3</v>
      </c>
      <c r="X41" s="17">
        <v>3.9227992669631801E-3</v>
      </c>
      <c r="Y41" s="17">
        <v>1.51173878444903</v>
      </c>
      <c r="Z41" s="5">
        <v>6.3338251734761806E-8</v>
      </c>
      <c r="AA41" s="5">
        <v>2.53355923345293E-7</v>
      </c>
      <c r="AB41" s="17">
        <v>252.56848587796301</v>
      </c>
      <c r="AC41" s="17">
        <v>1.3779953986232101</v>
      </c>
      <c r="AD41" s="17">
        <v>20.297766552357</v>
      </c>
      <c r="AE41" s="17">
        <v>6.0071655240110804</v>
      </c>
      <c r="AF41" s="17">
        <v>0.54747753446099701</v>
      </c>
      <c r="AG41" s="17">
        <v>14.5861072349079</v>
      </c>
      <c r="AH41" s="17">
        <v>2.3036858482007498</v>
      </c>
      <c r="AI41" s="17">
        <v>6.3030287104070402</v>
      </c>
      <c r="AJ41" s="17">
        <v>4.7738064305318503E-2</v>
      </c>
      <c r="AK41" s="17">
        <v>1.09998126690804</v>
      </c>
      <c r="AL41" s="17">
        <v>2.7657383268056002E-2</v>
      </c>
      <c r="AM41" s="17">
        <v>0</v>
      </c>
      <c r="AN41" s="17">
        <v>0</v>
      </c>
      <c r="AO41" s="17">
        <v>1.15556127159071</v>
      </c>
      <c r="AP41" s="17">
        <v>1.15556127159071</v>
      </c>
      <c r="AQ41" s="17">
        <v>0</v>
      </c>
      <c r="AR41" s="17">
        <v>0</v>
      </c>
      <c r="AS41" s="17">
        <v>0.17577287699397301</v>
      </c>
      <c r="AT41" s="5">
        <v>5.3024478744123202E-7</v>
      </c>
      <c r="AU41" s="5">
        <v>1.0239192702271999E-6</v>
      </c>
      <c r="AV41" s="17">
        <v>13.458540852262701</v>
      </c>
      <c r="AW41" s="17">
        <v>0.222515384811657</v>
      </c>
      <c r="AX41" s="17">
        <v>3.4793153556557203E-2</v>
      </c>
      <c r="AY41" s="17">
        <v>0</v>
      </c>
      <c r="AZ41" s="17">
        <v>19.2153801120193</v>
      </c>
      <c r="BA41" s="17">
        <v>9.4572575533490993E-2</v>
      </c>
      <c r="BB41" s="17">
        <v>6.5613595220379505E-4</v>
      </c>
      <c r="BC41" s="17">
        <v>4.8116458252726799E-3</v>
      </c>
      <c r="BD41" s="5">
        <v>4.6480344659578799E-5</v>
      </c>
      <c r="BE41" s="5">
        <v>9.4369895445802106E-5</v>
      </c>
      <c r="BF41" s="17">
        <v>0</v>
      </c>
      <c r="BG41" s="17">
        <v>0</v>
      </c>
      <c r="BH41" s="17">
        <v>0.11530684410728199</v>
      </c>
      <c r="BI41" s="17">
        <v>0.84190733082006397</v>
      </c>
      <c r="BJ41" s="17">
        <v>1.5325971741155299E-2</v>
      </c>
      <c r="BK41" s="17">
        <v>1.47249564289532E-2</v>
      </c>
      <c r="BL41" s="17">
        <v>63.764105462502101</v>
      </c>
      <c r="BM41" s="17">
        <v>1514.0862052719101</v>
      </c>
      <c r="BN41" s="17">
        <v>154.77330266704101</v>
      </c>
      <c r="BO41" s="17">
        <v>1682.31804879121</v>
      </c>
      <c r="BP41" s="17">
        <v>0</v>
      </c>
      <c r="BQ41" s="17">
        <v>1.2577620880785001</v>
      </c>
      <c r="BR41" s="17">
        <v>0</v>
      </c>
      <c r="BS41" s="17">
        <v>0.108575552958834</v>
      </c>
      <c r="BT41" s="17">
        <v>3.7837025050678702E-4</v>
      </c>
      <c r="BU41" s="17">
        <v>1.1163051177609799E-3</v>
      </c>
      <c r="BV41" s="17">
        <v>8.9584091279816102E-4</v>
      </c>
      <c r="BW41" s="17">
        <v>3.06706271087374E-2</v>
      </c>
      <c r="BX41" s="17">
        <v>2.63126806748347E-2</v>
      </c>
      <c r="BY41" s="17">
        <v>10.530006649412099</v>
      </c>
      <c r="BZ41" s="17">
        <v>0.25546759781081002</v>
      </c>
      <c r="CA41" s="17">
        <v>0.164459321527582</v>
      </c>
      <c r="CB41" s="17">
        <v>20.297785863853498</v>
      </c>
      <c r="CC41" s="17">
        <v>0.15064022459586501</v>
      </c>
      <c r="CD41" s="17">
        <v>0</v>
      </c>
      <c r="CE41" s="5">
        <v>2.7426382527268402E-7</v>
      </c>
      <c r="CF41" s="17">
        <v>0.11480368493747101</v>
      </c>
      <c r="CG41" s="17">
        <v>45.120246810933502</v>
      </c>
      <c r="CH41" s="17">
        <v>43.742251412310303</v>
      </c>
      <c r="CI41" s="17">
        <v>1.3779953986232101</v>
      </c>
      <c r="CJ41" s="17">
        <v>5.8030399797174698E-2</v>
      </c>
      <c r="CK41" s="17">
        <v>0</v>
      </c>
      <c r="CL41" s="17">
        <v>0.56143216014374098</v>
      </c>
      <c r="CM41" s="17">
        <v>0.13460257176871299</v>
      </c>
      <c r="CN41" s="17">
        <v>3.6465331996230099</v>
      </c>
      <c r="CO41" s="17">
        <v>0.76086253884268396</v>
      </c>
      <c r="CP41" s="17">
        <v>0.54747012406510198</v>
      </c>
      <c r="CQ41" s="17">
        <v>14.5861284170263</v>
      </c>
      <c r="CR41" s="17">
        <v>2.37142253621212E-2</v>
      </c>
      <c r="CS41" s="17">
        <v>0.12995101820466601</v>
      </c>
      <c r="CT41" s="17">
        <v>2.3036996235607901</v>
      </c>
      <c r="CU41" s="17">
        <v>4.0719858780733798E-3</v>
      </c>
      <c r="CV41" s="17">
        <v>4.6022487166167902</v>
      </c>
      <c r="CW41" s="17">
        <v>15.627645704550201</v>
      </c>
      <c r="CX41" s="17">
        <v>0</v>
      </c>
      <c r="CY41" s="17">
        <v>0</v>
      </c>
      <c r="CZ41" s="17">
        <v>1.3349274839558201</v>
      </c>
      <c r="DA41" s="17">
        <v>0.128206595897458</v>
      </c>
      <c r="DB41" s="17">
        <v>0</v>
      </c>
      <c r="DC41" s="17">
        <v>63.000729762947998</v>
      </c>
      <c r="DD41" s="17">
        <v>0.121906816102373</v>
      </c>
      <c r="DE41" s="17">
        <v>2.0509578257658498</v>
      </c>
      <c r="DF41" s="17"/>
      <c r="DG41" s="25">
        <f t="shared" si="54"/>
        <v>7.9999978969095761E-3</v>
      </c>
      <c r="DH41" s="94">
        <f t="shared" si="55"/>
        <v>1.0121169342391183</v>
      </c>
      <c r="DI41" s="25">
        <f t="shared" si="56"/>
        <v>1.9247004981163988E-2</v>
      </c>
      <c r="DJ41" s="40">
        <f t="shared" si="57"/>
        <v>-6.2308620329784171E-7</v>
      </c>
      <c r="DK41" s="40"/>
      <c r="DL41" s="40">
        <f t="shared" si="58"/>
        <v>1.0568229292449729E-7</v>
      </c>
      <c r="DM41" s="40">
        <f t="shared" si="59"/>
        <v>-3.8450720134942349E-7</v>
      </c>
      <c r="DN41" s="40">
        <f t="shared" si="60"/>
        <v>-3.9224508143647203E-7</v>
      </c>
      <c r="DO41" s="40">
        <f t="shared" si="61"/>
        <v>-1.5108641736243293E-6</v>
      </c>
      <c r="DP41" s="40">
        <f t="shared" si="62"/>
        <v>-7.7565790556889911E-7</v>
      </c>
      <c r="DQ41" s="72">
        <f t="shared" si="29"/>
        <v>2.7576437796280648E-5</v>
      </c>
      <c r="DR41" s="72">
        <f t="shared" si="30"/>
        <v>1.3645856164516383E-6</v>
      </c>
      <c r="DS41" s="72">
        <f t="shared" si="31"/>
        <v>5.5443267978115962E-7</v>
      </c>
      <c r="DT41" s="72">
        <f t="shared" si="32"/>
        <v>1.9864197982692565E-4</v>
      </c>
      <c r="DU41" s="72">
        <f t="shared" si="33"/>
        <v>-3.2969999119316758E-6</v>
      </c>
      <c r="DV41" s="72">
        <f t="shared" si="34"/>
        <v>2.1499811569081611E-7</v>
      </c>
      <c r="DW41" s="72">
        <f t="shared" si="35"/>
        <v>-1.1119034064370323E-6</v>
      </c>
      <c r="DX41" s="72">
        <f t="shared" si="36"/>
        <v>8.6788829219730454E-7</v>
      </c>
      <c r="DY41" s="72">
        <f t="shared" si="37"/>
        <v>2.2743389814700726E-6</v>
      </c>
      <c r="DZ41" s="72">
        <f t="shared" si="38"/>
        <v>1.6323511727345433E-6</v>
      </c>
      <c r="EA41" s="72">
        <f t="shared" si="39"/>
        <v>4.7843523181814145E-6</v>
      </c>
      <c r="EB41" s="72">
        <f t="shared" si="40"/>
        <v>9.701822440493562E-7</v>
      </c>
      <c r="EC41" s="72">
        <f t="shared" si="41"/>
        <v>6.4182830207344896E-8</v>
      </c>
      <c r="ED41" s="72">
        <f t="shared" si="42"/>
        <v>1.3529121382710891E-6</v>
      </c>
      <c r="EE41" s="72">
        <f t="shared" si="43"/>
        <v>1.3451696976574438E-4</v>
      </c>
      <c r="EF41" s="72">
        <f t="shared" si="44"/>
        <v>4.8246476319736105E-8</v>
      </c>
      <c r="EG41" s="72">
        <f t="shared" si="45"/>
        <v>8.6446374982466497E-7</v>
      </c>
      <c r="EH41" s="40">
        <f t="shared" si="46"/>
        <v>3.3141084352137115E-6</v>
      </c>
      <c r="EI41" s="69">
        <f t="shared" si="47"/>
        <v>1.8281208075336442E-6</v>
      </c>
      <c r="EJ41" s="40">
        <f t="shared" si="48"/>
        <v>-5.9256657709568374E-7</v>
      </c>
      <c r="EK41" s="40">
        <f t="shared" si="49"/>
        <v>7.8687930599568396E-4</v>
      </c>
      <c r="EL41" s="40">
        <f t="shared" si="50"/>
        <v>-9.7605150787403473E-4</v>
      </c>
      <c r="EM41" s="69">
        <f t="shared" si="51"/>
        <v>-6.3238732577616276E-4</v>
      </c>
      <c r="EN41" s="40">
        <f t="shared" si="52"/>
        <v>-1.0797452587591068E-6</v>
      </c>
      <c r="EO41" s="40">
        <f t="shared" si="53"/>
        <v>-1.1137600604055981E-6</v>
      </c>
      <c r="EP41" s="40"/>
      <c r="EQ41" s="40"/>
      <c r="ER41" s="40"/>
      <c r="ES41" s="40"/>
    </row>
    <row r="42" spans="1:149" s="17" customFormat="1" x14ac:dyDescent="0.3">
      <c r="A42" s="15" t="s">
        <v>209</v>
      </c>
      <c r="B42" s="15"/>
      <c r="C42" s="15"/>
      <c r="D42" s="15"/>
      <c r="E42" s="15"/>
      <c r="F42" s="15"/>
      <c r="G42" s="15"/>
      <c r="H42" s="15"/>
      <c r="I42" s="15"/>
      <c r="DG42" s="25" t="e">
        <f t="shared" si="54"/>
        <v>#DIV/0!</v>
      </c>
      <c r="DH42" s="94" t="e">
        <f t="shared" si="55"/>
        <v>#DIV/0!</v>
      </c>
      <c r="DI42" s="25" t="e">
        <f t="shared" si="56"/>
        <v>#DIV/0!</v>
      </c>
      <c r="DJ42" s="40">
        <f t="shared" si="57"/>
        <v>0</v>
      </c>
      <c r="DK42" s="40"/>
      <c r="DL42" s="40">
        <f t="shared" si="58"/>
        <v>0</v>
      </c>
      <c r="DM42" s="40">
        <f t="shared" si="59"/>
        <v>0</v>
      </c>
      <c r="DN42" s="40">
        <f t="shared" si="60"/>
        <v>0</v>
      </c>
      <c r="DO42" s="40">
        <f t="shared" si="61"/>
        <v>0</v>
      </c>
      <c r="DP42" s="40">
        <f t="shared" si="62"/>
        <v>0</v>
      </c>
      <c r="DQ42" s="72" t="e">
        <f t="shared" si="29"/>
        <v>#DIV/0!</v>
      </c>
      <c r="DR42" s="72" t="e">
        <f t="shared" si="30"/>
        <v>#DIV/0!</v>
      </c>
      <c r="DS42" s="72" t="e">
        <f t="shared" si="31"/>
        <v>#DIV/0!</v>
      </c>
      <c r="DT42" s="72" t="e">
        <f t="shared" si="32"/>
        <v>#DIV/0!</v>
      </c>
      <c r="DU42" s="72" t="e">
        <f t="shared" si="33"/>
        <v>#DIV/0!</v>
      </c>
      <c r="DV42" s="72" t="e">
        <f t="shared" si="34"/>
        <v>#DIV/0!</v>
      </c>
      <c r="DW42" s="72" t="e">
        <f t="shared" si="35"/>
        <v>#DIV/0!</v>
      </c>
      <c r="DX42" s="72" t="e">
        <f t="shared" si="36"/>
        <v>#DIV/0!</v>
      </c>
      <c r="DY42" s="72" t="e">
        <f t="shared" si="37"/>
        <v>#DIV/0!</v>
      </c>
      <c r="DZ42" s="72" t="e">
        <f t="shared" si="38"/>
        <v>#DIV/0!</v>
      </c>
      <c r="EA42" s="72" t="e">
        <f t="shared" si="39"/>
        <v>#DIV/0!</v>
      </c>
      <c r="EB42" s="72" t="e">
        <f t="shared" si="40"/>
        <v>#DIV/0!</v>
      </c>
      <c r="EC42" s="72" t="e">
        <f t="shared" si="41"/>
        <v>#DIV/0!</v>
      </c>
      <c r="ED42" s="72" t="e">
        <f t="shared" si="42"/>
        <v>#DIV/0!</v>
      </c>
      <c r="EE42" s="72" t="e">
        <f t="shared" si="43"/>
        <v>#DIV/0!</v>
      </c>
      <c r="EF42" s="72" t="e">
        <f t="shared" si="44"/>
        <v>#DIV/0!</v>
      </c>
      <c r="EG42" s="72" t="e">
        <f t="shared" si="45"/>
        <v>#DIV/0!</v>
      </c>
      <c r="EH42" s="40" t="e">
        <f t="shared" si="46"/>
        <v>#DIV/0!</v>
      </c>
      <c r="EI42" s="69" t="e">
        <f t="shared" si="47"/>
        <v>#DIV/0!</v>
      </c>
      <c r="EJ42" s="40" t="e">
        <f t="shared" si="48"/>
        <v>#DIV/0!</v>
      </c>
      <c r="EK42" s="40" t="e">
        <f t="shared" si="49"/>
        <v>#DIV/0!</v>
      </c>
      <c r="EL42" s="40" t="e">
        <f t="shared" si="50"/>
        <v>#DIV/0!</v>
      </c>
      <c r="EM42" s="69" t="e">
        <f t="shared" si="51"/>
        <v>#DIV/0!</v>
      </c>
      <c r="EN42" s="40" t="e">
        <f t="shared" si="52"/>
        <v>#DIV/0!</v>
      </c>
      <c r="EO42" s="40" t="e">
        <f t="shared" si="53"/>
        <v>#DIV/0!</v>
      </c>
      <c r="EP42" s="40"/>
      <c r="EQ42" s="40"/>
      <c r="ER42" s="40"/>
      <c r="ES42" s="40"/>
    </row>
    <row r="43" spans="1:149" s="17" customFormat="1" x14ac:dyDescent="0.3">
      <c r="A43" s="15" t="s">
        <v>210</v>
      </c>
      <c r="B43" s="15">
        <v>325.22562187</v>
      </c>
      <c r="C43" s="15"/>
      <c r="D43" s="15">
        <v>2349.0204094999999</v>
      </c>
      <c r="E43" s="15">
        <v>66.293130590000004</v>
      </c>
      <c r="F43" s="15">
        <v>64.247589480000002</v>
      </c>
      <c r="G43" s="15">
        <v>9.6244138400000008</v>
      </c>
      <c r="H43" s="15">
        <v>104.22340718</v>
      </c>
      <c r="I43" s="15"/>
      <c r="J43" s="17" t="s">
        <v>210</v>
      </c>
      <c r="K43" s="17">
        <v>0</v>
      </c>
      <c r="L43" s="17">
        <v>1.1833232432122101</v>
      </c>
      <c r="M43" s="17">
        <v>0.19260534825453399</v>
      </c>
      <c r="N43" s="17">
        <v>0.43816716212738699</v>
      </c>
      <c r="O43" s="17">
        <v>0.43816716212738699</v>
      </c>
      <c r="P43" s="17">
        <v>1.69224953295226</v>
      </c>
      <c r="Q43" s="17">
        <v>0</v>
      </c>
      <c r="R43" s="17">
        <v>2.8288306593473201E-4</v>
      </c>
      <c r="S43" s="17">
        <v>1.38113036230757E-3</v>
      </c>
      <c r="T43" s="17">
        <v>0.21203211669283401</v>
      </c>
      <c r="U43" s="17">
        <v>2.6855536372324002E-4</v>
      </c>
      <c r="V43" s="17">
        <v>0.105578449278856</v>
      </c>
      <c r="W43" s="17">
        <v>9.4007115405347202E-3</v>
      </c>
      <c r="X43" s="17">
        <v>5.7617177543720401E-3</v>
      </c>
      <c r="Y43" s="17">
        <v>2.5008972799500802</v>
      </c>
      <c r="Z43" s="5">
        <v>9.3030675454289902E-8</v>
      </c>
      <c r="AA43" s="5">
        <v>3.7212132965161401E-7</v>
      </c>
      <c r="AB43" s="17">
        <v>325.22556701797299</v>
      </c>
      <c r="AC43" s="17">
        <v>2.0455408469386001</v>
      </c>
      <c r="AD43" s="17">
        <v>29.8128621523724</v>
      </c>
      <c r="AE43" s="17">
        <v>8.8231844196057008</v>
      </c>
      <c r="AF43" s="17">
        <v>0.80412254071661204</v>
      </c>
      <c r="AG43" s="17">
        <v>21.423740213076702</v>
      </c>
      <c r="AH43" s="17">
        <v>3.3835962615122601</v>
      </c>
      <c r="AI43" s="17">
        <v>10.4272224557304</v>
      </c>
      <c r="AJ43" s="17">
        <v>7.8973933379005407E-2</v>
      </c>
      <c r="AK43" s="17">
        <v>1.81971958951829</v>
      </c>
      <c r="AL43" s="17">
        <v>4.5754239691333902E-2</v>
      </c>
      <c r="AM43" s="17">
        <v>0</v>
      </c>
      <c r="AN43" s="17">
        <v>0</v>
      </c>
      <c r="AO43" s="17">
        <v>1.9116677648059599</v>
      </c>
      <c r="AP43" s="17">
        <v>1.9116677648059599</v>
      </c>
      <c r="AQ43" s="17">
        <v>0</v>
      </c>
      <c r="AR43" s="17">
        <v>0</v>
      </c>
      <c r="AS43" s="17">
        <v>0.29078340543074399</v>
      </c>
      <c r="AT43" s="5">
        <v>7.7880890024718502E-7</v>
      </c>
      <c r="AU43" s="5">
        <v>1.5039073034748501E-6</v>
      </c>
      <c r="AV43" s="17">
        <v>18.792167190198199</v>
      </c>
      <c r="AW43" s="17">
        <v>0.36811125123590399</v>
      </c>
      <c r="AX43" s="17">
        <v>5.7559106865901703E-2</v>
      </c>
      <c r="AY43" s="17">
        <v>0</v>
      </c>
      <c r="AZ43" s="17">
        <v>31.788396900664601</v>
      </c>
      <c r="BA43" s="17">
        <v>0.15645329029006999</v>
      </c>
      <c r="BB43" s="17">
        <v>9.6371116730325102E-4</v>
      </c>
      <c r="BC43" s="17">
        <v>7.0672318123646202E-3</v>
      </c>
      <c r="BD43" s="5">
        <v>6.8269387198862403E-5</v>
      </c>
      <c r="BE43" s="17">
        <v>1.38607298371335E-4</v>
      </c>
      <c r="BF43" s="17">
        <v>0</v>
      </c>
      <c r="BG43" s="17">
        <v>0</v>
      </c>
      <c r="BH43" s="17">
        <v>0.19075385719097601</v>
      </c>
      <c r="BI43" s="17">
        <v>1.2365730303907101</v>
      </c>
      <c r="BJ43" s="17">
        <v>2.2510417900428199E-2</v>
      </c>
      <c r="BK43" s="17">
        <v>2.1627672873559399E-2</v>
      </c>
      <c r="BL43" s="17">
        <v>105.486160246807</v>
      </c>
      <c r="BM43" s="17">
        <v>2114.1176580745901</v>
      </c>
      <c r="BN43" s="17">
        <v>216.10983178050699</v>
      </c>
      <c r="BO43" s="17">
        <v>2349.0196570452899</v>
      </c>
      <c r="BP43" s="17">
        <v>0</v>
      </c>
      <c r="BQ43" s="17">
        <v>2.08074209726015</v>
      </c>
      <c r="BR43" s="17">
        <v>0</v>
      </c>
      <c r="BS43" s="17">
        <v>0.179345589272221</v>
      </c>
      <c r="BT43" s="17">
        <v>5.5574147891422295E-4</v>
      </c>
      <c r="BU43" s="17">
        <v>1.63959403847285E-3</v>
      </c>
      <c r="BV43" s="17">
        <v>1.3157875990330501E-3</v>
      </c>
      <c r="BW43" s="17">
        <v>4.8939568325305202E-2</v>
      </c>
      <c r="BX43" s="17">
        <v>3.8647422064959101E-2</v>
      </c>
      <c r="BY43" s="17">
        <v>17.420000583599499</v>
      </c>
      <c r="BZ43" s="17">
        <v>0.37522473611225898</v>
      </c>
      <c r="CA43" s="17">
        <v>0.241553885403748</v>
      </c>
      <c r="CB43" s="17">
        <v>29.812884508672401</v>
      </c>
      <c r="CC43" s="17">
        <v>0.221256465737418</v>
      </c>
      <c r="CD43" s="17">
        <v>0</v>
      </c>
      <c r="CE43" s="5">
        <v>4.0283198975952997E-7</v>
      </c>
      <c r="CF43" s="17">
        <v>0.16862088969945399</v>
      </c>
      <c r="CG43" s="17">
        <v>66.293104233874104</v>
      </c>
      <c r="CH43" s="17">
        <v>64.247563386935497</v>
      </c>
      <c r="CI43" s="17">
        <v>2.0455408469386001</v>
      </c>
      <c r="CJ43" s="17">
        <v>8.5233590308481696E-2</v>
      </c>
      <c r="CK43" s="17">
        <v>0</v>
      </c>
      <c r="CL43" s="17">
        <v>0.82461769502361704</v>
      </c>
      <c r="CM43" s="17">
        <v>0.19770083093084601</v>
      </c>
      <c r="CN43" s="17">
        <v>5.3559410800443104</v>
      </c>
      <c r="CO43" s="17">
        <v>1.1175362601012999</v>
      </c>
      <c r="CP43" s="17">
        <v>0.80411247726759105</v>
      </c>
      <c r="CQ43" s="17">
        <v>21.423766180216798</v>
      </c>
      <c r="CR43" s="17">
        <v>3.9231071527521602E-2</v>
      </c>
      <c r="CS43" s="17">
        <v>0.19086911967018799</v>
      </c>
      <c r="CT43" s="17">
        <v>3.3836174122146998</v>
      </c>
      <c r="CU43" s="17">
        <v>5.9808334673743498E-3</v>
      </c>
      <c r="CV43" s="17">
        <v>9.6244084483054699</v>
      </c>
      <c r="CW43" s="17">
        <v>25.8531163539765</v>
      </c>
      <c r="CX43" s="17">
        <v>0</v>
      </c>
      <c r="CY43" s="17">
        <v>0</v>
      </c>
      <c r="CZ43" s="17">
        <v>2.2083967499728798</v>
      </c>
      <c r="DA43" s="17">
        <v>0.21209501287787</v>
      </c>
      <c r="DB43" s="17">
        <v>0</v>
      </c>
      <c r="DC43" s="17">
        <v>104.22335473415001</v>
      </c>
      <c r="DD43" s="17">
        <v>0.20167286914947599</v>
      </c>
      <c r="DE43" s="17">
        <v>3.3929381491577799</v>
      </c>
      <c r="DG43" s="25">
        <f t="shared" si="54"/>
        <v>8.0000042289283743E-3</v>
      </c>
      <c r="DH43" s="94">
        <f t="shared" si="55"/>
        <v>1.0121163391437373</v>
      </c>
      <c r="DI43" s="25">
        <f t="shared" si="56"/>
        <v>1.9247002768702084E-2</v>
      </c>
      <c r="DJ43" s="40">
        <f t="shared" si="57"/>
        <v>-1.6865838149665134E-7</v>
      </c>
      <c r="DK43" s="40"/>
      <c r="DL43" s="40">
        <f t="shared" si="58"/>
        <v>-3.2032702097387873E-7</v>
      </c>
      <c r="DM43" s="40">
        <f t="shared" si="59"/>
        <v>-3.9756948670006031E-7</v>
      </c>
      <c r="DN43" s="40">
        <f t="shared" si="60"/>
        <v>-4.0613297271860304E-7</v>
      </c>
      <c r="DO43" s="40">
        <f t="shared" si="61"/>
        <v>-5.6021017180647161E-7</v>
      </c>
      <c r="DP43" s="40">
        <f t="shared" si="62"/>
        <v>-5.032060590537586E-7</v>
      </c>
      <c r="DQ43" s="72">
        <f t="shared" si="29"/>
        <v>2.7795701257438593E-5</v>
      </c>
      <c r="DR43" s="72">
        <f t="shared" si="30"/>
        <v>3.0565486862200482E-6</v>
      </c>
      <c r="DS43" s="72">
        <f t="shared" si="31"/>
        <v>9.2338322855387131E-7</v>
      </c>
      <c r="DT43" s="72">
        <f t="shared" si="32"/>
        <v>1.9724092506496091E-4</v>
      </c>
      <c r="DU43" s="72">
        <f t="shared" si="33"/>
        <v>2.0434035031241508E-6</v>
      </c>
      <c r="DV43" s="72">
        <f t="shared" si="34"/>
        <v>1.8084515224046978E-6</v>
      </c>
      <c r="DW43" s="72">
        <f t="shared" si="35"/>
        <v>2.8594304633560188E-7</v>
      </c>
      <c r="DX43" s="72">
        <f t="shared" si="36"/>
        <v>-7.6064434004780144E-7</v>
      </c>
      <c r="DY43" s="72">
        <f t="shared" si="37"/>
        <v>4.0862618915476459E-6</v>
      </c>
      <c r="DZ43" s="72">
        <f t="shared" si="38"/>
        <v>1.565270346186245E-6</v>
      </c>
      <c r="EA43" s="72">
        <f t="shared" si="39"/>
        <v>8.4503678181789213E-7</v>
      </c>
      <c r="EB43" s="72">
        <f t="shared" si="40"/>
        <v>1.6349608770745701E-8</v>
      </c>
      <c r="EC43" s="72">
        <f t="shared" si="41"/>
        <v>-3.0428535350152017E-7</v>
      </c>
      <c r="ED43" s="72">
        <f t="shared" si="42"/>
        <v>-2.2648017223456614E-6</v>
      </c>
      <c r="EE43" s="72">
        <f t="shared" si="43"/>
        <v>1.316950323882221E-4</v>
      </c>
      <c r="EF43" s="72">
        <f t="shared" si="44"/>
        <v>3.3366118852532211E-7</v>
      </c>
      <c r="EG43" s="72">
        <f t="shared" si="45"/>
        <v>2.2914022435584035E-6</v>
      </c>
      <c r="EH43" s="40">
        <f t="shared" si="46"/>
        <v>3.3605966741489474E-6</v>
      </c>
      <c r="EI43" s="69">
        <f t="shared" si="47"/>
        <v>4.1447243240669809E-6</v>
      </c>
      <c r="EJ43" s="40">
        <f t="shared" si="48"/>
        <v>1.0007753355909851E-7</v>
      </c>
      <c r="EK43" s="40">
        <f t="shared" si="49"/>
        <v>7.8200698553754938E-4</v>
      </c>
      <c r="EL43" s="40">
        <f t="shared" si="50"/>
        <v>-9.7750724203813266E-4</v>
      </c>
      <c r="EM43" s="69">
        <f t="shared" si="51"/>
        <v>-6.0825777760367553E-4</v>
      </c>
      <c r="EN43" s="40">
        <f t="shared" si="52"/>
        <v>-8.7188030331910027E-7</v>
      </c>
      <c r="EO43" s="40">
        <f t="shared" si="53"/>
        <v>-8.9963959356842113E-7</v>
      </c>
      <c r="EP43" s="40"/>
      <c r="EQ43" s="40"/>
      <c r="ER43" s="40"/>
      <c r="ES43" s="40"/>
    </row>
    <row r="44" spans="1:149" x14ac:dyDescent="0.3">
      <c r="A44" s="15" t="s">
        <v>211</v>
      </c>
      <c r="B44" s="15">
        <v>2223.6630734</v>
      </c>
      <c r="D44" s="15">
        <v>14985.634821</v>
      </c>
      <c r="E44" s="15">
        <v>419.88722933999998</v>
      </c>
      <c r="F44" s="15">
        <v>406.58316063000001</v>
      </c>
      <c r="G44" s="15">
        <v>113.22381513000001</v>
      </c>
      <c r="H44" s="15">
        <v>579.27263650999998</v>
      </c>
      <c r="I44" s="15"/>
      <c r="J44" s="17" t="s">
        <v>211</v>
      </c>
      <c r="K44" s="17">
        <v>0</v>
      </c>
      <c r="L44" s="17">
        <v>6.5768935705165799</v>
      </c>
      <c r="M44" s="17">
        <v>1.07049798909852</v>
      </c>
      <c r="N44" s="17">
        <v>2.4353304112971199</v>
      </c>
      <c r="O44" s="17">
        <v>2.4353304112971199</v>
      </c>
      <c r="P44" s="17">
        <v>9.4055140545328104</v>
      </c>
      <c r="Q44" s="17">
        <v>0</v>
      </c>
      <c r="R44" s="17">
        <v>1.79018826713404E-3</v>
      </c>
      <c r="S44" s="17">
        <v>8.7403131835292695E-3</v>
      </c>
      <c r="T44" s="17">
        <v>1.1784711127535601</v>
      </c>
      <c r="U44" s="17">
        <v>1.69951867638219E-3</v>
      </c>
      <c r="V44" s="17">
        <v>0.58680462094210295</v>
      </c>
      <c r="W44" s="17">
        <v>5.9491228328290201E-2</v>
      </c>
      <c r="X44" s="17">
        <v>3.6462358377839101E-2</v>
      </c>
      <c r="Y44" s="17">
        <v>13.8999624835664</v>
      </c>
      <c r="Z44" s="5">
        <v>5.8873213752431898E-7</v>
      </c>
      <c r="AA44" s="5">
        <v>2.3549325052773099E-6</v>
      </c>
      <c r="AB44" s="17">
        <v>2223.6639024326901</v>
      </c>
      <c r="AC44" s="17">
        <v>13.3040584141051</v>
      </c>
      <c r="AD44" s="17">
        <v>188.66721732358801</v>
      </c>
      <c r="AE44" s="17">
        <v>55.836436319934698</v>
      </c>
      <c r="AF44" s="17">
        <v>5.0887937576128301</v>
      </c>
      <c r="AG44" s="17">
        <v>135.57752686574401</v>
      </c>
      <c r="AH44" s="17">
        <v>21.412681373479401</v>
      </c>
      <c r="AI44" s="17">
        <v>57.954378599540398</v>
      </c>
      <c r="AJ44" s="17">
        <v>0.43893694952474199</v>
      </c>
      <c r="AK44" s="17">
        <v>10.113994134174201</v>
      </c>
      <c r="AL44" s="17">
        <v>0.25430088477331297</v>
      </c>
      <c r="AM44" s="17">
        <v>0</v>
      </c>
      <c r="AN44" s="17">
        <v>0</v>
      </c>
      <c r="AO44" s="17">
        <v>10.625027067098999</v>
      </c>
      <c r="AP44" s="17">
        <v>10.625027067098999</v>
      </c>
      <c r="AQ44" s="17">
        <v>0</v>
      </c>
      <c r="AR44" s="17">
        <v>0</v>
      </c>
      <c r="AS44" s="17">
        <v>1.61617357690397</v>
      </c>
      <c r="AT44" s="5">
        <v>4.9286178130720502E-6</v>
      </c>
      <c r="AU44" s="5">
        <v>9.5172702282415597E-6</v>
      </c>
      <c r="AV44" s="17">
        <v>119.885015920898</v>
      </c>
      <c r="AW44" s="17">
        <v>2.04596198440426</v>
      </c>
      <c r="AX44" s="17">
        <v>0.319912604102216</v>
      </c>
      <c r="AY44" s="17">
        <v>0</v>
      </c>
      <c r="AZ44" s="17">
        <v>176.67978918017201</v>
      </c>
      <c r="BA44" s="17">
        <v>0.86956628348799803</v>
      </c>
      <c r="BB44" s="17">
        <v>6.0987469207493504E-3</v>
      </c>
      <c r="BC44" s="17">
        <v>4.4724112813814103E-2</v>
      </c>
      <c r="BD44" s="17">
        <v>4.32035459404641E-4</v>
      </c>
      <c r="BE44" s="17">
        <v>8.7716268951757304E-4</v>
      </c>
      <c r="BF44" s="17">
        <v>0</v>
      </c>
      <c r="BG44" s="17">
        <v>0</v>
      </c>
      <c r="BH44" s="17">
        <v>1.0602081586046499</v>
      </c>
      <c r="BI44" s="17">
        <v>7.8255032480916196</v>
      </c>
      <c r="BJ44" s="17">
        <v>0.14245448122819401</v>
      </c>
      <c r="BK44" s="17">
        <v>0.13686801531440601</v>
      </c>
      <c r="BL44" s="17">
        <v>586.29060528227399</v>
      </c>
      <c r="BM44" s="17">
        <v>13487.0719090769</v>
      </c>
      <c r="BN44" s="17">
        <v>1378.6777279780799</v>
      </c>
      <c r="BO44" s="17">
        <v>14985.634652975899</v>
      </c>
      <c r="BP44" s="17">
        <v>0</v>
      </c>
      <c r="BQ44" s="17">
        <v>11.5647357737357</v>
      </c>
      <c r="BR44" s="17">
        <v>0</v>
      </c>
      <c r="BS44" s="17">
        <v>0.99846580065226997</v>
      </c>
      <c r="BT44" s="17">
        <v>3.5169600279435801E-3</v>
      </c>
      <c r="BU44" s="17">
        <v>1.03759918497329E-2</v>
      </c>
      <c r="BV44" s="17">
        <v>8.3268075673076508E-3</v>
      </c>
      <c r="BW44" s="17">
        <v>0.282979501627518</v>
      </c>
      <c r="BX44" s="17">
        <v>0.24457579396705101</v>
      </c>
      <c r="BY44" s="17">
        <v>96.820200319959</v>
      </c>
      <c r="BZ44" s="17">
        <v>2.37456092098083</v>
      </c>
      <c r="CA44" s="17">
        <v>1.5286437572160001</v>
      </c>
      <c r="CB44" s="17">
        <v>188.66740482779099</v>
      </c>
      <c r="CC44" s="17">
        <v>1.40019632542425</v>
      </c>
      <c r="CD44" s="17">
        <v>0</v>
      </c>
      <c r="CE44" s="5">
        <v>2.5492725595110099E-6</v>
      </c>
      <c r="CF44" s="17">
        <v>1.06709606837635</v>
      </c>
      <c r="CG44" s="17">
        <v>419.88716061934599</v>
      </c>
      <c r="CH44" s="17">
        <v>406.583102205241</v>
      </c>
      <c r="CI44" s="17">
        <v>13.3040584141051</v>
      </c>
      <c r="CJ44" s="17">
        <v>0.53939004605455299</v>
      </c>
      <c r="CK44" s="17">
        <v>0</v>
      </c>
      <c r="CL44" s="17">
        <v>5.2184902899629098</v>
      </c>
      <c r="CM44" s="17">
        <v>1.25112581004976</v>
      </c>
      <c r="CN44" s="17">
        <v>33.894424667294899</v>
      </c>
      <c r="CO44" s="17">
        <v>7.0721925143162601</v>
      </c>
      <c r="CP44" s="17">
        <v>5.0887348372162204</v>
      </c>
      <c r="CQ44" s="17">
        <v>135.57768453038699</v>
      </c>
      <c r="CR44" s="17">
        <v>0.218045199836022</v>
      </c>
      <c r="CS44" s="17">
        <v>1.2078912073391801</v>
      </c>
      <c r="CT44" s="17">
        <v>21.412841636821501</v>
      </c>
      <c r="CU44" s="17">
        <v>3.7848972042086197E-2</v>
      </c>
      <c r="CV44" s="17">
        <v>113.223722229269</v>
      </c>
      <c r="CW44" s="17">
        <v>143.69140893794</v>
      </c>
      <c r="CX44" s="17">
        <v>0</v>
      </c>
      <c r="CY44" s="17">
        <v>0</v>
      </c>
      <c r="CZ44" s="17">
        <v>12.2742442232221</v>
      </c>
      <c r="DA44" s="17">
        <v>1.1788222402676001</v>
      </c>
      <c r="DB44" s="17">
        <v>0</v>
      </c>
      <c r="DC44" s="17">
        <v>579.27242498277599</v>
      </c>
      <c r="DD44" s="17">
        <v>1.12089494105525</v>
      </c>
      <c r="DE44" s="17">
        <v>18.8579168874166</v>
      </c>
      <c r="DF44" s="17"/>
      <c r="DG44" s="25">
        <f t="shared" si="54"/>
        <v>7.9999959092216903E-3</v>
      </c>
      <c r="DH44" s="94">
        <f t="shared" si="55"/>
        <v>1.0121155090365412</v>
      </c>
      <c r="DI44" s="25">
        <f t="shared" si="56"/>
        <v>1.9246995769493014E-2</v>
      </c>
      <c r="DJ44" s="40">
        <f t="shared" si="57"/>
        <v>3.7282297842338759E-7</v>
      </c>
      <c r="DK44" s="40"/>
      <c r="DL44" s="40">
        <f t="shared" si="58"/>
        <v>-1.1212344507453487E-8</v>
      </c>
      <c r="DM44" s="40">
        <f t="shared" si="59"/>
        <v>-1.6366454891502418E-7</v>
      </c>
      <c r="DN44" s="40">
        <f t="shared" si="60"/>
        <v>-1.4369694729499888E-7</v>
      </c>
      <c r="DO44" s="40">
        <f t="shared" si="61"/>
        <v>-8.2050521701824773E-7</v>
      </c>
      <c r="DP44" s="40">
        <f t="shared" si="62"/>
        <v>-3.6516004841970126E-7</v>
      </c>
      <c r="DQ44" s="72">
        <f t="shared" si="29"/>
        <v>2.8389836544273274E-5</v>
      </c>
      <c r="DR44" s="72">
        <f t="shared" si="30"/>
        <v>2.379954413170311E-6</v>
      </c>
      <c r="DS44" s="72">
        <f t="shared" si="31"/>
        <v>-8.5129123248426945E-8</v>
      </c>
      <c r="DT44" s="72">
        <f t="shared" si="32"/>
        <v>1.9605540174700911E-4</v>
      </c>
      <c r="DU44" s="72">
        <f t="shared" si="33"/>
        <v>7.7031533066326796E-7</v>
      </c>
      <c r="DV44" s="72">
        <f t="shared" si="34"/>
        <v>2.8194038634950935E-6</v>
      </c>
      <c r="DW44" s="72">
        <f t="shared" si="35"/>
        <v>-2.6486035290317562E-7</v>
      </c>
      <c r="DX44" s="72">
        <f t="shared" si="36"/>
        <v>1.0133079233626867E-6</v>
      </c>
      <c r="DY44" s="72">
        <f t="shared" si="37"/>
        <v>1.1411922760198514E-6</v>
      </c>
      <c r="DZ44" s="72">
        <f t="shared" si="38"/>
        <v>1.1527574437663959E-6</v>
      </c>
      <c r="EA44" s="72">
        <f t="shared" si="39"/>
        <v>2.1725448945936227E-6</v>
      </c>
      <c r="EB44" s="72">
        <f t="shared" si="40"/>
        <v>-7.691215579315207E-7</v>
      </c>
      <c r="EC44" s="72">
        <f t="shared" si="41"/>
        <v>-5.5174140828448863E-7</v>
      </c>
      <c r="ED44" s="72">
        <f t="shared" si="42"/>
        <v>4.2760645358776881E-7</v>
      </c>
      <c r="EE44" s="72">
        <f t="shared" si="43"/>
        <v>1.3170930105177466E-4</v>
      </c>
      <c r="EF44" s="72">
        <f t="shared" si="44"/>
        <v>-3.3893570926163211E-7</v>
      </c>
      <c r="EG44" s="72">
        <f t="shared" si="45"/>
        <v>2.422277481740818E-6</v>
      </c>
      <c r="EH44" s="40">
        <f t="shared" si="46"/>
        <v>2.4968625193271718E-6</v>
      </c>
      <c r="EI44" s="69">
        <f t="shared" si="47"/>
        <v>8.2890894574088655E-7</v>
      </c>
      <c r="EJ44" s="40">
        <f t="shared" si="48"/>
        <v>4.6045285365483572E-6</v>
      </c>
      <c r="EK44" s="40">
        <f t="shared" si="49"/>
        <v>7.8345351547410473E-4</v>
      </c>
      <c r="EL44" s="40">
        <f t="shared" si="50"/>
        <v>-9.7733332366407443E-4</v>
      </c>
      <c r="EM44" s="69">
        <f t="shared" si="51"/>
        <v>-6.3490316534089118E-4</v>
      </c>
      <c r="EN44" s="40">
        <f t="shared" si="52"/>
        <v>-1.0635354538629066E-6</v>
      </c>
      <c r="EO44" s="40">
        <f t="shared" si="53"/>
        <v>-1.0983360588083823E-6</v>
      </c>
      <c r="EP44" s="40"/>
      <c r="EQ44" s="40"/>
      <c r="ER44" s="40"/>
      <c r="ES44" s="40"/>
    </row>
    <row r="45" spans="1:149" s="17" customFormat="1" x14ac:dyDescent="0.3">
      <c r="A45" s="15" t="s">
        <v>212</v>
      </c>
      <c r="B45" s="15"/>
      <c r="C45" s="15"/>
      <c r="D45" s="15"/>
      <c r="E45" s="15"/>
      <c r="F45" s="15"/>
      <c r="G45" s="15"/>
      <c r="H45" s="15"/>
      <c r="I45" s="15"/>
      <c r="DG45" s="25" t="e">
        <f t="shared" si="54"/>
        <v>#DIV/0!</v>
      </c>
      <c r="DH45" s="94" t="e">
        <f t="shared" si="55"/>
        <v>#DIV/0!</v>
      </c>
      <c r="DI45" s="25" t="e">
        <f t="shared" si="56"/>
        <v>#DIV/0!</v>
      </c>
      <c r="DJ45" s="40">
        <f t="shared" si="57"/>
        <v>0</v>
      </c>
      <c r="DK45" s="40"/>
      <c r="DL45" s="40">
        <f t="shared" si="58"/>
        <v>0</v>
      </c>
      <c r="DM45" s="40">
        <f t="shared" si="59"/>
        <v>0</v>
      </c>
      <c r="DN45" s="40">
        <f t="shared" si="60"/>
        <v>0</v>
      </c>
      <c r="DO45" s="40">
        <f t="shared" si="61"/>
        <v>0</v>
      </c>
      <c r="DP45" s="40">
        <f t="shared" si="62"/>
        <v>0</v>
      </c>
      <c r="DQ45" s="72" t="e">
        <f t="shared" si="29"/>
        <v>#DIV/0!</v>
      </c>
      <c r="DR45" s="72" t="e">
        <f t="shared" si="30"/>
        <v>#DIV/0!</v>
      </c>
      <c r="DS45" s="72" t="e">
        <f t="shared" si="31"/>
        <v>#DIV/0!</v>
      </c>
      <c r="DT45" s="72" t="e">
        <f t="shared" si="32"/>
        <v>#DIV/0!</v>
      </c>
      <c r="DU45" s="72" t="e">
        <f t="shared" si="33"/>
        <v>#DIV/0!</v>
      </c>
      <c r="DV45" s="72" t="e">
        <f t="shared" si="34"/>
        <v>#DIV/0!</v>
      </c>
      <c r="DW45" s="72" t="e">
        <f t="shared" si="35"/>
        <v>#DIV/0!</v>
      </c>
      <c r="DX45" s="72" t="e">
        <f t="shared" si="36"/>
        <v>#DIV/0!</v>
      </c>
      <c r="DY45" s="72" t="e">
        <f t="shared" si="37"/>
        <v>#DIV/0!</v>
      </c>
      <c r="DZ45" s="72" t="e">
        <f t="shared" si="38"/>
        <v>#DIV/0!</v>
      </c>
      <c r="EA45" s="72" t="e">
        <f t="shared" si="39"/>
        <v>#DIV/0!</v>
      </c>
      <c r="EB45" s="72" t="e">
        <f t="shared" si="40"/>
        <v>#DIV/0!</v>
      </c>
      <c r="EC45" s="72" t="e">
        <f t="shared" si="41"/>
        <v>#DIV/0!</v>
      </c>
      <c r="ED45" s="72" t="e">
        <f t="shared" si="42"/>
        <v>#DIV/0!</v>
      </c>
      <c r="EE45" s="72" t="e">
        <f t="shared" si="43"/>
        <v>#DIV/0!</v>
      </c>
      <c r="EF45" s="72" t="e">
        <f t="shared" si="44"/>
        <v>#DIV/0!</v>
      </c>
      <c r="EG45" s="72" t="e">
        <f t="shared" si="45"/>
        <v>#DIV/0!</v>
      </c>
      <c r="EH45" s="40" t="e">
        <f t="shared" si="46"/>
        <v>#DIV/0!</v>
      </c>
      <c r="EI45" s="69" t="e">
        <f t="shared" si="47"/>
        <v>#DIV/0!</v>
      </c>
      <c r="EJ45" s="40" t="e">
        <f t="shared" si="48"/>
        <v>#DIV/0!</v>
      </c>
      <c r="EK45" s="40" t="e">
        <f t="shared" si="49"/>
        <v>#DIV/0!</v>
      </c>
      <c r="EL45" s="40" t="e">
        <f t="shared" si="50"/>
        <v>#DIV/0!</v>
      </c>
      <c r="EM45" s="69" t="e">
        <f t="shared" si="51"/>
        <v>#DIV/0!</v>
      </c>
      <c r="EN45" s="40" t="e">
        <f t="shared" si="52"/>
        <v>#DIV/0!</v>
      </c>
      <c r="EO45" s="40" t="e">
        <f t="shared" si="53"/>
        <v>#DIV/0!</v>
      </c>
      <c r="EP45" s="40"/>
      <c r="EQ45" s="40"/>
      <c r="ER45" s="40"/>
      <c r="ES45" s="40"/>
    </row>
    <row r="46" spans="1:149" s="17" customFormat="1" x14ac:dyDescent="0.3">
      <c r="A46" s="15" t="s">
        <v>213</v>
      </c>
      <c r="B46" s="15">
        <v>8.3128489999999999E-2</v>
      </c>
      <c r="C46" s="15"/>
      <c r="D46" s="15">
        <v>0.65872894999999998</v>
      </c>
      <c r="E46" s="15">
        <v>1.897049E-2</v>
      </c>
      <c r="F46" s="15">
        <v>1.8401379999999998E-2</v>
      </c>
      <c r="G46" s="15">
        <v>3.2199000000000003E-4</v>
      </c>
      <c r="H46" s="15">
        <v>3.5829949999999999E-2</v>
      </c>
      <c r="I46" s="15"/>
      <c r="J46" s="17" t="s">
        <v>213</v>
      </c>
      <c r="K46" s="17">
        <v>0</v>
      </c>
      <c r="L46" s="17">
        <v>4.0679704851050201E-4</v>
      </c>
      <c r="M46" s="5">
        <v>6.62150532708323E-5</v>
      </c>
      <c r="N46" s="17">
        <v>1.50632033319995E-4</v>
      </c>
      <c r="O46" s="17">
        <v>1.50632033319995E-4</v>
      </c>
      <c r="P46" s="17">
        <v>5.8176230757783602E-4</v>
      </c>
      <c r="Q46" s="17">
        <v>0</v>
      </c>
      <c r="R46" s="5">
        <v>8.1024818532052404E-8</v>
      </c>
      <c r="S46" s="5">
        <v>3.95622392345552E-7</v>
      </c>
      <c r="T46" s="5">
        <v>7.2894616971621006E-5</v>
      </c>
      <c r="U46" s="5">
        <v>7.6909813967382606E-8</v>
      </c>
      <c r="V46" s="5">
        <v>3.6297196314401098E-5</v>
      </c>
      <c r="W46" s="5">
        <v>2.6925048363894901E-6</v>
      </c>
      <c r="X46" s="5">
        <v>1.65019483346836E-6</v>
      </c>
      <c r="Y46" s="17">
        <v>8.5975701888809796E-4</v>
      </c>
      <c r="Z46" s="5">
        <v>2.6648831274767499E-11</v>
      </c>
      <c r="AA46" s="5">
        <v>1.0658432403534E-10</v>
      </c>
      <c r="AB46" s="17">
        <v>8.3127204704663296E-2</v>
      </c>
      <c r="AC46" s="17">
        <v>5.6911831655064797E-4</v>
      </c>
      <c r="AD46" s="17">
        <v>8.5388526044852999E-3</v>
      </c>
      <c r="AE46" s="17">
        <v>2.5271094649933499E-3</v>
      </c>
      <c r="AF46" s="17">
        <v>2.30305836185563E-4</v>
      </c>
      <c r="AG46" s="17">
        <v>6.1360714738449102E-3</v>
      </c>
      <c r="AH46" s="17">
        <v>9.6911390730666802E-4</v>
      </c>
      <c r="AI46" s="17">
        <v>3.5846494694026002E-3</v>
      </c>
      <c r="AJ46" s="5">
        <v>2.7150879925263301E-5</v>
      </c>
      <c r="AK46" s="17">
        <v>6.2557595988690299E-4</v>
      </c>
      <c r="AL46" s="5">
        <v>1.57291454769424E-5</v>
      </c>
      <c r="AM46" s="17">
        <v>0</v>
      </c>
      <c r="AN46" s="17">
        <v>0</v>
      </c>
      <c r="AO46" s="17">
        <v>6.5719435012704102E-4</v>
      </c>
      <c r="AP46" s="17">
        <v>6.5719435012704102E-4</v>
      </c>
      <c r="AQ46" s="17">
        <v>0</v>
      </c>
      <c r="AR46" s="17">
        <v>0</v>
      </c>
      <c r="AS46" s="5">
        <v>9.9959618297260094E-5</v>
      </c>
      <c r="AT46" s="5">
        <v>2.2303911624420501E-10</v>
      </c>
      <c r="AU46" s="5">
        <v>4.3071975389804698E-10</v>
      </c>
      <c r="AV46" s="17">
        <v>5.2697795929165497E-3</v>
      </c>
      <c r="AW46" s="17">
        <v>1.2654869729988901E-4</v>
      </c>
      <c r="AX46" s="5">
        <v>1.9784831691881999E-5</v>
      </c>
      <c r="AY46" s="17">
        <v>0</v>
      </c>
      <c r="AZ46" s="17">
        <v>1.0928253899281801E-2</v>
      </c>
      <c r="BA46" s="5">
        <v>5.3782529164393098E-5</v>
      </c>
      <c r="BB46" s="5">
        <v>2.7604523884323398E-7</v>
      </c>
      <c r="BC46" s="5">
        <v>2.0242949343298201E-6</v>
      </c>
      <c r="BD46" s="5">
        <v>1.95557355996847E-8</v>
      </c>
      <c r="BE46" s="5">
        <v>3.9700358802228802E-8</v>
      </c>
      <c r="BF46" s="17">
        <v>0</v>
      </c>
      <c r="BG46" s="17">
        <v>0</v>
      </c>
      <c r="BH46" s="5">
        <v>6.5573080929082802E-5</v>
      </c>
      <c r="BI46" s="17">
        <v>3.5417495880112602E-4</v>
      </c>
      <c r="BJ46" s="5">
        <v>6.4472075706719097E-6</v>
      </c>
      <c r="BK46" s="5">
        <v>6.1945248212878301E-6</v>
      </c>
      <c r="BL46" s="17">
        <v>3.6264043166498498E-2</v>
      </c>
      <c r="BM46" s="17">
        <v>0.59286091591020496</v>
      </c>
      <c r="BN46" s="17">
        <v>6.0602843080518297E-2</v>
      </c>
      <c r="BO46" s="17">
        <v>0.65873353858364003</v>
      </c>
      <c r="BP46" s="17">
        <v>0</v>
      </c>
      <c r="BQ46" s="17">
        <v>7.1532543472389799E-4</v>
      </c>
      <c r="BR46" s="17">
        <v>0</v>
      </c>
      <c r="BS46" s="5">
        <v>6.1519794198537195E-5</v>
      </c>
      <c r="BT46" s="5">
        <v>1.59185467131841E-7</v>
      </c>
      <c r="BU46" s="5">
        <v>4.6961074532757902E-7</v>
      </c>
      <c r="BV46" s="5">
        <v>3.76849114568693E-7</v>
      </c>
      <c r="BW46" s="5">
        <v>1.6006888120945501E-5</v>
      </c>
      <c r="BX46" s="5">
        <v>1.1069208595821101E-5</v>
      </c>
      <c r="BY46" s="17">
        <v>5.9886889928735497E-3</v>
      </c>
      <c r="BZ46" s="17">
        <v>1.0746925930212601E-4</v>
      </c>
      <c r="CA46" s="5">
        <v>6.9184344979248896E-5</v>
      </c>
      <c r="CB46" s="17">
        <v>8.5388526044852999E-3</v>
      </c>
      <c r="CC46" s="5">
        <v>6.3371528409310096E-5</v>
      </c>
      <c r="CD46" s="17">
        <v>0</v>
      </c>
      <c r="CE46" s="5">
        <v>1.1536786873680599E-10</v>
      </c>
      <c r="CF46" s="5">
        <v>4.8295441392880102E-5</v>
      </c>
      <c r="CG46" s="17">
        <v>1.8970539584538901E-2</v>
      </c>
      <c r="CH46" s="17">
        <v>1.8401421267988299E-2</v>
      </c>
      <c r="CI46" s="17">
        <v>5.6911831655064797E-4</v>
      </c>
      <c r="CJ46" s="5">
        <v>2.4411746225962699E-5</v>
      </c>
      <c r="CK46" s="17">
        <v>0</v>
      </c>
      <c r="CL46" s="17">
        <v>2.3618247656211199E-4</v>
      </c>
      <c r="CM46" s="5">
        <v>5.6624723733306797E-5</v>
      </c>
      <c r="CN46" s="17">
        <v>1.53400949089766E-3</v>
      </c>
      <c r="CO46" s="17">
        <v>3.2007991754713698E-4</v>
      </c>
      <c r="CP46" s="17">
        <v>2.3030473387456799E-4</v>
      </c>
      <c r="CQ46" s="17">
        <v>6.1360714738449102E-3</v>
      </c>
      <c r="CR46" s="5">
        <v>1.34849178079443E-5</v>
      </c>
      <c r="CS46" s="5">
        <v>5.4667350099483499E-5</v>
      </c>
      <c r="CT46" s="17">
        <v>9.6911390730666802E-4</v>
      </c>
      <c r="CU46" s="5">
        <v>1.71306073182426E-6</v>
      </c>
      <c r="CV46" s="17">
        <v>3.21992625539443E-4</v>
      </c>
      <c r="CW46" s="17">
        <v>8.8877837888192597E-3</v>
      </c>
      <c r="CX46" s="17">
        <v>0</v>
      </c>
      <c r="CY46" s="17">
        <v>0</v>
      </c>
      <c r="CZ46" s="17">
        <v>7.5920245405292097E-4</v>
      </c>
      <c r="DA46" s="5">
        <v>7.2909066102283399E-5</v>
      </c>
      <c r="DB46" s="17">
        <v>0</v>
      </c>
      <c r="DC46" s="17">
        <v>3.5829902390361303E-2</v>
      </c>
      <c r="DD46" s="5">
        <v>6.9329173301476495E-5</v>
      </c>
      <c r="DE46" s="17">
        <v>1.1664194548520899E-3</v>
      </c>
      <c r="DG46" s="25">
        <f t="shared" si="54"/>
        <v>7.9998653237654156E-3</v>
      </c>
      <c r="DH46" s="94">
        <f t="shared" si="55"/>
        <v>1.0121167166856135</v>
      </c>
      <c r="DI46" s="25">
        <f t="shared" si="56"/>
        <v>1.9247152360848348E-2</v>
      </c>
      <c r="DJ46" s="40">
        <f t="shared" si="57"/>
        <v>-1.5461550386674712E-5</v>
      </c>
      <c r="DK46" s="40"/>
      <c r="DL46" s="40">
        <f t="shared" si="58"/>
        <v>6.9658144522914443E-6</v>
      </c>
      <c r="DM46" s="40">
        <f t="shared" si="59"/>
        <v>2.6137721746716475E-6</v>
      </c>
      <c r="DN46" s="40">
        <f t="shared" si="60"/>
        <v>2.2426572518433303E-6</v>
      </c>
      <c r="DO46" s="40">
        <f t="shared" si="61"/>
        <v>8.1541024347823075E-6</v>
      </c>
      <c r="DP46" s="40">
        <f t="shared" si="62"/>
        <v>-1.3287665401908359E-6</v>
      </c>
      <c r="DQ46" s="72">
        <f t="shared" si="29"/>
        <v>2.0737525906216424E-5</v>
      </c>
      <c r="DR46" s="72">
        <f t="shared" si="30"/>
        <v>2.1047823857916035E-5</v>
      </c>
      <c r="DS46" s="72">
        <f t="shared" si="31"/>
        <v>1.057498404543104E-4</v>
      </c>
      <c r="DT46" s="72">
        <f t="shared" si="32"/>
        <v>2.2771624823509016E-4</v>
      </c>
      <c r="DU46" s="72">
        <f t="shared" si="33"/>
        <v>-1.0565718106044537E-4</v>
      </c>
      <c r="DV46" s="72">
        <f t="shared" si="34"/>
        <v>4.1470293541575718E-5</v>
      </c>
      <c r="DW46" s="72">
        <f t="shared" si="35"/>
        <v>-8.2319975631830267E-6</v>
      </c>
      <c r="DX46" s="72">
        <f t="shared" si="36"/>
        <v>5.1531344700941298E-5</v>
      </c>
      <c r="DY46" s="72">
        <f t="shared" si="37"/>
        <v>-1.1549917201526381E-5</v>
      </c>
      <c r="DZ46" s="72">
        <f t="shared" si="38"/>
        <v>3.4700404026785416E-6</v>
      </c>
      <c r="EA46" s="72">
        <f t="shared" si="39"/>
        <v>-5.8113809777923926E-5</v>
      </c>
      <c r="EB46" s="72">
        <f t="shared" si="40"/>
        <v>-6.8475731716809442E-5</v>
      </c>
      <c r="EC46" s="72">
        <f t="shared" si="41"/>
        <v>7.0653096692885594E-5</v>
      </c>
      <c r="ED46" s="72">
        <f t="shared" si="42"/>
        <v>5.9371578418854525E-5</v>
      </c>
      <c r="EE46" s="72">
        <f t="shared" si="43"/>
        <v>6.6488329042286695E-5</v>
      </c>
      <c r="EF46" s="72">
        <f t="shared" si="44"/>
        <v>-3.4820381875597007E-6</v>
      </c>
      <c r="EG46" s="72">
        <f t="shared" si="45"/>
        <v>-6.5628985608430105E-5</v>
      </c>
      <c r="EH46" s="40">
        <f t="shared" si="46"/>
        <v>-2.4344481594960762E-5</v>
      </c>
      <c r="EI46" s="69">
        <f t="shared" si="47"/>
        <v>-1.8153119583241262E-4</v>
      </c>
      <c r="EJ46" s="40">
        <f t="shared" si="48"/>
        <v>8.2760406436272903E-5</v>
      </c>
      <c r="EK46" s="40">
        <f t="shared" si="49"/>
        <v>7.9811182532450601E-4</v>
      </c>
      <c r="EL46" s="40">
        <f t="shared" si="50"/>
        <v>-1.0074021034085646E-3</v>
      </c>
      <c r="EM46" s="69">
        <f t="shared" si="51"/>
        <v>-5.9879824646701682E-4</v>
      </c>
      <c r="EN46" s="40">
        <f t="shared" si="52"/>
        <v>1.6878184932257404E-6</v>
      </c>
      <c r="EO46" s="40">
        <f t="shared" si="53"/>
        <v>1.7400192640474938E-6</v>
      </c>
      <c r="EP46" s="40"/>
      <c r="EQ46" s="40"/>
      <c r="ER46" s="40"/>
      <c r="ES46" s="40"/>
    </row>
    <row r="47" spans="1:149" x14ac:dyDescent="0.3">
      <c r="A47" s="15" t="s">
        <v>214</v>
      </c>
      <c r="B47" s="15">
        <v>644.60701247999998</v>
      </c>
      <c r="D47" s="15">
        <v>4147.0870267999999</v>
      </c>
      <c r="E47" s="15">
        <v>108.16645459999999</v>
      </c>
      <c r="F47" s="15">
        <v>104.8634024</v>
      </c>
      <c r="G47" s="15">
        <v>11.19659453</v>
      </c>
      <c r="H47" s="15">
        <v>140.67917365</v>
      </c>
      <c r="I47" s="15"/>
      <c r="J47" s="17" t="s">
        <v>214</v>
      </c>
      <c r="K47" s="17">
        <v>0</v>
      </c>
      <c r="L47" s="17">
        <v>1.59723074699141</v>
      </c>
      <c r="M47" s="17">
        <v>0.259975410335336</v>
      </c>
      <c r="N47" s="17">
        <v>0.59143123764533601</v>
      </c>
      <c r="O47" s="17">
        <v>0.59143123764533601</v>
      </c>
      <c r="P47" s="17">
        <v>2.2841724510261399</v>
      </c>
      <c r="Q47" s="17">
        <v>0</v>
      </c>
      <c r="R47" s="17">
        <v>4.6171217420922899E-4</v>
      </c>
      <c r="S47" s="17">
        <v>2.2542518715146301E-3</v>
      </c>
      <c r="T47" s="17">
        <v>0.28619779531988299</v>
      </c>
      <c r="U47" s="17">
        <v>4.3832577724558299E-4</v>
      </c>
      <c r="V47" s="17">
        <v>0.14250831954948101</v>
      </c>
      <c r="W47" s="17">
        <v>1.5343608492975501E-2</v>
      </c>
      <c r="X47" s="17">
        <v>9.4041406813384198E-3</v>
      </c>
      <c r="Y47" s="17">
        <v>3.3756731315778299</v>
      </c>
      <c r="Z47" s="5">
        <v>1.51842683872639E-7</v>
      </c>
      <c r="AA47" s="5">
        <v>6.0736781277247702E-7</v>
      </c>
      <c r="AB47" s="17">
        <v>644.60681856732594</v>
      </c>
      <c r="AC47" s="17">
        <v>3.3030522772091602</v>
      </c>
      <c r="AD47" s="17">
        <v>48.659854201513397</v>
      </c>
      <c r="AE47" s="17">
        <v>14.4009872493482</v>
      </c>
      <c r="AF47" s="17">
        <v>1.31247013955257</v>
      </c>
      <c r="AG47" s="17">
        <v>34.967314299067901</v>
      </c>
      <c r="AH47" s="17">
        <v>5.5226279524022104</v>
      </c>
      <c r="AI47" s="17">
        <v>14.0745088921168</v>
      </c>
      <c r="AJ47" s="17">
        <v>0.10659784155777299</v>
      </c>
      <c r="AK47" s="17">
        <v>2.4562298529142601</v>
      </c>
      <c r="AL47" s="17">
        <v>6.1758095563599097E-2</v>
      </c>
      <c r="AM47" s="17">
        <v>0</v>
      </c>
      <c r="AN47" s="17">
        <v>0</v>
      </c>
      <c r="AO47" s="17">
        <v>2.5803402224674898</v>
      </c>
      <c r="AP47" s="17">
        <v>2.5803402224674898</v>
      </c>
      <c r="AQ47" s="17">
        <v>0</v>
      </c>
      <c r="AR47" s="17">
        <v>0</v>
      </c>
      <c r="AS47" s="17">
        <v>0.39249541685372602</v>
      </c>
      <c r="AT47" s="5">
        <v>1.27115357374144E-6</v>
      </c>
      <c r="AU47" s="5">
        <v>2.4546431101899201E-6</v>
      </c>
      <c r="AV47" s="17">
        <v>33.1766860603515</v>
      </c>
      <c r="AW47" s="17">
        <v>0.49687111944892598</v>
      </c>
      <c r="AX47" s="17">
        <v>7.7692553984319998E-2</v>
      </c>
      <c r="AY47" s="17">
        <v>0</v>
      </c>
      <c r="AZ47" s="17">
        <v>42.907457588673601</v>
      </c>
      <c r="BA47" s="17">
        <v>0.21117831714249399</v>
      </c>
      <c r="BB47" s="17">
        <v>1.57295154460225E-3</v>
      </c>
      <c r="BC47" s="17">
        <v>1.1534968844061501E-2</v>
      </c>
      <c r="BD47" s="17">
        <v>1.11427384596306E-4</v>
      </c>
      <c r="BE47" s="17">
        <v>2.2623192357677801E-4</v>
      </c>
      <c r="BF47" s="17">
        <v>0</v>
      </c>
      <c r="BG47" s="17">
        <v>0</v>
      </c>
      <c r="BH47" s="17">
        <v>0.257476490016189</v>
      </c>
      <c r="BI47" s="17">
        <v>2.0183057066860601</v>
      </c>
      <c r="BJ47" s="17">
        <v>3.6740998686045301E-2</v>
      </c>
      <c r="BK47" s="17">
        <v>3.53001650854015E-2</v>
      </c>
      <c r="BL47" s="17">
        <v>142.383641514906</v>
      </c>
      <c r="BM47" s="17">
        <v>3732.3786289056802</v>
      </c>
      <c r="BN47" s="17">
        <v>381.53187528761998</v>
      </c>
      <c r="BO47" s="17">
        <v>4147.0871902536501</v>
      </c>
      <c r="BP47" s="17">
        <v>0</v>
      </c>
      <c r="BQ47" s="17">
        <v>2.8085529135699998</v>
      </c>
      <c r="BR47" s="17">
        <v>0</v>
      </c>
      <c r="BS47" s="17">
        <v>0.242688506139662</v>
      </c>
      <c r="BT47" s="17">
        <v>9.0706911166608701E-4</v>
      </c>
      <c r="BU47" s="17">
        <v>2.67611346747399E-3</v>
      </c>
      <c r="BV47" s="17">
        <v>2.14760379261165E-3</v>
      </c>
      <c r="BW47" s="17">
        <v>7.0080467834807605E-2</v>
      </c>
      <c r="BX47" s="17">
        <v>6.3079399852290302E-2</v>
      </c>
      <c r="BY47" s="17">
        <v>23.5132592499032</v>
      </c>
      <c r="BZ47" s="17">
        <v>0.61243301280334195</v>
      </c>
      <c r="CA47" s="17">
        <v>0.39425861227864201</v>
      </c>
      <c r="CB47" s="17">
        <v>48.659903877268697</v>
      </c>
      <c r="CC47" s="17">
        <v>0.36112986873680603</v>
      </c>
      <c r="CD47" s="17">
        <v>0</v>
      </c>
      <c r="CE47" s="5">
        <v>6.5749214288155095E-7</v>
      </c>
      <c r="CF47" s="17">
        <v>0.27521903284335603</v>
      </c>
      <c r="CG47" s="17">
        <v>108.166422179042</v>
      </c>
      <c r="CH47" s="17">
        <v>104.863369901833</v>
      </c>
      <c r="CI47" s="17">
        <v>3.3030522772091602</v>
      </c>
      <c r="CJ47" s="17">
        <v>0.13911628498817699</v>
      </c>
      <c r="CK47" s="17">
        <v>0</v>
      </c>
      <c r="CL47" s="17">
        <v>1.34592163557598</v>
      </c>
      <c r="CM47" s="17">
        <v>0.32268278956331897</v>
      </c>
      <c r="CN47" s="17">
        <v>8.7418391991710607</v>
      </c>
      <c r="CO47" s="17">
        <v>1.82401646243048</v>
      </c>
      <c r="CP47" s="17">
        <v>1.31245433792445</v>
      </c>
      <c r="CQ47" s="17">
        <v>34.9673604024537</v>
      </c>
      <c r="CR47" s="17">
        <v>5.2953310472728103E-2</v>
      </c>
      <c r="CS47" s="17">
        <v>0.31153192471215901</v>
      </c>
      <c r="CT47" s="17">
        <v>5.5226612845230001</v>
      </c>
      <c r="CU47" s="17">
        <v>9.7617767081686693E-3</v>
      </c>
      <c r="CV47" s="17">
        <v>11.196592105105699</v>
      </c>
      <c r="CW47" s="17">
        <v>34.896153810152697</v>
      </c>
      <c r="CX47" s="17">
        <v>0</v>
      </c>
      <c r="CY47" s="17">
        <v>0</v>
      </c>
      <c r="CZ47" s="17">
        <v>2.98086078103365</v>
      </c>
      <c r="DA47" s="17">
        <v>0.28628292434309099</v>
      </c>
      <c r="DB47" s="17">
        <v>0</v>
      </c>
      <c r="DC47" s="17">
        <v>140.67909337356701</v>
      </c>
      <c r="DD47" s="17">
        <v>0.272214831305852</v>
      </c>
      <c r="DE47" s="17">
        <v>4.5797368011794797</v>
      </c>
      <c r="DF47" s="17"/>
      <c r="DG47" s="25">
        <f t="shared" si="54"/>
        <v>7.9999972362100984E-3</v>
      </c>
      <c r="DH47" s="94">
        <f t="shared" si="55"/>
        <v>1.0121165704189794</v>
      </c>
      <c r="DI47" s="25">
        <f t="shared" si="56"/>
        <v>1.9247004064197829E-2</v>
      </c>
      <c r="DJ47" s="40">
        <f t="shared" si="57"/>
        <v>-3.0082309109437795E-7</v>
      </c>
      <c r="DK47" s="40"/>
      <c r="DL47" s="40">
        <f t="shared" si="58"/>
        <v>3.9414087321083445E-8</v>
      </c>
      <c r="DM47" s="40">
        <f t="shared" si="59"/>
        <v>-2.9973209450964297E-7</v>
      </c>
      <c r="DN47" s="40">
        <f t="shared" si="60"/>
        <v>-3.0990952284706928E-7</v>
      </c>
      <c r="DO47" s="40">
        <f t="shared" si="61"/>
        <v>-2.1657427129819104E-7</v>
      </c>
      <c r="DP47" s="40">
        <f t="shared" si="62"/>
        <v>-5.706348061273129E-7</v>
      </c>
      <c r="DQ47" s="72">
        <f t="shared" si="29"/>
        <v>2.7610232045798983E-5</v>
      </c>
      <c r="DR47" s="72">
        <f t="shared" si="30"/>
        <v>1.7147073562631332E-6</v>
      </c>
      <c r="DS47" s="72">
        <f t="shared" si="31"/>
        <v>1.0181538317009534E-6</v>
      </c>
      <c r="DT47" s="72">
        <f t="shared" si="32"/>
        <v>1.9752270225822658E-4</v>
      </c>
      <c r="DU47" s="72">
        <f t="shared" si="33"/>
        <v>-7.0927200485074945E-6</v>
      </c>
      <c r="DV47" s="72">
        <f t="shared" si="34"/>
        <v>2.7925609551201432E-6</v>
      </c>
      <c r="DW47" s="72">
        <f t="shared" si="35"/>
        <v>-2.473969292927792E-7</v>
      </c>
      <c r="DX47" s="72">
        <f t="shared" si="36"/>
        <v>-3.9704935123234696E-7</v>
      </c>
      <c r="DY47" s="72">
        <f t="shared" si="37"/>
        <v>-4.2791775340914866E-7</v>
      </c>
      <c r="DZ47" s="72">
        <f t="shared" si="38"/>
        <v>1.6632754954006629E-6</v>
      </c>
      <c r="EA47" s="72">
        <f t="shared" si="39"/>
        <v>1.9015327598350106E-6</v>
      </c>
      <c r="EB47" s="72">
        <f t="shared" si="40"/>
        <v>-8.0039688828819192E-9</v>
      </c>
      <c r="EC47" s="72">
        <f t="shared" si="41"/>
        <v>-6.477498293239347E-8</v>
      </c>
      <c r="ED47" s="72">
        <f t="shared" si="42"/>
        <v>-2.2001738607499191E-6</v>
      </c>
      <c r="EE47" s="72">
        <f t="shared" si="43"/>
        <v>1.3109378204574681E-4</v>
      </c>
      <c r="EF47" s="72">
        <f t="shared" si="44"/>
        <v>3.9767401612641665E-7</v>
      </c>
      <c r="EG47" s="72">
        <f t="shared" si="45"/>
        <v>3.3859202969265803E-6</v>
      </c>
      <c r="EH47" s="40">
        <f t="shared" si="46"/>
        <v>2.8860670941810466E-6</v>
      </c>
      <c r="EI47" s="69">
        <f t="shared" si="47"/>
        <v>6.256534713274824E-7</v>
      </c>
      <c r="EJ47" s="40">
        <f t="shared" si="48"/>
        <v>1.0605765751449012E-6</v>
      </c>
      <c r="EK47" s="40">
        <f t="shared" si="49"/>
        <v>7.8441379191410501E-4</v>
      </c>
      <c r="EL47" s="40">
        <f t="shared" si="50"/>
        <v>-9.7469008221113412E-4</v>
      </c>
      <c r="EM47" s="69">
        <f t="shared" si="51"/>
        <v>-6.4694740486053576E-4</v>
      </c>
      <c r="EN47" s="40">
        <f t="shared" si="52"/>
        <v>-1.0729757553291078E-6</v>
      </c>
      <c r="EO47" s="40">
        <f t="shared" si="53"/>
        <v>-1.1067730212389173E-6</v>
      </c>
      <c r="EP47" s="40"/>
      <c r="EQ47" s="40"/>
      <c r="ER47" s="40"/>
      <c r="ES47" s="40"/>
    </row>
    <row r="48" spans="1:149" x14ac:dyDescent="0.3">
      <c r="A48" s="15" t="s">
        <v>215</v>
      </c>
      <c r="B48" s="15">
        <v>1138.9885061</v>
      </c>
      <c r="D48" s="15">
        <v>7397.8269668000003</v>
      </c>
      <c r="E48" s="15">
        <v>194.74779927</v>
      </c>
      <c r="F48" s="15">
        <v>188.74610361000001</v>
      </c>
      <c r="G48" s="15">
        <v>28.154868749999999</v>
      </c>
      <c r="H48" s="15">
        <v>252.63344554</v>
      </c>
      <c r="I48" s="15"/>
      <c r="J48" s="17" t="s">
        <v>215</v>
      </c>
      <c r="K48" s="17">
        <v>0</v>
      </c>
      <c r="L48" s="17">
        <v>2.8683280747019899</v>
      </c>
      <c r="M48" s="17">
        <v>0.46686748723925697</v>
      </c>
      <c r="N48" s="17">
        <v>1.0621002544050799</v>
      </c>
      <c r="O48" s="17">
        <v>1.0621002544050799</v>
      </c>
      <c r="P48" s="17">
        <v>4.1019477292357003</v>
      </c>
      <c r="Q48" s="17">
        <v>0</v>
      </c>
      <c r="R48" s="17">
        <v>8.3105111680748596E-4</v>
      </c>
      <c r="S48" s="17">
        <v>4.0574734388796104E-3</v>
      </c>
      <c r="T48" s="17">
        <v>0.51395694912026602</v>
      </c>
      <c r="U48" s="17">
        <v>7.8895772658980196E-4</v>
      </c>
      <c r="V48" s="17">
        <v>0.25591806047418197</v>
      </c>
      <c r="W48" s="17">
        <v>2.7617337712484199E-2</v>
      </c>
      <c r="X48" s="17">
        <v>1.69267395600676E-2</v>
      </c>
      <c r="Y48" s="17">
        <v>6.0620735142770599</v>
      </c>
      <c r="Z48" s="5">
        <v>2.7330426098866198E-7</v>
      </c>
      <c r="AA48" s="5">
        <v>1.0932199930565401E-6</v>
      </c>
      <c r="AB48" s="17">
        <v>1138.9879168641401</v>
      </c>
      <c r="AC48" s="17">
        <v>6.00169400593043</v>
      </c>
      <c r="AD48" s="17">
        <v>87.584032282169503</v>
      </c>
      <c r="AE48" s="17">
        <v>25.920679807315999</v>
      </c>
      <c r="AF48" s="17">
        <v>2.3623450793057601</v>
      </c>
      <c r="AG48" s="17">
        <v>62.938501147395499</v>
      </c>
      <c r="AH48" s="17">
        <v>9.9403107788047596</v>
      </c>
      <c r="AI48" s="17">
        <v>25.275177629795699</v>
      </c>
      <c r="AJ48" s="17">
        <v>0.191429891320954</v>
      </c>
      <c r="AK48" s="17">
        <v>4.4109299781548899</v>
      </c>
      <c r="AL48" s="17">
        <v>0.11090645332025099</v>
      </c>
      <c r="AM48" s="17">
        <v>0</v>
      </c>
      <c r="AN48" s="17">
        <v>0</v>
      </c>
      <c r="AO48" s="17">
        <v>4.6338082887301804</v>
      </c>
      <c r="AP48" s="17">
        <v>4.6338082887301804</v>
      </c>
      <c r="AQ48" s="17">
        <v>0</v>
      </c>
      <c r="AR48" s="17">
        <v>0</v>
      </c>
      <c r="AS48" s="17">
        <v>0.704849009620512</v>
      </c>
      <c r="AT48" s="5">
        <v>2.2879758709224899E-6</v>
      </c>
      <c r="AU48" s="5">
        <v>4.4181567452665498E-6</v>
      </c>
      <c r="AV48" s="17">
        <v>59.182605419137197</v>
      </c>
      <c r="AW48" s="17">
        <v>0.89228739689822301</v>
      </c>
      <c r="AX48" s="17">
        <v>0.13952100494554301</v>
      </c>
      <c r="AY48" s="17">
        <v>0</v>
      </c>
      <c r="AZ48" s="17">
        <v>77.053782973661001</v>
      </c>
      <c r="BA48" s="17">
        <v>0.37923679354963802</v>
      </c>
      <c r="BB48" s="17">
        <v>2.8311895633305198E-3</v>
      </c>
      <c r="BC48" s="17">
        <v>2.0762062446579198E-2</v>
      </c>
      <c r="BD48" s="17">
        <v>2.00561137437237E-4</v>
      </c>
      <c r="BE48" s="17">
        <v>4.0719938779521197E-4</v>
      </c>
      <c r="BF48" s="17">
        <v>0</v>
      </c>
      <c r="BG48" s="17">
        <v>0</v>
      </c>
      <c r="BH48" s="17">
        <v>0.46237982158054303</v>
      </c>
      <c r="BI48" s="17">
        <v>3.63279632993601</v>
      </c>
      <c r="BJ48" s="17">
        <v>6.6130985824721503E-2</v>
      </c>
      <c r="BK48" s="17">
        <v>6.3537604207961895E-2</v>
      </c>
      <c r="BL48" s="17">
        <v>255.694377591891</v>
      </c>
      <c r="BM48" s="17">
        <v>6658.0428364701702</v>
      </c>
      <c r="BN48" s="17">
        <v>680.60005138114002</v>
      </c>
      <c r="BO48" s="17">
        <v>7397.8254932704504</v>
      </c>
      <c r="BP48" s="17">
        <v>0</v>
      </c>
      <c r="BQ48" s="17">
        <v>5.0436343164002304</v>
      </c>
      <c r="BR48" s="17">
        <v>0</v>
      </c>
      <c r="BS48" s="17">
        <v>0.43583806638943901</v>
      </c>
      <c r="BT48" s="17">
        <v>1.63264809405728E-3</v>
      </c>
      <c r="BU48" s="17">
        <v>4.8168307331589401E-3</v>
      </c>
      <c r="BV48" s="17">
        <v>3.86552871705947E-3</v>
      </c>
      <c r="BW48" s="17">
        <v>0.12594686201945099</v>
      </c>
      <c r="BX48" s="17">
        <v>0.113538138009997</v>
      </c>
      <c r="BY48" s="17">
        <v>42.225395747017302</v>
      </c>
      <c r="BZ48" s="17">
        <v>1.1023317846756699</v>
      </c>
      <c r="CA48" s="17">
        <v>0.709635384487177</v>
      </c>
      <c r="CB48" s="17">
        <v>87.584106374002999</v>
      </c>
      <c r="CC48" s="17">
        <v>0.65000646828044895</v>
      </c>
      <c r="CD48" s="17">
        <v>0</v>
      </c>
      <c r="CE48" s="5">
        <v>1.18343945843019E-6</v>
      </c>
      <c r="CF48" s="17">
        <v>0.49537286995045099</v>
      </c>
      <c r="CG48" s="17">
        <v>194.74775678893101</v>
      </c>
      <c r="CH48" s="17">
        <v>188.74606278300001</v>
      </c>
      <c r="CI48" s="17">
        <v>6.00169400593043</v>
      </c>
      <c r="CJ48" s="17">
        <v>0.25039849896327598</v>
      </c>
      <c r="CK48" s="17">
        <v>0</v>
      </c>
      <c r="CL48" s="17">
        <v>2.4225558005257999</v>
      </c>
      <c r="CM48" s="17">
        <v>0.58080428786190197</v>
      </c>
      <c r="CN48" s="17">
        <v>15.734650205415599</v>
      </c>
      <c r="CO48" s="17">
        <v>3.2830894702734201</v>
      </c>
      <c r="CP48" s="17">
        <v>2.3623177911561499</v>
      </c>
      <c r="CQ48" s="17">
        <v>62.938579376422602</v>
      </c>
      <c r="CR48" s="17">
        <v>9.5094110997496595E-2</v>
      </c>
      <c r="CS48" s="17">
        <v>0.56073359375320297</v>
      </c>
      <c r="CT48" s="17">
        <v>9.9403722804830306</v>
      </c>
      <c r="CU48" s="17">
        <v>1.7570458738625502E-2</v>
      </c>
      <c r="CV48" s="17">
        <v>28.154851441926301</v>
      </c>
      <c r="CW48" s="17">
        <v>62.666941741286301</v>
      </c>
      <c r="CX48" s="17">
        <v>0</v>
      </c>
      <c r="CY48" s="17">
        <v>0</v>
      </c>
      <c r="CZ48" s="17">
        <v>5.3530659421009901</v>
      </c>
      <c r="DA48" s="17">
        <v>0.51411001307860504</v>
      </c>
      <c r="DB48" s="17">
        <v>0</v>
      </c>
      <c r="DC48" s="17">
        <v>252.63333448447599</v>
      </c>
      <c r="DD48" s="17">
        <v>0.48884683334934198</v>
      </c>
      <c r="DE48" s="17">
        <v>8.2243491389893197</v>
      </c>
      <c r="DF48" s="17"/>
      <c r="DG48" s="25">
        <f t="shared" si="54"/>
        <v>8.0000001991089951E-3</v>
      </c>
      <c r="DH48" s="94">
        <f t="shared" si="55"/>
        <v>1.0121165447689686</v>
      </c>
      <c r="DI48" s="25">
        <f t="shared" si="56"/>
        <v>1.9247004554010801E-2</v>
      </c>
      <c r="DJ48" s="40">
        <f t="shared" si="57"/>
        <v>-5.1733257779007424E-7</v>
      </c>
      <c r="DK48" s="40"/>
      <c r="DL48" s="40">
        <f t="shared" si="58"/>
        <v>-1.9918410589016376E-7</v>
      </c>
      <c r="DM48" s="40">
        <f t="shared" si="59"/>
        <v>-2.1813375630991329E-7</v>
      </c>
      <c r="DN48" s="40">
        <f t="shared" si="60"/>
        <v>-2.1630645195550369E-7</v>
      </c>
      <c r="DO48" s="40">
        <f t="shared" si="61"/>
        <v>-6.1474531639645035E-7</v>
      </c>
      <c r="DP48" s="40">
        <f t="shared" si="62"/>
        <v>-4.395915345429958E-7</v>
      </c>
      <c r="DQ48" s="72">
        <f t="shared" si="29"/>
        <v>2.7979527983053739E-5</v>
      </c>
      <c r="DR48" s="72">
        <f t="shared" si="30"/>
        <v>2.3242450953726241E-6</v>
      </c>
      <c r="DS48" s="72">
        <f t="shared" si="31"/>
        <v>3.1289765590170841E-7</v>
      </c>
      <c r="DT48" s="72">
        <f t="shared" si="32"/>
        <v>1.9606025651312199E-4</v>
      </c>
      <c r="DU48" s="72">
        <f t="shared" si="33"/>
        <v>-1.0340760562483949E-6</v>
      </c>
      <c r="DV48" s="72">
        <f t="shared" si="34"/>
        <v>1.9250003505671965E-6</v>
      </c>
      <c r="DW48" s="72">
        <f t="shared" si="35"/>
        <v>1.4492981174974162E-7</v>
      </c>
      <c r="DX48" s="72">
        <f t="shared" si="36"/>
        <v>2.0193581241892846E-6</v>
      </c>
      <c r="DY48" s="72">
        <f t="shared" si="37"/>
        <v>3.782315096070545E-6</v>
      </c>
      <c r="DZ48" s="72">
        <f t="shared" si="38"/>
        <v>1.6547142503985354E-6</v>
      </c>
      <c r="EA48" s="72">
        <f t="shared" si="39"/>
        <v>2.8465877202661101E-6</v>
      </c>
      <c r="EB48" s="72">
        <f t="shared" si="40"/>
        <v>-1.6920673839836407E-6</v>
      </c>
      <c r="EC48" s="72">
        <f t="shared" si="41"/>
        <v>-2.4744210078769108E-7</v>
      </c>
      <c r="ED48" s="72">
        <f t="shared" si="42"/>
        <v>-2.9566308170253175E-6</v>
      </c>
      <c r="EE48" s="72">
        <f t="shared" si="43"/>
        <v>1.315530481654696E-4</v>
      </c>
      <c r="EF48" s="72">
        <f t="shared" si="44"/>
        <v>3.4627335669460179E-7</v>
      </c>
      <c r="EG48" s="72">
        <f t="shared" si="45"/>
        <v>2.2901817955774171E-6</v>
      </c>
      <c r="EH48" s="40">
        <f t="shared" si="46"/>
        <v>2.722990954915959E-6</v>
      </c>
      <c r="EI48" s="69">
        <f t="shared" si="47"/>
        <v>1.5038843398060549E-6</v>
      </c>
      <c r="EJ48" s="40">
        <f t="shared" si="48"/>
        <v>-3.2762713317393219E-6</v>
      </c>
      <c r="EK48" s="40">
        <f t="shared" si="49"/>
        <v>7.9079840806868355E-4</v>
      </c>
      <c r="EL48" s="40">
        <f t="shared" si="50"/>
        <v>-9.7319296819369688E-4</v>
      </c>
      <c r="EM48" s="69">
        <f t="shared" si="51"/>
        <v>-6.4840282954339683E-4</v>
      </c>
      <c r="EN48" s="40">
        <f t="shared" si="52"/>
        <v>-9.9455835721085403E-7</v>
      </c>
      <c r="EO48" s="40">
        <f t="shared" si="53"/>
        <v>-1.0261830399966842E-6</v>
      </c>
      <c r="EP48" s="40"/>
      <c r="EQ48" s="40"/>
      <c r="ER48" s="40"/>
      <c r="ES48" s="40"/>
    </row>
    <row r="49" spans="1:149" x14ac:dyDescent="0.3">
      <c r="A49" s="15" t="s">
        <v>216</v>
      </c>
      <c r="B49" s="15">
        <v>206.53321339999999</v>
      </c>
      <c r="D49" s="15">
        <v>1612.5591638999999</v>
      </c>
      <c r="E49" s="15">
        <v>48.033776959999997</v>
      </c>
      <c r="F49" s="15">
        <v>46.536107569999999</v>
      </c>
      <c r="G49" s="15">
        <v>9.1467694099999992</v>
      </c>
      <c r="H49" s="15">
        <v>84.699441039999996</v>
      </c>
      <c r="I49" s="15"/>
      <c r="J49" s="17" t="s">
        <v>216</v>
      </c>
      <c r="K49" s="17">
        <v>0</v>
      </c>
      <c r="L49" s="17">
        <v>0.96165356325074802</v>
      </c>
      <c r="M49" s="17">
        <v>0.15652492720236599</v>
      </c>
      <c r="N49" s="17">
        <v>0.35608625009939299</v>
      </c>
      <c r="O49" s="17">
        <v>0.35608625009939299</v>
      </c>
      <c r="P49" s="17">
        <v>1.37524314880867</v>
      </c>
      <c r="Q49" s="17">
        <v>0</v>
      </c>
      <c r="R49" s="17">
        <v>2.0489841972695701E-4</v>
      </c>
      <c r="S49" s="17">
        <v>1.00038909483732E-3</v>
      </c>
      <c r="T49" s="17">
        <v>0.17231235396525499</v>
      </c>
      <c r="U49" s="17">
        <v>1.9452079689270799E-4</v>
      </c>
      <c r="V49" s="17">
        <v>8.5800811662516394E-2</v>
      </c>
      <c r="W49" s="17">
        <v>6.8091656277385502E-3</v>
      </c>
      <c r="X49" s="17">
        <v>4.1733564256463598E-3</v>
      </c>
      <c r="Y49" s="17">
        <v>2.03241083003069</v>
      </c>
      <c r="Z49" s="5">
        <v>6.73843440974001E-8</v>
      </c>
      <c r="AA49" s="5">
        <v>2.6953575511058902E-7</v>
      </c>
      <c r="AB49" s="17">
        <v>206.533145980147</v>
      </c>
      <c r="AC49" s="17">
        <v>1.4976689925428599</v>
      </c>
      <c r="AD49" s="17">
        <v>21.594188316605699</v>
      </c>
      <c r="AE49" s="17">
        <v>6.3908519960096299</v>
      </c>
      <c r="AF49" s="17">
        <v>0.58244564581645397</v>
      </c>
      <c r="AG49" s="17">
        <v>15.517742463775299</v>
      </c>
      <c r="AH49" s="17">
        <v>2.4508226690256101</v>
      </c>
      <c r="AI49" s="17">
        <v>8.4739107380442693</v>
      </c>
      <c r="AJ49" s="17">
        <v>6.4179928155148003E-2</v>
      </c>
      <c r="AK49" s="17">
        <v>1.47883472209054</v>
      </c>
      <c r="AL49" s="17">
        <v>3.7183164369235598E-2</v>
      </c>
      <c r="AM49" s="17">
        <v>0</v>
      </c>
      <c r="AN49" s="17">
        <v>0</v>
      </c>
      <c r="AO49" s="17">
        <v>1.5535590766146901</v>
      </c>
      <c r="AP49" s="17">
        <v>1.5535590766146901</v>
      </c>
      <c r="AQ49" s="17">
        <v>0</v>
      </c>
      <c r="AR49" s="17">
        <v>0</v>
      </c>
      <c r="AS49" s="17">
        <v>0.23631175398038901</v>
      </c>
      <c r="AT49" s="5">
        <v>5.6410698934336405E-7</v>
      </c>
      <c r="AU49" s="5">
        <v>1.0893190867062801E-6</v>
      </c>
      <c r="AV49" s="17">
        <v>12.9004718292299</v>
      </c>
      <c r="AW49" s="17">
        <v>0.299153814801358</v>
      </c>
      <c r="AX49" s="17">
        <v>4.6776592396275699E-2</v>
      </c>
      <c r="AY49" s="17">
        <v>0</v>
      </c>
      <c r="AZ49" s="17">
        <v>25.833535800351399</v>
      </c>
      <c r="BA49" s="17">
        <v>0.12714520221218301</v>
      </c>
      <c r="BB49" s="17">
        <v>6.9804024868136004E-4</v>
      </c>
      <c r="BC49" s="17">
        <v>5.1189702342962001E-3</v>
      </c>
      <c r="BD49" s="5">
        <v>4.9449224887977598E-5</v>
      </c>
      <c r="BE49" s="17">
        <v>1.00397040735902E-4</v>
      </c>
      <c r="BF49" s="17">
        <v>0</v>
      </c>
      <c r="BG49" s="17">
        <v>0</v>
      </c>
      <c r="BH49" s="17">
        <v>0.15502015057881899</v>
      </c>
      <c r="BI49" s="17">
        <v>0.895679809630891</v>
      </c>
      <c r="BJ49" s="17">
        <v>1.6304852780855E-2</v>
      </c>
      <c r="BK49" s="17">
        <v>1.5665447687075899E-2</v>
      </c>
      <c r="BL49" s="17">
        <v>85.725663779714097</v>
      </c>
      <c r="BM49" s="17">
        <v>1451.3029743304801</v>
      </c>
      <c r="BN49" s="17">
        <v>148.355354732937</v>
      </c>
      <c r="BO49" s="17">
        <v>1612.55880089265</v>
      </c>
      <c r="BP49" s="17">
        <v>0</v>
      </c>
      <c r="BQ49" s="17">
        <v>1.6909602228795599</v>
      </c>
      <c r="BR49" s="17">
        <v>0</v>
      </c>
      <c r="BS49" s="17">
        <v>0.14555749870434301</v>
      </c>
      <c r="BT49" s="17">
        <v>4.02538108720933E-4</v>
      </c>
      <c r="BU49" s="17">
        <v>1.1875989943396299E-3</v>
      </c>
      <c r="BV49" s="17">
        <v>9.5306147965409395E-4</v>
      </c>
      <c r="BW49" s="17">
        <v>3.8513433444335998E-2</v>
      </c>
      <c r="BX49" s="17">
        <v>2.7993291588815899E-2</v>
      </c>
      <c r="BY49" s="17">
        <v>14.1567438371699</v>
      </c>
      <c r="BZ49" s="17">
        <v>0.27178448199650501</v>
      </c>
      <c r="CA49" s="17">
        <v>0.17496340536935601</v>
      </c>
      <c r="CB49" s="17">
        <v>21.594206339390499</v>
      </c>
      <c r="CC49" s="17">
        <v>0.16026161907438899</v>
      </c>
      <c r="CD49" s="17">
        <v>0</v>
      </c>
      <c r="CE49" s="5">
        <v>2.9178078870351601E-7</v>
      </c>
      <c r="CF49" s="17">
        <v>0.122136262394109</v>
      </c>
      <c r="CG49" s="17">
        <v>48.033763580023901</v>
      </c>
      <c r="CH49" s="17">
        <v>46.536094587481003</v>
      </c>
      <c r="CI49" s="17">
        <v>1.4976689925428599</v>
      </c>
      <c r="CJ49" s="17">
        <v>6.1736798602269598E-2</v>
      </c>
      <c r="CK49" s="17">
        <v>0</v>
      </c>
      <c r="CL49" s="17">
        <v>0.59729080981277205</v>
      </c>
      <c r="CM49" s="17">
        <v>0.143199662251911</v>
      </c>
      <c r="CN49" s="17">
        <v>3.8794406892750599</v>
      </c>
      <c r="CO49" s="17">
        <v>0.80945899733791904</v>
      </c>
      <c r="CP49" s="17">
        <v>0.58243861814293596</v>
      </c>
      <c r="CQ49" s="17">
        <v>15.517762889598</v>
      </c>
      <c r="CR49" s="17">
        <v>3.18819421964869E-2</v>
      </c>
      <c r="CS49" s="17">
        <v>0.138251124191868</v>
      </c>
      <c r="CT49" s="17">
        <v>2.45083752950059</v>
      </c>
      <c r="CU49" s="17">
        <v>4.3320689539619803E-3</v>
      </c>
      <c r="CV49" s="17">
        <v>9.1467663748408494</v>
      </c>
      <c r="CW49" s="17">
        <v>21.0100988524119</v>
      </c>
      <c r="CX49" s="17">
        <v>0</v>
      </c>
      <c r="CY49" s="17">
        <v>0</v>
      </c>
      <c r="CZ49" s="17">
        <v>1.7947021015562801</v>
      </c>
      <c r="DA49" s="17">
        <v>0.17236393879901701</v>
      </c>
      <c r="DB49" s="17">
        <v>0</v>
      </c>
      <c r="DC49" s="17">
        <v>84.6994065488296</v>
      </c>
      <c r="DD49" s="17">
        <v>0.16389384744188301</v>
      </c>
      <c r="DE49" s="17">
        <v>2.75734446703395</v>
      </c>
      <c r="DF49" s="17"/>
      <c r="DG49" s="25">
        <f t="shared" si="54"/>
        <v>8.0000008818833148E-3</v>
      </c>
      <c r="DH49" s="94">
        <f t="shared" si="55"/>
        <v>1.0121164630627353</v>
      </c>
      <c r="DI49" s="25">
        <f t="shared" si="56"/>
        <v>1.9246991342325576E-2</v>
      </c>
      <c r="DJ49" s="40">
        <f t="shared" si="57"/>
        <v>-3.2643588838098591E-7</v>
      </c>
      <c r="DK49" s="40"/>
      <c r="DL49" s="40">
        <f t="shared" si="58"/>
        <v>-2.2511257762649422E-7</v>
      </c>
      <c r="DM49" s="40">
        <f t="shared" si="59"/>
        <v>-2.7855348762401104E-7</v>
      </c>
      <c r="DN49" s="40">
        <f t="shared" si="60"/>
        <v>-2.7897732908392924E-7</v>
      </c>
      <c r="DO49" s="40">
        <f t="shared" si="61"/>
        <v>-3.3182854117550388E-7</v>
      </c>
      <c r="DP49" s="40">
        <f t="shared" si="62"/>
        <v>-4.0721839451022799E-7</v>
      </c>
      <c r="DQ49" s="72">
        <f t="shared" si="29"/>
        <v>2.7929317312103804E-5</v>
      </c>
      <c r="DR49" s="72">
        <f t="shared" si="30"/>
        <v>2.7082029967129142E-6</v>
      </c>
      <c r="DS49" s="72">
        <f t="shared" si="31"/>
        <v>2.2108869281073211E-6</v>
      </c>
      <c r="DT49" s="72">
        <f t="shared" si="32"/>
        <v>1.9596773089044961E-4</v>
      </c>
      <c r="DU49" s="72">
        <f t="shared" si="33"/>
        <v>-4.034680722435018E-7</v>
      </c>
      <c r="DV49" s="72">
        <f t="shared" si="34"/>
        <v>3.6459992221305551E-6</v>
      </c>
      <c r="DW49" s="72">
        <f t="shared" si="35"/>
        <v>3.3969798943875032E-7</v>
      </c>
      <c r="DX49" s="72">
        <f t="shared" si="36"/>
        <v>-3.6376604360403234E-6</v>
      </c>
      <c r="DY49" s="72">
        <f t="shared" si="37"/>
        <v>3.3589050590558495E-6</v>
      </c>
      <c r="DZ49" s="72">
        <f t="shared" si="38"/>
        <v>1.648923636171158E-6</v>
      </c>
      <c r="EA49" s="72">
        <f t="shared" si="39"/>
        <v>1.7337684557261207E-6</v>
      </c>
      <c r="EB49" s="72">
        <f t="shared" si="40"/>
        <v>-9.7110582202566028E-7</v>
      </c>
      <c r="EC49" s="72">
        <f t="shared" si="41"/>
        <v>-2.3043748338115381E-7</v>
      </c>
      <c r="ED49" s="72">
        <f t="shared" si="42"/>
        <v>2.7396212947301204E-7</v>
      </c>
      <c r="EE49" s="72">
        <f t="shared" si="43"/>
        <v>1.3055874639291662E-4</v>
      </c>
      <c r="EF49" s="72">
        <f t="shared" si="44"/>
        <v>1.0904907910341672E-7</v>
      </c>
      <c r="EG49" s="72">
        <f t="shared" si="45"/>
        <v>3.7506370413636648E-6</v>
      </c>
      <c r="EH49" s="40">
        <f t="shared" si="46"/>
        <v>3.0249542928917233E-6</v>
      </c>
      <c r="EI49" s="69">
        <f t="shared" si="47"/>
        <v>1.6569653692687407E-6</v>
      </c>
      <c r="EJ49" s="40">
        <f t="shared" si="48"/>
        <v>2.2123152396265862E-6</v>
      </c>
      <c r="EK49" s="40">
        <f t="shared" si="49"/>
        <v>7.8251075403014869E-4</v>
      </c>
      <c r="EL49" s="40">
        <f t="shared" si="50"/>
        <v>-9.7323813519220419E-4</v>
      </c>
      <c r="EM49" s="69">
        <f t="shared" si="51"/>
        <v>-5.8374267974665647E-4</v>
      </c>
      <c r="EN49" s="40">
        <f t="shared" si="52"/>
        <v>-9.0553488027148873E-7</v>
      </c>
      <c r="EO49" s="40">
        <f t="shared" si="53"/>
        <v>-9.3467766677383798E-7</v>
      </c>
      <c r="EP49" s="40"/>
      <c r="EQ49" s="40"/>
      <c r="ER49" s="40"/>
      <c r="ES49" s="40"/>
    </row>
    <row r="50" spans="1:149" x14ac:dyDescent="0.3">
      <c r="A50" s="15" t="s">
        <v>217</v>
      </c>
      <c r="B50" s="15">
        <v>204.28681488999999</v>
      </c>
      <c r="D50" s="15">
        <v>1311.9900365000001</v>
      </c>
      <c r="E50" s="15">
        <v>35.144020269999999</v>
      </c>
      <c r="F50" s="15">
        <v>34.056319420000001</v>
      </c>
      <c r="G50" s="15">
        <v>5.7376115700000003</v>
      </c>
      <c r="H50" s="15">
        <v>46.025338060000003</v>
      </c>
      <c r="I50" s="15"/>
      <c r="J50" s="17" t="s">
        <v>217</v>
      </c>
      <c r="K50" s="17">
        <v>0</v>
      </c>
      <c r="L50" s="17">
        <v>0.522558794332037</v>
      </c>
      <c r="M50" s="17">
        <v>8.5054995429719393E-2</v>
      </c>
      <c r="N50" s="17">
        <v>0.193495870472185</v>
      </c>
      <c r="O50" s="17">
        <v>0.193495870472185</v>
      </c>
      <c r="P50" s="17">
        <v>0.74730202370856003</v>
      </c>
      <c r="Q50" s="17">
        <v>0</v>
      </c>
      <c r="R50" s="17">
        <v>1.4995043502703399E-4</v>
      </c>
      <c r="S50" s="17">
        <v>7.3210828106725701E-4</v>
      </c>
      <c r="T50" s="17">
        <v>9.3633432996236096E-2</v>
      </c>
      <c r="U50" s="17">
        <v>1.42355781706564E-4</v>
      </c>
      <c r="V50" s="17">
        <v>4.6623820638512899E-2</v>
      </c>
      <c r="W50" s="17">
        <v>4.9831219940805896E-3</v>
      </c>
      <c r="X50" s="17">
        <v>3.05417434701852E-3</v>
      </c>
      <c r="Y50" s="17">
        <v>1.10440307939328</v>
      </c>
      <c r="Z50" s="5">
        <v>4.9313766603283698E-8</v>
      </c>
      <c r="AA50" s="5">
        <v>1.9725500482261001E-7</v>
      </c>
      <c r="AB50" s="17">
        <v>204.286729389485</v>
      </c>
      <c r="AC50" s="17">
        <v>1.0877005562261199</v>
      </c>
      <c r="AD50" s="17">
        <v>15.803181148607999</v>
      </c>
      <c r="AE50" s="17">
        <v>4.6769866343689497</v>
      </c>
      <c r="AF50" s="17">
        <v>0.42624855834256498</v>
      </c>
      <c r="AG50" s="17">
        <v>11.3562823693072</v>
      </c>
      <c r="AH50" s="17">
        <v>1.79357507520516</v>
      </c>
      <c r="AI50" s="17">
        <v>4.6046891720681904</v>
      </c>
      <c r="AJ50" s="17">
        <v>3.4875193494433403E-2</v>
      </c>
      <c r="AK50" s="17">
        <v>0.803593455252405</v>
      </c>
      <c r="AL50" s="17">
        <v>2.02051487529923E-2</v>
      </c>
      <c r="AM50" s="17">
        <v>0</v>
      </c>
      <c r="AN50" s="17">
        <v>0</v>
      </c>
      <c r="AO50" s="17">
        <v>0.84419808084216097</v>
      </c>
      <c r="AP50" s="17">
        <v>0.84419808084216097</v>
      </c>
      <c r="AQ50" s="17">
        <v>0</v>
      </c>
      <c r="AR50" s="17">
        <v>0</v>
      </c>
      <c r="AS50" s="17">
        <v>0.12841059407968</v>
      </c>
      <c r="AT50" s="5">
        <v>4.1283122751396999E-7</v>
      </c>
      <c r="AU50" s="5">
        <v>7.9718947962697201E-7</v>
      </c>
      <c r="AV50" s="17">
        <v>10.4959193235117</v>
      </c>
      <c r="AW50" s="17">
        <v>0.16255886703217501</v>
      </c>
      <c r="AX50" s="17">
        <v>2.5418087873516501E-2</v>
      </c>
      <c r="AY50" s="17">
        <v>0</v>
      </c>
      <c r="AZ50" s="17">
        <v>14.037837919826901</v>
      </c>
      <c r="BA50" s="17">
        <v>6.9090151620017998E-2</v>
      </c>
      <c r="BB50" s="17">
        <v>5.1084747214735695E-4</v>
      </c>
      <c r="BC50" s="17">
        <v>3.74619527494391E-3</v>
      </c>
      <c r="BD50" s="5">
        <v>3.6188429455954298E-5</v>
      </c>
      <c r="BE50" s="5">
        <v>7.3473339671621497E-5</v>
      </c>
      <c r="BF50" s="17">
        <v>0</v>
      </c>
      <c r="BG50" s="17">
        <v>0</v>
      </c>
      <c r="BH50" s="17">
        <v>8.4237230202693802E-2</v>
      </c>
      <c r="BI50" s="17">
        <v>0.655481877525531</v>
      </c>
      <c r="BJ50" s="17">
        <v>1.19323005924921E-2</v>
      </c>
      <c r="BK50" s="17">
        <v>1.1464388742097801E-2</v>
      </c>
      <c r="BL50" s="17">
        <v>46.582984730126697</v>
      </c>
      <c r="BM50" s="17">
        <v>1180.7909637236</v>
      </c>
      <c r="BN50" s="17">
        <v>120.70304357766</v>
      </c>
      <c r="BO50" s="17">
        <v>1311.9899266247701</v>
      </c>
      <c r="BP50" s="17">
        <v>0</v>
      </c>
      <c r="BQ50" s="17">
        <v>0.91886137682341495</v>
      </c>
      <c r="BR50" s="17">
        <v>0</v>
      </c>
      <c r="BS50" s="17">
        <v>7.9391071174677599E-2</v>
      </c>
      <c r="BT50" s="17">
        <v>2.9458780101919598E-4</v>
      </c>
      <c r="BU50" s="17">
        <v>8.6911815193857901E-4</v>
      </c>
      <c r="BV50" s="17">
        <v>6.9747362389060595E-4</v>
      </c>
      <c r="BW50" s="17">
        <v>2.28721399124103E-2</v>
      </c>
      <c r="BX50" s="17">
        <v>2.0486219895611099E-2</v>
      </c>
      <c r="BY50" s="17">
        <v>7.6927191737518799</v>
      </c>
      <c r="BZ50" s="17">
        <v>0.198898865655847</v>
      </c>
      <c r="CA50" s="17">
        <v>0.12804265098078099</v>
      </c>
      <c r="CB50" s="17">
        <v>15.8031959989417</v>
      </c>
      <c r="CC50" s="17">
        <v>0.117283645529853</v>
      </c>
      <c r="CD50" s="17">
        <v>0</v>
      </c>
      <c r="CE50" s="5">
        <v>2.13533531363503E-7</v>
      </c>
      <c r="CF50" s="17">
        <v>8.9382422306365297E-2</v>
      </c>
      <c r="CG50" s="17">
        <v>35.144005405746</v>
      </c>
      <c r="CH50" s="17">
        <v>34.056304849519798</v>
      </c>
      <c r="CI50" s="17">
        <v>1.0877005562261199</v>
      </c>
      <c r="CJ50" s="17">
        <v>4.5180561457696E-2</v>
      </c>
      <c r="CK50" s="17">
        <v>0</v>
      </c>
      <c r="CL50" s="17">
        <v>0.437112793333223</v>
      </c>
      <c r="CM50" s="17">
        <v>0.104797174666688</v>
      </c>
      <c r="CN50" s="17">
        <v>2.8390723819287098</v>
      </c>
      <c r="CO50" s="17">
        <v>0.59238292583100405</v>
      </c>
      <c r="CP50" s="17">
        <v>0.42624379492606201</v>
      </c>
      <c r="CQ50" s="17">
        <v>11.356294346026401</v>
      </c>
      <c r="CR50" s="17">
        <v>1.7324488928956799E-2</v>
      </c>
      <c r="CS50" s="17">
        <v>0.101175711018149</v>
      </c>
      <c r="CT50" s="17">
        <v>1.7935850429625699</v>
      </c>
      <c r="CU50" s="17">
        <v>3.17031405909489E-3</v>
      </c>
      <c r="CV50" s="17">
        <v>5.7376081184411101</v>
      </c>
      <c r="CW50" s="17">
        <v>11.4168005912949</v>
      </c>
      <c r="CX50" s="17">
        <v>0</v>
      </c>
      <c r="CY50" s="17">
        <v>0</v>
      </c>
      <c r="CZ50" s="17">
        <v>0.975233601730643</v>
      </c>
      <c r="DA50" s="17">
        <v>9.3661359364909602E-2</v>
      </c>
      <c r="DB50" s="17">
        <v>0</v>
      </c>
      <c r="DC50" s="17">
        <v>46.025323652948401</v>
      </c>
      <c r="DD50" s="17">
        <v>8.9059368856594504E-2</v>
      </c>
      <c r="DE50" s="17">
        <v>1.4983279553547399</v>
      </c>
      <c r="DF50" s="17"/>
      <c r="DG50" s="25">
        <f t="shared" si="54"/>
        <v>7.9999999317933324E-3</v>
      </c>
      <c r="DH50" s="94">
        <f t="shared" si="55"/>
        <v>1.0121163966468396</v>
      </c>
      <c r="DI50" s="25">
        <f t="shared" si="56"/>
        <v>1.9247005229188083E-2</v>
      </c>
      <c r="DJ50" s="40">
        <f t="shared" si="57"/>
        <v>-4.1853173456396874E-7</v>
      </c>
      <c r="DK50" s="40"/>
      <c r="DL50" s="40">
        <f t="shared" si="58"/>
        <v>-8.3747000322203249E-8</v>
      </c>
      <c r="DM50" s="40">
        <f t="shared" si="59"/>
        <v>-4.2295257867849207E-7</v>
      </c>
      <c r="DN50" s="40">
        <f t="shared" si="60"/>
        <v>-4.2783484686090199E-7</v>
      </c>
      <c r="DO50" s="40">
        <f t="shared" si="61"/>
        <v>-6.0156719362148405E-7</v>
      </c>
      <c r="DP50" s="40">
        <f t="shared" si="62"/>
        <v>-3.1302435155855786E-7</v>
      </c>
      <c r="DQ50" s="72">
        <f t="shared" si="29"/>
        <v>2.7959182959665618E-5</v>
      </c>
      <c r="DR50" s="72">
        <f t="shared" si="30"/>
        <v>2.3199052273348093E-6</v>
      </c>
      <c r="DS50" s="72">
        <f t="shared" si="31"/>
        <v>4.7671648271117669E-7</v>
      </c>
      <c r="DT50" s="72">
        <f t="shared" si="32"/>
        <v>1.9147133271642139E-4</v>
      </c>
      <c r="DU50" s="72">
        <f t="shared" si="33"/>
        <v>3.0025956765161241E-6</v>
      </c>
      <c r="DV50" s="72">
        <f t="shared" si="34"/>
        <v>3.598561371118629E-6</v>
      </c>
      <c r="DW50" s="72">
        <f t="shared" si="35"/>
        <v>1.0447071817531011E-6</v>
      </c>
      <c r="DX50" s="72">
        <f t="shared" si="36"/>
        <v>4.5598657552842089E-6</v>
      </c>
      <c r="DY50" s="72">
        <f t="shared" si="37"/>
        <v>1.5673924492142918E-6</v>
      </c>
      <c r="DZ50" s="72">
        <f t="shared" si="38"/>
        <v>1.8886595797589479E-6</v>
      </c>
      <c r="EA50" s="72">
        <f t="shared" si="39"/>
        <v>-4.5877849434680062E-7</v>
      </c>
      <c r="EB50" s="72">
        <f t="shared" si="40"/>
        <v>4.8877298727641389E-7</v>
      </c>
      <c r="EC50" s="72">
        <f t="shared" si="41"/>
        <v>1.0901714236121536E-6</v>
      </c>
      <c r="ED50" s="72">
        <f t="shared" si="42"/>
        <v>4.2632370321831757E-6</v>
      </c>
      <c r="EE50" s="72">
        <f t="shared" si="43"/>
        <v>1.2926974510418408E-4</v>
      </c>
      <c r="EF50" s="72">
        <f t="shared" si="44"/>
        <v>3.3778165614669226E-7</v>
      </c>
      <c r="EG50" s="72">
        <f t="shared" si="45"/>
        <v>-1.8606233917587139E-6</v>
      </c>
      <c r="EH50" s="40">
        <f t="shared" si="46"/>
        <v>4.1274675676435473E-6</v>
      </c>
      <c r="EI50" s="69">
        <f t="shared" si="47"/>
        <v>4.0746551434033763E-6</v>
      </c>
      <c r="EJ50" s="40">
        <f t="shared" si="48"/>
        <v>2.5937015342805408E-6</v>
      </c>
      <c r="EK50" s="40">
        <f t="shared" si="49"/>
        <v>7.8575560394768067E-4</v>
      </c>
      <c r="EL50" s="40">
        <f t="shared" si="50"/>
        <v>-9.7489276205088918E-4</v>
      </c>
      <c r="EM50" s="69">
        <f t="shared" si="51"/>
        <v>-6.4674930599248586E-4</v>
      </c>
      <c r="EN50" s="40">
        <f t="shared" si="52"/>
        <v>-8.8389720088062196E-7</v>
      </c>
      <c r="EO50" s="40">
        <f t="shared" si="53"/>
        <v>-9.1212737429572356E-7</v>
      </c>
      <c r="EP50" s="40"/>
      <c r="EQ50" s="40"/>
      <c r="ER50" s="40"/>
      <c r="ES50" s="40"/>
    </row>
    <row r="51" spans="1:149" x14ac:dyDescent="0.3">
      <c r="A51" s="15" t="s">
        <v>218</v>
      </c>
      <c r="I51" s="15"/>
      <c r="J51" s="17"/>
      <c r="N51" s="17"/>
      <c r="O51" s="17"/>
      <c r="P51" s="17"/>
      <c r="T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M51" s="17"/>
      <c r="AO51" s="17"/>
      <c r="AP51" s="17"/>
      <c r="AT51" s="17"/>
      <c r="AU51" s="17"/>
      <c r="AV51" s="17"/>
      <c r="AW51" s="17"/>
      <c r="AX51" s="17"/>
      <c r="BB51" s="17"/>
      <c r="BC51" s="17"/>
      <c r="BD51" s="17"/>
      <c r="BE51" s="17"/>
      <c r="BF51" s="17"/>
      <c r="BH51" s="17"/>
      <c r="BI51" s="17"/>
      <c r="BJ51" s="17"/>
      <c r="BK51" s="17"/>
      <c r="BM51" s="17"/>
      <c r="BN51" s="17"/>
      <c r="BO51" s="17"/>
      <c r="BP51" s="17"/>
      <c r="BQ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S51" s="17"/>
      <c r="CT51" s="17"/>
      <c r="CU51" s="17"/>
      <c r="CV51" s="17"/>
      <c r="CX51" s="17"/>
      <c r="CY51" s="17"/>
      <c r="CZ51" s="17"/>
      <c r="DA51" s="17"/>
      <c r="DB51" s="17"/>
      <c r="DC51" s="17"/>
      <c r="DE51" s="17"/>
      <c r="DF51" s="17"/>
      <c r="DG51" s="25" t="e">
        <f t="shared" si="54"/>
        <v>#DIV/0!</v>
      </c>
      <c r="DH51" s="94" t="e">
        <f t="shared" si="55"/>
        <v>#DIV/0!</v>
      </c>
      <c r="DI51" s="25" t="e">
        <f t="shared" si="56"/>
        <v>#DIV/0!</v>
      </c>
      <c r="DJ51" s="40">
        <f t="shared" si="57"/>
        <v>0</v>
      </c>
      <c r="DK51" s="40"/>
      <c r="DL51" s="40">
        <f t="shared" si="58"/>
        <v>0</v>
      </c>
      <c r="DM51" s="40">
        <f t="shared" si="59"/>
        <v>0</v>
      </c>
      <c r="DN51" s="40">
        <f t="shared" si="60"/>
        <v>0</v>
      </c>
      <c r="DO51" s="40">
        <f t="shared" si="61"/>
        <v>0</v>
      </c>
      <c r="DP51" s="40">
        <f t="shared" si="62"/>
        <v>0</v>
      </c>
      <c r="DQ51" s="72" t="e">
        <f t="shared" si="29"/>
        <v>#DIV/0!</v>
      </c>
      <c r="DR51" s="72" t="e">
        <f t="shared" si="30"/>
        <v>#DIV/0!</v>
      </c>
      <c r="DS51" s="72" t="e">
        <f t="shared" si="31"/>
        <v>#DIV/0!</v>
      </c>
      <c r="DT51" s="72" t="e">
        <f t="shared" si="32"/>
        <v>#DIV/0!</v>
      </c>
      <c r="DU51" s="72" t="e">
        <f t="shared" si="33"/>
        <v>#DIV/0!</v>
      </c>
      <c r="DV51" s="72" t="e">
        <f t="shared" si="34"/>
        <v>#DIV/0!</v>
      </c>
      <c r="DW51" s="72" t="e">
        <f t="shared" si="35"/>
        <v>#DIV/0!</v>
      </c>
      <c r="DX51" s="72" t="e">
        <f t="shared" si="36"/>
        <v>#DIV/0!</v>
      </c>
      <c r="DY51" s="72" t="e">
        <f t="shared" si="37"/>
        <v>#DIV/0!</v>
      </c>
      <c r="DZ51" s="72" t="e">
        <f t="shared" si="38"/>
        <v>#DIV/0!</v>
      </c>
      <c r="EA51" s="72" t="e">
        <f t="shared" si="39"/>
        <v>#DIV/0!</v>
      </c>
      <c r="EB51" s="72" t="e">
        <f t="shared" si="40"/>
        <v>#DIV/0!</v>
      </c>
      <c r="EC51" s="72" t="e">
        <f t="shared" si="41"/>
        <v>#DIV/0!</v>
      </c>
      <c r="ED51" s="72" t="e">
        <f t="shared" si="42"/>
        <v>#DIV/0!</v>
      </c>
      <c r="EE51" s="72" t="e">
        <f t="shared" si="43"/>
        <v>#DIV/0!</v>
      </c>
      <c r="EF51" s="72" t="e">
        <f t="shared" si="44"/>
        <v>#DIV/0!</v>
      </c>
      <c r="EG51" s="72" t="e">
        <f t="shared" si="45"/>
        <v>#DIV/0!</v>
      </c>
      <c r="EH51" s="40" t="e">
        <f t="shared" si="46"/>
        <v>#DIV/0!</v>
      </c>
      <c r="EI51" s="69" t="e">
        <f t="shared" si="47"/>
        <v>#DIV/0!</v>
      </c>
      <c r="EJ51" s="40" t="e">
        <f t="shared" si="48"/>
        <v>#DIV/0!</v>
      </c>
      <c r="EK51" s="40" t="e">
        <f t="shared" si="49"/>
        <v>#DIV/0!</v>
      </c>
      <c r="EL51" s="40" t="e">
        <f t="shared" si="50"/>
        <v>#DIV/0!</v>
      </c>
      <c r="EM51" s="69" t="e">
        <f t="shared" si="51"/>
        <v>#DIV/0!</v>
      </c>
      <c r="EN51" s="40" t="e">
        <f t="shared" si="52"/>
        <v>#DIV/0!</v>
      </c>
      <c r="EO51" s="40" t="e">
        <f t="shared" si="53"/>
        <v>#DIV/0!</v>
      </c>
      <c r="EP51" s="40"/>
      <c r="EQ51" s="40"/>
      <c r="ER51" s="40"/>
      <c r="ES51" s="40"/>
    </row>
    <row r="52" spans="1:149" x14ac:dyDescent="0.3">
      <c r="A52" s="30"/>
      <c r="I52" s="15"/>
      <c r="J52" s="17"/>
      <c r="N52" s="17"/>
      <c r="O52" s="17"/>
      <c r="P52" s="17"/>
      <c r="T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M52" s="17"/>
      <c r="AO52" s="17"/>
      <c r="AP52" s="17"/>
      <c r="AT52" s="17"/>
      <c r="AU52" s="17"/>
      <c r="AV52" s="17"/>
      <c r="AW52" s="17"/>
      <c r="AX52" s="17"/>
      <c r="BB52" s="17"/>
      <c r="BC52" s="17"/>
      <c r="BD52" s="17"/>
      <c r="BE52" s="17"/>
      <c r="BF52" s="17"/>
      <c r="BH52" s="17"/>
      <c r="BI52" s="17"/>
      <c r="BJ52" s="17"/>
      <c r="BK52" s="17"/>
      <c r="BM52" s="17"/>
      <c r="BN52" s="17"/>
      <c r="BO52" s="17"/>
      <c r="BP52" s="17"/>
      <c r="BQ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S52" s="17"/>
      <c r="CT52" s="17"/>
      <c r="CU52" s="17"/>
      <c r="CV52" s="17"/>
      <c r="CX52" s="17"/>
      <c r="CY52" s="17"/>
      <c r="CZ52" s="17"/>
      <c r="DA52" s="17"/>
      <c r="DB52" s="17"/>
      <c r="DC52" s="17"/>
      <c r="DE52" s="17"/>
      <c r="DF52" s="17"/>
      <c r="DJ52" s="17"/>
      <c r="DK52" s="17"/>
      <c r="DL52" s="17"/>
      <c r="DM52" s="17"/>
      <c r="DN52" s="17"/>
      <c r="DO52" s="17"/>
      <c r="DP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</row>
    <row r="53" spans="1:149" s="17" customFormat="1" x14ac:dyDescent="0.3">
      <c r="A53" s="30"/>
      <c r="B53" s="15"/>
      <c r="C53" s="15"/>
      <c r="D53" s="15"/>
      <c r="E53" s="15"/>
      <c r="F53" s="15"/>
      <c r="G53" s="15"/>
      <c r="H53" s="15"/>
      <c r="I53" s="15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</row>
    <row r="54" spans="1:149" x14ac:dyDescent="0.3">
      <c r="A54" s="30" t="s">
        <v>332</v>
      </c>
      <c r="I54" s="15"/>
      <c r="J54" s="17"/>
      <c r="N54" s="17"/>
      <c r="O54" s="17"/>
      <c r="P54" s="17"/>
      <c r="T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M54" s="17"/>
      <c r="AO54" s="17"/>
      <c r="AP54" s="17"/>
      <c r="AT54" s="17"/>
      <c r="AU54" s="17"/>
      <c r="AV54" s="17"/>
      <c r="AW54" s="17"/>
      <c r="AX54" s="17"/>
      <c r="BB54" s="17"/>
      <c r="BC54" s="17"/>
      <c r="BD54" s="17"/>
      <c r="BE54" s="17"/>
      <c r="BF54" s="17"/>
      <c r="BH54" s="17"/>
      <c r="BI54" s="17"/>
      <c r="BJ54" s="17"/>
      <c r="BK54" s="17"/>
      <c r="BM54" s="17"/>
      <c r="BN54" s="17"/>
      <c r="BO54" s="17"/>
      <c r="BP54" s="17"/>
      <c r="BQ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S54" s="17"/>
      <c r="CT54" s="17"/>
      <c r="CU54" s="17"/>
      <c r="CV54" s="17"/>
      <c r="CX54" s="17"/>
      <c r="CY54" s="17"/>
      <c r="CZ54" s="17"/>
      <c r="DA54" s="17"/>
      <c r="DB54" s="17"/>
      <c r="DC54" s="17"/>
      <c r="DE54" s="17"/>
      <c r="DF54" s="17"/>
      <c r="DJ54" s="17"/>
      <c r="DK54" s="17"/>
      <c r="DL54" s="17"/>
      <c r="DM54" s="17"/>
      <c r="DN54" s="17"/>
      <c r="DO54" s="17"/>
      <c r="DP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</row>
    <row r="55" spans="1:149" x14ac:dyDescent="0.3">
      <c r="A55" s="15" t="s">
        <v>334</v>
      </c>
      <c r="I55" s="15"/>
      <c r="J55" s="17"/>
      <c r="N55" s="17"/>
      <c r="O55" s="17"/>
      <c r="P55" s="17"/>
      <c r="T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M55" s="17"/>
      <c r="AO55" s="17"/>
      <c r="AP55" s="17"/>
      <c r="AT55" s="17"/>
      <c r="AU55" s="17"/>
      <c r="AV55" s="17"/>
      <c r="AW55" s="17"/>
      <c r="AX55" s="17"/>
      <c r="BB55" s="17"/>
      <c r="BC55" s="17"/>
      <c r="BD55" s="17"/>
      <c r="BE55" s="17"/>
      <c r="BF55" s="17"/>
      <c r="BH55" s="17"/>
      <c r="BI55" s="17"/>
      <c r="BJ55" s="17"/>
      <c r="BK55" s="17"/>
      <c r="BM55" s="17"/>
      <c r="BN55" s="17"/>
      <c r="BO55" s="17"/>
      <c r="BP55" s="17"/>
      <c r="BQ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S55" s="17"/>
      <c r="CT55" s="17"/>
      <c r="CU55" s="17"/>
      <c r="CV55" s="17"/>
      <c r="CX55" s="17"/>
      <c r="CY55" s="17"/>
      <c r="CZ55" s="17"/>
      <c r="DA55" s="17"/>
      <c r="DB55" s="17"/>
      <c r="DC55" s="17"/>
      <c r="DE55" s="17"/>
      <c r="DF55" s="17"/>
      <c r="DJ55" s="17"/>
      <c r="DK55" s="17"/>
      <c r="DL55" s="17"/>
      <c r="DM55" s="17"/>
      <c r="DN55" s="17"/>
      <c r="DO55" s="17"/>
      <c r="DP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</row>
    <row r="56" spans="1:149" x14ac:dyDescent="0.3">
      <c r="A56" s="15" t="s">
        <v>335</v>
      </c>
      <c r="I56" s="15"/>
      <c r="J56" s="17"/>
      <c r="N56" s="17"/>
      <c r="O56" s="17"/>
      <c r="P56" s="17"/>
      <c r="T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M56" s="17"/>
      <c r="AO56" s="17"/>
      <c r="AP56" s="17"/>
      <c r="AT56" s="17"/>
      <c r="AU56" s="17"/>
      <c r="AV56" s="17"/>
      <c r="AW56" s="17"/>
      <c r="AX56" s="17"/>
      <c r="BB56" s="17"/>
      <c r="BC56" s="17"/>
      <c r="BD56" s="17"/>
      <c r="BE56" s="17"/>
      <c r="BF56" s="17"/>
      <c r="BH56" s="17"/>
      <c r="BI56" s="17"/>
      <c r="BJ56" s="17"/>
      <c r="BK56" s="17"/>
      <c r="BM56" s="17"/>
      <c r="BN56" s="17"/>
      <c r="BO56" s="17"/>
      <c r="BP56" s="17"/>
      <c r="BQ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S56" s="17"/>
      <c r="CT56" s="17"/>
      <c r="CU56" s="17"/>
      <c r="CV56" s="17"/>
      <c r="CX56" s="17"/>
      <c r="CY56" s="17"/>
      <c r="CZ56" s="17"/>
      <c r="DA56" s="17"/>
      <c r="DB56" s="17"/>
      <c r="DC56" s="17"/>
      <c r="DE56" s="17"/>
      <c r="DF56" s="17"/>
      <c r="DJ56" s="17"/>
      <c r="DK56" s="17"/>
      <c r="DL56" s="17"/>
      <c r="DM56" s="17"/>
      <c r="DN56" s="17"/>
      <c r="DO56" s="17"/>
      <c r="DP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</row>
    <row r="57" spans="1:149" s="17" customFormat="1" x14ac:dyDescent="0.3">
      <c r="A57" s="17" t="s">
        <v>336</v>
      </c>
      <c r="B57" s="15"/>
      <c r="C57" s="15"/>
      <c r="D57" s="15"/>
      <c r="E57" s="15"/>
      <c r="F57" s="15"/>
      <c r="G57" s="15"/>
      <c r="H57" s="15"/>
      <c r="I57" s="15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</row>
    <row r="58" spans="1:149" s="17" customFormat="1" x14ac:dyDescent="0.3">
      <c r="A58" s="17" t="s">
        <v>408</v>
      </c>
      <c r="B58" s="15"/>
      <c r="C58" s="15"/>
      <c r="D58" s="15"/>
      <c r="E58" s="15"/>
      <c r="F58" s="15"/>
      <c r="G58" s="15"/>
      <c r="H58" s="15"/>
      <c r="I58" s="15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</row>
    <row r="59" spans="1:149" s="17" customFormat="1" x14ac:dyDescent="0.3">
      <c r="A59" s="17" t="s">
        <v>366</v>
      </c>
      <c r="B59" s="15">
        <v>3682.7387932000001</v>
      </c>
      <c r="C59" s="15"/>
      <c r="D59" s="15">
        <v>23719.572541000001</v>
      </c>
      <c r="E59" s="15">
        <v>619.20052059</v>
      </c>
      <c r="F59" s="15">
        <v>600.31199317999994</v>
      </c>
      <c r="G59" s="15">
        <v>62.681240690000003</v>
      </c>
      <c r="H59" s="15">
        <v>899.95142753000005</v>
      </c>
      <c r="I59" s="15"/>
      <c r="J59" s="17" t="s">
        <v>409</v>
      </c>
      <c r="K59" s="17">
        <v>0</v>
      </c>
      <c r="L59" s="17">
        <v>10.2177735749914</v>
      </c>
      <c r="M59" s="17">
        <v>1.6631195313662901</v>
      </c>
      <c r="N59" s="17">
        <v>3.78350733218371</v>
      </c>
      <c r="O59" s="17">
        <v>3.78350733218371</v>
      </c>
      <c r="P59" s="17">
        <v>14.6123122424973</v>
      </c>
      <c r="Q59" s="17">
        <v>0</v>
      </c>
      <c r="R59" s="17">
        <v>2.6431657445835201E-3</v>
      </c>
      <c r="S59" s="17">
        <v>1.29048867904562E-2</v>
      </c>
      <c r="T59" s="17">
        <v>1.83087080150016</v>
      </c>
      <c r="U59" s="17">
        <v>2.5093117825602598E-3</v>
      </c>
      <c r="V59" s="17">
        <v>0.91165104108593997</v>
      </c>
      <c r="W59" s="17">
        <v>8.7837966324399094E-2</v>
      </c>
      <c r="X59" s="17">
        <v>5.3836163020773001E-2</v>
      </c>
      <c r="Y59" s="17">
        <v>21.594878755999002</v>
      </c>
      <c r="Z59" s="5">
        <v>8.6925470207289501E-7</v>
      </c>
      <c r="AA59" s="5">
        <v>3.4770096551419999E-6</v>
      </c>
      <c r="AB59" s="17">
        <v>3682.7403124257999</v>
      </c>
      <c r="AC59" s="17">
        <v>18.888460937074498</v>
      </c>
      <c r="AD59" s="17">
        <v>278.56273300374198</v>
      </c>
      <c r="AE59" s="17">
        <v>82.441294197985997</v>
      </c>
      <c r="AF59" s="17">
        <v>7.51348123359623</v>
      </c>
      <c r="AG59" s="17">
        <v>200.17766959109699</v>
      </c>
      <c r="AH59" s="17">
        <v>31.6153062076643</v>
      </c>
      <c r="AI59" s="17">
        <v>90.037450625973307</v>
      </c>
      <c r="AJ59" s="17">
        <v>0.68192884727619796</v>
      </c>
      <c r="AK59" s="17">
        <v>15.7130248287699</v>
      </c>
      <c r="AL59" s="17">
        <v>0.39508007115363403</v>
      </c>
      <c r="AM59" s="17">
        <v>0</v>
      </c>
      <c r="AN59" s="17">
        <v>0</v>
      </c>
      <c r="AO59" s="17">
        <v>16.506841725426199</v>
      </c>
      <c r="AP59" s="17">
        <v>16.506841725426199</v>
      </c>
      <c r="AQ59" s="17">
        <v>0</v>
      </c>
      <c r="AR59" s="17">
        <v>0</v>
      </c>
      <c r="AS59" s="17">
        <v>2.51087820675333</v>
      </c>
      <c r="AT59" s="5">
        <v>7.2769743931277501E-6</v>
      </c>
      <c r="AU59" s="5">
        <v>1.40521716293054E-5</v>
      </c>
      <c r="AV59" s="17">
        <v>189.75705482409799</v>
      </c>
      <c r="AW59" s="17">
        <v>3.1785509450689702</v>
      </c>
      <c r="AX59" s="17">
        <v>0.497012618989712</v>
      </c>
      <c r="AY59" s="17">
        <v>0</v>
      </c>
      <c r="AZ59" s="17">
        <v>274.48932584756199</v>
      </c>
      <c r="BA59" s="17">
        <v>1.3509483431006899</v>
      </c>
      <c r="BB59" s="17">
        <v>9.0046680599877599E-3</v>
      </c>
      <c r="BC59" s="17">
        <v>6.6034326173823404E-2</v>
      </c>
      <c r="BD59" s="17">
        <v>6.3789453507277999E-4</v>
      </c>
      <c r="BE59" s="17">
        <v>1.2951107572325301E-3</v>
      </c>
      <c r="BF59" s="17">
        <v>0</v>
      </c>
      <c r="BG59" s="17">
        <v>0</v>
      </c>
      <c r="BH59" s="17">
        <v>1.6471231280208301</v>
      </c>
      <c r="BI59" s="17">
        <v>11.554245670949101</v>
      </c>
      <c r="BJ59" s="17">
        <v>0.21033103986507701</v>
      </c>
      <c r="BK59" s="17">
        <v>0.20208261842953701</v>
      </c>
      <c r="BL59" s="17">
        <v>910.85728977000201</v>
      </c>
      <c r="BM59" s="17">
        <v>21347.583399416799</v>
      </c>
      <c r="BN59" s="17">
        <v>2182.19960730611</v>
      </c>
      <c r="BO59" s="17">
        <v>23719.540061547101</v>
      </c>
      <c r="BP59" s="17">
        <v>0</v>
      </c>
      <c r="BQ59" s="17">
        <v>17.9668462008079</v>
      </c>
      <c r="BR59" s="17">
        <v>0</v>
      </c>
      <c r="BS59" s="17">
        <v>1.55015726256607</v>
      </c>
      <c r="BT59" s="17">
        <v>5.1926922395586304E-3</v>
      </c>
      <c r="BU59" s="17">
        <v>1.53199751082304E-2</v>
      </c>
      <c r="BV59" s="17">
        <v>1.2294362430595699E-2</v>
      </c>
      <c r="BW59" s="17">
        <v>0.43268339247452198</v>
      </c>
      <c r="BX59" s="17">
        <v>0.36111071732888</v>
      </c>
      <c r="BY59" s="17">
        <v>150.418102477514</v>
      </c>
      <c r="BZ59" s="17">
        <v>3.5060047269300001</v>
      </c>
      <c r="CA59" s="17">
        <v>2.2570158432954601</v>
      </c>
      <c r="CB59" s="17">
        <v>278.56294332468002</v>
      </c>
      <c r="CC59" s="17">
        <v>2.06735985581772</v>
      </c>
      <c r="CD59" s="17">
        <v>0</v>
      </c>
      <c r="CE59" s="5">
        <v>3.7639570771121598E-6</v>
      </c>
      <c r="CF59" s="17">
        <v>1.5755491270248001</v>
      </c>
      <c r="CG59" s="17">
        <v>619.19971627882899</v>
      </c>
      <c r="CH59" s="17">
        <v>600.31125534175499</v>
      </c>
      <c r="CI59" s="17">
        <v>18.888460937074498</v>
      </c>
      <c r="CJ59" s="17">
        <v>0.79639810402508804</v>
      </c>
      <c r="CK59" s="17">
        <v>0</v>
      </c>
      <c r="CL59" s="17">
        <v>7.7049793967051903</v>
      </c>
      <c r="CM59" s="17">
        <v>1.8472724339577899</v>
      </c>
      <c r="CN59" s="17">
        <v>50.044471747217997</v>
      </c>
      <c r="CO59" s="17">
        <v>10.4419616360499</v>
      </c>
      <c r="CP59" s="17">
        <v>7.5134092422162997</v>
      </c>
      <c r="CQ59" s="17">
        <v>200.177868999156</v>
      </c>
      <c r="CR59" s="17">
        <v>0.33875156874221601</v>
      </c>
      <c r="CS59" s="17">
        <v>1.7834373720905801</v>
      </c>
      <c r="CT59" s="17">
        <v>31.615589370415002</v>
      </c>
      <c r="CU59" s="17">
        <v>5.58834448431135E-2</v>
      </c>
      <c r="CV59" s="17">
        <v>62.681528744500802</v>
      </c>
      <c r="CW59" s="17">
        <v>223.23874339072901</v>
      </c>
      <c r="CX59" s="17">
        <v>0</v>
      </c>
      <c r="CY59" s="17">
        <v>0</v>
      </c>
      <c r="CZ59" s="17">
        <v>19.069107019115599</v>
      </c>
      <c r="DA59" s="17">
        <v>1.8314075624305</v>
      </c>
      <c r="DB59" s="17">
        <v>0</v>
      </c>
      <c r="DC59" s="17">
        <v>899.95374673302501</v>
      </c>
      <c r="DD59" s="17">
        <v>1.74140791533851</v>
      </c>
      <c r="DE59" s="17">
        <v>29.297636753257599</v>
      </c>
      <c r="DG59" s="25">
        <f>(AV59/BO59)</f>
        <v>8.0000309589359359E-3</v>
      </c>
      <c r="DH59" s="94">
        <f t="shared" ref="DH59:DH60" si="63">BL59/DC59</f>
        <v>1.0121156704736867</v>
      </c>
      <c r="DI59" s="25">
        <f>BI59/CH59</f>
        <v>1.9247091518168041E-2</v>
      </c>
      <c r="DJ59" s="40">
        <f>(AB59-B59)/(B59+1E-50)</f>
        <v>4.1252608045854311E-7</v>
      </c>
      <c r="DK59" s="40"/>
      <c r="DL59" s="40">
        <f>(BO59-D59)/(D59+1E-50)</f>
        <v>-1.3693102118280923E-6</v>
      </c>
      <c r="DM59" s="40">
        <f>(CG59-E59)/(E59+1E-50)</f>
        <v>-1.2989510574749674E-6</v>
      </c>
      <c r="DN59" s="40">
        <f>(CH59-F59)/(F59+1E-50)</f>
        <v>-1.2290912947620052E-6</v>
      </c>
      <c r="DO59" s="40">
        <f>(CV59-G59)/(G59+1E-50)</f>
        <v>4.5955456150642613E-6</v>
      </c>
      <c r="DP59" s="40">
        <f>(DC59-H59)/(H59+1E-50)</f>
        <v>2.5770313308271891E-6</v>
      </c>
      <c r="DQ59" s="72">
        <f t="shared" ref="DQ59:DQ60" si="64">(O59/0.004204-$DC59)/($DC59)</f>
        <v>2.6901931789677882E-5</v>
      </c>
      <c r="DR59" s="72">
        <f t="shared" ref="DR59:DR60" si="65">(M59/0.001848-$DC59)/($DC59)</f>
        <v>3.0108591968655203E-6</v>
      </c>
      <c r="DS59" s="72">
        <f t="shared" ref="DS59:DS60" si="66">((R59+S59)/0.0000259-$CH59)/($CH59)</f>
        <v>-5.7745537765200032E-7</v>
      </c>
      <c r="DT59" s="72">
        <f t="shared" ref="DT59:DT60" si="67">(T59/0.002034-$DC59)/($DC59)</f>
        <v>1.9933322314347836E-4</v>
      </c>
      <c r="DU59" s="72">
        <f t="shared" ref="DU59:DU60" si="68">((U59)/0.00000418-$CH59)/($CH59)</f>
        <v>4.2781760822959332E-6</v>
      </c>
      <c r="DV59" s="72">
        <f t="shared" ref="DV59:DV60" si="69">(V59/0.001013-$DC59)/($DC59)</f>
        <v>-2.3082842689099295E-6</v>
      </c>
      <c r="DW59" s="72">
        <f t="shared" ref="DW59:DW60" si="70">((X59+W59)/0.000236-$CH59)/($CH59)</f>
        <v>4.750957135411475E-6</v>
      </c>
      <c r="DX59" s="72">
        <f t="shared" ref="DX59:DX60" si="71">((AA59+Z59)/0.00000000724-$CH59)/($CH59)</f>
        <v>2.5006688214130581E-6</v>
      </c>
      <c r="DY59" s="72">
        <f t="shared" ref="DY59:DY60" si="72">(AL59/0.000439-$DC59)/($DC59)</f>
        <v>9.5256182740227957E-7</v>
      </c>
      <c r="DZ59" s="72">
        <f t="shared" ref="DZ59:DZ60" si="73">(AP59/0.018342-$DC59)/($DC59)</f>
        <v>-6.6576284622446948E-6</v>
      </c>
      <c r="EA59" s="72">
        <f t="shared" ref="EA59:EA60" si="74">(AS59/0.00279-$DC59)/($DC59)</f>
        <v>2.8887857340086388E-6</v>
      </c>
      <c r="EB59" s="72">
        <f t="shared" ref="EB59:EB60" si="75">((AT59+AU59+CE59)/0.0000000418-$CH59)/($CH59)</f>
        <v>3.6913171519270003E-6</v>
      </c>
      <c r="EC59" s="72">
        <f t="shared" ref="EC59:EC60" si="76">((BB59+BC59)/0.000125-$CH59)/($CH59)</f>
        <v>1.1636109237185089E-6</v>
      </c>
      <c r="ED59" s="72">
        <f t="shared" ref="ED59:ED60" si="77">((BD59+BE59)/0.00000322-$CH59)/($CH59)</f>
        <v>1.5779106677113078E-6</v>
      </c>
      <c r="EE59" s="72">
        <f t="shared" ref="EE59:EE60" si="78">(BH59/0.00183-$DC59)/($DC59)</f>
        <v>1.2615797076124218E-4</v>
      </c>
      <c r="EF59" s="72">
        <f t="shared" ref="EF59:EF60" si="79">((BJ59+BK59)/0.000687-$CH59)/($CH59)</f>
        <v>-4.2220982415232799E-7</v>
      </c>
      <c r="EG59" s="72">
        <f t="shared" ref="EG59:EG60" si="80">(DA59/0.002035-$DC59)/($DC59)</f>
        <v>9.2160280666961672E-7</v>
      </c>
      <c r="EH59" s="40">
        <f t="shared" ref="EH59:EH60" si="81">(DD59/0.001935-$DC59)/($DC59)</f>
        <v>-1.4841933556297485E-6</v>
      </c>
      <c r="EI59" s="69">
        <f t="shared" ref="EI59:EI60" si="82">(BS59-$DC59*0.0017-$CH59*0.0000337)/(BS59)</f>
        <v>3.485978513872272E-6</v>
      </c>
      <c r="EJ59" s="40">
        <f t="shared" ref="EJ59:EJ60" si="83">((BT59)/0.00000865-$CH59)/($CH59)</f>
        <v>-2.2945235746126915E-8</v>
      </c>
      <c r="EK59" s="40">
        <f t="shared" ref="EK59:EK60" si="84">((BU59)/0.0000255-$CH59)/($CH59)</f>
        <v>7.8639577670262231E-4</v>
      </c>
      <c r="EL59" s="40">
        <f t="shared" ref="EL59:EL60" si="85">((BV59)/0.0000205-$CH59)/($CH59)</f>
        <v>-9.7659126347203386E-4</v>
      </c>
      <c r="EM59" s="69">
        <f t="shared" ref="EM59:EM60" si="86">(BW59-$DC59*0.000333-$CH59*0.000222)/(BW59)</f>
        <v>-6.2471515696288548E-4</v>
      </c>
      <c r="EN59" s="40">
        <f t="shared" ref="EN59:EN60" si="87">(SUM(AC59:AH59)-$CG59)/($CG59)</f>
        <v>-1.2453294934831574E-6</v>
      </c>
      <c r="EO59" s="40">
        <f t="shared" ref="EO59:EO60" si="88">(SUM(AD59:AH59)-$CH59)/($CH59)</f>
        <v>-1.2845130965505344E-6</v>
      </c>
      <c r="EP59" s="40"/>
      <c r="EQ59" s="40"/>
      <c r="ER59" s="40"/>
    </row>
    <row r="60" spans="1:149" s="17" customFormat="1" x14ac:dyDescent="0.3">
      <c r="A60" s="15" t="s">
        <v>410</v>
      </c>
      <c r="B60" s="15">
        <v>765.03736146000006</v>
      </c>
      <c r="C60" s="15"/>
      <c r="D60" s="15">
        <v>4672.0619525000002</v>
      </c>
      <c r="E60" s="15">
        <v>124.44408357</v>
      </c>
      <c r="F60" s="15">
        <v>120.56174571</v>
      </c>
      <c r="G60" s="15">
        <v>25.394284689999999</v>
      </c>
      <c r="H60" s="15">
        <v>165.60492853</v>
      </c>
      <c r="I60" s="15"/>
      <c r="J60" s="17" t="s">
        <v>411</v>
      </c>
      <c r="K60" s="17">
        <v>0</v>
      </c>
      <c r="L60" s="17">
        <v>1.8750629267977299</v>
      </c>
      <c r="M60" s="17">
        <v>0.30519685470163199</v>
      </c>
      <c r="N60" s="17">
        <v>0.69430794027546705</v>
      </c>
      <c r="O60" s="17">
        <v>0.69430794027546705</v>
      </c>
      <c r="P60" s="17">
        <v>2.6814887603961699</v>
      </c>
      <c r="Q60" s="17">
        <v>0</v>
      </c>
      <c r="R60" s="17">
        <v>5.2923130342763503E-4</v>
      </c>
      <c r="S60" s="17">
        <v>2.58389622844293E-3</v>
      </c>
      <c r="T60" s="17">
        <v>0.33598032730344901</v>
      </c>
      <c r="U60" s="17">
        <v>5.0242837045585997E-4</v>
      </c>
      <c r="V60" s="17">
        <v>0.16729667596047099</v>
      </c>
      <c r="W60" s="17">
        <v>1.7587384050662201E-2</v>
      </c>
      <c r="X60" s="17">
        <v>1.0779361431240499E-2</v>
      </c>
      <c r="Y60" s="17">
        <v>3.9628522441177898</v>
      </c>
      <c r="Z60" s="5">
        <v>1.74047410395895E-7</v>
      </c>
      <c r="AA60" s="5">
        <v>6.96187988117087E-7</v>
      </c>
      <c r="AB60" s="17">
        <v>762.75092643727396</v>
      </c>
      <c r="AC60" s="17">
        <v>3.8708946907190902</v>
      </c>
      <c r="AD60" s="17">
        <v>55.775608833920302</v>
      </c>
      <c r="AE60" s="17">
        <v>16.506918544729</v>
      </c>
      <c r="AF60" s="17">
        <v>1.50439943341214</v>
      </c>
      <c r="AG60" s="17">
        <v>40.0807938843786</v>
      </c>
      <c r="AH60" s="17">
        <v>6.3302318711177898</v>
      </c>
      <c r="AI60" s="17">
        <v>16.522669196745898</v>
      </c>
      <c r="AJ60" s="17">
        <v>0.12514015880090601</v>
      </c>
      <c r="AK60" s="17">
        <v>2.8834786772598702</v>
      </c>
      <c r="AL60" s="17">
        <v>7.2500834903024197E-2</v>
      </c>
      <c r="AM60" s="17">
        <v>0</v>
      </c>
      <c r="AN60" s="17">
        <v>0</v>
      </c>
      <c r="AO60" s="17">
        <v>3.02917768591852</v>
      </c>
      <c r="AP60" s="17">
        <v>3.02917768591852</v>
      </c>
      <c r="AQ60" s="17">
        <v>0</v>
      </c>
      <c r="AR60" s="17">
        <v>0</v>
      </c>
      <c r="AS60" s="17">
        <v>0.46076844479075402</v>
      </c>
      <c r="AT60" s="5">
        <v>1.45706080965844E-6</v>
      </c>
      <c r="AU60" s="5">
        <v>2.8136109240121899E-6</v>
      </c>
      <c r="AV60" s="17">
        <v>37.260446215490703</v>
      </c>
      <c r="AW60" s="17">
        <v>0.58329919504841798</v>
      </c>
      <c r="AX60" s="17">
        <v>9.1206401781554994E-2</v>
      </c>
      <c r="AY60" s="17">
        <v>0</v>
      </c>
      <c r="AZ60" s="17">
        <v>50.3710348979006</v>
      </c>
      <c r="BA60" s="17">
        <v>0.24791121667575999</v>
      </c>
      <c r="BB60" s="17">
        <v>1.80297271229131E-3</v>
      </c>
      <c r="BC60" s="17">
        <v>1.3221780562950199E-2</v>
      </c>
      <c r="BD60" s="17">
        <v>1.27722680599877E-4</v>
      </c>
      <c r="BE60" s="17">
        <v>2.5931513417880498E-4</v>
      </c>
      <c r="BF60" s="17">
        <v>0</v>
      </c>
      <c r="BG60" s="17">
        <v>0</v>
      </c>
      <c r="BH60" s="17">
        <v>0.30226317825972598</v>
      </c>
      <c r="BI60" s="17">
        <v>2.3134506082000899</v>
      </c>
      <c r="BJ60" s="17">
        <v>4.2113896283558397E-2</v>
      </c>
      <c r="BK60" s="17">
        <v>4.0462254115753597E-2</v>
      </c>
      <c r="BL60" s="17">
        <v>167.150310576122</v>
      </c>
      <c r="BM60" s="17">
        <v>4191.7956445487898</v>
      </c>
      <c r="BN60" s="17">
        <v>428.49459018832999</v>
      </c>
      <c r="BO60" s="17">
        <v>4657.5506809526096</v>
      </c>
      <c r="BP60" s="17">
        <v>0</v>
      </c>
      <c r="BQ60" s="17">
        <v>3.2970853794981099</v>
      </c>
      <c r="BR60" s="17">
        <v>0</v>
      </c>
      <c r="BS60" s="17">
        <v>0.28480570456963</v>
      </c>
      <c r="BT60" s="17">
        <v>1.0397022128893201E-3</v>
      </c>
      <c r="BU60" s="17">
        <v>3.06747064821398E-3</v>
      </c>
      <c r="BV60" s="17">
        <v>2.4616540617404298E-3</v>
      </c>
      <c r="BW60" s="17">
        <v>8.1626037908475099E-2</v>
      </c>
      <c r="BX60" s="17">
        <v>7.2303912652876695E-2</v>
      </c>
      <c r="BY60" s="17">
        <v>27.603237880917298</v>
      </c>
      <c r="BZ60" s="17">
        <v>0.70199215154571504</v>
      </c>
      <c r="CA60" s="17">
        <v>0.45191234422967702</v>
      </c>
      <c r="CB60" s="17">
        <v>55.775680814828199</v>
      </c>
      <c r="CC60" s="17">
        <v>0.41393844695403897</v>
      </c>
      <c r="CD60" s="17">
        <v>0</v>
      </c>
      <c r="CE60" s="5">
        <v>7.5363900417224701E-7</v>
      </c>
      <c r="CF60" s="17">
        <v>0.31546627203932998</v>
      </c>
      <c r="CG60" s="17">
        <v>124.06899331668799</v>
      </c>
      <c r="CH60" s="17">
        <v>120.198098625969</v>
      </c>
      <c r="CI60" s="17">
        <v>3.8708946907190902</v>
      </c>
      <c r="CJ60" s="17">
        <v>0.159460032959098</v>
      </c>
      <c r="CK60" s="17">
        <v>0</v>
      </c>
      <c r="CL60" s="17">
        <v>1.54274133721346</v>
      </c>
      <c r="CM60" s="17">
        <v>0.36987000446435903</v>
      </c>
      <c r="CN60" s="17">
        <v>10.0202113130177</v>
      </c>
      <c r="CO60" s="17">
        <v>2.0907502879787399</v>
      </c>
      <c r="CP60" s="17">
        <v>1.5043813555118299</v>
      </c>
      <c r="CQ60" s="17">
        <v>40.080842165600103</v>
      </c>
      <c r="CR60" s="17">
        <v>6.2164289640591501E-2</v>
      </c>
      <c r="CS60" s="17">
        <v>0.35708832266847401</v>
      </c>
      <c r="CT60" s="17">
        <v>6.3302705622337196</v>
      </c>
      <c r="CU60" s="17">
        <v>1.11893020717935E-2</v>
      </c>
      <c r="CV60" s="17">
        <v>25.3571670607428</v>
      </c>
      <c r="CW60" s="17">
        <v>40.966251650953197</v>
      </c>
      <c r="CX60" s="17">
        <v>0</v>
      </c>
      <c r="CY60" s="17">
        <v>0</v>
      </c>
      <c r="CZ60" s="17">
        <v>3.4993644430981501</v>
      </c>
      <c r="DA60" s="17">
        <v>0.33608009665847599</v>
      </c>
      <c r="DB60" s="17">
        <v>0</v>
      </c>
      <c r="DC60" s="17">
        <v>165.14953013993801</v>
      </c>
      <c r="DD60" s="17">
        <v>0.31956473070377001</v>
      </c>
      <c r="DE60" s="17">
        <v>5.3763411345866601</v>
      </c>
      <c r="DG60" s="25">
        <f>(AV60/BO60)</f>
        <v>8.0000087530705775E-3</v>
      </c>
      <c r="DH60" s="94">
        <f t="shared" si="63"/>
        <v>1.0121149629338251</v>
      </c>
      <c r="DI60" s="25">
        <f>BI60/CH60</f>
        <v>1.9246981729711531E-2</v>
      </c>
      <c r="DJ60" s="40">
        <f>(AB60-B60)/(B60+1E-50)</f>
        <v>-2.9886579896734127E-3</v>
      </c>
      <c r="DK60" s="40"/>
      <c r="DL60" s="40">
        <f>(BO60-D60)/(D60+1E-50)</f>
        <v>-3.1059672784573603E-3</v>
      </c>
      <c r="DM60" s="40">
        <f>(CG60-E60)/(E60+1E-50)</f>
        <v>-3.0141268475895105E-3</v>
      </c>
      <c r="DN60" s="40">
        <f>(CH60-F60)/(F60+1E-50)</f>
        <v>-3.0162725488872741E-3</v>
      </c>
      <c r="DO60" s="40">
        <f>(CV60-G60)/(G60+1E-50)</f>
        <v>-1.4616528762401429E-3</v>
      </c>
      <c r="DP60" s="40">
        <f>(DC60-H60)/(H60+1E-50)</f>
        <v>-2.7499084363270605E-3</v>
      </c>
      <c r="DQ60" s="72">
        <f t="shared" si="64"/>
        <v>2.7820659132495852E-5</v>
      </c>
      <c r="DR60" s="72">
        <f t="shared" si="65"/>
        <v>1.7136609200187932E-6</v>
      </c>
      <c r="DS60" s="72">
        <f t="shared" si="66"/>
        <v>-1.0351450953934746E-6</v>
      </c>
      <c r="DT60" s="72">
        <f t="shared" si="67"/>
        <v>1.9702355478997619E-4</v>
      </c>
      <c r="DU60" s="72">
        <f t="shared" si="68"/>
        <v>6.3332313582289314E-7</v>
      </c>
      <c r="DV60" s="72">
        <f t="shared" si="69"/>
        <v>1.2070111756031053E-6</v>
      </c>
      <c r="DW60" s="72">
        <f t="shared" si="70"/>
        <v>-2.0424707515469669E-7</v>
      </c>
      <c r="DX60" s="72">
        <f t="shared" si="71"/>
        <v>1.338100618188834E-6</v>
      </c>
      <c r="DY60" s="72">
        <f t="shared" si="72"/>
        <v>2.6368261242268153E-6</v>
      </c>
      <c r="DZ60" s="72">
        <f t="shared" si="73"/>
        <v>1.6519664946489874E-6</v>
      </c>
      <c r="EA60" s="72">
        <f t="shared" si="74"/>
        <v>2.7252381609098067E-6</v>
      </c>
      <c r="EB60" s="72">
        <f t="shared" si="75"/>
        <v>6.0138515829314009E-6</v>
      </c>
      <c r="EC60" s="72">
        <f t="shared" si="76"/>
        <v>-6.0253895658356125E-7</v>
      </c>
      <c r="ED60" s="72">
        <f t="shared" si="77"/>
        <v>-1.6225010992006255E-7</v>
      </c>
      <c r="EE60" s="72">
        <f t="shared" si="78"/>
        <v>1.3082399384451704E-4</v>
      </c>
      <c r="EF60" s="72">
        <f t="shared" si="79"/>
        <v>6.8595241931284078E-7</v>
      </c>
      <c r="EG60" s="72">
        <f t="shared" si="80"/>
        <v>2.3887925167543695E-6</v>
      </c>
      <c r="EH60" s="40">
        <f t="shared" si="81"/>
        <v>1.2200453559693096E-6</v>
      </c>
      <c r="EI60" s="69">
        <f t="shared" si="82"/>
        <v>2.9051666697612694E-6</v>
      </c>
      <c r="EJ60" s="40">
        <f t="shared" si="83"/>
        <v>-1.090706692994464E-5</v>
      </c>
      <c r="EK60" s="40">
        <f t="shared" si="84"/>
        <v>7.8926348870861146E-4</v>
      </c>
      <c r="EL60" s="40">
        <f t="shared" si="85"/>
        <v>-9.768264952077848E-4</v>
      </c>
      <c r="EM60" s="69">
        <f t="shared" si="86"/>
        <v>-6.4603800993634725E-4</v>
      </c>
      <c r="EN60" s="40">
        <f t="shared" si="87"/>
        <v>-1.1772354007010305E-6</v>
      </c>
      <c r="EO60" s="40">
        <f t="shared" si="88"/>
        <v>-1.2151474343676889E-6</v>
      </c>
    </row>
    <row r="61" spans="1:149" x14ac:dyDescent="0.3">
      <c r="A61" s="70" t="s">
        <v>412</v>
      </c>
      <c r="B61" s="1">
        <f>SUM(B3:B60)+SUM(B67:B80)</f>
        <v>27543.924454399999</v>
      </c>
      <c r="C61" s="1">
        <f t="shared" ref="C61:H61" si="89">SUM(C3:C60)+SUM(C67:C80)</f>
        <v>0</v>
      </c>
      <c r="D61" s="1">
        <f t="shared" si="89"/>
        <v>183216.96613351</v>
      </c>
      <c r="E61" s="1">
        <f t="shared" si="89"/>
        <v>4950.5981713299989</v>
      </c>
      <c r="F61" s="1">
        <f t="shared" si="89"/>
        <v>4797.6386991499985</v>
      </c>
      <c r="G61" s="1">
        <f t="shared" si="89"/>
        <v>767.78114191999987</v>
      </c>
      <c r="H61" s="1">
        <f t="shared" si="89"/>
        <v>6909.0850965000009</v>
      </c>
      <c r="I61" s="1"/>
      <c r="J61" s="31" t="s">
        <v>412</v>
      </c>
      <c r="K61" s="1">
        <f t="shared" ref="K61:AP61" si="90">SUM(K3:K60)+SUM(K67:K93)</f>
        <v>0</v>
      </c>
      <c r="L61" s="1">
        <f t="shared" si="90"/>
        <v>78.831073197274804</v>
      </c>
      <c r="M61" s="1">
        <f t="shared" si="90"/>
        <v>12.831066400540752</v>
      </c>
      <c r="N61" s="1">
        <f t="shared" si="90"/>
        <v>29.19002532379784</v>
      </c>
      <c r="O61" s="1">
        <f t="shared" si="90"/>
        <v>29.19002532379784</v>
      </c>
      <c r="P61" s="1">
        <f t="shared" si="90"/>
        <v>112.73503889524575</v>
      </c>
      <c r="Q61" s="1">
        <f t="shared" si="90"/>
        <v>0</v>
      </c>
      <c r="R61" s="1">
        <f t="shared" si="90"/>
        <v>2.121774321424294E-2</v>
      </c>
      <c r="S61" s="1">
        <f t="shared" si="90"/>
        <v>0.10359244036421439</v>
      </c>
      <c r="T61" s="1">
        <f t="shared" si="90"/>
        <v>14.125247443585931</v>
      </c>
      <c r="U61" s="1">
        <f t="shared" si="90"/>
        <v>2.0143118382968263E-2</v>
      </c>
      <c r="V61" s="1">
        <f t="shared" si="90"/>
        <v>7.0334751598299592</v>
      </c>
      <c r="W61" s="1">
        <f t="shared" si="90"/>
        <v>0.70510584158324796</v>
      </c>
      <c r="X61" s="1">
        <f t="shared" si="90"/>
        <v>0.43216147506396074</v>
      </c>
      <c r="Y61" s="1">
        <f t="shared" si="90"/>
        <v>166.60595622688965</v>
      </c>
      <c r="Z61" s="1">
        <f t="shared" si="90"/>
        <v>6.9778030146530078E-6</v>
      </c>
      <c r="AA61" s="1">
        <f t="shared" si="90"/>
        <v>2.7911217801910246E-5</v>
      </c>
      <c r="AB61" s="1">
        <f t="shared" si="90"/>
        <v>27673.447337462101</v>
      </c>
      <c r="AC61" s="1">
        <f t="shared" si="90"/>
        <v>153.63723593961504</v>
      </c>
      <c r="AD61" s="1">
        <f t="shared" si="90"/>
        <v>2236.1305652967117</v>
      </c>
      <c r="AE61" s="1">
        <f t="shared" si="90"/>
        <v>661.78779592850242</v>
      </c>
      <c r="AF61" s="1">
        <f t="shared" si="90"/>
        <v>60.313631494909984</v>
      </c>
      <c r="AG61" s="1">
        <f t="shared" si="90"/>
        <v>1606.8996624445926</v>
      </c>
      <c r="AH61" s="1">
        <f t="shared" si="90"/>
        <v>253.78845385353543</v>
      </c>
      <c r="AI61" s="1">
        <f t="shared" si="90"/>
        <v>694.64546567161256</v>
      </c>
      <c r="AJ61" s="1">
        <f t="shared" si="90"/>
        <v>5.261126779250203</v>
      </c>
      <c r="AK61" s="1">
        <f t="shared" si="90"/>
        <v>121.22698100713757</v>
      </c>
      <c r="AL61" s="1">
        <f t="shared" si="90"/>
        <v>3.0480710408355471</v>
      </c>
      <c r="AM61" s="1">
        <f t="shared" si="90"/>
        <v>0</v>
      </c>
      <c r="AN61" s="1">
        <f t="shared" si="90"/>
        <v>0</v>
      </c>
      <c r="AO61" s="1">
        <f t="shared" si="90"/>
        <v>127.35220337474608</v>
      </c>
      <c r="AP61" s="1">
        <f t="shared" si="90"/>
        <v>127.35220337474608</v>
      </c>
      <c r="AQ61" s="1"/>
      <c r="AR61" s="1"/>
      <c r="AS61" s="1">
        <f t="shared" ref="AS61:CA61" si="91">SUM(AS3:AS60)+SUM(AS67:AS93)</f>
        <v>19.371575435873883</v>
      </c>
      <c r="AT61" s="1">
        <f t="shared" si="91"/>
        <v>5.8415032141588445E-5</v>
      </c>
      <c r="AU61" s="1">
        <f t="shared" si="91"/>
        <v>1.1280151813283028E-4</v>
      </c>
      <c r="AV61" s="1">
        <f t="shared" si="91"/>
        <v>1472.4492647094007</v>
      </c>
      <c r="AW61" s="1">
        <f t="shared" si="91"/>
        <v>24.522979925368244</v>
      </c>
      <c r="AX61" s="1">
        <f t="shared" si="91"/>
        <v>3.834494238185612</v>
      </c>
      <c r="AY61" s="1"/>
      <c r="AZ61" s="1">
        <f t="shared" si="91"/>
        <v>2117.6953515891737</v>
      </c>
      <c r="BA61" s="1">
        <f t="shared" si="91"/>
        <v>10.422676213518592</v>
      </c>
      <c r="BB61" s="1">
        <f t="shared" si="91"/>
        <v>7.2283897253514848E-2</v>
      </c>
      <c r="BC61" s="1">
        <f t="shared" si="91"/>
        <v>0.53008182574182672</v>
      </c>
      <c r="BD61" s="1">
        <f t="shared" si="91"/>
        <v>5.1205949035731347E-3</v>
      </c>
      <c r="BE61" s="1">
        <f t="shared" si="91"/>
        <v>1.0396347555781876E-2</v>
      </c>
      <c r="BF61" s="1">
        <f t="shared" si="91"/>
        <v>0</v>
      </c>
      <c r="BG61" s="1"/>
      <c r="BH61" s="1">
        <f t="shared" si="91"/>
        <v>12.707718392488641</v>
      </c>
      <c r="BI61" s="1">
        <f t="shared" si="91"/>
        <v>92.749939981606644</v>
      </c>
      <c r="BJ61" s="1">
        <f t="shared" si="91"/>
        <v>1.6884067327862531</v>
      </c>
      <c r="BK61" s="1">
        <f t="shared" si="91"/>
        <v>1.6221945689783193</v>
      </c>
      <c r="BL61" s="1">
        <f t="shared" si="91"/>
        <v>7027.3241532865832</v>
      </c>
      <c r="BM61" s="1">
        <f t="shared" si="91"/>
        <v>165650.44231396602</v>
      </c>
      <c r="BN61" s="1">
        <f t="shared" si="91"/>
        <v>16933.159573072939</v>
      </c>
      <c r="BO61" s="1">
        <f t="shared" si="91"/>
        <v>184056.0511517484</v>
      </c>
      <c r="BP61" s="1">
        <f t="shared" si="91"/>
        <v>0</v>
      </c>
      <c r="BQ61" s="1">
        <f t="shared" si="91"/>
        <v>138.61567918832029</v>
      </c>
      <c r="BR61" s="1"/>
      <c r="BS61" s="1">
        <f t="shared" si="91"/>
        <v>11.965870285617715</v>
      </c>
      <c r="BT61" s="1">
        <f t="shared" si="91"/>
        <v>4.1683684463379889E-2</v>
      </c>
      <c r="BU61" s="1">
        <f t="shared" si="91"/>
        <v>0.12297905979592497</v>
      </c>
      <c r="BV61" s="1">
        <f t="shared" si="91"/>
        <v>9.8691593771178601E-2</v>
      </c>
      <c r="BW61" s="1">
        <f t="shared" si="91"/>
        <v>3.3797482612270824</v>
      </c>
      <c r="BX61" s="1">
        <f t="shared" si="91"/>
        <v>2.8987735582373988</v>
      </c>
      <c r="BY61" s="1">
        <f t="shared" si="91"/>
        <v>1160.4923739651072</v>
      </c>
      <c r="BZ61" s="1">
        <f t="shared" si="91"/>
        <v>28.143930458082924</v>
      </c>
      <c r="CA61" s="1">
        <f t="shared" si="91"/>
        <v>18.117884018630129</v>
      </c>
      <c r="CB61" s="1">
        <f t="shared" ref="CB61:DE61" si="92">SUM(CB3:CB60)+SUM(CB67:CB93)</f>
        <v>2236.1326299117572</v>
      </c>
      <c r="CC61" s="1">
        <f t="shared" si="92"/>
        <v>16.595475870389151</v>
      </c>
      <c r="CD61" s="1">
        <f t="shared" si="92"/>
        <v>0</v>
      </c>
      <c r="CE61" s="1">
        <f t="shared" si="92"/>
        <v>3.021465549317499E-5</v>
      </c>
      <c r="CF61" s="1">
        <f t="shared" si="92"/>
        <v>12.6475033162993</v>
      </c>
      <c r="CG61" s="1">
        <f t="shared" si="92"/>
        <v>4972.5623851641431</v>
      </c>
      <c r="CH61" s="1">
        <f t="shared" si="92"/>
        <v>4818.9251492245276</v>
      </c>
      <c r="CI61" s="1">
        <f t="shared" si="92"/>
        <v>153.63723593961504</v>
      </c>
      <c r="CJ61" s="1">
        <f t="shared" si="92"/>
        <v>6.3929913066276258</v>
      </c>
      <c r="CK61" s="1">
        <f t="shared" si="92"/>
        <v>0</v>
      </c>
      <c r="CL61" s="1">
        <f t="shared" si="92"/>
        <v>61.850881687549816</v>
      </c>
      <c r="CM61" s="1">
        <f t="shared" si="92"/>
        <v>14.828676849878445</v>
      </c>
      <c r="CN61" s="1">
        <f t="shared" si="92"/>
        <v>401.72542656260782</v>
      </c>
      <c r="CO61" s="1">
        <f t="shared" si="92"/>
        <v>83.821456754884437</v>
      </c>
      <c r="CP61" s="1">
        <f t="shared" si="92"/>
        <v>60.312947435506445</v>
      </c>
      <c r="CQ61" s="1">
        <f t="shared" si="92"/>
        <v>1606.9015096308876</v>
      </c>
      <c r="CR61" s="1">
        <f t="shared" si="92"/>
        <v>2.6135040535712117</v>
      </c>
      <c r="CS61" s="1">
        <f t="shared" si="92"/>
        <v>14.316247429840626</v>
      </c>
      <c r="CT61" s="1">
        <f t="shared" si="92"/>
        <v>253.79021850760276</v>
      </c>
      <c r="CU61" s="1">
        <f t="shared" si="92"/>
        <v>0.44859592574425206</v>
      </c>
      <c r="CV61" s="1">
        <f t="shared" si="92"/>
        <v>771.17264213630813</v>
      </c>
      <c r="CW61" s="1">
        <f t="shared" si="92"/>
        <v>1722.2962966058305</v>
      </c>
      <c r="CX61" s="1">
        <f t="shared" si="92"/>
        <v>0</v>
      </c>
      <c r="CY61" s="1">
        <f t="shared" si="92"/>
        <v>0</v>
      </c>
      <c r="CZ61" s="1">
        <f t="shared" si="92"/>
        <v>147.11988749801603</v>
      </c>
      <c r="DA61" s="1">
        <f t="shared" si="92"/>
        <v>14.129444409793132</v>
      </c>
      <c r="DB61" s="1">
        <f t="shared" si="92"/>
        <v>0</v>
      </c>
      <c r="DC61" s="1">
        <f t="shared" si="92"/>
        <v>6943.2008146855251</v>
      </c>
      <c r="DD61" s="1">
        <f t="shared" si="92"/>
        <v>13.435125266264727</v>
      </c>
      <c r="DE61" s="1">
        <f t="shared" si="92"/>
        <v>226.03244578737153</v>
      </c>
      <c r="DF61" s="17"/>
      <c r="DJ61" s="17"/>
      <c r="DK61" s="17"/>
      <c r="DL61" s="17"/>
      <c r="DM61" s="17"/>
      <c r="DN61" s="17"/>
      <c r="DO61" s="17"/>
      <c r="DP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</row>
    <row r="62" spans="1:149" x14ac:dyDescent="0.3">
      <c r="A62" s="71" t="s">
        <v>220</v>
      </c>
      <c r="B62" s="1">
        <f>SUM(B3:B51)</f>
        <v>19892.15333583</v>
      </c>
      <c r="C62" s="1">
        <f>SUM(C3:C51)</f>
        <v>0</v>
      </c>
      <c r="D62" s="1">
        <f t="shared" ref="D62:H62" si="93">SUM(D3:D51)</f>
        <v>134166.50394930001</v>
      </c>
      <c r="E62" s="1">
        <f t="shared" si="93"/>
        <v>3661.5167959199998</v>
      </c>
      <c r="F62" s="1">
        <f t="shared" si="93"/>
        <v>3548.0389255299988</v>
      </c>
      <c r="G62" s="1">
        <f t="shared" si="93"/>
        <v>615.24696356999993</v>
      </c>
      <c r="H62" s="1">
        <f t="shared" si="93"/>
        <v>5116.1343990300011</v>
      </c>
      <c r="I62" s="1"/>
      <c r="J62" s="7" t="s">
        <v>220</v>
      </c>
      <c r="K62" s="1">
        <f>SUM(K3:K51)</f>
        <v>0</v>
      </c>
      <c r="L62" s="1">
        <f t="shared" ref="L62:CA62" si="94">SUM(L3:L51)</f>
        <v>58.087120014909701</v>
      </c>
      <c r="M62" s="1">
        <f t="shared" si="94"/>
        <v>9.4546365533852672</v>
      </c>
      <c r="N62" s="1">
        <f t="shared" si="94"/>
        <v>21.508822213927999</v>
      </c>
      <c r="O62" s="1">
        <f t="shared" si="94"/>
        <v>21.508822213927999</v>
      </c>
      <c r="P62" s="1">
        <f t="shared" si="94"/>
        <v>83.069424796726878</v>
      </c>
      <c r="Q62" s="1">
        <f t="shared" si="94"/>
        <v>0</v>
      </c>
      <c r="R62" s="1">
        <f t="shared" si="94"/>
        <v>1.5622030193039992E-2</v>
      </c>
      <c r="S62" s="1">
        <f t="shared" si="94"/>
        <v>7.6272162186003772E-2</v>
      </c>
      <c r="T62" s="1">
        <f t="shared" si="94"/>
        <v>10.408255483153107</v>
      </c>
      <c r="U62" s="1">
        <f t="shared" si="94"/>
        <v>1.4830788811093405E-2</v>
      </c>
      <c r="V62" s="1">
        <f t="shared" si="94"/>
        <v>5.1826550170779875</v>
      </c>
      <c r="W62" s="1">
        <f t="shared" si="94"/>
        <v>0.51914900568164035</v>
      </c>
      <c r="X62" s="1">
        <f t="shared" si="94"/>
        <v>0.31818796848614062</v>
      </c>
      <c r="Y62" s="1">
        <f t="shared" si="94"/>
        <v>122.76443407532544</v>
      </c>
      <c r="Z62" s="1">
        <f t="shared" si="94"/>
        <v>5.1375579585001864E-6</v>
      </c>
      <c r="AA62" s="1">
        <f t="shared" si="94"/>
        <v>2.0550239605202868E-5</v>
      </c>
      <c r="AB62" s="1">
        <f t="shared" si="94"/>
        <v>19892.150607501633</v>
      </c>
      <c r="AC62" s="1">
        <f t="shared" si="94"/>
        <v>113.47782321740301</v>
      </c>
      <c r="AD62" s="1">
        <f t="shared" si="94"/>
        <v>1646.3998532218873</v>
      </c>
      <c r="AE62" s="1">
        <f t="shared" si="94"/>
        <v>487.25555602804116</v>
      </c>
      <c r="AF62" s="1">
        <f t="shared" si="94"/>
        <v>44.407235018733715</v>
      </c>
      <c r="AG62" s="1">
        <f t="shared" si="94"/>
        <v>1183.1144230742336</v>
      </c>
      <c r="AH62" s="1">
        <f t="shared" si="94"/>
        <v>186.85732278721505</v>
      </c>
      <c r="AI62" s="1">
        <f t="shared" si="94"/>
        <v>511.85305851311023</v>
      </c>
      <c r="AJ62" s="1">
        <f t="shared" si="94"/>
        <v>3.8766881936129338</v>
      </c>
      <c r="AK62" s="1">
        <f t="shared" si="94"/>
        <v>89.326718113744363</v>
      </c>
      <c r="AL62" s="1">
        <f t="shared" si="94"/>
        <v>2.245987528686527</v>
      </c>
      <c r="AM62" s="1">
        <f t="shared" si="94"/>
        <v>0</v>
      </c>
      <c r="AN62" s="1">
        <f t="shared" si="94"/>
        <v>0</v>
      </c>
      <c r="AO62" s="1">
        <f t="shared" si="94"/>
        <v>93.840234345936636</v>
      </c>
      <c r="AP62" s="1">
        <f t="shared" si="94"/>
        <v>93.840234345936636</v>
      </c>
      <c r="AQ62" s="1"/>
      <c r="AR62" s="1"/>
      <c r="AS62" s="1">
        <f t="shared" si="94"/>
        <v>14.274045164022118</v>
      </c>
      <c r="AT62" s="1">
        <f t="shared" si="94"/>
        <v>4.3009311300568854E-5</v>
      </c>
      <c r="AU62" s="1">
        <f t="shared" si="94"/>
        <v>8.3052461943621691E-5</v>
      </c>
      <c r="AV62" s="1">
        <f t="shared" si="94"/>
        <v>1073.3316040449727</v>
      </c>
      <c r="AW62" s="1">
        <f t="shared" si="94"/>
        <v>18.069909494944607</v>
      </c>
      <c r="AX62" s="1">
        <f t="shared" si="94"/>
        <v>2.8254689182448041</v>
      </c>
      <c r="AY62" s="1"/>
      <c r="AZ62" s="1">
        <f t="shared" si="94"/>
        <v>1560.4338265068495</v>
      </c>
      <c r="BA62" s="1">
        <f t="shared" si="94"/>
        <v>7.680004961648514</v>
      </c>
      <c r="BB62" s="1">
        <f t="shared" si="94"/>
        <v>5.3220587901166676E-2</v>
      </c>
      <c r="BC62" s="1">
        <f t="shared" si="94"/>
        <v>0.39028408793851221</v>
      </c>
      <c r="BD62" s="1">
        <f t="shared" si="94"/>
        <v>3.7701478553194721E-3</v>
      </c>
      <c r="BE62" s="1">
        <f t="shared" si="94"/>
        <v>7.6545402396666507E-3</v>
      </c>
      <c r="BF62" s="1">
        <f t="shared" si="94"/>
        <v>0</v>
      </c>
      <c r="BG62" s="1"/>
      <c r="BH62" s="1">
        <f t="shared" si="94"/>
        <v>9.3637482072762612</v>
      </c>
      <c r="BI62" s="1">
        <f t="shared" si="94"/>
        <v>68.28909971450021</v>
      </c>
      <c r="BJ62" s="1">
        <f t="shared" si="94"/>
        <v>1.243126050099701</v>
      </c>
      <c r="BK62" s="1">
        <f t="shared" si="94"/>
        <v>1.1943761103430914</v>
      </c>
      <c r="BL62" s="1">
        <f t="shared" si="94"/>
        <v>5178.120332600618</v>
      </c>
      <c r="BM62" s="1">
        <f t="shared" si="94"/>
        <v>120749.83922496332</v>
      </c>
      <c r="BN62" s="1">
        <f t="shared" si="94"/>
        <v>12343.316424524635</v>
      </c>
      <c r="BO62" s="1">
        <f t="shared" si="94"/>
        <v>134166.48725353295</v>
      </c>
      <c r="BP62" s="1">
        <f t="shared" si="94"/>
        <v>0</v>
      </c>
      <c r="BQ62" s="1">
        <f t="shared" si="94"/>
        <v>102.13973966711478</v>
      </c>
      <c r="BR62" s="1"/>
      <c r="BS62" s="1">
        <f t="shared" si="94"/>
        <v>8.8170125020607131</v>
      </c>
      <c r="BT62" s="1">
        <f t="shared" si="94"/>
        <v>3.0690543578282381E-2</v>
      </c>
      <c r="BU62" s="1">
        <f t="shared" si="94"/>
        <v>9.0545974051986097E-2</v>
      </c>
      <c r="BV62" s="1">
        <f t="shared" si="94"/>
        <v>7.266386004920708E-2</v>
      </c>
      <c r="BW62" s="1">
        <f t="shared" si="94"/>
        <v>2.4897617157700931</v>
      </c>
      <c r="BX62" s="1">
        <f t="shared" si="94"/>
        <v>2.1342843095240727</v>
      </c>
      <c r="BY62" s="1">
        <f t="shared" si="94"/>
        <v>855.11563954249334</v>
      </c>
      <c r="BZ62" s="1">
        <f t="shared" si="94"/>
        <v>20.721574084630998</v>
      </c>
      <c r="CA62" s="1">
        <f t="shared" si="94"/>
        <v>13.339680780271925</v>
      </c>
      <c r="CB62" s="1">
        <f t="shared" ref="CB62:DE62" si="95">SUM(CB3:CB51)</f>
        <v>1646.4013843724247</v>
      </c>
      <c r="CC62" s="1">
        <f t="shared" si="95"/>
        <v>12.218780537595952</v>
      </c>
      <c r="CD62" s="1">
        <f t="shared" si="95"/>
        <v>0</v>
      </c>
      <c r="CE62" s="1">
        <f t="shared" si="95"/>
        <v>2.2246192979442969E-5</v>
      </c>
      <c r="CF62" s="1">
        <f t="shared" si="95"/>
        <v>9.3119944449224672</v>
      </c>
      <c r="CG62" s="1">
        <f t="shared" si="95"/>
        <v>3661.5158704756045</v>
      </c>
      <c r="CH62" s="1">
        <f t="shared" si="95"/>
        <v>3548.0380472582005</v>
      </c>
      <c r="CI62" s="1">
        <f t="shared" si="95"/>
        <v>113.47782321740301</v>
      </c>
      <c r="CJ62" s="1">
        <f t="shared" si="95"/>
        <v>4.7069790302485011</v>
      </c>
      <c r="CK62" s="1">
        <f t="shared" si="95"/>
        <v>0</v>
      </c>
      <c r="CL62" s="1">
        <f t="shared" si="95"/>
        <v>45.53906296461021</v>
      </c>
      <c r="CM62" s="1">
        <f t="shared" si="95"/>
        <v>10.917924340996578</v>
      </c>
      <c r="CN62" s="1">
        <f t="shared" si="95"/>
        <v>295.77899745906251</v>
      </c>
      <c r="CO62" s="1">
        <f t="shared" si="95"/>
        <v>61.715345074224025</v>
      </c>
      <c r="CP62" s="1">
        <f t="shared" si="95"/>
        <v>44.406715285129195</v>
      </c>
      <c r="CQ62" s="1">
        <f t="shared" si="95"/>
        <v>1183.1158296865553</v>
      </c>
      <c r="CR62" s="1">
        <f t="shared" si="95"/>
        <v>1.9257753093646899</v>
      </c>
      <c r="CS62" s="1">
        <f t="shared" si="95"/>
        <v>10.540637640966262</v>
      </c>
      <c r="CT62" s="1">
        <f t="shared" si="95"/>
        <v>186.85856893557514</v>
      </c>
      <c r="CU62" s="1">
        <f t="shared" si="95"/>
        <v>0.33028831146282123</v>
      </c>
      <c r="CV62" s="1">
        <f t="shared" si="95"/>
        <v>615.24644526333532</v>
      </c>
      <c r="CW62" s="1">
        <f t="shared" si="95"/>
        <v>1269.0818699378299</v>
      </c>
      <c r="CX62" s="1">
        <f t="shared" si="95"/>
        <v>0</v>
      </c>
      <c r="CY62" s="1">
        <f t="shared" si="95"/>
        <v>0</v>
      </c>
      <c r="CZ62" s="1">
        <f t="shared" si="95"/>
        <v>108.4060926542367</v>
      </c>
      <c r="DA62" s="1">
        <f t="shared" si="95"/>
        <v>10.411353888503482</v>
      </c>
      <c r="DB62" s="1">
        <f t="shared" si="95"/>
        <v>0</v>
      </c>
      <c r="DC62" s="1">
        <f t="shared" si="95"/>
        <v>5116.1319638676687</v>
      </c>
      <c r="DD62" s="1">
        <f t="shared" si="95"/>
        <v>9.8997478893848889</v>
      </c>
      <c r="DE62" s="1">
        <f t="shared" si="95"/>
        <v>166.55305465375625</v>
      </c>
      <c r="DF62" s="17"/>
      <c r="DJ62" s="17"/>
      <c r="DK62" s="17"/>
      <c r="DL62" s="17"/>
      <c r="DM62" s="17"/>
      <c r="DN62" s="17"/>
      <c r="DO62" s="17"/>
      <c r="DP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</row>
    <row r="63" spans="1:149" s="17" customFormat="1" x14ac:dyDescent="0.3">
      <c r="A63" s="2" t="s">
        <v>413</v>
      </c>
      <c r="B63" s="1">
        <f>SUM(B67:B77)</f>
        <v>3192.3942483599999</v>
      </c>
      <c r="C63" s="1">
        <f t="shared" ref="C63:H63" si="96">SUM(C67:C77)</f>
        <v>0</v>
      </c>
      <c r="D63" s="1">
        <f t="shared" si="96"/>
        <v>20585.530528909996</v>
      </c>
      <c r="E63" s="1">
        <f t="shared" si="96"/>
        <v>543.45442857</v>
      </c>
      <c r="F63" s="1">
        <f t="shared" si="96"/>
        <v>526.80339840000011</v>
      </c>
      <c r="G63" s="1">
        <f t="shared" si="96"/>
        <v>64.360835789999996</v>
      </c>
      <c r="H63" s="1">
        <f t="shared" si="96"/>
        <v>723.45480517999999</v>
      </c>
      <c r="I63" s="1"/>
      <c r="J63" s="7" t="s">
        <v>413</v>
      </c>
      <c r="K63" s="1">
        <f>SUM(K67:K77)</f>
        <v>0</v>
      </c>
      <c r="L63" s="1">
        <f t="shared" ref="L63:CA63" si="97">SUM(L67:L77)</f>
        <v>8.1765600498771089</v>
      </c>
      <c r="M63" s="1">
        <f t="shared" si="97"/>
        <v>1.3308715128198449</v>
      </c>
      <c r="N63" s="1">
        <f t="shared" si="97"/>
        <v>3.0276662978077131</v>
      </c>
      <c r="O63" s="1">
        <f t="shared" si="97"/>
        <v>3.0276662978077131</v>
      </c>
      <c r="P63" s="1">
        <f t="shared" si="97"/>
        <v>11.693157320187321</v>
      </c>
      <c r="Q63" s="1">
        <f t="shared" si="97"/>
        <v>0</v>
      </c>
      <c r="R63" s="1">
        <f t="shared" si="97"/>
        <v>2.3096678565893355E-3</v>
      </c>
      <c r="S63" s="1">
        <f t="shared" si="97"/>
        <v>1.1276623812893717E-2</v>
      </c>
      <c r="T63" s="1">
        <f t="shared" si="97"/>
        <v>1.465108074683954</v>
      </c>
      <c r="U63" s="1">
        <f t="shared" si="97"/>
        <v>2.1926941834958299E-3</v>
      </c>
      <c r="V63" s="1">
        <f t="shared" si="97"/>
        <v>0.7295315188299808</v>
      </c>
      <c r="W63" s="1">
        <f t="shared" si="97"/>
        <v>7.6754733218031501E-2</v>
      </c>
      <c r="X63" s="1">
        <f t="shared" si="97"/>
        <v>4.704320465439786E-2</v>
      </c>
      <c r="Y63" s="1">
        <f t="shared" si="97"/>
        <v>17.280837129396996</v>
      </c>
      <c r="Z63" s="1">
        <f t="shared" si="97"/>
        <v>7.5956773033725002E-7</v>
      </c>
      <c r="AA63" s="1">
        <f t="shared" si="97"/>
        <v>3.0382797773001017E-6</v>
      </c>
      <c r="AB63" s="1">
        <f t="shared" si="97"/>
        <v>3178.9380903996316</v>
      </c>
      <c r="AC63" s="1">
        <f t="shared" si="97"/>
        <v>16.581573147373454</v>
      </c>
      <c r="AD63" s="1">
        <f t="shared" si="97"/>
        <v>243.41500940304309</v>
      </c>
      <c r="AE63" s="1">
        <f t="shared" si="97"/>
        <v>72.039300114530022</v>
      </c>
      <c r="AF63" s="1">
        <f t="shared" si="97"/>
        <v>6.5654587243395577</v>
      </c>
      <c r="AG63" s="1">
        <f t="shared" si="97"/>
        <v>174.91975813025988</v>
      </c>
      <c r="AH63" s="1">
        <f t="shared" si="97"/>
        <v>27.626228404349622</v>
      </c>
      <c r="AI63" s="1">
        <f t="shared" si="97"/>
        <v>72.050581566127633</v>
      </c>
      <c r="AJ63" s="1">
        <f t="shared" si="97"/>
        <v>0.54569801027210463</v>
      </c>
      <c r="AK63" s="1">
        <f t="shared" si="97"/>
        <v>12.573982489867303</v>
      </c>
      <c r="AL63" s="1">
        <f t="shared" si="97"/>
        <v>0.31615357829220098</v>
      </c>
      <c r="AM63" s="1">
        <f t="shared" si="97"/>
        <v>0</v>
      </c>
      <c r="AN63" s="1">
        <f t="shared" si="97"/>
        <v>0</v>
      </c>
      <c r="AO63" s="1">
        <f t="shared" si="97"/>
        <v>13.209299812148094</v>
      </c>
      <c r="AP63" s="1">
        <f t="shared" si="97"/>
        <v>13.209299812148094</v>
      </c>
      <c r="AQ63" s="1"/>
      <c r="AR63" s="1"/>
      <c r="AS63" s="1">
        <f t="shared" si="97"/>
        <v>2.0092683802686082</v>
      </c>
      <c r="AT63" s="1">
        <f t="shared" si="97"/>
        <v>6.3587964527159608E-6</v>
      </c>
      <c r="AU63" s="1">
        <f t="shared" si="97"/>
        <v>1.2279076195846244E-5</v>
      </c>
      <c r="AV63" s="1">
        <f t="shared" si="97"/>
        <v>163.97572435101981</v>
      </c>
      <c r="AW63" s="1">
        <f t="shared" si="97"/>
        <v>2.5435938633575326</v>
      </c>
      <c r="AX63" s="1">
        <f t="shared" si="97"/>
        <v>0.39772291829600809</v>
      </c>
      <c r="AY63" s="1"/>
      <c r="AZ63" s="1">
        <f t="shared" si="97"/>
        <v>219.65283025975054</v>
      </c>
      <c r="BA63" s="1">
        <f t="shared" si="97"/>
        <v>1.0810680887561603</v>
      </c>
      <c r="BB63" s="1">
        <f t="shared" si="97"/>
        <v>7.8684960758940905E-3</v>
      </c>
      <c r="BC63" s="1">
        <f t="shared" si="97"/>
        <v>5.7702361198763118E-2</v>
      </c>
      <c r="BD63" s="1">
        <f t="shared" si="97"/>
        <v>5.5740246812943249E-4</v>
      </c>
      <c r="BE63" s="1">
        <f t="shared" si="97"/>
        <v>1.1316956356972377E-3</v>
      </c>
      <c r="BF63" s="1">
        <f t="shared" si="97"/>
        <v>0</v>
      </c>
      <c r="BG63" s="1"/>
      <c r="BH63" s="1">
        <f t="shared" si="97"/>
        <v>1.3180843772257451</v>
      </c>
      <c r="BI63" s="1">
        <f t="shared" si="97"/>
        <v>10.096349228387805</v>
      </c>
      <c r="BJ63" s="1">
        <f t="shared" si="97"/>
        <v>0.18379215220710207</v>
      </c>
      <c r="BK63" s="1">
        <f t="shared" si="97"/>
        <v>0.17658464473949609</v>
      </c>
      <c r="BL63" s="1">
        <f t="shared" si="97"/>
        <v>728.8923150206391</v>
      </c>
      <c r="BM63" s="1">
        <f t="shared" si="97"/>
        <v>18447.224500762015</v>
      </c>
      <c r="BN63" s="1">
        <f t="shared" si="97"/>
        <v>1885.7179307797176</v>
      </c>
      <c r="BO63" s="1">
        <f t="shared" si="97"/>
        <v>20496.918155892679</v>
      </c>
      <c r="BP63" s="1">
        <f t="shared" si="97"/>
        <v>0</v>
      </c>
      <c r="BQ63" s="1">
        <f t="shared" si="97"/>
        <v>14.377553300829366</v>
      </c>
      <c r="BR63" s="1"/>
      <c r="BS63" s="1">
        <f t="shared" si="97"/>
        <v>1.2419690609040144</v>
      </c>
      <c r="BT63" s="1">
        <f t="shared" si="97"/>
        <v>4.5374749308663524E-3</v>
      </c>
      <c r="BU63" s="1">
        <f t="shared" si="97"/>
        <v>1.338692529588914E-2</v>
      </c>
      <c r="BV63" s="1">
        <f t="shared" si="97"/>
        <v>1.074310032667734E-2</v>
      </c>
      <c r="BW63" s="1">
        <f t="shared" si="97"/>
        <v>0.35604026251743548</v>
      </c>
      <c r="BX63" s="1">
        <f t="shared" si="97"/>
        <v>0.3155479583370524</v>
      </c>
      <c r="BY63" s="1">
        <f t="shared" si="97"/>
        <v>120.36931762318638</v>
      </c>
      <c r="BZ63" s="1">
        <f t="shared" si="97"/>
        <v>3.0636124824594706</v>
      </c>
      <c r="CA63" s="1">
        <f t="shared" si="97"/>
        <v>1.9722305359876955</v>
      </c>
      <c r="CB63" s="1">
        <f t="shared" ref="CB63:DE63" si="98">SUM(CB67:CB77)</f>
        <v>243.41524976305789</v>
      </c>
      <c r="CC63" s="1">
        <f t="shared" si="98"/>
        <v>1.8065069458820404</v>
      </c>
      <c r="CD63" s="1">
        <f t="shared" si="98"/>
        <v>0</v>
      </c>
      <c r="CE63" s="1">
        <f t="shared" si="98"/>
        <v>3.2890273724653615E-6</v>
      </c>
      <c r="CF63" s="1">
        <f t="shared" si="98"/>
        <v>1.3767498705225487</v>
      </c>
      <c r="CG63" s="1">
        <f t="shared" si="98"/>
        <v>541.14777068534727</v>
      </c>
      <c r="CH63" s="1">
        <f t="shared" si="98"/>
        <v>524.56619753797304</v>
      </c>
      <c r="CI63" s="1">
        <f t="shared" si="98"/>
        <v>16.581573147373454</v>
      </c>
      <c r="CJ63" s="1">
        <f t="shared" si="98"/>
        <v>0.6959114454570986</v>
      </c>
      <c r="CK63" s="1">
        <f t="shared" si="98"/>
        <v>0</v>
      </c>
      <c r="CL63" s="1">
        <f t="shared" si="98"/>
        <v>6.7328069715327974</v>
      </c>
      <c r="CM63" s="1">
        <f t="shared" si="98"/>
        <v>1.6141833821767322</v>
      </c>
      <c r="CN63" s="1">
        <f t="shared" si="98"/>
        <v>43.729988545555628</v>
      </c>
      <c r="CO63" s="1">
        <f t="shared" si="98"/>
        <v>9.1244278010769513</v>
      </c>
      <c r="CP63" s="1">
        <f t="shared" si="98"/>
        <v>6.565387855222462</v>
      </c>
      <c r="CQ63" s="1">
        <f t="shared" si="98"/>
        <v>174.91994285553631</v>
      </c>
      <c r="CR63" s="1">
        <f t="shared" si="98"/>
        <v>0.2710797924664971</v>
      </c>
      <c r="CS63" s="1">
        <f t="shared" si="98"/>
        <v>1.5584022384960043</v>
      </c>
      <c r="CT63" s="1">
        <f t="shared" si="98"/>
        <v>27.626416825674976</v>
      </c>
      <c r="CU63" s="1">
        <f t="shared" si="98"/>
        <v>4.8832060997370946E-2</v>
      </c>
      <c r="CV63" s="1">
        <f t="shared" si="98"/>
        <v>64.266295951048519</v>
      </c>
      <c r="CW63" s="1">
        <f t="shared" si="98"/>
        <v>178.64137413824756</v>
      </c>
      <c r="CX63" s="1">
        <f t="shared" si="98"/>
        <v>0</v>
      </c>
      <c r="CY63" s="1">
        <f t="shared" si="98"/>
        <v>0</v>
      </c>
      <c r="CZ63" s="1">
        <f t="shared" si="98"/>
        <v>15.259672759177374</v>
      </c>
      <c r="DA63" s="1">
        <f t="shared" si="98"/>
        <v>1.4655449094847453</v>
      </c>
      <c r="DB63" s="1">
        <f t="shared" si="98"/>
        <v>0</v>
      </c>
      <c r="DC63" s="1">
        <f t="shared" si="98"/>
        <v>720.16810164321305</v>
      </c>
      <c r="DD63" s="1">
        <f t="shared" si="98"/>
        <v>1.3935263301735457</v>
      </c>
      <c r="DE63" s="1">
        <f t="shared" si="98"/>
        <v>23.444717307711077</v>
      </c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</row>
    <row r="64" spans="1:149" s="17" customFormat="1" x14ac:dyDescent="0.3">
      <c r="A64" s="2" t="s">
        <v>414</v>
      </c>
      <c r="B64" s="1">
        <f>SUM(B78:B85)</f>
        <v>156.86743559999999</v>
      </c>
      <c r="C64" s="1">
        <f t="shared" ref="C64:H64" si="99">SUM(C78:C85)</f>
        <v>0</v>
      </c>
      <c r="D64" s="1">
        <f t="shared" si="99"/>
        <v>1015.55504587</v>
      </c>
      <c r="E64" s="1">
        <f t="shared" si="99"/>
        <v>26.630043390000001</v>
      </c>
      <c r="F64" s="1">
        <f t="shared" si="99"/>
        <v>25.81155541</v>
      </c>
      <c r="G64" s="1">
        <f t="shared" si="99"/>
        <v>3.62120979</v>
      </c>
      <c r="H64" s="1">
        <f t="shared" si="99"/>
        <v>41.797493490000001</v>
      </c>
      <c r="I64" s="1"/>
      <c r="J64" s="7" t="s">
        <v>414</v>
      </c>
      <c r="K64" s="1">
        <f t="shared" ref="K64:AP64" si="100">SUM(K78:K85)</f>
        <v>0</v>
      </c>
      <c r="L64" s="1">
        <f t="shared" si="100"/>
        <v>0.47455663069887893</v>
      </c>
      <c r="M64" s="1">
        <f t="shared" si="100"/>
        <v>7.7241948267718102E-2</v>
      </c>
      <c r="N64" s="1">
        <f t="shared" si="100"/>
        <v>0.1757215396029484</v>
      </c>
      <c r="O64" s="1">
        <f t="shared" si="100"/>
        <v>0.1757215396029484</v>
      </c>
      <c r="P64" s="1">
        <f t="shared" si="100"/>
        <v>0.67865577543808575</v>
      </c>
      <c r="Q64" s="1">
        <f t="shared" si="100"/>
        <v>0</v>
      </c>
      <c r="R64" s="1">
        <f t="shared" si="100"/>
        <v>1.1364811660245693E-4</v>
      </c>
      <c r="S64" s="1">
        <f t="shared" si="100"/>
        <v>5.548713464177638E-4</v>
      </c>
      <c r="T64" s="1">
        <f t="shared" si="100"/>
        <v>8.5032756945259969E-2</v>
      </c>
      <c r="U64" s="1">
        <f t="shared" si="100"/>
        <v>1.0789523536290788E-4</v>
      </c>
      <c r="V64" s="1">
        <f t="shared" si="100"/>
        <v>4.2340906875579599E-2</v>
      </c>
      <c r="W64" s="1">
        <f t="shared" si="100"/>
        <v>3.7767523085147966E-3</v>
      </c>
      <c r="X64" s="1">
        <f t="shared" si="100"/>
        <v>2.3147774714088075E-3</v>
      </c>
      <c r="Y64" s="1">
        <f t="shared" si="100"/>
        <v>1.0029540220504087</v>
      </c>
      <c r="Z64" s="1">
        <f t="shared" si="100"/>
        <v>3.7375213346781443E-8</v>
      </c>
      <c r="AA64" s="1">
        <f t="shared" si="100"/>
        <v>1.495007761481941E-7</v>
      </c>
      <c r="AB64" s="1">
        <f t="shared" si="100"/>
        <v>156.86740069776187</v>
      </c>
      <c r="AC64" s="1">
        <f t="shared" si="100"/>
        <v>0.81848394704497962</v>
      </c>
      <c r="AD64" s="1">
        <f t="shared" si="100"/>
        <v>11.97736083411867</v>
      </c>
      <c r="AE64" s="1">
        <f t="shared" si="100"/>
        <v>3.5447270432160916</v>
      </c>
      <c r="AF64" s="1">
        <f t="shared" si="100"/>
        <v>0.32305708482834228</v>
      </c>
      <c r="AG64" s="1">
        <f t="shared" si="100"/>
        <v>8.6070177646235226</v>
      </c>
      <c r="AH64" s="1">
        <f t="shared" si="100"/>
        <v>1.3593645831886532</v>
      </c>
      <c r="AI64" s="1">
        <f t="shared" si="100"/>
        <v>4.1817057696554141</v>
      </c>
      <c r="AJ64" s="1">
        <f t="shared" si="100"/>
        <v>3.1671569288060579E-2</v>
      </c>
      <c r="AK64" s="1">
        <f t="shared" si="100"/>
        <v>0.72977689749612162</v>
      </c>
      <c r="AL64" s="1">
        <f t="shared" si="100"/>
        <v>1.8349027800160712E-2</v>
      </c>
      <c r="AM64" s="1">
        <f t="shared" si="100"/>
        <v>0</v>
      </c>
      <c r="AN64" s="1">
        <f t="shared" si="100"/>
        <v>0</v>
      </c>
      <c r="AO64" s="1">
        <f t="shared" si="100"/>
        <v>0.76664980531662141</v>
      </c>
      <c r="AP64" s="1">
        <f t="shared" si="100"/>
        <v>0.76664980531662141</v>
      </c>
      <c r="AQ64" s="1"/>
      <c r="AR64" s="1"/>
      <c r="AS64" s="1">
        <f t="shared" ref="AS64:CA64" si="101">SUM(AS78:AS85)</f>
        <v>0.11661524003907078</v>
      </c>
      <c r="AT64" s="1">
        <f t="shared" si="101"/>
        <v>3.1288918551744205E-7</v>
      </c>
      <c r="AU64" s="1">
        <f t="shared" si="101"/>
        <v>6.0419744004475415E-7</v>
      </c>
      <c r="AV64" s="1">
        <f t="shared" si="101"/>
        <v>8.1244352738195573</v>
      </c>
      <c r="AW64" s="1">
        <f t="shared" si="101"/>
        <v>0.14762642694871467</v>
      </c>
      <c r="AX64" s="1">
        <f t="shared" si="101"/>
        <v>2.308338087353301E-2</v>
      </c>
      <c r="AY64" s="1"/>
      <c r="AZ64" s="1">
        <f t="shared" si="101"/>
        <v>12.748334077110799</v>
      </c>
      <c r="BA64" s="1">
        <f t="shared" si="101"/>
        <v>6.2743603337466924E-2</v>
      </c>
      <c r="BB64" s="1">
        <f t="shared" si="101"/>
        <v>3.8717250417500207E-4</v>
      </c>
      <c r="BC64" s="1">
        <f t="shared" si="101"/>
        <v>2.8392698677777851E-3</v>
      </c>
      <c r="BD64" s="1">
        <f t="shared" si="101"/>
        <v>2.7427364451572657E-5</v>
      </c>
      <c r="BE64" s="1">
        <f t="shared" si="101"/>
        <v>5.5685789006652351E-5</v>
      </c>
      <c r="BF64" s="1">
        <f t="shared" si="101"/>
        <v>0</v>
      </c>
      <c r="BG64" s="1"/>
      <c r="BH64" s="1">
        <f t="shared" si="101"/>
        <v>7.6499501706078554E-2</v>
      </c>
      <c r="BI64" s="1">
        <f t="shared" si="101"/>
        <v>0.49679475956943642</v>
      </c>
      <c r="BJ64" s="1">
        <f t="shared" si="101"/>
        <v>9.0435943308145514E-3</v>
      </c>
      <c r="BK64" s="1">
        <f t="shared" si="101"/>
        <v>8.6889413504411903E-3</v>
      </c>
      <c r="BL64" s="1">
        <f t="shared" si="101"/>
        <v>42.303905319201618</v>
      </c>
      <c r="BM64" s="1">
        <f t="shared" si="101"/>
        <v>913.99954427509283</v>
      </c>
      <c r="BN64" s="1">
        <f t="shared" si="101"/>
        <v>93.431020274144657</v>
      </c>
      <c r="BO64" s="1">
        <f t="shared" si="101"/>
        <v>1015.5549998230567</v>
      </c>
      <c r="BP64" s="1">
        <f t="shared" si="101"/>
        <v>0</v>
      </c>
      <c r="BQ64" s="1">
        <f t="shared" si="101"/>
        <v>0.83445464007010539</v>
      </c>
      <c r="BR64" s="1"/>
      <c r="BS64" s="1">
        <f t="shared" si="101"/>
        <v>7.1925755517286957E-2</v>
      </c>
      <c r="BT64" s="1">
        <f t="shared" si="101"/>
        <v>2.2327150178320804E-4</v>
      </c>
      <c r="BU64" s="1">
        <f t="shared" si="101"/>
        <v>6.5871469160534962E-4</v>
      </c>
      <c r="BV64" s="1">
        <f t="shared" si="101"/>
        <v>5.2861690295805076E-4</v>
      </c>
      <c r="BW64" s="1">
        <f t="shared" si="101"/>
        <v>1.9636852556556804E-2</v>
      </c>
      <c r="BX64" s="1">
        <f t="shared" si="101"/>
        <v>1.5526660394517076E-2</v>
      </c>
      <c r="BY64" s="1">
        <f t="shared" si="101"/>
        <v>6.9860764409960501</v>
      </c>
      <c r="BZ64" s="1">
        <f t="shared" si="101"/>
        <v>0.15074701251674077</v>
      </c>
      <c r="CA64" s="1">
        <f t="shared" si="101"/>
        <v>9.7044514845373214E-2</v>
      </c>
      <c r="CB64" s="1">
        <f t="shared" ref="CB64:DE64" si="102">SUM(CB78:CB85)</f>
        <v>11.977371636766467</v>
      </c>
      <c r="CC64" s="1">
        <f t="shared" si="102"/>
        <v>8.889008413939814E-2</v>
      </c>
      <c r="CD64" s="1">
        <f t="shared" si="102"/>
        <v>0</v>
      </c>
      <c r="CE64" s="1">
        <f t="shared" si="102"/>
        <v>1.6183905998225218E-7</v>
      </c>
      <c r="CF64" s="1">
        <f t="shared" si="102"/>
        <v>6.7743601790153068E-2</v>
      </c>
      <c r="CG64" s="1">
        <f t="shared" si="102"/>
        <v>26.630034407674216</v>
      </c>
      <c r="CH64" s="1">
        <f t="shared" si="102"/>
        <v>25.811550460629281</v>
      </c>
      <c r="CI64" s="1">
        <f t="shared" si="102"/>
        <v>0.81848394704497962</v>
      </c>
      <c r="CJ64" s="1">
        <f t="shared" si="102"/>
        <v>3.4242693937840608E-2</v>
      </c>
      <c r="CK64" s="1">
        <f t="shared" si="102"/>
        <v>0</v>
      </c>
      <c r="CL64" s="1">
        <f t="shared" si="102"/>
        <v>0.33129101748816331</v>
      </c>
      <c r="CM64" s="1">
        <f t="shared" si="102"/>
        <v>7.9426688282985186E-2</v>
      </c>
      <c r="CN64" s="1">
        <f t="shared" si="102"/>
        <v>2.1517574977540366</v>
      </c>
      <c r="CO64" s="1">
        <f t="shared" si="102"/>
        <v>0.44897195555482</v>
      </c>
      <c r="CP64" s="1">
        <f t="shared" si="102"/>
        <v>0.32305369742665418</v>
      </c>
      <c r="CQ64" s="1">
        <f t="shared" si="102"/>
        <v>8.6070259240397426</v>
      </c>
      <c r="CR64" s="1">
        <f t="shared" si="102"/>
        <v>1.5733093357217228E-2</v>
      </c>
      <c r="CS64" s="1">
        <f t="shared" si="102"/>
        <v>7.6681855619305794E-2</v>
      </c>
      <c r="CT64" s="1">
        <f t="shared" si="102"/>
        <v>1.359372813703922</v>
      </c>
      <c r="CU64" s="1">
        <f t="shared" si="102"/>
        <v>2.4028063691529191E-3</v>
      </c>
      <c r="CV64" s="1">
        <f t="shared" si="102"/>
        <v>3.6212051166807098</v>
      </c>
      <c r="CW64" s="1">
        <f t="shared" si="102"/>
        <v>10.368057488070864</v>
      </c>
      <c r="CX64" s="1">
        <f t="shared" si="102"/>
        <v>0</v>
      </c>
      <c r="CY64" s="1">
        <f t="shared" si="102"/>
        <v>0</v>
      </c>
      <c r="CZ64" s="1">
        <f t="shared" si="102"/>
        <v>0.88565062238818515</v>
      </c>
      <c r="DA64" s="1">
        <f t="shared" si="102"/>
        <v>8.5057952715928226E-2</v>
      </c>
      <c r="DB64" s="1">
        <f t="shared" si="102"/>
        <v>0</v>
      </c>
      <c r="DC64" s="1">
        <f t="shared" si="102"/>
        <v>41.797472301680344</v>
      </c>
      <c r="DD64" s="1">
        <f t="shared" si="102"/>
        <v>8.0878400664013902E-2</v>
      </c>
      <c r="DE64" s="1">
        <f t="shared" si="102"/>
        <v>1.3606959380599686</v>
      </c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</row>
    <row r="65" spans="1:145" x14ac:dyDescent="0.3">
      <c r="A65" s="17"/>
      <c r="I65" s="15"/>
      <c r="J65" s="1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S65" s="17"/>
      <c r="CT65" s="17"/>
      <c r="CU65" s="17"/>
      <c r="CV65" s="17"/>
      <c r="CX65" s="17"/>
      <c r="CY65" s="17"/>
      <c r="CZ65" s="17"/>
      <c r="DA65" s="17"/>
      <c r="DB65" s="17"/>
      <c r="DC65" s="17"/>
      <c r="DE65" s="17"/>
      <c r="DF65" s="17"/>
      <c r="DJ65" s="17"/>
      <c r="DK65" s="17"/>
      <c r="DL65" s="17"/>
      <c r="DM65" s="17"/>
      <c r="DN65" s="17"/>
      <c r="DO65" s="17"/>
      <c r="DP65" s="17"/>
      <c r="EH65" s="17"/>
      <c r="EI65" s="17"/>
      <c r="EJ65" s="17"/>
      <c r="EK65" s="17"/>
      <c r="EL65" s="17"/>
      <c r="EM65" s="17"/>
      <c r="EN65" s="17"/>
      <c r="EO65" s="17"/>
    </row>
    <row r="66" spans="1:145" x14ac:dyDescent="0.3">
      <c r="A66" s="73"/>
      <c r="B66" s="105"/>
      <c r="J66" s="17"/>
      <c r="N66" s="17"/>
      <c r="O66" s="17"/>
      <c r="P66" s="17"/>
      <c r="T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M66" s="17"/>
      <c r="AO66" s="17"/>
      <c r="AP66" s="17"/>
      <c r="AT66" s="17"/>
      <c r="AU66" s="17"/>
      <c r="AV66" s="17"/>
      <c r="AW66" s="17"/>
      <c r="AX66" s="17"/>
      <c r="BB66" s="17"/>
      <c r="BC66" s="17"/>
      <c r="BD66" s="17"/>
      <c r="BE66" s="17"/>
      <c r="BF66" s="17"/>
      <c r="BH66" s="17"/>
      <c r="BI66" s="17"/>
      <c r="BJ66" s="17"/>
      <c r="BK66" s="17"/>
      <c r="BM66" s="17"/>
      <c r="BN66" s="17"/>
      <c r="BO66" s="17"/>
      <c r="BP66" s="17"/>
      <c r="BQ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S66" s="17"/>
      <c r="CT66" s="17"/>
      <c r="CU66" s="17"/>
      <c r="CV66" s="17"/>
      <c r="CX66" s="17"/>
      <c r="CY66" s="17"/>
      <c r="CZ66" s="17"/>
      <c r="DA66" s="17"/>
      <c r="DB66" s="17"/>
      <c r="DC66" s="17"/>
      <c r="DE66" s="17"/>
      <c r="DF66" s="17"/>
      <c r="DJ66" s="17"/>
      <c r="DK66" s="17"/>
      <c r="DL66" s="17"/>
      <c r="DM66" s="17"/>
      <c r="DN66" s="17"/>
      <c r="DO66" s="17"/>
      <c r="DP66" s="17"/>
      <c r="EH66" s="17"/>
      <c r="EI66" s="17"/>
      <c r="EJ66" s="17"/>
      <c r="EK66" s="17"/>
      <c r="EL66" s="17"/>
      <c r="EM66" s="17"/>
      <c r="EN66" s="17"/>
      <c r="EO66" s="17"/>
    </row>
    <row r="67" spans="1:145" x14ac:dyDescent="0.3">
      <c r="A67" s="17">
        <v>110</v>
      </c>
      <c r="B67" s="15">
        <v>136.41623962</v>
      </c>
      <c r="D67" s="15">
        <v>885.04833500999996</v>
      </c>
      <c r="E67" s="15">
        <v>22.89859701</v>
      </c>
      <c r="F67" s="15">
        <v>22.20413418</v>
      </c>
      <c r="G67" s="15">
        <v>1.6499322300000001</v>
      </c>
      <c r="H67" s="15">
        <v>28.54899082</v>
      </c>
      <c r="J67" s="28" t="s">
        <v>415</v>
      </c>
      <c r="K67" s="28">
        <v>0</v>
      </c>
      <c r="L67" s="28">
        <v>0.31170776538512002</v>
      </c>
      <c r="M67" s="28">
        <v>5.0735622556755101E-2</v>
      </c>
      <c r="N67" s="28">
        <v>0.115421012081945</v>
      </c>
      <c r="O67" s="28">
        <v>0.115421012081945</v>
      </c>
      <c r="P67" s="28">
        <v>0.44576791623538697</v>
      </c>
      <c r="Q67" s="28">
        <v>0</v>
      </c>
      <c r="R67" s="5">
        <v>9.4037169926751402E-5</v>
      </c>
      <c r="S67" s="28">
        <v>4.5911748981740098E-4</v>
      </c>
      <c r="T67" s="28">
        <v>5.5852944164596997E-2</v>
      </c>
      <c r="U67" s="5">
        <v>8.9273836150289006E-5</v>
      </c>
      <c r="V67" s="28">
        <v>2.7811266763978701E-2</v>
      </c>
      <c r="W67" s="28">
        <v>3.12499523250494E-3</v>
      </c>
      <c r="X67" s="28">
        <v>1.91532046936402E-3</v>
      </c>
      <c r="Y67" s="28">
        <v>0.65877988412286304</v>
      </c>
      <c r="Z67" s="5">
        <v>3.0925169618104299E-8</v>
      </c>
      <c r="AA67" s="5">
        <v>1.23701681575422E-7</v>
      </c>
      <c r="AB67" s="28">
        <v>131.06608376461199</v>
      </c>
      <c r="AC67" s="28">
        <v>0.66811772681426596</v>
      </c>
      <c r="AD67" s="28">
        <v>9.9104397669714501</v>
      </c>
      <c r="AE67" s="28">
        <v>2.9330157575356699</v>
      </c>
      <c r="AF67" s="28">
        <v>0.26730770460269898</v>
      </c>
      <c r="AG67" s="28">
        <v>7.1217126605929204</v>
      </c>
      <c r="AH67" s="28">
        <v>1.12478067869287</v>
      </c>
      <c r="AI67" s="28">
        <v>2.7467152637179799</v>
      </c>
      <c r="AJ67" s="28">
        <v>2.0803150071595E-2</v>
      </c>
      <c r="AK67" s="28">
        <v>0.47934619695762198</v>
      </c>
      <c r="AL67" s="28">
        <v>1.2052445155949399E-2</v>
      </c>
      <c r="AM67" s="28">
        <v>0</v>
      </c>
      <c r="AN67" s="28">
        <v>0</v>
      </c>
      <c r="AO67" s="28">
        <v>0.50356688553051399</v>
      </c>
      <c r="AP67" s="28">
        <v>0.50356688553051399</v>
      </c>
      <c r="AQ67" s="28">
        <v>0</v>
      </c>
      <c r="AR67" s="28">
        <v>0</v>
      </c>
      <c r="AS67" s="28">
        <v>7.65976473734684E-2</v>
      </c>
      <c r="AT67" s="5">
        <v>2.5889119157613899E-7</v>
      </c>
      <c r="AU67" s="5">
        <v>4.9992466926812096E-7</v>
      </c>
      <c r="AV67" s="28">
        <v>6.8068109371296801</v>
      </c>
      <c r="AW67" s="28">
        <v>9.6966956808148305E-2</v>
      </c>
      <c r="AX67" s="28">
        <v>1.51621097826794E-2</v>
      </c>
      <c r="AY67" s="28">
        <v>0</v>
      </c>
      <c r="AZ67" s="28">
        <v>8.3736211104086706</v>
      </c>
      <c r="BA67" s="28">
        <v>4.1212553935525802E-2</v>
      </c>
      <c r="BB67" s="28">
        <v>3.2035902269107199E-4</v>
      </c>
      <c r="BC67" s="28">
        <v>2.3493006387892198E-3</v>
      </c>
      <c r="BD67" s="5">
        <v>2.26942464877615E-5</v>
      </c>
      <c r="BE67" s="5">
        <v>4.6075706719136603E-5</v>
      </c>
      <c r="BF67" s="28">
        <v>0</v>
      </c>
      <c r="BG67" s="28">
        <v>0</v>
      </c>
      <c r="BH67" s="28">
        <v>5.0247905260999599E-2</v>
      </c>
      <c r="BI67" s="28">
        <v>0.411063835932031</v>
      </c>
      <c r="BJ67" s="28">
        <v>7.48294912283602E-3</v>
      </c>
      <c r="BK67" s="28">
        <v>7.1894993854616203E-3</v>
      </c>
      <c r="BL67" s="28">
        <v>27.786918214035701</v>
      </c>
      <c r="BM67" s="28">
        <v>765.76615817060394</v>
      </c>
      <c r="BN67" s="28">
        <v>78.278336171784105</v>
      </c>
      <c r="BO67" s="28">
        <v>850.85130527951799</v>
      </c>
      <c r="BP67" s="28">
        <v>0</v>
      </c>
      <c r="BQ67" s="28">
        <v>0.54810402205724196</v>
      </c>
      <c r="BR67" s="28">
        <v>0</v>
      </c>
      <c r="BS67" s="28">
        <v>4.7392160143741299E-2</v>
      </c>
      <c r="BT67" s="28">
        <v>1.84740586319218E-4</v>
      </c>
      <c r="BU67" s="28">
        <v>5.4503903834388697E-4</v>
      </c>
      <c r="BV67" s="28">
        <v>4.3739678235420502E-4</v>
      </c>
      <c r="BW67" s="28">
        <v>1.38742855757094E-2</v>
      </c>
      <c r="BX67" s="28">
        <v>1.2847238986535199E-2</v>
      </c>
      <c r="BY67" s="28">
        <v>4.5887302971279302</v>
      </c>
      <c r="BZ67" s="28">
        <v>0.124732746903883</v>
      </c>
      <c r="CA67" s="28">
        <v>8.0297565546167501E-2</v>
      </c>
      <c r="CB67" s="28">
        <v>9.9104484752283195</v>
      </c>
      <c r="CC67" s="28">
        <v>7.3550416949133904E-2</v>
      </c>
      <c r="CD67" s="28">
        <v>0</v>
      </c>
      <c r="CE67" s="5">
        <v>1.33910723832514E-7</v>
      </c>
      <c r="CF67" s="28">
        <v>5.6053178789331803E-2</v>
      </c>
      <c r="CG67" s="28">
        <v>22.025395371175598</v>
      </c>
      <c r="CH67" s="28">
        <v>21.3572776443614</v>
      </c>
      <c r="CI67" s="28">
        <v>0.66811772681426596</v>
      </c>
      <c r="CJ67" s="28">
        <v>2.8333515214647501E-2</v>
      </c>
      <c r="CK67" s="28">
        <v>0</v>
      </c>
      <c r="CL67" s="28">
        <v>0.27412063691529198</v>
      </c>
      <c r="CM67" s="28">
        <v>6.5720044974288599E-2</v>
      </c>
      <c r="CN67" s="28">
        <v>1.7804304524435399</v>
      </c>
      <c r="CO67" s="28">
        <v>0.37149277159564997</v>
      </c>
      <c r="CP67" s="28">
        <v>0.26730422129995501</v>
      </c>
      <c r="CQ67" s="28">
        <v>7.1217214790808798</v>
      </c>
      <c r="CR67" s="28">
        <v>1.0334101520638E-2</v>
      </c>
      <c r="CS67" s="28">
        <v>6.3449008746837704E-2</v>
      </c>
      <c r="CT67" s="28">
        <v>1.1247877334832399</v>
      </c>
      <c r="CU67" s="28">
        <v>1.9881582036739998E-3</v>
      </c>
      <c r="CV67" s="28">
        <v>1.6058364280714501</v>
      </c>
      <c r="CW67" s="28">
        <v>6.8101647716966198</v>
      </c>
      <c r="CX67" s="28">
        <v>0</v>
      </c>
      <c r="CY67" s="28">
        <v>0</v>
      </c>
      <c r="CZ67" s="28">
        <v>0.58173020425095201</v>
      </c>
      <c r="DA67" s="28">
        <v>5.5869599177764198E-2</v>
      </c>
      <c r="DB67" s="28">
        <v>0</v>
      </c>
      <c r="DC67" s="28">
        <v>27.454271399989999</v>
      </c>
      <c r="DD67" s="28">
        <v>5.3124173260139899E-2</v>
      </c>
      <c r="DE67" s="28">
        <v>0.89376050036431398</v>
      </c>
      <c r="DF67" s="17"/>
      <c r="DG67" s="25">
        <f t="shared" ref="DG67:DG72" si="103">(AV67/BO67)</f>
        <v>8.0000005816451506E-3</v>
      </c>
      <c r="DH67" s="94">
        <f t="shared" ref="DH67:DH72" si="104">BL67/DC67</f>
        <v>1.0121163956310939</v>
      </c>
      <c r="DI67" s="25">
        <f t="shared" ref="DI67:DI72" si="105">BI67/CH67</f>
        <v>1.9247014660623528E-2</v>
      </c>
      <c r="DJ67" s="40">
        <f t="shared" ref="DJ67:DJ72" si="106">(AB67-B67)/(B67+1E-50)</f>
        <v>-3.9219347126789025E-2</v>
      </c>
      <c r="DK67" s="40"/>
      <c r="DL67" s="40">
        <f t="shared" ref="DL67:DL72" si="107">(BO67-D67)/(D67+1E-50)</f>
        <v>-3.8638601280568015E-2</v>
      </c>
      <c r="DM67" s="40">
        <f t="shared" ref="DM67:DN72" si="108">(CG67-E67)/(E67+1E-50)</f>
        <v>-3.813341221049775E-2</v>
      </c>
      <c r="DN67" s="40">
        <f t="shared" si="108"/>
        <v>-3.8139588275474964E-2</v>
      </c>
      <c r="DO67" s="40">
        <f t="shared" ref="DO67:DO72" si="109">(CV67-G67)/(G67+1E-50)</f>
        <v>-2.6725826144113812E-2</v>
      </c>
      <c r="DP67" s="40">
        <f t="shared" ref="DP67:DP72" si="110">(DC67-H67)/(H67+1E-50)</f>
        <v>-3.8345293075757188E-2</v>
      </c>
      <c r="DQ67" s="72">
        <f t="shared" ref="DQ67:DQ80" si="111">(O67/0.004204-$DC67)/($DC67)</f>
        <v>2.8202908049944843E-5</v>
      </c>
      <c r="DR67" s="72">
        <f t="shared" ref="DR67:DR80" si="112">(M67/0.001848-$DC67)/($DC67)</f>
        <v>2.5427873971988469E-6</v>
      </c>
      <c r="DS67" s="72">
        <f t="shared" ref="DS67:DS80" si="113">((R67+S67)/0.0000259-$CH67)/($CH67)</f>
        <v>2.1128949038193925E-6</v>
      </c>
      <c r="DT67" s="72">
        <f t="shared" ref="DT67:DT80" si="114">(T67/0.002034-$DC67)/($DC67)</f>
        <v>1.9619890702920204E-4</v>
      </c>
      <c r="DU67" s="72">
        <f t="shared" ref="DU67:DU80" si="115">((U67)/0.00000418-$CH67)/($CH67)</f>
        <v>4.6553258045372901E-6</v>
      </c>
      <c r="DV67" s="72">
        <f t="shared" ref="DV67:DV80" si="116">(V67/0.001013-$DC67)/($DC67)</f>
        <v>3.2302044988198686E-6</v>
      </c>
      <c r="DW67" s="72">
        <f t="shared" ref="DW67:DW80" si="117">((X67+W67)/0.000236-$CH67)/($CH67)</f>
        <v>-3.6152490830303815E-7</v>
      </c>
      <c r="DX67" s="72">
        <f t="shared" ref="DX67:DX80" si="118">((AA67+Z67)/0.00000000724-$CH67)/($CH67)</f>
        <v>1.0415300852244666E-6</v>
      </c>
      <c r="DY67" s="72">
        <f t="shared" ref="DY67:DY80" si="119">(AL67/0.000439-$DC67)/($DC67)</f>
        <v>1.6603591020094951E-6</v>
      </c>
      <c r="DZ67" s="72">
        <f t="shared" ref="DZ67:DZ80" si="120">(AP67/0.018342-$DC67)/($DC67)</f>
        <v>1.2699657740288648E-6</v>
      </c>
      <c r="EA67" s="72">
        <f t="shared" ref="EA67:EA80" si="121">(AS67/0.00279-$DC67)/($DC67)</f>
        <v>3.0048989209279209E-6</v>
      </c>
      <c r="EB67" s="72">
        <f t="shared" ref="EB67:EB80" si="122">((AT67+AU67+CE67)/0.0000000418-$CH67)/($CH67)</f>
        <v>-8.5365358302614944E-6</v>
      </c>
      <c r="EC67" s="72">
        <f t="shared" ref="EC67:EC80" si="123">((BB67+BC67)/0.000125-$CH67)/($CH67)</f>
        <v>-1.6505805126459299E-8</v>
      </c>
      <c r="ED67" s="72">
        <f t="shared" ref="ED67:ED80" si="124">((BD67+BE67)/0.00000322-$CH67)/($CH67)</f>
        <v>-6.9914920924722433E-6</v>
      </c>
      <c r="EE67" s="72">
        <f t="shared" ref="EE67:EE80" si="125">(BH67/0.00183-$DC67)/($DC67)</f>
        <v>1.3113905955588567E-4</v>
      </c>
      <c r="EF67" s="72">
        <f t="shared" ref="EF67:EF80" si="126">((BJ67+BK67)/0.000687-$CH67)/($CH67)</f>
        <v>-8.4060852948302135E-8</v>
      </c>
      <c r="EG67" s="72">
        <f t="shared" ref="EG67:EG80" si="127">(DA67/0.002035-$DC67)/($DC67)</f>
        <v>2.8079532942727851E-6</v>
      </c>
      <c r="EH67" s="40">
        <f t="shared" ref="EH67:EH80" si="128">(DD67/0.001935-$DC67)/($DC67)</f>
        <v>2.976076992203158E-6</v>
      </c>
      <c r="EI67" s="69">
        <f t="shared" ref="EI67:EI80" si="129">(BS67-$DC67*0.0017-$CH67*0.0000337)/(BS67)</f>
        <v>3.3445857467420626E-6</v>
      </c>
      <c r="EJ67" s="40">
        <f t="shared" ref="EJ67:EJ80" si="130">((BT67)/0.00000865-$CH67)/($CH67)</f>
        <v>7.2910665040882958E-7</v>
      </c>
      <c r="EK67" s="40">
        <f t="shared" ref="EK67:EK80" si="131">((BU67)/0.0000255-$CH67)/($CH67)</f>
        <v>7.8672436500472754E-4</v>
      </c>
      <c r="EL67" s="40">
        <f t="shared" ref="EL67:EL80" si="132">((BV67)/0.0000205-$CH67)/($CH67)</f>
        <v>-9.7621228634019457E-4</v>
      </c>
      <c r="EM67" s="69">
        <f t="shared" ref="EM67:EM80" si="133">(BW67-$DC67*0.000333-$CH67*0.000222)/(BW67)</f>
        <v>-6.704804715700547E-4</v>
      </c>
      <c r="EN67" s="40">
        <f t="shared" ref="EN67:EN80" si="134">(SUM(AC67:AH67)-$CG67)/($CG67)</f>
        <v>-9.5689386581699968E-7</v>
      </c>
      <c r="EO67" s="40">
        <f t="shared" ref="EO67:EO80" si="135">(SUM(AD67:AH67)-$CH67)/($CH67)</f>
        <v>-9.8682829063365957E-7</v>
      </c>
    </row>
    <row r="68" spans="1:145" x14ac:dyDescent="0.3">
      <c r="A68" s="17">
        <v>111</v>
      </c>
      <c r="B68" s="15">
        <v>11.162609209999999</v>
      </c>
      <c r="D68" s="15">
        <v>73.356047450000005</v>
      </c>
      <c r="E68" s="15">
        <v>1.93629863</v>
      </c>
      <c r="F68" s="15">
        <v>1.87712956</v>
      </c>
      <c r="G68" s="15">
        <v>0.20352287999999999</v>
      </c>
      <c r="H68" s="15">
        <v>2.5174577500000002</v>
      </c>
      <c r="J68" s="28" t="s">
        <v>416</v>
      </c>
      <c r="K68" s="28">
        <v>0</v>
      </c>
      <c r="L68" s="28">
        <v>2.8582481647708002E-2</v>
      </c>
      <c r="M68" s="28">
        <v>4.6522162853863003E-3</v>
      </c>
      <c r="N68" s="28">
        <v>1.0583686037443E-2</v>
      </c>
      <c r="O68" s="28">
        <v>1.0583686037443E-2</v>
      </c>
      <c r="P68" s="28">
        <v>4.08753159382595E-2</v>
      </c>
      <c r="Q68" s="28">
        <v>0</v>
      </c>
      <c r="R68" s="5">
        <v>8.26498912570202E-6</v>
      </c>
      <c r="S68" s="5">
        <v>4.0353165782061999E-5</v>
      </c>
      <c r="T68" s="28">
        <v>5.1215421409019296E-3</v>
      </c>
      <c r="U68" s="5">
        <v>7.8463862584165199E-6</v>
      </c>
      <c r="V68" s="28">
        <v>2.5502483371971098E-3</v>
      </c>
      <c r="W68" s="28">
        <v>2.7466163726251998E-4</v>
      </c>
      <c r="X68" s="28">
        <v>1.68340126214608E-4</v>
      </c>
      <c r="Y68" s="28">
        <v>6.0407786057311397E-2</v>
      </c>
      <c r="Z68" s="5">
        <v>2.7180948053594301E-9</v>
      </c>
      <c r="AA68" s="5">
        <v>1.08723245424031E-8</v>
      </c>
      <c r="AB68" s="28">
        <v>11.162614715190299</v>
      </c>
      <c r="AC68" s="28">
        <v>5.9169109938987101E-2</v>
      </c>
      <c r="AD68" s="28">
        <v>0.87104608530784799</v>
      </c>
      <c r="AE68" s="28">
        <v>0.25778813825184399</v>
      </c>
      <c r="AF68" s="28">
        <v>2.3494167496155599E-2</v>
      </c>
      <c r="AG68" s="28">
        <v>0.62594015652816104</v>
      </c>
      <c r="AH68" s="28">
        <v>9.8858980362329596E-2</v>
      </c>
      <c r="AI68" s="28">
        <v>0.25186345138778699</v>
      </c>
      <c r="AJ68" s="28">
        <v>1.90757404214653E-3</v>
      </c>
      <c r="AK68" s="28">
        <v>4.3954352602503299E-2</v>
      </c>
      <c r="AL68" s="28">
        <v>1.1051715739661099E-3</v>
      </c>
      <c r="AM68" s="28">
        <v>0</v>
      </c>
      <c r="AN68" s="28">
        <v>0</v>
      </c>
      <c r="AO68" s="28">
        <v>4.61752870262934E-2</v>
      </c>
      <c r="AP68" s="28">
        <v>4.61752870262934E-2</v>
      </c>
      <c r="AQ68" s="28">
        <v>0</v>
      </c>
      <c r="AR68" s="28">
        <v>0</v>
      </c>
      <c r="AS68" s="28">
        <v>7.0236956524248103E-3</v>
      </c>
      <c r="AT68" s="5">
        <v>2.2754439813562798E-8</v>
      </c>
      <c r="AU68" s="5">
        <v>4.3940044559784298E-8</v>
      </c>
      <c r="AV68" s="28">
        <v>0.58684908604088404</v>
      </c>
      <c r="AW68" s="28">
        <v>8.8915263130662399E-3</v>
      </c>
      <c r="AX68" s="28">
        <v>1.3902961896157401E-3</v>
      </c>
      <c r="AY68" s="28">
        <v>0</v>
      </c>
      <c r="AZ68" s="28">
        <v>0.76782979652140004</v>
      </c>
      <c r="BA68" s="28">
        <v>3.7790098743629998E-3</v>
      </c>
      <c r="BB68" s="5">
        <v>2.8157252721330199E-5</v>
      </c>
      <c r="BC68" s="28">
        <v>2.0648426958117601E-4</v>
      </c>
      <c r="BD68" s="5">
        <v>1.9946044522341E-6</v>
      </c>
      <c r="BE68" s="5">
        <v>4.0496658344218604E-6</v>
      </c>
      <c r="BF68" s="28">
        <v>0</v>
      </c>
      <c r="BG68" s="28">
        <v>0</v>
      </c>
      <c r="BH68" s="28">
        <v>4.6076102301009902E-3</v>
      </c>
      <c r="BI68" s="28">
        <v>3.6129158809945001E-2</v>
      </c>
      <c r="BJ68" s="28">
        <v>6.5769012604926201E-4</v>
      </c>
      <c r="BK68" s="28">
        <v>6.3189822031889799E-4</v>
      </c>
      <c r="BL68" s="28">
        <v>2.5479592001631399</v>
      </c>
      <c r="BM68" s="28">
        <v>66.020397774213606</v>
      </c>
      <c r="BN68" s="28">
        <v>6.7487549196690804</v>
      </c>
      <c r="BO68" s="28">
        <v>73.356001779923503</v>
      </c>
      <c r="BP68" s="28">
        <v>0</v>
      </c>
      <c r="BQ68" s="28">
        <v>5.0259041401974201E-2</v>
      </c>
      <c r="BR68" s="28">
        <v>0</v>
      </c>
      <c r="BS68" s="28">
        <v>4.3429827556782799E-3</v>
      </c>
      <c r="BT68" s="5">
        <v>1.62372745087275E-5</v>
      </c>
      <c r="BU68" s="5">
        <v>4.79055707305565E-5</v>
      </c>
      <c r="BV68" s="5">
        <v>3.84436845291754E-5</v>
      </c>
      <c r="BW68" s="28">
        <v>1.2542289659992099E-3</v>
      </c>
      <c r="BX68" s="28">
        <v>1.12916560348771E-3</v>
      </c>
      <c r="BY68" s="28">
        <v>0.42076947331304998</v>
      </c>
      <c r="BZ68" s="28">
        <v>1.0962972039881599E-2</v>
      </c>
      <c r="CA68" s="28">
        <v>7.0575119518069603E-3</v>
      </c>
      <c r="CB68" s="28">
        <v>0.87104697817975396</v>
      </c>
      <c r="CC68" s="28">
        <v>6.4644690663977003E-3</v>
      </c>
      <c r="CD68" s="28">
        <v>0</v>
      </c>
      <c r="CE68" s="5">
        <v>1.1769495615558E-8</v>
      </c>
      <c r="CF68" s="28">
        <v>4.9266117605560001E-3</v>
      </c>
      <c r="CG68" s="28">
        <v>1.93629813303107</v>
      </c>
      <c r="CH68" s="28">
        <v>1.8771290230920901</v>
      </c>
      <c r="CI68" s="28">
        <v>5.9169109938987101E-2</v>
      </c>
      <c r="CJ68" s="28">
        <v>2.49028057893373E-3</v>
      </c>
      <c r="CK68" s="28">
        <v>0</v>
      </c>
      <c r="CL68" s="28">
        <v>2.40929081389132E-2</v>
      </c>
      <c r="CM68" s="28">
        <v>5.7762551188566798E-3</v>
      </c>
      <c r="CN68" s="28">
        <v>0.15648509664511601</v>
      </c>
      <c r="CO68" s="28">
        <v>3.2651264758566299E-2</v>
      </c>
      <c r="CP68" s="28">
        <v>2.3493864911787499E-2</v>
      </c>
      <c r="CQ68" s="28">
        <v>0.62594076279920796</v>
      </c>
      <c r="CR68" s="28">
        <v>9.4761833965420505E-4</v>
      </c>
      <c r="CS68" s="28">
        <v>5.5766410930515797E-3</v>
      </c>
      <c r="CT68" s="28">
        <v>9.8859498448497202E-2</v>
      </c>
      <c r="CU68" s="28">
        <v>1.7474199727729101E-4</v>
      </c>
      <c r="CV68" s="28">
        <v>0.203522729639489</v>
      </c>
      <c r="CW68" s="28">
        <v>0.62446793314311999</v>
      </c>
      <c r="CX68" s="28">
        <v>0</v>
      </c>
      <c r="CY68" s="28">
        <v>0</v>
      </c>
      <c r="CZ68" s="28">
        <v>5.3342539991620197E-2</v>
      </c>
      <c r="DA68" s="28">
        <v>5.1230037756724803E-3</v>
      </c>
      <c r="DB68" s="28">
        <v>0</v>
      </c>
      <c r="DC68" s="28">
        <v>2.5174574802272902</v>
      </c>
      <c r="DD68" s="28">
        <v>4.8712545979717496E-3</v>
      </c>
      <c r="DE68" s="28">
        <v>8.1954515311006004E-2</v>
      </c>
      <c r="DF68" s="17"/>
      <c r="DG68" s="25">
        <f t="shared" si="103"/>
        <v>8.0000146109584763E-3</v>
      </c>
      <c r="DH68" s="94">
        <f t="shared" si="104"/>
        <v>1.0121160814732393</v>
      </c>
      <c r="DI68" s="25">
        <f t="shared" si="105"/>
        <v>1.9247030100483689E-2</v>
      </c>
      <c r="DJ68" s="40">
        <f t="shared" si="106"/>
        <v>4.9318131599003093E-7</v>
      </c>
      <c r="DK68" s="40"/>
      <c r="DL68" s="40">
        <f t="shared" si="107"/>
        <v>-6.2258093354785493E-7</v>
      </c>
      <c r="DM68" s="40">
        <f t="shared" si="108"/>
        <v>-2.5665923753108225E-7</v>
      </c>
      <c r="DN68" s="40">
        <f t="shared" si="108"/>
        <v>-2.8602602683926911E-7</v>
      </c>
      <c r="DO68" s="40">
        <f t="shared" si="109"/>
        <v>-7.3878922599017559E-7</v>
      </c>
      <c r="DP68" s="40">
        <f t="shared" si="110"/>
        <v>-1.071607696092488E-7</v>
      </c>
      <c r="DQ68" s="72">
        <f t="shared" si="111"/>
        <v>2.7854074426089747E-5</v>
      </c>
      <c r="DR68" s="72">
        <f t="shared" si="112"/>
        <v>-9.702394088254022E-6</v>
      </c>
      <c r="DS68" s="72">
        <f t="shared" si="113"/>
        <v>1.0556038116232645E-5</v>
      </c>
      <c r="DT68" s="72">
        <f t="shared" si="114"/>
        <v>2.0186005289077146E-4</v>
      </c>
      <c r="DU68" s="72">
        <f t="shared" si="115"/>
        <v>-1.6642166539510289E-6</v>
      </c>
      <c r="DV68" s="72">
        <f t="shared" si="116"/>
        <v>2.5060825474528156E-5</v>
      </c>
      <c r="DW68" s="72">
        <f t="shared" si="117"/>
        <v>-1.5484623304237831E-6</v>
      </c>
      <c r="DX68" s="72">
        <f t="shared" si="118"/>
        <v>3.841366238141925E-7</v>
      </c>
      <c r="DY68" s="72">
        <f t="shared" si="119"/>
        <v>7.003618913919221E-6</v>
      </c>
      <c r="DZ68" s="72">
        <f t="shared" si="120"/>
        <v>1.7741981711270013E-6</v>
      </c>
      <c r="EA68" s="72">
        <f t="shared" si="121"/>
        <v>-1.5258908566733115E-6</v>
      </c>
      <c r="EB68" s="72">
        <f t="shared" si="122"/>
        <v>-1.6792854563690314E-7</v>
      </c>
      <c r="EC68" s="72">
        <f t="shared" si="123"/>
        <v>1.6809329144478566E-6</v>
      </c>
      <c r="ED68" s="72">
        <f t="shared" si="124"/>
        <v>-1.4090452028067889E-5</v>
      </c>
      <c r="EE68" s="72">
        <f t="shared" si="125"/>
        <v>1.439220503023345E-4</v>
      </c>
      <c r="EF68" s="72">
        <f t="shared" si="126"/>
        <v>5.4862800546928291E-7</v>
      </c>
      <c r="EG68" s="72">
        <f t="shared" si="127"/>
        <v>-4.3327108187526499E-6</v>
      </c>
      <c r="EH68" s="40">
        <f t="shared" si="128"/>
        <v>-5.2606844355411099E-6</v>
      </c>
      <c r="EI68" s="69">
        <f t="shared" si="129"/>
        <v>1.0543724499886959E-5</v>
      </c>
      <c r="EJ68" s="40">
        <f t="shared" si="130"/>
        <v>6.6796743094022014E-6</v>
      </c>
      <c r="EK68" s="40">
        <f t="shared" si="131"/>
        <v>8.1017844806850823E-4</v>
      </c>
      <c r="EL68" s="40">
        <f t="shared" si="132"/>
        <v>-9.7347530169266977E-4</v>
      </c>
      <c r="EM68" s="69">
        <f t="shared" si="133"/>
        <v>-6.4343757383947449E-4</v>
      </c>
      <c r="EN68" s="40">
        <f t="shared" si="134"/>
        <v>-7.7216711582896555E-7</v>
      </c>
      <c r="EO68" s="40">
        <f t="shared" si="135"/>
        <v>-7.9650665110391242E-7</v>
      </c>
    </row>
    <row r="69" spans="1:145" x14ac:dyDescent="0.3">
      <c r="A69" s="17">
        <v>112</v>
      </c>
      <c r="B69" s="15">
        <v>649.47669688999997</v>
      </c>
      <c r="D69" s="15">
        <v>4223.2643735000001</v>
      </c>
      <c r="E69" s="15">
        <v>109.83374068000001</v>
      </c>
      <c r="F69" s="15">
        <v>106.51956086</v>
      </c>
      <c r="G69" s="15">
        <v>5.4460161999999999</v>
      </c>
      <c r="H69" s="15">
        <v>145.74412126999999</v>
      </c>
      <c r="J69" s="28" t="s">
        <v>417</v>
      </c>
      <c r="K69" s="28">
        <v>0</v>
      </c>
      <c r="L69" s="28">
        <v>1.64559112908723</v>
      </c>
      <c r="M69" s="28">
        <v>0.267847060731769</v>
      </c>
      <c r="N69" s="28">
        <v>0.60933896626134698</v>
      </c>
      <c r="O69" s="28">
        <v>0.60933896626134698</v>
      </c>
      <c r="P69" s="28">
        <v>2.35333652061045</v>
      </c>
      <c r="Q69" s="28">
        <v>0</v>
      </c>
      <c r="R69" s="28">
        <v>4.6744445730473902E-4</v>
      </c>
      <c r="S69" s="28">
        <v>2.28222755005869E-3</v>
      </c>
      <c r="T69" s="28">
        <v>0.29486306655795602</v>
      </c>
      <c r="U69" s="28">
        <v>4.4377116187326602E-4</v>
      </c>
      <c r="V69" s="28">
        <v>0.14682315681736299</v>
      </c>
      <c r="W69" s="28">
        <v>1.55340421193031E-2</v>
      </c>
      <c r="X69" s="28">
        <v>9.5208684006018503E-3</v>
      </c>
      <c r="Y69" s="28">
        <v>3.47788017145345</v>
      </c>
      <c r="Z69" s="5">
        <v>1.53725425354255E-7</v>
      </c>
      <c r="AA69" s="5">
        <v>6.14907874358593E-7</v>
      </c>
      <c r="AB69" s="28">
        <v>647.74867000666802</v>
      </c>
      <c r="AC69" s="28">
        <v>3.30315073551701</v>
      </c>
      <c r="AD69" s="28">
        <v>49.263842104973001</v>
      </c>
      <c r="AE69" s="28">
        <v>14.5797325793526</v>
      </c>
      <c r="AF69" s="28">
        <v>1.3287569790064799</v>
      </c>
      <c r="AG69" s="28">
        <v>35.4013108682352</v>
      </c>
      <c r="AH69" s="28">
        <v>5.5911669615348503</v>
      </c>
      <c r="AI69" s="28">
        <v>14.5006724975942</v>
      </c>
      <c r="AJ69" s="28">
        <v>0.10982557363216899</v>
      </c>
      <c r="AK69" s="28">
        <v>2.53060117667289</v>
      </c>
      <c r="AL69" s="28">
        <v>6.3628245568434105E-2</v>
      </c>
      <c r="AM69" s="28">
        <v>0</v>
      </c>
      <c r="AN69" s="28">
        <v>0</v>
      </c>
      <c r="AO69" s="28">
        <v>2.6584616637620702</v>
      </c>
      <c r="AP69" s="28">
        <v>2.6584616637620702</v>
      </c>
      <c r="AQ69" s="28">
        <v>0</v>
      </c>
      <c r="AR69" s="28">
        <v>0</v>
      </c>
      <c r="AS69" s="28">
        <v>0.40438050843267798</v>
      </c>
      <c r="AT69" s="5">
        <v>1.2869235373270001E-6</v>
      </c>
      <c r="AU69" s="5">
        <v>2.4851106233017498E-6</v>
      </c>
      <c r="AV69" s="28">
        <v>33.683452526221203</v>
      </c>
      <c r="AW69" s="28">
        <v>0.51191523395999705</v>
      </c>
      <c r="AX69" s="28">
        <v>8.0044662618649995E-2</v>
      </c>
      <c r="AY69" s="28">
        <v>0</v>
      </c>
      <c r="AZ69" s="28">
        <v>44.206606922037899</v>
      </c>
      <c r="BA69" s="28">
        <v>0.217572601213644</v>
      </c>
      <c r="BB69" s="28">
        <v>1.59247231821513E-3</v>
      </c>
      <c r="BC69" s="28">
        <v>1.16781417241246E-2</v>
      </c>
      <c r="BD69" s="28">
        <v>1.1281072769060301E-4</v>
      </c>
      <c r="BE69" s="28">
        <v>2.29039170621207E-4</v>
      </c>
      <c r="BF69" s="28">
        <v>0</v>
      </c>
      <c r="BG69" s="28">
        <v>0</v>
      </c>
      <c r="BH69" s="28">
        <v>0.26527236537078902</v>
      </c>
      <c r="BI69" s="28">
        <v>2.0433554567150001</v>
      </c>
      <c r="BJ69" s="28">
        <v>3.7196965337830699E-2</v>
      </c>
      <c r="BK69" s="28">
        <v>3.5738173580912302E-2</v>
      </c>
      <c r="BL69" s="28">
        <v>146.69467638904899</v>
      </c>
      <c r="BM69" s="28">
        <v>3789.3815638486099</v>
      </c>
      <c r="BN69" s="28">
        <v>387.35918583309899</v>
      </c>
      <c r="BO69" s="28">
        <v>4210.4242022079297</v>
      </c>
      <c r="BP69" s="28">
        <v>0</v>
      </c>
      <c r="BQ69" s="28">
        <v>2.8935892557747298</v>
      </c>
      <c r="BR69" s="28">
        <v>0</v>
      </c>
      <c r="BS69" s="28">
        <v>0.24997410120317201</v>
      </c>
      <c r="BT69" s="28">
        <v>9.1831746777118299E-4</v>
      </c>
      <c r="BU69" s="28">
        <v>2.7093163136515698E-3</v>
      </c>
      <c r="BV69" s="28">
        <v>2.17425671720762E-3</v>
      </c>
      <c r="BW69" s="28">
        <v>7.1786943126264199E-2</v>
      </c>
      <c r="BX69" s="28">
        <v>6.3862258524997606E-2</v>
      </c>
      <c r="BY69" s="28">
        <v>24.225147975330199</v>
      </c>
      <c r="BZ69" s="28">
        <v>0.62003209929617398</v>
      </c>
      <c r="CA69" s="28">
        <v>0.39915123155695797</v>
      </c>
      <c r="CB69" s="28">
        <v>49.263885205332997</v>
      </c>
      <c r="CC69" s="28">
        <v>0.36561146844359099</v>
      </c>
      <c r="CD69" s="28">
        <v>0</v>
      </c>
      <c r="CE69" s="5">
        <v>6.6566014649713104E-7</v>
      </c>
      <c r="CF69" s="28">
        <v>0.278634644532261</v>
      </c>
      <c r="CG69" s="28">
        <v>109.46805314572001</v>
      </c>
      <c r="CH69" s="28">
        <v>106.164902410203</v>
      </c>
      <c r="CI69" s="28">
        <v>3.30315073551701</v>
      </c>
      <c r="CJ69" s="28">
        <v>0.14084289312543699</v>
      </c>
      <c r="CK69" s="28">
        <v>0</v>
      </c>
      <c r="CL69" s="28">
        <v>1.36262449224799</v>
      </c>
      <c r="CM69" s="28">
        <v>0.32668758852935198</v>
      </c>
      <c r="CN69" s="28">
        <v>8.8503396771330998</v>
      </c>
      <c r="CO69" s="28">
        <v>1.84665332870362</v>
      </c>
      <c r="CP69" s="28">
        <v>1.32874231827025</v>
      </c>
      <c r="CQ69" s="28">
        <v>35.4013535276707</v>
      </c>
      <c r="CR69" s="28">
        <v>5.4556787262575998E-2</v>
      </c>
      <c r="CS69" s="28">
        <v>0.315398270474048</v>
      </c>
      <c r="CT69" s="28">
        <v>5.5912004717891</v>
      </c>
      <c r="CU69" s="28">
        <v>9.8829345723308801E-3</v>
      </c>
      <c r="CV69" s="28">
        <v>5.4301031873322403</v>
      </c>
      <c r="CW69" s="28">
        <v>35.952715436392701</v>
      </c>
      <c r="CX69" s="28">
        <v>0</v>
      </c>
      <c r="CY69" s="28">
        <v>0</v>
      </c>
      <c r="CZ69" s="28">
        <v>3.0711219369257599</v>
      </c>
      <c r="DA69" s="28">
        <v>0.29495085393369602</v>
      </c>
      <c r="DB69" s="28">
        <v>0</v>
      </c>
      <c r="DC69" s="28">
        <v>144.93857041287001</v>
      </c>
      <c r="DD69" s="28">
        <v>0.28045731928768602</v>
      </c>
      <c r="DE69" s="28">
        <v>4.7184033290122596</v>
      </c>
      <c r="DF69" s="17"/>
      <c r="DG69" s="25">
        <f t="shared" si="103"/>
        <v>8.0000139911217821E-3</v>
      </c>
      <c r="DH69" s="94">
        <f t="shared" si="104"/>
        <v>1.0121162087577971</v>
      </c>
      <c r="DI69" s="25">
        <f t="shared" si="105"/>
        <v>1.9246996044133536E-2</v>
      </c>
      <c r="DJ69" s="40">
        <f t="shared" si="106"/>
        <v>-2.660644934000797E-3</v>
      </c>
      <c r="DK69" s="40"/>
      <c r="DL69" s="40">
        <f t="shared" si="107"/>
        <v>-3.0403427672298926E-3</v>
      </c>
      <c r="DM69" s="40">
        <f t="shared" si="108"/>
        <v>-3.3294644434029414E-3</v>
      </c>
      <c r="DN69" s="40">
        <f t="shared" si="108"/>
        <v>-3.3295147570419699E-3</v>
      </c>
      <c r="DO69" s="40">
        <f t="shared" si="109"/>
        <v>-2.921954706590769E-3</v>
      </c>
      <c r="DP69" s="40">
        <f t="shared" si="110"/>
        <v>-5.5271584892103744E-3</v>
      </c>
      <c r="DQ69" s="72">
        <f t="shared" si="111"/>
        <v>2.8254769571306655E-5</v>
      </c>
      <c r="DR69" s="72">
        <f t="shared" si="112"/>
        <v>2.1751594021117697E-6</v>
      </c>
      <c r="DS69" s="72">
        <f t="shared" si="113"/>
        <v>3.7638655022876261E-7</v>
      </c>
      <c r="DT69" s="72">
        <f t="shared" si="114"/>
        <v>1.9678881939645698E-4</v>
      </c>
      <c r="DU69" s="72">
        <f t="shared" si="115"/>
        <v>4.2134475073100774E-6</v>
      </c>
      <c r="DV69" s="72">
        <f t="shared" si="116"/>
        <v>2.6221349786200191E-6</v>
      </c>
      <c r="DW69" s="72">
        <f t="shared" si="117"/>
        <v>-2.5739071345064773E-7</v>
      </c>
      <c r="DX69" s="72">
        <f t="shared" si="118"/>
        <v>-7.7245750766808869E-7</v>
      </c>
      <c r="DY69" s="72">
        <f t="shared" si="119"/>
        <v>3.3500514803359456E-6</v>
      </c>
      <c r="DZ69" s="72">
        <f t="shared" si="120"/>
        <v>-5.998769350084492E-7</v>
      </c>
      <c r="EA69" s="72">
        <f t="shared" si="121"/>
        <v>4.6911006589461429E-6</v>
      </c>
      <c r="EB69" s="72">
        <f t="shared" si="122"/>
        <v>3.1240994377264348E-7</v>
      </c>
      <c r="EC69" s="72">
        <f t="shared" si="123"/>
        <v>9.351974726930211E-8</v>
      </c>
      <c r="ED69" s="72">
        <f t="shared" si="124"/>
        <v>-3.1810615998702951E-6</v>
      </c>
      <c r="EE69" s="72">
        <f t="shared" si="125"/>
        <v>1.3113343415109736E-4</v>
      </c>
      <c r="EF69" s="72">
        <f t="shared" si="126"/>
        <v>-2.0434150687599387E-6</v>
      </c>
      <c r="EG69" s="72">
        <f t="shared" si="127"/>
        <v>2.9264062808086903E-6</v>
      </c>
      <c r="EH69" s="40">
        <f t="shared" si="128"/>
        <v>4.2271807953528899E-6</v>
      </c>
      <c r="EI69" s="69">
        <f t="shared" si="129"/>
        <v>3.0974811607894197E-6</v>
      </c>
      <c r="EJ69" s="40">
        <f t="shared" si="130"/>
        <v>-9.7330067131244053E-6</v>
      </c>
      <c r="EK69" s="40">
        <f t="shared" si="131"/>
        <v>7.7988264001270958E-4</v>
      </c>
      <c r="EL69" s="40">
        <f t="shared" si="132"/>
        <v>-9.758322141363362E-4</v>
      </c>
      <c r="EM69" s="69">
        <f t="shared" si="133"/>
        <v>-6.436986208662865E-4</v>
      </c>
      <c r="EN69" s="40">
        <f t="shared" si="134"/>
        <v>-8.4880563952494268E-7</v>
      </c>
      <c r="EO69" s="40">
        <f t="shared" si="135"/>
        <v>-8.7521486619831777E-7</v>
      </c>
    </row>
    <row r="70" spans="1:145" x14ac:dyDescent="0.3">
      <c r="A70" s="17">
        <v>113</v>
      </c>
      <c r="B70" s="15">
        <v>106.51394247</v>
      </c>
      <c r="D70" s="15">
        <v>686.93610489000002</v>
      </c>
      <c r="E70" s="15">
        <v>18.31219441</v>
      </c>
      <c r="F70" s="15">
        <v>17.740548220000001</v>
      </c>
      <c r="G70" s="15">
        <v>3.7512240100000001</v>
      </c>
      <c r="H70" s="15">
        <v>24.18703545</v>
      </c>
      <c r="J70" s="28" t="s">
        <v>418</v>
      </c>
      <c r="K70" s="28">
        <v>0</v>
      </c>
      <c r="L70" s="28">
        <v>0.27461255824368702</v>
      </c>
      <c r="M70" s="28">
        <v>4.4697705539542602E-2</v>
      </c>
      <c r="N70" s="28">
        <v>0.101685109506506</v>
      </c>
      <c r="O70" s="28">
        <v>0.101685109506506</v>
      </c>
      <c r="P70" s="28">
        <v>0.39271850412539899</v>
      </c>
      <c r="Q70" s="28">
        <v>0</v>
      </c>
      <c r="R70" s="5">
        <v>7.8112016843311997E-5</v>
      </c>
      <c r="S70" s="28">
        <v>3.8136763725149698E-4</v>
      </c>
      <c r="T70" s="28">
        <v>4.9206064247579E-2</v>
      </c>
      <c r="U70" s="5">
        <v>7.4155791579005398E-5</v>
      </c>
      <c r="V70" s="28">
        <v>2.4501507990365799E-2</v>
      </c>
      <c r="W70" s="28">
        <v>2.5957973291004599E-3</v>
      </c>
      <c r="X70" s="28">
        <v>1.59097185248874E-3</v>
      </c>
      <c r="Y70" s="28">
        <v>0.58038033297728597</v>
      </c>
      <c r="Z70" s="5">
        <v>2.5688332589273299E-8</v>
      </c>
      <c r="AA70" s="5">
        <v>1.0275282329403499E-7</v>
      </c>
      <c r="AB70" s="28">
        <v>106.51389694494399</v>
      </c>
      <c r="AC70" s="28">
        <v>0.57164569519998598</v>
      </c>
      <c r="AD70" s="28">
        <v>8.2321620176700403</v>
      </c>
      <c r="AE70" s="28">
        <v>2.4363267690713499</v>
      </c>
      <c r="AF70" s="28">
        <v>0.22204077448370399</v>
      </c>
      <c r="AG70" s="28">
        <v>5.9156908458583404</v>
      </c>
      <c r="AH70" s="28">
        <v>0.93430633222551096</v>
      </c>
      <c r="AI70" s="28">
        <v>2.41983424349278</v>
      </c>
      <c r="AJ70" s="28">
        <v>1.8327438080656101E-2</v>
      </c>
      <c r="AK70" s="28">
        <v>0.42230091902643901</v>
      </c>
      <c r="AL70" s="28">
        <v>1.0618137205586501E-2</v>
      </c>
      <c r="AM70" s="28">
        <v>0</v>
      </c>
      <c r="AN70" s="28">
        <v>0</v>
      </c>
      <c r="AO70" s="28">
        <v>0.44363910228674402</v>
      </c>
      <c r="AP70" s="28">
        <v>0.44363910228674402</v>
      </c>
      <c r="AQ70" s="28">
        <v>0</v>
      </c>
      <c r="AR70" s="28">
        <v>0</v>
      </c>
      <c r="AS70" s="28">
        <v>6.7481963665073794E-2</v>
      </c>
      <c r="AT70" s="5">
        <v>2.1505007613772199E-7</v>
      </c>
      <c r="AU70" s="5">
        <v>4.1527260917012501E-7</v>
      </c>
      <c r="AV70" s="28">
        <v>5.4954903465114597</v>
      </c>
      <c r="AW70" s="28">
        <v>8.5427267027122306E-2</v>
      </c>
      <c r="AX70" s="28">
        <v>1.3357655211009799E-2</v>
      </c>
      <c r="AY70" s="28">
        <v>0</v>
      </c>
      <c r="AZ70" s="28">
        <v>7.3771064260653603</v>
      </c>
      <c r="BA70" s="28">
        <v>3.6307980418547499E-2</v>
      </c>
      <c r="BB70" s="28">
        <v>2.6610812568549899E-4</v>
      </c>
      <c r="BC70" s="28">
        <v>1.95145830233083E-3</v>
      </c>
      <c r="BD70" s="5">
        <v>1.8851105342350199E-5</v>
      </c>
      <c r="BE70" s="5">
        <v>3.82735605196294E-5</v>
      </c>
      <c r="BF70" s="28">
        <v>0</v>
      </c>
      <c r="BG70" s="28">
        <v>0</v>
      </c>
      <c r="BH70" s="28">
        <v>4.4268028098513497E-2</v>
      </c>
      <c r="BI70" s="28">
        <v>0.34145227599662697</v>
      </c>
      <c r="BJ70" s="28">
        <v>6.2157507013453602E-3</v>
      </c>
      <c r="BK70" s="28">
        <v>5.9719972221762901E-3</v>
      </c>
      <c r="BL70" s="28">
        <v>24.480088515572799</v>
      </c>
      <c r="BM70" s="28">
        <v>618.24239333763205</v>
      </c>
      <c r="BN70" s="28">
        <v>63.198078010549096</v>
      </c>
      <c r="BO70" s="28">
        <v>686.93596169469197</v>
      </c>
      <c r="BP70" s="28">
        <v>0</v>
      </c>
      <c r="BQ70" s="28">
        <v>0.48287579501424699</v>
      </c>
      <c r="BR70" s="28">
        <v>0</v>
      </c>
      <c r="BS70" s="28">
        <v>4.1715922992553799E-2</v>
      </c>
      <c r="BT70" s="28">
        <v>1.5345433092478299E-4</v>
      </c>
      <c r="BU70" s="28">
        <v>4.5273924943644298E-4</v>
      </c>
      <c r="BV70" s="28">
        <v>3.6332521371054401E-4</v>
      </c>
      <c r="BW70" s="28">
        <v>1.19850364368899E-2</v>
      </c>
      <c r="BX70" s="28">
        <v>1.0671635774401E-2</v>
      </c>
      <c r="BY70" s="28">
        <v>4.0426434312736603</v>
      </c>
      <c r="BZ70" s="28">
        <v>0.10360993733361901</v>
      </c>
      <c r="CA70" s="28">
        <v>6.66997525311816E-2</v>
      </c>
      <c r="CB70" s="28">
        <v>8.2321702850024998</v>
      </c>
      <c r="CC70" s="28">
        <v>6.1095121722691603E-2</v>
      </c>
      <c r="CD70" s="28">
        <v>0</v>
      </c>
      <c r="CE70" s="5">
        <v>1.1123332065675601E-7</v>
      </c>
      <c r="CF70" s="28">
        <v>4.6560992520819799E-2</v>
      </c>
      <c r="CG70" s="28">
        <v>18.3121898894933</v>
      </c>
      <c r="CH70" s="28">
        <v>17.7405441942933</v>
      </c>
      <c r="CI70" s="28">
        <v>0.57164569519998598</v>
      </c>
      <c r="CJ70" s="28">
        <v>2.3535367097119099E-2</v>
      </c>
      <c r="CK70" s="28">
        <v>0</v>
      </c>
      <c r="CL70" s="28">
        <v>0.22769996197027001</v>
      </c>
      <c r="CM70" s="28">
        <v>5.4590775861593797E-2</v>
      </c>
      <c r="CN70" s="28">
        <v>1.47892370354448</v>
      </c>
      <c r="CO70" s="28">
        <v>0.30858284693860599</v>
      </c>
      <c r="CP70" s="28">
        <v>0.222038084844877</v>
      </c>
      <c r="CQ70" s="28">
        <v>5.9156973494932101</v>
      </c>
      <c r="CR70" s="28">
        <v>9.1042635775503405E-3</v>
      </c>
      <c r="CS70" s="28">
        <v>5.2704288540926E-2</v>
      </c>
      <c r="CT70" s="28">
        <v>0.934312615398182</v>
      </c>
      <c r="CU70" s="28">
        <v>1.65147571884455E-3</v>
      </c>
      <c r="CV70" s="28">
        <v>3.7512249871856298</v>
      </c>
      <c r="CW70" s="28">
        <v>5.9997061923781798</v>
      </c>
      <c r="CX70" s="28">
        <v>0</v>
      </c>
      <c r="CY70" s="28">
        <v>0</v>
      </c>
      <c r="CZ70" s="28">
        <v>0.51250004795383497</v>
      </c>
      <c r="DA70" s="28">
        <v>4.9220665702805901E-2</v>
      </c>
      <c r="DB70" s="28">
        <v>0</v>
      </c>
      <c r="DC70" s="28">
        <v>24.187030319063801</v>
      </c>
      <c r="DD70" s="28">
        <v>4.68019968082585E-2</v>
      </c>
      <c r="DE70" s="28">
        <v>0.78739662494088802</v>
      </c>
      <c r="DF70" s="17"/>
      <c r="DG70" s="25">
        <f t="shared" si="103"/>
        <v>8.0000038620105397E-3</v>
      </c>
      <c r="DH70" s="94">
        <f t="shared" si="104"/>
        <v>1.0121163364267176</v>
      </c>
      <c r="DI70" s="25">
        <f t="shared" si="105"/>
        <v>1.9247001233843989E-2</v>
      </c>
      <c r="DJ70" s="40">
        <f t="shared" si="106"/>
        <v>-4.2740936025565211E-7</v>
      </c>
      <c r="DK70" s="40"/>
      <c r="DL70" s="40">
        <f t="shared" si="107"/>
        <v>-2.0845506159330561E-7</v>
      </c>
      <c r="DM70" s="40">
        <f t="shared" si="108"/>
        <v>-2.468577276116059E-7</v>
      </c>
      <c r="DN70" s="40">
        <f t="shared" si="108"/>
        <v>-2.2692121187037254E-7</v>
      </c>
      <c r="DO70" s="40">
        <f t="shared" si="109"/>
        <v>2.60497807420174E-7</v>
      </c>
      <c r="DP70" s="40">
        <f t="shared" si="110"/>
        <v>-2.1213580346337807E-7</v>
      </c>
      <c r="DQ70" s="72">
        <f t="shared" si="111"/>
        <v>2.7871574951562398E-5</v>
      </c>
      <c r="DR70" s="72">
        <f t="shared" si="112"/>
        <v>1.644604184975386E-6</v>
      </c>
      <c r="DS70" s="72">
        <f t="shared" si="113"/>
        <v>-9.5877360654030284E-7</v>
      </c>
      <c r="DT70" s="72">
        <f t="shared" si="114"/>
        <v>1.9604228657555496E-4</v>
      </c>
      <c r="DU70" s="72">
        <f t="shared" si="115"/>
        <v>4.2727372530926723E-6</v>
      </c>
      <c r="DV70" s="72">
        <f t="shared" si="116"/>
        <v>1.8887507492256879E-6</v>
      </c>
      <c r="DW70" s="72">
        <f t="shared" si="117"/>
        <v>1.7955040836181959E-7</v>
      </c>
      <c r="DX70" s="72">
        <f t="shared" si="118"/>
        <v>-2.99033611162415E-6</v>
      </c>
      <c r="DY70" s="72">
        <f t="shared" si="119"/>
        <v>2.9097012772364579E-6</v>
      </c>
      <c r="DZ70" s="72">
        <f t="shared" si="120"/>
        <v>1.3348130566759463E-6</v>
      </c>
      <c r="EA70" s="72">
        <f t="shared" si="121"/>
        <v>2.2091119910788674E-6</v>
      </c>
      <c r="EB70" s="72">
        <f t="shared" si="122"/>
        <v>1.6973030618372665E-6</v>
      </c>
      <c r="EC70" s="72">
        <f t="shared" si="123"/>
        <v>-7.198292526814164E-7</v>
      </c>
      <c r="ED70" s="72">
        <f t="shared" si="124"/>
        <v>1.9878730000535604E-6</v>
      </c>
      <c r="EE70" s="72">
        <f t="shared" si="125"/>
        <v>1.3019249158946694E-4</v>
      </c>
      <c r="EF70" s="72">
        <f t="shared" si="126"/>
        <v>-4.8720690567410633E-7</v>
      </c>
      <c r="EG70" s="72">
        <f t="shared" si="127"/>
        <v>1.1987562735839959E-6</v>
      </c>
      <c r="EH70" s="40">
        <f t="shared" si="128"/>
        <v>1.9901085798597856E-6</v>
      </c>
      <c r="EI70" s="69">
        <f t="shared" si="129"/>
        <v>2.759397117420143E-6</v>
      </c>
      <c r="EJ70" s="40">
        <f t="shared" si="130"/>
        <v>-8.9690756924833989E-6</v>
      </c>
      <c r="EK70" s="40">
        <f t="shared" si="131"/>
        <v>7.8555514479485803E-4</v>
      </c>
      <c r="EL70" s="40">
        <f t="shared" si="132"/>
        <v>-9.7872069149832625E-4</v>
      </c>
      <c r="EM70" s="69">
        <f t="shared" si="133"/>
        <v>-6.3791800147768116E-4</v>
      </c>
      <c r="EN70" s="40">
        <f t="shared" si="134"/>
        <v>-9.5318934956578343E-7</v>
      </c>
      <c r="EO70" s="40">
        <f t="shared" si="135"/>
        <v>-9.8390354684244834E-7</v>
      </c>
    </row>
    <row r="71" spans="1:145" x14ac:dyDescent="0.3">
      <c r="A71" s="17">
        <v>124</v>
      </c>
      <c r="B71" s="15">
        <v>473.15280415000001</v>
      </c>
      <c r="D71" s="15">
        <v>3136.3549622999999</v>
      </c>
      <c r="E71" s="15">
        <v>85.108872869999999</v>
      </c>
      <c r="F71" s="15">
        <v>82.465555640000005</v>
      </c>
      <c r="G71" s="15">
        <v>15.238595</v>
      </c>
      <c r="H71" s="15">
        <v>116.70217878</v>
      </c>
      <c r="J71" s="28" t="s">
        <v>419</v>
      </c>
      <c r="K71" s="28">
        <v>0</v>
      </c>
      <c r="L71" s="28">
        <v>1.3225963185568499</v>
      </c>
      <c r="M71" s="28">
        <v>0.21527464259021001</v>
      </c>
      <c r="N71" s="28">
        <v>0.48973926386593702</v>
      </c>
      <c r="O71" s="28">
        <v>0.48973926386593702</v>
      </c>
      <c r="P71" s="28">
        <v>1.89142224474611</v>
      </c>
      <c r="Q71" s="28">
        <v>0</v>
      </c>
      <c r="R71" s="28">
        <v>3.6247909742775702E-4</v>
      </c>
      <c r="S71" s="28">
        <v>1.7697528067593699E-3</v>
      </c>
      <c r="T71" s="28">
        <v>0.23698816260762601</v>
      </c>
      <c r="U71" s="28">
        <v>3.4411804422251202E-4</v>
      </c>
      <c r="V71" s="28">
        <v>0.118004827254683</v>
      </c>
      <c r="W71" s="28">
        <v>1.204586495588E-2</v>
      </c>
      <c r="X71" s="28">
        <v>7.3829589334038796E-3</v>
      </c>
      <c r="Y71" s="28">
        <v>2.7952471258894298</v>
      </c>
      <c r="Z71" s="5">
        <v>1.19206446314698E-7</v>
      </c>
      <c r="AA71" s="5">
        <v>4.7682644664539102E-7</v>
      </c>
      <c r="AB71" s="28">
        <v>472.32434354624399</v>
      </c>
      <c r="AC71" s="28">
        <v>2.6389475134619702</v>
      </c>
      <c r="AD71" s="28">
        <v>38.2016110275191</v>
      </c>
      <c r="AE71" s="28">
        <v>11.305838169722801</v>
      </c>
      <c r="AF71" s="28">
        <v>1.03038659148905</v>
      </c>
      <c r="AG71" s="28">
        <v>27.451941224777698</v>
      </c>
      <c r="AH71" s="28">
        <v>4.3356748623489096</v>
      </c>
      <c r="AI71" s="28">
        <v>11.654467380776801</v>
      </c>
      <c r="AJ71" s="28">
        <v>8.82690520633609E-2</v>
      </c>
      <c r="AK71" s="28">
        <v>2.03389571687693</v>
      </c>
      <c r="AL71" s="28">
        <v>5.1139198993038898E-2</v>
      </c>
      <c r="AM71" s="28">
        <v>0</v>
      </c>
      <c r="AN71" s="28">
        <v>0</v>
      </c>
      <c r="AO71" s="28">
        <v>2.1366665236462201</v>
      </c>
      <c r="AP71" s="28">
        <v>2.1366665236462201</v>
      </c>
      <c r="AQ71" s="28">
        <v>0</v>
      </c>
      <c r="AR71" s="28">
        <v>0</v>
      </c>
      <c r="AS71" s="28">
        <v>0.32500828795118902</v>
      </c>
      <c r="AT71" s="5">
        <v>9.9794578048578891E-7</v>
      </c>
      <c r="AU71" s="5">
        <v>1.92709238715366E-6</v>
      </c>
      <c r="AV71" s="28">
        <v>25.0470500724769</v>
      </c>
      <c r="AW71" s="28">
        <v>0.41143738572396998</v>
      </c>
      <c r="AX71" s="28">
        <v>6.4333523140814697E-2</v>
      </c>
      <c r="AY71" s="28">
        <v>0</v>
      </c>
      <c r="AZ71" s="28">
        <v>35.529858368157498</v>
      </c>
      <c r="BA71" s="28">
        <v>0.17486733593478701</v>
      </c>
      <c r="BB71" s="28">
        <v>1.2348827416678999E-3</v>
      </c>
      <c r="BC71" s="28">
        <v>9.0558102261390997E-3</v>
      </c>
      <c r="BD71" s="5">
        <v>8.7478375414055506E-5</v>
      </c>
      <c r="BE71" s="28">
        <v>1.7760864652744399E-4</v>
      </c>
      <c r="BF71" s="28">
        <v>0</v>
      </c>
      <c r="BG71" s="28">
        <v>0</v>
      </c>
      <c r="BH71" s="28">
        <v>0.213205092729707</v>
      </c>
      <c r="BI71" s="28">
        <v>1.58451953791123</v>
      </c>
      <c r="BJ71" s="28">
        <v>2.8844417621543501E-2</v>
      </c>
      <c r="BK71" s="28">
        <v>2.7713259147803301E-2</v>
      </c>
      <c r="BL71" s="28">
        <v>117.90154345585501</v>
      </c>
      <c r="BM71" s="28">
        <v>2817.7880447758698</v>
      </c>
      <c r="BN71" s="28">
        <v>288.040775145091</v>
      </c>
      <c r="BO71" s="28">
        <v>3130.8758699934401</v>
      </c>
      <c r="BP71" s="28">
        <v>0</v>
      </c>
      <c r="BQ71" s="28">
        <v>2.3256443543488898</v>
      </c>
      <c r="BR71" s="28">
        <v>0</v>
      </c>
      <c r="BS71" s="28">
        <v>0.20080802295011499</v>
      </c>
      <c r="BT71" s="28">
        <v>7.1210904501286902E-4</v>
      </c>
      <c r="BU71" s="28">
        <v>2.10093070762854E-3</v>
      </c>
      <c r="BV71" s="28">
        <v>1.68601298301889E-3</v>
      </c>
      <c r="BW71" s="28">
        <v>5.7031174457249603E-2</v>
      </c>
      <c r="BX71" s="28">
        <v>4.9522123932825103E-2</v>
      </c>
      <c r="BY71" s="28">
        <v>19.4702746044081</v>
      </c>
      <c r="BZ71" s="28">
        <v>0.48080510590452902</v>
      </c>
      <c r="CA71" s="28">
        <v>0.30952245683074497</v>
      </c>
      <c r="CB71" s="28">
        <v>38.201659308740702</v>
      </c>
      <c r="CC71" s="28">
        <v>0.28351364936589502</v>
      </c>
      <c r="CD71" s="28">
        <v>0</v>
      </c>
      <c r="CE71" s="5">
        <v>5.1617101252776401E-7</v>
      </c>
      <c r="CF71" s="28">
        <v>0.21606719687825501</v>
      </c>
      <c r="CG71" s="28">
        <v>84.964502088107693</v>
      </c>
      <c r="CH71" s="28">
        <v>82.325554574645693</v>
      </c>
      <c r="CI71" s="28">
        <v>2.6389475134619702</v>
      </c>
      <c r="CJ71" s="28">
        <v>0.109216608519761</v>
      </c>
      <c r="CK71" s="28">
        <v>0</v>
      </c>
      <c r="CL71" s="28">
        <v>1.0566476407788901</v>
      </c>
      <c r="CM71" s="28">
        <v>0.25332987207680902</v>
      </c>
      <c r="CN71" s="28">
        <v>6.8629932152758197</v>
      </c>
      <c r="CO71" s="28">
        <v>1.43198884461273</v>
      </c>
      <c r="CP71" s="28">
        <v>1.0303746644840901</v>
      </c>
      <c r="CQ71" s="28">
        <v>27.4519718690233</v>
      </c>
      <c r="CR71" s="28">
        <v>4.3848398227042999E-2</v>
      </c>
      <c r="CS71" s="28">
        <v>0.24457554963981901</v>
      </c>
      <c r="CT71" s="28">
        <v>4.33570275081708</v>
      </c>
      <c r="CU71" s="28">
        <v>7.6637177642928404E-3</v>
      </c>
      <c r="CV71" s="28">
        <v>15.229460275467501</v>
      </c>
      <c r="CW71" s="28">
        <v>28.895987231018999</v>
      </c>
      <c r="CX71" s="28">
        <v>0</v>
      </c>
      <c r="CY71" s="28">
        <v>0</v>
      </c>
      <c r="CZ71" s="28">
        <v>2.4683118002083302</v>
      </c>
      <c r="DA71" s="28">
        <v>0.23705838123751999</v>
      </c>
      <c r="DB71" s="28">
        <v>0</v>
      </c>
      <c r="DC71" s="28">
        <v>116.490161323214</v>
      </c>
      <c r="DD71" s="28">
        <v>0.22540915445030399</v>
      </c>
      <c r="DE71" s="28">
        <v>3.7922772051455902</v>
      </c>
      <c r="DF71" s="17"/>
      <c r="DG71" s="25">
        <f t="shared" si="103"/>
        <v>8.0000137701177459E-3</v>
      </c>
      <c r="DH71" s="94">
        <f t="shared" si="104"/>
        <v>1.0121158913045454</v>
      </c>
      <c r="DI71" s="25">
        <f t="shared" si="105"/>
        <v>1.9246995007783697E-2</v>
      </c>
      <c r="DJ71" s="40">
        <f t="shared" si="106"/>
        <v>-1.7509366878725573E-3</v>
      </c>
      <c r="DK71" s="40"/>
      <c r="DL71" s="40">
        <f t="shared" si="107"/>
        <v>-1.7469617987824204E-3</v>
      </c>
      <c r="DM71" s="40">
        <f t="shared" si="108"/>
        <v>-1.6963070596978274E-3</v>
      </c>
      <c r="DN71" s="40">
        <f t="shared" si="108"/>
        <v>-1.6976914090712115E-3</v>
      </c>
      <c r="DO71" s="40">
        <f t="shared" si="109"/>
        <v>-5.9944663746882871E-4</v>
      </c>
      <c r="DP71" s="40">
        <f t="shared" si="110"/>
        <v>-1.816739490234224E-3</v>
      </c>
      <c r="DQ71" s="72">
        <f t="shared" si="111"/>
        <v>2.98650751961344E-5</v>
      </c>
      <c r="DR71" s="72">
        <f t="shared" si="112"/>
        <v>3.8298429308036494E-6</v>
      </c>
      <c r="DS71" s="72">
        <f t="shared" si="113"/>
        <v>1.9089764372613253E-8</v>
      </c>
      <c r="DT71" s="72">
        <f t="shared" si="114"/>
        <v>1.990979972726692E-4</v>
      </c>
      <c r="DU71" s="72">
        <f t="shared" si="115"/>
        <v>-8.0608302691771819E-6</v>
      </c>
      <c r="DV71" s="72">
        <f t="shared" si="116"/>
        <v>2.4900252449029248E-6</v>
      </c>
      <c r="DW71" s="72">
        <f t="shared" si="117"/>
        <v>-3.597917210931315E-7</v>
      </c>
      <c r="DX71" s="72">
        <f t="shared" si="118"/>
        <v>-6.91594689787718E-6</v>
      </c>
      <c r="DY71" s="72">
        <f t="shared" si="119"/>
        <v>3.5534687230949832E-7</v>
      </c>
      <c r="DZ71" s="72">
        <f t="shared" si="120"/>
        <v>1.8648971263206237E-6</v>
      </c>
      <c r="EA71" s="72">
        <f t="shared" si="121"/>
        <v>2.2702839419377029E-6</v>
      </c>
      <c r="EB71" s="72">
        <f t="shared" si="122"/>
        <v>2.9028962228456061E-7</v>
      </c>
      <c r="EC71" s="72">
        <f t="shared" si="123"/>
        <v>-1.3157748822240725E-7</v>
      </c>
      <c r="ED71" s="72">
        <f t="shared" si="124"/>
        <v>-4.7674262789995007E-6</v>
      </c>
      <c r="EE71" s="72">
        <f t="shared" si="125"/>
        <v>1.3180366012843401E-4</v>
      </c>
      <c r="EF71" s="72">
        <f t="shared" si="126"/>
        <v>3.6735194982516588E-7</v>
      </c>
      <c r="EG71" s="72">
        <f t="shared" si="127"/>
        <v>3.8089698162240907E-6</v>
      </c>
      <c r="EH71" s="40">
        <f t="shared" si="128"/>
        <v>3.0712683909661728E-6</v>
      </c>
      <c r="EI71" s="69">
        <f t="shared" si="129"/>
        <v>1.8799621653126694E-6</v>
      </c>
      <c r="EJ71" s="40">
        <f t="shared" si="130"/>
        <v>-9.832748250774993E-6</v>
      </c>
      <c r="EK71" s="40">
        <f t="shared" si="131"/>
        <v>7.7600376370488703E-4</v>
      </c>
      <c r="EL71" s="40">
        <f t="shared" si="132"/>
        <v>-9.8412720139297413E-4</v>
      </c>
      <c r="EM71" s="69">
        <f t="shared" si="133"/>
        <v>-6.3688639235775677E-4</v>
      </c>
      <c r="EN71" s="40">
        <f t="shared" si="134"/>
        <v>-1.2087258283725491E-6</v>
      </c>
      <c r="EO71" s="40">
        <f t="shared" si="135"/>
        <v>-1.2474715617878899E-6</v>
      </c>
    </row>
    <row r="72" spans="1:145" x14ac:dyDescent="0.3">
      <c r="A72" s="17">
        <v>135</v>
      </c>
      <c r="B72" s="15">
        <v>200.51974271</v>
      </c>
      <c r="D72" s="15">
        <v>1313.1069611999999</v>
      </c>
      <c r="E72" s="15">
        <v>34.608539569999998</v>
      </c>
      <c r="F72" s="15">
        <v>33.543046580000002</v>
      </c>
      <c r="G72" s="15">
        <v>4.8129736200000002</v>
      </c>
      <c r="H72" s="15">
        <v>43.515254900000002</v>
      </c>
      <c r="J72" s="28" t="s">
        <v>420</v>
      </c>
      <c r="K72" s="28">
        <v>0</v>
      </c>
      <c r="L72" s="28">
        <v>0.494059711269145</v>
      </c>
      <c r="M72" s="28">
        <v>8.0416334556082797E-2</v>
      </c>
      <c r="N72" s="28">
        <v>0.18294269257864701</v>
      </c>
      <c r="O72" s="28">
        <v>0.18294269257864701</v>
      </c>
      <c r="P72" s="28">
        <v>0.70654716278377605</v>
      </c>
      <c r="Q72" s="28">
        <v>0</v>
      </c>
      <c r="R72" s="28">
        <v>1.4769016242552501E-4</v>
      </c>
      <c r="S72" s="28">
        <v>7.2107508391342401E-4</v>
      </c>
      <c r="T72" s="28">
        <v>8.8527421325683198E-2</v>
      </c>
      <c r="U72" s="28">
        <v>1.40207939240177E-4</v>
      </c>
      <c r="V72" s="28">
        <v>4.40809765033593E-2</v>
      </c>
      <c r="W72" s="28">
        <v>4.9080198636441202E-3</v>
      </c>
      <c r="X72" s="28">
        <v>3.00814111785357E-3</v>
      </c>
      <c r="Y72" s="28">
        <v>1.0441730258084001</v>
      </c>
      <c r="Z72" s="5">
        <v>4.8570258547043802E-8</v>
      </c>
      <c r="AA72" s="5">
        <v>1.9428143102013301E-7</v>
      </c>
      <c r="AB72" s="28">
        <v>200.519642630775</v>
      </c>
      <c r="AC72" s="28">
        <v>1.06549310228894</v>
      </c>
      <c r="AD72" s="28">
        <v>15.5650262074439</v>
      </c>
      <c r="AE72" s="28">
        <v>4.6064949266136397</v>
      </c>
      <c r="AF72" s="28">
        <v>0.41982461129758503</v>
      </c>
      <c r="AG72" s="28">
        <v>11.1851215573449</v>
      </c>
      <c r="AH72" s="28">
        <v>1.76654201733935</v>
      </c>
      <c r="AI72" s="28">
        <v>4.35356581478199</v>
      </c>
      <c r="AJ72" s="28">
        <v>3.2973172494915499E-2</v>
      </c>
      <c r="AK72" s="28">
        <v>0.75976731452239499</v>
      </c>
      <c r="AL72" s="28">
        <v>1.9103236607252001E-2</v>
      </c>
      <c r="AM72" s="28">
        <v>0</v>
      </c>
      <c r="AN72" s="28">
        <v>0</v>
      </c>
      <c r="AO72" s="28">
        <v>0.79815703436454499</v>
      </c>
      <c r="AP72" s="28">
        <v>0.79815703436454499</v>
      </c>
      <c r="AQ72" s="28">
        <v>0</v>
      </c>
      <c r="AR72" s="28">
        <v>0</v>
      </c>
      <c r="AS72" s="28">
        <v>0.12140788744026799</v>
      </c>
      <c r="AT72" s="5">
        <v>4.0660477560806199E-7</v>
      </c>
      <c r="AU72" s="5">
        <v>7.8516982494199003E-7</v>
      </c>
      <c r="AV72" s="28">
        <v>10.5048299299481</v>
      </c>
      <c r="AW72" s="28">
        <v>0.15369360798734499</v>
      </c>
      <c r="AX72" s="28">
        <v>2.4032025398898701E-2</v>
      </c>
      <c r="AY72" s="28">
        <v>0</v>
      </c>
      <c r="AZ72" s="28">
        <v>13.272260919753601</v>
      </c>
      <c r="BA72" s="28">
        <v>6.5322302608619001E-2</v>
      </c>
      <c r="BB72" s="28">
        <v>5.0314467280653799E-4</v>
      </c>
      <c r="BC72" s="28">
        <v>3.68973373677915E-3</v>
      </c>
      <c r="BD72" s="5">
        <v>3.5642586682980797E-5</v>
      </c>
      <c r="BE72" s="5">
        <v>7.2365691672591505E-5</v>
      </c>
      <c r="BF72" s="28">
        <v>0</v>
      </c>
      <c r="BG72" s="28">
        <v>0</v>
      </c>
      <c r="BH72" s="28">
        <v>7.9643162391739297E-2</v>
      </c>
      <c r="BI72" s="28">
        <v>0.645604282478215</v>
      </c>
      <c r="BJ72" s="28">
        <v>1.17524762865347E-2</v>
      </c>
      <c r="BK72" s="28">
        <v>1.12915880443349E-2</v>
      </c>
      <c r="BL72" s="28">
        <v>44.042516576001503</v>
      </c>
      <c r="BM72" s="28">
        <v>1181.7980206903701</v>
      </c>
      <c r="BN72" s="28">
        <v>120.805892293192</v>
      </c>
      <c r="BO72" s="28">
        <v>1313.10874291351</v>
      </c>
      <c r="BP72" s="28">
        <v>0</v>
      </c>
      <c r="BQ72" s="28">
        <v>0.86874920220241703</v>
      </c>
      <c r="BR72" s="28">
        <v>0</v>
      </c>
      <c r="BS72" s="28">
        <v>7.5106909836472099E-2</v>
      </c>
      <c r="BT72" s="28">
        <v>2.90146805778314E-4</v>
      </c>
      <c r="BU72" s="28">
        <v>8.5601545880939305E-4</v>
      </c>
      <c r="BV72" s="28">
        <v>6.8695686105921E-4</v>
      </c>
      <c r="BW72" s="28">
        <v>2.1922692416651499E-2</v>
      </c>
      <c r="BX72" s="28">
        <v>2.01774235685113E-2</v>
      </c>
      <c r="BY72" s="28">
        <v>7.2731739671621503</v>
      </c>
      <c r="BZ72" s="28">
        <v>0.195901144749968</v>
      </c>
      <c r="CA72" s="28">
        <v>0.1261128678274</v>
      </c>
      <c r="CB72" s="28">
        <v>15.5650397658691</v>
      </c>
      <c r="CC72" s="28">
        <v>0.11551618468118401</v>
      </c>
      <c r="CD72" s="28">
        <v>0</v>
      </c>
      <c r="CE72" s="5">
        <v>2.1031487513572201E-7</v>
      </c>
      <c r="CF72" s="28">
        <v>8.8035240882510093E-2</v>
      </c>
      <c r="CG72" s="28">
        <v>34.608544754267299</v>
      </c>
      <c r="CH72" s="28">
        <v>33.543051651978303</v>
      </c>
      <c r="CI72" s="28">
        <v>1.06549310228894</v>
      </c>
      <c r="CJ72" s="28">
        <v>4.4499626867728098E-2</v>
      </c>
      <c r="CK72" s="28">
        <v>0</v>
      </c>
      <c r="CL72" s="28">
        <v>0.43052526221222698</v>
      </c>
      <c r="CM72" s="28">
        <v>0.103217628157431</v>
      </c>
      <c r="CN72" s="28">
        <v>2.79628421986695</v>
      </c>
      <c r="CO72" s="28">
        <v>0.58345467572766296</v>
      </c>
      <c r="CP72" s="28">
        <v>0.41982035637714399</v>
      </c>
      <c r="CQ72" s="28">
        <v>11.185136218081199</v>
      </c>
      <c r="CR72" s="28">
        <v>1.63796600340614E-2</v>
      </c>
      <c r="CS72" s="28">
        <v>9.9650817639180503E-2</v>
      </c>
      <c r="CT72" s="28">
        <v>1.7665576811785899</v>
      </c>
      <c r="CU72" s="28">
        <v>3.1225382915281898E-3</v>
      </c>
      <c r="CV72" s="28">
        <v>4.81296536428622</v>
      </c>
      <c r="CW72" s="28">
        <v>10.794162705606899</v>
      </c>
      <c r="CX72" s="28">
        <v>0</v>
      </c>
      <c r="CY72" s="28">
        <v>0</v>
      </c>
      <c r="CZ72" s="28">
        <v>0.92204638650947701</v>
      </c>
      <c r="DA72" s="28">
        <v>8.8553657276079306E-2</v>
      </c>
      <c r="DB72" s="28">
        <v>0</v>
      </c>
      <c r="DC72" s="28">
        <v>43.515259952490403</v>
      </c>
      <c r="DD72" s="28">
        <v>8.4202162070029798E-2</v>
      </c>
      <c r="DE72" s="28">
        <v>1.4166160306117199</v>
      </c>
      <c r="DF72" s="17"/>
      <c r="DG72" s="25">
        <f t="shared" si="103"/>
        <v>7.999969527763641E-3</v>
      </c>
      <c r="DH72" s="94">
        <f t="shared" si="104"/>
        <v>1.0121165913770653</v>
      </c>
      <c r="DI72" s="25">
        <f t="shared" si="105"/>
        <v>1.9247034801025284E-2</v>
      </c>
      <c r="DJ72" s="40">
        <f t="shared" si="106"/>
        <v>-4.9909910941539995E-7</v>
      </c>
      <c r="DK72" s="40"/>
      <c r="DL72" s="40">
        <f t="shared" si="107"/>
        <v>1.3568685284392599E-6</v>
      </c>
      <c r="DM72" s="40">
        <f t="shared" si="108"/>
        <v>1.4979734383724554E-7</v>
      </c>
      <c r="DN72" s="40">
        <f t="shared" si="108"/>
        <v>1.5120803914954935E-7</v>
      </c>
      <c r="DO72" s="40">
        <f t="shared" si="109"/>
        <v>-1.715304182398294E-6</v>
      </c>
      <c r="DP72" s="40">
        <f t="shared" si="110"/>
        <v>1.1610848684628772E-7</v>
      </c>
      <c r="DQ72" s="72">
        <f t="shared" si="111"/>
        <v>2.4815700316507641E-5</v>
      </c>
      <c r="DR72" s="72">
        <f t="shared" si="112"/>
        <v>1.6683688097389986E-6</v>
      </c>
      <c r="DS72" s="72">
        <f t="shared" si="113"/>
        <v>2.4005651925134598E-7</v>
      </c>
      <c r="DT72" s="72">
        <f t="shared" si="114"/>
        <v>1.9639108246377851E-4</v>
      </c>
      <c r="DU72" s="72">
        <f t="shared" si="115"/>
        <v>-1.4383180418853049E-5</v>
      </c>
      <c r="DV72" s="72">
        <f t="shared" si="116"/>
        <v>4.1222984266473747E-7</v>
      </c>
      <c r="DW72" s="72">
        <f t="shared" si="117"/>
        <v>1.0000186873802242E-7</v>
      </c>
      <c r="DX72" s="72">
        <f t="shared" si="118"/>
        <v>-1.8089830964124317E-8</v>
      </c>
      <c r="DY72" s="72">
        <f t="shared" si="119"/>
        <v>1.962399516479546E-6</v>
      </c>
      <c r="DZ72" s="72">
        <f t="shared" si="120"/>
        <v>1.7078843312962703E-7</v>
      </c>
      <c r="EA72" s="72">
        <f t="shared" si="121"/>
        <v>2.5712795851222673E-6</v>
      </c>
      <c r="EB72" s="72">
        <f t="shared" si="122"/>
        <v>-7.1916197774106746E-6</v>
      </c>
      <c r="EC72" s="72">
        <f t="shared" si="123"/>
        <v>-7.2668679808149869E-7</v>
      </c>
      <c r="ED72" s="72">
        <f t="shared" si="124"/>
        <v>-3.2216296946281695E-6</v>
      </c>
      <c r="EE72" s="72">
        <f t="shared" si="125"/>
        <v>1.2854831830164221E-4</v>
      </c>
      <c r="EF72" s="72">
        <f t="shared" si="126"/>
        <v>-5.2742575741791681E-7</v>
      </c>
      <c r="EG72" s="72">
        <f t="shared" si="127"/>
        <v>1.166218143444719E-6</v>
      </c>
      <c r="EH72" s="40">
        <f t="shared" si="128"/>
        <v>1.5921464605369356E-6</v>
      </c>
      <c r="EI72" s="69">
        <f t="shared" si="129"/>
        <v>7.5502582650075353E-6</v>
      </c>
      <c r="EJ72" s="40">
        <f t="shared" si="130"/>
        <v>-2.0369346920081023E-6</v>
      </c>
      <c r="EK72" s="40">
        <f t="shared" si="131"/>
        <v>7.8054993603658934E-4</v>
      </c>
      <c r="EL72" s="40">
        <f t="shared" si="132"/>
        <v>-9.8264370648753238E-4</v>
      </c>
      <c r="EM72" s="69">
        <f t="shared" si="133"/>
        <v>-6.5897992784938486E-4</v>
      </c>
      <c r="EN72" s="40">
        <f t="shared" si="134"/>
        <v>-1.2231643741699186E-6</v>
      </c>
      <c r="EO72" s="40">
        <f t="shared" si="135"/>
        <v>-1.2620181183170584E-6</v>
      </c>
    </row>
    <row r="73" spans="1:145" s="17" customFormat="1" x14ac:dyDescent="0.3">
      <c r="A73" s="17">
        <v>146</v>
      </c>
      <c r="B73" s="15">
        <v>2.070673E-2</v>
      </c>
      <c r="C73" s="15"/>
      <c r="D73" s="15">
        <v>0.13201819000000001</v>
      </c>
      <c r="E73" s="15">
        <v>3.32439E-3</v>
      </c>
      <c r="F73" s="15">
        <v>3.2246599999999999E-3</v>
      </c>
      <c r="G73" s="15">
        <v>8.0210000000000006E-5</v>
      </c>
      <c r="H73" s="15">
        <v>3.7957899999999998E-3</v>
      </c>
      <c r="J73" s="28" t="s">
        <v>421</v>
      </c>
      <c r="K73" s="28">
        <v>0</v>
      </c>
      <c r="L73" s="5">
        <v>4.3099018171596703E-5</v>
      </c>
      <c r="M73" s="5">
        <v>7.0142082926856102E-6</v>
      </c>
      <c r="N73" s="5">
        <v>1.5956706030192299E-5</v>
      </c>
      <c r="O73" s="5">
        <v>1.5956706030192299E-5</v>
      </c>
      <c r="P73" s="5">
        <v>6.1631624200135502E-5</v>
      </c>
      <c r="Q73" s="28">
        <v>0</v>
      </c>
      <c r="R73" s="5">
        <v>1.4197765615613101E-8</v>
      </c>
      <c r="S73" s="5">
        <v>6.9324338475614096E-8</v>
      </c>
      <c r="T73" s="5">
        <v>7.7217615194254699E-6</v>
      </c>
      <c r="U73" s="5">
        <v>1.3478213771171199E-8</v>
      </c>
      <c r="V73" s="5">
        <v>3.8451803061117596E-6</v>
      </c>
      <c r="W73" s="5">
        <v>4.7178910586043597E-7</v>
      </c>
      <c r="X73" s="5">
        <v>2.8913617398876702E-7</v>
      </c>
      <c r="Y73" s="5">
        <v>9.1083002474688201E-5</v>
      </c>
      <c r="Z73" s="5">
        <v>4.6693893748243104E-12</v>
      </c>
      <c r="AA73" s="5">
        <v>1.8673148255317199E-11</v>
      </c>
      <c r="AB73" s="28">
        <v>2.0706823856214501E-2</v>
      </c>
      <c r="AC73" s="5">
        <v>9.9731587272717203E-5</v>
      </c>
      <c r="AD73" s="28">
        <v>1.4963871757138799E-3</v>
      </c>
      <c r="AE73" s="28">
        <v>4.4284241913170898E-4</v>
      </c>
      <c r="AF73" s="5">
        <v>4.03600147709673E-5</v>
      </c>
      <c r="AG73" s="28">
        <v>1.07528232940359E-3</v>
      </c>
      <c r="AH73" s="28">
        <v>1.6982203188985699E-4</v>
      </c>
      <c r="AI73" s="28">
        <v>3.7976696373947898E-4</v>
      </c>
      <c r="AJ73" s="5">
        <v>2.8763568842077399E-6</v>
      </c>
      <c r="AK73" s="5">
        <v>6.6273182096264805E-5</v>
      </c>
      <c r="AL73" s="5">
        <v>1.66646229820819E-6</v>
      </c>
      <c r="AM73" s="28">
        <v>0</v>
      </c>
      <c r="AN73" s="28">
        <v>0</v>
      </c>
      <c r="AO73" s="5">
        <v>6.9621621830166897E-5</v>
      </c>
      <c r="AP73" s="5">
        <v>6.9621621830166897E-5</v>
      </c>
      <c r="AQ73" s="28">
        <v>0</v>
      </c>
      <c r="AR73" s="28">
        <v>0</v>
      </c>
      <c r="AS73" s="5">
        <v>1.0591568974354701E-5</v>
      </c>
      <c r="AT73" s="5">
        <v>3.9092701047746499E-11</v>
      </c>
      <c r="AU73" s="5">
        <v>7.5487828833148697E-11</v>
      </c>
      <c r="AV73" s="28">
        <v>1.0561616428843E-3</v>
      </c>
      <c r="AW73" s="5">
        <v>1.3409225240717099E-5</v>
      </c>
      <c r="AX73" s="5">
        <v>2.0964044158578398E-6</v>
      </c>
      <c r="AY73" s="28">
        <v>0</v>
      </c>
      <c r="AZ73" s="28">
        <v>1.1577303702883001E-3</v>
      </c>
      <c r="BA73" s="5">
        <v>5.6992873559417302E-6</v>
      </c>
      <c r="BB73" s="5">
        <v>4.8369406460644699E-8</v>
      </c>
      <c r="BC73" s="5">
        <v>3.54723678191328E-7</v>
      </c>
      <c r="BD73" s="5">
        <v>3.4259825724631601E-9</v>
      </c>
      <c r="BE73" s="5">
        <v>6.95668468945143E-9</v>
      </c>
      <c r="BF73" s="28">
        <v>0</v>
      </c>
      <c r="BG73" s="28">
        <v>0</v>
      </c>
      <c r="BH73" s="5">
        <v>6.9469220555895396E-6</v>
      </c>
      <c r="BI73" s="5">
        <v>6.2064518262537399E-5</v>
      </c>
      <c r="BJ73" s="5">
        <v>1.1298687698760401E-6</v>
      </c>
      <c r="BK73" s="5">
        <v>1.0855558678770001E-6</v>
      </c>
      <c r="BL73" s="28">
        <v>3.8417742797775501E-3</v>
      </c>
      <c r="BM73" s="28">
        <v>0.118815015680373</v>
      </c>
      <c r="BN73" s="28">
        <v>1.21456814210993E-2</v>
      </c>
      <c r="BO73" s="28">
        <v>0.13201685874435701</v>
      </c>
      <c r="BP73" s="28">
        <v>0</v>
      </c>
      <c r="BQ73" s="5">
        <v>7.5779686612984101E-5</v>
      </c>
      <c r="BR73" s="28">
        <v>0</v>
      </c>
      <c r="BS73" s="5">
        <v>6.5632588722256201E-6</v>
      </c>
      <c r="BT73" s="5">
        <v>2.78915546443118E-8</v>
      </c>
      <c r="BU73" s="5">
        <v>8.2285311154836103E-8</v>
      </c>
      <c r="BV73" s="5">
        <v>6.6048711122869006E-8</v>
      </c>
      <c r="BW73" s="5">
        <v>1.9786129620749902E-6</v>
      </c>
      <c r="BX73" s="5">
        <v>1.93973665790329E-6</v>
      </c>
      <c r="BY73" s="28">
        <v>6.3442467633393403E-4</v>
      </c>
      <c r="BZ73" s="5">
        <v>1.8832983349592399E-5</v>
      </c>
      <c r="CA73" s="5">
        <v>1.21243186340162E-5</v>
      </c>
      <c r="CB73" s="28">
        <v>1.4963871757138799E-3</v>
      </c>
      <c r="CC73" s="5">
        <v>1.11046809636402E-5</v>
      </c>
      <c r="CD73" s="28">
        <v>0</v>
      </c>
      <c r="CE73" s="5">
        <v>2.0216383648318701E-11</v>
      </c>
      <c r="CF73" s="5">
        <v>8.4633233574188204E-6</v>
      </c>
      <c r="CG73" s="28">
        <v>3.3244380142969702E-3</v>
      </c>
      <c r="CH73" s="28">
        <v>3.2247064270242501E-3</v>
      </c>
      <c r="CI73" s="5">
        <v>9.9731587272717203E-5</v>
      </c>
      <c r="CJ73" s="5">
        <v>4.2779587404994498E-6</v>
      </c>
      <c r="CK73" s="28">
        <v>0</v>
      </c>
      <c r="CL73" s="5">
        <v>4.1388470929303201E-5</v>
      </c>
      <c r="CM73" s="5">
        <v>9.9227831148001705E-6</v>
      </c>
      <c r="CN73" s="28">
        <v>2.6882058235089799E-4</v>
      </c>
      <c r="CO73" s="5">
        <v>5.6089992669631801E-5</v>
      </c>
      <c r="CP73" s="5">
        <v>4.0358912459972301E-5</v>
      </c>
      <c r="CQ73" s="28">
        <v>1.07528232940359E-3</v>
      </c>
      <c r="CR73" s="5">
        <v>1.4285745906292501E-6</v>
      </c>
      <c r="CS73" s="5">
        <v>9.5799643953548605E-6</v>
      </c>
      <c r="CT73" s="28">
        <v>1.6983305499980699E-4</v>
      </c>
      <c r="CU73" s="5">
        <v>3.0015928393877699E-7</v>
      </c>
      <c r="CV73" s="5">
        <v>8.0205911693866094E-5</v>
      </c>
      <c r="CW73" s="28">
        <v>9.4155943339010203E-4</v>
      </c>
      <c r="CX73" s="28">
        <v>0</v>
      </c>
      <c r="CY73" s="28">
        <v>0</v>
      </c>
      <c r="CZ73" s="5">
        <v>8.0429110049218096E-5</v>
      </c>
      <c r="DA73" s="5">
        <v>7.7240312835860301E-6</v>
      </c>
      <c r="DB73" s="28">
        <v>0</v>
      </c>
      <c r="DC73" s="28">
        <v>3.7958079112860102E-3</v>
      </c>
      <c r="DD73" s="5">
        <v>7.3446049041816097E-6</v>
      </c>
      <c r="DE73" s="28">
        <v>1.2356864751952401E-4</v>
      </c>
      <c r="DG73" s="25">
        <f t="shared" ref="DG73:DG75" si="136">(AV73/BO73)</f>
        <v>8.000202799321985E-3</v>
      </c>
      <c r="DH73" s="94">
        <f t="shared" ref="DH73:DH75" si="137">BL73/DC73</f>
        <v>1.0121097720342669</v>
      </c>
      <c r="DI73" s="25">
        <f t="shared" ref="DI73:DI75" si="138">BI73/CH73</f>
        <v>1.9246563886378444E-2</v>
      </c>
      <c r="DJ73" s="40">
        <f t="shared" ref="DJ73:DJ75" si="139">(AB73-B73)/(B73+1E-50)</f>
        <v>4.5326429862029138E-6</v>
      </c>
      <c r="DK73" s="40"/>
      <c r="DL73" s="40">
        <f t="shared" ref="DL73:DL75" si="140">(BO73-D73)/(D73+1E-50)</f>
        <v>-1.0083880433446885E-5</v>
      </c>
      <c r="DM73" s="40">
        <f t="shared" ref="DM73:DM75" si="141">(CG73-E73)/(E73+1E-50)</f>
        <v>1.4443039766748212E-5</v>
      </c>
      <c r="DN73" s="40">
        <f t="shared" ref="DN73:DN75" si="142">(CH73-F73)/(F73+1E-50)</f>
        <v>1.4397494387078151E-5</v>
      </c>
      <c r="DO73" s="40">
        <f t="shared" ref="DO73:DO75" si="143">(CV73-G73)/(G73+1E-50)</f>
        <v>-5.0970030344245273E-5</v>
      </c>
      <c r="DP73" s="40">
        <f t="shared" ref="DP73:DP75" si="144">(DC73-H73)/(H73+1E-50)</f>
        <v>4.7187241681845463E-6</v>
      </c>
      <c r="DQ73" s="72">
        <f t="shared" si="111"/>
        <v>-5.4546431679215922E-5</v>
      </c>
      <c r="DR73" s="72">
        <f t="shared" si="112"/>
        <v>-6.339976755303355E-5</v>
      </c>
      <c r="DS73" s="72">
        <f t="shared" si="113"/>
        <v>2.6432399855623689E-5</v>
      </c>
      <c r="DT73" s="72">
        <f t="shared" si="114"/>
        <v>1.4094986649885923E-4</v>
      </c>
      <c r="DU73" s="72">
        <f t="shared" si="115"/>
        <v>-7.8572026901972653E-5</v>
      </c>
      <c r="DV73" s="72">
        <f t="shared" si="116"/>
        <v>6.9937337044056533E-6</v>
      </c>
      <c r="DW73" s="72">
        <f t="shared" si="117"/>
        <v>-1.3854490521290067E-4</v>
      </c>
      <c r="DX73" s="72">
        <f t="shared" si="118"/>
        <v>-1.8575940467657393E-4</v>
      </c>
      <c r="DY73" s="72">
        <f t="shared" si="119"/>
        <v>6.1586436164388504E-5</v>
      </c>
      <c r="DZ73" s="72">
        <f t="shared" si="120"/>
        <v>-1.5610978964523478E-5</v>
      </c>
      <c r="EA73" s="72">
        <f t="shared" si="121"/>
        <v>1.1943961741557887E-4</v>
      </c>
      <c r="EB73" s="72">
        <f t="shared" si="122"/>
        <v>3.1046775610117677E-5</v>
      </c>
      <c r="EC73" s="72">
        <f t="shared" si="123"/>
        <v>1.1861604272237495E-5</v>
      </c>
      <c r="ED73" s="72">
        <f t="shared" si="124"/>
        <v>-8.5465250538932383E-5</v>
      </c>
      <c r="EE73" s="72">
        <f t="shared" si="125"/>
        <v>8.5452039599139785E-5</v>
      </c>
      <c r="EF73" s="72">
        <f t="shared" si="126"/>
        <v>2.316647357998524E-5</v>
      </c>
      <c r="EG73" s="72">
        <f t="shared" si="127"/>
        <v>-5.6679090221278728E-5</v>
      </c>
      <c r="EH73" s="40">
        <f t="shared" si="128"/>
        <v>-3.8585223481022964E-5</v>
      </c>
      <c r="EI73" s="69">
        <f t="shared" si="129"/>
        <v>2.6097042369213586E-4</v>
      </c>
      <c r="EJ73" s="40">
        <f t="shared" si="130"/>
        <v>-7.729159735549725E-5</v>
      </c>
      <c r="EK73" s="40">
        <f t="shared" si="131"/>
        <v>6.724705871057504E-4</v>
      </c>
      <c r="EL73" s="40">
        <f t="shared" si="132"/>
        <v>-8.7390267331282983E-4</v>
      </c>
      <c r="EM73" s="69">
        <f t="shared" si="133"/>
        <v>-6.4484525629352439E-4</v>
      </c>
      <c r="EN73" s="40">
        <f t="shared" si="134"/>
        <v>-3.7468330575840815E-6</v>
      </c>
      <c r="EO73" s="40">
        <f t="shared" si="135"/>
        <v>-3.8627126309652226E-6</v>
      </c>
    </row>
    <row r="74" spans="1:145" s="17" customFormat="1" x14ac:dyDescent="0.3">
      <c r="A74" s="17">
        <v>147</v>
      </c>
      <c r="B74" s="15">
        <v>0.44698305999999999</v>
      </c>
      <c r="C74" s="15"/>
      <c r="D74" s="15">
        <v>2.85143784</v>
      </c>
      <c r="E74" s="15">
        <v>7.2142399999999995E-2</v>
      </c>
      <c r="F74" s="15">
        <v>6.9969069999999994E-2</v>
      </c>
      <c r="G74" s="15">
        <v>3.06815E-3</v>
      </c>
      <c r="H74" s="15">
        <v>8.2103750000000003E-2</v>
      </c>
      <c r="J74" s="28" t="s">
        <v>422</v>
      </c>
      <c r="K74" s="28">
        <v>0</v>
      </c>
      <c r="L74" s="28">
        <v>9.3217632076147603E-4</v>
      </c>
      <c r="M74" s="28">
        <v>1.5172628625362999E-4</v>
      </c>
      <c r="N74" s="28">
        <v>3.45180553898047E-4</v>
      </c>
      <c r="O74" s="28">
        <v>3.45180553898047E-4</v>
      </c>
      <c r="P74" s="28">
        <v>1.33312730038525E-3</v>
      </c>
      <c r="Q74" s="28">
        <v>0</v>
      </c>
      <c r="R74" s="5">
        <v>3.0806946763890499E-7</v>
      </c>
      <c r="S74" s="5">
        <v>1.50404272557416E-6</v>
      </c>
      <c r="T74" s="28">
        <v>1.6702407812166199E-4</v>
      </c>
      <c r="U74" s="5">
        <v>2.9247862948792098E-7</v>
      </c>
      <c r="V74" s="5">
        <v>8.3165066966495196E-5</v>
      </c>
      <c r="W74" s="5">
        <v>1.02377464354018E-5</v>
      </c>
      <c r="X74" s="5">
        <v>6.27476203861395E-6</v>
      </c>
      <c r="Y74" s="28">
        <v>1.9701288094490098E-3</v>
      </c>
      <c r="Z74" s="5">
        <v>1.01315167248135E-10</v>
      </c>
      <c r="AA74" s="5">
        <v>4.0530872975192398E-10</v>
      </c>
      <c r="AB74" s="28">
        <v>0.44698319306425899</v>
      </c>
      <c r="AC74" s="28">
        <v>2.1733519623891402E-3</v>
      </c>
      <c r="AD74" s="28">
        <v>3.2467699532068899E-2</v>
      </c>
      <c r="AE74" s="28">
        <v>9.6089816299872594E-3</v>
      </c>
      <c r="AF74" s="28">
        <v>8.7573174159625601E-4</v>
      </c>
      <c r="AG74" s="28">
        <v>2.3331591681961202E-2</v>
      </c>
      <c r="AH74" s="28">
        <v>3.6848680258161201E-3</v>
      </c>
      <c r="AI74" s="28">
        <v>8.21421315927842E-3</v>
      </c>
      <c r="AJ74" s="5">
        <v>6.2209487395624904E-5</v>
      </c>
      <c r="AK74" s="28">
        <v>1.43350807222341E-3</v>
      </c>
      <c r="AL74" s="5">
        <v>3.6048247722349901E-5</v>
      </c>
      <c r="AM74" s="28">
        <v>0</v>
      </c>
      <c r="AN74" s="28">
        <v>0</v>
      </c>
      <c r="AO74" s="28">
        <v>1.5059519224854901E-3</v>
      </c>
      <c r="AP74" s="28">
        <v>1.5059519224854901E-3</v>
      </c>
      <c r="AQ74" s="28">
        <v>0</v>
      </c>
      <c r="AR74" s="28">
        <v>0</v>
      </c>
      <c r="AS74" s="28">
        <v>2.29080913209543E-4</v>
      </c>
      <c r="AT74" s="5">
        <v>8.4803522203299199E-10</v>
      </c>
      <c r="AU74" s="5">
        <v>1.6378448729862101E-9</v>
      </c>
      <c r="AV74" s="28">
        <v>2.2811397895688298E-2</v>
      </c>
      <c r="AW74" s="28">
        <v>2.8998191791089999E-4</v>
      </c>
      <c r="AX74" s="5">
        <v>4.5346609099577202E-5</v>
      </c>
      <c r="AY74" s="28">
        <v>0</v>
      </c>
      <c r="AZ74" s="28">
        <v>2.5041866312361799E-2</v>
      </c>
      <c r="BA74" s="28">
        <v>1.2325074246157E-4</v>
      </c>
      <c r="BB74" s="5">
        <v>1.04953565149335E-6</v>
      </c>
      <c r="BC74" s="5">
        <v>7.6964676444165097E-6</v>
      </c>
      <c r="BD74" s="5">
        <v>7.4348782221928194E-8</v>
      </c>
      <c r="BE74" s="5">
        <v>1.5095366435732499E-7</v>
      </c>
      <c r="BF74" s="28">
        <v>0</v>
      </c>
      <c r="BG74" s="28">
        <v>0</v>
      </c>
      <c r="BH74" s="28">
        <v>1.5026261635278301E-4</v>
      </c>
      <c r="BI74" s="28">
        <v>1.3466932323616401E-3</v>
      </c>
      <c r="BJ74" s="5">
        <v>2.45149556044246E-5</v>
      </c>
      <c r="BK74" s="5">
        <v>2.3553850647883201E-5</v>
      </c>
      <c r="BL74" s="28">
        <v>8.3098375744748806E-2</v>
      </c>
      <c r="BM74" s="28">
        <v>2.5662927848233799</v>
      </c>
      <c r="BN74" s="28">
        <v>0.262331354685097</v>
      </c>
      <c r="BO74" s="28">
        <v>2.8514355374041598</v>
      </c>
      <c r="BP74" s="28">
        <v>0</v>
      </c>
      <c r="BQ74" s="28">
        <v>1.63913994940392E-3</v>
      </c>
      <c r="BR74" s="28">
        <v>0</v>
      </c>
      <c r="BS74" s="28">
        <v>1.41929324228244E-4</v>
      </c>
      <c r="BT74" s="5">
        <v>6.0523328758742697E-7</v>
      </c>
      <c r="BU74" s="5">
        <v>1.78569786757938E-6</v>
      </c>
      <c r="BV74" s="5">
        <v>1.43303586368822E-6</v>
      </c>
      <c r="BW74" s="5">
        <v>4.2842566400458498E-5</v>
      </c>
      <c r="BX74" s="5">
        <v>4.2088769104427403E-5</v>
      </c>
      <c r="BY74" s="28">
        <v>1.37228674085219E-2</v>
      </c>
      <c r="BZ74" s="28">
        <v>4.0864178750750903E-4</v>
      </c>
      <c r="CA74" s="28">
        <v>2.63066739419192E-4</v>
      </c>
      <c r="CB74" s="28">
        <v>3.2467699532068899E-2</v>
      </c>
      <c r="CC74" s="28">
        <v>2.4096033333884399E-4</v>
      </c>
      <c r="CD74" s="28">
        <v>0</v>
      </c>
      <c r="CE74" s="5">
        <v>4.3867458125960999E-10</v>
      </c>
      <c r="CF74" s="28">
        <v>1.836382876701E-4</v>
      </c>
      <c r="CG74" s="28">
        <v>7.2142231364054704E-2</v>
      </c>
      <c r="CH74" s="28">
        <v>6.9968879401665601E-2</v>
      </c>
      <c r="CI74" s="28">
        <v>2.1733519623891402E-3</v>
      </c>
      <c r="CJ74" s="5">
        <v>9.2824175884742295E-5</v>
      </c>
      <c r="CK74" s="28">
        <v>0</v>
      </c>
      <c r="CL74" s="28">
        <v>8.98051114160837E-4</v>
      </c>
      <c r="CM74" s="28">
        <v>2.1530492677899199E-4</v>
      </c>
      <c r="CN74" s="28">
        <v>5.8329348479086397E-3</v>
      </c>
      <c r="CO74" s="28">
        <v>1.21706730159779E-3</v>
      </c>
      <c r="CP74" s="28">
        <v>8.75725789116883E-4</v>
      </c>
      <c r="CQ74" s="28">
        <v>2.3331602705071099E-2</v>
      </c>
      <c r="CR74" s="5">
        <v>3.0904943728126002E-5</v>
      </c>
      <c r="CS74" s="28">
        <v>2.0786719357132201E-4</v>
      </c>
      <c r="CT74" s="28">
        <v>3.6848922766580098E-3</v>
      </c>
      <c r="CU74" s="5">
        <v>6.5136218081207201E-6</v>
      </c>
      <c r="CV74" s="28">
        <v>3.06816360499787E-3</v>
      </c>
      <c r="CW74" s="28">
        <v>2.0366335724532399E-2</v>
      </c>
      <c r="CX74" s="28">
        <v>0</v>
      </c>
      <c r="CY74" s="28">
        <v>0</v>
      </c>
      <c r="CZ74" s="28">
        <v>1.7397053149467801E-3</v>
      </c>
      <c r="DA74" s="28">
        <v>1.6707379283652099E-4</v>
      </c>
      <c r="DB74" s="28">
        <v>0</v>
      </c>
      <c r="DC74" s="28">
        <v>8.2103925880608705E-2</v>
      </c>
      <c r="DD74" s="28">
        <v>1.5886417856335799E-4</v>
      </c>
      <c r="DE74" s="28">
        <v>2.6728463698143098E-3</v>
      </c>
      <c r="DG74" s="25">
        <f t="shared" si="136"/>
        <v>7.9999696982295948E-3</v>
      </c>
      <c r="DH74" s="94">
        <f t="shared" si="137"/>
        <v>1.0121120866447504</v>
      </c>
      <c r="DI74" s="25">
        <f t="shared" si="138"/>
        <v>1.9247031592871017E-2</v>
      </c>
      <c r="DJ74" s="40">
        <f t="shared" si="139"/>
        <v>2.976941877848385E-7</v>
      </c>
      <c r="DK74" s="40"/>
      <c r="DL74" s="40">
        <f t="shared" si="140"/>
        <v>-8.0752096641183613E-7</v>
      </c>
      <c r="DM74" s="40">
        <f t="shared" si="141"/>
        <v>-2.337542766684533E-6</v>
      </c>
      <c r="DN74" s="40">
        <f t="shared" si="142"/>
        <v>-2.7240369836708574E-6</v>
      </c>
      <c r="DO74" s="40">
        <f t="shared" si="143"/>
        <v>4.4342675130096192E-6</v>
      </c>
      <c r="DP74" s="40">
        <f t="shared" si="144"/>
        <v>2.1421750979962041E-6</v>
      </c>
      <c r="DQ74" s="72">
        <f t="shared" si="111"/>
        <v>4.5339186482658946E-5</v>
      </c>
      <c r="DR74" s="72">
        <f t="shared" si="112"/>
        <v>-1.1657525924109013E-5</v>
      </c>
      <c r="DS74" s="72">
        <f t="shared" si="113"/>
        <v>-4.5129434891760578E-5</v>
      </c>
      <c r="DT74" s="72">
        <f t="shared" si="114"/>
        <v>1.4786210421212866E-4</v>
      </c>
      <c r="DU74" s="72">
        <f t="shared" si="115"/>
        <v>2.9793111992342904E-5</v>
      </c>
      <c r="DV74" s="72">
        <f t="shared" si="116"/>
        <v>-7.4664605277410402E-5</v>
      </c>
      <c r="DW74" s="72">
        <f t="shared" si="117"/>
        <v>-8.9061857424284459E-6</v>
      </c>
      <c r="DX74" s="72">
        <f t="shared" si="118"/>
        <v>9.7142895757820416E-5</v>
      </c>
      <c r="DY74" s="72">
        <f t="shared" si="119"/>
        <v>1.2829622325862764E-4</v>
      </c>
      <c r="DZ74" s="72">
        <f t="shared" si="120"/>
        <v>1.1381407933626489E-6</v>
      </c>
      <c r="EA74" s="72">
        <f t="shared" si="121"/>
        <v>4.784565802409104E-5</v>
      </c>
      <c r="EB74" s="72">
        <f t="shared" si="122"/>
        <v>-4.9400879528384898E-5</v>
      </c>
      <c r="EC74" s="72">
        <f t="shared" si="123"/>
        <v>-1.2191625677291841E-5</v>
      </c>
      <c r="ED74" s="72">
        <f t="shared" si="124"/>
        <v>1.1783880802747496E-5</v>
      </c>
      <c r="EE74" s="72">
        <f t="shared" si="125"/>
        <v>8.2741936869532202E-5</v>
      </c>
      <c r="EF74" s="72">
        <f t="shared" si="126"/>
        <v>3.8716185935009272E-6</v>
      </c>
      <c r="EG74" s="72">
        <f t="shared" si="127"/>
        <v>-4.6063334460864694E-5</v>
      </c>
      <c r="EH74" s="40">
        <f t="shared" si="128"/>
        <v>-4.3544834578714272E-5</v>
      </c>
      <c r="EI74" s="69">
        <f t="shared" si="129"/>
        <v>-3.7349608023149147E-5</v>
      </c>
      <c r="EJ74" s="40">
        <f t="shared" si="130"/>
        <v>4.0988710282290303E-6</v>
      </c>
      <c r="EK74" s="40">
        <f t="shared" si="131"/>
        <v>8.3591383610348807E-4</v>
      </c>
      <c r="EL74" s="40">
        <f t="shared" si="132"/>
        <v>-9.2456717361644723E-4</v>
      </c>
      <c r="EM74" s="69">
        <f t="shared" si="133"/>
        <v>-7.2666386656128855E-4</v>
      </c>
      <c r="EN74" s="40">
        <f t="shared" si="134"/>
        <v>-9.4122897276048222E-8</v>
      </c>
      <c r="EO74" s="40">
        <f t="shared" si="135"/>
        <v>-9.7046514361322755E-8</v>
      </c>
    </row>
    <row r="75" spans="1:145" s="17" customFormat="1" x14ac:dyDescent="0.3">
      <c r="A75" s="17">
        <v>148</v>
      </c>
      <c r="B75" s="15">
        <v>1.6128883899999999</v>
      </c>
      <c r="C75" s="15"/>
      <c r="D75" s="15">
        <v>10.08358449</v>
      </c>
      <c r="E75" s="15">
        <v>0.25170534</v>
      </c>
      <c r="F75" s="15">
        <v>0.24401476</v>
      </c>
      <c r="G75" s="15">
        <v>2.7333130000000001E-2</v>
      </c>
      <c r="H75" s="15">
        <v>0.28936942999999998</v>
      </c>
      <c r="J75" s="28" t="s">
        <v>423</v>
      </c>
      <c r="K75" s="28">
        <v>0</v>
      </c>
      <c r="L75" s="28">
        <v>3.2514374345364999E-3</v>
      </c>
      <c r="M75" s="28">
        <v>5.2923433226209605E-4</v>
      </c>
      <c r="N75" s="28">
        <v>1.20395095145753E-3</v>
      </c>
      <c r="O75" s="28">
        <v>1.20395095145753E-3</v>
      </c>
      <c r="P75" s="28">
        <v>4.6498641673969401E-3</v>
      </c>
      <c r="Q75" s="28">
        <v>0</v>
      </c>
      <c r="R75" s="5">
        <v>1.0631870235949601E-6</v>
      </c>
      <c r="S75" s="5">
        <v>5.1909136504681999E-6</v>
      </c>
      <c r="T75" s="28">
        <v>5.8258975482425302E-4</v>
      </c>
      <c r="U75" s="5">
        <v>1.00934846829389E-6</v>
      </c>
      <c r="V75" s="28">
        <v>2.9009950596449398E-4</v>
      </c>
      <c r="W75" s="5">
        <v>3.5332139530525697E-5</v>
      </c>
      <c r="X75" s="5">
        <v>2.1654896189861999E-5</v>
      </c>
      <c r="Y75" s="28">
        <v>6.8718296938551603E-3</v>
      </c>
      <c r="Z75" s="5">
        <v>3.4965316886853199E-10</v>
      </c>
      <c r="AA75" s="5">
        <v>1.39864198592348E-9</v>
      </c>
      <c r="AB75" s="28">
        <v>1.5965711390730599</v>
      </c>
      <c r="AC75" s="28">
        <v>7.6120222446358701E-3</v>
      </c>
      <c r="AD75" s="28">
        <v>0.11205135931480301</v>
      </c>
      <c r="AE75" s="28">
        <v>3.3161856953102101E-2</v>
      </c>
      <c r="AF75" s="28">
        <v>3.0222796893687601E-3</v>
      </c>
      <c r="AG75" s="28">
        <v>8.0520884384111202E-2</v>
      </c>
      <c r="AH75" s="28">
        <v>1.27172328687092E-2</v>
      </c>
      <c r="AI75" s="28">
        <v>2.8651339998247299E-2</v>
      </c>
      <c r="AJ75" s="28">
        <v>2.1700058340118E-4</v>
      </c>
      <c r="AK75" s="28">
        <v>5.0001396709436303E-3</v>
      </c>
      <c r="AL75" s="28">
        <v>1.2572131540672499E-4</v>
      </c>
      <c r="AM75" s="28">
        <v>0</v>
      </c>
      <c r="AN75" s="28">
        <v>0</v>
      </c>
      <c r="AO75" s="28">
        <v>5.2527579755309002E-3</v>
      </c>
      <c r="AP75" s="28">
        <v>5.2527579755309002E-3</v>
      </c>
      <c r="AQ75" s="28">
        <v>0</v>
      </c>
      <c r="AR75" s="28">
        <v>0</v>
      </c>
      <c r="AS75" s="28">
        <v>7.9897899522974897E-4</v>
      </c>
      <c r="AT75" s="5">
        <v>2.9272067069847901E-9</v>
      </c>
      <c r="AU75" s="5">
        <v>5.65256311658592E-9</v>
      </c>
      <c r="AV75" s="28">
        <v>7.9836546525791294E-2</v>
      </c>
      <c r="AW75" s="28">
        <v>1.0114939868836E-3</v>
      </c>
      <c r="AX75" s="28">
        <v>1.5815988606783599E-4</v>
      </c>
      <c r="AY75" s="28">
        <v>0</v>
      </c>
      <c r="AZ75" s="28">
        <v>8.7346075844026205E-2</v>
      </c>
      <c r="BA75" s="28">
        <v>4.2989245455337099E-4</v>
      </c>
      <c r="BB75" s="5">
        <v>3.6221170984969898E-6</v>
      </c>
      <c r="BC75" s="5">
        <v>2.6562070580972901E-5</v>
      </c>
      <c r="BD75" s="5">
        <v>2.5658306740080503E-7</v>
      </c>
      <c r="BE75" s="5">
        <v>5.2093803358741604E-7</v>
      </c>
      <c r="BF75" s="28">
        <v>0</v>
      </c>
      <c r="BG75" s="28">
        <v>0</v>
      </c>
      <c r="BH75" s="28">
        <v>5.2414128489244199E-4</v>
      </c>
      <c r="BI75" s="28">
        <v>4.6476441078721498E-3</v>
      </c>
      <c r="BJ75" s="5">
        <v>8.4605216135628296E-5</v>
      </c>
      <c r="BK75" s="5">
        <v>8.1287004304524398E-5</v>
      </c>
      <c r="BL75" s="28">
        <v>0.28984864718883102</v>
      </c>
      <c r="BM75" s="28">
        <v>8.9816034535403499</v>
      </c>
      <c r="BN75" s="28">
        <v>0.91812032231573504</v>
      </c>
      <c r="BO75" s="28">
        <v>9.9795603223818699</v>
      </c>
      <c r="BP75" s="28">
        <v>0</v>
      </c>
      <c r="BQ75" s="28">
        <v>5.7173367545208503E-3</v>
      </c>
      <c r="BR75" s="28">
        <v>0</v>
      </c>
      <c r="BS75" s="28">
        <v>4.9497666958779E-4</v>
      </c>
      <c r="BT75" s="5">
        <v>2.0887570261853901E-6</v>
      </c>
      <c r="BU75" s="5">
        <v>6.1625522556038703E-6</v>
      </c>
      <c r="BV75" s="5">
        <v>4.9454807863886601E-6</v>
      </c>
      <c r="BW75" s="28">
        <v>1.4886579226949199E-4</v>
      </c>
      <c r="BX75" s="28">
        <v>1.45256134085109E-4</v>
      </c>
      <c r="BY75" s="28">
        <v>4.7865650189321797E-2</v>
      </c>
      <c r="BZ75" s="28">
        <v>1.41028391121987E-3</v>
      </c>
      <c r="CA75" s="28">
        <v>9.0787833793548199E-4</v>
      </c>
      <c r="CB75" s="28">
        <v>0.112051404509554</v>
      </c>
      <c r="CC75" s="28">
        <v>8.3159303780375496E-4</v>
      </c>
      <c r="CD75" s="28">
        <v>0</v>
      </c>
      <c r="CE75" s="5">
        <v>1.5140175487910399E-9</v>
      </c>
      <c r="CF75" s="28">
        <v>6.3375827422190603E-4</v>
      </c>
      <c r="CG75" s="28">
        <v>0.249085820580256</v>
      </c>
      <c r="CH75" s="28">
        <v>0.24147379833561999</v>
      </c>
      <c r="CI75" s="28">
        <v>7.6120222446358701E-3</v>
      </c>
      <c r="CJ75" s="28">
        <v>3.2035104195946799E-4</v>
      </c>
      <c r="CK75" s="28">
        <v>0</v>
      </c>
      <c r="CL75" s="28">
        <v>3.0993191024983801E-3</v>
      </c>
      <c r="CM75" s="28">
        <v>7.4305666429669705E-4</v>
      </c>
      <c r="CN75" s="28">
        <v>2.0130289081058399E-2</v>
      </c>
      <c r="CO75" s="28">
        <v>4.2002406344902E-3</v>
      </c>
      <c r="CP75" s="28">
        <v>3.02225069858959E-3</v>
      </c>
      <c r="CQ75" s="28">
        <v>8.0520906430331093E-2</v>
      </c>
      <c r="CR75" s="28">
        <v>1.07800136533121E-4</v>
      </c>
      <c r="CS75" s="28">
        <v>7.1738044610525895E-4</v>
      </c>
      <c r="CT75" s="28">
        <v>1.27173508159857E-2</v>
      </c>
      <c r="CU75" s="5">
        <v>2.24792154852648E-5</v>
      </c>
      <c r="CV75" s="28">
        <v>2.7269825916433801E-2</v>
      </c>
      <c r="CW75" s="28">
        <v>7.1037798824557297E-2</v>
      </c>
      <c r="CX75" s="28">
        <v>0</v>
      </c>
      <c r="CY75" s="28">
        <v>0</v>
      </c>
      <c r="CZ75" s="28">
        <v>6.0681134021263504E-3</v>
      </c>
      <c r="DA75" s="28">
        <v>5.8278716917726798E-4</v>
      </c>
      <c r="DB75" s="28">
        <v>0</v>
      </c>
      <c r="DC75" s="28">
        <v>0.28637905719340601</v>
      </c>
      <c r="DD75" s="28">
        <v>5.5412417919608399E-4</v>
      </c>
      <c r="DE75" s="28">
        <v>9.3229402382645193E-3</v>
      </c>
      <c r="DG75" s="25">
        <f t="shared" si="136"/>
        <v>8.0000064077709113E-3</v>
      </c>
      <c r="DH75" s="94">
        <f t="shared" si="137"/>
        <v>1.0121153761361881</v>
      </c>
      <c r="DI75" s="25">
        <f t="shared" si="138"/>
        <v>1.9246991350227054E-2</v>
      </c>
      <c r="DJ75" s="40">
        <f t="shared" si="139"/>
        <v>-1.0116788630948004E-2</v>
      </c>
      <c r="DK75" s="40"/>
      <c r="DL75" s="40">
        <f t="shared" si="140"/>
        <v>-1.0316189418682595E-2</v>
      </c>
      <c r="DM75" s="40">
        <f t="shared" si="141"/>
        <v>-1.0407087190696884E-2</v>
      </c>
      <c r="DN75" s="40">
        <f t="shared" si="142"/>
        <v>-1.041314740296859E-2</v>
      </c>
      <c r="DO75" s="40">
        <f t="shared" si="143"/>
        <v>-2.3160202862313696E-3</v>
      </c>
      <c r="DP75" s="40">
        <f t="shared" si="144"/>
        <v>-1.0334100622149262E-2</v>
      </c>
      <c r="DQ75" s="72">
        <f t="shared" si="111"/>
        <v>1.1126005978805648E-5</v>
      </c>
      <c r="DR75" s="72">
        <f t="shared" si="112"/>
        <v>1.102466837510169E-5</v>
      </c>
      <c r="DS75" s="72">
        <f t="shared" si="113"/>
        <v>-1.1304907578849907E-5</v>
      </c>
      <c r="DT75" s="72">
        <f t="shared" si="114"/>
        <v>1.6266661943200618E-4</v>
      </c>
      <c r="DU75" s="72">
        <f t="shared" si="115"/>
        <v>-1.1897383813489169E-5</v>
      </c>
      <c r="DV75" s="72">
        <f t="shared" si="116"/>
        <v>-8.5451756797283419E-6</v>
      </c>
      <c r="DW75" s="72">
        <f t="shared" si="117"/>
        <v>-1.3699188139463705E-5</v>
      </c>
      <c r="DX75" s="72">
        <f t="shared" si="118"/>
        <v>1.4216818831724338E-5</v>
      </c>
      <c r="DY75" s="72">
        <f t="shared" si="119"/>
        <v>7.232706669608083E-6</v>
      </c>
      <c r="DZ75" s="72">
        <f t="shared" si="120"/>
        <v>-1.2739025974811482E-6</v>
      </c>
      <c r="EA75" s="72">
        <f t="shared" si="121"/>
        <v>-2.3247054260483628E-5</v>
      </c>
      <c r="EB75" s="72">
        <f t="shared" si="122"/>
        <v>1.8090854257674884E-5</v>
      </c>
      <c r="EC75" s="72">
        <f t="shared" si="123"/>
        <v>-1.2295324085248185E-6</v>
      </c>
      <c r="ED75" s="72">
        <f t="shared" si="124"/>
        <v>-3.1547540759889505E-5</v>
      </c>
      <c r="EE75" s="72">
        <f t="shared" si="125"/>
        <v>1.2900901491063642E-4</v>
      </c>
      <c r="EF75" s="72">
        <f t="shared" si="126"/>
        <v>-1.681910991579082E-6</v>
      </c>
      <c r="EG75" s="72">
        <f t="shared" si="127"/>
        <v>9.9313205116214262E-6</v>
      </c>
      <c r="EH75" s="40">
        <f t="shared" si="128"/>
        <v>-3.4822160692936482E-5</v>
      </c>
      <c r="EI75" s="69">
        <f t="shared" si="129"/>
        <v>-1.0898786229787226E-5</v>
      </c>
      <c r="EJ75" s="40">
        <f t="shared" si="130"/>
        <v>4.1510899356573708E-6</v>
      </c>
      <c r="EK75" s="40">
        <f t="shared" si="131"/>
        <v>8.0719967034782346E-4</v>
      </c>
      <c r="EL75" s="40">
        <f t="shared" si="132"/>
        <v>-9.5593454660626901E-4</v>
      </c>
      <c r="EM75" s="69">
        <f t="shared" si="133"/>
        <v>-7.0947801244126518E-4</v>
      </c>
      <c r="EN75" s="40">
        <f t="shared" si="134"/>
        <v>-7.4321984846168964E-7</v>
      </c>
      <c r="EO75" s="40">
        <f t="shared" si="135"/>
        <v>-7.6664850167111317E-7</v>
      </c>
    </row>
    <row r="76" spans="1:145" x14ac:dyDescent="0.3">
      <c r="A76" s="17">
        <v>159</v>
      </c>
      <c r="B76" s="15">
        <v>1612.8313969999999</v>
      </c>
      <c r="D76" s="15">
        <v>10252.376611</v>
      </c>
      <c r="E76" s="15">
        <v>270.36798291000002</v>
      </c>
      <c r="F76" s="15">
        <v>262.07701542000001</v>
      </c>
      <c r="G76" s="15">
        <v>33.227159409999999</v>
      </c>
      <c r="H76" s="15">
        <v>361.73832049999999</v>
      </c>
      <c r="J76" s="28" t="s">
        <v>424</v>
      </c>
      <c r="K76" s="28">
        <v>0</v>
      </c>
      <c r="L76" s="28">
        <v>4.0937543510860497</v>
      </c>
      <c r="M76" s="28">
        <v>0.66632735469843496</v>
      </c>
      <c r="N76" s="28">
        <v>1.5158613362456299</v>
      </c>
      <c r="O76" s="28">
        <v>1.5158613362456299</v>
      </c>
      <c r="P76" s="28">
        <v>5.8544014070999797</v>
      </c>
      <c r="Q76" s="28">
        <v>0</v>
      </c>
      <c r="R76" s="28">
        <v>1.1499948742538699E-3</v>
      </c>
      <c r="S76" s="28">
        <v>5.6146982148073399E-3</v>
      </c>
      <c r="T76" s="28">
        <v>0.73353548605190699</v>
      </c>
      <c r="U76" s="28">
        <v>1.0917592347051499E-3</v>
      </c>
      <c r="V76" s="28">
        <v>0.36525492342840699</v>
      </c>
      <c r="W76" s="28">
        <v>3.8216682374598299E-2</v>
      </c>
      <c r="X76" s="28">
        <v>2.34230967222782E-2</v>
      </c>
      <c r="Y76" s="28">
        <v>8.6520155717301304</v>
      </c>
      <c r="Z76" s="5">
        <v>3.78192981585894E-7</v>
      </c>
      <c r="AA76" s="5">
        <v>1.5127730286545701E-6</v>
      </c>
      <c r="AB76" s="28">
        <v>1607.29973004403</v>
      </c>
      <c r="AC76" s="28">
        <v>8.2633404432392492</v>
      </c>
      <c r="AD76" s="28">
        <v>121.197504257676</v>
      </c>
      <c r="AE76" s="28">
        <v>35.868792142727202</v>
      </c>
      <c r="AF76" s="28">
        <v>3.2689714887261099</v>
      </c>
      <c r="AG76" s="28">
        <v>87.093450068067696</v>
      </c>
      <c r="AH76" s="28">
        <v>13.755221151143299</v>
      </c>
      <c r="AI76" s="28">
        <v>36.073625086393598</v>
      </c>
      <c r="AJ76" s="28">
        <v>0.27321459356801497</v>
      </c>
      <c r="AK76" s="28">
        <v>6.2954193239636798</v>
      </c>
      <c r="AL76" s="28">
        <v>0.15828845328791799</v>
      </c>
      <c r="AM76" s="28">
        <v>0</v>
      </c>
      <c r="AN76" s="28">
        <v>0</v>
      </c>
      <c r="AO76" s="28">
        <v>6.6134963727354403</v>
      </c>
      <c r="AP76" s="28">
        <v>6.6134963727354403</v>
      </c>
      <c r="AQ76" s="28">
        <v>0</v>
      </c>
      <c r="AR76" s="28">
        <v>0</v>
      </c>
      <c r="AS76" s="28">
        <v>1.0059785769440599</v>
      </c>
      <c r="AT76" s="5">
        <v>3.1660975155012398E-6</v>
      </c>
      <c r="AU76" s="5">
        <v>6.1138198420388301E-6</v>
      </c>
      <c r="AV76" s="28">
        <v>81.731445735985503</v>
      </c>
      <c r="AW76" s="28">
        <v>1.27350244871773</v>
      </c>
      <c r="AX76" s="28">
        <v>0.19912753658614199</v>
      </c>
      <c r="AY76" s="28">
        <v>0</v>
      </c>
      <c r="AZ76" s="28">
        <v>109.9736121057</v>
      </c>
      <c r="BA76" s="28">
        <v>0.54125852455673296</v>
      </c>
      <c r="BB76" s="28">
        <v>3.9177673793107199E-3</v>
      </c>
      <c r="BC76" s="28">
        <v>2.87303328428049E-2</v>
      </c>
      <c r="BD76" s="28">
        <v>2.7753379961088402E-4</v>
      </c>
      <c r="BE76" s="28">
        <v>5.6347712980263105E-4</v>
      </c>
      <c r="BF76" s="28">
        <v>0</v>
      </c>
      <c r="BG76" s="28">
        <v>0</v>
      </c>
      <c r="BH76" s="28">
        <v>0.65992850495659605</v>
      </c>
      <c r="BI76" s="28">
        <v>5.0270333393960396</v>
      </c>
      <c r="BJ76" s="28">
        <v>9.1510992796397697E-2</v>
      </c>
      <c r="BK76" s="28">
        <v>8.7922452421501596E-2</v>
      </c>
      <c r="BL76" s="28">
        <v>364.934434652248</v>
      </c>
      <c r="BM76" s="28">
        <v>9194.7509085798392</v>
      </c>
      <c r="BN76" s="28">
        <v>939.90925797935301</v>
      </c>
      <c r="BO76" s="28">
        <v>10216.3916122951</v>
      </c>
      <c r="BP76" s="28">
        <v>0</v>
      </c>
      <c r="BQ76" s="28">
        <v>7.1983865865286498</v>
      </c>
      <c r="BR76" s="28">
        <v>0</v>
      </c>
      <c r="BS76" s="28">
        <v>0.62176951459735197</v>
      </c>
      <c r="BT76" s="28">
        <v>2.2592374432998702E-3</v>
      </c>
      <c r="BU76" s="28">
        <v>6.6654437187563696E-3</v>
      </c>
      <c r="BV76" s="28">
        <v>5.3490559037021098E-3</v>
      </c>
      <c r="BW76" s="28">
        <v>0.17793723838026401</v>
      </c>
      <c r="BX76" s="28">
        <v>0.15711335615117</v>
      </c>
      <c r="BY76" s="28">
        <v>60.265317845863798</v>
      </c>
      <c r="BZ76" s="28">
        <v>1.52538633244597</v>
      </c>
      <c r="CA76" s="28">
        <v>0.98198438025320001</v>
      </c>
      <c r="CB76" s="28">
        <v>121.197621764028</v>
      </c>
      <c r="CC76" s="28">
        <v>0.89946890656260903</v>
      </c>
      <c r="CD76" s="28">
        <v>0</v>
      </c>
      <c r="CE76" s="5">
        <v>1.6376251811923601E-6</v>
      </c>
      <c r="CF76" s="28">
        <v>0.68549138268379595</v>
      </c>
      <c r="CG76" s="28">
        <v>269.44744404393799</v>
      </c>
      <c r="CH76" s="28">
        <v>261.18410360069799</v>
      </c>
      <c r="CI76" s="28">
        <v>8.2633404432392492</v>
      </c>
      <c r="CJ76" s="28">
        <v>0.34649747295204297</v>
      </c>
      <c r="CK76" s="28">
        <v>0</v>
      </c>
      <c r="CL76" s="28">
        <v>3.35230046793101</v>
      </c>
      <c r="CM76" s="28">
        <v>0.80371148112016799</v>
      </c>
      <c r="CN76" s="28">
        <v>21.773384370332298</v>
      </c>
      <c r="CO76" s="28">
        <v>4.5431049896107201</v>
      </c>
      <c r="CP76" s="28">
        <v>3.2689379784718602</v>
      </c>
      <c r="CQ76" s="28">
        <v>87.0935308674635</v>
      </c>
      <c r="CR76" s="28">
        <v>0.13572144948957399</v>
      </c>
      <c r="CS76" s="28">
        <v>0.77593765329012199</v>
      </c>
      <c r="CT76" s="28">
        <v>13.755318485204199</v>
      </c>
      <c r="CU76" s="28">
        <v>2.4313712197622302E-2</v>
      </c>
      <c r="CV76" s="28">
        <v>33.201839272033801</v>
      </c>
      <c r="CW76" s="28">
        <v>89.440602975710604</v>
      </c>
      <c r="CX76" s="28">
        <v>0</v>
      </c>
      <c r="CY76" s="28">
        <v>0</v>
      </c>
      <c r="CZ76" s="28">
        <v>7.64006465803556</v>
      </c>
      <c r="DA76" s="28">
        <v>0.73375504151854298</v>
      </c>
      <c r="DB76" s="28">
        <v>0</v>
      </c>
      <c r="DC76" s="28">
        <v>360.56720768090202</v>
      </c>
      <c r="DD76" s="28">
        <v>0.69769638947403201</v>
      </c>
      <c r="DE76" s="28">
        <v>11.738092321191299</v>
      </c>
      <c r="DF76" s="17"/>
      <c r="DG76" s="25">
        <f t="shared" ref="DG76:DG85" si="145">(AV76/BO76)</f>
        <v>8.0000306211465439E-3</v>
      </c>
      <c r="DH76" s="94">
        <f t="shared" ref="DH76:DH85" si="146">BL76/DC76</f>
        <v>1.0121121024827386</v>
      </c>
      <c r="DI76" s="25">
        <f t="shared" ref="DI76:DI85" si="147">BI76/CH76</f>
        <v>1.9247087667637844E-2</v>
      </c>
      <c r="DJ76" s="40">
        <f t="shared" ref="DJ76:DJ85" si="148">(AB76-B76)/(B76+1E-50)</f>
        <v>-3.4297862543222601E-3</v>
      </c>
      <c r="DK76" s="40"/>
      <c r="DL76" s="40">
        <f t="shared" ref="DL76:DL85" si="149">(BO76-D76)/(D76+1E-50)</f>
        <v>-3.5099177556832083E-3</v>
      </c>
      <c r="DM76" s="40">
        <f t="shared" ref="DM76:DN85" si="150">(CG76-E76)/(E76+1E-50)</f>
        <v>-3.4047628574736238E-3</v>
      </c>
      <c r="DN76" s="40">
        <f t="shared" si="150"/>
        <v>-3.4070588672991779E-3</v>
      </c>
      <c r="DO76" s="40">
        <f t="shared" ref="DO76:DO85" si="151">(CV76-G76)/(G76+1E-50)</f>
        <v>-7.6203137480891766E-4</v>
      </c>
      <c r="DP76" s="40">
        <f t="shared" ref="DP76:DP85" si="152">(DC76-H76)/(H76+1E-50)</f>
        <v>-3.2374585514723503E-3</v>
      </c>
      <c r="DQ76" s="72">
        <f t="shared" si="111"/>
        <v>2.4274019928023849E-5</v>
      </c>
      <c r="DR76" s="72">
        <f t="shared" si="112"/>
        <v>-1.2682877180248334E-6</v>
      </c>
      <c r="DS76" s="72">
        <f t="shared" si="113"/>
        <v>3.6669651922699877E-6</v>
      </c>
      <c r="DT76" s="72">
        <f t="shared" si="114"/>
        <v>1.9332812494925322E-4</v>
      </c>
      <c r="DU76" s="72">
        <f t="shared" si="115"/>
        <v>8.868017582641071E-6</v>
      </c>
      <c r="DV76" s="72">
        <f t="shared" si="116"/>
        <v>9.3646369049447597E-7</v>
      </c>
      <c r="DW76" s="72">
        <f t="shared" si="117"/>
        <v>5.3642126931690843E-6</v>
      </c>
      <c r="DX76" s="72">
        <f t="shared" si="118"/>
        <v>-3.6488246619031731E-6</v>
      </c>
      <c r="DY76" s="72">
        <f t="shared" si="119"/>
        <v>-3.4802417317303372E-6</v>
      </c>
      <c r="DZ76" s="72">
        <f t="shared" si="120"/>
        <v>-4.1355484321721069E-6</v>
      </c>
      <c r="EA76" s="72">
        <f t="shared" si="121"/>
        <v>-3.9090994325578381E-6</v>
      </c>
      <c r="EB76" s="72">
        <f t="shared" si="122"/>
        <v>4.3057698647445101E-6</v>
      </c>
      <c r="EC76" s="72">
        <f t="shared" si="123"/>
        <v>2.6731191420467825E-6</v>
      </c>
      <c r="ED76" s="72">
        <f t="shared" si="124"/>
        <v>-2.2403710170836555E-6</v>
      </c>
      <c r="EE76" s="72">
        <f t="shared" si="125"/>
        <v>1.3717746160331296E-4</v>
      </c>
      <c r="EF76" s="72">
        <f t="shared" si="126"/>
        <v>-1.8923882202616316E-7</v>
      </c>
      <c r="EG76" s="72">
        <f t="shared" si="127"/>
        <v>1.0546962948521896E-6</v>
      </c>
      <c r="EH76" s="40">
        <f t="shared" si="128"/>
        <v>-1.6588685435501674E-6</v>
      </c>
      <c r="EI76" s="69">
        <f t="shared" si="129"/>
        <v>5.3995064026007648E-6</v>
      </c>
      <c r="EJ76" s="40">
        <f t="shared" si="130"/>
        <v>-2.2365222751294941E-6</v>
      </c>
      <c r="EK76" s="40">
        <f t="shared" si="131"/>
        <v>7.8812665708190559E-4</v>
      </c>
      <c r="EL76" s="40">
        <f t="shared" si="132"/>
        <v>-9.745896439985049E-4</v>
      </c>
      <c r="EM76" s="69">
        <f t="shared" si="133"/>
        <v>-6.4355712089115375E-4</v>
      </c>
      <c r="EN76" s="40">
        <f t="shared" si="134"/>
        <v>-6.1048030717735732E-7</v>
      </c>
      <c r="EO76" s="40">
        <f t="shared" si="135"/>
        <v>-6.2979467510247441E-7</v>
      </c>
    </row>
    <row r="77" spans="1:145" x14ac:dyDescent="0.3">
      <c r="A77" s="17">
        <v>162</v>
      </c>
      <c r="B77" s="15">
        <v>0.24023812999999999</v>
      </c>
      <c r="D77" s="15">
        <v>2.0200930399999999</v>
      </c>
      <c r="E77" s="15">
        <v>6.1030359999999999E-2</v>
      </c>
      <c r="F77" s="15">
        <v>5.9199450000000001E-2</v>
      </c>
      <c r="G77" s="15">
        <v>9.3095000000000005E-4</v>
      </c>
      <c r="H77" s="15">
        <v>0.12617674000000001</v>
      </c>
      <c r="J77" s="28" t="s">
        <v>425</v>
      </c>
      <c r="K77" s="28">
        <v>0</v>
      </c>
      <c r="L77" s="28">
        <v>1.42902182785209E-3</v>
      </c>
      <c r="M77" s="28">
        <v>2.32601034856175E-4</v>
      </c>
      <c r="N77" s="28">
        <v>5.2914301887266595E-4</v>
      </c>
      <c r="O77" s="28">
        <v>5.2914301887266595E-4</v>
      </c>
      <c r="P77" s="28">
        <v>2.0436255559780998E-3</v>
      </c>
      <c r="Q77" s="28">
        <v>0</v>
      </c>
      <c r="R77" s="5">
        <v>2.5963502482955502E-7</v>
      </c>
      <c r="S77" s="5">
        <v>1.2675837894144999E-6</v>
      </c>
      <c r="T77" s="28">
        <v>2.5605199323842399E-4</v>
      </c>
      <c r="U77" s="5">
        <v>2.46484155461124E-7</v>
      </c>
      <c r="V77" s="28">
        <v>1.2750198138990299E-4</v>
      </c>
      <c r="W77" s="5">
        <v>8.6280306662918794E-6</v>
      </c>
      <c r="X77" s="5">
        <v>5.2882377905278401E-6</v>
      </c>
      <c r="Y77" s="28">
        <v>3.0201898523454398E-3</v>
      </c>
      <c r="Z77" s="5">
        <v>8.5383797130684399E-11</v>
      </c>
      <c r="AA77" s="5">
        <v>3.4154334562410002E-10</v>
      </c>
      <c r="AB77" s="28">
        <v>0.23884759117489801</v>
      </c>
      <c r="AC77" s="28">
        <v>1.82371511874645E-3</v>
      </c>
      <c r="AD77" s="28">
        <v>2.7362489459151099E-2</v>
      </c>
      <c r="AE77" s="28">
        <v>8.0979502527047907E-3</v>
      </c>
      <c r="AF77" s="28">
        <v>7.3803579203800696E-4</v>
      </c>
      <c r="AG77" s="28">
        <v>1.9662990459498299E-2</v>
      </c>
      <c r="AH77" s="28">
        <v>3.1054977760875601E-3</v>
      </c>
      <c r="AI77" s="28">
        <v>1.2592507861241E-2</v>
      </c>
      <c r="AJ77" s="5">
        <v>9.5369891565667405E-5</v>
      </c>
      <c r="AK77" s="28">
        <v>2.1975683195820002E-3</v>
      </c>
      <c r="AL77" s="5">
        <v>5.5253874628658901E-5</v>
      </c>
      <c r="AM77" s="28">
        <v>0</v>
      </c>
      <c r="AN77" s="28">
        <v>0</v>
      </c>
      <c r="AO77" s="28">
        <v>2.3086112764210101E-3</v>
      </c>
      <c r="AP77" s="28">
        <v>2.3086112764210101E-3</v>
      </c>
      <c r="AQ77" s="28">
        <v>0</v>
      </c>
      <c r="AR77" s="28">
        <v>0</v>
      </c>
      <c r="AS77" s="28">
        <v>3.5116133203260601E-4</v>
      </c>
      <c r="AT77" s="5">
        <v>7.1480163638067197E-10</v>
      </c>
      <c r="AU77" s="5">
        <v>1.3802995935779299E-9</v>
      </c>
      <c r="AV77" s="28">
        <v>1.6091610641710299E-2</v>
      </c>
      <c r="AW77" s="28">
        <v>4.4455169011833298E-4</v>
      </c>
      <c r="AX77" s="5">
        <v>6.9506468614450096E-5</v>
      </c>
      <c r="AY77" s="28">
        <v>0</v>
      </c>
      <c r="AZ77" s="28">
        <v>3.8388938579440798E-2</v>
      </c>
      <c r="BA77" s="28">
        <v>1.8893772957004299E-4</v>
      </c>
      <c r="BB77" s="5">
        <v>8.8454063945060797E-7</v>
      </c>
      <c r="BC77" s="5">
        <v>6.4861963105650898E-6</v>
      </c>
      <c r="BD77" s="5">
        <v>6.2664616368215898E-8</v>
      </c>
      <c r="BE77" s="5">
        <v>1.2721561754217701E-7</v>
      </c>
      <c r="BF77" s="28">
        <v>0</v>
      </c>
      <c r="BG77" s="28">
        <v>0</v>
      </c>
      <c r="BH77" s="28">
        <v>2.3035736399907401E-4</v>
      </c>
      <c r="BI77" s="28">
        <v>1.1349392902219499E-3</v>
      </c>
      <c r="BJ77" s="5">
        <v>2.06601740549061E-5</v>
      </c>
      <c r="BK77" s="5">
        <v>1.9850306166878801E-5</v>
      </c>
      <c r="BL77" s="28">
        <v>0.127389220500779</v>
      </c>
      <c r="BM77" s="28">
        <v>1.81030233083659</v>
      </c>
      <c r="BN77" s="28">
        <v>0.185053068558232</v>
      </c>
      <c r="BO77" s="28">
        <v>2.01144701003654</v>
      </c>
      <c r="BP77" s="28">
        <v>0</v>
      </c>
      <c r="BQ77" s="28">
        <v>2.5127871106775299E-3</v>
      </c>
      <c r="BR77" s="28">
        <v>0</v>
      </c>
      <c r="BS77" s="28">
        <v>2.1597717224160399E-4</v>
      </c>
      <c r="BT77" s="5">
        <v>5.1009538297039702E-7</v>
      </c>
      <c r="BU77" s="5">
        <v>1.5047030980450501E-6</v>
      </c>
      <c r="BV77" s="5">
        <v>1.20761573438714E-6</v>
      </c>
      <c r="BW77" s="5">
        <v>5.4976186775574902E-5</v>
      </c>
      <c r="BX77" s="5">
        <v>3.5471155277038297E-5</v>
      </c>
      <c r="BY77" s="28">
        <v>2.10370864333074E-2</v>
      </c>
      <c r="BZ77" s="28">
        <v>3.4438510336921299E-4</v>
      </c>
      <c r="CA77" s="28">
        <v>2.2170009424759001E-4</v>
      </c>
      <c r="CB77" s="28">
        <v>2.7362489459151099E-2</v>
      </c>
      <c r="CC77" s="28">
        <v>2.0307103843207201E-4</v>
      </c>
      <c r="CD77" s="28">
        <v>0</v>
      </c>
      <c r="CE77" s="5">
        <v>3.6970849385737098E-10</v>
      </c>
      <c r="CF77" s="28">
        <v>1.5476258976945099E-4</v>
      </c>
      <c r="CG77" s="28">
        <v>6.0790769655582902E-2</v>
      </c>
      <c r="CH77" s="28">
        <v>5.89670545368364E-2</v>
      </c>
      <c r="CI77" s="28">
        <v>1.82371511874645E-3</v>
      </c>
      <c r="CJ77" s="5">
        <v>7.8227924844436299E-5</v>
      </c>
      <c r="CK77" s="28">
        <v>0</v>
      </c>
      <c r="CL77" s="28">
        <v>7.5684265061701803E-4</v>
      </c>
      <c r="CM77" s="28">
        <v>1.8145196404261501E-4</v>
      </c>
      <c r="CN77" s="28">
        <v>4.9157658030060001E-3</v>
      </c>
      <c r="CO77" s="28">
        <v>1.02568120063713E-3</v>
      </c>
      <c r="CP77" s="28">
        <v>7.3803116233182799E-4</v>
      </c>
      <c r="CQ77" s="28">
        <v>1.9662990459498299E-2</v>
      </c>
      <c r="CR77" s="5">
        <v>4.7380360548289402E-5</v>
      </c>
      <c r="CS77" s="28">
        <v>1.7518146794755199E-4</v>
      </c>
      <c r="CT77" s="28">
        <v>3.10551320844149E-3</v>
      </c>
      <c r="CU77" s="5">
        <v>5.4892552235762204E-6</v>
      </c>
      <c r="CV77" s="28">
        <v>9.2551159906744404E-4</v>
      </c>
      <c r="CW77" s="28">
        <v>3.12211983179616E-2</v>
      </c>
      <c r="CX77" s="28">
        <v>0</v>
      </c>
      <c r="CY77" s="28">
        <v>0</v>
      </c>
      <c r="CZ77" s="28">
        <v>2.6669374747157401E-3</v>
      </c>
      <c r="DA77" s="28">
        <v>2.5612186936688702E-4</v>
      </c>
      <c r="DB77" s="28">
        <v>0</v>
      </c>
      <c r="DC77" s="28">
        <v>0.12586428347029499</v>
      </c>
      <c r="DD77" s="28">
        <v>2.4354726246024699E-4</v>
      </c>
      <c r="DE77" s="28">
        <v>4.09742587840407E-3</v>
      </c>
      <c r="DF77" s="17"/>
      <c r="DG77" s="25">
        <f t="shared" si="145"/>
        <v>8.0000171823656329E-3</v>
      </c>
      <c r="DH77" s="94">
        <f t="shared" si="146"/>
        <v>1.0121157248779309</v>
      </c>
      <c r="DI77" s="25">
        <f t="shared" si="147"/>
        <v>1.9247006640173276E-2</v>
      </c>
      <c r="DJ77" s="40">
        <f t="shared" si="148"/>
        <v>-5.7881687020373638E-3</v>
      </c>
      <c r="DK77" s="40"/>
      <c r="DL77" s="40">
        <f t="shared" si="149"/>
        <v>-4.2800157182165564E-3</v>
      </c>
      <c r="DM77" s="40">
        <f t="shared" si="150"/>
        <v>-3.9257566958002029E-3</v>
      </c>
      <c r="DN77" s="40">
        <f t="shared" si="150"/>
        <v>-3.9256355112015579E-3</v>
      </c>
      <c r="DO77" s="40">
        <f t="shared" si="151"/>
        <v>-5.8417755331177891E-3</v>
      </c>
      <c r="DP77" s="40">
        <f t="shared" si="152"/>
        <v>-2.4763401693926991E-3</v>
      </c>
      <c r="DQ77" s="72">
        <f t="shared" si="111"/>
        <v>1.8088373712148294E-5</v>
      </c>
      <c r="DR77" s="72">
        <f t="shared" si="112"/>
        <v>1.6504941324829563E-5</v>
      </c>
      <c r="DS77" s="72">
        <f t="shared" si="113"/>
        <v>-1.8267029013280625E-5</v>
      </c>
      <c r="DT77" s="72">
        <f t="shared" si="114"/>
        <v>1.7202848349214919E-4</v>
      </c>
      <c r="DU77" s="72">
        <f t="shared" si="115"/>
        <v>7.576597747826644E-6</v>
      </c>
      <c r="DV77" s="72">
        <f t="shared" si="116"/>
        <v>1.1468459139254541E-5</v>
      </c>
      <c r="DW77" s="72">
        <f t="shared" si="117"/>
        <v>3.1320366502974712E-6</v>
      </c>
      <c r="DX77" s="72">
        <f t="shared" si="118"/>
        <v>1.3276230929632731E-5</v>
      </c>
      <c r="DY77" s="72">
        <f t="shared" si="119"/>
        <v>-9.8782105797369035E-6</v>
      </c>
      <c r="DZ77" s="72">
        <f t="shared" si="120"/>
        <v>3.7204361348408479E-6</v>
      </c>
      <c r="EA77" s="72">
        <f t="shared" si="121"/>
        <v>-5.3677652665635059E-8</v>
      </c>
      <c r="EB77" s="72">
        <f t="shared" si="122"/>
        <v>-5.3374317063718317E-6</v>
      </c>
      <c r="EC77" s="72">
        <f t="shared" si="123"/>
        <v>-1.9653969829715728E-5</v>
      </c>
      <c r="ED77" s="72">
        <f t="shared" si="124"/>
        <v>3.3276302115848721E-5</v>
      </c>
      <c r="EE77" s="72">
        <f t="shared" si="125"/>
        <v>1.1168786265626713E-4</v>
      </c>
      <c r="EF77" s="72">
        <f t="shared" si="126"/>
        <v>2.8080461426151995E-6</v>
      </c>
      <c r="EG77" s="72">
        <f t="shared" si="127"/>
        <v>-4.6645520336444367E-5</v>
      </c>
      <c r="EH77" s="40">
        <f t="shared" si="128"/>
        <v>-5.1757801460203301E-7</v>
      </c>
      <c r="EI77" s="69">
        <f t="shared" si="129"/>
        <v>9.5846260029680463E-5</v>
      </c>
      <c r="EJ77" s="40">
        <f t="shared" si="130"/>
        <v>5.9524228221628093E-5</v>
      </c>
      <c r="EK77" s="40">
        <f t="shared" si="131"/>
        <v>6.937788007657272E-4</v>
      </c>
      <c r="EL77" s="40">
        <f t="shared" si="132"/>
        <v>-1.0000488077427914E-3</v>
      </c>
      <c r="EM77" s="69">
        <f t="shared" si="133"/>
        <v>-4.9668281509740995E-4</v>
      </c>
      <c r="EN77" s="40">
        <f t="shared" si="134"/>
        <v>-1.493604328587756E-6</v>
      </c>
      <c r="EO77" s="40">
        <f t="shared" si="135"/>
        <v>-1.5397980678096796E-6</v>
      </c>
    </row>
    <row r="78" spans="1:145" x14ac:dyDescent="0.3">
      <c r="A78" s="17">
        <v>202</v>
      </c>
      <c r="B78" s="15">
        <v>2.1527211500000001</v>
      </c>
      <c r="D78" s="15">
        <v>13.403306260000001</v>
      </c>
      <c r="E78" s="15">
        <v>0.33997579</v>
      </c>
      <c r="F78" s="15">
        <v>0.32977174999999997</v>
      </c>
      <c r="G78" s="15">
        <v>1.221349E-2</v>
      </c>
      <c r="H78" s="15">
        <v>0.53423529000000003</v>
      </c>
      <c r="J78" s="28" t="s">
        <v>426</v>
      </c>
      <c r="K78" s="28">
        <v>0</v>
      </c>
      <c r="L78" s="28">
        <v>6.06554755676626E-3</v>
      </c>
      <c r="M78" s="28">
        <v>9.8726619398138205E-4</v>
      </c>
      <c r="N78" s="28">
        <v>2.24601752682352E-3</v>
      </c>
      <c r="O78" s="28">
        <v>2.24601752682352E-3</v>
      </c>
      <c r="P78" s="28">
        <v>8.6742240777790604E-3</v>
      </c>
      <c r="Q78" s="28">
        <v>0</v>
      </c>
      <c r="R78" s="5">
        <v>1.4519842149065501E-6</v>
      </c>
      <c r="S78" s="5">
        <v>7.0891921713873104E-6</v>
      </c>
      <c r="T78" s="28">
        <v>1.0868448221388099E-3</v>
      </c>
      <c r="U78" s="5">
        <v>1.3784520502852201E-6</v>
      </c>
      <c r="V78" s="28">
        <v>5.4118460455197099E-4</v>
      </c>
      <c r="W78" s="5">
        <v>4.8252084194513799E-5</v>
      </c>
      <c r="X78" s="5">
        <v>2.9574202615783901E-5</v>
      </c>
      <c r="Y78" s="28">
        <v>1.2819268060913699E-2</v>
      </c>
      <c r="Z78" s="5">
        <v>4.77506991407485E-10</v>
      </c>
      <c r="AA78" s="5">
        <v>1.9100956254788099E-9</v>
      </c>
      <c r="AB78" s="28">
        <v>2.15271670497197</v>
      </c>
      <c r="AC78" s="28">
        <v>1.02040244272116E-2</v>
      </c>
      <c r="AD78" s="28">
        <v>0.153024247534956</v>
      </c>
      <c r="AE78" s="28">
        <v>4.5287904120989597E-2</v>
      </c>
      <c r="AF78" s="28">
        <v>4.1274257180178202E-3</v>
      </c>
      <c r="AG78" s="28">
        <v>0.10996437209609899</v>
      </c>
      <c r="AH78" s="28">
        <v>1.7367415356294401E-2</v>
      </c>
      <c r="AI78" s="28">
        <v>5.3448577501612103E-2</v>
      </c>
      <c r="AJ78" s="28">
        <v>4.0480947553927799E-4</v>
      </c>
      <c r="AK78" s="28">
        <v>9.3276517474825803E-3</v>
      </c>
      <c r="AL78" s="28">
        <v>2.34531736534995E-4</v>
      </c>
      <c r="AM78" s="28">
        <v>0</v>
      </c>
      <c r="AN78" s="28">
        <v>0</v>
      </c>
      <c r="AO78" s="28">
        <v>9.7989538306739992E-3</v>
      </c>
      <c r="AP78" s="28">
        <v>9.7989538306739992E-3</v>
      </c>
      <c r="AQ78" s="28">
        <v>0</v>
      </c>
      <c r="AR78" s="28">
        <v>0</v>
      </c>
      <c r="AS78" s="28">
        <v>1.49050628573554E-3</v>
      </c>
      <c r="AT78" s="5">
        <v>3.9974738959638903E-9</v>
      </c>
      <c r="AU78" s="5">
        <v>7.7191313181434805E-9</v>
      </c>
      <c r="AV78" s="28">
        <v>0.107226586418426</v>
      </c>
      <c r="AW78" s="28">
        <v>1.88685556464227E-3</v>
      </c>
      <c r="AX78" s="28">
        <v>2.9504135741805599E-4</v>
      </c>
      <c r="AY78" s="28">
        <v>0</v>
      </c>
      <c r="AZ78" s="28">
        <v>0.16294304525738099</v>
      </c>
      <c r="BA78" s="28">
        <v>8.0195333172395895E-4</v>
      </c>
      <c r="BB78" s="5">
        <v>4.9466253300043499E-6</v>
      </c>
      <c r="BC78" s="5">
        <v>3.62746815699113E-5</v>
      </c>
      <c r="BD78" s="5">
        <v>3.5041498702028798E-7</v>
      </c>
      <c r="BE78" s="5">
        <v>7.11451578233767E-7</v>
      </c>
      <c r="BF78" s="28">
        <v>0</v>
      </c>
      <c r="BG78" s="28">
        <v>0</v>
      </c>
      <c r="BH78" s="28">
        <v>9.7777511145356205E-4</v>
      </c>
      <c r="BI78" s="28">
        <v>6.34711416083819E-3</v>
      </c>
      <c r="BJ78" s="28">
        <v>1.15541913722118E-4</v>
      </c>
      <c r="BK78" s="28">
        <v>1.1101151363834199E-4</v>
      </c>
      <c r="BL78" s="28">
        <v>0.54070732099847296</v>
      </c>
      <c r="BM78" s="28">
        <v>12.062975481296499</v>
      </c>
      <c r="BN78" s="28">
        <v>1.2331020321103101</v>
      </c>
      <c r="BO78" s="28">
        <v>13.403304099825201</v>
      </c>
      <c r="BP78" s="28">
        <v>0</v>
      </c>
      <c r="BQ78" s="28">
        <v>1.0665619200604E-2</v>
      </c>
      <c r="BR78" s="28">
        <v>0</v>
      </c>
      <c r="BS78" s="28">
        <v>9.1933547280874297E-4</v>
      </c>
      <c r="BT78" s="5">
        <v>2.85253007931127E-6</v>
      </c>
      <c r="BU78" s="5">
        <v>8.4157127024807398E-6</v>
      </c>
      <c r="BV78" s="5">
        <v>6.7537302799318697E-6</v>
      </c>
      <c r="BW78" s="28">
        <v>2.50957617024091E-4</v>
      </c>
      <c r="BX78" s="28">
        <v>1.98371489828425E-4</v>
      </c>
      <c r="BY78" s="28">
        <v>8.9292625582433602E-2</v>
      </c>
      <c r="BZ78" s="28">
        <v>1.9259702265800201E-3</v>
      </c>
      <c r="CA78" s="28">
        <v>1.2398544949486501E-3</v>
      </c>
      <c r="CB78" s="28">
        <v>0.15302444595093601</v>
      </c>
      <c r="CC78" s="28">
        <v>1.1356717869012299E-3</v>
      </c>
      <c r="CD78" s="28">
        <v>0</v>
      </c>
      <c r="CE78" s="5">
        <v>2.0677017366909699E-9</v>
      </c>
      <c r="CF78" s="28">
        <v>8.6550228453953699E-4</v>
      </c>
      <c r="CG78" s="28">
        <v>0.33997574981067802</v>
      </c>
      <c r="CH78" s="28">
        <v>0.329771725383466</v>
      </c>
      <c r="CI78" s="28">
        <v>1.02040244272116E-2</v>
      </c>
      <c r="CJ78" s="28">
        <v>4.3748982842529299E-4</v>
      </c>
      <c r="CK78" s="28">
        <v>0</v>
      </c>
      <c r="CL78" s="28">
        <v>4.23261572887558E-3</v>
      </c>
      <c r="CM78" s="28">
        <v>1.0147629976245099E-3</v>
      </c>
      <c r="CN78" s="28">
        <v>2.7491112066447301E-2</v>
      </c>
      <c r="CO78" s="28">
        <v>5.7361247154659699E-3</v>
      </c>
      <c r="CP78" s="28">
        <v>4.1273755628675503E-3</v>
      </c>
      <c r="CQ78" s="28">
        <v>0.10996451760115</v>
      </c>
      <c r="CR78" s="28">
        <v>2.0108986812965299E-4</v>
      </c>
      <c r="CS78" s="28">
        <v>9.7969747074742202E-4</v>
      </c>
      <c r="CT78" s="28">
        <v>1.7367514674515101E-2</v>
      </c>
      <c r="CU78" s="5">
        <v>3.0698503612824203E-5</v>
      </c>
      <c r="CV78" s="28">
        <v>1.2213425927456899E-2</v>
      </c>
      <c r="CW78" s="28">
        <v>0.13251960443102501</v>
      </c>
      <c r="CX78" s="28">
        <v>0</v>
      </c>
      <c r="CY78" s="28">
        <v>0</v>
      </c>
      <c r="CZ78" s="28">
        <v>1.13199378621515E-2</v>
      </c>
      <c r="DA78" s="28">
        <v>1.0871690730029199E-3</v>
      </c>
      <c r="DB78" s="28">
        <v>0</v>
      </c>
      <c r="DC78" s="28">
        <v>0.534234802162734</v>
      </c>
      <c r="DD78" s="28">
        <v>1.0337434738460099E-3</v>
      </c>
      <c r="DE78" s="28">
        <v>1.7391754081085901E-2</v>
      </c>
      <c r="DF78" s="17"/>
      <c r="DG78" s="25">
        <f t="shared" si="145"/>
        <v>8.0000114613399242E-3</v>
      </c>
      <c r="DH78" s="94">
        <f t="shared" si="146"/>
        <v>1.012115494553212</v>
      </c>
      <c r="DI78" s="25">
        <f t="shared" si="147"/>
        <v>1.9246993214647564E-2</v>
      </c>
      <c r="DJ78" s="40">
        <f t="shared" si="148"/>
        <v>-2.0648415286382215E-6</v>
      </c>
      <c r="DK78" s="40"/>
      <c r="DL78" s="40">
        <f t="shared" si="149"/>
        <v>-1.6116730887305598E-7</v>
      </c>
      <c r="DM78" s="40">
        <f t="shared" si="150"/>
        <v>-1.1821230559230496E-7</v>
      </c>
      <c r="DN78" s="40">
        <f t="shared" si="150"/>
        <v>-7.4647188480804568E-8</v>
      </c>
      <c r="DO78" s="40">
        <f t="shared" si="151"/>
        <v>-5.2460470431471236E-6</v>
      </c>
      <c r="DP78" s="40">
        <f t="shared" si="152"/>
        <v>-9.1315058207357719E-7</v>
      </c>
      <c r="DQ78" s="72">
        <f t="shared" si="111"/>
        <v>4.2039966122501413E-5</v>
      </c>
      <c r="DR78" s="72">
        <f t="shared" si="112"/>
        <v>2.8319082574761448E-7</v>
      </c>
      <c r="DS78" s="72">
        <f t="shared" si="113"/>
        <v>1.0384960948599152E-5</v>
      </c>
      <c r="DT78" s="72">
        <f t="shared" si="114"/>
        <v>1.9439353082752043E-4</v>
      </c>
      <c r="DU78" s="72">
        <f t="shared" si="115"/>
        <v>4.5255187236461933E-6</v>
      </c>
      <c r="DV78" s="72">
        <f t="shared" si="116"/>
        <v>8.7770471889861027E-6</v>
      </c>
      <c r="DW78" s="72">
        <f t="shared" si="117"/>
        <v>2.0509796066352746E-6</v>
      </c>
      <c r="DX78" s="72">
        <f t="shared" si="118"/>
        <v>2.3172361943058662E-5</v>
      </c>
      <c r="DY78" s="72">
        <f t="shared" si="119"/>
        <v>1.1334993407809779E-5</v>
      </c>
      <c r="DZ78" s="72">
        <f t="shared" si="120"/>
        <v>1.9481102420844599E-6</v>
      </c>
      <c r="EA78" s="72">
        <f t="shared" si="121"/>
        <v>-5.9122504021724936E-6</v>
      </c>
      <c r="EB78" s="72">
        <f t="shared" si="122"/>
        <v>-1.0966715499943859E-5</v>
      </c>
      <c r="EC78" s="72">
        <f t="shared" si="123"/>
        <v>-3.8517072357685342E-6</v>
      </c>
      <c r="ED78" s="72">
        <f t="shared" si="124"/>
        <v>1.5157476341001228E-6</v>
      </c>
      <c r="EE78" s="72">
        <f t="shared" si="125"/>
        <v>1.2829083597501323E-4</v>
      </c>
      <c r="EF78" s="72">
        <f t="shared" si="126"/>
        <v>1.1124188328066954E-6</v>
      </c>
      <c r="EG78" s="72">
        <f t="shared" si="127"/>
        <v>1.1503299955830182E-6</v>
      </c>
      <c r="EH78" s="40">
        <f t="shared" si="128"/>
        <v>-8.3999384076392641E-7</v>
      </c>
      <c r="EI78" s="69">
        <f t="shared" si="129"/>
        <v>2.5020231844412037E-5</v>
      </c>
      <c r="EJ78" s="40">
        <f t="shared" si="130"/>
        <v>1.6317976515667434E-6</v>
      </c>
      <c r="EK78" s="40">
        <f t="shared" si="131"/>
        <v>7.7697302013331096E-4</v>
      </c>
      <c r="EL78" s="40">
        <f t="shared" si="132"/>
        <v>-9.748192494065884E-4</v>
      </c>
      <c r="EM78" s="69">
        <f t="shared" si="133"/>
        <v>-6.0526208779833985E-4</v>
      </c>
      <c r="EN78" s="40">
        <f t="shared" si="134"/>
        <v>-1.0605377289822278E-6</v>
      </c>
      <c r="EO78" s="40">
        <f t="shared" si="135"/>
        <v>-1.0933536183245952E-6</v>
      </c>
    </row>
    <row r="79" spans="1:145" x14ac:dyDescent="0.3">
      <c r="A79" s="17">
        <v>203</v>
      </c>
      <c r="B79" s="15">
        <v>9.4414274799999998</v>
      </c>
      <c r="D79" s="15">
        <v>59.839442769999998</v>
      </c>
      <c r="E79" s="15">
        <v>1.6405555999999999</v>
      </c>
      <c r="F79" s="15">
        <v>1.5911137799999999</v>
      </c>
      <c r="G79" s="15">
        <v>8.4671759999999999E-2</v>
      </c>
      <c r="H79" s="15">
        <v>3.4021574499999998</v>
      </c>
      <c r="J79" s="28" t="s">
        <v>427</v>
      </c>
      <c r="K79" s="28">
        <v>0</v>
      </c>
      <c r="L79" s="28">
        <v>3.8627155724356002E-2</v>
      </c>
      <c r="M79" s="28">
        <v>6.2872093958376701E-3</v>
      </c>
      <c r="N79" s="28">
        <v>1.4303026050959801E-2</v>
      </c>
      <c r="O79" s="28">
        <v>1.4303026050959801E-2</v>
      </c>
      <c r="P79" s="28">
        <v>5.5240007605945801E-2</v>
      </c>
      <c r="Q79" s="28">
        <v>0</v>
      </c>
      <c r="R79" s="5">
        <v>7.0056603669593302E-6</v>
      </c>
      <c r="S79" s="5">
        <v>3.4204390504693001E-5</v>
      </c>
      <c r="T79" s="28">
        <v>6.9213442818366602E-3</v>
      </c>
      <c r="U79" s="5">
        <v>6.6508782646097596E-6</v>
      </c>
      <c r="V79" s="28">
        <v>3.4463714890876599E-3</v>
      </c>
      <c r="W79" s="28">
        <v>2.32811741816718E-4</v>
      </c>
      <c r="X79" s="28">
        <v>1.4269039942238899E-4</v>
      </c>
      <c r="Y79" s="28">
        <v>8.1636629877698499E-2</v>
      </c>
      <c r="Z79" s="5">
        <v>2.3039259908397902E-9</v>
      </c>
      <c r="AA79" s="5">
        <v>9.2156770669709007E-9</v>
      </c>
      <c r="AB79" s="28">
        <v>9.4414181451412809</v>
      </c>
      <c r="AC79" s="28">
        <v>4.9441865771590099E-2</v>
      </c>
      <c r="AD79" s="28">
        <v>0.73832606359232</v>
      </c>
      <c r="AE79" s="28">
        <v>0.218509297442087</v>
      </c>
      <c r="AF79" s="28">
        <v>1.99143675215088E-2</v>
      </c>
      <c r="AG79" s="28">
        <v>0.53056575009507401</v>
      </c>
      <c r="AH79" s="28">
        <v>8.3796032782728902E-2</v>
      </c>
      <c r="AI79" s="28">
        <v>0.34037497444369103</v>
      </c>
      <c r="AJ79" s="28">
        <v>2.5779469555382798E-3</v>
      </c>
      <c r="AK79" s="28">
        <v>5.9401005272573901E-2</v>
      </c>
      <c r="AL79" s="28">
        <v>1.49355524911126E-3</v>
      </c>
      <c r="AM79" s="28">
        <v>0</v>
      </c>
      <c r="AN79" s="28">
        <v>0</v>
      </c>
      <c r="AO79" s="28">
        <v>6.2402516641478799E-2</v>
      </c>
      <c r="AP79" s="28">
        <v>6.2402516641478799E-2</v>
      </c>
      <c r="AQ79" s="28">
        <v>0</v>
      </c>
      <c r="AR79" s="28">
        <v>0</v>
      </c>
      <c r="AS79" s="28">
        <v>9.49208242199771E-3</v>
      </c>
      <c r="AT79" s="5">
        <v>1.92875891253713E-8</v>
      </c>
      <c r="AU79" s="5">
        <v>3.7244677628488097E-8</v>
      </c>
      <c r="AV79" s="28">
        <v>0.47871585464927202</v>
      </c>
      <c r="AW79" s="28">
        <v>1.2016208371390599E-2</v>
      </c>
      <c r="AX79" s="28">
        <v>1.87889645082315E-3</v>
      </c>
      <c r="AY79" s="28">
        <v>0</v>
      </c>
      <c r="AZ79" s="28">
        <v>1.0376656802395701</v>
      </c>
      <c r="BA79" s="28">
        <v>5.1070983603123902E-3</v>
      </c>
      <c r="BB79" s="5">
        <v>2.38665057292613E-5</v>
      </c>
      <c r="BC79" s="28">
        <v>1.75022514702072E-4</v>
      </c>
      <c r="BD79" s="5">
        <v>1.6907175493421901E-6</v>
      </c>
      <c r="BE79" s="5">
        <v>3.43264383780596E-6</v>
      </c>
      <c r="BF79" s="28">
        <v>0</v>
      </c>
      <c r="BG79" s="28">
        <v>0</v>
      </c>
      <c r="BH79" s="28">
        <v>6.2267408484432598E-3</v>
      </c>
      <c r="BI79" s="28">
        <v>3.0624126831902999E-2</v>
      </c>
      <c r="BJ79" s="28">
        <v>5.5747835336783502E-4</v>
      </c>
      <c r="BK79" s="28">
        <v>5.3561655009727897E-4</v>
      </c>
      <c r="BL79" s="28">
        <v>3.4433784729685701</v>
      </c>
      <c r="BM79" s="28">
        <v>53.855492385786803</v>
      </c>
      <c r="BN79" s="28">
        <v>5.5052266164012797</v>
      </c>
      <c r="BO79" s="28">
        <v>59.8394348568373</v>
      </c>
      <c r="BP79" s="28">
        <v>0</v>
      </c>
      <c r="BQ79" s="28">
        <v>6.7921406565364301E-2</v>
      </c>
      <c r="BR79" s="28">
        <v>0</v>
      </c>
      <c r="BS79" s="28">
        <v>5.8373010279049904E-3</v>
      </c>
      <c r="BT79" s="5">
        <v>1.37631616043034E-5</v>
      </c>
      <c r="BU79" s="5">
        <v>4.0605288755876701E-5</v>
      </c>
      <c r="BV79" s="5">
        <v>3.25858077018469E-5</v>
      </c>
      <c r="BW79" s="28">
        <v>1.48534224441541E-3</v>
      </c>
      <c r="BX79" s="28">
        <v>9.5711734651697197E-4</v>
      </c>
      <c r="BY79" s="28">
        <v>0.56863971269366198</v>
      </c>
      <c r="BZ79" s="28">
        <v>9.2925643611832202E-3</v>
      </c>
      <c r="CA79" s="28">
        <v>5.9821566714617202E-3</v>
      </c>
      <c r="CB79" s="28">
        <v>0.73832676907135697</v>
      </c>
      <c r="CC79" s="28">
        <v>5.47949635410638E-3</v>
      </c>
      <c r="CD79" s="28">
        <v>0</v>
      </c>
      <c r="CE79" s="5">
        <v>9.9763642476451894E-9</v>
      </c>
      <c r="CF79" s="28">
        <v>4.1759570539636401E-3</v>
      </c>
      <c r="CG79" s="28">
        <v>1.6405544519805699</v>
      </c>
      <c r="CH79" s="28">
        <v>1.5911125862089801</v>
      </c>
      <c r="CI79" s="28">
        <v>4.9441865771590099E-2</v>
      </c>
      <c r="CJ79" s="28">
        <v>2.1108412286358299E-3</v>
      </c>
      <c r="CK79" s="28">
        <v>0</v>
      </c>
      <c r="CL79" s="28">
        <v>2.0421942382204201E-2</v>
      </c>
      <c r="CM79" s="28">
        <v>4.8961347464960203E-3</v>
      </c>
      <c r="CN79" s="28">
        <v>0.13264166074174499</v>
      </c>
      <c r="CO79" s="28">
        <v>2.7676172996687499E-2</v>
      </c>
      <c r="CP79" s="28">
        <v>1.9914146949078702E-2</v>
      </c>
      <c r="CQ79" s="28">
        <v>0.53056616897325204</v>
      </c>
      <c r="CR79" s="28">
        <v>1.2806250092759399E-3</v>
      </c>
      <c r="CS79" s="28">
        <v>4.7269326543097597E-3</v>
      </c>
      <c r="CT79" s="28">
        <v>8.3796408670778297E-2</v>
      </c>
      <c r="CU79" s="28">
        <v>1.48116007209113E-4</v>
      </c>
      <c r="CV79" s="28">
        <v>8.4671819750106098E-2</v>
      </c>
      <c r="CW79" s="28">
        <v>0.84392188361342002</v>
      </c>
      <c r="CX79" s="28">
        <v>0</v>
      </c>
      <c r="CY79" s="28">
        <v>0</v>
      </c>
      <c r="CZ79" s="28">
        <v>7.2088675322894397E-2</v>
      </c>
      <c r="DA79" s="28">
        <v>6.9234285853932804E-3</v>
      </c>
      <c r="DB79" s="28">
        <v>0</v>
      </c>
      <c r="DC79" s="28">
        <v>3.4021560100751098</v>
      </c>
      <c r="DD79" s="28">
        <v>6.5832457930300797E-3</v>
      </c>
      <c r="DE79" s="28">
        <v>0.110755401470482</v>
      </c>
      <c r="DF79" s="17"/>
      <c r="DG79" s="25">
        <f t="shared" si="145"/>
        <v>8.0000062800488422E-3</v>
      </c>
      <c r="DH79" s="94">
        <f t="shared" si="146"/>
        <v>1.0121165704251611</v>
      </c>
      <c r="DI79" s="25">
        <f t="shared" si="147"/>
        <v>1.9246989243463103E-2</v>
      </c>
      <c r="DJ79" s="40">
        <f t="shared" si="148"/>
        <v>-9.8871264315438803E-7</v>
      </c>
      <c r="DK79" s="40"/>
      <c r="DL79" s="40">
        <f t="shared" si="149"/>
        <v>-1.3223991286087571E-7</v>
      </c>
      <c r="DM79" s="40">
        <f t="shared" si="150"/>
        <v>-6.9977477749855538E-7</v>
      </c>
      <c r="DN79" s="40">
        <f t="shared" si="150"/>
        <v>-7.5028639360765818E-7</v>
      </c>
      <c r="DO79" s="40">
        <f t="shared" si="151"/>
        <v>7.0566746337778379E-7</v>
      </c>
      <c r="DP79" s="40">
        <f t="shared" si="152"/>
        <v>-4.2323875692169875E-7</v>
      </c>
      <c r="DQ79" s="72">
        <f t="shared" si="111"/>
        <v>2.5322877431977362E-5</v>
      </c>
      <c r="DR79" s="72">
        <f t="shared" si="112"/>
        <v>3.9905333840176498E-6</v>
      </c>
      <c r="DS79" s="72">
        <f t="shared" si="113"/>
        <v>5.6998274354007081E-6</v>
      </c>
      <c r="DT79" s="72">
        <f t="shared" si="114"/>
        <v>1.9638153553262777E-4</v>
      </c>
      <c r="DU79" s="72">
        <f t="shared" si="115"/>
        <v>4.1580029146522383E-6</v>
      </c>
      <c r="DV79" s="72">
        <f t="shared" si="116"/>
        <v>-3.6412420344026115E-6</v>
      </c>
      <c r="DW79" s="72">
        <f t="shared" si="117"/>
        <v>-1.1427517311494439E-6</v>
      </c>
      <c r="DX79" s="72">
        <f t="shared" si="118"/>
        <v>-4.519783080617437E-6</v>
      </c>
      <c r="DY79" s="72">
        <f t="shared" si="119"/>
        <v>5.8656950786569678E-6</v>
      </c>
      <c r="DZ79" s="72">
        <f t="shared" si="120"/>
        <v>2.7419591308789097E-6</v>
      </c>
      <c r="EA79" s="72">
        <f t="shared" si="121"/>
        <v>7.0747766682842305E-6</v>
      </c>
      <c r="EB79" s="72">
        <f t="shared" si="122"/>
        <v>1.8779247428716437E-6</v>
      </c>
      <c r="EC79" s="72">
        <f t="shared" si="123"/>
        <v>-2.6569981115969621E-7</v>
      </c>
      <c r="ED79" s="72">
        <f t="shared" si="124"/>
        <v>-4.1262671003725101E-6</v>
      </c>
      <c r="EE79" s="72">
        <f t="shared" si="125"/>
        <v>1.2774766595830732E-4</v>
      </c>
      <c r="EF79" s="72">
        <f t="shared" si="126"/>
        <v>5.0932432914099752E-7</v>
      </c>
      <c r="EG79" s="72">
        <f t="shared" si="127"/>
        <v>5.93710673398256E-6</v>
      </c>
      <c r="EH79" s="40">
        <f t="shared" si="128"/>
        <v>1.1227647719840145E-5</v>
      </c>
      <c r="EI79" s="69">
        <f t="shared" si="129"/>
        <v>2.6239219099054381E-6</v>
      </c>
      <c r="EJ79" s="40">
        <f t="shared" si="130"/>
        <v>2.7416447077080651E-6</v>
      </c>
      <c r="EK79" s="40">
        <f t="shared" si="131"/>
        <v>7.8666886190836523E-4</v>
      </c>
      <c r="EL79" s="40">
        <f t="shared" si="132"/>
        <v>-9.8106885110848586E-4</v>
      </c>
      <c r="EM79" s="69">
        <f t="shared" si="133"/>
        <v>-5.4041489832615469E-4</v>
      </c>
      <c r="EN79" s="40">
        <f t="shared" si="134"/>
        <v>-6.5512928249002752E-7</v>
      </c>
      <c r="EO79" s="40">
        <f t="shared" si="135"/>
        <v>-6.7548661909382763E-7</v>
      </c>
    </row>
    <row r="80" spans="1:145" x14ac:dyDescent="0.3">
      <c r="A80" s="80">
        <v>205</v>
      </c>
      <c r="B80" s="15">
        <v>6.5669200000000004E-3</v>
      </c>
      <c r="D80" s="15">
        <v>5.4412769999999999E-2</v>
      </c>
      <c r="E80" s="15">
        <v>1.8112899999999999E-3</v>
      </c>
      <c r="F80" s="15">
        <v>1.7508000000000001E-3</v>
      </c>
      <c r="G80" s="15">
        <v>9.3192999999999998E-4</v>
      </c>
      <c r="H80" s="15">
        <v>3.1434900000000001E-3</v>
      </c>
      <c r="J80" s="28" t="s">
        <v>536</v>
      </c>
      <c r="K80" s="28">
        <v>0</v>
      </c>
      <c r="L80" s="5">
        <v>3.56917745553553E-5</v>
      </c>
      <c r="M80" s="5">
        <v>5.8091240485678204E-6</v>
      </c>
      <c r="N80" s="5">
        <v>1.32179409051075E-5</v>
      </c>
      <c r="O80" s="5">
        <v>1.32179409051075E-5</v>
      </c>
      <c r="P80" s="5">
        <v>5.1041320127647598E-5</v>
      </c>
      <c r="Q80" s="28">
        <v>0</v>
      </c>
      <c r="R80" s="5">
        <v>7.7084607880421297E-9</v>
      </c>
      <c r="S80" s="5">
        <v>3.7632897369334801E-8</v>
      </c>
      <c r="T80" s="5">
        <v>6.3949066463841397E-6</v>
      </c>
      <c r="U80" s="5">
        <v>7.3176187436961598E-9</v>
      </c>
      <c r="V80" s="5">
        <v>3.1845414816162001E-6</v>
      </c>
      <c r="W80" s="5">
        <v>2.56177075238236E-7</v>
      </c>
      <c r="X80" s="5">
        <v>1.56969085688145E-7</v>
      </c>
      <c r="Y80" s="5">
        <v>7.54297692311932E-5</v>
      </c>
      <c r="Z80" s="5">
        <v>2.53531528850234E-12</v>
      </c>
      <c r="AA80" s="5">
        <v>1.0140158843014299E-11</v>
      </c>
      <c r="AB80" s="28">
        <v>6.5667752442996703E-3</v>
      </c>
      <c r="AC80" s="5">
        <v>6.0492622783665902E-5</v>
      </c>
      <c r="AD80" s="28">
        <v>8.1242524953565101E-4</v>
      </c>
      <c r="AE80" s="28">
        <v>2.40436074229622E-4</v>
      </c>
      <c r="AF80" s="5">
        <v>2.1912840269625201E-5</v>
      </c>
      <c r="AG80" s="28">
        <v>5.8381697228239004E-4</v>
      </c>
      <c r="AH80" s="5">
        <v>9.2206110109845196E-5</v>
      </c>
      <c r="AI80" s="28">
        <v>3.1448823558590498E-4</v>
      </c>
      <c r="AJ80" s="5">
        <v>2.3818276757221501E-6</v>
      </c>
      <c r="AK80" s="5">
        <v>5.4884676333933999E-5</v>
      </c>
      <c r="AL80" s="5">
        <v>1.3797465235866899E-6</v>
      </c>
      <c r="AM80" s="28">
        <v>0</v>
      </c>
      <c r="AN80" s="28">
        <v>0</v>
      </c>
      <c r="AO80" s="5">
        <v>5.7656698468338802E-5</v>
      </c>
      <c r="AP80" s="5">
        <v>5.7656698468338802E-5</v>
      </c>
      <c r="AQ80" s="28">
        <v>0</v>
      </c>
      <c r="AR80" s="28">
        <v>0</v>
      </c>
      <c r="AS80" s="5">
        <v>8.7705790439656699E-6</v>
      </c>
      <c r="AT80" s="5">
        <v>2.1222383747526601E-11</v>
      </c>
      <c r="AU80" s="5">
        <v>4.0972157828888197E-11</v>
      </c>
      <c r="AV80" s="28">
        <v>4.35303493774698E-4</v>
      </c>
      <c r="AW80" s="5">
        <v>1.11021952523465E-5</v>
      </c>
      <c r="AX80" s="5">
        <v>1.73599104923472E-6</v>
      </c>
      <c r="AY80" s="28">
        <v>0</v>
      </c>
      <c r="AZ80" s="28">
        <v>9.5877561465412201E-4</v>
      </c>
      <c r="BA80" s="5">
        <v>4.7176375270755103E-6</v>
      </c>
      <c r="BB80" s="5">
        <v>2.6257047900924201E-8</v>
      </c>
      <c r="BC80" s="5">
        <v>1.9257373082667799E-7</v>
      </c>
      <c r="BD80" s="5">
        <v>1.8607009595617199E-9</v>
      </c>
      <c r="BE80" s="5">
        <v>3.7776197798684897E-9</v>
      </c>
      <c r="BF80" s="28">
        <v>0</v>
      </c>
      <c r="BG80" s="28">
        <v>0</v>
      </c>
      <c r="BH80" s="5">
        <v>5.7530743563881602E-6</v>
      </c>
      <c r="BI80" s="5">
        <v>3.3696985730584103E-5</v>
      </c>
      <c r="BJ80" s="5">
        <v>6.1343606871806699E-7</v>
      </c>
      <c r="BK80" s="5">
        <v>5.8940568902704503E-7</v>
      </c>
      <c r="BL80" s="28">
        <v>3.1816002248714402E-3</v>
      </c>
      <c r="BM80" s="28">
        <v>4.8971643049653499E-2</v>
      </c>
      <c r="BN80" s="28">
        <v>5.00598003714787E-3</v>
      </c>
      <c r="BO80" s="28">
        <v>5.4412926580576101E-2</v>
      </c>
      <c r="BP80" s="28">
        <v>0</v>
      </c>
      <c r="BQ80" s="5">
        <v>6.2756053065251297E-5</v>
      </c>
      <c r="BR80" s="28">
        <v>0</v>
      </c>
      <c r="BS80" s="5">
        <v>5.4018419616726396E-6</v>
      </c>
      <c r="BT80" s="5">
        <v>1.51453562393558E-8</v>
      </c>
      <c r="BU80" s="5">
        <v>4.4669168912625301E-8</v>
      </c>
      <c r="BV80" s="5">
        <v>3.5864349608955099E-8</v>
      </c>
      <c r="BW80" s="5">
        <v>1.43459162133412E-6</v>
      </c>
      <c r="BX80" s="5">
        <v>1.0531479246239699E-6</v>
      </c>
      <c r="BY80" s="28">
        <v>5.2540256948692898E-4</v>
      </c>
      <c r="BZ80" s="5">
        <v>1.02251470207289E-5</v>
      </c>
      <c r="CA80" s="5">
        <v>6.5825603377480799E-6</v>
      </c>
      <c r="CB80" s="28">
        <v>8.1242524953565101E-4</v>
      </c>
      <c r="CC80" s="5">
        <v>6.0294206804565701E-6</v>
      </c>
      <c r="CD80" s="28">
        <v>0</v>
      </c>
      <c r="CE80" s="5">
        <v>1.09779151992151E-11</v>
      </c>
      <c r="CF80" s="5">
        <v>4.5950936137612504E-6</v>
      </c>
      <c r="CG80" s="28">
        <v>1.8112960421523699E-3</v>
      </c>
      <c r="CH80" s="28">
        <v>1.7508034193686999E-3</v>
      </c>
      <c r="CI80" s="5">
        <v>6.0492622783665902E-5</v>
      </c>
      <c r="CJ80" s="5">
        <v>2.3226794975666399E-6</v>
      </c>
      <c r="CK80" s="28">
        <v>0</v>
      </c>
      <c r="CL80" s="5">
        <v>2.2471711944090699E-5</v>
      </c>
      <c r="CM80" s="5">
        <v>5.3875449880674804E-6</v>
      </c>
      <c r="CN80" s="28">
        <v>1.4595699884808501E-4</v>
      </c>
      <c r="CO80" s="5">
        <v>3.0453545858893101E-5</v>
      </c>
      <c r="CP80" s="5">
        <v>2.1912840269625201E-5</v>
      </c>
      <c r="CQ80" s="28">
        <v>5.8381697228239004E-4</v>
      </c>
      <c r="CR80" s="5">
        <v>1.1831066871696501E-6</v>
      </c>
      <c r="CS80" s="5">
        <v>5.2013646610118097E-6</v>
      </c>
      <c r="CT80" s="5">
        <v>9.2206110109845196E-5</v>
      </c>
      <c r="CU80" s="5">
        <v>1.6303179616064999E-7</v>
      </c>
      <c r="CV80" s="28">
        <v>9.3193780761366201E-4</v>
      </c>
      <c r="CW80" s="28">
        <v>7.7976142502356096E-4</v>
      </c>
      <c r="CX80" s="28">
        <v>0</v>
      </c>
      <c r="CY80" s="28">
        <v>0</v>
      </c>
      <c r="CZ80" s="5">
        <v>6.6606150233965505E-5</v>
      </c>
      <c r="DA80" s="5">
        <v>6.3965744936258798E-6</v>
      </c>
      <c r="DB80" s="28">
        <v>0</v>
      </c>
      <c r="DC80" s="28">
        <v>3.1434602644443998E-3</v>
      </c>
      <c r="DD80" s="5">
        <v>6.08305549584704E-6</v>
      </c>
      <c r="DE80" s="28">
        <v>1.02339977512855E-4</v>
      </c>
      <c r="DF80" s="17"/>
      <c r="DG80" s="25">
        <f t="shared" si="145"/>
        <v>8.0000014910076387E-3</v>
      </c>
      <c r="DH80" s="94">
        <f t="shared" si="146"/>
        <v>1.0121331135813743</v>
      </c>
      <c r="DI80" s="25">
        <f t="shared" si="147"/>
        <v>1.9246584372524515E-2</v>
      </c>
      <c r="DJ80" s="40">
        <f t="shared" si="148"/>
        <v>-2.2043164882487196E-5</v>
      </c>
      <c r="DK80" s="40"/>
      <c r="DL80" s="40">
        <f t="shared" si="149"/>
        <v>2.8776439078958626E-6</v>
      </c>
      <c r="DM80" s="40">
        <f t="shared" si="150"/>
        <v>3.3358282605290605E-6</v>
      </c>
      <c r="DN80" s="40">
        <f t="shared" si="150"/>
        <v>1.9530321566493062E-6</v>
      </c>
      <c r="DO80" s="40">
        <f t="shared" si="151"/>
        <v>8.3778971189223263E-6</v>
      </c>
      <c r="DP80" s="40">
        <f t="shared" si="152"/>
        <v>-9.4594083646787528E-6</v>
      </c>
      <c r="DQ80" s="72">
        <f t="shared" si="111"/>
        <v>2.1444800966010646E-4</v>
      </c>
      <c r="DR80" s="72">
        <f t="shared" si="112"/>
        <v>1.6318966440188493E-6</v>
      </c>
      <c r="DS80" s="72">
        <f t="shared" si="113"/>
        <v>-9.8143674433433606E-5</v>
      </c>
      <c r="DT80" s="72">
        <f t="shared" si="114"/>
        <v>1.7336620165239982E-4</v>
      </c>
      <c r="DU80" s="72">
        <f t="shared" si="115"/>
        <v>-1.0105398443205966E-4</v>
      </c>
      <c r="DV80" s="72">
        <f t="shared" si="116"/>
        <v>6.7905668294109079E-5</v>
      </c>
      <c r="DW80" s="72">
        <f t="shared" si="117"/>
        <v>-1.0514796088574853E-4</v>
      </c>
      <c r="DX80" s="72">
        <f t="shared" si="118"/>
        <v>-2.7029793766834815E-5</v>
      </c>
      <c r="DY80" s="72">
        <f t="shared" si="119"/>
        <v>-1.6850437213172866E-4</v>
      </c>
      <c r="DZ80" s="72">
        <f t="shared" si="120"/>
        <v>-1.1268331288188871E-5</v>
      </c>
      <c r="EA80" s="72">
        <f t="shared" si="121"/>
        <v>3.704637980726837E-5</v>
      </c>
      <c r="EB80" s="72">
        <f t="shared" si="122"/>
        <v>-1.5203073607989424E-4</v>
      </c>
      <c r="EC80" s="72">
        <f t="shared" si="123"/>
        <v>-8.9781380447062728E-5</v>
      </c>
      <c r="ED80" s="72">
        <f t="shared" si="124"/>
        <v>1.3014948800729498E-4</v>
      </c>
      <c r="EE80" s="72">
        <f t="shared" si="125"/>
        <v>9.4231970922241084E-5</v>
      </c>
      <c r="EF80" s="72">
        <f t="shared" si="126"/>
        <v>3.309658655330868E-5</v>
      </c>
      <c r="EG80" s="72">
        <f t="shared" si="127"/>
        <v>-5.7393757711358505E-5</v>
      </c>
      <c r="EH80" s="40">
        <f t="shared" si="128"/>
        <v>7.5606562803777006E-5</v>
      </c>
      <c r="EI80" s="69">
        <f t="shared" si="129"/>
        <v>-1.9300141006750625E-4</v>
      </c>
      <c r="EJ80" s="40">
        <f t="shared" si="130"/>
        <v>5.9867597822066483E-5</v>
      </c>
      <c r="EK80" s="40">
        <f t="shared" si="131"/>
        <v>5.3043924956173907E-4</v>
      </c>
      <c r="EL80" s="40">
        <f t="shared" si="132"/>
        <v>-7.556248888637931E-4</v>
      </c>
      <c r="EM80" s="69">
        <f t="shared" si="133"/>
        <v>-5.9878073518778981E-4</v>
      </c>
      <c r="EN80" s="40">
        <f t="shared" si="134"/>
        <v>-3.4080246558307445E-6</v>
      </c>
      <c r="EO80" s="40">
        <f t="shared" si="135"/>
        <v>-3.5257765082328744E-6</v>
      </c>
    </row>
    <row r="81" spans="1:145" s="17" customFormat="1" x14ac:dyDescent="0.3">
      <c r="A81" s="80">
        <v>210</v>
      </c>
      <c r="B81" s="15">
        <v>4.3124000000000001E-3</v>
      </c>
      <c r="C81" s="15"/>
      <c r="D81" s="15">
        <v>2.809735E-2</v>
      </c>
      <c r="E81" s="15">
        <v>9.4037000000000005E-4</v>
      </c>
      <c r="F81" s="15">
        <v>9.0627000000000004E-4</v>
      </c>
      <c r="G81" s="15">
        <v>8.8882000000000002E-4</v>
      </c>
      <c r="H81" s="15">
        <v>1.1717699999999999E-3</v>
      </c>
      <c r="J81" s="28" t="s">
        <v>541</v>
      </c>
      <c r="K81" s="28">
        <v>0</v>
      </c>
      <c r="L81" s="5">
        <v>1.3301668160297999E-5</v>
      </c>
      <c r="M81" s="5">
        <v>2.1648256959715999E-6</v>
      </c>
      <c r="N81" s="5">
        <v>4.9258924519254601E-6</v>
      </c>
      <c r="O81" s="5">
        <v>4.9258924519254601E-6</v>
      </c>
      <c r="P81" s="5">
        <v>1.9025016948031501E-5</v>
      </c>
      <c r="Q81" s="28">
        <v>0</v>
      </c>
      <c r="R81" s="5">
        <v>3.9903658019036896E-9</v>
      </c>
      <c r="S81" s="5">
        <v>1.9482244525648001E-8</v>
      </c>
      <c r="T81" s="5">
        <v>2.3842058036673802E-6</v>
      </c>
      <c r="U81" s="5">
        <v>3.7884182785209103E-9</v>
      </c>
      <c r="V81" s="5">
        <v>1.18670528194359E-6</v>
      </c>
      <c r="W81" s="5">
        <v>1.3260801269862201E-7</v>
      </c>
      <c r="X81" s="5">
        <v>8.1273389661425103E-8</v>
      </c>
      <c r="Y81" s="5">
        <v>2.8118172368370198E-5</v>
      </c>
      <c r="Z81" s="5">
        <v>1.31230123954871E-12</v>
      </c>
      <c r="AA81" s="5">
        <v>5.2492049581948504E-12</v>
      </c>
      <c r="AB81" s="28">
        <v>4.3123861174953204E-3</v>
      </c>
      <c r="AC81" s="5">
        <v>3.4092274453391503E-5</v>
      </c>
      <c r="AD81" s="28">
        <v>4.2054266770283799E-4</v>
      </c>
      <c r="AE81" s="28">
        <v>1.2446083213457E-4</v>
      </c>
      <c r="AF81" s="5">
        <v>1.13430006007594E-5</v>
      </c>
      <c r="AG81" s="28">
        <v>3.0219855927952899E-4</v>
      </c>
      <c r="AH81" s="5">
        <v>4.77289637725491E-5</v>
      </c>
      <c r="AI81" s="28">
        <v>1.17232679442451E-4</v>
      </c>
      <c r="AJ81" s="5">
        <v>8.8779925263314499E-7</v>
      </c>
      <c r="AK81" s="5">
        <v>2.04608512045503E-5</v>
      </c>
      <c r="AL81" s="5">
        <v>5.1433299161692398E-7</v>
      </c>
      <c r="AM81" s="28">
        <v>0</v>
      </c>
      <c r="AN81" s="28">
        <v>0</v>
      </c>
      <c r="AO81" s="5">
        <v>2.1490524865380199E-5</v>
      </c>
      <c r="AP81" s="5">
        <v>2.1490524865380199E-5</v>
      </c>
      <c r="AQ81" s="28">
        <v>0</v>
      </c>
      <c r="AR81" s="28">
        <v>0</v>
      </c>
      <c r="AS81" s="5">
        <v>3.26866267630086E-6</v>
      </c>
      <c r="AT81" s="5">
        <v>1.09870832299916E-11</v>
      </c>
      <c r="AU81" s="5">
        <v>2.1215750370652002E-11</v>
      </c>
      <c r="AV81" s="28">
        <v>2.2477598284803999E-4</v>
      </c>
      <c r="AW81" s="5">
        <v>4.1390468316826203E-6</v>
      </c>
      <c r="AX81" s="5">
        <v>6.4709216532460301E-7</v>
      </c>
      <c r="AY81" s="28">
        <v>0</v>
      </c>
      <c r="AZ81" s="28">
        <v>3.5738554701631901E-4</v>
      </c>
      <c r="BA81" s="5">
        <v>1.75870985521145E-6</v>
      </c>
      <c r="BB81" s="5">
        <v>1.3593699190352501E-8</v>
      </c>
      <c r="BC81" s="5">
        <v>9.9681983277942198E-8</v>
      </c>
      <c r="BD81" s="5">
        <v>9.6297888523289003E-10</v>
      </c>
      <c r="BE81" s="5">
        <v>1.9552792429328001E-9</v>
      </c>
      <c r="BF81" s="28">
        <v>0</v>
      </c>
      <c r="BG81" s="28">
        <v>0</v>
      </c>
      <c r="BH81" s="5">
        <v>2.1445460622695398E-6</v>
      </c>
      <c r="BI81" s="5">
        <v>1.74444021891896E-5</v>
      </c>
      <c r="BJ81" s="5">
        <v>3.1757579765979299E-7</v>
      </c>
      <c r="BK81" s="5">
        <v>3.0500945231678198E-7</v>
      </c>
      <c r="BL81" s="28">
        <v>1.1859763995215899E-3</v>
      </c>
      <c r="BM81" s="28">
        <v>2.528774175058E-2</v>
      </c>
      <c r="BN81" s="28">
        <v>2.5849567618512199E-3</v>
      </c>
      <c r="BO81" s="28">
        <v>2.8097474495279301E-2</v>
      </c>
      <c r="BP81" s="28">
        <v>0</v>
      </c>
      <c r="BQ81" s="5">
        <v>2.33925549915397E-5</v>
      </c>
      <c r="BR81" s="28">
        <v>0</v>
      </c>
      <c r="BS81" s="5">
        <v>2.0224529726571699E-6</v>
      </c>
      <c r="BT81" s="5">
        <v>7.8402971830442498E-9</v>
      </c>
      <c r="BU81" s="5">
        <v>2.3127366523917301E-8</v>
      </c>
      <c r="BV81" s="5">
        <v>1.8560492071628101E-8</v>
      </c>
      <c r="BW81" s="5">
        <v>5.9090483198024601E-7</v>
      </c>
      <c r="BX81" s="5">
        <v>5.45203018127504E-7</v>
      </c>
      <c r="BY81" s="28">
        <v>1.9585008680699E-4</v>
      </c>
      <c r="BZ81" s="5">
        <v>5.2928564735968903E-6</v>
      </c>
      <c r="CA81" s="5">
        <v>3.40735351664765E-6</v>
      </c>
      <c r="CB81" s="28">
        <v>4.2054266770283799E-4</v>
      </c>
      <c r="CC81" s="5">
        <v>3.12108335124588E-6</v>
      </c>
      <c r="CD81" s="28">
        <v>0</v>
      </c>
      <c r="CE81" s="5">
        <v>5.6824131792302497E-12</v>
      </c>
      <c r="CF81" s="5">
        <v>2.3785666650131998E-6</v>
      </c>
      <c r="CG81" s="28">
        <v>9.4036699239956497E-4</v>
      </c>
      <c r="CH81" s="28">
        <v>9.0627471794617396E-4</v>
      </c>
      <c r="CI81" s="5">
        <v>3.4092274453391503E-5</v>
      </c>
      <c r="CJ81" s="5">
        <v>1.2022906022476101E-6</v>
      </c>
      <c r="CK81" s="28">
        <v>0</v>
      </c>
      <c r="CL81" s="5">
        <v>1.1632136774748199E-5</v>
      </c>
      <c r="CM81" s="5">
        <v>2.78884681735257E-6</v>
      </c>
      <c r="CN81" s="5">
        <v>7.5551293286374796E-5</v>
      </c>
      <c r="CO81" s="5">
        <v>1.5764039308409999E-5</v>
      </c>
      <c r="CP81" s="5">
        <v>1.13428903696599E-5</v>
      </c>
      <c r="CQ81" s="28">
        <v>3.0219855927952899E-4</v>
      </c>
      <c r="CR81" s="5">
        <v>4.4106450613711599E-7</v>
      </c>
      <c r="CS81" s="5">
        <v>2.6925048363894901E-6</v>
      </c>
      <c r="CT81" s="5">
        <v>4.7730066083544099E-5</v>
      </c>
      <c r="CU81" s="5">
        <v>8.4359860447428006E-8</v>
      </c>
      <c r="CV81" s="28">
        <v>8.8881892888440601E-4</v>
      </c>
      <c r="CW81" s="28">
        <v>2.9066179202698398E-4</v>
      </c>
      <c r="CX81" s="28">
        <v>0</v>
      </c>
      <c r="CY81" s="28">
        <v>0</v>
      </c>
      <c r="CZ81" s="5">
        <v>2.4828514007616899E-5</v>
      </c>
      <c r="DA81" s="5">
        <v>2.3844455285305598E-6</v>
      </c>
      <c r="DB81" s="28">
        <v>0</v>
      </c>
      <c r="DC81" s="28">
        <v>1.1717676107960301E-3</v>
      </c>
      <c r="DD81" s="5">
        <v>2.2673951564454799E-6</v>
      </c>
      <c r="DE81" s="5">
        <v>3.8150752051676297E-5</v>
      </c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40"/>
      <c r="EI81" s="69"/>
      <c r="EJ81" s="40"/>
      <c r="EK81" s="40"/>
      <c r="EL81" s="40"/>
      <c r="EM81" s="69"/>
      <c r="EN81" s="40"/>
      <c r="EO81" s="40"/>
    </row>
    <row r="82" spans="1:145" s="17" customFormat="1" x14ac:dyDescent="0.3">
      <c r="A82" s="80">
        <v>225</v>
      </c>
      <c r="B82" s="15">
        <v>4.5392064899999998</v>
      </c>
      <c r="C82" s="15"/>
      <c r="D82" s="15">
        <v>31.585895369999999</v>
      </c>
      <c r="E82" s="15">
        <v>0.88912627</v>
      </c>
      <c r="F82" s="15">
        <v>0.86245245999999998</v>
      </c>
      <c r="G82" s="15">
        <v>2.1526460000000001E-2</v>
      </c>
      <c r="H82" s="15">
        <v>1.7645468799999999</v>
      </c>
      <c r="J82" s="28" t="s">
        <v>428</v>
      </c>
      <c r="K82" s="28">
        <v>0</v>
      </c>
      <c r="L82" s="28">
        <v>2.0034147094716001E-2</v>
      </c>
      <c r="M82" s="28">
        <v>3.2608609398512901E-3</v>
      </c>
      <c r="N82" s="28">
        <v>7.41833430421137E-3</v>
      </c>
      <c r="O82" s="28">
        <v>7.41833430421137E-3</v>
      </c>
      <c r="P82" s="28">
        <v>2.8650491873212201E-2</v>
      </c>
      <c r="Q82" s="28">
        <v>0</v>
      </c>
      <c r="R82" s="5">
        <v>3.79734453281304E-6</v>
      </c>
      <c r="S82" s="5">
        <v>1.8539935073882301E-5</v>
      </c>
      <c r="T82" s="28">
        <v>3.58978958545257E-3</v>
      </c>
      <c r="U82" s="5">
        <v>3.6050522699559601E-6</v>
      </c>
      <c r="V82" s="28">
        <v>1.7874936871575199E-3</v>
      </c>
      <c r="W82" s="28">
        <v>1.2619392957334999E-4</v>
      </c>
      <c r="X82" s="5">
        <v>7.7344488720602694E-5</v>
      </c>
      <c r="Y82" s="28">
        <v>4.2341235542915703E-2</v>
      </c>
      <c r="Z82" s="5">
        <v>1.24882124373749E-9</v>
      </c>
      <c r="AA82" s="5">
        <v>4.9953328152471601E-9</v>
      </c>
      <c r="AB82" s="28">
        <v>4.5392067814172403</v>
      </c>
      <c r="AC82" s="28">
        <v>2.66737448260277E-2</v>
      </c>
      <c r="AD82" s="28">
        <v>0.40020463301311199</v>
      </c>
      <c r="AE82" s="28">
        <v>0.118441575863798</v>
      </c>
      <c r="AF82" s="28">
        <v>1.07944554859262E-2</v>
      </c>
      <c r="AG82" s="28">
        <v>0.28758992046826098</v>
      </c>
      <c r="AH82" s="28">
        <v>4.5421080595468399E-2</v>
      </c>
      <c r="AI82" s="28">
        <v>0.17653740206054899</v>
      </c>
      <c r="AJ82" s="28">
        <v>1.3370652169149601E-3</v>
      </c>
      <c r="AK82" s="28">
        <v>3.0808626059623999E-2</v>
      </c>
      <c r="AL82" s="28">
        <v>7.7463030665740704E-4</v>
      </c>
      <c r="AM82" s="28">
        <v>0</v>
      </c>
      <c r="AN82" s="28">
        <v>0</v>
      </c>
      <c r="AO82" s="28">
        <v>3.2365339450277399E-2</v>
      </c>
      <c r="AP82" s="28">
        <v>3.2365339450277399E-2</v>
      </c>
      <c r="AQ82" s="28">
        <v>0</v>
      </c>
      <c r="AR82" s="28">
        <v>0</v>
      </c>
      <c r="AS82" s="28">
        <v>4.92302205393607E-3</v>
      </c>
      <c r="AT82" s="5">
        <v>1.04545667901254E-8</v>
      </c>
      <c r="AU82" s="5">
        <v>2.0188494572220599E-8</v>
      </c>
      <c r="AV82" s="28">
        <v>0.25268713195213699</v>
      </c>
      <c r="AW82" s="28">
        <v>6.2322417359193501E-3</v>
      </c>
      <c r="AX82" s="28">
        <v>9.7450368134393704E-4</v>
      </c>
      <c r="AY82" s="28">
        <v>0</v>
      </c>
      <c r="AZ82" s="28">
        <v>0.538191480748755</v>
      </c>
      <c r="BA82" s="28">
        <v>2.6488276677855099E-3</v>
      </c>
      <c r="BB82" s="5">
        <v>1.2936847500785401E-5</v>
      </c>
      <c r="BC82" s="5">
        <v>9.4869425751087206E-5</v>
      </c>
      <c r="BD82" s="5">
        <v>9.1643248069577902E-7</v>
      </c>
      <c r="BE82" s="5">
        <v>1.8606505839492499E-6</v>
      </c>
      <c r="BF82" s="28">
        <v>0</v>
      </c>
      <c r="BG82" s="28">
        <v>0</v>
      </c>
      <c r="BH82" s="28">
        <v>3.22953152278642E-3</v>
      </c>
      <c r="BI82" s="28">
        <v>1.6599608900058901E-2</v>
      </c>
      <c r="BJ82" s="28">
        <v>3.02177769694163E-4</v>
      </c>
      <c r="BK82" s="28">
        <v>2.9032692339489699E-4</v>
      </c>
      <c r="BL82" s="28">
        <v>1.78592672938816</v>
      </c>
      <c r="BM82" s="28">
        <v>28.427318507250401</v>
      </c>
      <c r="BN82" s="28">
        <v>2.9059009044461699</v>
      </c>
      <c r="BO82" s="28">
        <v>31.585906543648701</v>
      </c>
      <c r="BP82" s="28">
        <v>0</v>
      </c>
      <c r="BQ82" s="28">
        <v>3.5227825410473E-2</v>
      </c>
      <c r="BR82" s="28">
        <v>0</v>
      </c>
      <c r="BS82" s="28">
        <v>3.0288249034099899E-3</v>
      </c>
      <c r="BT82" s="5">
        <v>7.4601005969013997E-6</v>
      </c>
      <c r="BU82" s="5">
        <v>2.2009767974558599E-5</v>
      </c>
      <c r="BV82" s="5">
        <v>1.7662978554539501E-5</v>
      </c>
      <c r="BW82" s="28">
        <v>7.7863281249138799E-4</v>
      </c>
      <c r="BX82" s="28">
        <v>5.1879936286424496E-4</v>
      </c>
      <c r="BY82" s="28">
        <v>0.29492786481588601</v>
      </c>
      <c r="BZ82" s="28">
        <v>5.0369760302474099E-3</v>
      </c>
      <c r="CA82" s="28">
        <v>3.2425913126870399E-3</v>
      </c>
      <c r="CB82" s="28">
        <v>0.40020482040598099</v>
      </c>
      <c r="CC82" s="28">
        <v>2.9701261594933699E-3</v>
      </c>
      <c r="CD82" s="28">
        <v>0</v>
      </c>
      <c r="CE82" s="5">
        <v>5.4076059458655003E-9</v>
      </c>
      <c r="CF82" s="28">
        <v>2.2635487800173001E-3</v>
      </c>
      <c r="CG82" s="28">
        <v>0.88912571894376502</v>
      </c>
      <c r="CH82" s="28">
        <v>0.862451974117738</v>
      </c>
      <c r="CI82" s="28">
        <v>2.66737448260277E-2</v>
      </c>
      <c r="CJ82" s="28">
        <v>1.1441669560233001E-3</v>
      </c>
      <c r="CK82" s="28">
        <v>0</v>
      </c>
      <c r="CL82" s="28">
        <v>1.10695842634082E-2</v>
      </c>
      <c r="CM82" s="28">
        <v>2.65391557400089E-3</v>
      </c>
      <c r="CN82" s="28">
        <v>7.1897480668220895E-2</v>
      </c>
      <c r="CO82" s="28">
        <v>1.50016976691634E-2</v>
      </c>
      <c r="CP82" s="28">
        <v>1.0794319019824999E-2</v>
      </c>
      <c r="CQ82" s="28">
        <v>0.287590096838021</v>
      </c>
      <c r="CR82" s="28">
        <v>6.6419803847726701E-4</v>
      </c>
      <c r="CS82" s="28">
        <v>2.5622031889856998E-3</v>
      </c>
      <c r="CT82" s="28">
        <v>4.5421361684772101E-2</v>
      </c>
      <c r="CU82" s="5">
        <v>8.0286204026742099E-5</v>
      </c>
      <c r="CV82" s="28">
        <v>2.1526408836124899E-2</v>
      </c>
      <c r="CW82" s="28">
        <v>0.437704293099555</v>
      </c>
      <c r="CX82" s="28">
        <v>0</v>
      </c>
      <c r="CY82" s="28">
        <v>0</v>
      </c>
      <c r="CZ82" s="28">
        <v>3.7389129850603699E-2</v>
      </c>
      <c r="DA82" s="28">
        <v>3.59080494587013E-3</v>
      </c>
      <c r="DB82" s="28">
        <v>0</v>
      </c>
      <c r="DC82" s="28">
        <v>1.76454612895936</v>
      </c>
      <c r="DD82" s="28">
        <v>3.4143468442544701E-3</v>
      </c>
      <c r="DE82" s="28">
        <v>5.7443903336695301E-2</v>
      </c>
      <c r="DG82" s="25"/>
      <c r="DH82" s="94"/>
      <c r="DI82" s="25"/>
      <c r="DJ82" s="40"/>
      <c r="DK82" s="40"/>
      <c r="DL82" s="40"/>
      <c r="DM82" s="40"/>
      <c r="DN82" s="40"/>
      <c r="DO82" s="40"/>
      <c r="DP82" s="40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40"/>
      <c r="EI82" s="69"/>
      <c r="EJ82" s="40"/>
      <c r="EK82" s="40"/>
      <c r="EL82" s="40"/>
      <c r="EM82" s="69"/>
      <c r="EN82" s="40"/>
      <c r="EO82" s="40"/>
    </row>
    <row r="83" spans="1:145" s="17" customFormat="1" x14ac:dyDescent="0.3">
      <c r="A83" s="80">
        <v>226</v>
      </c>
      <c r="B83" s="15">
        <v>0.99278469999999996</v>
      </c>
      <c r="C83" s="15"/>
      <c r="D83" s="15">
        <v>5.7136795600000001</v>
      </c>
      <c r="E83" s="15">
        <v>0.12958947000000001</v>
      </c>
      <c r="F83" s="15">
        <v>0.12550675</v>
      </c>
      <c r="G83" s="15">
        <v>3.41669E-2</v>
      </c>
      <c r="H83" s="15">
        <v>0.16088722</v>
      </c>
      <c r="J83" s="28" t="s">
        <v>429</v>
      </c>
      <c r="K83" s="28">
        <v>0</v>
      </c>
      <c r="L83" s="28">
        <v>1.8266764043023201E-3</v>
      </c>
      <c r="M83" s="28">
        <v>2.97324595527538E-4</v>
      </c>
      <c r="N83" s="28">
        <v>6.7639146327154898E-4</v>
      </c>
      <c r="O83" s="28">
        <v>6.7639146327154898E-4</v>
      </c>
      <c r="P83" s="28">
        <v>2.6122836012500198E-3</v>
      </c>
      <c r="Q83" s="28">
        <v>0</v>
      </c>
      <c r="R83" s="5">
        <v>5.5261910194723202E-7</v>
      </c>
      <c r="S83" s="5">
        <v>2.6980478072278499E-6</v>
      </c>
      <c r="T83" s="28">
        <v>3.2732807974437402E-4</v>
      </c>
      <c r="U83" s="5">
        <v>5.2461944563236795E-7</v>
      </c>
      <c r="V83" s="28">
        <v>1.6297751711000501E-4</v>
      </c>
      <c r="W83" s="5">
        <v>1.83644019687274E-5</v>
      </c>
      <c r="X83" s="5">
        <v>1.12553871591792E-5</v>
      </c>
      <c r="Y83" s="28">
        <v>3.8605668882091301E-3</v>
      </c>
      <c r="Z83" s="5">
        <v>1.81733284831649E-10</v>
      </c>
      <c r="AA83" s="5">
        <v>7.2692274453391499E-10</v>
      </c>
      <c r="AB83" s="28">
        <v>0.99278614659633901</v>
      </c>
      <c r="AC83" s="28">
        <v>4.0826691358432903E-3</v>
      </c>
      <c r="AD83" s="28">
        <v>5.8239163235723597E-2</v>
      </c>
      <c r="AE83" s="28">
        <v>1.7236061553045901E-2</v>
      </c>
      <c r="AF83" s="28">
        <v>1.57084089794253E-3</v>
      </c>
      <c r="AG83" s="28">
        <v>4.1850906816140003E-2</v>
      </c>
      <c r="AH83" s="28">
        <v>6.6097974503546699E-3</v>
      </c>
      <c r="AI83" s="28">
        <v>1.6096208306188901E-2</v>
      </c>
      <c r="AJ83" s="28">
        <v>1.2191274584037399E-4</v>
      </c>
      <c r="AK83" s="28">
        <v>2.8090690851369799E-3</v>
      </c>
      <c r="AL83" s="5">
        <v>7.0628743562062794E-5</v>
      </c>
      <c r="AM83" s="28">
        <v>0</v>
      </c>
      <c r="AN83" s="28">
        <v>0</v>
      </c>
      <c r="AO83" s="28">
        <v>2.9510098321070101E-3</v>
      </c>
      <c r="AP83" s="28">
        <v>2.9510098321070101E-3</v>
      </c>
      <c r="AQ83" s="28">
        <v>0</v>
      </c>
      <c r="AR83" s="28">
        <v>0</v>
      </c>
      <c r="AS83" s="28">
        <v>4.48890299409712E-4</v>
      </c>
      <c r="AT83" s="5">
        <v>1.52151134059866E-9</v>
      </c>
      <c r="AU83" s="5">
        <v>2.9377574466839698E-9</v>
      </c>
      <c r="AV83" s="28">
        <v>4.5709223675435499E-2</v>
      </c>
      <c r="AW83" s="28">
        <v>5.6823948468063298E-4</v>
      </c>
      <c r="AX83" s="5">
        <v>8.8854614460997505E-5</v>
      </c>
      <c r="AY83" s="28">
        <v>0</v>
      </c>
      <c r="AZ83" s="28">
        <v>4.9071129135251301E-2</v>
      </c>
      <c r="BA83" s="28">
        <v>2.4151171754382999E-4</v>
      </c>
      <c r="BB83" s="5">
        <v>1.8825912024559401E-6</v>
      </c>
      <c r="BC83" s="5">
        <v>1.38056735946912E-5</v>
      </c>
      <c r="BD83" s="5">
        <v>1.3336455078071099E-7</v>
      </c>
      <c r="BE83" s="5">
        <v>2.7077268693816499E-7</v>
      </c>
      <c r="BF83" s="28">
        <v>0</v>
      </c>
      <c r="BG83" s="28">
        <v>0</v>
      </c>
      <c r="BH83" s="28">
        <v>2.9446506398716902E-4</v>
      </c>
      <c r="BI83" s="28">
        <v>2.4156419363194899E-3</v>
      </c>
      <c r="BJ83" s="5">
        <v>4.3974230173558798E-5</v>
      </c>
      <c r="BK83" s="5">
        <v>4.2249484945187497E-5</v>
      </c>
      <c r="BL83" s="28">
        <v>0.16283642807145099</v>
      </c>
      <c r="BM83" s="28">
        <v>5.1423223567409</v>
      </c>
      <c r="BN83" s="28">
        <v>0.52565484416078301</v>
      </c>
      <c r="BO83" s="28">
        <v>5.7136864245771202</v>
      </c>
      <c r="BP83" s="28">
        <v>0</v>
      </c>
      <c r="BQ83" s="28">
        <v>3.2119757971086301E-3</v>
      </c>
      <c r="BR83" s="28">
        <v>0</v>
      </c>
      <c r="BS83" s="28">
        <v>2.77732236919702E-4</v>
      </c>
      <c r="BT83" s="5">
        <v>1.08560178706658E-6</v>
      </c>
      <c r="BU83" s="5">
        <v>3.20299428231286E-6</v>
      </c>
      <c r="BV83" s="5">
        <v>2.5703480480828E-6</v>
      </c>
      <c r="BW83" s="5">
        <v>8.1385985791211201E-5</v>
      </c>
      <c r="BX83" s="5">
        <v>7.5497588694698403E-5</v>
      </c>
      <c r="BY83" s="28">
        <v>2.6890773481704301E-2</v>
      </c>
      <c r="BZ83" s="28">
        <v>7.3299343573802404E-4</v>
      </c>
      <c r="CA83" s="28">
        <v>4.71871668953962E-4</v>
      </c>
      <c r="CB83" s="28">
        <v>5.8239174258833598E-2</v>
      </c>
      <c r="CC83" s="28">
        <v>4.3222095823894699E-4</v>
      </c>
      <c r="CD83" s="28">
        <v>0</v>
      </c>
      <c r="CE83" s="5">
        <v>7.8693963193835899E-10</v>
      </c>
      <c r="CF83" s="28">
        <v>3.29398766513996E-4</v>
      </c>
      <c r="CG83" s="28">
        <v>0.12958959973544501</v>
      </c>
      <c r="CH83" s="28">
        <v>0.125506930599602</v>
      </c>
      <c r="CI83" s="28">
        <v>4.0826691358432903E-3</v>
      </c>
      <c r="CJ83" s="28">
        <v>1.6650231209731201E-4</v>
      </c>
      <c r="CK83" s="28">
        <v>0</v>
      </c>
      <c r="CL83" s="28">
        <v>1.6108833369158401E-3</v>
      </c>
      <c r="CM83" s="28">
        <v>3.86206936843091E-4</v>
      </c>
      <c r="CN83" s="28">
        <v>1.04626975754669E-2</v>
      </c>
      <c r="CO83" s="28">
        <v>2.1830919823409701E-3</v>
      </c>
      <c r="CP83" s="28">
        <v>1.5708260167441E-3</v>
      </c>
      <c r="CQ83" s="28">
        <v>4.1851160457899897E-2</v>
      </c>
      <c r="CR83" s="5">
        <v>6.05591142604871E-5</v>
      </c>
      <c r="CS83" s="28">
        <v>3.7285861208022602E-4</v>
      </c>
      <c r="CT83" s="28">
        <v>6.6098629276277699E-3</v>
      </c>
      <c r="CU83" s="5">
        <v>1.16837646125101E-5</v>
      </c>
      <c r="CV83" s="28">
        <v>3.4166780023920103E-2</v>
      </c>
      <c r="CW83" s="28">
        <v>3.9908843747118797E-2</v>
      </c>
      <c r="CX83" s="28">
        <v>0</v>
      </c>
      <c r="CY83" s="28">
        <v>0</v>
      </c>
      <c r="CZ83" s="28">
        <v>3.40905359259908E-3</v>
      </c>
      <c r="DA83" s="28">
        <v>3.2740607554437E-4</v>
      </c>
      <c r="DB83" s="28">
        <v>0</v>
      </c>
      <c r="DC83" s="28">
        <v>0.160887523493003</v>
      </c>
      <c r="DD83" s="28">
        <v>3.1132674285123702E-4</v>
      </c>
      <c r="DE83" s="28">
        <v>5.2375922326096599E-3</v>
      </c>
      <c r="DG83" s="25"/>
      <c r="DH83" s="94"/>
      <c r="DI83" s="25"/>
      <c r="DJ83" s="40"/>
      <c r="DK83" s="40"/>
      <c r="DL83" s="40"/>
      <c r="DM83" s="40"/>
      <c r="DN83" s="40"/>
      <c r="DO83" s="40"/>
      <c r="DP83" s="40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40"/>
      <c r="EI83" s="69"/>
      <c r="EJ83" s="40"/>
      <c r="EK83" s="40"/>
      <c r="EL83" s="40"/>
      <c r="EM83" s="69"/>
      <c r="EN83" s="40"/>
      <c r="EO83" s="40"/>
    </row>
    <row r="84" spans="1:145" x14ac:dyDescent="0.3">
      <c r="A84" s="17">
        <v>228</v>
      </c>
      <c r="B84" s="15">
        <v>2.4698E-4</v>
      </c>
      <c r="D84" s="15">
        <v>1.57468E-3</v>
      </c>
      <c r="E84" s="15">
        <v>3.9660000000000003E-5</v>
      </c>
      <c r="F84" s="15">
        <v>3.8460000000000001E-5</v>
      </c>
      <c r="G84" s="15">
        <v>9.5999999999999991E-7</v>
      </c>
      <c r="H84" s="15">
        <v>4.528E-5</v>
      </c>
      <c r="J84" s="28" t="s">
        <v>557</v>
      </c>
      <c r="K84" s="28">
        <v>0</v>
      </c>
      <c r="L84" s="5">
        <v>5.1402557471739497E-7</v>
      </c>
      <c r="M84" s="5">
        <v>8.3676105976179E-8</v>
      </c>
      <c r="N84" s="5">
        <v>1.9035388812645699E-7</v>
      </c>
      <c r="O84" s="5">
        <v>1.9035388812645699E-7</v>
      </c>
      <c r="P84" s="5">
        <v>7.3521056895781996E-7</v>
      </c>
      <c r="Q84" s="28">
        <v>0</v>
      </c>
      <c r="R84" s="5">
        <v>1.6931496883215601E-10</v>
      </c>
      <c r="S84" s="5">
        <v>8.2684347735026402E-10</v>
      </c>
      <c r="T84" s="5">
        <v>9.2130740697873095E-8</v>
      </c>
      <c r="U84" s="5">
        <v>1.6078735825658399E-10</v>
      </c>
      <c r="V84" s="5">
        <v>4.5863121281767198E-8</v>
      </c>
      <c r="W84" s="5">
        <v>5.6283999404751998E-9</v>
      </c>
      <c r="X84" s="5">
        <v>3.4491311033581899E-9</v>
      </c>
      <c r="Y84" s="5">
        <v>1.0864602920021799E-6</v>
      </c>
      <c r="Z84" s="5">
        <v>5.5699774577401503E-14</v>
      </c>
      <c r="AA84" s="5">
        <v>2.2277705208970599E-13</v>
      </c>
      <c r="AB84" s="28">
        <v>2.4698556523752001E-4</v>
      </c>
      <c r="AC84" s="5">
        <v>1.1896140258050999E-6</v>
      </c>
      <c r="AD84" s="5">
        <v>1.78475173200615E-5</v>
      </c>
      <c r="AE84" s="5">
        <v>5.2821640569453803E-6</v>
      </c>
      <c r="AF84" s="5">
        <v>4.8137921151694499E-7</v>
      </c>
      <c r="AG84" s="5">
        <v>1.28253884268368E-5</v>
      </c>
      <c r="AH84" s="5">
        <v>2.0256066844138699E-6</v>
      </c>
      <c r="AI84" s="5">
        <v>4.5302385952148598E-6</v>
      </c>
      <c r="AJ84" s="5">
        <v>3.43054779344896E-8</v>
      </c>
      <c r="AK84" s="5">
        <v>7.9042199771821602E-7</v>
      </c>
      <c r="AL84" s="5">
        <v>1.9871158583971199E-8</v>
      </c>
      <c r="AM84" s="28">
        <v>0</v>
      </c>
      <c r="AN84" s="28">
        <v>0</v>
      </c>
      <c r="AO84" s="5">
        <v>8.3042856749174603E-7</v>
      </c>
      <c r="AP84" s="5">
        <v>8.3042856749174603E-7</v>
      </c>
      <c r="AQ84" s="28">
        <v>0</v>
      </c>
      <c r="AR84" s="28">
        <v>0</v>
      </c>
      <c r="AS84" s="5">
        <v>1.26338894492303E-7</v>
      </c>
      <c r="AT84" s="5">
        <v>4.6632639428561897E-13</v>
      </c>
      <c r="AU84" s="5">
        <v>9.0037035444809996E-13</v>
      </c>
      <c r="AV84" s="5">
        <v>1.2595446353279599E-5</v>
      </c>
      <c r="AW84" s="5">
        <v>1.5988398176777601E-7</v>
      </c>
      <c r="AX84" s="5">
        <v>2.5003677309479299E-8</v>
      </c>
      <c r="AY84" s="28">
        <v>0</v>
      </c>
      <c r="AZ84" s="5">
        <v>1.3809245372222801E-5</v>
      </c>
      <c r="BA84" s="5">
        <v>6.7953041551612899E-8</v>
      </c>
      <c r="BB84" s="5">
        <v>5.7694957478353296E-10</v>
      </c>
      <c r="BC84" s="5">
        <v>4.2306695988139104E-9</v>
      </c>
      <c r="BD84" s="5">
        <v>4.08736916946378E-11</v>
      </c>
      <c r="BE84" s="5">
        <v>8.2981971703676706E-11</v>
      </c>
      <c r="BF84" s="28">
        <v>0</v>
      </c>
      <c r="BG84" s="28">
        <v>0</v>
      </c>
      <c r="BH84" s="5">
        <v>8.2862920187172397E-8</v>
      </c>
      <c r="BI84" s="5">
        <v>7.4038922601233399E-7</v>
      </c>
      <c r="BJ84" s="5">
        <v>1.34812634688624E-8</v>
      </c>
      <c r="BK84" s="5">
        <v>1.2952154191261899E-8</v>
      </c>
      <c r="BL84" s="5">
        <v>4.5824170373187299E-5</v>
      </c>
      <c r="BM84" s="28">
        <v>1.4171905399670401E-3</v>
      </c>
      <c r="BN84" s="28">
        <v>1.4487298621560101E-4</v>
      </c>
      <c r="BO84" s="28">
        <v>1.5746589725359199E-3</v>
      </c>
      <c r="BP84" s="28">
        <v>0</v>
      </c>
      <c r="BQ84" s="5">
        <v>9.0400414468934097E-7</v>
      </c>
      <c r="BR84" s="28">
        <v>0</v>
      </c>
      <c r="BS84" s="5">
        <v>7.8249419908838797E-8</v>
      </c>
      <c r="BT84" s="5">
        <v>3.3270832299916701E-10</v>
      </c>
      <c r="BU84" s="5">
        <v>9.8168289819606793E-10</v>
      </c>
      <c r="BV84" s="5">
        <v>7.8765852609996802E-10</v>
      </c>
      <c r="BW84" s="5">
        <v>2.3592982688205798E-8</v>
      </c>
      <c r="BX84" s="5">
        <v>2.3137507785071399E-8</v>
      </c>
      <c r="BY84" s="5">
        <v>7.5666495808462397E-6</v>
      </c>
      <c r="BZ84" s="5">
        <v>2.24650980781207E-7</v>
      </c>
      <c r="CA84" s="5">
        <v>1.4462320254413299E-7</v>
      </c>
      <c r="CB84" s="5">
        <v>1.78475173200615E-5</v>
      </c>
      <c r="CC84" s="5">
        <v>1.3249778159912199E-7</v>
      </c>
      <c r="CD84" s="28">
        <v>0</v>
      </c>
      <c r="CE84" s="5">
        <v>2.4118564570622299E-13</v>
      </c>
      <c r="CF84" s="5">
        <v>1.00949640922193E-7</v>
      </c>
      <c r="CG84" s="5">
        <v>3.9651899006266597E-5</v>
      </c>
      <c r="CH84" s="5">
        <v>3.8462284980461503E-5</v>
      </c>
      <c r="CI84" s="5">
        <v>1.1896140258050999E-6</v>
      </c>
      <c r="CJ84" s="5">
        <v>5.1025975958597197E-8</v>
      </c>
      <c r="CK84" s="28">
        <v>0</v>
      </c>
      <c r="CL84" s="5">
        <v>4.9372509466095601E-7</v>
      </c>
      <c r="CM84" s="5">
        <v>1.18388200863109E-7</v>
      </c>
      <c r="CN84" s="5">
        <v>3.2064022222589601E-6</v>
      </c>
      <c r="CO84" s="5">
        <v>6.68992542866118E-7</v>
      </c>
      <c r="CP84" s="5">
        <v>4.8137921151694499E-7</v>
      </c>
      <c r="CQ84" s="5">
        <v>1.28253884268368E-5</v>
      </c>
      <c r="CR84" s="5">
        <v>1.7041791475829001E-8</v>
      </c>
      <c r="CS84" s="5">
        <v>1.14309650181605E-7</v>
      </c>
      <c r="CT84" s="5">
        <v>2.0257169155133701E-6</v>
      </c>
      <c r="CU84" s="5">
        <v>3.5803061117633099E-9</v>
      </c>
      <c r="CV84" s="5">
        <v>9.5662957390168404E-7</v>
      </c>
      <c r="CW84" s="5">
        <v>1.1228499545296699E-5</v>
      </c>
      <c r="CX84" s="28">
        <v>0</v>
      </c>
      <c r="CY84" s="28">
        <v>0</v>
      </c>
      <c r="CZ84" s="5">
        <v>9.5938044390063697E-7</v>
      </c>
      <c r="DA84" s="5">
        <v>9.2139923477570704E-8</v>
      </c>
      <c r="DB84" s="28">
        <v>0</v>
      </c>
      <c r="DC84" s="5">
        <v>4.5275219497676798E-5</v>
      </c>
      <c r="DD84" s="5">
        <v>8.7606297502714401E-8</v>
      </c>
      <c r="DE84" s="5">
        <v>1.4733680010141201E-6</v>
      </c>
      <c r="DF84" s="17"/>
      <c r="DG84" s="25">
        <f t="shared" si="145"/>
        <v>7.9988407477176986E-3</v>
      </c>
      <c r="DH84" s="94">
        <f t="shared" si="146"/>
        <v>1.0121247534876925</v>
      </c>
      <c r="DI84" s="25">
        <f t="shared" si="147"/>
        <v>1.924974624852489E-2</v>
      </c>
      <c r="DJ84" s="40">
        <f t="shared" si="148"/>
        <v>2.2533150538538936E-5</v>
      </c>
      <c r="DK84" s="40"/>
      <c r="DL84" s="40">
        <f t="shared" si="149"/>
        <v>-1.3353483933282121E-5</v>
      </c>
      <c r="DM84" s="40">
        <f t="shared" si="150"/>
        <v>-2.0426106236526783E-4</v>
      </c>
      <c r="DN84" s="40">
        <f t="shared" si="150"/>
        <v>5.941186847378512E-5</v>
      </c>
      <c r="DO84" s="40">
        <f t="shared" si="151"/>
        <v>-3.5108605190790369E-3</v>
      </c>
      <c r="DP84" s="40">
        <f t="shared" si="152"/>
        <v>-1.0557646473501903E-4</v>
      </c>
      <c r="DQ84" s="72">
        <f t="shared" ref="DQ84:DQ85" si="153">(O84/0.009783-$DC84)/($DC84)</f>
        <v>-0.57023688975910514</v>
      </c>
      <c r="DR84" s="72">
        <f t="shared" ref="DR84:DR85" si="154">(M84/0.001848-$DC84)/($DC84)</f>
        <v>8.9643473984547312E-5</v>
      </c>
      <c r="DS84" s="72">
        <f t="shared" ref="DS84:DS85" si="155">((R84+S84)/0.0000259-$CH84)/($CH84)</f>
        <v>-1.4791415603383395E-5</v>
      </c>
      <c r="DT84" s="72">
        <f t="shared" ref="DT84:DT85" si="156">(T84/0.004739-$DC84)/($DC84)</f>
        <v>-0.57060469697166016</v>
      </c>
      <c r="DU84" s="72">
        <f t="shared" ref="DU84:DU85" si="157">((U84)/0.00000418-$CH84)/($CH84)</f>
        <v>9.334340227781687E-5</v>
      </c>
      <c r="DV84" s="72">
        <f t="shared" ref="DV84:DV85" si="158">(V84/0.001013-$DC84)/($DC84)</f>
        <v>-1.4740806876931871E-5</v>
      </c>
      <c r="DW84" s="72">
        <f t="shared" ref="DW84:DW85" si="159">((X84+W84)/0.000236-$CH84)/($CH84)</f>
        <v>4.7568990084381365E-5</v>
      </c>
      <c r="DX84" s="72">
        <f t="shared" ref="DX84:DX85" si="160">((AA84+Z84)/0.00000000724-$CH84)/($CH84)</f>
        <v>3.5492214804899581E-5</v>
      </c>
      <c r="DY84" s="72">
        <f t="shared" ref="DY84:DY85" si="161">(AL84/0.000439-$DC84)/($DC84)</f>
        <v>-2.3459536210260589E-4</v>
      </c>
      <c r="DZ84" s="72">
        <f t="shared" ref="DZ84:DZ85" si="162">(AP84/0.042696-$DC84)/($DC84)</f>
        <v>-0.57040964062938904</v>
      </c>
      <c r="EA84" s="72">
        <f t="shared" ref="EA84:EA85" si="163">(AS84/0.00279-$DC84)/($DC84)</f>
        <v>1.6650134339980943E-4</v>
      </c>
      <c r="EB84" s="72">
        <f t="shared" ref="EB84:EB85" si="164">((AT84+AU84+CE84)/0.0000000418-$CH84)/($CH84)</f>
        <v>9.882436591066421E-5</v>
      </c>
      <c r="EC84" s="72">
        <f t="shared" ref="EC84:EC85" si="165">((BB84+BC84)/0.000125-$CH84)/($CH84)</f>
        <v>-3.4620711760466453E-5</v>
      </c>
      <c r="ED84" s="72">
        <f t="shared" ref="ED84:ED85" si="166">((BD84+BE84)/0.00000322-$CH84)/($CH84)</f>
        <v>5.7374598170861235E-5</v>
      </c>
      <c r="EE84" s="72">
        <f t="shared" ref="EE84:EE85" si="167">(BH84/0.00273-$DC84)/($DC84)</f>
        <v>-0.32959534257284484</v>
      </c>
      <c r="EF84" s="72">
        <f t="shared" ref="EF84:EF85" si="168">((BJ84+BK84)/0.000687-$CH84)/($CH84)</f>
        <v>3.7193578270354889E-4</v>
      </c>
      <c r="EG84" s="72">
        <f t="shared" ref="EG84:EG85" si="169">(DA84/0.002035-$DC84)/($DC84)</f>
        <v>5.265964100386272E-5</v>
      </c>
      <c r="EH84" s="40">
        <f t="shared" ref="EH84:EH85" si="170">(DD84/0.001935-$DC84)/($DC84)</f>
        <v>-1.4293577369738865E-5</v>
      </c>
      <c r="EI84" s="69">
        <f t="shared" ref="EI84:EI85" si="171">(BS84-$DC84*0.0017-$CH84*0.0000337)/(BS84)</f>
        <v>-1.8699488213909377E-4</v>
      </c>
      <c r="EJ84" s="40">
        <f t="shared" ref="EJ84:EJ85" si="172">((BT84)/0.00000865-$CH84)/($CH84)</f>
        <v>2.8728445002394532E-5</v>
      </c>
      <c r="EK84" s="40">
        <f t="shared" ref="EK84:EK85" si="173">((BU84)/0.0000255-$CH84)/($CH84)</f>
        <v>9.1215527795265058E-4</v>
      </c>
      <c r="EL84" s="40">
        <f t="shared" ref="EL84:EL85" si="174">((BV84)/0.0000205-$CH84)/($CH84)</f>
        <v>-1.0378440504528227E-3</v>
      </c>
      <c r="EM84" s="69">
        <f t="shared" ref="EM84:EM85" si="175">(BW84-$DC84*0.000333-$CH84*0.000222)/(BW84)</f>
        <v>-9.4488562457912748E-4</v>
      </c>
      <c r="EN84" s="40">
        <f t="shared" ref="EN84:EN85" si="176">(SUM(AC84:AH84)-$CG84)/($CG84)</f>
        <v>-5.7823381160966391E-6</v>
      </c>
      <c r="EO84" s="40">
        <f t="shared" ref="EO84:EO85" si="177">(SUM(AD84:AH84)-$CH84)/($CH84)</f>
        <v>-5.9611821586470642E-6</v>
      </c>
    </row>
    <row r="85" spans="1:145" x14ac:dyDescent="0.3">
      <c r="A85" s="17">
        <v>285</v>
      </c>
      <c r="B85" s="15">
        <v>139.73016948</v>
      </c>
      <c r="D85" s="15">
        <v>904.92863710999995</v>
      </c>
      <c r="E85" s="15">
        <v>23.62800494</v>
      </c>
      <c r="F85" s="15">
        <v>22.900015140000001</v>
      </c>
      <c r="G85" s="15">
        <v>3.4668094699999998</v>
      </c>
      <c r="H85" s="15">
        <v>35.931306110000001</v>
      </c>
      <c r="J85" s="28" t="s">
        <v>430</v>
      </c>
      <c r="K85" s="28">
        <v>0</v>
      </c>
      <c r="L85" s="28">
        <v>0.40795359645044799</v>
      </c>
      <c r="M85" s="28">
        <v>6.6401229516669699E-2</v>
      </c>
      <c r="N85" s="28">
        <v>0.15105943607043701</v>
      </c>
      <c r="O85" s="28">
        <v>0.15105943607043701</v>
      </c>
      <c r="P85" s="28">
        <v>0.58340796673225404</v>
      </c>
      <c r="Q85" s="28">
        <v>0</v>
      </c>
      <c r="R85" s="28">
        <v>1.00828640244272E-4</v>
      </c>
      <c r="S85" s="28">
        <v>4.9228183887520098E-4</v>
      </c>
      <c r="T85" s="28">
        <v>7.3098578932896799E-2</v>
      </c>
      <c r="U85" s="5">
        <v>9.5724966508044097E-5</v>
      </c>
      <c r="V85" s="28">
        <v>3.63984624677876E-2</v>
      </c>
      <c r="W85" s="28">
        <v>3.35073573747361E-3</v>
      </c>
      <c r="X85" s="28">
        <v>2.0536713018843998E-3</v>
      </c>
      <c r="Y85" s="28">
        <v>0.86219168727878004</v>
      </c>
      <c r="Z85" s="5">
        <v>3.3159322519662399E-8</v>
      </c>
      <c r="AA85" s="5">
        <v>1.3263713575511001E-7</v>
      </c>
      <c r="AB85" s="28">
        <v>139.730146772708</v>
      </c>
      <c r="AC85" s="28">
        <v>0.72798586837304402</v>
      </c>
      <c r="AD85" s="28">
        <v>10.626315911308</v>
      </c>
      <c r="AE85" s="28">
        <v>3.1448820251657499</v>
      </c>
      <c r="AF85" s="28">
        <v>0.28661625798486501</v>
      </c>
      <c r="AG85" s="28">
        <v>7.6361479742279599</v>
      </c>
      <c r="AH85" s="28">
        <v>1.20602829632324</v>
      </c>
      <c r="AI85" s="28">
        <v>3.5948123561897498</v>
      </c>
      <c r="AJ85" s="28">
        <v>2.7226530961821399E-2</v>
      </c>
      <c r="AK85" s="28">
        <v>0.62735440938176801</v>
      </c>
      <c r="AL85" s="28">
        <v>1.5773767813621199E-2</v>
      </c>
      <c r="AM85" s="28">
        <v>0</v>
      </c>
      <c r="AN85" s="28">
        <v>0</v>
      </c>
      <c r="AO85" s="28">
        <v>0.65905200791018304</v>
      </c>
      <c r="AP85" s="28">
        <v>0.65905200791018304</v>
      </c>
      <c r="AQ85" s="28">
        <v>0</v>
      </c>
      <c r="AR85" s="28">
        <v>0</v>
      </c>
      <c r="AS85" s="28">
        <v>0.100248573397377</v>
      </c>
      <c r="AT85" s="5">
        <v>2.7759536857201101E-7</v>
      </c>
      <c r="AU85" s="5">
        <v>5.3604429080066401E-7</v>
      </c>
      <c r="AV85" s="28">
        <v>7.2394238022013102</v>
      </c>
      <c r="AW85" s="28">
        <v>0.12690748066601601</v>
      </c>
      <c r="AX85" s="28">
        <v>1.9843676682594999E-2</v>
      </c>
      <c r="AY85" s="28">
        <v>0</v>
      </c>
      <c r="AZ85" s="28">
        <v>10.9591327713228</v>
      </c>
      <c r="BA85" s="28">
        <v>5.3937667959677402E-2</v>
      </c>
      <c r="BB85" s="28">
        <v>3.43499506715829E-4</v>
      </c>
      <c r="BC85" s="28">
        <v>2.51900108577632E-3</v>
      </c>
      <c r="BD85" s="5">
        <v>2.4333570330197199E-5</v>
      </c>
      <c r="BE85" s="5">
        <v>4.9404454438730702E-5</v>
      </c>
      <c r="BF85" s="28">
        <v>0</v>
      </c>
      <c r="BG85" s="28">
        <v>0</v>
      </c>
      <c r="BH85" s="28">
        <v>6.5763008676069296E-2</v>
      </c>
      <c r="BI85" s="28">
        <v>0.44075638596317102</v>
      </c>
      <c r="BJ85" s="28">
        <v>8.0234775707270292E-3</v>
      </c>
      <c r="BK85" s="28">
        <v>7.7088295110699498E-3</v>
      </c>
      <c r="BL85" s="28">
        <v>36.366642966980201</v>
      </c>
      <c r="BM85" s="28">
        <v>814.43575896867799</v>
      </c>
      <c r="BN85" s="28">
        <v>83.253400067240904</v>
      </c>
      <c r="BO85" s="28">
        <v>904.92858283811995</v>
      </c>
      <c r="BP85" s="28">
        <v>0</v>
      </c>
      <c r="BQ85" s="28">
        <v>0.71734076048435402</v>
      </c>
      <c r="BR85" s="28">
        <v>0</v>
      </c>
      <c r="BS85" s="28">
        <v>6.1855059331889298E-2</v>
      </c>
      <c r="BT85" s="28">
        <v>1.9808678935387999E-4</v>
      </c>
      <c r="BU85" s="28">
        <v>5.8441214967178601E-4</v>
      </c>
      <c r="BV85" s="28">
        <v>4.6898882587344297E-4</v>
      </c>
      <c r="BW85" s="28">
        <v>1.70384848073987E-2</v>
      </c>
      <c r="BX85" s="28">
        <v>1.37752531181622E-2</v>
      </c>
      <c r="BY85" s="28">
        <v>6.0055966451164897</v>
      </c>
      <c r="BZ85" s="28">
        <v>0.13374276580851699</v>
      </c>
      <c r="CA85" s="28">
        <v>8.60979061602649E-2</v>
      </c>
      <c r="CB85" s="28">
        <v>10.6263256116448</v>
      </c>
      <c r="CC85" s="28">
        <v>7.8863285878844905E-2</v>
      </c>
      <c r="CD85" s="28">
        <v>0</v>
      </c>
      <c r="CE85" s="5">
        <v>1.43583546906088E-7</v>
      </c>
      <c r="CF85" s="28">
        <v>6.0102120295198902E-2</v>
      </c>
      <c r="CG85" s="28">
        <v>23.6279975722702</v>
      </c>
      <c r="CH85" s="28">
        <v>22.900011703897199</v>
      </c>
      <c r="CI85" s="28">
        <v>0.72798586837304402</v>
      </c>
      <c r="CJ85" s="28">
        <v>3.0380117616583099E-2</v>
      </c>
      <c r="CK85" s="28">
        <v>0</v>
      </c>
      <c r="CL85" s="28">
        <v>0.293921394202946</v>
      </c>
      <c r="CM85" s="28">
        <v>7.04673732480144E-2</v>
      </c>
      <c r="CN85" s="28">
        <v>1.9090398320077999</v>
      </c>
      <c r="CO85" s="28">
        <v>0.39832798161345201</v>
      </c>
      <c r="CP85" s="28">
        <v>0.28661329276828801</v>
      </c>
      <c r="CQ85" s="28">
        <v>7.6361551392494302</v>
      </c>
      <c r="CR85" s="28">
        <v>1.35249801140891E-2</v>
      </c>
      <c r="CS85" s="28">
        <v>6.8032155514035103E-2</v>
      </c>
      <c r="CT85" s="28">
        <v>1.20603570385312</v>
      </c>
      <c r="CU85" s="28">
        <v>2.1317709177290098E-3</v>
      </c>
      <c r="CV85" s="28">
        <v>3.4668049687770299</v>
      </c>
      <c r="CW85" s="28">
        <v>8.91292121146315</v>
      </c>
      <c r="CX85" s="28">
        <v>0</v>
      </c>
      <c r="CY85" s="28">
        <v>0</v>
      </c>
      <c r="CZ85" s="28">
        <v>0.76135143171525099</v>
      </c>
      <c r="DA85" s="28">
        <v>7.31202708761719E-2</v>
      </c>
      <c r="DB85" s="28">
        <v>0</v>
      </c>
      <c r="DC85" s="28">
        <v>35.931287333895398</v>
      </c>
      <c r="DD85" s="28">
        <v>6.9527299753082306E-2</v>
      </c>
      <c r="DE85" s="28">
        <v>1.1697253228415301</v>
      </c>
      <c r="DF85" s="17"/>
      <c r="DG85" s="25">
        <f t="shared" si="145"/>
        <v>7.9999946288538768E-3</v>
      </c>
      <c r="DH85" s="94">
        <f t="shared" si="146"/>
        <v>1.0121163383053664</v>
      </c>
      <c r="DI85" s="25">
        <f t="shared" si="147"/>
        <v>1.9246993916957764E-2</v>
      </c>
      <c r="DJ85" s="40">
        <f t="shared" si="148"/>
        <v>-1.6250815474243678E-7</v>
      </c>
      <c r="DK85" s="40"/>
      <c r="DL85" s="40">
        <f t="shared" si="149"/>
        <v>-5.9973657344652046E-8</v>
      </c>
      <c r="DM85" s="40">
        <f t="shared" si="150"/>
        <v>-3.1182191722015838E-7</v>
      </c>
      <c r="DN85" s="40">
        <f t="shared" si="150"/>
        <v>-1.5004805806437691E-7</v>
      </c>
      <c r="DO85" s="40">
        <f t="shared" si="151"/>
        <v>-1.2983762184976383E-6</v>
      </c>
      <c r="DP85" s="40">
        <f t="shared" si="152"/>
        <v>-5.2255558275741655E-7</v>
      </c>
      <c r="DQ85" s="72">
        <f t="shared" si="153"/>
        <v>-0.57026272232540975</v>
      </c>
      <c r="DR85" s="72">
        <f t="shared" si="154"/>
        <v>3.1704879563324044E-6</v>
      </c>
      <c r="DS85" s="72">
        <f t="shared" si="155"/>
        <v>2.9672142712710265E-7</v>
      </c>
      <c r="DT85" s="72">
        <f t="shared" si="156"/>
        <v>-0.57071130852976137</v>
      </c>
      <c r="DU85" s="72">
        <f t="shared" si="157"/>
        <v>3.0479767061538067E-5</v>
      </c>
      <c r="DV85" s="72">
        <f t="shared" si="158"/>
        <v>1.8791639935518342E-6</v>
      </c>
      <c r="DW85" s="72">
        <f t="shared" si="159"/>
        <v>7.9143588276560872E-7</v>
      </c>
      <c r="DX85" s="72">
        <f t="shared" si="160"/>
        <v>2.2529998659438375E-6</v>
      </c>
      <c r="DY85" s="72">
        <f t="shared" si="161"/>
        <v>-4.2682048015016138E-6</v>
      </c>
      <c r="DZ85" s="72">
        <f t="shared" si="162"/>
        <v>-0.57040450297600453</v>
      </c>
      <c r="EA85" s="72">
        <f t="shared" si="163"/>
        <v>2.8103801488888982E-6</v>
      </c>
      <c r="EB85" s="72">
        <f t="shared" si="164"/>
        <v>2.8384848535127429E-6</v>
      </c>
      <c r="EC85" s="72">
        <f t="shared" si="165"/>
        <v>-3.0410290168460026E-7</v>
      </c>
      <c r="ED85" s="72">
        <f t="shared" si="166"/>
        <v>-1.7518259888987819E-7</v>
      </c>
      <c r="EE85" s="72">
        <f t="shared" si="167"/>
        <v>-0.32958109896791155</v>
      </c>
      <c r="EF85" s="72">
        <f t="shared" si="168"/>
        <v>-6.0943403450327539E-8</v>
      </c>
      <c r="EG85" s="72">
        <f t="shared" si="169"/>
        <v>1.383362417681757E-6</v>
      </c>
      <c r="EH85" s="40">
        <f t="shared" si="170"/>
        <v>3.7217461151340404E-6</v>
      </c>
      <c r="EI85" s="69">
        <f t="shared" si="171"/>
        <v>2.270951597260494E-6</v>
      </c>
      <c r="EJ85" s="40">
        <f t="shared" si="172"/>
        <v>8.5221713225510088E-6</v>
      </c>
      <c r="EK85" s="40">
        <f t="shared" si="173"/>
        <v>7.9090844483485027E-4</v>
      </c>
      <c r="EL85" s="40">
        <f t="shared" si="174"/>
        <v>-9.828817139778494E-4</v>
      </c>
      <c r="EM85" s="69">
        <f t="shared" si="175"/>
        <v>-6.1252354136059547E-4</v>
      </c>
      <c r="EN85" s="40">
        <f t="shared" si="176"/>
        <v>-8.98886470477069E-7</v>
      </c>
      <c r="EO85" s="40">
        <f t="shared" si="177"/>
        <v>-9.274618572005696E-7</v>
      </c>
    </row>
    <row r="86" spans="1:145" x14ac:dyDescent="0.3">
      <c r="A86" s="4"/>
      <c r="J86" s="17"/>
      <c r="N86" s="17"/>
      <c r="O86" s="17"/>
      <c r="P86" s="17"/>
      <c r="T86" s="17"/>
      <c r="V86" s="17"/>
      <c r="W86" s="17"/>
      <c r="X86" s="17"/>
      <c r="Y86" s="17"/>
      <c r="Z86" s="17"/>
      <c r="AA86" s="17"/>
      <c r="AB86" s="15"/>
      <c r="AC86" s="17"/>
      <c r="AD86" s="17"/>
      <c r="AE86" s="17"/>
      <c r="AF86" s="17"/>
      <c r="AG86" s="17"/>
      <c r="AH86" s="17"/>
      <c r="AI86" s="17"/>
      <c r="AJ86" s="17"/>
      <c r="AM86" s="17"/>
      <c r="AO86" s="17"/>
      <c r="AP86" s="17"/>
      <c r="AT86" s="17"/>
      <c r="AU86" s="17"/>
      <c r="AV86" s="17"/>
      <c r="AW86" s="17"/>
      <c r="AX86" s="17"/>
      <c r="BB86" s="17"/>
      <c r="BC86" s="17"/>
      <c r="BD86" s="17"/>
      <c r="BE86" s="17"/>
      <c r="BF86" s="17"/>
      <c r="BH86" s="17"/>
      <c r="BI86" s="15"/>
      <c r="BJ86" s="17"/>
      <c r="BK86" s="17"/>
      <c r="BM86" s="17"/>
      <c r="BN86" s="17"/>
      <c r="BO86" s="15"/>
      <c r="BP86" s="17"/>
      <c r="BQ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5"/>
      <c r="CH86" s="15"/>
      <c r="CI86" s="17"/>
      <c r="CJ86" s="17"/>
      <c r="CK86" s="17"/>
      <c r="CL86" s="17"/>
      <c r="CM86" s="17"/>
      <c r="CN86" s="17"/>
      <c r="CO86" s="17"/>
      <c r="CP86" s="17"/>
      <c r="CQ86" s="17"/>
      <c r="CS86" s="17"/>
      <c r="CT86" s="17"/>
      <c r="CU86" s="17"/>
      <c r="CV86" s="15"/>
      <c r="CX86" s="17"/>
      <c r="CY86" s="17"/>
      <c r="CZ86" s="17"/>
      <c r="DA86" s="17"/>
      <c r="DB86" s="17"/>
      <c r="DC86" s="15"/>
      <c r="DE86" s="17"/>
      <c r="DF86" s="17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40"/>
      <c r="EI86" s="69"/>
      <c r="EJ86" s="40"/>
      <c r="EK86" s="40"/>
      <c r="EL86" s="40"/>
      <c r="EM86" s="69"/>
      <c r="EN86" s="40"/>
      <c r="EO86" s="40"/>
    </row>
    <row r="87" spans="1:145" x14ac:dyDescent="0.3">
      <c r="A87" s="71" t="s">
        <v>648</v>
      </c>
      <c r="J87" s="17"/>
      <c r="N87" s="17"/>
      <c r="O87" s="17"/>
      <c r="P87" s="17"/>
      <c r="T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M87" s="17"/>
      <c r="AO87" s="17"/>
      <c r="AP87" s="17"/>
      <c r="AT87" s="17"/>
      <c r="AU87" s="17"/>
      <c r="AV87" s="17"/>
      <c r="AW87" s="17"/>
      <c r="AX87" s="17"/>
      <c r="BB87" s="17"/>
      <c r="BC87" s="17"/>
      <c r="BD87" s="17"/>
      <c r="BE87" s="17"/>
      <c r="BF87" s="17"/>
      <c r="BH87" s="17"/>
      <c r="BI87" s="17"/>
      <c r="BJ87" s="17"/>
      <c r="BK87" s="17"/>
      <c r="BM87" s="17"/>
      <c r="BN87" s="17"/>
      <c r="BO87" s="17"/>
      <c r="BP87" s="17"/>
      <c r="BQ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S87" s="17"/>
      <c r="CT87" s="17"/>
      <c r="CU87" s="17"/>
      <c r="CV87" s="17"/>
      <c r="CX87" s="17"/>
      <c r="CY87" s="17"/>
      <c r="CZ87" s="17"/>
      <c r="DA87" s="17"/>
      <c r="DB87" s="17"/>
      <c r="DC87" s="17"/>
      <c r="DE87" s="17"/>
      <c r="DF87" s="17"/>
      <c r="DG87" s="25"/>
      <c r="DH87" s="94"/>
      <c r="DI87" s="25"/>
      <c r="DJ87" s="40"/>
      <c r="DK87" s="40"/>
      <c r="DL87" s="40"/>
      <c r="DM87" s="40"/>
      <c r="DN87" s="40"/>
      <c r="DO87" s="40"/>
      <c r="DP87" s="40"/>
      <c r="DQ87" s="72"/>
      <c r="DR87" s="72"/>
      <c r="DS87" s="72"/>
      <c r="DT87" s="72"/>
      <c r="DU87" s="72"/>
      <c r="DV87" s="72"/>
      <c r="DW87" s="72"/>
      <c r="DX87" s="72"/>
      <c r="DY87" s="72"/>
      <c r="DZ87" s="72"/>
      <c r="EA87" s="72"/>
      <c r="EB87" s="72"/>
      <c r="EC87" s="72"/>
      <c r="ED87" s="72"/>
      <c r="EE87" s="72"/>
      <c r="EF87" s="72"/>
      <c r="EG87" s="72"/>
      <c r="EH87" s="40"/>
      <c r="EI87" s="69"/>
      <c r="EJ87" s="40"/>
      <c r="EK87" s="40"/>
      <c r="EL87" s="40"/>
      <c r="EM87" s="69"/>
      <c r="EN87" s="40"/>
      <c r="EO87" s="40"/>
    </row>
    <row r="88" spans="1:145" x14ac:dyDescent="0.3">
      <c r="A88" s="10" t="s">
        <v>334</v>
      </c>
      <c r="J88" s="10"/>
      <c r="N88" s="17"/>
      <c r="O88" s="17"/>
      <c r="P88" s="17"/>
      <c r="T88" s="17"/>
      <c r="V88" s="17"/>
      <c r="W88" s="17"/>
      <c r="X88" s="17"/>
      <c r="Y88" s="17"/>
      <c r="Z88" s="5"/>
      <c r="AA88" s="5"/>
      <c r="AB88" s="17"/>
      <c r="AC88" s="17"/>
      <c r="AD88" s="17"/>
      <c r="AE88" s="17"/>
      <c r="AF88" s="17"/>
      <c r="AG88" s="17"/>
      <c r="AH88" s="17"/>
      <c r="AI88" s="17"/>
      <c r="AJ88" s="17"/>
      <c r="AM88" s="17"/>
      <c r="AO88" s="17"/>
      <c r="AP88" s="17"/>
      <c r="AT88" s="5"/>
      <c r="AU88" s="5"/>
      <c r="AV88" s="17"/>
      <c r="AW88" s="17"/>
      <c r="AX88" s="17"/>
      <c r="BB88" s="17"/>
      <c r="BC88" s="17"/>
      <c r="BD88" s="17"/>
      <c r="BE88" s="17"/>
      <c r="BF88" s="17"/>
      <c r="BH88" s="17"/>
      <c r="BI88" s="17"/>
      <c r="BJ88" s="17"/>
      <c r="BK88" s="17"/>
      <c r="BM88" s="17"/>
      <c r="BN88" s="17"/>
      <c r="BO88" s="17"/>
      <c r="BP88" s="17"/>
      <c r="BQ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5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S88" s="17"/>
      <c r="CT88" s="17"/>
      <c r="CU88" s="17"/>
      <c r="CV88" s="17"/>
      <c r="CX88" s="17"/>
      <c r="CY88" s="17"/>
      <c r="CZ88" s="17"/>
      <c r="DA88" s="17"/>
      <c r="DB88" s="17"/>
      <c r="DC88" s="17"/>
      <c r="DE88" s="17"/>
      <c r="DF88" s="17"/>
      <c r="DG88" s="25" t="e">
        <f t="shared" ref="DG88:DG94" si="178">(AV88/BO88)</f>
        <v>#DIV/0!</v>
      </c>
      <c r="DH88" s="94" t="e">
        <f t="shared" ref="DH88:DH94" si="179">BL88/DC88</f>
        <v>#DIV/0!</v>
      </c>
      <c r="DI88" s="25" t="e">
        <f t="shared" ref="DI88:DI94" si="180">BI88/CH88</f>
        <v>#DIV/0!</v>
      </c>
      <c r="DJ88" s="40">
        <f t="shared" ref="DJ88:DJ94" si="181">(AB88-B88)/(B88+1E-50)</f>
        <v>0</v>
      </c>
      <c r="DK88" s="40"/>
      <c r="DL88" s="40">
        <f t="shared" ref="DL88:DL94" si="182">(BO88-D88)/(D88+1E-50)</f>
        <v>0</v>
      </c>
      <c r="DM88" s="40">
        <f t="shared" ref="DM88:DM94" si="183">(CG88-E88)/(E88+1E-50)</f>
        <v>0</v>
      </c>
      <c r="DN88" s="40">
        <f t="shared" ref="DN88:DN94" si="184">(CH88-F88)/(F88+1E-50)</f>
        <v>0</v>
      </c>
      <c r="DO88" s="40">
        <f t="shared" ref="DO88:DO94" si="185">(CV88-G88)/(G88+1E-50)</f>
        <v>0</v>
      </c>
      <c r="DP88" s="40">
        <f t="shared" ref="DP88:DP94" si="186">(DC88-H88)/(H88+1E-50)</f>
        <v>0</v>
      </c>
      <c r="DQ88" s="72" t="e">
        <f t="shared" ref="DQ88:DQ94" si="187">(O88/0.009783-$DC88)/($DC88)</f>
        <v>#DIV/0!</v>
      </c>
      <c r="DR88" s="72" t="e">
        <f t="shared" ref="DR88:DR94" si="188">(M88/0.001848-$DC88)/($DC88)</f>
        <v>#DIV/0!</v>
      </c>
      <c r="DS88" s="72" t="e">
        <f t="shared" ref="DS88:DS94" si="189">((R88+S88)/0.0000259-$CH88)/($CH88)</f>
        <v>#DIV/0!</v>
      </c>
      <c r="DT88" s="72" t="e">
        <f t="shared" ref="DT88:DT94" si="190">(T88/0.004739-$DC88)/($DC88)</f>
        <v>#DIV/0!</v>
      </c>
      <c r="DU88" s="72" t="e">
        <f t="shared" ref="DU88:DU94" si="191">((U88)/0.00000418-$CH88)/($CH88)</f>
        <v>#DIV/0!</v>
      </c>
      <c r="DV88" s="72" t="e">
        <f t="shared" ref="DV88:DV94" si="192">(V88/0.001013-$DC88)/($DC88)</f>
        <v>#DIV/0!</v>
      </c>
      <c r="DW88" s="72" t="e">
        <f t="shared" ref="DW88:DW94" si="193">((X88+W88)/0.000236-$CH88)/($CH88)</f>
        <v>#DIV/0!</v>
      </c>
      <c r="DX88" s="72" t="e">
        <f t="shared" ref="DX88:DX94" si="194">((AA88+Z88)/0.00000000724-$CH88)/($CH88)</f>
        <v>#DIV/0!</v>
      </c>
      <c r="DY88" s="72" t="e">
        <f t="shared" ref="DY88:DY94" si="195">(AL88/0.000439-$DC88)/($DC88)</f>
        <v>#DIV/0!</v>
      </c>
      <c r="DZ88" s="72" t="e">
        <f t="shared" ref="DZ88:DZ94" si="196">(AP88/0.042696-$DC88)/($DC88)</f>
        <v>#DIV/0!</v>
      </c>
      <c r="EA88" s="72" t="e">
        <f t="shared" ref="EA88:EA94" si="197">(AS88/0.00279-$DC88)/($DC88)</f>
        <v>#DIV/0!</v>
      </c>
      <c r="EB88" s="72" t="e">
        <f t="shared" ref="EB88:EB94" si="198">((AT88+AU88+CE88)/0.0000000418-$CH88)/($CH88)</f>
        <v>#DIV/0!</v>
      </c>
      <c r="EC88" s="72" t="e">
        <f t="shared" ref="EC88:EC94" si="199">((BB88+BC88)/0.000125-$CH88)/($CH88)</f>
        <v>#DIV/0!</v>
      </c>
      <c r="ED88" s="72" t="e">
        <f t="shared" ref="ED88:ED94" si="200">((BD88+BE88)/0.00000322-$CH88)/($CH88)</f>
        <v>#DIV/0!</v>
      </c>
      <c r="EE88" s="72" t="e">
        <f t="shared" ref="EE88:EE94" si="201">(BH88/0.00273-$DC88)/($DC88)</f>
        <v>#DIV/0!</v>
      </c>
      <c r="EF88" s="72" t="e">
        <f t="shared" ref="EF88:EF94" si="202">((BJ88+BK88)/0.000687-$CH88)/($CH88)</f>
        <v>#DIV/0!</v>
      </c>
      <c r="EG88" s="72" t="e">
        <f t="shared" ref="EG88:EG94" si="203">(DA88/0.002035-$DC88)/($DC88)</f>
        <v>#DIV/0!</v>
      </c>
      <c r="EH88" s="40" t="e">
        <f t="shared" ref="EH88:EH94" si="204">(DD88/0.001935-$DC88)/($DC88)</f>
        <v>#DIV/0!</v>
      </c>
      <c r="EI88" s="69" t="e">
        <f t="shared" ref="EI88:EI94" si="205">(BS88-$DC88*0.0017-$CH88*0.0000337)/(BS88)</f>
        <v>#DIV/0!</v>
      </c>
      <c r="EJ88" s="40" t="e">
        <f t="shared" ref="EJ88:EJ94" si="206">((BT88)/0.00000865-$CH88)/($CH88)</f>
        <v>#DIV/0!</v>
      </c>
      <c r="EK88" s="40" t="e">
        <f t="shared" ref="EK88:EK94" si="207">((BU88)/0.0000255-$CH88)/($CH88)</f>
        <v>#DIV/0!</v>
      </c>
      <c r="EL88" s="40" t="e">
        <f t="shared" ref="EL88:EL94" si="208">((BV88)/0.0000205-$CH88)/($CH88)</f>
        <v>#DIV/0!</v>
      </c>
      <c r="EM88" s="69" t="e">
        <f t="shared" ref="EM88:EM94" si="209">(BW88-$DC88*0.000333-$CH88*0.000222)/(BW88)</f>
        <v>#DIV/0!</v>
      </c>
      <c r="EN88" s="40" t="e">
        <f t="shared" ref="EN88:EN94" si="210">(SUM(AC88:AH88)-$CG88)/($CG88)</f>
        <v>#DIV/0!</v>
      </c>
      <c r="EO88" s="40" t="e">
        <f t="shared" ref="EO88:EO94" si="211">(SUM(AD88:AH88)-$CH88)/($CH88)</f>
        <v>#DIV/0!</v>
      </c>
    </row>
    <row r="89" spans="1:145" x14ac:dyDescent="0.3">
      <c r="A89" s="10" t="s">
        <v>366</v>
      </c>
      <c r="J89" s="10"/>
      <c r="N89" s="17"/>
      <c r="O89" s="17"/>
      <c r="P89" s="17"/>
      <c r="T89" s="17"/>
      <c r="V89" s="17"/>
      <c r="W89" s="17"/>
      <c r="X89" s="17"/>
      <c r="Y89" s="17"/>
      <c r="Z89" s="5"/>
      <c r="AA89" s="5"/>
      <c r="AB89" s="17"/>
      <c r="AC89" s="17"/>
      <c r="AD89" s="17"/>
      <c r="AE89" s="17"/>
      <c r="AF89" s="17"/>
      <c r="AG89" s="17"/>
      <c r="AH89" s="17"/>
      <c r="AI89" s="17"/>
      <c r="AJ89" s="17"/>
      <c r="AM89" s="17"/>
      <c r="AO89" s="17"/>
      <c r="AP89" s="17"/>
      <c r="AT89" s="5"/>
      <c r="AU89" s="5"/>
      <c r="AV89" s="17"/>
      <c r="AW89" s="17"/>
      <c r="AX89" s="17"/>
      <c r="BB89" s="17"/>
      <c r="BC89" s="17"/>
      <c r="BD89" s="5"/>
      <c r="BE89" s="5"/>
      <c r="BF89" s="17"/>
      <c r="BH89" s="17"/>
      <c r="BI89" s="17"/>
      <c r="BJ89" s="17"/>
      <c r="BK89" s="17"/>
      <c r="BM89" s="17"/>
      <c r="BN89" s="17"/>
      <c r="BO89" s="17"/>
      <c r="BP89" s="17"/>
      <c r="BQ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5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S89" s="17"/>
      <c r="CT89" s="17"/>
      <c r="CU89" s="17"/>
      <c r="CV89" s="17"/>
      <c r="CX89" s="17"/>
      <c r="CY89" s="17"/>
      <c r="CZ89" s="17"/>
      <c r="DA89" s="17"/>
      <c r="DB89" s="17"/>
      <c r="DC89" s="17"/>
      <c r="DE89" s="17"/>
      <c r="DF89" s="17"/>
      <c r="DG89" s="25" t="e">
        <f t="shared" si="178"/>
        <v>#DIV/0!</v>
      </c>
      <c r="DH89" s="94" t="e">
        <f t="shared" si="179"/>
        <v>#DIV/0!</v>
      </c>
      <c r="DI89" s="25" t="e">
        <f t="shared" si="180"/>
        <v>#DIV/0!</v>
      </c>
      <c r="DJ89" s="40">
        <f t="shared" si="181"/>
        <v>0</v>
      </c>
      <c r="DK89" s="40"/>
      <c r="DL89" s="40">
        <f t="shared" si="182"/>
        <v>0</v>
      </c>
      <c r="DM89" s="40">
        <f t="shared" si="183"/>
        <v>0</v>
      </c>
      <c r="DN89" s="40">
        <f t="shared" si="184"/>
        <v>0</v>
      </c>
      <c r="DO89" s="40">
        <f t="shared" si="185"/>
        <v>0</v>
      </c>
      <c r="DP89" s="40">
        <f t="shared" si="186"/>
        <v>0</v>
      </c>
      <c r="DQ89" s="72" t="e">
        <f t="shared" si="187"/>
        <v>#DIV/0!</v>
      </c>
      <c r="DR89" s="72" t="e">
        <f t="shared" si="188"/>
        <v>#DIV/0!</v>
      </c>
      <c r="DS89" s="72" t="e">
        <f t="shared" si="189"/>
        <v>#DIV/0!</v>
      </c>
      <c r="DT89" s="72" t="e">
        <f t="shared" si="190"/>
        <v>#DIV/0!</v>
      </c>
      <c r="DU89" s="72" t="e">
        <f t="shared" si="191"/>
        <v>#DIV/0!</v>
      </c>
      <c r="DV89" s="72" t="e">
        <f t="shared" si="192"/>
        <v>#DIV/0!</v>
      </c>
      <c r="DW89" s="72" t="e">
        <f t="shared" si="193"/>
        <v>#DIV/0!</v>
      </c>
      <c r="DX89" s="72" t="e">
        <f t="shared" si="194"/>
        <v>#DIV/0!</v>
      </c>
      <c r="DY89" s="72" t="e">
        <f t="shared" si="195"/>
        <v>#DIV/0!</v>
      </c>
      <c r="DZ89" s="72" t="e">
        <f t="shared" si="196"/>
        <v>#DIV/0!</v>
      </c>
      <c r="EA89" s="72" t="e">
        <f t="shared" si="197"/>
        <v>#DIV/0!</v>
      </c>
      <c r="EB89" s="72" t="e">
        <f t="shared" si="198"/>
        <v>#DIV/0!</v>
      </c>
      <c r="EC89" s="72" t="e">
        <f t="shared" si="199"/>
        <v>#DIV/0!</v>
      </c>
      <c r="ED89" s="72" t="e">
        <f t="shared" si="200"/>
        <v>#DIV/0!</v>
      </c>
      <c r="EE89" s="72" t="e">
        <f t="shared" si="201"/>
        <v>#DIV/0!</v>
      </c>
      <c r="EF89" s="72" t="e">
        <f t="shared" si="202"/>
        <v>#DIV/0!</v>
      </c>
      <c r="EG89" s="72" t="e">
        <f t="shared" si="203"/>
        <v>#DIV/0!</v>
      </c>
      <c r="EH89" s="40" t="e">
        <f t="shared" si="204"/>
        <v>#DIV/0!</v>
      </c>
      <c r="EI89" s="69" t="e">
        <f t="shared" si="205"/>
        <v>#DIV/0!</v>
      </c>
      <c r="EJ89" s="40" t="e">
        <f t="shared" si="206"/>
        <v>#DIV/0!</v>
      </c>
      <c r="EK89" s="40" t="e">
        <f t="shared" si="207"/>
        <v>#DIV/0!</v>
      </c>
      <c r="EL89" s="40" t="e">
        <f t="shared" si="208"/>
        <v>#DIV/0!</v>
      </c>
      <c r="EM89" s="69" t="e">
        <f t="shared" si="209"/>
        <v>#DIV/0!</v>
      </c>
      <c r="EN89" s="40" t="e">
        <f t="shared" si="210"/>
        <v>#DIV/0!</v>
      </c>
      <c r="EO89" s="40" t="e">
        <f t="shared" si="211"/>
        <v>#DIV/0!</v>
      </c>
    </row>
    <row r="90" spans="1:145" x14ac:dyDescent="0.3">
      <c r="A90" s="15" t="s">
        <v>410</v>
      </c>
      <c r="J90" s="15"/>
      <c r="N90" s="17"/>
      <c r="O90" s="17"/>
      <c r="P90" s="17"/>
      <c r="R90" s="5"/>
      <c r="T90" s="17"/>
      <c r="U90" s="5"/>
      <c r="V90" s="17"/>
      <c r="W90" s="17"/>
      <c r="X90" s="17"/>
      <c r="Y90" s="17"/>
      <c r="Z90" s="5"/>
      <c r="AA90" s="5"/>
      <c r="AB90" s="17"/>
      <c r="AC90" s="17"/>
      <c r="AD90" s="17"/>
      <c r="AE90" s="17"/>
      <c r="AF90" s="17"/>
      <c r="AG90" s="17"/>
      <c r="AH90" s="17"/>
      <c r="AI90" s="17"/>
      <c r="AJ90" s="17"/>
      <c r="AM90" s="17"/>
      <c r="AO90" s="17"/>
      <c r="AP90" s="17"/>
      <c r="AT90" s="5"/>
      <c r="AU90" s="5"/>
      <c r="AV90" s="17"/>
      <c r="AW90" s="17"/>
      <c r="AX90" s="17"/>
      <c r="BB90" s="17"/>
      <c r="BC90" s="17"/>
      <c r="BD90" s="5"/>
      <c r="BE90" s="5"/>
      <c r="BF90" s="17"/>
      <c r="BH90" s="17"/>
      <c r="BI90" s="17"/>
      <c r="BJ90" s="17"/>
      <c r="BK90" s="17"/>
      <c r="BM90" s="17"/>
      <c r="BN90" s="17"/>
      <c r="BO90" s="17"/>
      <c r="BP90" s="17"/>
      <c r="BQ90" s="17"/>
      <c r="BS90" s="17"/>
      <c r="BT90" s="5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5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S90" s="17"/>
      <c r="CT90" s="17"/>
      <c r="CU90" s="5"/>
      <c r="CV90" s="17"/>
      <c r="CX90" s="17"/>
      <c r="CY90" s="17"/>
      <c r="CZ90" s="17"/>
      <c r="DA90" s="17"/>
      <c r="DB90" s="17"/>
      <c r="DC90" s="17"/>
      <c r="DE90" s="17"/>
      <c r="DF90" s="17"/>
      <c r="DG90" s="25" t="e">
        <f t="shared" si="178"/>
        <v>#DIV/0!</v>
      </c>
      <c r="DH90" s="94" t="e">
        <f t="shared" si="179"/>
        <v>#DIV/0!</v>
      </c>
      <c r="DI90" s="25" t="e">
        <f t="shared" si="180"/>
        <v>#DIV/0!</v>
      </c>
      <c r="DJ90" s="40">
        <f t="shared" si="181"/>
        <v>0</v>
      </c>
      <c r="DK90" s="40"/>
      <c r="DL90" s="40">
        <f t="shared" si="182"/>
        <v>0</v>
      </c>
      <c r="DM90" s="40">
        <f t="shared" si="183"/>
        <v>0</v>
      </c>
      <c r="DN90" s="40">
        <f t="shared" si="184"/>
        <v>0</v>
      </c>
      <c r="DO90" s="40">
        <f t="shared" si="185"/>
        <v>0</v>
      </c>
      <c r="DP90" s="40">
        <f t="shared" si="186"/>
        <v>0</v>
      </c>
      <c r="DQ90" s="72" t="e">
        <f t="shared" si="187"/>
        <v>#DIV/0!</v>
      </c>
      <c r="DR90" s="72" t="e">
        <f t="shared" si="188"/>
        <v>#DIV/0!</v>
      </c>
      <c r="DS90" s="72" t="e">
        <f t="shared" si="189"/>
        <v>#DIV/0!</v>
      </c>
      <c r="DT90" s="72" t="e">
        <f t="shared" si="190"/>
        <v>#DIV/0!</v>
      </c>
      <c r="DU90" s="72" t="e">
        <f t="shared" si="191"/>
        <v>#DIV/0!</v>
      </c>
      <c r="DV90" s="72" t="e">
        <f t="shared" si="192"/>
        <v>#DIV/0!</v>
      </c>
      <c r="DW90" s="72" t="e">
        <f t="shared" si="193"/>
        <v>#DIV/0!</v>
      </c>
      <c r="DX90" s="72" t="e">
        <f t="shared" si="194"/>
        <v>#DIV/0!</v>
      </c>
      <c r="DY90" s="72" t="e">
        <f t="shared" si="195"/>
        <v>#DIV/0!</v>
      </c>
      <c r="DZ90" s="72" t="e">
        <f t="shared" si="196"/>
        <v>#DIV/0!</v>
      </c>
      <c r="EA90" s="72" t="e">
        <f t="shared" si="197"/>
        <v>#DIV/0!</v>
      </c>
      <c r="EB90" s="72" t="e">
        <f t="shared" si="198"/>
        <v>#DIV/0!</v>
      </c>
      <c r="EC90" s="72" t="e">
        <f t="shared" si="199"/>
        <v>#DIV/0!</v>
      </c>
      <c r="ED90" s="72" t="e">
        <f t="shared" si="200"/>
        <v>#DIV/0!</v>
      </c>
      <c r="EE90" s="72" t="e">
        <f t="shared" si="201"/>
        <v>#DIV/0!</v>
      </c>
      <c r="EF90" s="72" t="e">
        <f t="shared" si="202"/>
        <v>#DIV/0!</v>
      </c>
      <c r="EG90" s="72" t="e">
        <f t="shared" si="203"/>
        <v>#DIV/0!</v>
      </c>
      <c r="EH90" s="40" t="e">
        <f t="shared" si="204"/>
        <v>#DIV/0!</v>
      </c>
      <c r="EI90" s="69" t="e">
        <f t="shared" si="205"/>
        <v>#DIV/0!</v>
      </c>
      <c r="EJ90" s="40" t="e">
        <f t="shared" si="206"/>
        <v>#DIV/0!</v>
      </c>
      <c r="EK90" s="40" t="e">
        <f t="shared" si="207"/>
        <v>#DIV/0!</v>
      </c>
      <c r="EL90" s="40" t="e">
        <f t="shared" si="208"/>
        <v>#DIV/0!</v>
      </c>
      <c r="EM90" s="69" t="e">
        <f t="shared" si="209"/>
        <v>#DIV/0!</v>
      </c>
      <c r="EN90" s="40" t="e">
        <f t="shared" si="210"/>
        <v>#DIV/0!</v>
      </c>
      <c r="EO90" s="40" t="e">
        <f t="shared" si="211"/>
        <v>#DIV/0!</v>
      </c>
    </row>
    <row r="91" spans="1:145" x14ac:dyDescent="0.3">
      <c r="A91" s="10"/>
      <c r="J91" s="17"/>
      <c r="N91" s="17"/>
      <c r="O91" s="17"/>
      <c r="P91" s="17"/>
      <c r="T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M91" s="17"/>
      <c r="AO91" s="17"/>
      <c r="AP91" s="17"/>
      <c r="AT91" s="17"/>
      <c r="AU91" s="17"/>
      <c r="AV91" s="17"/>
      <c r="AW91" s="17"/>
      <c r="AX91" s="17"/>
      <c r="BB91" s="17"/>
      <c r="BC91" s="17"/>
      <c r="BD91" s="17"/>
      <c r="BE91" s="17"/>
      <c r="BF91" s="17"/>
      <c r="BH91" s="17"/>
      <c r="BI91" s="17"/>
      <c r="BJ91" s="17"/>
      <c r="BK91" s="17"/>
      <c r="BM91" s="17"/>
      <c r="BN91" s="17"/>
      <c r="BO91" s="17"/>
      <c r="BP91" s="17"/>
      <c r="BQ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S91" s="17"/>
      <c r="CT91" s="17"/>
      <c r="CU91" s="17"/>
      <c r="CV91" s="17"/>
      <c r="CX91" s="17"/>
      <c r="CY91" s="17"/>
      <c r="CZ91" s="17"/>
      <c r="DA91" s="17"/>
      <c r="DB91" s="17"/>
      <c r="DC91" s="17"/>
      <c r="DE91" s="17"/>
      <c r="DF91" s="17"/>
      <c r="DG91" s="25"/>
      <c r="DH91" s="94"/>
      <c r="DI91" s="25"/>
      <c r="DJ91" s="40"/>
      <c r="DK91" s="40"/>
      <c r="DL91" s="40"/>
      <c r="DM91" s="40"/>
      <c r="DN91" s="40"/>
      <c r="DO91" s="40"/>
      <c r="DP91" s="40"/>
      <c r="DQ91" s="72"/>
      <c r="DR91" s="72"/>
      <c r="DS91" s="72"/>
      <c r="DT91" s="72"/>
      <c r="DU91" s="72"/>
      <c r="DV91" s="72"/>
      <c r="DW91" s="72"/>
      <c r="DX91" s="72"/>
      <c r="DY91" s="72"/>
      <c r="DZ91" s="72"/>
      <c r="EA91" s="72"/>
      <c r="EB91" s="72"/>
      <c r="EC91" s="72"/>
      <c r="ED91" s="72"/>
      <c r="EE91" s="72"/>
      <c r="EF91" s="72"/>
      <c r="EG91" s="72"/>
      <c r="EH91" s="40"/>
      <c r="EI91" s="69"/>
      <c r="EJ91" s="40"/>
      <c r="EK91" s="40"/>
      <c r="EL91" s="40"/>
      <c r="EM91" s="69"/>
      <c r="EN91" s="40"/>
      <c r="EO91" s="40"/>
    </row>
    <row r="92" spans="1:145" x14ac:dyDescent="0.3">
      <c r="A92" s="10" t="s">
        <v>424</v>
      </c>
      <c r="J92" s="10"/>
      <c r="N92" s="17"/>
      <c r="O92" s="17"/>
      <c r="P92" s="17"/>
      <c r="T92" s="17"/>
      <c r="V92" s="17"/>
      <c r="W92" s="17"/>
      <c r="X92" s="17"/>
      <c r="Y92" s="17"/>
      <c r="Z92" s="5"/>
      <c r="AA92" s="5"/>
      <c r="AB92" s="17"/>
      <c r="AC92" s="17"/>
      <c r="AD92" s="17"/>
      <c r="AE92" s="17"/>
      <c r="AF92" s="17"/>
      <c r="AG92" s="17"/>
      <c r="AH92" s="17"/>
      <c r="AI92" s="17"/>
      <c r="AJ92" s="17"/>
      <c r="AM92" s="17"/>
      <c r="AO92" s="17"/>
      <c r="AP92" s="17"/>
      <c r="AT92" s="5"/>
      <c r="AU92" s="5"/>
      <c r="AV92" s="17"/>
      <c r="AW92" s="17"/>
      <c r="AX92" s="17"/>
      <c r="BB92" s="17"/>
      <c r="BC92" s="17"/>
      <c r="BD92" s="5"/>
      <c r="BE92" s="5"/>
      <c r="BF92" s="17"/>
      <c r="BH92" s="17"/>
      <c r="BI92" s="17"/>
      <c r="BJ92" s="17"/>
      <c r="BK92" s="17"/>
      <c r="BM92" s="17"/>
      <c r="BN92" s="17"/>
      <c r="BO92" s="17"/>
      <c r="BP92" s="17"/>
      <c r="BQ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5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S92" s="17"/>
      <c r="CT92" s="17"/>
      <c r="CU92" s="17"/>
      <c r="CV92" s="17"/>
      <c r="CX92" s="17"/>
      <c r="CY92" s="17"/>
      <c r="CZ92" s="17"/>
      <c r="DA92" s="17"/>
      <c r="DB92" s="17"/>
      <c r="DC92" s="17"/>
      <c r="DE92" s="17"/>
      <c r="DF92" s="17"/>
      <c r="DG92" s="25" t="e">
        <f t="shared" si="178"/>
        <v>#DIV/0!</v>
      </c>
      <c r="DH92" s="94" t="e">
        <f t="shared" si="179"/>
        <v>#DIV/0!</v>
      </c>
      <c r="DI92" s="25" t="e">
        <f t="shared" si="180"/>
        <v>#DIV/0!</v>
      </c>
      <c r="DJ92" s="40">
        <f t="shared" si="181"/>
        <v>0</v>
      </c>
      <c r="DK92" s="40"/>
      <c r="DL92" s="40">
        <f t="shared" si="182"/>
        <v>0</v>
      </c>
      <c r="DM92" s="40">
        <f t="shared" si="183"/>
        <v>0</v>
      </c>
      <c r="DN92" s="40">
        <f t="shared" si="184"/>
        <v>0</v>
      </c>
      <c r="DO92" s="40">
        <f t="shared" si="185"/>
        <v>0</v>
      </c>
      <c r="DP92" s="40">
        <f t="shared" si="186"/>
        <v>0</v>
      </c>
      <c r="DQ92" s="72" t="e">
        <f t="shared" si="187"/>
        <v>#DIV/0!</v>
      </c>
      <c r="DR92" s="72" t="e">
        <f t="shared" si="188"/>
        <v>#DIV/0!</v>
      </c>
      <c r="DS92" s="72" t="e">
        <f t="shared" si="189"/>
        <v>#DIV/0!</v>
      </c>
      <c r="DT92" s="72" t="e">
        <f t="shared" si="190"/>
        <v>#DIV/0!</v>
      </c>
      <c r="DU92" s="72" t="e">
        <f t="shared" si="191"/>
        <v>#DIV/0!</v>
      </c>
      <c r="DV92" s="72" t="e">
        <f t="shared" si="192"/>
        <v>#DIV/0!</v>
      </c>
      <c r="DW92" s="72" t="e">
        <f t="shared" si="193"/>
        <v>#DIV/0!</v>
      </c>
      <c r="DX92" s="72" t="e">
        <f t="shared" si="194"/>
        <v>#DIV/0!</v>
      </c>
      <c r="DY92" s="72" t="e">
        <f t="shared" si="195"/>
        <v>#DIV/0!</v>
      </c>
      <c r="DZ92" s="72" t="e">
        <f t="shared" si="196"/>
        <v>#DIV/0!</v>
      </c>
      <c r="EA92" s="72" t="e">
        <f t="shared" si="197"/>
        <v>#DIV/0!</v>
      </c>
      <c r="EB92" s="72" t="e">
        <f t="shared" si="198"/>
        <v>#DIV/0!</v>
      </c>
      <c r="EC92" s="72" t="e">
        <f t="shared" si="199"/>
        <v>#DIV/0!</v>
      </c>
      <c r="ED92" s="72" t="e">
        <f t="shared" si="200"/>
        <v>#DIV/0!</v>
      </c>
      <c r="EE92" s="72" t="e">
        <f t="shared" si="201"/>
        <v>#DIV/0!</v>
      </c>
      <c r="EF92" s="72" t="e">
        <f t="shared" si="202"/>
        <v>#DIV/0!</v>
      </c>
      <c r="EG92" s="72" t="e">
        <f t="shared" si="203"/>
        <v>#DIV/0!</v>
      </c>
      <c r="EH92" s="40" t="e">
        <f t="shared" si="204"/>
        <v>#DIV/0!</v>
      </c>
      <c r="EI92" s="69" t="e">
        <f t="shared" si="205"/>
        <v>#DIV/0!</v>
      </c>
      <c r="EJ92" s="40" t="e">
        <f t="shared" si="206"/>
        <v>#DIV/0!</v>
      </c>
      <c r="EK92" s="40" t="e">
        <f t="shared" si="207"/>
        <v>#DIV/0!</v>
      </c>
      <c r="EL92" s="40" t="e">
        <f t="shared" si="208"/>
        <v>#DIV/0!</v>
      </c>
      <c r="EM92" s="69" t="e">
        <f t="shared" si="209"/>
        <v>#DIV/0!</v>
      </c>
      <c r="EN92" s="40" t="e">
        <f t="shared" si="210"/>
        <v>#DIV/0!</v>
      </c>
      <c r="EO92" s="40" t="e">
        <f t="shared" si="211"/>
        <v>#DIV/0!</v>
      </c>
    </row>
    <row r="93" spans="1:145" x14ac:dyDescent="0.3">
      <c r="A93" s="10" t="s">
        <v>530</v>
      </c>
      <c r="J93" s="10"/>
      <c r="N93" s="17"/>
      <c r="O93" s="17"/>
      <c r="P93" s="17"/>
      <c r="R93" s="5"/>
      <c r="S93" s="5"/>
      <c r="T93" s="17"/>
      <c r="U93" s="5"/>
      <c r="V93" s="17"/>
      <c r="W93" s="5"/>
      <c r="X93" s="5"/>
      <c r="Y93" s="17"/>
      <c r="Z93" s="5"/>
      <c r="AA93" s="5"/>
      <c r="AB93" s="17"/>
      <c r="AC93" s="17"/>
      <c r="AD93" s="17"/>
      <c r="AE93" s="17"/>
      <c r="AF93" s="5"/>
      <c r="AG93" s="17"/>
      <c r="AH93" s="17"/>
      <c r="AI93" s="17"/>
      <c r="AJ93" s="17"/>
      <c r="AL93" s="5"/>
      <c r="AM93" s="17"/>
      <c r="AO93" s="17"/>
      <c r="AP93" s="17"/>
      <c r="AT93" s="5"/>
      <c r="AU93" s="5"/>
      <c r="AV93" s="17"/>
      <c r="AW93" s="17"/>
      <c r="AX93" s="17"/>
      <c r="BB93" s="5"/>
      <c r="BC93" s="5"/>
      <c r="BD93" s="5"/>
      <c r="BE93" s="5"/>
      <c r="BF93" s="17"/>
      <c r="BH93" s="17"/>
      <c r="BI93" s="17"/>
      <c r="BJ93" s="5"/>
      <c r="BK93" s="5"/>
      <c r="BM93" s="17"/>
      <c r="BN93" s="17"/>
      <c r="BO93" s="17"/>
      <c r="BP93" s="17"/>
      <c r="BQ93" s="17"/>
      <c r="BS93" s="17"/>
      <c r="BT93" s="5"/>
      <c r="BU93" s="5"/>
      <c r="BV93" s="5"/>
      <c r="BW93" s="5"/>
      <c r="BX93" s="17"/>
      <c r="BY93" s="17"/>
      <c r="BZ93" s="5"/>
      <c r="CA93" s="5"/>
      <c r="CB93" s="17"/>
      <c r="CC93" s="5"/>
      <c r="CD93" s="17"/>
      <c r="CE93" s="5"/>
      <c r="CF93" s="5"/>
      <c r="CG93" s="17"/>
      <c r="CH93" s="17"/>
      <c r="CI93" s="17"/>
      <c r="CJ93" s="17"/>
      <c r="CK93" s="17"/>
      <c r="CL93" s="17"/>
      <c r="CM93" s="17"/>
      <c r="CN93" s="17"/>
      <c r="CO93" s="17"/>
      <c r="CP93" s="5"/>
      <c r="CQ93" s="17"/>
      <c r="CS93" s="17"/>
      <c r="CT93" s="17"/>
      <c r="CU93" s="5"/>
      <c r="CV93" s="17"/>
      <c r="CX93" s="17"/>
      <c r="CY93" s="17"/>
      <c r="CZ93" s="17"/>
      <c r="DA93" s="17"/>
      <c r="DB93" s="17"/>
      <c r="DC93" s="17"/>
      <c r="DE93" s="17"/>
      <c r="DF93" s="17"/>
      <c r="DG93" s="25" t="e">
        <f t="shared" si="178"/>
        <v>#DIV/0!</v>
      </c>
      <c r="DH93" s="94" t="e">
        <f t="shared" si="179"/>
        <v>#DIV/0!</v>
      </c>
      <c r="DI93" s="25" t="e">
        <f t="shared" si="180"/>
        <v>#DIV/0!</v>
      </c>
      <c r="DJ93" s="40">
        <f t="shared" si="181"/>
        <v>0</v>
      </c>
      <c r="DK93" s="40"/>
      <c r="DL93" s="40">
        <f t="shared" si="182"/>
        <v>0</v>
      </c>
      <c r="DM93" s="40">
        <f t="shared" si="183"/>
        <v>0</v>
      </c>
      <c r="DN93" s="40">
        <f t="shared" si="184"/>
        <v>0</v>
      </c>
      <c r="DO93" s="40">
        <f t="shared" si="185"/>
        <v>0</v>
      </c>
      <c r="DP93" s="40">
        <f t="shared" si="186"/>
        <v>0</v>
      </c>
      <c r="DQ93" s="72" t="e">
        <f t="shared" si="187"/>
        <v>#DIV/0!</v>
      </c>
      <c r="DR93" s="72" t="e">
        <f t="shared" si="188"/>
        <v>#DIV/0!</v>
      </c>
      <c r="DS93" s="72" t="e">
        <f t="shared" si="189"/>
        <v>#DIV/0!</v>
      </c>
      <c r="DT93" s="72" t="e">
        <f t="shared" si="190"/>
        <v>#DIV/0!</v>
      </c>
      <c r="DU93" s="72" t="e">
        <f t="shared" si="191"/>
        <v>#DIV/0!</v>
      </c>
      <c r="DV93" s="72" t="e">
        <f t="shared" si="192"/>
        <v>#DIV/0!</v>
      </c>
      <c r="DW93" s="72" t="e">
        <f t="shared" si="193"/>
        <v>#DIV/0!</v>
      </c>
      <c r="DX93" s="72" t="e">
        <f t="shared" si="194"/>
        <v>#DIV/0!</v>
      </c>
      <c r="DY93" s="72" t="e">
        <f t="shared" si="195"/>
        <v>#DIV/0!</v>
      </c>
      <c r="DZ93" s="72" t="e">
        <f t="shared" si="196"/>
        <v>#DIV/0!</v>
      </c>
      <c r="EA93" s="72" t="e">
        <f t="shared" si="197"/>
        <v>#DIV/0!</v>
      </c>
      <c r="EB93" s="72" t="e">
        <f t="shared" si="198"/>
        <v>#DIV/0!</v>
      </c>
      <c r="EC93" s="72" t="e">
        <f t="shared" si="199"/>
        <v>#DIV/0!</v>
      </c>
      <c r="ED93" s="72" t="e">
        <f t="shared" si="200"/>
        <v>#DIV/0!</v>
      </c>
      <c r="EE93" s="72" t="e">
        <f t="shared" si="201"/>
        <v>#DIV/0!</v>
      </c>
      <c r="EF93" s="72" t="e">
        <f t="shared" si="202"/>
        <v>#DIV/0!</v>
      </c>
      <c r="EG93" s="72" t="e">
        <f t="shared" si="203"/>
        <v>#DIV/0!</v>
      </c>
      <c r="EH93" s="40" t="e">
        <f t="shared" si="204"/>
        <v>#DIV/0!</v>
      </c>
      <c r="EI93" s="69" t="e">
        <f t="shared" si="205"/>
        <v>#DIV/0!</v>
      </c>
      <c r="EJ93" s="40" t="e">
        <f t="shared" si="206"/>
        <v>#DIV/0!</v>
      </c>
      <c r="EK93" s="40" t="e">
        <f t="shared" si="207"/>
        <v>#DIV/0!</v>
      </c>
      <c r="EL93" s="40" t="e">
        <f t="shared" si="208"/>
        <v>#DIV/0!</v>
      </c>
      <c r="EM93" s="69" t="e">
        <f t="shared" si="209"/>
        <v>#DIV/0!</v>
      </c>
      <c r="EN93" s="40" t="e">
        <f t="shared" si="210"/>
        <v>#DIV/0!</v>
      </c>
      <c r="EO93" s="40" t="e">
        <f t="shared" si="211"/>
        <v>#DIV/0!</v>
      </c>
    </row>
    <row r="94" spans="1:145" x14ac:dyDescent="0.3">
      <c r="A94" s="10" t="s">
        <v>531</v>
      </c>
      <c r="J94" s="10"/>
      <c r="M94" s="5"/>
      <c r="N94" s="17"/>
      <c r="O94" s="17"/>
      <c r="P94" s="17"/>
      <c r="R94" s="5"/>
      <c r="S94" s="5"/>
      <c r="T94" s="17"/>
      <c r="U94" s="5"/>
      <c r="V94" s="5"/>
      <c r="W94" s="5"/>
      <c r="X94" s="5"/>
      <c r="Y94" s="17"/>
      <c r="Z94" s="5"/>
      <c r="AA94" s="5"/>
      <c r="AB94" s="17"/>
      <c r="AC94" s="17"/>
      <c r="AD94" s="17"/>
      <c r="AE94" s="17"/>
      <c r="AF94" s="5"/>
      <c r="AG94" s="17"/>
      <c r="AH94" s="5"/>
      <c r="AI94" s="17"/>
      <c r="AJ94" s="5"/>
      <c r="AL94" s="5"/>
      <c r="AM94" s="17"/>
      <c r="AO94" s="17"/>
      <c r="AP94" s="17"/>
      <c r="AT94" s="5"/>
      <c r="AU94" s="5"/>
      <c r="AV94" s="17"/>
      <c r="AW94" s="17"/>
      <c r="AX94" s="5"/>
      <c r="BB94" s="5"/>
      <c r="BC94" s="5"/>
      <c r="BD94" s="5"/>
      <c r="BE94" s="5"/>
      <c r="BF94" s="17"/>
      <c r="BH94" s="17"/>
      <c r="BI94" s="17"/>
      <c r="BJ94" s="5"/>
      <c r="BK94" s="5"/>
      <c r="BM94" s="17"/>
      <c r="BN94" s="17"/>
      <c r="BO94" s="17"/>
      <c r="BP94" s="17"/>
      <c r="BQ94" s="17"/>
      <c r="BS94" s="5"/>
      <c r="BT94" s="5"/>
      <c r="BU94" s="5"/>
      <c r="BV94" s="5"/>
      <c r="BW94" s="5"/>
      <c r="BX94" s="17"/>
      <c r="BY94" s="17"/>
      <c r="BZ94" s="5"/>
      <c r="CA94" s="5"/>
      <c r="CB94" s="17"/>
      <c r="CC94" s="5"/>
      <c r="CD94" s="17"/>
      <c r="CE94" s="5"/>
      <c r="CF94" s="5"/>
      <c r="CG94" s="17"/>
      <c r="CH94" s="17"/>
      <c r="CI94" s="17"/>
      <c r="CJ94" s="17"/>
      <c r="CK94" s="17"/>
      <c r="CL94" s="17"/>
      <c r="CM94" s="17"/>
      <c r="CN94" s="17"/>
      <c r="CO94" s="17"/>
      <c r="CP94" s="5"/>
      <c r="CQ94" s="17"/>
      <c r="CR94" s="5"/>
      <c r="CS94" s="17"/>
      <c r="CT94" s="5"/>
      <c r="CU94" s="5"/>
      <c r="CV94" s="17"/>
      <c r="CX94" s="17"/>
      <c r="CY94" s="17"/>
      <c r="CZ94" s="17"/>
      <c r="DA94" s="17"/>
      <c r="DB94" s="17"/>
      <c r="DC94" s="17"/>
      <c r="DD94" s="5"/>
      <c r="DE94" s="17"/>
      <c r="DF94" s="17"/>
      <c r="DG94" s="25" t="e">
        <f t="shared" si="178"/>
        <v>#DIV/0!</v>
      </c>
      <c r="DH94" s="94" t="e">
        <f t="shared" si="179"/>
        <v>#DIV/0!</v>
      </c>
      <c r="DI94" s="25" t="e">
        <f t="shared" si="180"/>
        <v>#DIV/0!</v>
      </c>
      <c r="DJ94" s="40">
        <f t="shared" si="181"/>
        <v>0</v>
      </c>
      <c r="DK94" s="40"/>
      <c r="DL94" s="40">
        <f t="shared" si="182"/>
        <v>0</v>
      </c>
      <c r="DM94" s="40">
        <f t="shared" si="183"/>
        <v>0</v>
      </c>
      <c r="DN94" s="40">
        <f t="shared" si="184"/>
        <v>0</v>
      </c>
      <c r="DO94" s="40">
        <f t="shared" si="185"/>
        <v>0</v>
      </c>
      <c r="DP94" s="40">
        <f t="shared" si="186"/>
        <v>0</v>
      </c>
      <c r="DQ94" s="72" t="e">
        <f t="shared" si="187"/>
        <v>#DIV/0!</v>
      </c>
      <c r="DR94" s="72" t="e">
        <f t="shared" si="188"/>
        <v>#DIV/0!</v>
      </c>
      <c r="DS94" s="72" t="e">
        <f t="shared" si="189"/>
        <v>#DIV/0!</v>
      </c>
      <c r="DT94" s="72" t="e">
        <f t="shared" si="190"/>
        <v>#DIV/0!</v>
      </c>
      <c r="DU94" s="72" t="e">
        <f t="shared" si="191"/>
        <v>#DIV/0!</v>
      </c>
      <c r="DV94" s="72" t="e">
        <f t="shared" si="192"/>
        <v>#DIV/0!</v>
      </c>
      <c r="DW94" s="72" t="e">
        <f t="shared" si="193"/>
        <v>#DIV/0!</v>
      </c>
      <c r="DX94" s="72" t="e">
        <f t="shared" si="194"/>
        <v>#DIV/0!</v>
      </c>
      <c r="DY94" s="72" t="e">
        <f t="shared" si="195"/>
        <v>#DIV/0!</v>
      </c>
      <c r="DZ94" s="72" t="e">
        <f t="shared" si="196"/>
        <v>#DIV/0!</v>
      </c>
      <c r="EA94" s="72" t="e">
        <f t="shared" si="197"/>
        <v>#DIV/0!</v>
      </c>
      <c r="EB94" s="72" t="e">
        <f t="shared" si="198"/>
        <v>#DIV/0!</v>
      </c>
      <c r="EC94" s="72" t="e">
        <f t="shared" si="199"/>
        <v>#DIV/0!</v>
      </c>
      <c r="ED94" s="72" t="e">
        <f t="shared" si="200"/>
        <v>#DIV/0!</v>
      </c>
      <c r="EE94" s="72" t="e">
        <f t="shared" si="201"/>
        <v>#DIV/0!</v>
      </c>
      <c r="EF94" s="72" t="e">
        <f t="shared" si="202"/>
        <v>#DIV/0!</v>
      </c>
      <c r="EG94" s="72" t="e">
        <f t="shared" si="203"/>
        <v>#DIV/0!</v>
      </c>
      <c r="EH94" s="40" t="e">
        <f t="shared" si="204"/>
        <v>#DIV/0!</v>
      </c>
      <c r="EI94" s="69" t="e">
        <f t="shared" si="205"/>
        <v>#DIV/0!</v>
      </c>
      <c r="EJ94" s="40" t="e">
        <f t="shared" si="206"/>
        <v>#DIV/0!</v>
      </c>
      <c r="EK94" s="40" t="e">
        <f t="shared" si="207"/>
        <v>#DIV/0!</v>
      </c>
      <c r="EL94" s="40" t="e">
        <f t="shared" si="208"/>
        <v>#DIV/0!</v>
      </c>
      <c r="EM94" s="69" t="e">
        <f t="shared" si="209"/>
        <v>#DIV/0!</v>
      </c>
      <c r="EN94" s="40" t="e">
        <f t="shared" si="210"/>
        <v>#DIV/0!</v>
      </c>
      <c r="EO94" s="40" t="e">
        <f t="shared" si="211"/>
        <v>#DIV/0!</v>
      </c>
    </row>
    <row r="95" spans="1:145" x14ac:dyDescent="0.3">
      <c r="A95" s="10"/>
      <c r="J95" s="17"/>
      <c r="N95" s="17"/>
      <c r="O95" s="17"/>
      <c r="P95" s="17"/>
      <c r="T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M95" s="17"/>
      <c r="AO95" s="17"/>
      <c r="AP95" s="17"/>
      <c r="AT95" s="17"/>
      <c r="AU95" s="17"/>
      <c r="AV95" s="17"/>
      <c r="AW95" s="17"/>
      <c r="AX95" s="17"/>
      <c r="BB95" s="17"/>
      <c r="BC95" s="17"/>
      <c r="BD95" s="17"/>
      <c r="BE95" s="17"/>
      <c r="BF95" s="17"/>
      <c r="BH95" s="17"/>
      <c r="BI95" s="17"/>
      <c r="BJ95" s="17"/>
      <c r="BK95" s="17"/>
      <c r="BM95" s="17"/>
      <c r="BN95" s="17"/>
      <c r="BO95" s="17"/>
      <c r="BP95" s="17"/>
      <c r="BQ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S95" s="17"/>
      <c r="CT95" s="17"/>
      <c r="CU95" s="17"/>
      <c r="CV95" s="17"/>
      <c r="CX95" s="17"/>
      <c r="CY95" s="17"/>
      <c r="CZ95" s="17"/>
      <c r="DA95" s="17"/>
      <c r="DB95" s="17"/>
      <c r="DC95" s="17"/>
      <c r="DE95" s="17"/>
      <c r="DF95" s="17"/>
      <c r="DJ95" s="17"/>
      <c r="DK95" s="17"/>
      <c r="DL95" s="17"/>
      <c r="DM95" s="17"/>
      <c r="DN95" s="17"/>
      <c r="DO95" s="17"/>
      <c r="DP95" s="17"/>
      <c r="EH95" s="17"/>
      <c r="EI95" s="17"/>
      <c r="EJ95" s="17"/>
      <c r="EK95" s="17"/>
      <c r="EL95" s="17"/>
      <c r="EM95" s="17"/>
      <c r="EN95" s="17"/>
      <c r="EO95" s="17"/>
    </row>
    <row r="96" spans="1:145" x14ac:dyDescent="0.3">
      <c r="A96" s="10"/>
      <c r="J96" s="17"/>
      <c r="N96" s="17"/>
      <c r="O96" s="17"/>
      <c r="P96" s="17"/>
      <c r="T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M96" s="17"/>
      <c r="AO96" s="17"/>
      <c r="AP96" s="17"/>
      <c r="AT96" s="17"/>
      <c r="AU96" s="17"/>
      <c r="AV96" s="17"/>
      <c r="AW96" s="17"/>
      <c r="AX96" s="17"/>
      <c r="BB96" s="17"/>
      <c r="BC96" s="17"/>
      <c r="BD96" s="17"/>
      <c r="BE96" s="17"/>
      <c r="BF96" s="17"/>
      <c r="BH96" s="17"/>
      <c r="BI96" s="17"/>
      <c r="BJ96" s="17"/>
      <c r="BK96" s="17"/>
      <c r="BM96" s="17"/>
      <c r="BN96" s="17"/>
      <c r="BO96" s="17"/>
      <c r="BP96" s="17"/>
      <c r="BQ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S96" s="17"/>
      <c r="CT96" s="17"/>
      <c r="CU96" s="17"/>
      <c r="CV96" s="17"/>
      <c r="CX96" s="17"/>
      <c r="CY96" s="17"/>
      <c r="CZ96" s="17"/>
      <c r="DA96" s="17"/>
      <c r="DB96" s="17"/>
      <c r="DC96" s="17"/>
      <c r="DE96" s="17"/>
      <c r="DF96" s="17"/>
      <c r="DJ96" s="17"/>
      <c r="DK96" s="17"/>
      <c r="DL96" s="17"/>
      <c r="DM96" s="17"/>
      <c r="DN96" s="17"/>
      <c r="DO96" s="17"/>
      <c r="DP96" s="17"/>
      <c r="EH96" s="17"/>
      <c r="EI96" s="17"/>
      <c r="EJ96" s="17"/>
      <c r="EK96" s="17"/>
      <c r="EL96" s="17"/>
      <c r="EM96" s="17"/>
      <c r="EN96" s="17"/>
      <c r="EO96" s="17"/>
    </row>
    <row r="97" spans="1:145" x14ac:dyDescent="0.3">
      <c r="A97" s="10"/>
      <c r="J97" s="17"/>
      <c r="N97" s="17"/>
      <c r="O97" s="17"/>
      <c r="P97" s="17"/>
      <c r="T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M97" s="17"/>
      <c r="AO97" s="17"/>
      <c r="AP97" s="17"/>
      <c r="AT97" s="17"/>
      <c r="AU97" s="17"/>
      <c r="AV97" s="17"/>
      <c r="AW97" s="17"/>
      <c r="AX97" s="17"/>
      <c r="BB97" s="17"/>
      <c r="BC97" s="17"/>
      <c r="BD97" s="17"/>
      <c r="BE97" s="17"/>
      <c r="BF97" s="17"/>
      <c r="BH97" s="17"/>
      <c r="BI97" s="17"/>
      <c r="BJ97" s="17"/>
      <c r="BK97" s="17"/>
      <c r="BM97" s="17"/>
      <c r="BN97" s="17"/>
      <c r="BO97" s="17"/>
      <c r="BP97" s="17"/>
      <c r="BQ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S97" s="17"/>
      <c r="CT97" s="17"/>
      <c r="CU97" s="17"/>
      <c r="CV97" s="17"/>
      <c r="CX97" s="17"/>
      <c r="CY97" s="17"/>
      <c r="CZ97" s="17"/>
      <c r="DA97" s="17"/>
      <c r="DB97" s="17"/>
      <c r="DC97" s="17"/>
      <c r="DE97" s="17"/>
      <c r="DF97" s="17"/>
      <c r="DJ97" s="17"/>
      <c r="DK97" s="17"/>
      <c r="DL97" s="17"/>
      <c r="DM97" s="17"/>
      <c r="DN97" s="17"/>
      <c r="DO97" s="17"/>
      <c r="DP97" s="17"/>
      <c r="EH97" s="17"/>
      <c r="EI97" s="17"/>
      <c r="EJ97" s="17"/>
      <c r="EK97" s="17"/>
      <c r="EL97" s="17"/>
      <c r="EM97" s="17"/>
      <c r="EN97" s="17"/>
      <c r="EO97" s="17"/>
    </row>
    <row r="98" spans="1:145" x14ac:dyDescent="0.3">
      <c r="A98" s="12"/>
      <c r="J98" s="17"/>
      <c r="N98" s="17"/>
      <c r="O98" s="17"/>
      <c r="P98" s="17"/>
      <c r="T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M98" s="17"/>
      <c r="AO98" s="17"/>
      <c r="AP98" s="17"/>
      <c r="AT98" s="17"/>
      <c r="AU98" s="17"/>
      <c r="AV98" s="17"/>
      <c r="AW98" s="17"/>
      <c r="AX98" s="17"/>
      <c r="BB98" s="17"/>
      <c r="BC98" s="17"/>
      <c r="BD98" s="17"/>
      <c r="BE98" s="17"/>
      <c r="BF98" s="17"/>
      <c r="BH98" s="17"/>
      <c r="BI98" s="17"/>
      <c r="BJ98" s="17"/>
      <c r="BK98" s="17"/>
      <c r="BM98" s="17"/>
      <c r="BN98" s="17"/>
      <c r="BO98" s="17"/>
      <c r="BP98" s="17"/>
      <c r="BQ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S98" s="17"/>
      <c r="CT98" s="17"/>
      <c r="CU98" s="17"/>
      <c r="CV98" s="17"/>
      <c r="CX98" s="17"/>
      <c r="CY98" s="17"/>
      <c r="CZ98" s="17"/>
      <c r="DA98" s="17"/>
      <c r="DB98" s="17"/>
      <c r="DC98" s="17"/>
      <c r="DE98" s="17"/>
      <c r="DF98" s="17"/>
      <c r="DJ98" s="17"/>
      <c r="DK98" s="17"/>
      <c r="DL98" s="17"/>
      <c r="DM98" s="17"/>
      <c r="DN98" s="17"/>
      <c r="DO98" s="17"/>
      <c r="DP98" s="17"/>
      <c r="EH98" s="17"/>
      <c r="EI98" s="17"/>
      <c r="EJ98" s="17"/>
      <c r="EK98" s="17"/>
      <c r="EL98" s="17"/>
      <c r="EM98" s="17"/>
      <c r="EN98" s="17"/>
      <c r="EO98" s="17"/>
    </row>
    <row r="99" spans="1:145" x14ac:dyDescent="0.3">
      <c r="A99" s="12"/>
      <c r="J99" s="17"/>
      <c r="N99" s="17"/>
      <c r="O99" s="17"/>
      <c r="P99" s="17"/>
      <c r="T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M99" s="17"/>
      <c r="AO99" s="17"/>
      <c r="AP99" s="17"/>
      <c r="AT99" s="17"/>
      <c r="AU99" s="17"/>
      <c r="AV99" s="17"/>
      <c r="AW99" s="17"/>
      <c r="AX99" s="17"/>
      <c r="BB99" s="17"/>
      <c r="BC99" s="17"/>
      <c r="BD99" s="17"/>
      <c r="BE99" s="17"/>
      <c r="BF99" s="17"/>
      <c r="BH99" s="17"/>
      <c r="BI99" s="17"/>
      <c r="BJ99" s="17"/>
      <c r="BK99" s="17"/>
      <c r="BM99" s="17"/>
      <c r="BN99" s="17"/>
      <c r="BO99" s="17"/>
      <c r="BP99" s="17"/>
      <c r="BQ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S99" s="17"/>
      <c r="CT99" s="17"/>
      <c r="CU99" s="17"/>
      <c r="CV99" s="17"/>
      <c r="CX99" s="17"/>
      <c r="CY99" s="17"/>
      <c r="CZ99" s="17"/>
      <c r="DA99" s="17"/>
      <c r="DB99" s="17"/>
      <c r="DC99" s="17"/>
      <c r="DE99" s="17"/>
      <c r="DF99" s="17"/>
      <c r="DJ99" s="17"/>
      <c r="DK99" s="17"/>
      <c r="DL99" s="17"/>
      <c r="DM99" s="17"/>
      <c r="DN99" s="17"/>
      <c r="DO99" s="17"/>
      <c r="DP99" s="17"/>
      <c r="EH99" s="17"/>
      <c r="EI99" s="17"/>
      <c r="EJ99" s="17"/>
      <c r="EK99" s="17"/>
      <c r="EL99" s="17"/>
      <c r="EM99" s="17"/>
      <c r="EN99" s="17"/>
      <c r="EO99" s="17"/>
    </row>
    <row r="100" spans="1:145" x14ac:dyDescent="0.3">
      <c r="A100" s="9"/>
      <c r="B100" s="29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S89"/>
  <sheetViews>
    <sheetView zoomScale="85" zoomScaleNormal="85" workbookViewId="0">
      <pane xSplit="1" ySplit="2" topLeftCell="AG3" activePane="bottomRight" state="frozen"/>
      <selection pane="topRight" activeCell="AY55" sqref="AY55"/>
      <selection pane="bottomLeft" activeCell="AY55" sqref="AY55"/>
      <selection pane="bottomRight" activeCell="AT14" sqref="AT14"/>
    </sheetView>
  </sheetViews>
  <sheetFormatPr defaultColWidth="9.109375" defaultRowHeight="14.4" x14ac:dyDescent="0.3"/>
  <cols>
    <col min="1" max="1" width="19.33203125" style="17" customWidth="1"/>
    <col min="2" max="2" width="9.5546875" style="17" bestFit="1" customWidth="1"/>
    <col min="3" max="3" width="9.109375" style="17"/>
    <col min="4" max="4" width="10.5546875" style="17" bestFit="1" customWidth="1"/>
    <col min="5" max="8" width="9.5546875" style="17" bestFit="1" customWidth="1"/>
    <col min="9" max="9" width="9.109375" style="17"/>
    <col min="10" max="10" width="22.33203125" style="17" bestFit="1" customWidth="1"/>
    <col min="11" max="17" width="9" style="17" customWidth="1"/>
    <col min="18" max="18" width="10.6640625" style="17" bestFit="1" customWidth="1"/>
    <col min="19" max="19" width="10.5546875" style="17" bestFit="1" customWidth="1"/>
    <col min="20" max="109" width="9" style="17" customWidth="1"/>
    <col min="110" max="113" width="9.109375" style="17"/>
    <col min="114" max="114" width="9" style="17" customWidth="1"/>
    <col min="115" max="120" width="9.109375" style="17"/>
    <col min="121" max="127" width="9.109375" style="61"/>
    <col min="128" max="128" width="10.33203125" style="61" bestFit="1" customWidth="1"/>
    <col min="129" max="138" width="9.109375" style="61"/>
    <col min="139" max="139" width="9" style="61" customWidth="1"/>
    <col min="140" max="143" width="9.109375" style="61"/>
    <col min="144" max="16384" width="9.109375" style="17"/>
  </cols>
  <sheetData>
    <row r="1" spans="1:149" x14ac:dyDescent="0.3">
      <c r="B1" s="17" t="s">
        <v>660</v>
      </c>
      <c r="J1" s="17" t="s">
        <v>651</v>
      </c>
      <c r="DJ1" s="17" t="s">
        <v>343</v>
      </c>
      <c r="DQ1" s="61" t="s">
        <v>658</v>
      </c>
    </row>
    <row r="2" spans="1:149" x14ac:dyDescent="0.3">
      <c r="A2" s="17" t="s">
        <v>155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J2" s="17" t="s">
        <v>329</v>
      </c>
      <c r="K2" s="17" t="s">
        <v>352</v>
      </c>
      <c r="L2" s="17" t="s">
        <v>31</v>
      </c>
      <c r="M2" s="17" t="s">
        <v>33</v>
      </c>
      <c r="N2" s="17" t="s">
        <v>35</v>
      </c>
      <c r="O2" s="17" t="s">
        <v>37</v>
      </c>
      <c r="P2" s="17" t="s">
        <v>39</v>
      </c>
      <c r="Q2" s="17" t="s">
        <v>354</v>
      </c>
      <c r="R2" s="17" t="s">
        <v>369</v>
      </c>
      <c r="S2" s="17" t="s">
        <v>370</v>
      </c>
      <c r="T2" s="17" t="s">
        <v>277</v>
      </c>
      <c r="U2" s="17" t="s">
        <v>278</v>
      </c>
      <c r="V2" s="17" t="s">
        <v>43</v>
      </c>
      <c r="W2" s="17" t="s">
        <v>371</v>
      </c>
      <c r="X2" s="17" t="s">
        <v>372</v>
      </c>
      <c r="Y2" s="17" t="s">
        <v>45</v>
      </c>
      <c r="Z2" s="17" t="s">
        <v>373</v>
      </c>
      <c r="AA2" s="17" t="s">
        <v>374</v>
      </c>
      <c r="AB2" s="17" t="s">
        <v>49</v>
      </c>
      <c r="AC2" s="17" t="s">
        <v>375</v>
      </c>
      <c r="AD2" s="17" t="s">
        <v>376</v>
      </c>
      <c r="AE2" s="17" t="s">
        <v>377</v>
      </c>
      <c r="AF2" s="17" t="s">
        <v>378</v>
      </c>
      <c r="AG2" s="17" t="s">
        <v>379</v>
      </c>
      <c r="AH2" s="17" t="s">
        <v>380</v>
      </c>
      <c r="AI2" s="17" t="s">
        <v>51</v>
      </c>
      <c r="AJ2" s="17" t="s">
        <v>53</v>
      </c>
      <c r="AK2" s="17" t="s">
        <v>357</v>
      </c>
      <c r="AL2" s="17" t="s">
        <v>381</v>
      </c>
      <c r="AM2" s="17" t="s">
        <v>55</v>
      </c>
      <c r="AN2" s="17" t="s">
        <v>358</v>
      </c>
      <c r="AO2" s="17" t="s">
        <v>57</v>
      </c>
      <c r="AP2" s="17" t="s">
        <v>59</v>
      </c>
      <c r="AQ2" s="17" t="s">
        <v>359</v>
      </c>
      <c r="AR2" s="17" t="s">
        <v>360</v>
      </c>
      <c r="AS2" s="17" t="s">
        <v>284</v>
      </c>
      <c r="AT2" s="17" t="s">
        <v>382</v>
      </c>
      <c r="AU2" s="17" t="s">
        <v>285</v>
      </c>
      <c r="AV2" s="17" t="s">
        <v>63</v>
      </c>
      <c r="AW2" s="17" t="s">
        <v>65</v>
      </c>
      <c r="AX2" s="17" t="s">
        <v>67</v>
      </c>
      <c r="AY2" s="17" t="s">
        <v>361</v>
      </c>
      <c r="AZ2" s="17" t="s">
        <v>362</v>
      </c>
      <c r="BA2" s="17" t="s">
        <v>69</v>
      </c>
      <c r="BB2" s="17" t="s">
        <v>383</v>
      </c>
      <c r="BC2" s="17" t="s">
        <v>384</v>
      </c>
      <c r="BD2" s="17" t="s">
        <v>385</v>
      </c>
      <c r="BE2" s="17" t="s">
        <v>386</v>
      </c>
      <c r="BF2" s="17" t="s">
        <v>71</v>
      </c>
      <c r="BG2" s="17" t="s">
        <v>363</v>
      </c>
      <c r="BH2" s="17" t="s">
        <v>73</v>
      </c>
      <c r="BI2" s="17" t="s">
        <v>75</v>
      </c>
      <c r="BJ2" s="17" t="s">
        <v>387</v>
      </c>
      <c r="BK2" s="17" t="s">
        <v>388</v>
      </c>
      <c r="BL2" s="17" t="s">
        <v>364</v>
      </c>
      <c r="BM2" s="17" t="s">
        <v>79</v>
      </c>
      <c r="BN2" s="17" t="s">
        <v>81</v>
      </c>
      <c r="BO2" s="17" t="s">
        <v>156</v>
      </c>
      <c r="BP2" s="17" t="s">
        <v>85</v>
      </c>
      <c r="BQ2" s="17" t="s">
        <v>87</v>
      </c>
      <c r="BR2" s="17" t="s">
        <v>365</v>
      </c>
      <c r="BS2" s="17" t="s">
        <v>389</v>
      </c>
      <c r="BT2" s="17" t="s">
        <v>390</v>
      </c>
      <c r="BU2" s="17" t="s">
        <v>391</v>
      </c>
      <c r="BV2" s="17" t="s">
        <v>392</v>
      </c>
      <c r="BW2" s="17" t="s">
        <v>286</v>
      </c>
      <c r="BX2" s="17" t="s">
        <v>89</v>
      </c>
      <c r="BY2" s="17" t="s">
        <v>91</v>
      </c>
      <c r="BZ2" s="17" t="s">
        <v>93</v>
      </c>
      <c r="CA2" s="17" t="s">
        <v>95</v>
      </c>
      <c r="CB2" s="17" t="s">
        <v>97</v>
      </c>
      <c r="CC2" s="17" t="s">
        <v>99</v>
      </c>
      <c r="CD2" s="17" t="s">
        <v>101</v>
      </c>
      <c r="CE2" s="17" t="s">
        <v>393</v>
      </c>
      <c r="CF2" s="17" t="s">
        <v>103</v>
      </c>
      <c r="CG2" s="17" t="s">
        <v>157</v>
      </c>
      <c r="CH2" s="17" t="s">
        <v>158</v>
      </c>
      <c r="CI2" s="17" t="s">
        <v>105</v>
      </c>
      <c r="CJ2" s="17" t="s">
        <v>109</v>
      </c>
      <c r="CK2" s="17" t="s">
        <v>111</v>
      </c>
      <c r="CL2" s="17" t="s">
        <v>113</v>
      </c>
      <c r="CM2" s="17" t="s">
        <v>115</v>
      </c>
      <c r="CN2" s="17" t="s">
        <v>117</v>
      </c>
      <c r="CO2" s="17" t="s">
        <v>119</v>
      </c>
      <c r="CP2" s="17" t="s">
        <v>121</v>
      </c>
      <c r="CQ2" s="17" t="s">
        <v>123</v>
      </c>
      <c r="CR2" s="17" t="s">
        <v>125</v>
      </c>
      <c r="CS2" s="17" t="s">
        <v>127</v>
      </c>
      <c r="CT2" s="17" t="s">
        <v>129</v>
      </c>
      <c r="CU2" s="17" t="s">
        <v>131</v>
      </c>
      <c r="CV2" s="17" t="s">
        <v>135</v>
      </c>
      <c r="CW2" s="17" t="s">
        <v>137</v>
      </c>
      <c r="CX2" s="17" t="s">
        <v>139</v>
      </c>
      <c r="CY2" s="17" t="s">
        <v>141</v>
      </c>
      <c r="CZ2" s="17" t="s">
        <v>143</v>
      </c>
      <c r="DA2" s="17" t="s">
        <v>288</v>
      </c>
      <c r="DB2" s="17" t="s">
        <v>147</v>
      </c>
      <c r="DC2" s="17" t="s">
        <v>149</v>
      </c>
      <c r="DD2" s="17" t="s">
        <v>289</v>
      </c>
      <c r="DE2" s="17" t="s">
        <v>151</v>
      </c>
      <c r="DG2" s="17" t="s">
        <v>364</v>
      </c>
      <c r="DH2" s="17" t="s">
        <v>63</v>
      </c>
      <c r="DI2" s="17" t="s">
        <v>75</v>
      </c>
      <c r="DJ2" s="17" t="s">
        <v>49</v>
      </c>
      <c r="DK2" s="17" t="s">
        <v>75</v>
      </c>
      <c r="DL2" s="17" t="s">
        <v>156</v>
      </c>
      <c r="DM2" s="17" t="s">
        <v>157</v>
      </c>
      <c r="DN2" s="17" t="s">
        <v>158</v>
      </c>
      <c r="DO2" s="17" t="s">
        <v>135</v>
      </c>
      <c r="DP2" s="17" t="s">
        <v>159</v>
      </c>
      <c r="DQ2" s="61" t="s">
        <v>345</v>
      </c>
      <c r="DR2" s="61" t="s">
        <v>394</v>
      </c>
      <c r="DS2" s="61" t="s">
        <v>395</v>
      </c>
      <c r="DT2" s="61" t="s">
        <v>41</v>
      </c>
      <c r="DU2" s="61" t="s">
        <v>396</v>
      </c>
      <c r="DV2" s="61" t="s">
        <v>397</v>
      </c>
      <c r="DW2" s="61" t="s">
        <v>398</v>
      </c>
      <c r="DX2" s="61" t="s">
        <v>399</v>
      </c>
      <c r="DY2" s="61" t="s">
        <v>381</v>
      </c>
      <c r="DZ2" s="61" t="s">
        <v>400</v>
      </c>
      <c r="EA2" s="61" t="s">
        <v>284</v>
      </c>
      <c r="EB2" s="61" t="s">
        <v>401</v>
      </c>
      <c r="EC2" s="61" t="s">
        <v>402</v>
      </c>
      <c r="ED2" s="61" t="s">
        <v>403</v>
      </c>
      <c r="EE2" s="61" t="s">
        <v>404</v>
      </c>
      <c r="EF2" s="61" t="s">
        <v>405</v>
      </c>
      <c r="EG2" s="61" t="s">
        <v>350</v>
      </c>
      <c r="EH2" s="61" t="s">
        <v>289</v>
      </c>
      <c r="EI2" s="61" t="s">
        <v>389</v>
      </c>
      <c r="EJ2" s="61" t="s">
        <v>390</v>
      </c>
      <c r="EK2" s="61" t="s">
        <v>391</v>
      </c>
      <c r="EL2" s="61" t="s">
        <v>392</v>
      </c>
      <c r="EM2" s="61" t="s">
        <v>286</v>
      </c>
      <c r="EN2" s="17" t="s">
        <v>406</v>
      </c>
      <c r="EO2" s="17" t="s">
        <v>407</v>
      </c>
      <c r="ES2" s="28"/>
    </row>
    <row r="3" spans="1:149" x14ac:dyDescent="0.3">
      <c r="A3" s="15" t="s">
        <v>169</v>
      </c>
      <c r="B3" s="15">
        <v>134.73907585000001</v>
      </c>
      <c r="C3" s="15"/>
      <c r="D3" s="15">
        <v>942.59260858000005</v>
      </c>
      <c r="E3" s="15">
        <v>30.713272119999999</v>
      </c>
      <c r="F3" s="15">
        <v>28.256210400000001</v>
      </c>
      <c r="G3" s="15">
        <v>69.728132489999993</v>
      </c>
      <c r="H3" s="15">
        <v>64.744924249999997</v>
      </c>
      <c r="I3" s="15"/>
      <c r="J3" s="17" t="s">
        <v>169</v>
      </c>
      <c r="K3" s="17">
        <v>0</v>
      </c>
      <c r="L3" s="17">
        <v>0.73509532639082398</v>
      </c>
      <c r="M3" s="17">
        <v>0.119648857719789</v>
      </c>
      <c r="N3" s="17">
        <v>0.272195010074747</v>
      </c>
      <c r="O3" s="17">
        <v>0.272195010074747</v>
      </c>
      <c r="P3" s="17">
        <v>1.0512472477951</v>
      </c>
      <c r="Q3" s="17">
        <v>0</v>
      </c>
      <c r="R3" s="17">
        <v>1.24411964648886E-4</v>
      </c>
      <c r="S3" s="17">
        <v>6.0742306861334802E-4</v>
      </c>
      <c r="T3" s="17">
        <v>0.131716949288194</v>
      </c>
      <c r="U3" s="17">
        <v>1.18111002238902E-4</v>
      </c>
      <c r="V3" s="17">
        <v>6.5586800959769306E-2</v>
      </c>
      <c r="W3" s="17">
        <v>4.1344470664748598E-3</v>
      </c>
      <c r="X3" s="17">
        <v>2.5340179522368601E-3</v>
      </c>
      <c r="Y3" s="17">
        <v>1.5535881489671599</v>
      </c>
      <c r="Z3" s="5">
        <v>4.0915157018689603E-8</v>
      </c>
      <c r="AA3" s="5">
        <v>1.63659286915017E-7</v>
      </c>
      <c r="AB3" s="17">
        <v>134.739031642718</v>
      </c>
      <c r="AC3" s="17">
        <v>2.4570603023638999</v>
      </c>
      <c r="AD3" s="17">
        <v>13.1117573525796</v>
      </c>
      <c r="AE3" s="17">
        <v>3.8804521437193</v>
      </c>
      <c r="AF3" s="17">
        <v>0.35365472224518701</v>
      </c>
      <c r="AG3" s="17">
        <v>9.4222006045073492</v>
      </c>
      <c r="AH3" s="17">
        <v>1.4881134705710499</v>
      </c>
      <c r="AI3" s="17">
        <v>6.4775193587102899</v>
      </c>
      <c r="AJ3" s="17">
        <v>4.9059621702759598E-2</v>
      </c>
      <c r="AK3" s="17">
        <v>1.1304314066566901</v>
      </c>
      <c r="AL3" s="17">
        <v>2.84231184776054E-2</v>
      </c>
      <c r="AM3" s="17">
        <v>0</v>
      </c>
      <c r="AN3" s="17">
        <v>0</v>
      </c>
      <c r="AO3" s="17">
        <v>1.1875536196313199</v>
      </c>
      <c r="AP3" s="17">
        <v>1.1875536196313199</v>
      </c>
      <c r="AQ3" s="17">
        <v>0</v>
      </c>
      <c r="AR3" s="17">
        <v>0</v>
      </c>
      <c r="AS3" s="17">
        <v>0.180638693147952</v>
      </c>
      <c r="AT3" s="5">
        <v>3.4252209703464E-7</v>
      </c>
      <c r="AU3" s="5">
        <v>6.6141850869322102E-7</v>
      </c>
      <c r="AV3" s="17">
        <v>7.5407357754812896</v>
      </c>
      <c r="AW3" s="17">
        <v>0.22867534263450101</v>
      </c>
      <c r="AX3" s="17">
        <v>3.5756426442035499E-2</v>
      </c>
      <c r="AY3" s="17">
        <v>0</v>
      </c>
      <c r="AZ3" s="17">
        <v>19.747363708775499</v>
      </c>
      <c r="BA3" s="17">
        <v>9.7190988528602196E-2</v>
      </c>
      <c r="BB3" s="17">
        <v>4.2384209306811697E-4</v>
      </c>
      <c r="BC3" s="17">
        <v>3.10818531942216E-3</v>
      </c>
      <c r="BD3" s="5">
        <v>3.00255419787584E-5</v>
      </c>
      <c r="BE3" s="5">
        <v>6.0960783555724501E-5</v>
      </c>
      <c r="BF3" s="17">
        <v>0</v>
      </c>
      <c r="BG3" s="17">
        <v>0</v>
      </c>
      <c r="BH3" s="17">
        <v>0.11849871815566999</v>
      </c>
      <c r="BI3" s="17">
        <v>0.54384647932891295</v>
      </c>
      <c r="BJ3" s="17">
        <v>9.9001214823878202E-3</v>
      </c>
      <c r="BK3" s="17">
        <v>9.5118820339842401E-3</v>
      </c>
      <c r="BL3" s="17">
        <v>65.529382369637901</v>
      </c>
      <c r="BM3" s="17">
        <v>848.33301797979402</v>
      </c>
      <c r="BN3" s="17">
        <v>86.718472511560407</v>
      </c>
      <c r="BO3" s="17">
        <v>942.59222626683595</v>
      </c>
      <c r="BP3" s="17">
        <v>0</v>
      </c>
      <c r="BQ3" s="17">
        <v>1.2925842088642301</v>
      </c>
      <c r="BR3" s="17">
        <v>0</v>
      </c>
      <c r="BS3" s="17">
        <v>0.11101889412854</v>
      </c>
      <c r="BT3" s="17">
        <v>2.4441555393265902E-4</v>
      </c>
      <c r="BU3" s="17">
        <v>7.2110209413074502E-4</v>
      </c>
      <c r="BV3" s="17">
        <v>5.7868327652242895E-4</v>
      </c>
      <c r="BW3" s="17">
        <v>2.7818061105948599E-2</v>
      </c>
      <c r="BX3" s="17">
        <v>1.6997219707115901E-2</v>
      </c>
      <c r="BY3" s="17">
        <v>10.821546424001699</v>
      </c>
      <c r="BZ3" s="17">
        <v>0.16502447196547501</v>
      </c>
      <c r="CA3" s="17">
        <v>0.106235953581683</v>
      </c>
      <c r="CB3" s="17">
        <v>13.1117678201249</v>
      </c>
      <c r="CC3" s="17">
        <v>9.7309076627148897E-2</v>
      </c>
      <c r="CD3" s="17">
        <v>0</v>
      </c>
      <c r="CE3" s="5">
        <v>1.7716489282781299E-7</v>
      </c>
      <c r="CF3" s="17">
        <v>7.4159720057099601E-2</v>
      </c>
      <c r="CG3" s="17">
        <v>30.7132637853977</v>
      </c>
      <c r="CH3" s="17">
        <v>28.256203483033801</v>
      </c>
      <c r="CI3" s="17">
        <v>2.4570603023638999</v>
      </c>
      <c r="CJ3" s="17">
        <v>3.74858593561401E-2</v>
      </c>
      <c r="CK3" s="17">
        <v>0</v>
      </c>
      <c r="CL3" s="17">
        <v>0.36266872203574702</v>
      </c>
      <c r="CM3" s="17">
        <v>8.6949297331856204E-2</v>
      </c>
      <c r="CN3" s="17">
        <v>2.3555524800343899</v>
      </c>
      <c r="CO3" s="17">
        <v>0.49149429565083103</v>
      </c>
      <c r="CP3" s="17">
        <v>0.353650203431494</v>
      </c>
      <c r="CQ3" s="17">
        <v>9.4222115758086904</v>
      </c>
      <c r="CR3" s="17">
        <v>2.4370793859577401E-2</v>
      </c>
      <c r="CS3" s="17">
        <v>8.3944517711381894E-2</v>
      </c>
      <c r="CT3" s="17">
        <v>1.48812189156566</v>
      </c>
      <c r="CU3" s="17">
        <v>2.6303780441695999E-3</v>
      </c>
      <c r="CV3" s="17">
        <v>69.728114273494299</v>
      </c>
      <c r="CW3" s="17">
        <v>16.060284494599198</v>
      </c>
      <c r="CX3" s="17">
        <v>0</v>
      </c>
      <c r="CY3" s="17">
        <v>0</v>
      </c>
      <c r="CZ3" s="17">
        <v>1.3718849110914499</v>
      </c>
      <c r="DA3" s="17">
        <v>0.131756220838331</v>
      </c>
      <c r="DB3" s="17">
        <v>0</v>
      </c>
      <c r="DC3" s="17">
        <v>64.744899172715506</v>
      </c>
      <c r="DD3" s="17">
        <v>0.12528172412688399</v>
      </c>
      <c r="DE3" s="17">
        <v>2.1077360741956102</v>
      </c>
      <c r="DG3" s="26">
        <f t="shared" ref="DG3:DG34" si="0">BL3/DC3</f>
        <v>1.0121165251154332</v>
      </c>
      <c r="DH3" s="25">
        <f t="shared" ref="DH3:DH34" si="1">(AV3/BO3)</f>
        <v>7.9999978414277764E-3</v>
      </c>
      <c r="DI3" s="25">
        <f t="shared" ref="DI3:DI34" si="2">BI3/CH3</f>
        <v>1.924697631992426E-2</v>
      </c>
      <c r="DJ3" s="40">
        <f t="shared" ref="DJ3:DJ34" si="3">(AB3-B3)/(B3+1E-50)</f>
        <v>-3.2809548175450227E-7</v>
      </c>
      <c r="DK3" s="40"/>
      <c r="DL3" s="40">
        <f t="shared" ref="DL3:DL34" si="4">(BO3-D3)/(D3+1E-50)</f>
        <v>-4.0559745601187912E-7</v>
      </c>
      <c r="DM3" s="40">
        <f t="shared" ref="DM3:DM34" si="5">(CG3-E3)/(E3+1E-50)</f>
        <v>-2.7136809996743494E-7</v>
      </c>
      <c r="DN3" s="40">
        <f t="shared" ref="DN3:DN34" si="6">(CH3-F3)/(F3+1E-50)</f>
        <v>-2.4479454611543745E-7</v>
      </c>
      <c r="DO3" s="40">
        <f t="shared" ref="DO3:DO34" si="7">(CV3-G3)/(G3+1E-50)</f>
        <v>-2.6125044574692351E-7</v>
      </c>
      <c r="DP3" s="40">
        <f t="shared" ref="DP3:DP34" si="8">(DC3-H3)/(H3+1E-50)</f>
        <v>-3.8732433130846938E-7</v>
      </c>
      <c r="DQ3" s="72">
        <f>(O3/0.004204-$DC3)/($DC3)</f>
        <v>2.7385354265186457E-5</v>
      </c>
      <c r="DR3" s="72">
        <f>(M3/0.001848-$DC3)/($DC3)</f>
        <v>2.3740242113547284E-6</v>
      </c>
      <c r="DS3" s="72">
        <f>((R3+S3)/0.0000259-$CH3)/($CH3)</f>
        <v>-8.7034339440374696E-7</v>
      </c>
      <c r="DT3" s="72">
        <f>(T3/0.002034-$DC3)/($DC3)</f>
        <v>1.9609803551213608E-4</v>
      </c>
      <c r="DU3" s="72">
        <f>((U3)/0.00000418-$CH3)/($CH3)</f>
        <v>6.068855809734711E-7</v>
      </c>
      <c r="DV3" s="72">
        <f>(V3/0.001013-$DC3)/($DC3)</f>
        <v>3.3253418456647309E-6</v>
      </c>
      <c r="DW3" s="72">
        <f>((X3+W3)/0.000236-$CH3)/($CH3)</f>
        <v>1.4946706464897242E-7</v>
      </c>
      <c r="DX3" s="72">
        <f>((AA3+Z3)/0.00000000724-$CH3)/($CH3)</f>
        <v>-2.2939443097622571E-6</v>
      </c>
      <c r="DY3" s="72">
        <f>(AL3/0.000439-$DC3)/($DC3)</f>
        <v>3.7906182527148694E-6</v>
      </c>
      <c r="DZ3" s="72">
        <f>(AP3/0.018342-$DC3)/($DC3)</f>
        <v>2.255907751328034E-6</v>
      </c>
      <c r="EA3" s="72">
        <f>(AS3/0.00279-$DC3)/($DC3)</f>
        <v>2.3497572182742612E-6</v>
      </c>
      <c r="EB3" s="72">
        <f>((AT3+AU3+CE3)/0.0000000418-$CH3)/($CH3)</f>
        <v>-3.2232708021390107E-6</v>
      </c>
      <c r="EC3" s="72">
        <f>((BB3+BC3)/0.000125-$CH3)/($CH3)</f>
        <v>5.5976693484738652E-7</v>
      </c>
      <c r="ED3" s="72">
        <f>((BD3+BE3)/0.00000322-$CH3)/($CH3)</f>
        <v>1.4841121963945256E-5</v>
      </c>
      <c r="EE3" s="72">
        <f>(BH3/0.00183-$DC3)/($DC3)</f>
        <v>1.3126480489292076E-4</v>
      </c>
      <c r="EF3" s="72">
        <f>((BJ3+BK3)/0.000687-$CH3)/($CH3)</f>
        <v>-4.2635829033223438E-7</v>
      </c>
      <c r="EG3" s="72">
        <f>(DA3/0.002035-$DC3)/($DC3)</f>
        <v>2.6641838078662259E-6</v>
      </c>
      <c r="EH3" s="72">
        <f>(DD3/0.001935-$DC3)/($DC3)</f>
        <v>2.7476363986736773E-6</v>
      </c>
      <c r="EI3" s="114">
        <f>(BS3-$DC3*0.0017-$CH3*0.0000337)/(BS3)</f>
        <v>2.9857759619426395E-6</v>
      </c>
      <c r="EJ3" s="72">
        <f>((BT3)/0.00000865-$CH3)/($CH3)</f>
        <v>-2.4801780006688255E-6</v>
      </c>
      <c r="EK3" s="72">
        <f>((BU3)/0.0000255-$CH3)/($CH3)</f>
        <v>7.895615666460551E-4</v>
      </c>
      <c r="EL3" s="72">
        <f>((BV3)/0.0000205-$CH3)/($CH3)</f>
        <v>-9.8211954628820504E-4</v>
      </c>
      <c r="EM3" s="114">
        <f>(BW3-$DC3*0.000333-$CH3*0.000222)/(BW3)</f>
        <v>-5.3445463875229776E-4</v>
      </c>
      <c r="EN3" s="40">
        <f>(SUM(AC3:AH3)-$CG3)/($CG3)</f>
        <v>-8.2014765628893423E-7</v>
      </c>
      <c r="EO3" s="40">
        <f>(SUM(AD3:AH3)-$CH3)/($CH3)</f>
        <v>-8.914648185380777E-7</v>
      </c>
      <c r="EP3" s="40"/>
      <c r="EQ3" s="40"/>
      <c r="ER3" s="40"/>
      <c r="ES3" s="40"/>
    </row>
    <row r="4" spans="1:149" x14ac:dyDescent="0.3">
      <c r="A4" s="15" t="s">
        <v>171</v>
      </c>
      <c r="B4" s="15"/>
      <c r="C4" s="15"/>
      <c r="D4" s="15"/>
      <c r="E4" s="15"/>
      <c r="F4" s="15"/>
      <c r="G4" s="15"/>
      <c r="H4" s="15"/>
      <c r="I4" s="15"/>
      <c r="DG4" s="26" t="e">
        <f t="shared" si="0"/>
        <v>#DIV/0!</v>
      </c>
      <c r="DH4" s="25" t="e">
        <f t="shared" si="1"/>
        <v>#DIV/0!</v>
      </c>
      <c r="DI4" s="25" t="e">
        <f t="shared" si="2"/>
        <v>#DIV/0!</v>
      </c>
      <c r="DJ4" s="40">
        <f t="shared" si="3"/>
        <v>0</v>
      </c>
      <c r="DK4" s="40"/>
      <c r="DL4" s="40">
        <f t="shared" si="4"/>
        <v>0</v>
      </c>
      <c r="DM4" s="40">
        <f t="shared" si="5"/>
        <v>0</v>
      </c>
      <c r="DN4" s="40">
        <f t="shared" si="6"/>
        <v>0</v>
      </c>
      <c r="DO4" s="40">
        <f t="shared" si="7"/>
        <v>0</v>
      </c>
      <c r="DP4" s="40">
        <f t="shared" si="8"/>
        <v>0</v>
      </c>
      <c r="DQ4" s="72" t="e">
        <f t="shared" ref="DQ4:DQ51" si="9">(O4/0.004204-$DC4)/($DC4)</f>
        <v>#DIV/0!</v>
      </c>
      <c r="DR4" s="72" t="e">
        <f t="shared" ref="DR4:DR51" si="10">(M4/0.001848-$DC4)/($DC4)</f>
        <v>#DIV/0!</v>
      </c>
      <c r="DS4" s="72" t="e">
        <f t="shared" ref="DS4:DS51" si="11">((R4+S4)/0.0000259-$CH4)/($CH4)</f>
        <v>#DIV/0!</v>
      </c>
      <c r="DT4" s="72" t="e">
        <f t="shared" ref="DT4:DT51" si="12">(T4/0.002034-$DC4)/($DC4)</f>
        <v>#DIV/0!</v>
      </c>
      <c r="DU4" s="72" t="e">
        <f t="shared" ref="DU4:DU51" si="13">((U4)/0.00000418-$CH4)/($CH4)</f>
        <v>#DIV/0!</v>
      </c>
      <c r="DV4" s="72" t="e">
        <f t="shared" ref="DV4:DV51" si="14">(V4/0.001013-$DC4)/($DC4)</f>
        <v>#DIV/0!</v>
      </c>
      <c r="DW4" s="72" t="e">
        <f t="shared" ref="DW4:DW51" si="15">((X4+W4)/0.000236-$CH4)/($CH4)</f>
        <v>#DIV/0!</v>
      </c>
      <c r="DX4" s="72" t="e">
        <f t="shared" ref="DX4:DX51" si="16">((AA4+Z4)/0.00000000724-$CH4)/($CH4)</f>
        <v>#DIV/0!</v>
      </c>
      <c r="DY4" s="72" t="e">
        <f t="shared" ref="DY4:DY51" si="17">(AL4/0.000439-$DC4)/($DC4)</f>
        <v>#DIV/0!</v>
      </c>
      <c r="DZ4" s="72" t="e">
        <f t="shared" ref="DZ4:DZ51" si="18">(AP4/0.018342-$DC4)/($DC4)</f>
        <v>#DIV/0!</v>
      </c>
      <c r="EA4" s="72" t="e">
        <f t="shared" ref="EA4:EA51" si="19">(AS4/0.00279-$DC4)/($DC4)</f>
        <v>#DIV/0!</v>
      </c>
      <c r="EB4" s="72" t="e">
        <f t="shared" ref="EB4:EB51" si="20">((AT4+AU4+CE4)/0.0000000418-$CH4)/($CH4)</f>
        <v>#DIV/0!</v>
      </c>
      <c r="EC4" s="72" t="e">
        <f t="shared" ref="EC4:EC51" si="21">((BB4+BC4)/0.000125-$CH4)/($CH4)</f>
        <v>#DIV/0!</v>
      </c>
      <c r="ED4" s="72" t="e">
        <f t="shared" ref="ED4:ED51" si="22">((BD4+BE4)/0.00000322-$CH4)/($CH4)</f>
        <v>#DIV/0!</v>
      </c>
      <c r="EE4" s="72" t="e">
        <f t="shared" ref="EE4:EE51" si="23">(BH4/0.00183-$DC4)/($DC4)</f>
        <v>#DIV/0!</v>
      </c>
      <c r="EF4" s="72" t="e">
        <f t="shared" ref="EF4:EF51" si="24">((BJ4+BK4)/0.000687-$CH4)/($CH4)</f>
        <v>#DIV/0!</v>
      </c>
      <c r="EG4" s="72" t="e">
        <f t="shared" ref="EG4:EG51" si="25">(DA4/0.002035-$DC4)/($DC4)</f>
        <v>#DIV/0!</v>
      </c>
      <c r="EH4" s="72" t="e">
        <f t="shared" ref="EH4:EH51" si="26">(DD4/0.001935-$DC4)/($DC4)</f>
        <v>#DIV/0!</v>
      </c>
      <c r="EI4" s="114" t="e">
        <f t="shared" ref="EI4:EI51" si="27">(BS4-$DC4*0.0017-$CH4*0.0000337)/(BS4)</f>
        <v>#DIV/0!</v>
      </c>
      <c r="EJ4" s="72" t="e">
        <f t="shared" ref="EJ4:EJ51" si="28">((BT4)/0.00000865-$CH4)/($CH4)</f>
        <v>#DIV/0!</v>
      </c>
      <c r="EK4" s="72" t="e">
        <f t="shared" ref="EK4:EK51" si="29">((BU4)/0.0000255-$CH4)/($CH4)</f>
        <v>#DIV/0!</v>
      </c>
      <c r="EL4" s="72" t="e">
        <f t="shared" ref="EL4:EL51" si="30">((BV4)/0.0000205-$CH4)/($CH4)</f>
        <v>#DIV/0!</v>
      </c>
      <c r="EM4" s="114" t="e">
        <f t="shared" ref="EM4:EM51" si="31">(BW4-$DC4*0.000333-$CH4*0.000222)/(BW4)</f>
        <v>#DIV/0!</v>
      </c>
      <c r="EN4" s="40" t="e">
        <f t="shared" ref="EN4:EN51" si="32">(SUM(AC4:AH4)-$CG4)/($CG4)</f>
        <v>#DIV/0!</v>
      </c>
      <c r="EO4" s="40" t="e">
        <f t="shared" ref="EO4:EO51" si="33">(SUM(AD4:AH4)-$CH4)/($CH4)</f>
        <v>#DIV/0!</v>
      </c>
      <c r="EP4" s="40"/>
      <c r="EQ4" s="40"/>
      <c r="ER4" s="40"/>
      <c r="ES4" s="40"/>
    </row>
    <row r="5" spans="1:149" x14ac:dyDescent="0.3">
      <c r="A5" s="15" t="s">
        <v>172</v>
      </c>
      <c r="B5" s="15"/>
      <c r="C5" s="15"/>
      <c r="D5" s="15"/>
      <c r="E5" s="15"/>
      <c r="F5" s="15"/>
      <c r="G5" s="15"/>
      <c r="H5" s="15"/>
      <c r="I5" s="15"/>
      <c r="DG5" s="26" t="e">
        <f t="shared" si="0"/>
        <v>#DIV/0!</v>
      </c>
      <c r="DH5" s="25" t="e">
        <f t="shared" si="1"/>
        <v>#DIV/0!</v>
      </c>
      <c r="DI5" s="25" t="e">
        <f t="shared" si="2"/>
        <v>#DIV/0!</v>
      </c>
      <c r="DJ5" s="40">
        <f t="shared" si="3"/>
        <v>0</v>
      </c>
      <c r="DK5" s="40"/>
      <c r="DL5" s="40">
        <f t="shared" si="4"/>
        <v>0</v>
      </c>
      <c r="DM5" s="40">
        <f t="shared" si="5"/>
        <v>0</v>
      </c>
      <c r="DN5" s="40">
        <f t="shared" si="6"/>
        <v>0</v>
      </c>
      <c r="DO5" s="40">
        <f t="shared" si="7"/>
        <v>0</v>
      </c>
      <c r="DP5" s="40">
        <f t="shared" si="8"/>
        <v>0</v>
      </c>
      <c r="DQ5" s="72" t="e">
        <f t="shared" si="9"/>
        <v>#DIV/0!</v>
      </c>
      <c r="DR5" s="72" t="e">
        <f t="shared" si="10"/>
        <v>#DIV/0!</v>
      </c>
      <c r="DS5" s="72" t="e">
        <f t="shared" si="11"/>
        <v>#DIV/0!</v>
      </c>
      <c r="DT5" s="72" t="e">
        <f t="shared" si="12"/>
        <v>#DIV/0!</v>
      </c>
      <c r="DU5" s="72" t="e">
        <f t="shared" si="13"/>
        <v>#DIV/0!</v>
      </c>
      <c r="DV5" s="72" t="e">
        <f t="shared" si="14"/>
        <v>#DIV/0!</v>
      </c>
      <c r="DW5" s="72" t="e">
        <f t="shared" si="15"/>
        <v>#DIV/0!</v>
      </c>
      <c r="DX5" s="72" t="e">
        <f t="shared" si="16"/>
        <v>#DIV/0!</v>
      </c>
      <c r="DY5" s="72" t="e">
        <f t="shared" si="17"/>
        <v>#DIV/0!</v>
      </c>
      <c r="DZ5" s="72" t="e">
        <f t="shared" si="18"/>
        <v>#DIV/0!</v>
      </c>
      <c r="EA5" s="72" t="e">
        <f t="shared" si="19"/>
        <v>#DIV/0!</v>
      </c>
      <c r="EB5" s="72" t="e">
        <f t="shared" si="20"/>
        <v>#DIV/0!</v>
      </c>
      <c r="EC5" s="72" t="e">
        <f t="shared" si="21"/>
        <v>#DIV/0!</v>
      </c>
      <c r="ED5" s="72" t="e">
        <f t="shared" si="22"/>
        <v>#DIV/0!</v>
      </c>
      <c r="EE5" s="72" t="e">
        <f t="shared" si="23"/>
        <v>#DIV/0!</v>
      </c>
      <c r="EF5" s="72" t="e">
        <f t="shared" si="24"/>
        <v>#DIV/0!</v>
      </c>
      <c r="EG5" s="72" t="e">
        <f t="shared" si="25"/>
        <v>#DIV/0!</v>
      </c>
      <c r="EH5" s="72" t="e">
        <f t="shared" si="26"/>
        <v>#DIV/0!</v>
      </c>
      <c r="EI5" s="114" t="e">
        <f t="shared" si="27"/>
        <v>#DIV/0!</v>
      </c>
      <c r="EJ5" s="72" t="e">
        <f t="shared" si="28"/>
        <v>#DIV/0!</v>
      </c>
      <c r="EK5" s="72" t="e">
        <f t="shared" si="29"/>
        <v>#DIV/0!</v>
      </c>
      <c r="EL5" s="72" t="e">
        <f t="shared" si="30"/>
        <v>#DIV/0!</v>
      </c>
      <c r="EM5" s="114" t="e">
        <f t="shared" si="31"/>
        <v>#DIV/0!</v>
      </c>
      <c r="EN5" s="40" t="e">
        <f t="shared" si="32"/>
        <v>#DIV/0!</v>
      </c>
      <c r="EO5" s="40" t="e">
        <f t="shared" si="33"/>
        <v>#DIV/0!</v>
      </c>
      <c r="EP5" s="40"/>
      <c r="EQ5" s="40"/>
      <c r="ER5" s="40"/>
      <c r="ES5" s="40"/>
    </row>
    <row r="6" spans="1:149" x14ac:dyDescent="0.3">
      <c r="A6" s="15" t="s">
        <v>173</v>
      </c>
      <c r="B6" s="15">
        <v>1689.2911245</v>
      </c>
      <c r="C6" s="15"/>
      <c r="D6" s="15">
        <v>13754.840531</v>
      </c>
      <c r="E6" s="15">
        <v>459.15406468999998</v>
      </c>
      <c r="F6" s="15">
        <v>422.42173951000001</v>
      </c>
      <c r="G6" s="15">
        <v>1078.5420254000001</v>
      </c>
      <c r="H6" s="15">
        <v>727.15196613000001</v>
      </c>
      <c r="I6" s="15"/>
      <c r="J6" s="17" t="s">
        <v>173</v>
      </c>
      <c r="K6" s="17">
        <v>0</v>
      </c>
      <c r="L6" s="17">
        <v>8.2558851005173501</v>
      </c>
      <c r="M6" s="17">
        <v>1.34377862483016</v>
      </c>
      <c r="N6" s="17">
        <v>3.0570337993082299</v>
      </c>
      <c r="O6" s="17">
        <v>3.0570337993082299</v>
      </c>
      <c r="P6" s="17">
        <v>11.8065880976768</v>
      </c>
      <c r="Q6" s="17">
        <v>0</v>
      </c>
      <c r="R6" s="17">
        <v>1.85992234119832E-3</v>
      </c>
      <c r="S6" s="17">
        <v>9.0807893233463902E-3</v>
      </c>
      <c r="T6" s="17">
        <v>1.47931664471015</v>
      </c>
      <c r="U6" s="17">
        <v>1.7657140422746101E-3</v>
      </c>
      <c r="V6" s="17">
        <v>0.73660688435681698</v>
      </c>
      <c r="W6" s="17">
        <v>6.18086779918098E-2</v>
      </c>
      <c r="X6" s="17">
        <v>3.7882681705495497E-2</v>
      </c>
      <c r="Y6" s="17">
        <v>17.4484217852321</v>
      </c>
      <c r="Z6" s="5">
        <v>6.11663422807916E-7</v>
      </c>
      <c r="AA6" s="5">
        <v>2.4466670585382199E-6</v>
      </c>
      <c r="AB6" s="17">
        <v>1689.2901171804999</v>
      </c>
      <c r="AC6" s="17">
        <v>36.7323031161229</v>
      </c>
      <c r="AD6" s="17">
        <v>196.016698397791</v>
      </c>
      <c r="AE6" s="17">
        <v>58.011565128391602</v>
      </c>
      <c r="AF6" s="17">
        <v>5.2870289369863803</v>
      </c>
      <c r="AG6" s="17">
        <v>140.85902693055999</v>
      </c>
      <c r="AH6" s="17">
        <v>22.246828037941501</v>
      </c>
      <c r="AI6" s="17">
        <v>72.749236165809904</v>
      </c>
      <c r="AJ6" s="17">
        <v>0.55099043549416105</v>
      </c>
      <c r="AK6" s="17">
        <v>12.6959291770811</v>
      </c>
      <c r="AL6" s="17">
        <v>0.31922045491177398</v>
      </c>
      <c r="AM6" s="17">
        <v>0</v>
      </c>
      <c r="AN6" s="17">
        <v>0</v>
      </c>
      <c r="AO6" s="17">
        <v>13.337439680406201</v>
      </c>
      <c r="AP6" s="17">
        <v>13.337439680406201</v>
      </c>
      <c r="AQ6" s="17">
        <v>0</v>
      </c>
      <c r="AR6" s="17">
        <v>0</v>
      </c>
      <c r="AS6" s="17">
        <v>2.0287580984726898</v>
      </c>
      <c r="AT6" s="5">
        <v>5.1205986125915197E-6</v>
      </c>
      <c r="AU6" s="5">
        <v>9.8879745968493299E-6</v>
      </c>
      <c r="AV6" s="17">
        <v>110.03871432618401</v>
      </c>
      <c r="AW6" s="17">
        <v>2.56826079053676</v>
      </c>
      <c r="AX6" s="17">
        <v>0.401581575278808</v>
      </c>
      <c r="AY6" s="17">
        <v>0</v>
      </c>
      <c r="AZ6" s="17">
        <v>221.78306921644</v>
      </c>
      <c r="BA6" s="17">
        <v>1.0915528510144199</v>
      </c>
      <c r="BB6" s="17">
        <v>6.3363173858694702E-3</v>
      </c>
      <c r="BC6" s="17">
        <v>4.6466392207763503E-2</v>
      </c>
      <c r="BD6" s="17">
        <v>4.4886522994758501E-4</v>
      </c>
      <c r="BE6" s="17">
        <v>9.1133332130711997E-4</v>
      </c>
      <c r="BF6" s="17">
        <v>0</v>
      </c>
      <c r="BG6" s="17">
        <v>0</v>
      </c>
      <c r="BH6" s="17">
        <v>1.3308598130801099</v>
      </c>
      <c r="BI6" s="17">
        <v>8.1303465378726507</v>
      </c>
      <c r="BJ6" s="17">
        <v>0.148003845191443</v>
      </c>
      <c r="BK6" s="17">
        <v>0.14219977386089899</v>
      </c>
      <c r="BL6" s="17">
        <v>735.96251598295805</v>
      </c>
      <c r="BM6" s="17">
        <v>12379.352640694</v>
      </c>
      <c r="BN6" s="17">
        <v>1265.4450520396599</v>
      </c>
      <c r="BO6" s="17">
        <v>13754.8364070598</v>
      </c>
      <c r="BP6" s="17">
        <v>0</v>
      </c>
      <c r="BQ6" s="17">
        <v>14.51702640271</v>
      </c>
      <c r="BR6" s="17">
        <v>0</v>
      </c>
      <c r="BS6" s="17">
        <v>1.2503964793570199</v>
      </c>
      <c r="BT6" s="17">
        <v>3.65395415426401E-3</v>
      </c>
      <c r="BU6" s="17">
        <v>1.0780311082013E-2</v>
      </c>
      <c r="BV6" s="17">
        <v>8.6512404822831103E-3</v>
      </c>
      <c r="BW6" s="17">
        <v>0.33571971259709898</v>
      </c>
      <c r="BX6" s="17">
        <v>0.25410316599150101</v>
      </c>
      <c r="BY6" s="17">
        <v>121.536851896082</v>
      </c>
      <c r="BZ6" s="17">
        <v>2.4670654859813501</v>
      </c>
      <c r="CA6" s="17">
        <v>1.5881924598621</v>
      </c>
      <c r="CB6" s="17">
        <v>196.01690863384999</v>
      </c>
      <c r="CC6" s="17">
        <v>1.4547406546624999</v>
      </c>
      <c r="CD6" s="17">
        <v>0</v>
      </c>
      <c r="CE6" s="5">
        <v>2.64858808578184E-6</v>
      </c>
      <c r="CF6" s="17">
        <v>1.1086659892083699</v>
      </c>
      <c r="CG6" s="17">
        <v>459.15389789103199</v>
      </c>
      <c r="CH6" s="17">
        <v>422.42159477490901</v>
      </c>
      <c r="CI6" s="17">
        <v>36.7323031161229</v>
      </c>
      <c r="CJ6" s="17">
        <v>0.56040271721864798</v>
      </c>
      <c r="CK6" s="17">
        <v>0</v>
      </c>
      <c r="CL6" s="17">
        <v>5.4217827513682399</v>
      </c>
      <c r="CM6" s="17">
        <v>1.2998647973566499</v>
      </c>
      <c r="CN6" s="17">
        <v>35.214798106009198</v>
      </c>
      <c r="CO6" s="17">
        <v>7.34769547071435</v>
      </c>
      <c r="CP6" s="17">
        <v>5.2869654163152999</v>
      </c>
      <c r="CQ6" s="17">
        <v>140.859182783004</v>
      </c>
      <c r="CR6" s="17">
        <v>0.273709055105819</v>
      </c>
      <c r="CS6" s="17">
        <v>1.2549464761432301</v>
      </c>
      <c r="CT6" s="17">
        <v>22.2469564824153</v>
      </c>
      <c r="CU6" s="17">
        <v>3.9323384806847501E-2</v>
      </c>
      <c r="CV6" s="17">
        <v>1078.5417931945501</v>
      </c>
      <c r="CW6" s="17">
        <v>180.37357030304199</v>
      </c>
      <c r="CX6" s="17">
        <v>0</v>
      </c>
      <c r="CY6" s="17">
        <v>0</v>
      </c>
      <c r="CZ6" s="17">
        <v>15.4076742822353</v>
      </c>
      <c r="DA6" s="17">
        <v>1.47975765510418</v>
      </c>
      <c r="DB6" s="17">
        <v>0</v>
      </c>
      <c r="DC6" s="17">
        <v>727.15168202296002</v>
      </c>
      <c r="DD6" s="17">
        <v>1.4070407065308199</v>
      </c>
      <c r="DE6" s="17">
        <v>23.672033914217401</v>
      </c>
      <c r="DG6" s="26">
        <f t="shared" si="0"/>
        <v>1.0121169134003596</v>
      </c>
      <c r="DH6" s="25">
        <f t="shared" si="1"/>
        <v>8.0000016772068337E-3</v>
      </c>
      <c r="DI6" s="25">
        <f t="shared" si="2"/>
        <v>1.9246995509793897E-2</v>
      </c>
      <c r="DJ6" s="40">
        <f t="shared" si="3"/>
        <v>-5.9629716008972692E-7</v>
      </c>
      <c r="DK6" s="40"/>
      <c r="DL6" s="40">
        <f t="shared" si="4"/>
        <v>-2.9981737633138058E-7</v>
      </c>
      <c r="DM6" s="40">
        <f t="shared" si="5"/>
        <v>-3.6327451028553735E-7</v>
      </c>
      <c r="DN6" s="40">
        <f t="shared" si="6"/>
        <v>-3.4263172905430362E-7</v>
      </c>
      <c r="DO6" s="40">
        <f t="shared" si="7"/>
        <v>-2.1529569036604641E-7</v>
      </c>
      <c r="DP6" s="40">
        <f t="shared" si="8"/>
        <v>-3.9071205638102446E-7</v>
      </c>
      <c r="DQ6" s="72">
        <f t="shared" si="9"/>
        <v>2.8828802727952383E-5</v>
      </c>
      <c r="DR6" s="72">
        <f t="shared" si="10"/>
        <v>1.7238373049461482E-6</v>
      </c>
      <c r="DS6" s="72">
        <f t="shared" si="11"/>
        <v>-6.983202127854365E-7</v>
      </c>
      <c r="DT6" s="72">
        <f t="shared" si="12"/>
        <v>1.9615839965288933E-4</v>
      </c>
      <c r="DU6" s="72">
        <f t="shared" si="13"/>
        <v>-4.6575187203141722E-6</v>
      </c>
      <c r="DV6" s="72">
        <f t="shared" si="14"/>
        <v>3.028038917126961E-6</v>
      </c>
      <c r="DW6" s="72">
        <f t="shared" si="15"/>
        <v>-1.3709250858465202E-6</v>
      </c>
      <c r="DX6" s="72">
        <f t="shared" si="16"/>
        <v>-6.0975198057713537E-7</v>
      </c>
      <c r="DY6" s="72">
        <f t="shared" si="17"/>
        <v>2.7144439939869311E-6</v>
      </c>
      <c r="DZ6" s="72">
        <f t="shared" si="18"/>
        <v>1.764115387881195E-6</v>
      </c>
      <c r="EA6" s="72">
        <f t="shared" si="19"/>
        <v>2.4180509727913467E-6</v>
      </c>
      <c r="EB6" s="72">
        <f t="shared" si="20"/>
        <v>-3.4754258742470167E-6</v>
      </c>
      <c r="EC6" s="72">
        <f t="shared" si="21"/>
        <v>1.9405768017743901E-7</v>
      </c>
      <c r="ED6" s="72">
        <f t="shared" si="22"/>
        <v>7.4700877751399873E-7</v>
      </c>
      <c r="EE6" s="72">
        <f t="shared" si="23"/>
        <v>1.2943306973575496E-4</v>
      </c>
      <c r="EF6" s="72">
        <f t="shared" si="24"/>
        <v>-5.7056557761783965E-8</v>
      </c>
      <c r="EG6" s="72">
        <f t="shared" si="25"/>
        <v>2.6911151020384603E-6</v>
      </c>
      <c r="EH6" s="72">
        <f t="shared" si="26"/>
        <v>1.5648586621963391E-6</v>
      </c>
      <c r="EI6" s="114">
        <f t="shared" si="27"/>
        <v>2.4089751717336546E-6</v>
      </c>
      <c r="EJ6" s="72">
        <f t="shared" si="28"/>
        <v>2.0141128101306472E-6</v>
      </c>
      <c r="EK6" s="72">
        <f t="shared" si="29"/>
        <v>7.9470974752834272E-4</v>
      </c>
      <c r="EL6" s="72">
        <f t="shared" si="30"/>
        <v>-9.7027220412072704E-4</v>
      </c>
      <c r="EM6" s="114">
        <f t="shared" si="31"/>
        <v>-5.9392269531643538E-4</v>
      </c>
      <c r="EN6" s="40">
        <f t="shared" si="32"/>
        <v>-9.7427734078336349E-7</v>
      </c>
      <c r="EO6" s="40">
        <f t="shared" si="33"/>
        <v>-1.0589970874293831E-6</v>
      </c>
      <c r="EP6" s="40"/>
      <c r="EQ6" s="40"/>
      <c r="ER6" s="40"/>
      <c r="ES6" s="40"/>
    </row>
    <row r="7" spans="1:149" x14ac:dyDescent="0.3">
      <c r="A7" s="15" t="s">
        <v>174</v>
      </c>
      <c r="B7" s="15"/>
      <c r="C7" s="15"/>
      <c r="D7" s="15"/>
      <c r="E7" s="15"/>
      <c r="F7" s="15"/>
      <c r="G7" s="15"/>
      <c r="H7" s="15"/>
      <c r="I7" s="15"/>
      <c r="DG7" s="26" t="e">
        <f t="shared" si="0"/>
        <v>#DIV/0!</v>
      </c>
      <c r="DH7" s="25" t="e">
        <f t="shared" si="1"/>
        <v>#DIV/0!</v>
      </c>
      <c r="DI7" s="25" t="e">
        <f t="shared" si="2"/>
        <v>#DIV/0!</v>
      </c>
      <c r="DJ7" s="40">
        <f t="shared" si="3"/>
        <v>0</v>
      </c>
      <c r="DK7" s="40"/>
      <c r="DL7" s="40">
        <f t="shared" si="4"/>
        <v>0</v>
      </c>
      <c r="DM7" s="40">
        <f t="shared" si="5"/>
        <v>0</v>
      </c>
      <c r="DN7" s="40">
        <f t="shared" si="6"/>
        <v>0</v>
      </c>
      <c r="DO7" s="40">
        <f t="shared" si="7"/>
        <v>0</v>
      </c>
      <c r="DP7" s="40">
        <f t="shared" si="8"/>
        <v>0</v>
      </c>
      <c r="DQ7" s="72" t="e">
        <f t="shared" si="9"/>
        <v>#DIV/0!</v>
      </c>
      <c r="DR7" s="72" t="e">
        <f t="shared" si="10"/>
        <v>#DIV/0!</v>
      </c>
      <c r="DS7" s="72" t="e">
        <f t="shared" si="11"/>
        <v>#DIV/0!</v>
      </c>
      <c r="DT7" s="72" t="e">
        <f t="shared" si="12"/>
        <v>#DIV/0!</v>
      </c>
      <c r="DU7" s="72" t="e">
        <f t="shared" si="13"/>
        <v>#DIV/0!</v>
      </c>
      <c r="DV7" s="72" t="e">
        <f t="shared" si="14"/>
        <v>#DIV/0!</v>
      </c>
      <c r="DW7" s="72" t="e">
        <f t="shared" si="15"/>
        <v>#DIV/0!</v>
      </c>
      <c r="DX7" s="72" t="e">
        <f t="shared" si="16"/>
        <v>#DIV/0!</v>
      </c>
      <c r="DY7" s="72" t="e">
        <f t="shared" si="17"/>
        <v>#DIV/0!</v>
      </c>
      <c r="DZ7" s="72" t="e">
        <f t="shared" si="18"/>
        <v>#DIV/0!</v>
      </c>
      <c r="EA7" s="72" t="e">
        <f t="shared" si="19"/>
        <v>#DIV/0!</v>
      </c>
      <c r="EB7" s="72" t="e">
        <f t="shared" si="20"/>
        <v>#DIV/0!</v>
      </c>
      <c r="EC7" s="72" t="e">
        <f t="shared" si="21"/>
        <v>#DIV/0!</v>
      </c>
      <c r="ED7" s="72" t="e">
        <f t="shared" si="22"/>
        <v>#DIV/0!</v>
      </c>
      <c r="EE7" s="72" t="e">
        <f t="shared" si="23"/>
        <v>#DIV/0!</v>
      </c>
      <c r="EF7" s="72" t="e">
        <f t="shared" si="24"/>
        <v>#DIV/0!</v>
      </c>
      <c r="EG7" s="72" t="e">
        <f t="shared" si="25"/>
        <v>#DIV/0!</v>
      </c>
      <c r="EH7" s="72" t="e">
        <f t="shared" si="26"/>
        <v>#DIV/0!</v>
      </c>
      <c r="EI7" s="114" t="e">
        <f t="shared" si="27"/>
        <v>#DIV/0!</v>
      </c>
      <c r="EJ7" s="72" t="e">
        <f t="shared" si="28"/>
        <v>#DIV/0!</v>
      </c>
      <c r="EK7" s="72" t="e">
        <f t="shared" si="29"/>
        <v>#DIV/0!</v>
      </c>
      <c r="EL7" s="72" t="e">
        <f t="shared" si="30"/>
        <v>#DIV/0!</v>
      </c>
      <c r="EM7" s="114" t="e">
        <f t="shared" si="31"/>
        <v>#DIV/0!</v>
      </c>
      <c r="EN7" s="40" t="e">
        <f t="shared" si="32"/>
        <v>#DIV/0!</v>
      </c>
      <c r="EO7" s="40" t="e">
        <f t="shared" si="33"/>
        <v>#DIV/0!</v>
      </c>
      <c r="EP7" s="40"/>
      <c r="EQ7" s="40"/>
      <c r="ER7" s="40"/>
      <c r="ES7" s="40"/>
    </row>
    <row r="8" spans="1:149" x14ac:dyDescent="0.3">
      <c r="A8" s="15" t="s">
        <v>175</v>
      </c>
      <c r="B8" s="15">
        <v>15.854209640000001</v>
      </c>
      <c r="C8" s="15"/>
      <c r="D8" s="15">
        <v>139.48691676000001</v>
      </c>
      <c r="E8" s="15">
        <v>3.99038498</v>
      </c>
      <c r="F8" s="15">
        <v>3.6711542000000001</v>
      </c>
      <c r="G8" s="15">
        <v>9.3251268300000003</v>
      </c>
      <c r="H8" s="15">
        <v>6.7035581300000002</v>
      </c>
      <c r="I8" s="15"/>
      <c r="J8" s="17" t="s">
        <v>175</v>
      </c>
      <c r="K8" s="17">
        <v>0</v>
      </c>
      <c r="L8" s="17">
        <v>7.6110261711866994E-2</v>
      </c>
      <c r="M8" s="17">
        <v>1.2388192241295601E-2</v>
      </c>
      <c r="N8" s="17">
        <v>2.81825312111245E-2</v>
      </c>
      <c r="O8" s="17">
        <v>2.81825312111245E-2</v>
      </c>
      <c r="P8" s="17">
        <v>0.108844051887431</v>
      </c>
      <c r="Q8" s="17">
        <v>0</v>
      </c>
      <c r="R8" s="5">
        <v>1.61639820984694E-5</v>
      </c>
      <c r="S8" s="5">
        <v>7.8919613970689496E-5</v>
      </c>
      <c r="T8" s="17">
        <v>1.36376329157915E-2</v>
      </c>
      <c r="U8" s="5">
        <v>1.53453840171365E-5</v>
      </c>
      <c r="V8" s="17">
        <v>6.7907048671298504E-3</v>
      </c>
      <c r="W8" s="17">
        <v>5.3716250048226001E-4</v>
      </c>
      <c r="X8" s="17">
        <v>3.2922915061426298E-4</v>
      </c>
      <c r="Y8" s="17">
        <v>0.160855432913904</v>
      </c>
      <c r="Z8" s="5">
        <v>5.3157446386348899E-9</v>
      </c>
      <c r="AA8" s="5">
        <v>2.1263755573559899E-8</v>
      </c>
      <c r="AB8" s="17">
        <v>15.854206306321201</v>
      </c>
      <c r="AC8" s="17">
        <v>0.319230792506489</v>
      </c>
      <c r="AD8" s="17">
        <v>1.70352949839337</v>
      </c>
      <c r="AE8" s="17">
        <v>0.50416317862398496</v>
      </c>
      <c r="AF8" s="17">
        <v>4.5948217508005498E-2</v>
      </c>
      <c r="AG8" s="17">
        <v>1.2241679833771399</v>
      </c>
      <c r="AH8" s="17">
        <v>0.19334098789111301</v>
      </c>
      <c r="AI8" s="17">
        <v>0.67067002267431597</v>
      </c>
      <c r="AJ8" s="17">
        <v>5.0795617699135103E-3</v>
      </c>
      <c r="AK8" s="17">
        <v>0.11704271601183799</v>
      </c>
      <c r="AL8" s="17">
        <v>2.94291925333917E-3</v>
      </c>
      <c r="AM8" s="17">
        <v>0</v>
      </c>
      <c r="AN8" s="17">
        <v>0</v>
      </c>
      <c r="AO8" s="17">
        <v>0.12295668066870501</v>
      </c>
      <c r="AP8" s="17">
        <v>0.12295668066870501</v>
      </c>
      <c r="AQ8" s="17">
        <v>0</v>
      </c>
      <c r="AR8" s="17">
        <v>0</v>
      </c>
      <c r="AS8" s="17">
        <v>1.8702944913937002E-2</v>
      </c>
      <c r="AT8" s="5">
        <v>4.4501026323384902E-8</v>
      </c>
      <c r="AU8" s="5">
        <v>8.5934167140373705E-8</v>
      </c>
      <c r="AV8" s="17">
        <v>1.11589476633762</v>
      </c>
      <c r="AW8" s="17">
        <v>2.36766238565452E-2</v>
      </c>
      <c r="AX8" s="17">
        <v>3.7021482539824802E-3</v>
      </c>
      <c r="AY8" s="17">
        <v>0</v>
      </c>
      <c r="AZ8" s="17">
        <v>2.0446010207757901</v>
      </c>
      <c r="BA8" s="17">
        <v>1.00629366176028E-2</v>
      </c>
      <c r="BB8" s="5">
        <v>5.5067814172412397E-5</v>
      </c>
      <c r="BC8" s="17">
        <v>4.0382725243472898E-4</v>
      </c>
      <c r="BD8" s="5">
        <v>3.9009800977749798E-6</v>
      </c>
      <c r="BE8" s="5">
        <v>7.9200876557703193E-6</v>
      </c>
      <c r="BF8" s="17">
        <v>0</v>
      </c>
      <c r="BG8" s="17">
        <v>0</v>
      </c>
      <c r="BH8" s="17">
        <v>1.2269114030651901E-2</v>
      </c>
      <c r="BI8" s="17">
        <v>7.0658734712324298E-2</v>
      </c>
      <c r="BJ8" s="17">
        <v>1.2862618429537499E-3</v>
      </c>
      <c r="BK8" s="17">
        <v>1.2358192981585801E-3</v>
      </c>
      <c r="BL8" s="17">
        <v>6.7847774930140998</v>
      </c>
      <c r="BM8" s="17">
        <v>125.538172926139</v>
      </c>
      <c r="BN8" s="17">
        <v>12.8328086654871</v>
      </c>
      <c r="BO8" s="17">
        <v>139.48687635796401</v>
      </c>
      <c r="BP8" s="17">
        <v>0</v>
      </c>
      <c r="BQ8" s="17">
        <v>0.13383148284914301</v>
      </c>
      <c r="BR8" s="17">
        <v>0</v>
      </c>
      <c r="BS8" s="17">
        <v>1.15198491013409E-2</v>
      </c>
      <c r="BT8" s="5">
        <v>3.1755801244509099E-5</v>
      </c>
      <c r="BU8" s="5">
        <v>9.3689057468983704E-5</v>
      </c>
      <c r="BV8" s="5">
        <v>7.5184980770184702E-5</v>
      </c>
      <c r="BW8" s="17">
        <v>3.0454967998809401E-3</v>
      </c>
      <c r="BX8" s="17">
        <v>2.2083427415576702E-3</v>
      </c>
      <c r="BY8" s="17">
        <v>1.1204388311248501</v>
      </c>
      <c r="BZ8" s="17">
        <v>2.1440572099406401E-2</v>
      </c>
      <c r="CA8" s="17">
        <v>1.3802586131825299E-2</v>
      </c>
      <c r="CB8" s="17">
        <v>1.70353087628212</v>
      </c>
      <c r="CC8" s="17">
        <v>1.2642782343182399E-2</v>
      </c>
      <c r="CD8" s="17">
        <v>0</v>
      </c>
      <c r="CE8" s="5">
        <v>2.3018060373573099E-8</v>
      </c>
      <c r="CF8" s="17">
        <v>9.63513946989864E-3</v>
      </c>
      <c r="CG8" s="17">
        <v>3.9903835855619199</v>
      </c>
      <c r="CH8" s="17">
        <v>3.67115279305543</v>
      </c>
      <c r="CI8" s="17">
        <v>0.319230792506489</v>
      </c>
      <c r="CJ8" s="17">
        <v>4.87030917618788E-3</v>
      </c>
      <c r="CK8" s="17">
        <v>0</v>
      </c>
      <c r="CL8" s="17">
        <v>4.7119220666126498E-2</v>
      </c>
      <c r="CM8" s="17">
        <v>1.12967856611385E-2</v>
      </c>
      <c r="CN8" s="17">
        <v>0.30604229390917997</v>
      </c>
      <c r="CO8" s="17">
        <v>6.3856780921201201E-2</v>
      </c>
      <c r="CP8" s="17">
        <v>4.5947594922755498E-2</v>
      </c>
      <c r="CQ8" s="17">
        <v>1.2241691187574699</v>
      </c>
      <c r="CR8" s="17">
        <v>2.5233383660761498E-3</v>
      </c>
      <c r="CS8" s="17">
        <v>1.0906389986606899E-2</v>
      </c>
      <c r="CT8" s="17">
        <v>0.19334224937581601</v>
      </c>
      <c r="CU8" s="17">
        <v>3.41750610955869E-4</v>
      </c>
      <c r="CV8" s="17">
        <v>9.3251208095371894</v>
      </c>
      <c r="CW8" s="17">
        <v>1.6628510358808799</v>
      </c>
      <c r="CX8" s="17">
        <v>0</v>
      </c>
      <c r="CY8" s="17">
        <v>0</v>
      </c>
      <c r="CZ8" s="17">
        <v>0.14204222336575201</v>
      </c>
      <c r="DA8" s="17">
        <v>1.3641802675851101E-2</v>
      </c>
      <c r="DB8" s="17">
        <v>0</v>
      </c>
      <c r="DC8" s="17">
        <v>6.7035566835871299</v>
      </c>
      <c r="DD8" s="17">
        <v>1.29715028582703E-2</v>
      </c>
      <c r="DE8" s="17">
        <v>0.21823063872815299</v>
      </c>
      <c r="DG8" s="26">
        <f t="shared" si="0"/>
        <v>1.0121160770708226</v>
      </c>
      <c r="DH8" s="25">
        <f t="shared" si="1"/>
        <v>7.9999982469598687E-3</v>
      </c>
      <c r="DI8" s="25">
        <f t="shared" si="2"/>
        <v>1.9247015500413533E-2</v>
      </c>
      <c r="DJ8" s="40">
        <f t="shared" si="3"/>
        <v>-2.1027089179308885E-7</v>
      </c>
      <c r="DK8" s="40"/>
      <c r="DL8" s="40">
        <f t="shared" si="4"/>
        <v>-2.8964749486893761E-7</v>
      </c>
      <c r="DM8" s="40">
        <f t="shared" si="5"/>
        <v>-3.4944951103831445E-7</v>
      </c>
      <c r="DN8" s="40">
        <f t="shared" si="6"/>
        <v>-3.8324311470801827E-7</v>
      </c>
      <c r="DO8" s="40">
        <f t="shared" si="7"/>
        <v>-6.456172576209024E-7</v>
      </c>
      <c r="DP8" s="40">
        <f t="shared" si="8"/>
        <v>-2.1576793134559806E-7</v>
      </c>
      <c r="DQ8" s="72">
        <f t="shared" si="9"/>
        <v>2.7638924505993261E-5</v>
      </c>
      <c r="DR8" s="72">
        <f t="shared" si="10"/>
        <v>1.5732769452869012E-6</v>
      </c>
      <c r="DS8" s="72">
        <f t="shared" si="11"/>
        <v>7.7693187177286291E-6</v>
      </c>
      <c r="DT8" s="72">
        <f t="shared" si="12"/>
        <v>1.9058414663052369E-4</v>
      </c>
      <c r="DU8" s="72">
        <f t="shared" si="13"/>
        <v>-2.258513497080512E-6</v>
      </c>
      <c r="DV8" s="72">
        <f t="shared" si="14"/>
        <v>2.8666488740177816E-7</v>
      </c>
      <c r="DW8" s="72">
        <f t="shared" si="15"/>
        <v>-4.7099295757546385E-7</v>
      </c>
      <c r="DX8" s="72">
        <f t="shared" si="16"/>
        <v>1.3318353814876936E-5</v>
      </c>
      <c r="DY8" s="72">
        <f t="shared" si="17"/>
        <v>1.9664278016217324E-5</v>
      </c>
      <c r="DZ8" s="72">
        <f t="shared" si="18"/>
        <v>3.5767365675163986E-7</v>
      </c>
      <c r="EA8" s="72">
        <f t="shared" si="19"/>
        <v>1.163814273209456E-6</v>
      </c>
      <c r="EB8" s="72">
        <f t="shared" si="20"/>
        <v>-6.0794195650229837E-6</v>
      </c>
      <c r="EC8" s="72">
        <f t="shared" si="21"/>
        <v>2.1082755573453721E-6</v>
      </c>
      <c r="ED8" s="72">
        <f t="shared" si="22"/>
        <v>-3.7424646014807716E-6</v>
      </c>
      <c r="EE8" s="72">
        <f t="shared" si="23"/>
        <v>1.3085783940794841E-4</v>
      </c>
      <c r="EF8" s="72">
        <f t="shared" si="24"/>
        <v>-3.2818788624770746E-7</v>
      </c>
      <c r="EG8" s="72">
        <f t="shared" si="25"/>
        <v>4.751942311073553E-6</v>
      </c>
      <c r="EH8" s="72">
        <f t="shared" si="26"/>
        <v>9.3032128343829494E-6</v>
      </c>
      <c r="EI8" s="114">
        <f t="shared" si="27"/>
        <v>7.3690302767255542E-6</v>
      </c>
      <c r="EJ8" s="72">
        <f t="shared" si="28"/>
        <v>1.0378828038104432E-5</v>
      </c>
      <c r="EK8" s="72">
        <f t="shared" si="29"/>
        <v>7.9754021905408695E-4</v>
      </c>
      <c r="EL8" s="72">
        <f t="shared" si="30"/>
        <v>-9.7864504366066058E-4</v>
      </c>
      <c r="EM8" s="114">
        <f t="shared" si="31"/>
        <v>-5.8561736526850357E-4</v>
      </c>
      <c r="EN8" s="40">
        <f t="shared" si="32"/>
        <v>-7.3357905439930106E-7</v>
      </c>
      <c r="EO8" s="40">
        <f t="shared" si="33"/>
        <v>-7.9736856009812757E-7</v>
      </c>
      <c r="EP8" s="40"/>
      <c r="EQ8" s="40"/>
      <c r="ER8" s="40"/>
      <c r="ES8" s="40"/>
    </row>
    <row r="9" spans="1:149" x14ac:dyDescent="0.3">
      <c r="A9" s="15" t="s">
        <v>176</v>
      </c>
      <c r="B9" s="15">
        <v>228.43311553000001</v>
      </c>
      <c r="C9" s="15"/>
      <c r="D9" s="15">
        <v>1796.1602562999999</v>
      </c>
      <c r="E9" s="15">
        <v>48.192502830000002</v>
      </c>
      <c r="F9" s="15">
        <v>44.337102680000001</v>
      </c>
      <c r="G9" s="15">
        <v>108.20501590000001</v>
      </c>
      <c r="H9" s="15">
        <v>106.00042993</v>
      </c>
      <c r="I9" s="15"/>
      <c r="J9" s="17" t="s">
        <v>176</v>
      </c>
      <c r="K9" s="17">
        <v>0</v>
      </c>
      <c r="L9" s="17">
        <v>1.20349901289318</v>
      </c>
      <c r="M9" s="17">
        <v>0.19588925574458299</v>
      </c>
      <c r="N9" s="17">
        <v>0.44563855094951899</v>
      </c>
      <c r="O9" s="17">
        <v>0.44563855094951899</v>
      </c>
      <c r="P9" s="17">
        <v>1.7211027628929001</v>
      </c>
      <c r="Q9" s="17">
        <v>0</v>
      </c>
      <c r="R9" s="17">
        <v>1.9521588209681499E-4</v>
      </c>
      <c r="S9" s="17">
        <v>9.5311430413862598E-4</v>
      </c>
      <c r="T9" s="17">
        <v>0.21564721309111101</v>
      </c>
      <c r="U9" s="17">
        <v>1.8532857110529799E-4</v>
      </c>
      <c r="V9" s="17">
        <v>0.107378755847329</v>
      </c>
      <c r="W9" s="17">
        <v>6.48740290018022E-3</v>
      </c>
      <c r="X9" s="17">
        <v>3.9761494072322601E-3</v>
      </c>
      <c r="Y9" s="17">
        <v>2.5435406773590801</v>
      </c>
      <c r="Z9" s="5">
        <v>6.4200488323770697E-8</v>
      </c>
      <c r="AA9" s="5">
        <v>2.5680139111647501E-7</v>
      </c>
      <c r="AB9" s="17">
        <v>228.43309181699399</v>
      </c>
      <c r="AC9" s="17">
        <v>3.8553993176694901</v>
      </c>
      <c r="AD9" s="17">
        <v>20.5737870445388</v>
      </c>
      <c r="AE9" s="17">
        <v>6.0888577743238699</v>
      </c>
      <c r="AF9" s="17">
        <v>0.55492369472599301</v>
      </c>
      <c r="AG9" s="17">
        <v>14.784468768773699</v>
      </c>
      <c r="AH9" s="17">
        <v>2.3350135198443498</v>
      </c>
      <c r="AI9" s="17">
        <v>10.6050084496833</v>
      </c>
      <c r="AJ9" s="17">
        <v>8.0320439680550207E-2</v>
      </c>
      <c r="AK9" s="17">
        <v>1.85074681765902</v>
      </c>
      <c r="AL9" s="17">
        <v>4.6534286193554701E-2</v>
      </c>
      <c r="AM9" s="17">
        <v>0</v>
      </c>
      <c r="AN9" s="17">
        <v>0</v>
      </c>
      <c r="AO9" s="17">
        <v>1.9442625131764699</v>
      </c>
      <c r="AP9" s="17">
        <v>1.9442625131764699</v>
      </c>
      <c r="AQ9" s="17">
        <v>0</v>
      </c>
      <c r="AR9" s="17">
        <v>0</v>
      </c>
      <c r="AS9" s="17">
        <v>0.295741921038707</v>
      </c>
      <c r="AT9" s="5">
        <v>5.37456160845913E-7</v>
      </c>
      <c r="AU9" s="5">
        <v>1.03783220929909E-6</v>
      </c>
      <c r="AV9" s="17">
        <v>14.3692805061812</v>
      </c>
      <c r="AW9" s="17">
        <v>0.37438764071826502</v>
      </c>
      <c r="AX9" s="17">
        <v>5.8540508995739503E-2</v>
      </c>
      <c r="AY9" s="17">
        <v>0</v>
      </c>
      <c r="AZ9" s="17">
        <v>32.330389490527097</v>
      </c>
      <c r="BA9" s="17">
        <v>0.15912089434900201</v>
      </c>
      <c r="BB9" s="17">
        <v>6.6505568323991203E-4</v>
      </c>
      <c r="BC9" s="17">
        <v>4.8770789860943398E-3</v>
      </c>
      <c r="BD9" s="5">
        <v>4.7112690355329901E-5</v>
      </c>
      <c r="BE9" s="5">
        <v>9.5652926360113901E-5</v>
      </c>
      <c r="BF9" s="17">
        <v>0</v>
      </c>
      <c r="BG9" s="17">
        <v>0</v>
      </c>
      <c r="BH9" s="17">
        <v>0.19400597311215401</v>
      </c>
      <c r="BI9" s="17">
        <v>0.85335562724251302</v>
      </c>
      <c r="BJ9" s="17">
        <v>1.5534385819871301E-2</v>
      </c>
      <c r="BK9" s="17">
        <v>1.4925184499302699E-2</v>
      </c>
      <c r="BL9" s="17">
        <v>107.284744897677</v>
      </c>
      <c r="BM9" s="17">
        <v>1616.5437349603401</v>
      </c>
      <c r="BN9" s="17">
        <v>165.24674691490699</v>
      </c>
      <c r="BO9" s="17">
        <v>1796.15976238143</v>
      </c>
      <c r="BP9" s="17">
        <v>0</v>
      </c>
      <c r="BQ9" s="17">
        <v>2.11621856638943</v>
      </c>
      <c r="BR9" s="17">
        <v>0</v>
      </c>
      <c r="BS9" s="17">
        <v>0.18169607631299001</v>
      </c>
      <c r="BT9" s="17">
        <v>3.8351288392113997E-4</v>
      </c>
      <c r="BU9" s="17">
        <v>1.1314786871476001E-3</v>
      </c>
      <c r="BV9" s="17">
        <v>9.0801704657815095E-4</v>
      </c>
      <c r="BW9" s="17">
        <v>4.5117022834372203E-2</v>
      </c>
      <c r="BX9" s="17">
        <v>2.66704978587608E-2</v>
      </c>
      <c r="BY9" s="17">
        <v>17.7170111132789</v>
      </c>
      <c r="BZ9" s="17">
        <v>0.258941880652788</v>
      </c>
      <c r="CA9" s="17">
        <v>0.166695645320414</v>
      </c>
      <c r="CB9" s="17">
        <v>20.573804350821401</v>
      </c>
      <c r="CC9" s="17">
        <v>0.152688622497065</v>
      </c>
      <c r="CD9" s="17">
        <v>0</v>
      </c>
      <c r="CE9" s="5">
        <v>2.7799317669494003E-7</v>
      </c>
      <c r="CF9" s="17">
        <v>0.116364810926106</v>
      </c>
      <c r="CG9" s="17">
        <v>48.192490217761502</v>
      </c>
      <c r="CH9" s="17">
        <v>44.337090900092001</v>
      </c>
      <c r="CI9" s="17">
        <v>3.8553993176694901</v>
      </c>
      <c r="CJ9" s="17">
        <v>5.8819471552109003E-2</v>
      </c>
      <c r="CK9" s="17">
        <v>0</v>
      </c>
      <c r="CL9" s="17">
        <v>0.569066784613943</v>
      </c>
      <c r="CM9" s="17">
        <v>0.13643290839244401</v>
      </c>
      <c r="CN9" s="17">
        <v>3.6961238997558299</v>
      </c>
      <c r="CO9" s="17">
        <v>0.77120891879826003</v>
      </c>
      <c r="CP9" s="17">
        <v>0.55491642278035802</v>
      </c>
      <c r="CQ9" s="17">
        <v>14.784484531820899</v>
      </c>
      <c r="CR9" s="17">
        <v>3.9899879304000803E-2</v>
      </c>
      <c r="CS9" s="17">
        <v>0.13171831103909301</v>
      </c>
      <c r="CT9" s="17">
        <v>2.3350264830216498</v>
      </c>
      <c r="CU9" s="17">
        <v>4.1273602407447202E-3</v>
      </c>
      <c r="CV9" s="17">
        <v>108.204929843416</v>
      </c>
      <c r="CW9" s="17">
        <v>26.2939011423727</v>
      </c>
      <c r="CX9" s="17">
        <v>0</v>
      </c>
      <c r="CY9" s="17">
        <v>0</v>
      </c>
      <c r="CZ9" s="17">
        <v>2.246051444161</v>
      </c>
      <c r="DA9" s="17">
        <v>0.21571128148176999</v>
      </c>
      <c r="DB9" s="17">
        <v>0</v>
      </c>
      <c r="DC9" s="17">
        <v>106.000398485424</v>
      </c>
      <c r="DD9" s="17">
        <v>0.205111433009805</v>
      </c>
      <c r="DE9" s="17">
        <v>3.4507884777222899</v>
      </c>
      <c r="DG9" s="26">
        <f t="shared" si="0"/>
        <v>1.0121164300380401</v>
      </c>
      <c r="DH9" s="25">
        <f t="shared" si="1"/>
        <v>8.0000013401534814E-3</v>
      </c>
      <c r="DI9" s="25">
        <f t="shared" si="2"/>
        <v>1.9246991850805941E-2</v>
      </c>
      <c r="DJ9" s="40">
        <f t="shared" si="3"/>
        <v>-1.0380721709569517E-7</v>
      </c>
      <c r="DK9" s="40"/>
      <c r="DL9" s="40">
        <f t="shared" si="4"/>
        <v>-2.7498580270926285E-7</v>
      </c>
      <c r="DM9" s="40">
        <f t="shared" si="5"/>
        <v>-2.6170540559572805E-7</v>
      </c>
      <c r="DN9" s="40">
        <f t="shared" si="6"/>
        <v>-2.6568962083935151E-7</v>
      </c>
      <c r="DO9" s="40">
        <f t="shared" si="7"/>
        <v>-7.9531048809681403E-7</v>
      </c>
      <c r="DP9" s="40">
        <f t="shared" si="8"/>
        <v>-2.9664574017511374E-7</v>
      </c>
      <c r="DQ9" s="72">
        <f t="shared" si="9"/>
        <v>2.8893570348506331E-5</v>
      </c>
      <c r="DR9" s="72">
        <f t="shared" si="10"/>
        <v>2.6512168538964727E-6</v>
      </c>
      <c r="DS9" s="72">
        <f t="shared" si="11"/>
        <v>-4.0761512367925979E-7</v>
      </c>
      <c r="DT9" s="72">
        <f t="shared" si="12"/>
        <v>1.9666802264983071E-4</v>
      </c>
      <c r="DU9" s="72">
        <f t="shared" si="13"/>
        <v>-2.5298630298020739E-6</v>
      </c>
      <c r="DV9" s="72">
        <f t="shared" si="14"/>
        <v>3.2798177517147845E-6</v>
      </c>
      <c r="DW9" s="72">
        <f t="shared" si="15"/>
        <v>-1.0942833493808298E-7</v>
      </c>
      <c r="DX9" s="72">
        <f t="shared" si="16"/>
        <v>4.1785711249001605E-6</v>
      </c>
      <c r="DY9" s="72">
        <f t="shared" si="17"/>
        <v>2.3908977373727284E-6</v>
      </c>
      <c r="DZ9" s="72">
        <f t="shared" si="18"/>
        <v>1.6480089913694366E-6</v>
      </c>
      <c r="EA9" s="72">
        <f t="shared" si="19"/>
        <v>2.7363945755825834E-6</v>
      </c>
      <c r="EB9" s="72">
        <f t="shared" si="20"/>
        <v>-4.7767926193322217E-6</v>
      </c>
      <c r="EC9" s="72">
        <f t="shared" si="21"/>
        <v>-3.055098498908314E-7</v>
      </c>
      <c r="ED9" s="72">
        <f t="shared" si="22"/>
        <v>1.2889474997893482E-6</v>
      </c>
      <c r="EE9" s="72">
        <f t="shared" si="23"/>
        <v>1.301360394329235E-4</v>
      </c>
      <c r="EF9" s="72">
        <f t="shared" si="24"/>
        <v>-3.6537564468106476E-7</v>
      </c>
      <c r="EG9" s="72">
        <f t="shared" si="25"/>
        <v>2.181457341699841E-6</v>
      </c>
      <c r="EH9" s="72">
        <f t="shared" si="26"/>
        <v>3.2272342700270206E-6</v>
      </c>
      <c r="EI9" s="114">
        <f t="shared" si="27"/>
        <v>6.8186636787549226E-6</v>
      </c>
      <c r="EJ9" s="72">
        <f t="shared" si="28"/>
        <v>-7.6981557905176813E-6</v>
      </c>
      <c r="EK9" s="72">
        <f t="shared" si="29"/>
        <v>7.8088843177670563E-4</v>
      </c>
      <c r="EL9" s="72">
        <f t="shared" si="30"/>
        <v>-9.8284375407753041E-4</v>
      </c>
      <c r="EM9" s="114">
        <f t="shared" si="31"/>
        <v>-5.3070968761209658E-4</v>
      </c>
      <c r="EN9" s="40">
        <f t="shared" si="32"/>
        <v>-8.3203596899412304E-7</v>
      </c>
      <c r="EO9" s="40">
        <f t="shared" si="33"/>
        <v>-9.0438692454404871E-7</v>
      </c>
      <c r="EP9" s="40"/>
      <c r="EQ9" s="40"/>
      <c r="ER9" s="40"/>
      <c r="ES9" s="40"/>
    </row>
    <row r="10" spans="1:149" x14ac:dyDescent="0.3">
      <c r="A10" s="15" t="s">
        <v>177</v>
      </c>
      <c r="B10" s="15"/>
      <c r="C10" s="15"/>
      <c r="D10" s="15"/>
      <c r="E10" s="15"/>
      <c r="F10" s="15"/>
      <c r="G10" s="15"/>
      <c r="H10" s="15"/>
      <c r="I10" s="15"/>
      <c r="DG10" s="26" t="e">
        <f t="shared" si="0"/>
        <v>#DIV/0!</v>
      </c>
      <c r="DH10" s="25" t="e">
        <f t="shared" si="1"/>
        <v>#DIV/0!</v>
      </c>
      <c r="DI10" s="25" t="e">
        <f t="shared" si="2"/>
        <v>#DIV/0!</v>
      </c>
      <c r="DJ10" s="40">
        <f t="shared" si="3"/>
        <v>0</v>
      </c>
      <c r="DK10" s="40"/>
      <c r="DL10" s="40">
        <f t="shared" si="4"/>
        <v>0</v>
      </c>
      <c r="DM10" s="40">
        <f t="shared" si="5"/>
        <v>0</v>
      </c>
      <c r="DN10" s="40">
        <f t="shared" si="6"/>
        <v>0</v>
      </c>
      <c r="DO10" s="40">
        <f t="shared" si="7"/>
        <v>0</v>
      </c>
      <c r="DP10" s="40">
        <f t="shared" si="8"/>
        <v>0</v>
      </c>
      <c r="DQ10" s="72" t="e">
        <f t="shared" si="9"/>
        <v>#DIV/0!</v>
      </c>
      <c r="DR10" s="72" t="e">
        <f t="shared" si="10"/>
        <v>#DIV/0!</v>
      </c>
      <c r="DS10" s="72" t="e">
        <f t="shared" si="11"/>
        <v>#DIV/0!</v>
      </c>
      <c r="DT10" s="72" t="e">
        <f t="shared" si="12"/>
        <v>#DIV/0!</v>
      </c>
      <c r="DU10" s="72" t="e">
        <f t="shared" si="13"/>
        <v>#DIV/0!</v>
      </c>
      <c r="DV10" s="72" t="e">
        <f t="shared" si="14"/>
        <v>#DIV/0!</v>
      </c>
      <c r="DW10" s="72" t="e">
        <f t="shared" si="15"/>
        <v>#DIV/0!</v>
      </c>
      <c r="DX10" s="72" t="e">
        <f t="shared" si="16"/>
        <v>#DIV/0!</v>
      </c>
      <c r="DY10" s="72" t="e">
        <f t="shared" si="17"/>
        <v>#DIV/0!</v>
      </c>
      <c r="DZ10" s="72" t="e">
        <f t="shared" si="18"/>
        <v>#DIV/0!</v>
      </c>
      <c r="EA10" s="72" t="e">
        <f t="shared" si="19"/>
        <v>#DIV/0!</v>
      </c>
      <c r="EB10" s="72" t="e">
        <f t="shared" si="20"/>
        <v>#DIV/0!</v>
      </c>
      <c r="EC10" s="72" t="e">
        <f t="shared" si="21"/>
        <v>#DIV/0!</v>
      </c>
      <c r="ED10" s="72" t="e">
        <f t="shared" si="22"/>
        <v>#DIV/0!</v>
      </c>
      <c r="EE10" s="72" t="e">
        <f t="shared" si="23"/>
        <v>#DIV/0!</v>
      </c>
      <c r="EF10" s="72" t="e">
        <f t="shared" si="24"/>
        <v>#DIV/0!</v>
      </c>
      <c r="EG10" s="72" t="e">
        <f t="shared" si="25"/>
        <v>#DIV/0!</v>
      </c>
      <c r="EH10" s="72" t="e">
        <f t="shared" si="26"/>
        <v>#DIV/0!</v>
      </c>
      <c r="EI10" s="114" t="e">
        <f t="shared" si="27"/>
        <v>#DIV/0!</v>
      </c>
      <c r="EJ10" s="72" t="e">
        <f t="shared" si="28"/>
        <v>#DIV/0!</v>
      </c>
      <c r="EK10" s="72" t="e">
        <f t="shared" si="29"/>
        <v>#DIV/0!</v>
      </c>
      <c r="EL10" s="72" t="e">
        <f t="shared" si="30"/>
        <v>#DIV/0!</v>
      </c>
      <c r="EM10" s="114" t="e">
        <f t="shared" si="31"/>
        <v>#DIV/0!</v>
      </c>
      <c r="EN10" s="40" t="e">
        <f t="shared" si="32"/>
        <v>#DIV/0!</v>
      </c>
      <c r="EO10" s="40" t="e">
        <f t="shared" si="33"/>
        <v>#DIV/0!</v>
      </c>
      <c r="EP10" s="40"/>
      <c r="EQ10" s="40"/>
      <c r="ER10" s="40"/>
      <c r="ES10" s="40"/>
    </row>
    <row r="11" spans="1:149" x14ac:dyDescent="0.3">
      <c r="A11" s="15" t="s">
        <v>178</v>
      </c>
      <c r="B11" s="15">
        <v>1034.7378962</v>
      </c>
      <c r="C11" s="15"/>
      <c r="D11" s="15">
        <v>7309.8172261999998</v>
      </c>
      <c r="E11" s="15">
        <v>258.12362757</v>
      </c>
      <c r="F11" s="15">
        <v>237.47373727999999</v>
      </c>
      <c r="G11" s="15">
        <v>621.17231683</v>
      </c>
      <c r="H11" s="15">
        <v>442.95072806000002</v>
      </c>
      <c r="I11" s="15"/>
      <c r="J11" s="17" t="s">
        <v>178</v>
      </c>
      <c r="K11" s="17">
        <v>0</v>
      </c>
      <c r="L11" s="17">
        <v>5.0291351344892803</v>
      </c>
      <c r="M11" s="17">
        <v>0.81857406035263902</v>
      </c>
      <c r="N11" s="17">
        <v>1.86221580509686</v>
      </c>
      <c r="O11" s="17">
        <v>1.86221580509686</v>
      </c>
      <c r="P11" s="17">
        <v>7.19208512735164</v>
      </c>
      <c r="Q11" s="17">
        <v>0</v>
      </c>
      <c r="R11" s="17">
        <v>1.04559663564763E-3</v>
      </c>
      <c r="S11" s="17">
        <v>5.1049800951294402E-3</v>
      </c>
      <c r="T11" s="17">
        <v>0.90113829021482905</v>
      </c>
      <c r="U11" s="17">
        <v>9.9264969664211201E-4</v>
      </c>
      <c r="V11" s="17">
        <v>0.44871053296413799</v>
      </c>
      <c r="W11" s="17">
        <v>3.4747153517749901E-2</v>
      </c>
      <c r="X11" s="17">
        <v>2.12966293779107E-2</v>
      </c>
      <c r="Y11" s="17">
        <v>10.6288457069865</v>
      </c>
      <c r="Z11" s="5">
        <v>3.4386122611154202E-7</v>
      </c>
      <c r="AA11" s="5">
        <v>1.3754469158991799E-6</v>
      </c>
      <c r="AB11" s="17">
        <v>1034.7378334796099</v>
      </c>
      <c r="AC11" s="17">
        <v>20.649883096171099</v>
      </c>
      <c r="AD11" s="17">
        <v>110.195149247397</v>
      </c>
      <c r="AE11" s="17">
        <v>32.612494616974402</v>
      </c>
      <c r="AF11" s="17">
        <v>2.9722196619212098</v>
      </c>
      <c r="AG11" s="17">
        <v>79.187018410357297</v>
      </c>
      <c r="AH11" s="17">
        <v>12.5065502915061</v>
      </c>
      <c r="AI11" s="17">
        <v>44.315821402689799</v>
      </c>
      <c r="AJ11" s="17">
        <v>0.33564053052814502</v>
      </c>
      <c r="AK11" s="17">
        <v>7.7338361148289403</v>
      </c>
      <c r="AL11" s="17">
        <v>0.194456105596822</v>
      </c>
      <c r="AM11" s="17">
        <v>0</v>
      </c>
      <c r="AN11" s="17">
        <v>0</v>
      </c>
      <c r="AO11" s="17">
        <v>8.1246160614638594</v>
      </c>
      <c r="AP11" s="17">
        <v>8.1246160614638594</v>
      </c>
      <c r="AQ11" s="17">
        <v>0</v>
      </c>
      <c r="AR11" s="17">
        <v>0</v>
      </c>
      <c r="AS11" s="17">
        <v>1.23583443389609</v>
      </c>
      <c r="AT11" s="5">
        <v>2.8786826005155801E-6</v>
      </c>
      <c r="AU11" s="5">
        <v>5.5587722942947002E-6</v>
      </c>
      <c r="AV11" s="17">
        <v>58.478506405573199</v>
      </c>
      <c r="AW11" s="17">
        <v>1.5644766650683699</v>
      </c>
      <c r="AX11" s="17">
        <v>0.24462676180225701</v>
      </c>
      <c r="AY11" s="17">
        <v>0</v>
      </c>
      <c r="AZ11" s="17">
        <v>135.10107597994599</v>
      </c>
      <c r="BA11" s="17">
        <v>0.664928322115929</v>
      </c>
      <c r="BB11" s="17">
        <v>3.5621089890154698E-3</v>
      </c>
      <c r="BC11" s="17">
        <v>2.61221023672128E-2</v>
      </c>
      <c r="BD11" s="17">
        <v>2.5233879584649202E-4</v>
      </c>
      <c r="BE11" s="17">
        <v>5.12326343623406E-4</v>
      </c>
      <c r="BF11" s="17">
        <v>0</v>
      </c>
      <c r="BG11" s="17">
        <v>0</v>
      </c>
      <c r="BH11" s="17">
        <v>0.81070443630297095</v>
      </c>
      <c r="BI11" s="17">
        <v>4.5706561334678097</v>
      </c>
      <c r="BJ11" s="17">
        <v>8.3203716697255695E-2</v>
      </c>
      <c r="BK11" s="17">
        <v>7.9940736192727999E-2</v>
      </c>
      <c r="BL11" s="17">
        <v>448.317594178695</v>
      </c>
      <c r="BM11" s="17">
        <v>6578.8328369252104</v>
      </c>
      <c r="BN11" s="17">
        <v>672.50278161411404</v>
      </c>
      <c r="BO11" s="17">
        <v>7309.8141249449</v>
      </c>
      <c r="BP11" s="17">
        <v>0</v>
      </c>
      <c r="BQ11" s="17">
        <v>8.8431781263187705</v>
      </c>
      <c r="BR11" s="17">
        <v>0</v>
      </c>
      <c r="BS11" s="17">
        <v>0.76102011277258697</v>
      </c>
      <c r="BT11" s="17">
        <v>2.0541412335345001E-3</v>
      </c>
      <c r="BU11" s="17">
        <v>6.0603191572523698E-3</v>
      </c>
      <c r="BV11" s="17">
        <v>4.86346471309644E-3</v>
      </c>
      <c r="BW11" s="17">
        <v>0.200106094224794</v>
      </c>
      <c r="BX11" s="17">
        <v>0.14284966742726099</v>
      </c>
      <c r="BY11" s="17">
        <v>74.035192338781997</v>
      </c>
      <c r="BZ11" s="17">
        <v>1.3869162385070299</v>
      </c>
      <c r="CA11" s="17">
        <v>0.89283740734249395</v>
      </c>
      <c r="CB11" s="17">
        <v>110.19525403528399</v>
      </c>
      <c r="CC11" s="17">
        <v>0.81781479568114501</v>
      </c>
      <c r="CD11" s="17">
        <v>0</v>
      </c>
      <c r="CE11" s="5">
        <v>1.4889489405689001E-6</v>
      </c>
      <c r="CF11" s="17">
        <v>0.62326174722906602</v>
      </c>
      <c r="CG11" s="17">
        <v>258.12355005356301</v>
      </c>
      <c r="CH11" s="17">
        <v>237.473666957392</v>
      </c>
      <c r="CI11" s="17">
        <v>20.649883096171099</v>
      </c>
      <c r="CJ11" s="17">
        <v>0.315042672321522</v>
      </c>
      <c r="CK11" s="17">
        <v>0</v>
      </c>
      <c r="CL11" s="17">
        <v>3.0479727819573701</v>
      </c>
      <c r="CM11" s="17">
        <v>0.73074794870946902</v>
      </c>
      <c r="CN11" s="17">
        <v>19.796780767869802</v>
      </c>
      <c r="CO11" s="17">
        <v>4.1306672018386497</v>
      </c>
      <c r="CP11" s="17">
        <v>2.9721846257378499</v>
      </c>
      <c r="CQ11" s="17">
        <v>79.187111255807807</v>
      </c>
      <c r="CR11" s="17">
        <v>0.16673187266178799</v>
      </c>
      <c r="CS11" s="17">
        <v>0.70549553935525799</v>
      </c>
      <c r="CT11" s="17">
        <v>12.506623743337901</v>
      </c>
      <c r="CU11" s="17">
        <v>2.2106528984716399E-2</v>
      </c>
      <c r="CV11" s="17">
        <v>621.17213049863005</v>
      </c>
      <c r="CW11" s="17">
        <v>109.87601037052301</v>
      </c>
      <c r="CX11" s="17">
        <v>0</v>
      </c>
      <c r="CY11" s="17">
        <v>0</v>
      </c>
      <c r="CZ11" s="17">
        <v>9.3857173356701793</v>
      </c>
      <c r="DA11" s="17">
        <v>0.901406357198279</v>
      </c>
      <c r="DB11" s="17">
        <v>0</v>
      </c>
      <c r="DC11" s="17">
        <v>442.95060676598399</v>
      </c>
      <c r="DD11" s="17">
        <v>0.85711136059098803</v>
      </c>
      <c r="DE11" s="17">
        <v>14.420013461772101</v>
      </c>
      <c r="DG11" s="26">
        <f t="shared" si="0"/>
        <v>1.0121164466889341</v>
      </c>
      <c r="DH11" s="25">
        <f t="shared" si="1"/>
        <v>7.9999990979269936E-3</v>
      </c>
      <c r="DI11" s="25">
        <f t="shared" si="2"/>
        <v>1.924700196038109E-2</v>
      </c>
      <c r="DJ11" s="40">
        <f t="shared" si="3"/>
        <v>-6.0614760862093372E-8</v>
      </c>
      <c r="DK11" s="40"/>
      <c r="DL11" s="40">
        <f t="shared" si="4"/>
        <v>-4.2425891152905115E-7</v>
      </c>
      <c r="DM11" s="40">
        <f t="shared" si="5"/>
        <v>-3.0030740586647032E-7</v>
      </c>
      <c r="DN11" s="40">
        <f t="shared" si="6"/>
        <v>-2.9612793735340795E-7</v>
      </c>
      <c r="DO11" s="40">
        <f t="shared" si="7"/>
        <v>-2.9996727944484564E-7</v>
      </c>
      <c r="DP11" s="40">
        <f t="shared" si="8"/>
        <v>-2.7383184707025904E-7</v>
      </c>
      <c r="DQ11" s="72">
        <f t="shared" si="9"/>
        <v>2.7631423960996298E-5</v>
      </c>
      <c r="DR11" s="72">
        <f t="shared" si="10"/>
        <v>1.6358340141436284E-6</v>
      </c>
      <c r="DS11" s="72">
        <f t="shared" si="11"/>
        <v>1.4237027628473812E-6</v>
      </c>
      <c r="DT11" s="72">
        <f t="shared" si="12"/>
        <v>1.9618601473605298E-4</v>
      </c>
      <c r="DU11" s="72">
        <f t="shared" si="13"/>
        <v>9.8411920970521064E-6</v>
      </c>
      <c r="DV11" s="72">
        <f t="shared" si="14"/>
        <v>3.4951612732545E-6</v>
      </c>
      <c r="DW11" s="72">
        <f t="shared" si="15"/>
        <v>-4.4720103962211491E-8</v>
      </c>
      <c r="DX11" s="72">
        <f t="shared" si="16"/>
        <v>-7.0188695063065954E-7</v>
      </c>
      <c r="DY11" s="72">
        <f t="shared" si="17"/>
        <v>4.0586524953555852E-6</v>
      </c>
      <c r="DZ11" s="72">
        <f t="shared" si="18"/>
        <v>1.9732863307466197E-6</v>
      </c>
      <c r="EA11" s="72">
        <f t="shared" si="19"/>
        <v>1.813368358303568E-6</v>
      </c>
      <c r="EB11" s="72">
        <f t="shared" si="20"/>
        <v>4.5903454685522738E-7</v>
      </c>
      <c r="EC11" s="72">
        <f t="shared" si="21"/>
        <v>1.0061087815620511E-7</v>
      </c>
      <c r="ED11" s="72">
        <f t="shared" si="22"/>
        <v>-8.910161421088156E-8</v>
      </c>
      <c r="EE11" s="72">
        <f t="shared" si="23"/>
        <v>1.2931898791665331E-4</v>
      </c>
      <c r="EF11" s="72">
        <f t="shared" si="24"/>
        <v>2.6780111928346041E-7</v>
      </c>
      <c r="EG11" s="72">
        <f t="shared" si="25"/>
        <v>2.0772356175287947E-6</v>
      </c>
      <c r="EH11" s="72">
        <f t="shared" si="26"/>
        <v>2.2593367364549291E-6</v>
      </c>
      <c r="EI11" s="114">
        <f t="shared" si="27"/>
        <v>1.6013951926145039E-6</v>
      </c>
      <c r="EJ11" s="72">
        <f t="shared" si="28"/>
        <v>-2.9139327915804537E-6</v>
      </c>
      <c r="EK11" s="72">
        <f t="shared" si="29"/>
        <v>7.8285663922451746E-4</v>
      </c>
      <c r="EL11" s="72">
        <f t="shared" si="30"/>
        <v>-9.7478526230841852E-4</v>
      </c>
      <c r="EM11" s="114">
        <f t="shared" si="31"/>
        <v>-5.7775298282426322E-4</v>
      </c>
      <c r="EN11" s="40">
        <f t="shared" si="32"/>
        <v>-9.0936776536026512E-7</v>
      </c>
      <c r="EO11" s="40">
        <f t="shared" si="33"/>
        <v>-9.8844321979686224E-7</v>
      </c>
      <c r="EP11" s="40"/>
      <c r="EQ11" s="40"/>
      <c r="ER11" s="40"/>
      <c r="ES11" s="40"/>
    </row>
    <row r="12" spans="1:149" x14ac:dyDescent="0.3">
      <c r="A12" s="15" t="s">
        <v>179</v>
      </c>
      <c r="B12" s="15">
        <v>281.63292482000003</v>
      </c>
      <c r="C12" s="15"/>
      <c r="D12" s="15">
        <v>1961.9139387</v>
      </c>
      <c r="E12" s="15">
        <v>61.202810409999998</v>
      </c>
      <c r="F12" s="15">
        <v>56.306585599999998</v>
      </c>
      <c r="G12" s="15">
        <v>129.35444888999999</v>
      </c>
      <c r="H12" s="15">
        <v>161.81991564</v>
      </c>
      <c r="I12" s="15"/>
      <c r="J12" s="17" t="s">
        <v>179</v>
      </c>
      <c r="K12" s="17">
        <v>0</v>
      </c>
      <c r="L12" s="17">
        <v>1.8372566189553801</v>
      </c>
      <c r="M12" s="17">
        <v>0.29904376617643003</v>
      </c>
      <c r="N12" s="17">
        <v>0.68031003344297902</v>
      </c>
      <c r="O12" s="17">
        <v>0.68031003344297902</v>
      </c>
      <c r="P12" s="17">
        <v>2.6274327074058701</v>
      </c>
      <c r="Q12" s="17">
        <v>0</v>
      </c>
      <c r="R12" s="17">
        <v>2.4791756450999501E-4</v>
      </c>
      <c r="S12" s="17">
        <v>1.2104232533606599E-3</v>
      </c>
      <c r="T12" s="17">
        <v>0.32920601851755599</v>
      </c>
      <c r="U12" s="17">
        <v>2.35359375127526E-4</v>
      </c>
      <c r="V12" s="17">
        <v>0.163923823197896</v>
      </c>
      <c r="W12" s="17">
        <v>8.2387894751346207E-3</v>
      </c>
      <c r="X12" s="17">
        <v>5.0495710290624296E-3</v>
      </c>
      <c r="Y12" s="17">
        <v>3.8829575266187599</v>
      </c>
      <c r="Z12" s="5">
        <v>8.1531590910343499E-8</v>
      </c>
      <c r="AA12" s="5">
        <v>3.2612475438857499E-7</v>
      </c>
      <c r="AB12" s="17">
        <v>281.63287094297101</v>
      </c>
      <c r="AC12" s="17">
        <v>4.8962221298852997</v>
      </c>
      <c r="AD12" s="17">
        <v>26.127989502361601</v>
      </c>
      <c r="AE12" s="17">
        <v>7.7326375544128299</v>
      </c>
      <c r="AF12" s="17">
        <v>0.704733644625959</v>
      </c>
      <c r="AG12" s="17">
        <v>18.775762518780599</v>
      </c>
      <c r="AH12" s="17">
        <v>2.9653852075375999</v>
      </c>
      <c r="AI12" s="17">
        <v>16.189556831786899</v>
      </c>
      <c r="AJ12" s="17">
        <v>0.12261697863503</v>
      </c>
      <c r="AK12" s="17">
        <v>2.8253473864826399</v>
      </c>
      <c r="AL12" s="17">
        <v>7.1039203325528405E-2</v>
      </c>
      <c r="AM12" s="17">
        <v>0</v>
      </c>
      <c r="AN12" s="17">
        <v>0</v>
      </c>
      <c r="AO12" s="17">
        <v>2.96810339359905</v>
      </c>
      <c r="AP12" s="17">
        <v>2.96810339359905</v>
      </c>
      <c r="AQ12" s="17">
        <v>0</v>
      </c>
      <c r="AR12" s="17">
        <v>0</v>
      </c>
      <c r="AS12" s="17">
        <v>0.45147834197423897</v>
      </c>
      <c r="AT12" s="5">
        <v>6.8255508152970999E-7</v>
      </c>
      <c r="AU12" s="5">
        <v>1.3180426297139999E-6</v>
      </c>
      <c r="AV12" s="17">
        <v>15.695300408626601</v>
      </c>
      <c r="AW12" s="17">
        <v>0.57153865007037097</v>
      </c>
      <c r="AX12" s="17">
        <v>8.9367610696024793E-2</v>
      </c>
      <c r="AY12" s="17">
        <v>0</v>
      </c>
      <c r="AZ12" s="17">
        <v>49.355445726576903</v>
      </c>
      <c r="BA12" s="17">
        <v>0.24291355867440401</v>
      </c>
      <c r="BB12" s="17">
        <v>8.4459844155271497E-4</v>
      </c>
      <c r="BC12" s="17">
        <v>6.1937304298461697E-3</v>
      </c>
      <c r="BD12" s="5">
        <v>5.9831375166035503E-5</v>
      </c>
      <c r="BE12" s="17">
        <v>1.21476337549672E-4</v>
      </c>
      <c r="BF12" s="17">
        <v>0</v>
      </c>
      <c r="BG12" s="17">
        <v>0</v>
      </c>
      <c r="BH12" s="17">
        <v>0.29616904626969098</v>
      </c>
      <c r="BI12" s="17">
        <v>1.0837336758323799</v>
      </c>
      <c r="BJ12" s="17">
        <v>1.9728138551673501E-2</v>
      </c>
      <c r="BK12" s="17">
        <v>1.8954491165528501E-2</v>
      </c>
      <c r="BL12" s="17">
        <v>163.78052293633601</v>
      </c>
      <c r="BM12" s="17">
        <v>1765.7217578795901</v>
      </c>
      <c r="BN12" s="17">
        <v>180.49606640012701</v>
      </c>
      <c r="BO12" s="17">
        <v>1961.9131246883401</v>
      </c>
      <c r="BP12" s="17">
        <v>0</v>
      </c>
      <c r="BQ12" s="17">
        <v>3.2306096669675899</v>
      </c>
      <c r="BR12" s="17">
        <v>0</v>
      </c>
      <c r="BS12" s="17">
        <v>0.27699186371908602</v>
      </c>
      <c r="BT12" s="17">
        <v>4.8705032790621498E-4</v>
      </c>
      <c r="BU12" s="17">
        <v>1.43692498057617E-3</v>
      </c>
      <c r="BV12" s="17">
        <v>1.15313734474445E-3</v>
      </c>
      <c r="BW12" s="17">
        <v>6.6353184367863194E-2</v>
      </c>
      <c r="BX12" s="17">
        <v>3.3870599230586898E-2</v>
      </c>
      <c r="BY12" s="17">
        <v>27.04672559874</v>
      </c>
      <c r="BZ12" s="17">
        <v>0.32884730095845899</v>
      </c>
      <c r="CA12" s="17">
        <v>0.21169768719720899</v>
      </c>
      <c r="CB12" s="17">
        <v>26.1280138667416</v>
      </c>
      <c r="CC12" s="17">
        <v>0.19390938169171601</v>
      </c>
      <c r="CD12" s="17">
        <v>0</v>
      </c>
      <c r="CE12" s="5">
        <v>3.5304170767814701E-7</v>
      </c>
      <c r="CF12" s="17">
        <v>0.147779323820389</v>
      </c>
      <c r="CG12" s="17">
        <v>61.2027856387638</v>
      </c>
      <c r="CH12" s="17">
        <v>56.306563508878497</v>
      </c>
      <c r="CI12" s="17">
        <v>4.8962221298852997</v>
      </c>
      <c r="CJ12" s="17">
        <v>7.4698790819953995E-2</v>
      </c>
      <c r="CK12" s="17">
        <v>0</v>
      </c>
      <c r="CL12" s="17">
        <v>0.72269477725050502</v>
      </c>
      <c r="CM12" s="17">
        <v>0.17326502605312</v>
      </c>
      <c r="CN12" s="17">
        <v>4.6939468416034202</v>
      </c>
      <c r="CO12" s="17">
        <v>0.979408468173525</v>
      </c>
      <c r="CP12" s="17">
        <v>0.70472357181831702</v>
      </c>
      <c r="CQ12" s="17">
        <v>18.775784799903001</v>
      </c>
      <c r="CR12" s="17">
        <v>6.0910992845209698E-2</v>
      </c>
      <c r="CS12" s="17">
        <v>0.16727750087358101</v>
      </c>
      <c r="CT12" s="17">
        <v>2.96540396809911</v>
      </c>
      <c r="CU12" s="17">
        <v>5.2416046440362197E-3</v>
      </c>
      <c r="CV12" s="17">
        <v>129.35449728820399</v>
      </c>
      <c r="CW12" s="17">
        <v>40.140223538733103</v>
      </c>
      <c r="CX12" s="17">
        <v>0</v>
      </c>
      <c r="CY12" s="17">
        <v>0</v>
      </c>
      <c r="CZ12" s="17">
        <v>3.4288166129027302</v>
      </c>
      <c r="DA12" s="17">
        <v>0.32930417679819102</v>
      </c>
      <c r="DB12" s="17">
        <v>0</v>
      </c>
      <c r="DC12" s="17">
        <v>161.81985350617501</v>
      </c>
      <c r="DD12" s="17">
        <v>0.313121946325079</v>
      </c>
      <c r="DE12" s="17">
        <v>5.26796527041882</v>
      </c>
      <c r="DG12" s="26">
        <f t="shared" si="0"/>
        <v>1.0121163713084573</v>
      </c>
      <c r="DH12" s="25">
        <f t="shared" si="1"/>
        <v>7.9999976610176764E-3</v>
      </c>
      <c r="DI12" s="25">
        <f t="shared" si="2"/>
        <v>1.9247022163970198E-2</v>
      </c>
      <c r="DJ12" s="40">
        <f t="shared" si="3"/>
        <v>-1.913023097428933E-7</v>
      </c>
      <c r="DK12" s="40"/>
      <c r="DL12" s="40">
        <f t="shared" si="4"/>
        <v>-4.1490691507092305E-7</v>
      </c>
      <c r="DM12" s="40">
        <f t="shared" si="5"/>
        <v>-4.0474017503965402E-7</v>
      </c>
      <c r="DN12" s="40">
        <f t="shared" si="6"/>
        <v>-3.9233637176852379E-7</v>
      </c>
      <c r="DO12" s="40">
        <f t="shared" si="7"/>
        <v>3.7415183177881278E-7</v>
      </c>
      <c r="DP12" s="40">
        <f t="shared" si="8"/>
        <v>-3.8396896173966152E-7</v>
      </c>
      <c r="DQ12" s="72">
        <f t="shared" si="9"/>
        <v>2.8472098825207127E-5</v>
      </c>
      <c r="DR12" s="72">
        <f t="shared" si="10"/>
        <v>2.2635434253140157E-6</v>
      </c>
      <c r="DS12" s="72">
        <f t="shared" si="11"/>
        <v>5.6433390341798566E-7</v>
      </c>
      <c r="DT12" s="72">
        <f t="shared" si="12"/>
        <v>1.9577133219791563E-4</v>
      </c>
      <c r="DU12" s="72">
        <f t="shared" si="13"/>
        <v>-8.7539387325875813E-6</v>
      </c>
      <c r="DV12" s="72">
        <f t="shared" si="14"/>
        <v>1.9008630163577475E-6</v>
      </c>
      <c r="DW12" s="72">
        <f t="shared" si="15"/>
        <v>8.6663149330603606E-7</v>
      </c>
      <c r="DX12" s="72">
        <f t="shared" si="16"/>
        <v>-7.7871488524808548E-6</v>
      </c>
      <c r="DY12" s="72">
        <f t="shared" si="17"/>
        <v>4.0489964520419899E-6</v>
      </c>
      <c r="DZ12" s="72">
        <f t="shared" si="18"/>
        <v>1.2265722485215613E-6</v>
      </c>
      <c r="EA12" s="72">
        <f t="shared" si="19"/>
        <v>2.1057355895912373E-6</v>
      </c>
      <c r="EB12" s="72">
        <f t="shared" si="20"/>
        <v>1.0649259801652282E-5</v>
      </c>
      <c r="EC12" s="72">
        <f t="shared" si="21"/>
        <v>1.1981251984644342E-6</v>
      </c>
      <c r="ED12" s="72">
        <f t="shared" si="22"/>
        <v>3.1891581118910483E-6</v>
      </c>
      <c r="EE12" s="72">
        <f t="shared" si="23"/>
        <v>1.3073417079638861E-4</v>
      </c>
      <c r="EF12" s="72">
        <f t="shared" si="24"/>
        <v>5.3219270720070539E-7</v>
      </c>
      <c r="EG12" s="72">
        <f t="shared" si="25"/>
        <v>2.3531889449892916E-6</v>
      </c>
      <c r="EH12" s="72">
        <f t="shared" si="26"/>
        <v>1.6919654880870343E-6</v>
      </c>
      <c r="EI12" s="114">
        <f t="shared" si="27"/>
        <v>2.0995863615588314E-6</v>
      </c>
      <c r="EJ12" s="72">
        <f t="shared" si="28"/>
        <v>-2.9697984078595997E-6</v>
      </c>
      <c r="EK12" s="72">
        <f t="shared" si="29"/>
        <v>7.7141503043125735E-4</v>
      </c>
      <c r="EL12" s="72">
        <f t="shared" si="30"/>
        <v>-9.9386861379971696E-4</v>
      </c>
      <c r="EM12" s="114">
        <f t="shared" si="31"/>
        <v>-4.9558960850779987E-4</v>
      </c>
      <c r="EN12" s="40">
        <f t="shared" si="32"/>
        <v>-8.9997798845363077E-7</v>
      </c>
      <c r="EO12" s="40">
        <f t="shared" si="33"/>
        <v>-9.7823693144136096E-7</v>
      </c>
      <c r="EP12" s="40"/>
      <c r="EQ12" s="40"/>
      <c r="ER12" s="40"/>
      <c r="ES12" s="40"/>
    </row>
    <row r="13" spans="1:149" x14ac:dyDescent="0.3">
      <c r="A13" s="15" t="s">
        <v>180</v>
      </c>
      <c r="B13" s="15"/>
      <c r="C13" s="15"/>
      <c r="D13" s="15"/>
      <c r="E13" s="15"/>
      <c r="F13" s="15"/>
      <c r="G13" s="15"/>
      <c r="H13" s="15"/>
      <c r="I13" s="15"/>
      <c r="DG13" s="26" t="e">
        <f t="shared" si="0"/>
        <v>#DIV/0!</v>
      </c>
      <c r="DH13" s="25" t="e">
        <f t="shared" si="1"/>
        <v>#DIV/0!</v>
      </c>
      <c r="DI13" s="25" t="e">
        <f t="shared" si="2"/>
        <v>#DIV/0!</v>
      </c>
      <c r="DJ13" s="40">
        <f t="shared" si="3"/>
        <v>0</v>
      </c>
      <c r="DK13" s="40"/>
      <c r="DL13" s="40">
        <f t="shared" si="4"/>
        <v>0</v>
      </c>
      <c r="DM13" s="40">
        <f t="shared" si="5"/>
        <v>0</v>
      </c>
      <c r="DN13" s="40">
        <f t="shared" si="6"/>
        <v>0</v>
      </c>
      <c r="DO13" s="40">
        <f t="shared" si="7"/>
        <v>0</v>
      </c>
      <c r="DP13" s="40">
        <f t="shared" si="8"/>
        <v>0</v>
      </c>
      <c r="DQ13" s="72" t="e">
        <f t="shared" si="9"/>
        <v>#DIV/0!</v>
      </c>
      <c r="DR13" s="72" t="e">
        <f t="shared" si="10"/>
        <v>#DIV/0!</v>
      </c>
      <c r="DS13" s="72" t="e">
        <f t="shared" si="11"/>
        <v>#DIV/0!</v>
      </c>
      <c r="DT13" s="72" t="e">
        <f t="shared" si="12"/>
        <v>#DIV/0!</v>
      </c>
      <c r="DU13" s="72" t="e">
        <f t="shared" si="13"/>
        <v>#DIV/0!</v>
      </c>
      <c r="DV13" s="72" t="e">
        <f t="shared" si="14"/>
        <v>#DIV/0!</v>
      </c>
      <c r="DW13" s="72" t="e">
        <f t="shared" si="15"/>
        <v>#DIV/0!</v>
      </c>
      <c r="DX13" s="72" t="e">
        <f t="shared" si="16"/>
        <v>#DIV/0!</v>
      </c>
      <c r="DY13" s="72" t="e">
        <f t="shared" si="17"/>
        <v>#DIV/0!</v>
      </c>
      <c r="DZ13" s="72" t="e">
        <f t="shared" si="18"/>
        <v>#DIV/0!</v>
      </c>
      <c r="EA13" s="72" t="e">
        <f t="shared" si="19"/>
        <v>#DIV/0!</v>
      </c>
      <c r="EB13" s="72" t="e">
        <f t="shared" si="20"/>
        <v>#DIV/0!</v>
      </c>
      <c r="EC13" s="72" t="e">
        <f t="shared" si="21"/>
        <v>#DIV/0!</v>
      </c>
      <c r="ED13" s="72" t="e">
        <f t="shared" si="22"/>
        <v>#DIV/0!</v>
      </c>
      <c r="EE13" s="72" t="e">
        <f t="shared" si="23"/>
        <v>#DIV/0!</v>
      </c>
      <c r="EF13" s="72" t="e">
        <f t="shared" si="24"/>
        <v>#DIV/0!</v>
      </c>
      <c r="EG13" s="72" t="e">
        <f t="shared" si="25"/>
        <v>#DIV/0!</v>
      </c>
      <c r="EH13" s="72" t="e">
        <f t="shared" si="26"/>
        <v>#DIV/0!</v>
      </c>
      <c r="EI13" s="114" t="e">
        <f t="shared" si="27"/>
        <v>#DIV/0!</v>
      </c>
      <c r="EJ13" s="72" t="e">
        <f t="shared" si="28"/>
        <v>#DIV/0!</v>
      </c>
      <c r="EK13" s="72" t="e">
        <f t="shared" si="29"/>
        <v>#DIV/0!</v>
      </c>
      <c r="EL13" s="72" t="e">
        <f t="shared" si="30"/>
        <v>#DIV/0!</v>
      </c>
      <c r="EM13" s="114" t="e">
        <f t="shared" si="31"/>
        <v>#DIV/0!</v>
      </c>
      <c r="EN13" s="40" t="e">
        <f t="shared" si="32"/>
        <v>#DIV/0!</v>
      </c>
      <c r="EO13" s="40" t="e">
        <f t="shared" si="33"/>
        <v>#DIV/0!</v>
      </c>
      <c r="EP13" s="40"/>
      <c r="EQ13" s="40"/>
      <c r="ER13" s="40"/>
      <c r="ES13" s="40"/>
    </row>
    <row r="14" spans="1:149" x14ac:dyDescent="0.3">
      <c r="A14" s="15" t="s">
        <v>181</v>
      </c>
      <c r="B14" s="15">
        <v>13.314493150000001</v>
      </c>
      <c r="C14" s="15"/>
      <c r="D14" s="15">
        <v>139.98057906</v>
      </c>
      <c r="E14" s="15">
        <v>2.34938965</v>
      </c>
      <c r="F14" s="15">
        <v>2.1614384599999998</v>
      </c>
      <c r="G14" s="15">
        <v>5.1409944599999999</v>
      </c>
      <c r="H14" s="15">
        <v>6.3707155699999998</v>
      </c>
      <c r="I14" s="15"/>
      <c r="J14" s="17" t="s">
        <v>181</v>
      </c>
      <c r="K14" s="17">
        <v>0</v>
      </c>
      <c r="L14" s="17">
        <v>7.2331324817639098E-2</v>
      </c>
      <c r="M14" s="17">
        <v>1.17731134733472E-2</v>
      </c>
      <c r="N14" s="17">
        <v>2.6783248520246598E-2</v>
      </c>
      <c r="O14" s="17">
        <v>2.6783248520246598E-2</v>
      </c>
      <c r="P14" s="17">
        <v>0.103439788443922</v>
      </c>
      <c r="Q14" s="17">
        <v>0</v>
      </c>
      <c r="R14" s="5">
        <v>9.5168176281574296E-6</v>
      </c>
      <c r="S14" s="5">
        <v>4.6465070520345798E-5</v>
      </c>
      <c r="T14" s="17">
        <v>1.29605721961315E-2</v>
      </c>
      <c r="U14" s="5">
        <v>9.0346597389330707E-6</v>
      </c>
      <c r="V14" s="17">
        <v>6.4534781420751003E-3</v>
      </c>
      <c r="W14" s="17">
        <v>3.1626152659049601E-4</v>
      </c>
      <c r="X14" s="17">
        <v>1.9383704205867599E-4</v>
      </c>
      <c r="Y14" s="17">
        <v>0.15286881980654399</v>
      </c>
      <c r="Z14" s="5">
        <v>3.1297278394153301E-9</v>
      </c>
      <c r="AA14" s="5">
        <v>1.25190015267007E-8</v>
      </c>
      <c r="AB14" s="17">
        <v>13.3144894371048</v>
      </c>
      <c r="AC14" s="17">
        <v>0.187951157812353</v>
      </c>
      <c r="AD14" s="17">
        <v>1.00297399648362</v>
      </c>
      <c r="AE14" s="17">
        <v>0.29683234896961402</v>
      </c>
      <c r="AF14" s="17">
        <v>2.7052584533474401E-2</v>
      </c>
      <c r="AG14" s="17">
        <v>0.72074434211324001</v>
      </c>
      <c r="AH14" s="17">
        <v>0.113832102823569</v>
      </c>
      <c r="AI14" s="17">
        <v>0.63736941693215798</v>
      </c>
      <c r="AJ14" s="17">
        <v>4.8273180984341598E-3</v>
      </c>
      <c r="AK14" s="17">
        <v>0.111231458288331</v>
      </c>
      <c r="AL14" s="17">
        <v>2.7967625870687798E-3</v>
      </c>
      <c r="AM14" s="17">
        <v>0</v>
      </c>
      <c r="AN14" s="17">
        <v>0</v>
      </c>
      <c r="AO14" s="17">
        <v>0.116851907351863</v>
      </c>
      <c r="AP14" s="17">
        <v>0.116851907351863</v>
      </c>
      <c r="AQ14" s="17">
        <v>0</v>
      </c>
      <c r="AR14" s="17">
        <v>0</v>
      </c>
      <c r="AS14" s="17">
        <v>1.7774285550439001E-2</v>
      </c>
      <c r="AT14" s="5">
        <v>2.6200721372961399E-8</v>
      </c>
      <c r="AU14" s="5">
        <v>5.0594161306315699E-8</v>
      </c>
      <c r="AV14" s="17">
        <v>1.11984497517044</v>
      </c>
      <c r="AW14" s="17">
        <v>2.2501017658581101E-2</v>
      </c>
      <c r="AX14" s="17">
        <v>3.5183447729184199E-3</v>
      </c>
      <c r="AY14" s="17">
        <v>0</v>
      </c>
      <c r="AZ14" s="17">
        <v>1.9430839228751899</v>
      </c>
      <c r="BA14" s="17">
        <v>9.5632977584505802E-3</v>
      </c>
      <c r="BB14" s="5">
        <v>3.2421972585525503E-5</v>
      </c>
      <c r="BC14" s="17">
        <v>2.37757568742869E-4</v>
      </c>
      <c r="BD14" s="5">
        <v>2.2967110236611001E-6</v>
      </c>
      <c r="BE14" s="5">
        <v>4.6630996985179402E-6</v>
      </c>
      <c r="BF14" s="17">
        <v>0</v>
      </c>
      <c r="BG14" s="17">
        <v>0</v>
      </c>
      <c r="BH14" s="17">
        <v>1.16600149124919E-2</v>
      </c>
      <c r="BI14" s="17">
        <v>4.1601203459051897E-2</v>
      </c>
      <c r="BJ14" s="17">
        <v>7.5730317410450899E-4</v>
      </c>
      <c r="BK14" s="17">
        <v>7.2760580256507699E-4</v>
      </c>
      <c r="BL14" s="17">
        <v>6.44790445168295</v>
      </c>
      <c r="BM14" s="17">
        <v>125.982444286446</v>
      </c>
      <c r="BN14" s="17">
        <v>12.878206051466901</v>
      </c>
      <c r="BO14" s="17">
        <v>139.980495313083</v>
      </c>
      <c r="BP14" s="17">
        <v>0</v>
      </c>
      <c r="BQ14" s="17">
        <v>0.127186315101109</v>
      </c>
      <c r="BR14" s="17">
        <v>0</v>
      </c>
      <c r="BS14" s="17">
        <v>1.0902994594487301E-2</v>
      </c>
      <c r="BT14" s="5">
        <v>1.8696447921868201E-5</v>
      </c>
      <c r="BU14" s="5">
        <v>5.5160239086845503E-5</v>
      </c>
      <c r="BV14" s="5">
        <v>4.4265822067163803E-5</v>
      </c>
      <c r="BW14" s="17">
        <v>2.6000084617801198E-3</v>
      </c>
      <c r="BX14" s="17">
        <v>1.30018961953736E-3</v>
      </c>
      <c r="BY14" s="17">
        <v>1.06480731548471</v>
      </c>
      <c r="BZ14" s="17">
        <v>1.26234323759762E-2</v>
      </c>
      <c r="CA14" s="17">
        <v>8.1264392599083995E-3</v>
      </c>
      <c r="CB14" s="17">
        <v>1.0029746358239999</v>
      </c>
      <c r="CC14" s="17">
        <v>7.4435926519948997E-3</v>
      </c>
      <c r="CD14" s="17">
        <v>0</v>
      </c>
      <c r="CE14" s="5">
        <v>1.35522399510573E-8</v>
      </c>
      <c r="CF14" s="17">
        <v>5.67280466498013E-3</v>
      </c>
      <c r="CG14" s="17">
        <v>2.3493882302308702</v>
      </c>
      <c r="CH14" s="17">
        <v>2.1614370724185199</v>
      </c>
      <c r="CI14" s="17">
        <v>0.187951157812353</v>
      </c>
      <c r="CJ14" s="17">
        <v>2.86745678114166E-3</v>
      </c>
      <c r="CK14" s="17">
        <v>0</v>
      </c>
      <c r="CL14" s="17">
        <v>2.7742067494502198E-2</v>
      </c>
      <c r="CM14" s="17">
        <v>6.65111790869557E-3</v>
      </c>
      <c r="CN14" s="17">
        <v>0.180186293865088</v>
      </c>
      <c r="CO14" s="17">
        <v>3.7596512288011801E-2</v>
      </c>
      <c r="CP14" s="17">
        <v>2.7052206330571999E-2</v>
      </c>
      <c r="CQ14" s="17">
        <v>0.72074500349983694</v>
      </c>
      <c r="CR14" s="17">
        <v>2.39801974425944E-3</v>
      </c>
      <c r="CS14" s="17">
        <v>6.4212836411536803E-3</v>
      </c>
      <c r="CT14" s="17">
        <v>0.113832827372586</v>
      </c>
      <c r="CU14" s="17">
        <v>2.0120884053417899E-4</v>
      </c>
      <c r="CV14" s="17">
        <v>5.1409935111360898</v>
      </c>
      <c r="CW14" s="17">
        <v>1.5802869548604299</v>
      </c>
      <c r="CX14" s="17">
        <v>0</v>
      </c>
      <c r="CY14" s="17">
        <v>0</v>
      </c>
      <c r="CZ14" s="17">
        <v>0.13498958981138301</v>
      </c>
      <c r="DA14" s="17">
        <v>1.2964450227216699E-2</v>
      </c>
      <c r="DB14" s="17">
        <v>0</v>
      </c>
      <c r="DC14" s="17">
        <v>6.3707142313861</v>
      </c>
      <c r="DD14" s="17">
        <v>1.23273412190457E-2</v>
      </c>
      <c r="DE14" s="17">
        <v>0.207395252884196</v>
      </c>
      <c r="DG14" s="26">
        <f t="shared" si="0"/>
        <v>1.0121164154431168</v>
      </c>
      <c r="DH14" s="25">
        <f t="shared" si="1"/>
        <v>8.0000072343348536E-3</v>
      </c>
      <c r="DI14" s="25">
        <f t="shared" si="2"/>
        <v>1.924701116211661E-2</v>
      </c>
      <c r="DJ14" s="40">
        <f t="shared" si="3"/>
        <v>-2.7886117468773566E-7</v>
      </c>
      <c r="DK14" s="40"/>
      <c r="DL14" s="40">
        <f t="shared" si="4"/>
        <v>-5.9827525762355927E-7</v>
      </c>
      <c r="DM14" s="40">
        <f t="shared" si="5"/>
        <v>-6.0431403101562728E-7</v>
      </c>
      <c r="DN14" s="40">
        <f t="shared" si="6"/>
        <v>-6.4197131013349097E-7</v>
      </c>
      <c r="DO14" s="40">
        <f t="shared" si="7"/>
        <v>-1.8456816429067519E-7</v>
      </c>
      <c r="DP14" s="40">
        <f t="shared" si="8"/>
        <v>-2.1011986565996174E-7</v>
      </c>
      <c r="DQ14" s="72">
        <f t="shared" si="9"/>
        <v>2.859673279910551E-5</v>
      </c>
      <c r="DR14" s="72">
        <f t="shared" si="10"/>
        <v>2.8517385402348638E-6</v>
      </c>
      <c r="DS14" s="72">
        <f t="shared" si="11"/>
        <v>1.1932088323012983E-5</v>
      </c>
      <c r="DT14" s="72">
        <f t="shared" si="12"/>
        <v>1.9597492473020519E-4</v>
      </c>
      <c r="DU14" s="72">
        <f t="shared" si="13"/>
        <v>-1.6295176748021247E-5</v>
      </c>
      <c r="DV14" s="72">
        <f t="shared" si="14"/>
        <v>-8.5804650860963399E-6</v>
      </c>
      <c r="DW14" s="72">
        <f t="shared" si="15"/>
        <v>-1.1378995627836933E-6</v>
      </c>
      <c r="DX14" s="72">
        <f t="shared" si="16"/>
        <v>-4.7951391118475134E-6</v>
      </c>
      <c r="DY14" s="72">
        <f t="shared" si="17"/>
        <v>6.807735481600667E-6</v>
      </c>
      <c r="DZ14" s="72">
        <f t="shared" si="18"/>
        <v>2.2842621478793255E-6</v>
      </c>
      <c r="EA14" s="72">
        <f t="shared" si="19"/>
        <v>-4.0255487724222588E-7</v>
      </c>
      <c r="EB14" s="72">
        <f t="shared" si="20"/>
        <v>-1.0481649067185797E-5</v>
      </c>
      <c r="EC14" s="72">
        <f t="shared" si="21"/>
        <v>-3.431935971467408E-7</v>
      </c>
      <c r="ED14" s="72">
        <f t="shared" si="22"/>
        <v>-2.3924456313915022E-6</v>
      </c>
      <c r="EE14" s="72">
        <f t="shared" si="23"/>
        <v>1.3791498695715323E-4</v>
      </c>
      <c r="EF14" s="72">
        <f t="shared" si="24"/>
        <v>1.1501849972520708E-6</v>
      </c>
      <c r="EG14" s="72">
        <f t="shared" si="25"/>
        <v>3.6072886906457335E-6</v>
      </c>
      <c r="EH14" s="72">
        <f t="shared" si="26"/>
        <v>7.4479324214955817E-7</v>
      </c>
      <c r="EI14" s="114">
        <f t="shared" si="27"/>
        <v>-5.5056626006397982E-6</v>
      </c>
      <c r="EJ14" s="72">
        <f t="shared" si="28"/>
        <v>9.2239253052870998E-7</v>
      </c>
      <c r="EK14" s="72">
        <f t="shared" si="29"/>
        <v>7.909360212154786E-4</v>
      </c>
      <c r="EL14" s="72">
        <f t="shared" si="30"/>
        <v>-9.848442619485938E-4</v>
      </c>
      <c r="EM14" s="114">
        <f t="shared" si="31"/>
        <v>-4.9169353375407628E-4</v>
      </c>
      <c r="EN14" s="40">
        <f t="shared" si="32"/>
        <v>-7.2252639126751596E-7</v>
      </c>
      <c r="EO14" s="40">
        <f t="shared" si="33"/>
        <v>-7.8535481046423695E-7</v>
      </c>
      <c r="EP14" s="40"/>
      <c r="EQ14" s="40"/>
      <c r="ER14" s="40"/>
      <c r="ES14" s="40"/>
    </row>
    <row r="15" spans="1:149" x14ac:dyDescent="0.3">
      <c r="A15" s="15" t="s">
        <v>182</v>
      </c>
      <c r="B15" s="15">
        <v>6.3608124699999999</v>
      </c>
      <c r="C15" s="15"/>
      <c r="D15" s="15">
        <v>58.540335040000002</v>
      </c>
      <c r="E15" s="15">
        <v>1.4251634799999999</v>
      </c>
      <c r="F15" s="15">
        <v>1.3111504</v>
      </c>
      <c r="G15" s="15">
        <v>3.27157974</v>
      </c>
      <c r="H15" s="15">
        <v>3.0878115799999999</v>
      </c>
      <c r="I15" s="15"/>
      <c r="J15" s="17" t="s">
        <v>182</v>
      </c>
      <c r="K15" s="17">
        <v>0</v>
      </c>
      <c r="L15" s="17">
        <v>3.5058147284578102E-2</v>
      </c>
      <c r="M15" s="17">
        <v>5.7062787602192404E-3</v>
      </c>
      <c r="N15" s="17">
        <v>1.29815384690566E-2</v>
      </c>
      <c r="O15" s="17">
        <v>1.29815384690566E-2</v>
      </c>
      <c r="P15" s="17">
        <v>5.0136036781362102E-2</v>
      </c>
      <c r="Q15" s="17">
        <v>0</v>
      </c>
      <c r="R15" s="5">
        <v>5.7729772868819498E-6</v>
      </c>
      <c r="S15" s="5">
        <v>2.8186326052569198E-5</v>
      </c>
      <c r="T15" s="17">
        <v>6.2818901250805501E-3</v>
      </c>
      <c r="U15" s="5">
        <v>5.4805233266930097E-6</v>
      </c>
      <c r="V15" s="17">
        <v>3.1280010536435198E-3</v>
      </c>
      <c r="W15" s="17">
        <v>1.9184826799384901E-4</v>
      </c>
      <c r="X15" s="17">
        <v>1.1758348186973901E-4</v>
      </c>
      <c r="Y15" s="17">
        <v>7.4093811573537893E-2</v>
      </c>
      <c r="Z15" s="5">
        <v>1.8985408819590198E-9</v>
      </c>
      <c r="AA15" s="5">
        <v>7.5941276586363299E-9</v>
      </c>
      <c r="AB15" s="17">
        <v>6.3608186815258101</v>
      </c>
      <c r="AC15" s="17">
        <v>0.11401310702888599</v>
      </c>
      <c r="AD15" s="17">
        <v>0.60841502207377696</v>
      </c>
      <c r="AE15" s="17">
        <v>0.180061699653323</v>
      </c>
      <c r="AF15" s="17">
        <v>1.6410352574171699E-2</v>
      </c>
      <c r="AG15" s="17">
        <v>0.43721036150289</v>
      </c>
      <c r="AH15" s="17">
        <v>6.9051622656900194E-2</v>
      </c>
      <c r="AI15" s="17">
        <v>0.30892528194513702</v>
      </c>
      <c r="AJ15" s="17">
        <v>2.3397429086261302E-3</v>
      </c>
      <c r="AK15" s="17">
        <v>5.39125999200714E-2</v>
      </c>
      <c r="AL15" s="17">
        <v>1.35556421299404E-3</v>
      </c>
      <c r="AM15" s="17">
        <v>0</v>
      </c>
      <c r="AN15" s="17">
        <v>0</v>
      </c>
      <c r="AO15" s="17">
        <v>5.66367127477857E-2</v>
      </c>
      <c r="AP15" s="17">
        <v>5.66367127477857E-2</v>
      </c>
      <c r="AQ15" s="17">
        <v>0</v>
      </c>
      <c r="AR15" s="17">
        <v>0</v>
      </c>
      <c r="AS15" s="17">
        <v>8.6149457695232998E-3</v>
      </c>
      <c r="AT15" s="5">
        <v>1.58938754635823E-8</v>
      </c>
      <c r="AU15" s="5">
        <v>3.0691364286071703E-8</v>
      </c>
      <c r="AV15" s="17">
        <v>0.46832288739341998</v>
      </c>
      <c r="AW15" s="17">
        <v>1.0905955756047501E-2</v>
      </c>
      <c r="AX15" s="17">
        <v>1.7052748500987101E-3</v>
      </c>
      <c r="AY15" s="17">
        <v>0</v>
      </c>
      <c r="AZ15" s="17">
        <v>0.94179004848674697</v>
      </c>
      <c r="BA15" s="17">
        <v>4.6351628665376897E-3</v>
      </c>
      <c r="BB15" s="5">
        <v>1.9667448646086499E-5</v>
      </c>
      <c r="BC15" s="17">
        <v>1.4422671340465199E-4</v>
      </c>
      <c r="BD15" s="5">
        <v>1.39323717874523E-6</v>
      </c>
      <c r="BE15" s="5">
        <v>2.8286857476699901E-6</v>
      </c>
      <c r="BF15" s="17">
        <v>0</v>
      </c>
      <c r="BG15" s="17">
        <v>0</v>
      </c>
      <c r="BH15" s="17">
        <v>5.6514602143320804E-3</v>
      </c>
      <c r="BI15" s="17">
        <v>2.5235690790742799E-2</v>
      </c>
      <c r="BJ15" s="17">
        <v>4.5938865501523902E-4</v>
      </c>
      <c r="BK15" s="17">
        <v>4.4137145675909498E-4</v>
      </c>
      <c r="BL15" s="17">
        <v>3.1252227682335998</v>
      </c>
      <c r="BM15" s="17">
        <v>52.686312066447201</v>
      </c>
      <c r="BN15" s="17">
        <v>5.38570860342708</v>
      </c>
      <c r="BO15" s="17">
        <v>58.540343557267697</v>
      </c>
      <c r="BP15" s="17">
        <v>0</v>
      </c>
      <c r="BQ15" s="17">
        <v>6.1645929575003998E-2</v>
      </c>
      <c r="BR15" s="17">
        <v>0</v>
      </c>
      <c r="BS15" s="17">
        <v>5.2934289152708602E-3</v>
      </c>
      <c r="BT15" s="5">
        <v>1.1341483128138101E-5</v>
      </c>
      <c r="BU15" s="5">
        <v>3.3460706691578799E-5</v>
      </c>
      <c r="BV15" s="5">
        <v>2.6852387506407099E-5</v>
      </c>
      <c r="BW15" s="17">
        <v>1.3186123641815001E-3</v>
      </c>
      <c r="BX15" s="17">
        <v>7.8870840016093699E-4</v>
      </c>
      <c r="BY15" s="17">
        <v>0.51609903581739103</v>
      </c>
      <c r="BZ15" s="17">
        <v>7.6574893764777803E-3</v>
      </c>
      <c r="CA15" s="17">
        <v>4.9295783660444096E-3</v>
      </c>
      <c r="CB15" s="17">
        <v>0.60841535497169796</v>
      </c>
      <c r="CC15" s="17">
        <v>4.5153491074036703E-3</v>
      </c>
      <c r="CD15" s="17">
        <v>0</v>
      </c>
      <c r="CE15" s="5">
        <v>8.2208819590270907E-9</v>
      </c>
      <c r="CF15" s="17">
        <v>3.4411777531594902E-3</v>
      </c>
      <c r="CG15" s="17">
        <v>1.4251628759800901</v>
      </c>
      <c r="CH15" s="17">
        <v>1.3111497689511999</v>
      </c>
      <c r="CI15" s="17">
        <v>0.11401310702888599</v>
      </c>
      <c r="CJ15" s="17">
        <v>1.7394264675893E-3</v>
      </c>
      <c r="CK15" s="17">
        <v>0</v>
      </c>
      <c r="CL15" s="17">
        <v>1.6828607395404399E-2</v>
      </c>
      <c r="CM15" s="17">
        <v>4.0346371578013299E-3</v>
      </c>
      <c r="CN15" s="17">
        <v>0.10930278013856</v>
      </c>
      <c r="CO15" s="17">
        <v>2.2806449842093901E-2</v>
      </c>
      <c r="CP15" s="17">
        <v>1.6410168378004401E-2</v>
      </c>
      <c r="CQ15" s="17">
        <v>0.43721064920606001</v>
      </c>
      <c r="CR15" s="17">
        <v>1.1622982368923601E-3</v>
      </c>
      <c r="CS15" s="17">
        <v>3.8952037456527599E-3</v>
      </c>
      <c r="CT15" s="17">
        <v>6.90521325859665E-2</v>
      </c>
      <c r="CU15" s="17">
        <v>1.22056059127961E-4</v>
      </c>
      <c r="CV15" s="17">
        <v>3.2715829190297399</v>
      </c>
      <c r="CW15" s="17">
        <v>0.76594618781448098</v>
      </c>
      <c r="CX15" s="17">
        <v>0</v>
      </c>
      <c r="CY15" s="17">
        <v>0</v>
      </c>
      <c r="CZ15" s="17">
        <v>6.5427987172891902E-2</v>
      </c>
      <c r="DA15" s="17">
        <v>6.2836816571146996E-3</v>
      </c>
      <c r="DB15" s="17">
        <v>0</v>
      </c>
      <c r="DC15" s="17">
        <v>3.0878114629320299</v>
      </c>
      <c r="DD15" s="17">
        <v>5.9750063636138098E-3</v>
      </c>
      <c r="DE15" s="17">
        <v>0.100522094177593</v>
      </c>
      <c r="DG15" s="26">
        <f t="shared" si="0"/>
        <v>1.0121157997341088</v>
      </c>
      <c r="DH15" s="25">
        <f t="shared" si="1"/>
        <v>8.0000023733253003E-3</v>
      </c>
      <c r="DI15" s="25">
        <f t="shared" si="2"/>
        <v>1.9246993278982192E-2</v>
      </c>
      <c r="DJ15" s="40">
        <f t="shared" si="3"/>
        <v>9.7653025292716834E-7</v>
      </c>
      <c r="DK15" s="40"/>
      <c r="DL15" s="40">
        <f t="shared" si="4"/>
        <v>1.4549400321787797E-7</v>
      </c>
      <c r="DM15" s="40">
        <f t="shared" si="5"/>
        <v>-4.2382499856556333E-7</v>
      </c>
      <c r="DN15" s="40">
        <f t="shared" si="6"/>
        <v>-4.8129398435433796E-7</v>
      </c>
      <c r="DO15" s="40">
        <f t="shared" si="7"/>
        <v>9.7171091415825682E-7</v>
      </c>
      <c r="DP15" s="40">
        <f t="shared" si="8"/>
        <v>-3.7912925368546745E-8</v>
      </c>
      <c r="DQ15" s="72">
        <f t="shared" si="9"/>
        <v>2.920223679198362E-5</v>
      </c>
      <c r="DR15" s="72">
        <f t="shared" si="10"/>
        <v>5.567065246463367E-7</v>
      </c>
      <c r="DS15" s="72">
        <f t="shared" si="11"/>
        <v>1.5440001974985918E-5</v>
      </c>
      <c r="DT15" s="72">
        <f t="shared" si="12"/>
        <v>2.0405816946203757E-4</v>
      </c>
      <c r="DU15" s="72">
        <f t="shared" si="13"/>
        <v>-1.5090944776867425E-5</v>
      </c>
      <c r="DV15" s="72">
        <f t="shared" si="14"/>
        <v>1.5358828342381559E-5</v>
      </c>
      <c r="DW15" s="72">
        <f t="shared" si="15"/>
        <v>1.306884744339327E-6</v>
      </c>
      <c r="DX15" s="72">
        <f t="shared" si="16"/>
        <v>-5.87677566672614E-6</v>
      </c>
      <c r="DY15" s="72">
        <f t="shared" si="17"/>
        <v>1.1051436954618169E-5</v>
      </c>
      <c r="DZ15" s="72">
        <f t="shared" si="18"/>
        <v>1.3223716881011099E-6</v>
      </c>
      <c r="EA15" s="72">
        <f t="shared" si="19"/>
        <v>-5.5962960818156086E-6</v>
      </c>
      <c r="EB15" s="72">
        <f t="shared" si="20"/>
        <v>1.119703196146096E-6</v>
      </c>
      <c r="EC15" s="72">
        <f t="shared" si="21"/>
        <v>2.6903522323824731E-6</v>
      </c>
      <c r="ED15" s="72">
        <f t="shared" si="22"/>
        <v>4.8959902675898311E-6</v>
      </c>
      <c r="EE15" s="72">
        <f t="shared" si="23"/>
        <v>1.3542354870642681E-4</v>
      </c>
      <c r="EF15" s="72">
        <f t="shared" si="24"/>
        <v>2.4479871023208322E-7</v>
      </c>
      <c r="EG15" s="72">
        <f t="shared" si="25"/>
        <v>-2.3346054960387159E-6</v>
      </c>
      <c r="EH15" s="72">
        <f t="shared" si="26"/>
        <v>1.526094305485821E-5</v>
      </c>
      <c r="EI15" s="114">
        <f t="shared" si="27"/>
        <v>-6.8611344041000423E-6</v>
      </c>
      <c r="EJ15" s="72">
        <f t="shared" si="28"/>
        <v>3.317629152017067E-6</v>
      </c>
      <c r="EK15" s="72">
        <f t="shared" si="29"/>
        <v>7.8923645006078185E-4</v>
      </c>
      <c r="EL15" s="72">
        <f t="shared" si="30"/>
        <v>-9.7411271640643988E-4</v>
      </c>
      <c r="EM15" s="114">
        <f t="shared" si="31"/>
        <v>-5.3397169718592472E-4</v>
      </c>
      <c r="EN15" s="40">
        <f t="shared" si="32"/>
        <v>-4.9853259178279591E-7</v>
      </c>
      <c r="EO15" s="40">
        <f t="shared" si="33"/>
        <v>-5.4188328052290877E-7</v>
      </c>
      <c r="EP15" s="40"/>
      <c r="EQ15" s="40"/>
      <c r="ER15" s="40"/>
      <c r="ES15" s="40"/>
    </row>
    <row r="16" spans="1:149" x14ac:dyDescent="0.3">
      <c r="A16" s="15" t="s">
        <v>183</v>
      </c>
      <c r="B16" s="15"/>
      <c r="C16" s="15"/>
      <c r="D16" s="15"/>
      <c r="E16" s="15"/>
      <c r="F16" s="15"/>
      <c r="G16" s="15"/>
      <c r="H16" s="15"/>
      <c r="I16" s="15"/>
      <c r="DG16" s="26" t="e">
        <f t="shared" si="0"/>
        <v>#DIV/0!</v>
      </c>
      <c r="DH16" s="25" t="e">
        <f t="shared" si="1"/>
        <v>#DIV/0!</v>
      </c>
      <c r="DI16" s="25" t="e">
        <f t="shared" si="2"/>
        <v>#DIV/0!</v>
      </c>
      <c r="DJ16" s="40">
        <f t="shared" si="3"/>
        <v>0</v>
      </c>
      <c r="DK16" s="40"/>
      <c r="DL16" s="40">
        <f t="shared" si="4"/>
        <v>0</v>
      </c>
      <c r="DM16" s="40">
        <f t="shared" si="5"/>
        <v>0</v>
      </c>
      <c r="DN16" s="40">
        <f t="shared" si="6"/>
        <v>0</v>
      </c>
      <c r="DO16" s="40">
        <f t="shared" si="7"/>
        <v>0</v>
      </c>
      <c r="DP16" s="40">
        <f t="shared" si="8"/>
        <v>0</v>
      </c>
      <c r="DQ16" s="72" t="e">
        <f t="shared" si="9"/>
        <v>#DIV/0!</v>
      </c>
      <c r="DR16" s="72" t="e">
        <f t="shared" si="10"/>
        <v>#DIV/0!</v>
      </c>
      <c r="DS16" s="72" t="e">
        <f t="shared" si="11"/>
        <v>#DIV/0!</v>
      </c>
      <c r="DT16" s="72" t="e">
        <f t="shared" si="12"/>
        <v>#DIV/0!</v>
      </c>
      <c r="DU16" s="72" t="e">
        <f t="shared" si="13"/>
        <v>#DIV/0!</v>
      </c>
      <c r="DV16" s="72" t="e">
        <f t="shared" si="14"/>
        <v>#DIV/0!</v>
      </c>
      <c r="DW16" s="72" t="e">
        <f t="shared" si="15"/>
        <v>#DIV/0!</v>
      </c>
      <c r="DX16" s="72" t="e">
        <f t="shared" si="16"/>
        <v>#DIV/0!</v>
      </c>
      <c r="DY16" s="72" t="e">
        <f t="shared" si="17"/>
        <v>#DIV/0!</v>
      </c>
      <c r="DZ16" s="72" t="e">
        <f t="shared" si="18"/>
        <v>#DIV/0!</v>
      </c>
      <c r="EA16" s="72" t="e">
        <f t="shared" si="19"/>
        <v>#DIV/0!</v>
      </c>
      <c r="EB16" s="72" t="e">
        <f t="shared" si="20"/>
        <v>#DIV/0!</v>
      </c>
      <c r="EC16" s="72" t="e">
        <f t="shared" si="21"/>
        <v>#DIV/0!</v>
      </c>
      <c r="ED16" s="72" t="e">
        <f t="shared" si="22"/>
        <v>#DIV/0!</v>
      </c>
      <c r="EE16" s="72" t="e">
        <f t="shared" si="23"/>
        <v>#DIV/0!</v>
      </c>
      <c r="EF16" s="72" t="e">
        <f t="shared" si="24"/>
        <v>#DIV/0!</v>
      </c>
      <c r="EG16" s="72" t="e">
        <f t="shared" si="25"/>
        <v>#DIV/0!</v>
      </c>
      <c r="EH16" s="72" t="e">
        <f t="shared" si="26"/>
        <v>#DIV/0!</v>
      </c>
      <c r="EI16" s="114" t="e">
        <f t="shared" si="27"/>
        <v>#DIV/0!</v>
      </c>
      <c r="EJ16" s="72" t="e">
        <f t="shared" si="28"/>
        <v>#DIV/0!</v>
      </c>
      <c r="EK16" s="72" t="e">
        <f t="shared" si="29"/>
        <v>#DIV/0!</v>
      </c>
      <c r="EL16" s="72" t="e">
        <f t="shared" si="30"/>
        <v>#DIV/0!</v>
      </c>
      <c r="EM16" s="114" t="e">
        <f t="shared" si="31"/>
        <v>#DIV/0!</v>
      </c>
      <c r="EN16" s="40" t="e">
        <f t="shared" si="32"/>
        <v>#DIV/0!</v>
      </c>
      <c r="EO16" s="40" t="e">
        <f t="shared" si="33"/>
        <v>#DIV/0!</v>
      </c>
      <c r="EP16" s="40"/>
      <c r="EQ16" s="40"/>
      <c r="ER16" s="40"/>
      <c r="ES16" s="40"/>
    </row>
    <row r="17" spans="1:149" x14ac:dyDescent="0.3">
      <c r="A17" s="15" t="s">
        <v>184</v>
      </c>
      <c r="B17" s="15"/>
      <c r="C17" s="15"/>
      <c r="D17" s="15"/>
      <c r="E17" s="15"/>
      <c r="F17" s="15"/>
      <c r="G17" s="15"/>
      <c r="H17" s="15"/>
      <c r="I17" s="15"/>
      <c r="DG17" s="26" t="e">
        <f t="shared" si="0"/>
        <v>#DIV/0!</v>
      </c>
      <c r="DH17" s="25" t="e">
        <f t="shared" si="1"/>
        <v>#DIV/0!</v>
      </c>
      <c r="DI17" s="25" t="e">
        <f t="shared" si="2"/>
        <v>#DIV/0!</v>
      </c>
      <c r="DJ17" s="40">
        <f t="shared" si="3"/>
        <v>0</v>
      </c>
      <c r="DK17" s="40"/>
      <c r="DL17" s="40">
        <f t="shared" si="4"/>
        <v>0</v>
      </c>
      <c r="DM17" s="40">
        <f t="shared" si="5"/>
        <v>0</v>
      </c>
      <c r="DN17" s="40">
        <f t="shared" si="6"/>
        <v>0</v>
      </c>
      <c r="DO17" s="40">
        <f t="shared" si="7"/>
        <v>0</v>
      </c>
      <c r="DP17" s="40">
        <f t="shared" si="8"/>
        <v>0</v>
      </c>
      <c r="DQ17" s="72" t="e">
        <f t="shared" si="9"/>
        <v>#DIV/0!</v>
      </c>
      <c r="DR17" s="72" t="e">
        <f t="shared" si="10"/>
        <v>#DIV/0!</v>
      </c>
      <c r="DS17" s="72" t="e">
        <f t="shared" si="11"/>
        <v>#DIV/0!</v>
      </c>
      <c r="DT17" s="72" t="e">
        <f t="shared" si="12"/>
        <v>#DIV/0!</v>
      </c>
      <c r="DU17" s="72" t="e">
        <f t="shared" si="13"/>
        <v>#DIV/0!</v>
      </c>
      <c r="DV17" s="72" t="e">
        <f t="shared" si="14"/>
        <v>#DIV/0!</v>
      </c>
      <c r="DW17" s="72" t="e">
        <f t="shared" si="15"/>
        <v>#DIV/0!</v>
      </c>
      <c r="DX17" s="72" t="e">
        <f t="shared" si="16"/>
        <v>#DIV/0!</v>
      </c>
      <c r="DY17" s="72" t="e">
        <f t="shared" si="17"/>
        <v>#DIV/0!</v>
      </c>
      <c r="DZ17" s="72" t="e">
        <f t="shared" si="18"/>
        <v>#DIV/0!</v>
      </c>
      <c r="EA17" s="72" t="e">
        <f t="shared" si="19"/>
        <v>#DIV/0!</v>
      </c>
      <c r="EB17" s="72" t="e">
        <f t="shared" si="20"/>
        <v>#DIV/0!</v>
      </c>
      <c r="EC17" s="72" t="e">
        <f t="shared" si="21"/>
        <v>#DIV/0!</v>
      </c>
      <c r="ED17" s="72" t="e">
        <f t="shared" si="22"/>
        <v>#DIV/0!</v>
      </c>
      <c r="EE17" s="72" t="e">
        <f t="shared" si="23"/>
        <v>#DIV/0!</v>
      </c>
      <c r="EF17" s="72" t="e">
        <f t="shared" si="24"/>
        <v>#DIV/0!</v>
      </c>
      <c r="EG17" s="72" t="e">
        <f t="shared" si="25"/>
        <v>#DIV/0!</v>
      </c>
      <c r="EH17" s="72" t="e">
        <f t="shared" si="26"/>
        <v>#DIV/0!</v>
      </c>
      <c r="EI17" s="114" t="e">
        <f t="shared" si="27"/>
        <v>#DIV/0!</v>
      </c>
      <c r="EJ17" s="72" t="e">
        <f t="shared" si="28"/>
        <v>#DIV/0!</v>
      </c>
      <c r="EK17" s="72" t="e">
        <f t="shared" si="29"/>
        <v>#DIV/0!</v>
      </c>
      <c r="EL17" s="72" t="e">
        <f t="shared" si="30"/>
        <v>#DIV/0!</v>
      </c>
      <c r="EM17" s="114" t="e">
        <f t="shared" si="31"/>
        <v>#DIV/0!</v>
      </c>
      <c r="EN17" s="40" t="e">
        <f t="shared" si="32"/>
        <v>#DIV/0!</v>
      </c>
      <c r="EO17" s="40" t="e">
        <f t="shared" si="33"/>
        <v>#DIV/0!</v>
      </c>
      <c r="EP17" s="40"/>
      <c r="EQ17" s="40"/>
      <c r="ER17" s="40"/>
      <c r="ES17" s="40"/>
    </row>
    <row r="18" spans="1:149" x14ac:dyDescent="0.3">
      <c r="A18" s="15" t="s">
        <v>185</v>
      </c>
      <c r="B18" s="15"/>
      <c r="C18" s="15"/>
      <c r="D18" s="15"/>
      <c r="E18" s="15"/>
      <c r="F18" s="15"/>
      <c r="G18" s="15"/>
      <c r="H18" s="15"/>
      <c r="I18" s="15"/>
      <c r="DG18" s="26" t="e">
        <f t="shared" si="0"/>
        <v>#DIV/0!</v>
      </c>
      <c r="DH18" s="25" t="e">
        <f t="shared" si="1"/>
        <v>#DIV/0!</v>
      </c>
      <c r="DI18" s="25" t="e">
        <f t="shared" si="2"/>
        <v>#DIV/0!</v>
      </c>
      <c r="DJ18" s="40">
        <f t="shared" si="3"/>
        <v>0</v>
      </c>
      <c r="DK18" s="40"/>
      <c r="DL18" s="40">
        <f t="shared" si="4"/>
        <v>0</v>
      </c>
      <c r="DM18" s="40">
        <f t="shared" si="5"/>
        <v>0</v>
      </c>
      <c r="DN18" s="40">
        <f t="shared" si="6"/>
        <v>0</v>
      </c>
      <c r="DO18" s="40">
        <f t="shared" si="7"/>
        <v>0</v>
      </c>
      <c r="DP18" s="40">
        <f t="shared" si="8"/>
        <v>0</v>
      </c>
      <c r="DQ18" s="72" t="e">
        <f t="shared" si="9"/>
        <v>#DIV/0!</v>
      </c>
      <c r="DR18" s="72" t="e">
        <f t="shared" si="10"/>
        <v>#DIV/0!</v>
      </c>
      <c r="DS18" s="72" t="e">
        <f t="shared" si="11"/>
        <v>#DIV/0!</v>
      </c>
      <c r="DT18" s="72" t="e">
        <f t="shared" si="12"/>
        <v>#DIV/0!</v>
      </c>
      <c r="DU18" s="72" t="e">
        <f t="shared" si="13"/>
        <v>#DIV/0!</v>
      </c>
      <c r="DV18" s="72" t="e">
        <f t="shared" si="14"/>
        <v>#DIV/0!</v>
      </c>
      <c r="DW18" s="72" t="e">
        <f t="shared" si="15"/>
        <v>#DIV/0!</v>
      </c>
      <c r="DX18" s="72" t="e">
        <f t="shared" si="16"/>
        <v>#DIV/0!</v>
      </c>
      <c r="DY18" s="72" t="e">
        <f t="shared" si="17"/>
        <v>#DIV/0!</v>
      </c>
      <c r="DZ18" s="72" t="e">
        <f t="shared" si="18"/>
        <v>#DIV/0!</v>
      </c>
      <c r="EA18" s="72" t="e">
        <f t="shared" si="19"/>
        <v>#DIV/0!</v>
      </c>
      <c r="EB18" s="72" t="e">
        <f t="shared" si="20"/>
        <v>#DIV/0!</v>
      </c>
      <c r="EC18" s="72" t="e">
        <f t="shared" si="21"/>
        <v>#DIV/0!</v>
      </c>
      <c r="ED18" s="72" t="e">
        <f t="shared" si="22"/>
        <v>#DIV/0!</v>
      </c>
      <c r="EE18" s="72" t="e">
        <f t="shared" si="23"/>
        <v>#DIV/0!</v>
      </c>
      <c r="EF18" s="72" t="e">
        <f t="shared" si="24"/>
        <v>#DIV/0!</v>
      </c>
      <c r="EG18" s="72" t="e">
        <f t="shared" si="25"/>
        <v>#DIV/0!</v>
      </c>
      <c r="EH18" s="72" t="e">
        <f t="shared" si="26"/>
        <v>#DIV/0!</v>
      </c>
      <c r="EI18" s="114" t="e">
        <f t="shared" si="27"/>
        <v>#DIV/0!</v>
      </c>
      <c r="EJ18" s="72" t="e">
        <f t="shared" si="28"/>
        <v>#DIV/0!</v>
      </c>
      <c r="EK18" s="72" t="e">
        <f t="shared" si="29"/>
        <v>#DIV/0!</v>
      </c>
      <c r="EL18" s="72" t="e">
        <f t="shared" si="30"/>
        <v>#DIV/0!</v>
      </c>
      <c r="EM18" s="114" t="e">
        <f t="shared" si="31"/>
        <v>#DIV/0!</v>
      </c>
      <c r="EN18" s="40" t="e">
        <f t="shared" si="32"/>
        <v>#DIV/0!</v>
      </c>
      <c r="EO18" s="40" t="e">
        <f t="shared" si="33"/>
        <v>#DIV/0!</v>
      </c>
      <c r="EP18" s="40"/>
      <c r="EQ18" s="40"/>
      <c r="ER18" s="40"/>
      <c r="ES18" s="40"/>
    </row>
    <row r="19" spans="1:149" x14ac:dyDescent="0.3">
      <c r="A19" s="15" t="s">
        <v>186</v>
      </c>
      <c r="B19" s="15">
        <v>1369.3834770000001</v>
      </c>
      <c r="C19" s="15"/>
      <c r="D19" s="15">
        <v>11539.491045999999</v>
      </c>
      <c r="E19" s="15">
        <v>312.02545035000003</v>
      </c>
      <c r="F19" s="15">
        <v>287.06341444999998</v>
      </c>
      <c r="G19" s="15">
        <v>711.29536135000001</v>
      </c>
      <c r="H19" s="15">
        <v>615.45376853000005</v>
      </c>
      <c r="I19" s="15"/>
      <c r="J19" s="17" t="s">
        <v>186</v>
      </c>
      <c r="K19" s="17">
        <v>0</v>
      </c>
      <c r="L19" s="17">
        <v>6.9876867529496298</v>
      </c>
      <c r="M19" s="17">
        <v>1.1373608074777199</v>
      </c>
      <c r="N19" s="17">
        <v>2.5874387204541001</v>
      </c>
      <c r="O19" s="17">
        <v>2.5874387204541001</v>
      </c>
      <c r="P19" s="17">
        <v>9.9929739364152805</v>
      </c>
      <c r="Q19" s="17">
        <v>0</v>
      </c>
      <c r="R19" s="17">
        <v>1.2639381525929099E-3</v>
      </c>
      <c r="S19" s="17">
        <v>6.1709956090543697E-3</v>
      </c>
      <c r="T19" s="17">
        <v>1.2520782596434401</v>
      </c>
      <c r="U19" s="17">
        <v>1.1999253473429E-3</v>
      </c>
      <c r="V19" s="17">
        <v>0.62345600247286004</v>
      </c>
      <c r="W19" s="17">
        <v>4.2003097766166703E-2</v>
      </c>
      <c r="X19" s="17">
        <v>2.5743832067439298E-2</v>
      </c>
      <c r="Y19" s="17">
        <v>14.768155625598901</v>
      </c>
      <c r="Z19" s="5">
        <v>4.1566758789001103E-7</v>
      </c>
      <c r="AA19" s="5">
        <v>1.66267922439193E-6</v>
      </c>
      <c r="AB19" s="17">
        <v>1369.38335537734</v>
      </c>
      <c r="AC19" s="17">
        <v>24.9620255435219</v>
      </c>
      <c r="AD19" s="17">
        <v>133.20626845637801</v>
      </c>
      <c r="AE19" s="17">
        <v>39.422688434112104</v>
      </c>
      <c r="AF19" s="17">
        <v>3.5928852499986199</v>
      </c>
      <c r="AG19" s="17">
        <v>95.723014676389099</v>
      </c>
      <c r="AH19" s="17">
        <v>15.118189447907501</v>
      </c>
      <c r="AI19" s="17">
        <v>61.574170649907202</v>
      </c>
      <c r="AJ19" s="17">
        <v>0.46635208875268402</v>
      </c>
      <c r="AK19" s="17">
        <v>10.745703673189499</v>
      </c>
      <c r="AL19" s="17">
        <v>0.27018481462016197</v>
      </c>
      <c r="AM19" s="17">
        <v>0</v>
      </c>
      <c r="AN19" s="17">
        <v>0</v>
      </c>
      <c r="AO19" s="17">
        <v>11.288662932471301</v>
      </c>
      <c r="AP19" s="17">
        <v>11.288662932471301</v>
      </c>
      <c r="AQ19" s="17">
        <v>0</v>
      </c>
      <c r="AR19" s="17">
        <v>0</v>
      </c>
      <c r="AS19" s="17">
        <v>1.71711922019314</v>
      </c>
      <c r="AT19" s="5">
        <v>3.4797832922361499E-6</v>
      </c>
      <c r="AU19" s="5">
        <v>6.71957860031881E-6</v>
      </c>
      <c r="AV19" s="17">
        <v>92.315830108434298</v>
      </c>
      <c r="AW19" s="17">
        <v>2.1737485069546301</v>
      </c>
      <c r="AX19" s="17">
        <v>0.33989466016790199</v>
      </c>
      <c r="AY19" s="17">
        <v>0</v>
      </c>
      <c r="AZ19" s="17">
        <v>187.71497363477201</v>
      </c>
      <c r="BA19" s="17">
        <v>0.923878428206374</v>
      </c>
      <c r="BB19" s="17">
        <v>4.3059500668551597E-3</v>
      </c>
      <c r="BC19" s="17">
        <v>3.1576959166432397E-2</v>
      </c>
      <c r="BD19" s="17">
        <v>3.0503217160998003E-4</v>
      </c>
      <c r="BE19" s="17">
        <v>6.1931033073739004E-4</v>
      </c>
      <c r="BF19" s="17">
        <v>0</v>
      </c>
      <c r="BG19" s="17">
        <v>0</v>
      </c>
      <c r="BH19" s="17">
        <v>1.1264271782770401</v>
      </c>
      <c r="BI19" s="17">
        <v>5.5251100004949301</v>
      </c>
      <c r="BJ19" s="17">
        <v>0.10057846327485501</v>
      </c>
      <c r="BK19" s="17">
        <v>9.66341792842694E-2</v>
      </c>
      <c r="BL19" s="17">
        <v>622.91064885773005</v>
      </c>
      <c r="BM19" s="17">
        <v>10385.5381653157</v>
      </c>
      <c r="BN19" s="17">
        <v>1061.63272031989</v>
      </c>
      <c r="BO19" s="17">
        <v>11539.4867157441</v>
      </c>
      <c r="BP19" s="17">
        <v>0</v>
      </c>
      <c r="BQ19" s="17">
        <v>12.287067259173099</v>
      </c>
      <c r="BR19" s="17">
        <v>0</v>
      </c>
      <c r="BS19" s="17">
        <v>1.0559474914997999</v>
      </c>
      <c r="BT19" s="17">
        <v>2.4830944962392402E-3</v>
      </c>
      <c r="BU19" s="17">
        <v>7.3258487378860902E-3</v>
      </c>
      <c r="BV19" s="17">
        <v>5.8790646584883999E-3</v>
      </c>
      <c r="BW19" s="17">
        <v>0.26852601692788097</v>
      </c>
      <c r="BX19" s="17">
        <v>0.17267992104146301</v>
      </c>
      <c r="BY19" s="17">
        <v>102.867545474561</v>
      </c>
      <c r="BZ19" s="17">
        <v>1.6765337935812401</v>
      </c>
      <c r="CA19" s="17">
        <v>1.0792821724785999</v>
      </c>
      <c r="CB19" s="17">
        <v>133.20638444154099</v>
      </c>
      <c r="CC19" s="17">
        <v>0.98859223399857699</v>
      </c>
      <c r="CD19" s="17">
        <v>0</v>
      </c>
      <c r="CE19" s="5">
        <v>1.7998906978730899E-6</v>
      </c>
      <c r="CF19" s="17">
        <v>0.75341175344609901</v>
      </c>
      <c r="CG19" s="17">
        <v>312.025353494299</v>
      </c>
      <c r="CH19" s="17">
        <v>287.06332795077702</v>
      </c>
      <c r="CI19" s="17">
        <v>24.9620255435219</v>
      </c>
      <c r="CJ19" s="17">
        <v>0.380830597404057</v>
      </c>
      <c r="CK19" s="17">
        <v>0</v>
      </c>
      <c r="CL19" s="17">
        <v>3.6844574857829402</v>
      </c>
      <c r="CM19" s="17">
        <v>0.88334291207416304</v>
      </c>
      <c r="CN19" s="17">
        <v>23.930783264273501</v>
      </c>
      <c r="CO19" s="17">
        <v>4.9932425387324502</v>
      </c>
      <c r="CP19" s="17">
        <v>3.5928435109927901</v>
      </c>
      <c r="CQ19" s="17">
        <v>95.723119265860802</v>
      </c>
      <c r="CR19" s="17">
        <v>0.23166438485896301</v>
      </c>
      <c r="CS19" s="17">
        <v>0.85281863684915404</v>
      </c>
      <c r="CT19" s="17">
        <v>15.118282575769999</v>
      </c>
      <c r="CU19" s="17">
        <v>2.67228469494094E-2</v>
      </c>
      <c r="CV19" s="17">
        <v>711.29512593263701</v>
      </c>
      <c r="CW19" s="17">
        <v>152.66618291478699</v>
      </c>
      <c r="CX19" s="17">
        <v>0</v>
      </c>
      <c r="CY19" s="17">
        <v>0</v>
      </c>
      <c r="CZ19" s="17">
        <v>13.0408926936794</v>
      </c>
      <c r="DA19" s="17">
        <v>1.2524500194063899</v>
      </c>
      <c r="DB19" s="17">
        <v>0</v>
      </c>
      <c r="DC19" s="17">
        <v>615.45362536417599</v>
      </c>
      <c r="DD19" s="17">
        <v>1.19090649833332</v>
      </c>
      <c r="DE19" s="17">
        <v>20.0357711899434</v>
      </c>
      <c r="DG19" s="26">
        <f t="shared" si="0"/>
        <v>1.0121163044399024</v>
      </c>
      <c r="DH19" s="25">
        <f t="shared" si="1"/>
        <v>7.9999944869715549E-3</v>
      </c>
      <c r="DI19" s="25">
        <f t="shared" si="2"/>
        <v>1.9247007411000005E-2</v>
      </c>
      <c r="DJ19" s="40">
        <f t="shared" si="3"/>
        <v>-8.8815632845029616E-8</v>
      </c>
      <c r="DK19" s="40"/>
      <c r="DL19" s="40">
        <f t="shared" si="4"/>
        <v>-3.7525536278505586E-7</v>
      </c>
      <c r="DM19" s="40">
        <f t="shared" si="5"/>
        <v>-3.1040961858199208E-7</v>
      </c>
      <c r="DN19" s="40">
        <f t="shared" si="6"/>
        <v>-3.0132444123948985E-7</v>
      </c>
      <c r="DO19" s="40">
        <f t="shared" si="7"/>
        <v>-3.3096991178773371E-7</v>
      </c>
      <c r="DP19" s="40">
        <f t="shared" si="8"/>
        <v>-2.3261832387218499E-7</v>
      </c>
      <c r="DQ19" s="72">
        <f t="shared" si="9"/>
        <v>2.7703616057339286E-5</v>
      </c>
      <c r="DR19" s="72">
        <f t="shared" si="10"/>
        <v>2.2049381654519684E-6</v>
      </c>
      <c r="DS19" s="72">
        <f t="shared" si="11"/>
        <v>-8.6514184073691298E-7</v>
      </c>
      <c r="DT19" s="72">
        <f t="shared" si="12"/>
        <v>1.9618089366793602E-4</v>
      </c>
      <c r="DU19" s="72">
        <f t="shared" si="13"/>
        <v>5.3045715806955587E-7</v>
      </c>
      <c r="DV19" s="72">
        <f t="shared" si="14"/>
        <v>2.37383625643106E-6</v>
      </c>
      <c r="DW19" s="72">
        <f t="shared" si="15"/>
        <v>-2.2971924842431657E-7</v>
      </c>
      <c r="DX19" s="72">
        <f t="shared" si="16"/>
        <v>4.0021961474614281E-6</v>
      </c>
      <c r="DY19" s="72">
        <f t="shared" si="17"/>
        <v>2.4912094578121291E-6</v>
      </c>
      <c r="DZ19" s="72">
        <f t="shared" si="18"/>
        <v>1.1104995853803564E-6</v>
      </c>
      <c r="EA19" s="72">
        <f t="shared" si="19"/>
        <v>2.0996996695590641E-6</v>
      </c>
      <c r="EB19" s="72">
        <f t="shared" si="20"/>
        <v>4.5686912865803322E-7</v>
      </c>
      <c r="EC19" s="72">
        <f t="shared" si="21"/>
        <v>-1.8840608064770018E-7</v>
      </c>
      <c r="ED19" s="72">
        <f t="shared" si="22"/>
        <v>-1.5293594813593976E-6</v>
      </c>
      <c r="EE19" s="72">
        <f t="shared" si="23"/>
        <v>1.3055709330620093E-4</v>
      </c>
      <c r="EF19" s="72">
        <f t="shared" si="24"/>
        <v>6.9091429922460488E-7</v>
      </c>
      <c r="EG19" s="72">
        <f t="shared" si="25"/>
        <v>1.5104739670953489E-6</v>
      </c>
      <c r="EH19" s="72">
        <f t="shared" si="26"/>
        <v>3.1348097837069702E-6</v>
      </c>
      <c r="EI19" s="114">
        <f t="shared" si="27"/>
        <v>2.1726731472488969E-6</v>
      </c>
      <c r="EJ19" s="72">
        <f t="shared" si="28"/>
        <v>-1.325173337311728E-6</v>
      </c>
      <c r="EK19" s="72">
        <f t="shared" si="29"/>
        <v>7.8330398481296941E-4</v>
      </c>
      <c r="EL19" s="72">
        <f t="shared" si="30"/>
        <v>-9.7430095056258567E-4</v>
      </c>
      <c r="EM19" s="114">
        <f t="shared" si="31"/>
        <v>-5.5152616180913184E-4</v>
      </c>
      <c r="EN19" s="40">
        <f t="shared" si="32"/>
        <v>-9.0276635727534849E-7</v>
      </c>
      <c r="EO19" s="40">
        <f t="shared" si="33"/>
        <v>-9.812677698985477E-7</v>
      </c>
      <c r="EP19" s="40"/>
      <c r="EQ19" s="40"/>
      <c r="ER19" s="40"/>
      <c r="ES19" s="40"/>
    </row>
    <row r="20" spans="1:149" x14ac:dyDescent="0.3">
      <c r="A20" s="15" t="s">
        <v>187</v>
      </c>
      <c r="B20" s="15">
        <v>16.90473437</v>
      </c>
      <c r="C20" s="15"/>
      <c r="D20" s="15">
        <v>157.94303514000001</v>
      </c>
      <c r="E20" s="15">
        <v>3.6530637000000001</v>
      </c>
      <c r="F20" s="15">
        <v>3.3608186299999998</v>
      </c>
      <c r="G20" s="15">
        <v>8.3866420099999992</v>
      </c>
      <c r="H20" s="15">
        <v>7.6394305200000003</v>
      </c>
      <c r="I20" s="15"/>
      <c r="J20" s="17" t="s">
        <v>187</v>
      </c>
      <c r="K20" s="17">
        <v>0</v>
      </c>
      <c r="L20" s="17">
        <v>8.6735980848658203E-2</v>
      </c>
      <c r="M20" s="17">
        <v>1.4117746699424E-2</v>
      </c>
      <c r="N20" s="17">
        <v>3.2117009917396702E-2</v>
      </c>
      <c r="O20" s="17">
        <v>3.2117009917396702E-2</v>
      </c>
      <c r="P20" s="17">
        <v>0.124039618250963</v>
      </c>
      <c r="Q20" s="17">
        <v>0</v>
      </c>
      <c r="R20" s="5">
        <v>1.47975875262487E-5</v>
      </c>
      <c r="S20" s="5">
        <v>7.2247592497671302E-5</v>
      </c>
      <c r="T20" s="17">
        <v>1.5541537145325499E-2</v>
      </c>
      <c r="U20" s="5">
        <v>1.4048241530378E-5</v>
      </c>
      <c r="V20" s="17">
        <v>7.7387236671364696E-3</v>
      </c>
      <c r="W20" s="17">
        <v>4.9175578410136801E-4</v>
      </c>
      <c r="X20" s="17">
        <v>3.0139797064545801E-4</v>
      </c>
      <c r="Y20" s="17">
        <v>0.18331225857647501</v>
      </c>
      <c r="Z20" s="5">
        <v>4.86644172908502E-9</v>
      </c>
      <c r="AA20" s="5">
        <v>1.94659142291814E-8</v>
      </c>
      <c r="AB20" s="17">
        <v>16.904726845792201</v>
      </c>
      <c r="AC20" s="17">
        <v>0.292244759558414</v>
      </c>
      <c r="AD20" s="17">
        <v>1.5595235572678099</v>
      </c>
      <c r="AE20" s="17">
        <v>0.46154453766321002</v>
      </c>
      <c r="AF20" s="17">
        <v>4.2064011309710797E-2</v>
      </c>
      <c r="AG20" s="17">
        <v>1.12068559621245</v>
      </c>
      <c r="AH20" s="17">
        <v>0.17699741155332099</v>
      </c>
      <c r="AI20" s="17">
        <v>0.76430026108202798</v>
      </c>
      <c r="AJ20" s="17">
        <v>5.7886940497263503E-3</v>
      </c>
      <c r="AK20" s="17">
        <v>0.133383189472081</v>
      </c>
      <c r="AL20" s="17">
        <v>3.3537168967167599E-3</v>
      </c>
      <c r="AM20" s="17">
        <v>0</v>
      </c>
      <c r="AN20" s="17">
        <v>0</v>
      </c>
      <c r="AO20" s="17">
        <v>0.140122586423232</v>
      </c>
      <c r="AP20" s="17">
        <v>0.140122586423232</v>
      </c>
      <c r="AQ20" s="17">
        <v>0</v>
      </c>
      <c r="AR20" s="17">
        <v>0</v>
      </c>
      <c r="AS20" s="17">
        <v>2.1314075673952899E-2</v>
      </c>
      <c r="AT20" s="5">
        <v>4.0740106827934697E-8</v>
      </c>
      <c r="AU20" s="5">
        <v>7.8670056067858199E-8</v>
      </c>
      <c r="AV20" s="17">
        <v>1.26354362362693</v>
      </c>
      <c r="AW20" s="17">
        <v>2.6982074511362E-2</v>
      </c>
      <c r="AX20" s="17">
        <v>4.2189952955910799E-3</v>
      </c>
      <c r="AY20" s="17">
        <v>0</v>
      </c>
      <c r="AZ20" s="17">
        <v>2.3300453000398198</v>
      </c>
      <c r="BA20" s="17">
        <v>1.14678065667752E-2</v>
      </c>
      <c r="BB20" s="5">
        <v>5.0412425249535602E-5</v>
      </c>
      <c r="BC20" s="17">
        <v>3.6968851667520898E-4</v>
      </c>
      <c r="BD20" s="5">
        <v>3.5711844552103401E-6</v>
      </c>
      <c r="BE20" s="5">
        <v>7.2505216245859401E-6</v>
      </c>
      <c r="BF20" s="17">
        <v>0</v>
      </c>
      <c r="BG20" s="17">
        <v>0</v>
      </c>
      <c r="BH20" s="17">
        <v>1.39819424844426E-2</v>
      </c>
      <c r="BI20" s="17">
        <v>6.46856252363079E-2</v>
      </c>
      <c r="BJ20" s="17">
        <v>1.1775294377662699E-3</v>
      </c>
      <c r="BK20" s="17">
        <v>1.1313527527461299E-3</v>
      </c>
      <c r="BL20" s="17">
        <v>7.7319896151281098</v>
      </c>
      <c r="BM20" s="17">
        <v>142.14870120206999</v>
      </c>
      <c r="BN20" s="17">
        <v>14.5307492251304</v>
      </c>
      <c r="BO20" s="17">
        <v>157.942994050827</v>
      </c>
      <c r="BP20" s="17">
        <v>0</v>
      </c>
      <c r="BQ20" s="17">
        <v>0.152515484401197</v>
      </c>
      <c r="BR20" s="17">
        <v>0</v>
      </c>
      <c r="BS20" s="17">
        <v>1.3100329130001E-2</v>
      </c>
      <c r="BT20" s="5">
        <v>2.90711253113753E-5</v>
      </c>
      <c r="BU20" s="5">
        <v>8.5768441541692094E-5</v>
      </c>
      <c r="BV20" s="5">
        <v>6.8829890150300097E-5</v>
      </c>
      <c r="BW20" s="17">
        <v>3.2882824623422999E-3</v>
      </c>
      <c r="BX20" s="17">
        <v>2.02166407072427E-3</v>
      </c>
      <c r="BY20" s="17">
        <v>1.27686117160998</v>
      </c>
      <c r="BZ20" s="17">
        <v>1.96281841079823E-2</v>
      </c>
      <c r="CA20" s="17">
        <v>1.2635776671792401E-2</v>
      </c>
      <c r="CB20" s="17">
        <v>1.55952520312835</v>
      </c>
      <c r="CC20" s="17">
        <v>1.15740228068144E-2</v>
      </c>
      <c r="CD20" s="17">
        <v>0</v>
      </c>
      <c r="CE20" s="5">
        <v>2.10723560244051E-8</v>
      </c>
      <c r="CF20" s="17">
        <v>8.82062212227935E-3</v>
      </c>
      <c r="CG20" s="17">
        <v>3.6530629197914402</v>
      </c>
      <c r="CH20" s="17">
        <v>3.3608181602330198</v>
      </c>
      <c r="CI20" s="17">
        <v>0.292244759558414</v>
      </c>
      <c r="CJ20" s="17">
        <v>4.4586056096606501E-3</v>
      </c>
      <c r="CK20" s="17">
        <v>0</v>
      </c>
      <c r="CL20" s="17">
        <v>4.3136071804538198E-2</v>
      </c>
      <c r="CM20" s="17">
        <v>1.0341822803507501E-2</v>
      </c>
      <c r="CN20" s="17">
        <v>0.28017120113317501</v>
      </c>
      <c r="CO20" s="17">
        <v>5.8458746121243098E-2</v>
      </c>
      <c r="CP20" s="17">
        <v>4.2063454973351601E-2</v>
      </c>
      <c r="CQ20" s="17">
        <v>1.1206869553619101</v>
      </c>
      <c r="CR20" s="17">
        <v>2.8756194889959499E-3</v>
      </c>
      <c r="CS20" s="17">
        <v>9.98442871079217E-3</v>
      </c>
      <c r="CT20" s="17">
        <v>0.17699854175278401</v>
      </c>
      <c r="CU20" s="17">
        <v>3.1285905410693499E-4</v>
      </c>
      <c r="CV20" s="17">
        <v>8.3866255037285704</v>
      </c>
      <c r="CW20" s="17">
        <v>1.8949973502553199</v>
      </c>
      <c r="CX20" s="17">
        <v>0</v>
      </c>
      <c r="CY20" s="17">
        <v>0</v>
      </c>
      <c r="CZ20" s="17">
        <v>0.16187225658638499</v>
      </c>
      <c r="DA20" s="17">
        <v>1.5546088903287399E-2</v>
      </c>
      <c r="DB20" s="17">
        <v>0</v>
      </c>
      <c r="DC20" s="17">
        <v>7.6394291748651</v>
      </c>
      <c r="DD20" s="17">
        <v>1.4782428362357099E-2</v>
      </c>
      <c r="DE20" s="17">
        <v>0.248697673670916</v>
      </c>
      <c r="DG20" s="26">
        <f t="shared" si="0"/>
        <v>1.0121161461340002</v>
      </c>
      <c r="DH20" s="25">
        <f t="shared" si="1"/>
        <v>7.9999979183648633E-3</v>
      </c>
      <c r="DI20" s="25">
        <f t="shared" si="2"/>
        <v>1.9246987534673098E-2</v>
      </c>
      <c r="DJ20" s="40">
        <f t="shared" si="3"/>
        <v>-4.4509470745601136E-7</v>
      </c>
      <c r="DK20" s="40"/>
      <c r="DL20" s="40">
        <f t="shared" si="4"/>
        <v>-2.6015185141530036E-7</v>
      </c>
      <c r="DM20" s="40">
        <f t="shared" si="5"/>
        <v>-2.1357650018000559E-7</v>
      </c>
      <c r="DN20" s="40">
        <f t="shared" si="6"/>
        <v>-1.3977754580063925E-7</v>
      </c>
      <c r="DO20" s="40">
        <f t="shared" si="7"/>
        <v>-1.9681621570485484E-6</v>
      </c>
      <c r="DP20" s="40">
        <f t="shared" si="8"/>
        <v>-1.7607790225109531E-7</v>
      </c>
      <c r="DQ20" s="72">
        <f t="shared" si="9"/>
        <v>2.6456035129265621E-5</v>
      </c>
      <c r="DR20" s="72">
        <f t="shared" si="10"/>
        <v>5.7788786338966976E-6</v>
      </c>
      <c r="DS20" s="72">
        <f t="shared" si="11"/>
        <v>-1.1862935993431928E-7</v>
      </c>
      <c r="DT20" s="72">
        <f t="shared" si="12"/>
        <v>1.8909064201454943E-4</v>
      </c>
      <c r="DU20" s="72">
        <f t="shared" si="13"/>
        <v>1.5390280133391834E-6</v>
      </c>
      <c r="DV20" s="72">
        <f t="shared" si="14"/>
        <v>-2.3372018929729803E-6</v>
      </c>
      <c r="DW20" s="72">
        <f t="shared" si="15"/>
        <v>8.4338300557687784E-7</v>
      </c>
      <c r="DX20" s="72">
        <f t="shared" si="16"/>
        <v>1.3347750938547061E-6</v>
      </c>
      <c r="DY20" s="72">
        <f t="shared" si="17"/>
        <v>2.2330351472225835E-6</v>
      </c>
      <c r="DZ20" s="72">
        <f t="shared" si="18"/>
        <v>1.259597636232521E-6</v>
      </c>
      <c r="EA20" s="72">
        <f t="shared" si="19"/>
        <v>3.2033431346590631E-6</v>
      </c>
      <c r="EB20" s="72">
        <f t="shared" si="20"/>
        <v>2.2766048639644587E-6</v>
      </c>
      <c r="EC20" s="72">
        <f t="shared" si="21"/>
        <v>-3.1613834954195073E-6</v>
      </c>
      <c r="ED20" s="72">
        <f t="shared" si="22"/>
        <v>-1.1864546101595722E-5</v>
      </c>
      <c r="EE20" s="72">
        <f t="shared" si="23"/>
        <v>1.2783079941618036E-4</v>
      </c>
      <c r="EF20" s="72">
        <f t="shared" si="24"/>
        <v>4.9561784264766784E-8</v>
      </c>
      <c r="EG20" s="72">
        <f t="shared" si="25"/>
        <v>-9.6143877067646385E-6</v>
      </c>
      <c r="EH20" s="72">
        <f t="shared" si="26"/>
        <v>8.9910929969693163E-6</v>
      </c>
      <c r="EI20" s="114">
        <f t="shared" si="27"/>
        <v>3.0503608025228649E-6</v>
      </c>
      <c r="EJ20" s="72">
        <f t="shared" si="28"/>
        <v>1.6588776376216216E-6</v>
      </c>
      <c r="EK20" s="72">
        <f t="shared" si="29"/>
        <v>7.8853880015555041E-4</v>
      </c>
      <c r="EL20" s="72">
        <f t="shared" si="30"/>
        <v>-9.7075860390621535E-4</v>
      </c>
      <c r="EM20" s="114">
        <f t="shared" si="31"/>
        <v>-5.3191429858581187E-4</v>
      </c>
      <c r="EN20" s="40">
        <f t="shared" si="32"/>
        <v>-8.3388285164805667E-7</v>
      </c>
      <c r="EO20" s="40">
        <f t="shared" si="33"/>
        <v>-9.0639432808019463E-7</v>
      </c>
      <c r="EP20" s="40"/>
      <c r="EQ20" s="40"/>
      <c r="ER20" s="40"/>
      <c r="ES20" s="40"/>
    </row>
    <row r="21" spans="1:149" x14ac:dyDescent="0.3">
      <c r="A21" s="15" t="s">
        <v>188</v>
      </c>
      <c r="B21" s="15">
        <v>387.77601152</v>
      </c>
      <c r="C21" s="15"/>
      <c r="D21" s="15">
        <v>3031.9386896000001</v>
      </c>
      <c r="E21" s="15">
        <v>85.345970339999994</v>
      </c>
      <c r="F21" s="15">
        <v>78.518292930000001</v>
      </c>
      <c r="G21" s="15">
        <v>194.5315779</v>
      </c>
      <c r="H21" s="15">
        <v>176.63197278999999</v>
      </c>
      <c r="I21" s="15"/>
      <c r="J21" s="17" t="s">
        <v>188</v>
      </c>
      <c r="K21" s="17">
        <v>0</v>
      </c>
      <c r="L21" s="17">
        <v>2.0054287524552898</v>
      </c>
      <c r="M21" s="17">
        <v>0.32641656133283198</v>
      </c>
      <c r="N21" s="17">
        <v>0.74258161132821299</v>
      </c>
      <c r="O21" s="17">
        <v>0.74258161132821299</v>
      </c>
      <c r="P21" s="17">
        <v>2.86792931121215</v>
      </c>
      <c r="Q21" s="17">
        <v>0</v>
      </c>
      <c r="R21" s="17">
        <v>3.4571744699262E-4</v>
      </c>
      <c r="S21" s="17">
        <v>1.6879099101065301E-3</v>
      </c>
      <c r="T21" s="17">
        <v>0.35933974872528202</v>
      </c>
      <c r="U21" s="17">
        <v>3.2820887381035201E-4</v>
      </c>
      <c r="V21" s="17">
        <v>0.17892857039549001</v>
      </c>
      <c r="W21" s="17">
        <v>1.14887963414298E-2</v>
      </c>
      <c r="X21" s="17">
        <v>7.04151614499798E-3</v>
      </c>
      <c r="Y21" s="17">
        <v>4.2383792183711799</v>
      </c>
      <c r="Z21" s="5">
        <v>1.1369426974652299E-7</v>
      </c>
      <c r="AA21" s="5">
        <v>4.5477821943704899E-7</v>
      </c>
      <c r="AB21" s="17">
        <v>387.775842273406</v>
      </c>
      <c r="AC21" s="17">
        <v>6.8276759494480102</v>
      </c>
      <c r="AD21" s="17">
        <v>36.4349104312791</v>
      </c>
      <c r="AE21" s="17">
        <v>10.782991979695399</v>
      </c>
      <c r="AF21" s="17">
        <v>0.98273466139762</v>
      </c>
      <c r="AG21" s="17">
        <v>26.1823911507575</v>
      </c>
      <c r="AH21" s="17">
        <v>4.1351647657313499</v>
      </c>
      <c r="AI21" s="17">
        <v>17.671460937821301</v>
      </c>
      <c r="AJ21" s="17">
        <v>0.133840700160442</v>
      </c>
      <c r="AK21" s="17">
        <v>3.0839595424913702</v>
      </c>
      <c r="AL21" s="17">
        <v>7.7541749335959004E-2</v>
      </c>
      <c r="AM21" s="17">
        <v>0</v>
      </c>
      <c r="AN21" s="17">
        <v>0</v>
      </c>
      <c r="AO21" s="17">
        <v>3.2397879798659299</v>
      </c>
      <c r="AP21" s="17">
        <v>3.2397879798659299</v>
      </c>
      <c r="AQ21" s="17">
        <v>0</v>
      </c>
      <c r="AR21" s="17">
        <v>0</v>
      </c>
      <c r="AS21" s="17">
        <v>0.49280424899270803</v>
      </c>
      <c r="AT21" s="5">
        <v>9.5179612142860497E-7</v>
      </c>
      <c r="AU21" s="5">
        <v>1.83795272775698E-6</v>
      </c>
      <c r="AV21" s="17">
        <v>24.255505484085301</v>
      </c>
      <c r="AW21" s="17">
        <v>0.62385424914978704</v>
      </c>
      <c r="AX21" s="17">
        <v>9.75477817403647E-2</v>
      </c>
      <c r="AY21" s="17">
        <v>0</v>
      </c>
      <c r="AZ21" s="17">
        <v>53.873169864984199</v>
      </c>
      <c r="BA21" s="17">
        <v>0.265148170868102</v>
      </c>
      <c r="BB21" s="17">
        <v>1.1777728584577501E-3</v>
      </c>
      <c r="BC21" s="17">
        <v>8.6370064110407492E-3</v>
      </c>
      <c r="BD21" s="5">
        <v>8.3433690184471694E-5</v>
      </c>
      <c r="BE21" s="17">
        <v>1.6939547054900601E-4</v>
      </c>
      <c r="BF21" s="17">
        <v>0</v>
      </c>
      <c r="BG21" s="17">
        <v>0</v>
      </c>
      <c r="BH21" s="17">
        <v>0.32327836632415202</v>
      </c>
      <c r="BI21" s="17">
        <v>1.5112408112127</v>
      </c>
      <c r="BJ21" s="17">
        <v>2.75104533143735E-2</v>
      </c>
      <c r="BK21" s="17">
        <v>2.6431610722178998E-2</v>
      </c>
      <c r="BL21" s="17">
        <v>178.772053765218</v>
      </c>
      <c r="BM21" s="17">
        <v>2728.7439365099699</v>
      </c>
      <c r="BN21" s="17">
        <v>278.93826645039297</v>
      </c>
      <c r="BO21" s="17">
        <v>3031.93770844445</v>
      </c>
      <c r="BP21" s="17">
        <v>0</v>
      </c>
      <c r="BQ21" s="17">
        <v>3.52632285931811</v>
      </c>
      <c r="BR21" s="17">
        <v>0</v>
      </c>
      <c r="BS21" s="17">
        <v>0.302920544166074</v>
      </c>
      <c r="BT21" s="17">
        <v>6.7918255111493197E-4</v>
      </c>
      <c r="BU21" s="17">
        <v>2.00378962635405E-3</v>
      </c>
      <c r="BV21" s="17">
        <v>1.6080542662676299E-3</v>
      </c>
      <c r="BW21" s="17">
        <v>7.6207942641467796E-2</v>
      </c>
      <c r="BX21" s="17">
        <v>4.7231834499027202E-2</v>
      </c>
      <c r="BY21" s="17">
        <v>29.522419771861301</v>
      </c>
      <c r="BZ21" s="17">
        <v>0.45856978686816802</v>
      </c>
      <c r="CA21" s="17">
        <v>0.29520772113736399</v>
      </c>
      <c r="CB21" s="17">
        <v>36.4349420246145</v>
      </c>
      <c r="CC21" s="17">
        <v>0.27040202948681902</v>
      </c>
      <c r="CD21" s="17">
        <v>0</v>
      </c>
      <c r="CE21" s="5">
        <v>4.9230881716518597E-7</v>
      </c>
      <c r="CF21" s="17">
        <v>0.206075094197986</v>
      </c>
      <c r="CG21" s="17">
        <v>85.345946425337701</v>
      </c>
      <c r="CH21" s="17">
        <v>78.518270475889693</v>
      </c>
      <c r="CI21" s="17">
        <v>6.8276759494480102</v>
      </c>
      <c r="CJ21" s="17">
        <v>0.10416574190490301</v>
      </c>
      <c r="CK21" s="17">
        <v>0</v>
      </c>
      <c r="CL21" s="17">
        <v>1.00778215093944</v>
      </c>
      <c r="CM21" s="17">
        <v>0.24161423733858001</v>
      </c>
      <c r="CN21" s="17">
        <v>6.5456066291880903</v>
      </c>
      <c r="CO21" s="17">
        <v>1.3657635564961901</v>
      </c>
      <c r="CP21" s="17">
        <v>0.98272336072576105</v>
      </c>
      <c r="CQ21" s="17">
        <v>26.182421796105501</v>
      </c>
      <c r="CR21" s="17">
        <v>6.6486570801518902E-2</v>
      </c>
      <c r="CS21" s="17">
        <v>0.233264787016981</v>
      </c>
      <c r="CT21" s="17">
        <v>4.1351904247755398</v>
      </c>
      <c r="CU21" s="17">
        <v>7.30930059469678E-3</v>
      </c>
      <c r="CV21" s="17">
        <v>194.53157557234701</v>
      </c>
      <c r="CW21" s="17">
        <v>43.814412713241701</v>
      </c>
      <c r="CX21" s="17">
        <v>0</v>
      </c>
      <c r="CY21" s="17">
        <v>0</v>
      </c>
      <c r="CZ21" s="17">
        <v>3.7426660070115298</v>
      </c>
      <c r="DA21" s="17">
        <v>0.35944693532675298</v>
      </c>
      <c r="DB21" s="17">
        <v>0</v>
      </c>
      <c r="DC21" s="17">
        <v>176.63195763157401</v>
      </c>
      <c r="DD21" s="17">
        <v>0.341783799265855</v>
      </c>
      <c r="DE21" s="17">
        <v>5.7501593827300903</v>
      </c>
      <c r="DG21" s="26">
        <f t="shared" si="0"/>
        <v>1.0121161321107468</v>
      </c>
      <c r="DH21" s="25">
        <f t="shared" si="1"/>
        <v>8.0000012587757626E-3</v>
      </c>
      <c r="DI21" s="25">
        <f t="shared" si="2"/>
        <v>1.9246995661688079E-2</v>
      </c>
      <c r="DJ21" s="40">
        <f t="shared" si="3"/>
        <v>-4.3645452263739802E-7</v>
      </c>
      <c r="DK21" s="40"/>
      <c r="DL21" s="40">
        <f t="shared" si="4"/>
        <v>-3.2360665915602752E-7</v>
      </c>
      <c r="DM21" s="40">
        <f t="shared" si="5"/>
        <v>-2.802084526996662E-7</v>
      </c>
      <c r="DN21" s="40">
        <f t="shared" si="6"/>
        <v>-2.8597298120080322E-7</v>
      </c>
      <c r="DO21" s="40">
        <f t="shared" si="7"/>
        <v>-1.1965424935861696E-8</v>
      </c>
      <c r="DP21" s="40">
        <f t="shared" si="8"/>
        <v>-8.5819264438159728E-8</v>
      </c>
      <c r="DQ21" s="72">
        <f t="shared" si="9"/>
        <v>2.8093923734929135E-5</v>
      </c>
      <c r="DR21" s="72">
        <f t="shared" si="10"/>
        <v>2.1556234680453368E-6</v>
      </c>
      <c r="DS21" s="72">
        <f t="shared" si="11"/>
        <v>2.0415648268787706E-6</v>
      </c>
      <c r="DT21" s="72">
        <f t="shared" si="12"/>
        <v>1.958054382132575E-4</v>
      </c>
      <c r="DU21" s="72">
        <f t="shared" si="13"/>
        <v>7.6269730188430038E-6</v>
      </c>
      <c r="DV21" s="72">
        <f t="shared" si="14"/>
        <v>2.2205262518787279E-6</v>
      </c>
      <c r="DW21" s="72">
        <f t="shared" si="15"/>
        <v>3.529988150358672E-8</v>
      </c>
      <c r="DX21" s="72">
        <f t="shared" si="16"/>
        <v>3.710614195388885E-7</v>
      </c>
      <c r="DY21" s="72">
        <f t="shared" si="17"/>
        <v>4.1259969087918337E-6</v>
      </c>
      <c r="DZ21" s="72">
        <f t="shared" si="18"/>
        <v>1.4238568067932345E-6</v>
      </c>
      <c r="EA21" s="72">
        <f t="shared" si="19"/>
        <v>2.2061559275748428E-6</v>
      </c>
      <c r="EB21" s="72">
        <f t="shared" si="20"/>
        <v>-1.8401658101138207E-6</v>
      </c>
      <c r="EC21" s="72">
        <f t="shared" si="21"/>
        <v>-4.6256624701252972E-7</v>
      </c>
      <c r="ED21" s="72">
        <f t="shared" si="22"/>
        <v>1.3044442428298953E-6</v>
      </c>
      <c r="EE21" s="72">
        <f t="shared" si="23"/>
        <v>1.2957651949460229E-4</v>
      </c>
      <c r="EF21" s="72">
        <f t="shared" si="24"/>
        <v>2.2653228533692264E-7</v>
      </c>
      <c r="EG21" s="72">
        <f t="shared" si="25"/>
        <v>2.5081553700136991E-6</v>
      </c>
      <c r="EH21" s="72">
        <f t="shared" si="26"/>
        <v>2.8124547295205578E-6</v>
      </c>
      <c r="EI21" s="114">
        <f t="shared" si="27"/>
        <v>4.9675521717755338E-7</v>
      </c>
      <c r="EJ21" s="72">
        <f t="shared" si="28"/>
        <v>-7.19248693525492E-7</v>
      </c>
      <c r="EK21" s="72">
        <f t="shared" si="29"/>
        <v>7.8599376876113257E-4</v>
      </c>
      <c r="EL21" s="72">
        <f t="shared" si="30"/>
        <v>-9.7555575505157597E-4</v>
      </c>
      <c r="EM21" s="114">
        <f t="shared" si="31"/>
        <v>-5.4528824756973284E-4</v>
      </c>
      <c r="EN21" s="40">
        <f t="shared" si="32"/>
        <v>-9.0791691889642914E-7</v>
      </c>
      <c r="EO21" s="40">
        <f t="shared" si="33"/>
        <v>-9.8686621915068758E-7</v>
      </c>
      <c r="EP21" s="40"/>
      <c r="EQ21" s="40"/>
      <c r="ER21" s="40"/>
      <c r="ES21" s="40"/>
    </row>
    <row r="22" spans="1:149" x14ac:dyDescent="0.3">
      <c r="A22" s="15" t="s">
        <v>431</v>
      </c>
      <c r="B22" s="15">
        <v>46.619068830000003</v>
      </c>
      <c r="C22" s="15"/>
      <c r="D22" s="15">
        <v>388.88233321000001</v>
      </c>
      <c r="E22" s="15">
        <v>10.892958869999999</v>
      </c>
      <c r="F22" s="15">
        <v>10.02152214</v>
      </c>
      <c r="G22" s="15">
        <v>24.514353629999999</v>
      </c>
      <c r="H22" s="15">
        <v>23.158931639999999</v>
      </c>
      <c r="I22" s="15"/>
      <c r="J22" s="17" t="s">
        <v>189</v>
      </c>
      <c r="K22" s="17">
        <v>0</v>
      </c>
      <c r="L22" s="17">
        <v>0.262940476636639</v>
      </c>
      <c r="M22" s="17">
        <v>4.2797710763837302E-2</v>
      </c>
      <c r="N22" s="17">
        <v>9.73628978000773E-2</v>
      </c>
      <c r="O22" s="17">
        <v>9.73628978000773E-2</v>
      </c>
      <c r="P22" s="17">
        <v>0.37602552794854399</v>
      </c>
      <c r="Q22" s="17">
        <v>0</v>
      </c>
      <c r="R22" s="5">
        <v>4.4124053748684099E-5</v>
      </c>
      <c r="S22" s="17">
        <v>2.1543312554770999E-4</v>
      </c>
      <c r="T22" s="17">
        <v>4.7114510794599898E-2</v>
      </c>
      <c r="U22" s="5">
        <v>4.1890058581401998E-5</v>
      </c>
      <c r="V22" s="17">
        <v>2.34600523821606E-2</v>
      </c>
      <c r="W22" s="17">
        <v>1.4663498790213601E-3</v>
      </c>
      <c r="X22" s="17">
        <v>8.9873054117958295E-4</v>
      </c>
      <c r="Y22" s="17">
        <v>0.555710907941798</v>
      </c>
      <c r="Z22" s="5">
        <v>1.4511205410142301E-8</v>
      </c>
      <c r="AA22" s="5">
        <v>5.8044414314610503E-8</v>
      </c>
      <c r="AB22" s="17">
        <v>46.619065080220601</v>
      </c>
      <c r="AC22" s="17">
        <v>0.87143642145758604</v>
      </c>
      <c r="AD22" s="17">
        <v>4.6502955891025497</v>
      </c>
      <c r="AE22" s="17">
        <v>1.37626548465858</v>
      </c>
      <c r="AF22" s="17">
        <v>0.12542938232003301</v>
      </c>
      <c r="AG22" s="17">
        <v>3.3417352224739099</v>
      </c>
      <c r="AH22" s="17">
        <v>0.52778310399753003</v>
      </c>
      <c r="AI22" s="17">
        <v>2.3169745113411202</v>
      </c>
      <c r="AJ22" s="17">
        <v>1.75483820886853E-2</v>
      </c>
      <c r="AK22" s="17">
        <v>0.40435043574526602</v>
      </c>
      <c r="AL22" s="17">
        <v>1.0166796968651901E-2</v>
      </c>
      <c r="AM22" s="17">
        <v>0</v>
      </c>
      <c r="AN22" s="17">
        <v>0</v>
      </c>
      <c r="AO22" s="17">
        <v>0.42478175553061398</v>
      </c>
      <c r="AP22" s="17">
        <v>0.42478175553061398</v>
      </c>
      <c r="AQ22" s="17">
        <v>0</v>
      </c>
      <c r="AR22" s="17">
        <v>0</v>
      </c>
      <c r="AS22" s="17">
        <v>6.4613534342250895E-2</v>
      </c>
      <c r="AT22" s="5">
        <v>1.21480836494298E-7</v>
      </c>
      <c r="AU22" s="5">
        <v>2.3458425375169301E-7</v>
      </c>
      <c r="AV22" s="17">
        <v>3.111058820417</v>
      </c>
      <c r="AW22" s="17">
        <v>8.1795945603168094E-2</v>
      </c>
      <c r="AX22" s="17">
        <v>1.2789923583665101E-2</v>
      </c>
      <c r="AY22" s="17">
        <v>0</v>
      </c>
      <c r="AZ22" s="17">
        <v>7.0635307967600598</v>
      </c>
      <c r="BA22" s="17">
        <v>3.4764551993849098E-2</v>
      </c>
      <c r="BB22" s="17">
        <v>1.5032123624177999E-4</v>
      </c>
      <c r="BC22" s="17">
        <v>1.1023678874760899E-3</v>
      </c>
      <c r="BD22" s="5">
        <v>1.0648893886032001E-5</v>
      </c>
      <c r="BE22" s="5">
        <v>2.1620416882995101E-5</v>
      </c>
      <c r="BF22" s="17">
        <v>0</v>
      </c>
      <c r="BG22" s="17">
        <v>0</v>
      </c>
      <c r="BH22" s="17">
        <v>4.2386430128492303E-2</v>
      </c>
      <c r="BI22" s="17">
        <v>0.19288409954970501</v>
      </c>
      <c r="BJ22" s="17">
        <v>3.51124575252015E-3</v>
      </c>
      <c r="BK22" s="17">
        <v>3.3735448050838598E-3</v>
      </c>
      <c r="BL22" s="17">
        <v>23.4395222562101</v>
      </c>
      <c r="BM22" s="17">
        <v>349.99399443553398</v>
      </c>
      <c r="BN22" s="17">
        <v>35.777193522820497</v>
      </c>
      <c r="BO22" s="17">
        <v>388.88224677877099</v>
      </c>
      <c r="BP22" s="17">
        <v>0</v>
      </c>
      <c r="BQ22" s="17">
        <v>0.46235075061811998</v>
      </c>
      <c r="BR22" s="17">
        <v>0</v>
      </c>
      <c r="BS22" s="17">
        <v>3.97080113356151E-2</v>
      </c>
      <c r="BT22" s="5">
        <v>8.6686437145234998E-5</v>
      </c>
      <c r="BU22" s="17">
        <v>2.5574996576001498E-4</v>
      </c>
      <c r="BV22" s="17">
        <v>2.0524043447808299E-4</v>
      </c>
      <c r="BW22" s="17">
        <v>9.9314274539371809E-3</v>
      </c>
      <c r="BX22" s="17">
        <v>6.0283353560740003E-3</v>
      </c>
      <c r="BY22" s="17">
        <v>3.8708061824666302</v>
      </c>
      <c r="BZ22" s="17">
        <v>5.8528643330742897E-2</v>
      </c>
      <c r="CA22" s="17">
        <v>3.76782433902677E-2</v>
      </c>
      <c r="CB22" s="17">
        <v>4.6503011822285396</v>
      </c>
      <c r="CC22" s="17">
        <v>3.4512251216675699E-2</v>
      </c>
      <c r="CD22" s="17">
        <v>0</v>
      </c>
      <c r="CE22" s="5">
        <v>6.2834327176926403E-8</v>
      </c>
      <c r="CF22" s="17">
        <v>2.6301950252704698E-2</v>
      </c>
      <c r="CG22" s="17">
        <v>10.8929555898851</v>
      </c>
      <c r="CH22" s="17">
        <v>10.0215191684276</v>
      </c>
      <c r="CI22" s="17">
        <v>0.87143642145758604</v>
      </c>
      <c r="CJ22" s="17">
        <v>1.3294984716458E-2</v>
      </c>
      <c r="CK22" s="17">
        <v>0</v>
      </c>
      <c r="CL22" s="17">
        <v>0.12862614604518299</v>
      </c>
      <c r="CM22" s="17">
        <v>3.0837980930019802E-2</v>
      </c>
      <c r="CN22" s="17">
        <v>0.83543519017620405</v>
      </c>
      <c r="CO22" s="17">
        <v>0.17431644008664099</v>
      </c>
      <c r="CP22" s="17">
        <v>0.12542775001791201</v>
      </c>
      <c r="CQ22" s="17">
        <v>3.34173849633757</v>
      </c>
      <c r="CR22" s="17">
        <v>8.7173129568059397E-3</v>
      </c>
      <c r="CS22" s="17">
        <v>2.97722831616484E-2</v>
      </c>
      <c r="CT22" s="17">
        <v>0.52778638260112198</v>
      </c>
      <c r="CU22" s="17">
        <v>9.3290857983762895E-4</v>
      </c>
      <c r="CV22" s="17">
        <v>24.514344045811999</v>
      </c>
      <c r="CW22" s="17">
        <v>5.7446844904006999</v>
      </c>
      <c r="CX22" s="17">
        <v>0</v>
      </c>
      <c r="CY22" s="17">
        <v>0</v>
      </c>
      <c r="CZ22" s="17">
        <v>0.490715503060279</v>
      </c>
      <c r="DA22" s="17">
        <v>4.7128567699579599E-2</v>
      </c>
      <c r="DB22" s="17">
        <v>0</v>
      </c>
      <c r="DC22" s="17">
        <v>23.1589304529946</v>
      </c>
      <c r="DD22" s="17">
        <v>4.48128037233309E-2</v>
      </c>
      <c r="DE22" s="17">
        <v>0.75392680632836695</v>
      </c>
      <c r="DG22" s="26">
        <f t="shared" si="0"/>
        <v>1.0121159223559575</v>
      </c>
      <c r="DH22" s="25">
        <f t="shared" si="1"/>
        <v>8.0000021759461613E-3</v>
      </c>
      <c r="DI22" s="25">
        <f t="shared" si="2"/>
        <v>1.9246992028651579E-2</v>
      </c>
      <c r="DJ22" s="40">
        <f t="shared" si="3"/>
        <v>-8.043445518428737E-8</v>
      </c>
      <c r="DK22" s="40"/>
      <c r="DL22" s="40">
        <f t="shared" si="4"/>
        <v>-2.2225547843332164E-7</v>
      </c>
      <c r="DM22" s="40">
        <f t="shared" si="5"/>
        <v>-3.0112249011872598E-7</v>
      </c>
      <c r="DN22" s="40">
        <f t="shared" si="6"/>
        <v>-2.9651906748184582E-7</v>
      </c>
      <c r="DO22" s="40">
        <f t="shared" si="7"/>
        <v>-3.9096229679698502E-7</v>
      </c>
      <c r="DP22" s="40">
        <f t="shared" si="8"/>
        <v>-5.1254756364125144E-8</v>
      </c>
      <c r="DQ22" s="72">
        <f t="shared" si="9"/>
        <v>2.8288533536041693E-5</v>
      </c>
      <c r="DR22" s="72">
        <f t="shared" si="10"/>
        <v>1.7025921224145766E-7</v>
      </c>
      <c r="DS22" s="72">
        <f t="shared" si="11"/>
        <v>-6.440421859072477E-7</v>
      </c>
      <c r="DT22" s="72">
        <f t="shared" si="12"/>
        <v>1.9628916850183446E-4</v>
      </c>
      <c r="DU22" s="72">
        <f t="shared" si="13"/>
        <v>2.5891025009270573E-6</v>
      </c>
      <c r="DV22" s="72">
        <f t="shared" si="14"/>
        <v>2.3799354340307747E-6</v>
      </c>
      <c r="DW22" s="72">
        <f t="shared" si="15"/>
        <v>8.0185584129009725E-7</v>
      </c>
      <c r="DX22" s="72">
        <f t="shared" si="16"/>
        <v>-2.4678201609029941E-6</v>
      </c>
      <c r="DY22" s="72">
        <f t="shared" si="17"/>
        <v>2.606509840381386E-6</v>
      </c>
      <c r="DZ22" s="72">
        <f t="shared" si="18"/>
        <v>1.5376432316400491E-6</v>
      </c>
      <c r="EA22" s="72">
        <f t="shared" si="19"/>
        <v>1.8321024232162723E-6</v>
      </c>
      <c r="EB22" s="72">
        <f t="shared" si="20"/>
        <v>-2.000894152288717E-7</v>
      </c>
      <c r="EC22" s="72">
        <f t="shared" si="21"/>
        <v>-6.1654171761918381E-7</v>
      </c>
      <c r="ED22" s="72">
        <f t="shared" si="22"/>
        <v>5.9024196729964591E-7</v>
      </c>
      <c r="EE22" s="72">
        <f t="shared" si="23"/>
        <v>1.3183785768293985E-4</v>
      </c>
      <c r="EF22" s="72">
        <f t="shared" si="24"/>
        <v>1.0005970529129981E-6</v>
      </c>
      <c r="EG22" s="72">
        <f t="shared" si="25"/>
        <v>3.0603131818333394E-6</v>
      </c>
      <c r="EH22" s="72">
        <f t="shared" si="26"/>
        <v>6.0986689156701451E-6</v>
      </c>
      <c r="EI22" s="114">
        <f t="shared" si="27"/>
        <v>2.6284254679154193E-6</v>
      </c>
      <c r="EJ22" s="72">
        <f t="shared" si="28"/>
        <v>3.4185203482168452E-6</v>
      </c>
      <c r="EK22" s="72">
        <f t="shared" si="29"/>
        <v>7.8743086763051039E-4</v>
      </c>
      <c r="EL22" s="72">
        <f t="shared" si="30"/>
        <v>-9.7696338619453291E-4</v>
      </c>
      <c r="EM22" s="114">
        <f t="shared" si="31"/>
        <v>-5.3100546979864321E-4</v>
      </c>
      <c r="EN22" s="40">
        <f t="shared" si="32"/>
        <v>-9.5344875177463754E-7</v>
      </c>
      <c r="EO22" s="40">
        <f t="shared" si="33"/>
        <v>-1.0363573449097699E-6</v>
      </c>
      <c r="EP22" s="40"/>
      <c r="EQ22" s="40"/>
      <c r="ER22" s="40"/>
      <c r="ES22" s="40"/>
    </row>
    <row r="23" spans="1:149" x14ac:dyDescent="0.3">
      <c r="A23" s="15" t="s">
        <v>190</v>
      </c>
      <c r="B23" s="15">
        <v>524.19284650999998</v>
      </c>
      <c r="C23" s="15"/>
      <c r="D23" s="15">
        <v>5391.7040735999999</v>
      </c>
      <c r="E23" s="15">
        <v>86.510359980000004</v>
      </c>
      <c r="F23" s="15">
        <v>79.589531679999993</v>
      </c>
      <c r="G23" s="15">
        <v>185.65728727999999</v>
      </c>
      <c r="H23" s="15">
        <v>245.07504797000001</v>
      </c>
      <c r="I23" s="15"/>
      <c r="J23" s="17" t="s">
        <v>190</v>
      </c>
      <c r="K23" s="17">
        <v>0</v>
      </c>
      <c r="L23" s="17">
        <v>2.7825122217449798</v>
      </c>
      <c r="M23" s="17">
        <v>0.45289936379896401</v>
      </c>
      <c r="N23" s="17">
        <v>1.03032367042393</v>
      </c>
      <c r="O23" s="17">
        <v>1.03032367042393</v>
      </c>
      <c r="P23" s="17">
        <v>3.97922214106549</v>
      </c>
      <c r="Q23" s="17">
        <v>0</v>
      </c>
      <c r="R23" s="17">
        <v>3.5043165095322303E-4</v>
      </c>
      <c r="S23" s="17">
        <v>1.7109353583888601E-3</v>
      </c>
      <c r="T23" s="17">
        <v>0.49858036285566898</v>
      </c>
      <c r="U23" s="17">
        <v>3.3268445898727698E-4</v>
      </c>
      <c r="V23" s="17">
        <v>0.24826179893462699</v>
      </c>
      <c r="W23" s="17">
        <v>1.16455431935051E-2</v>
      </c>
      <c r="X23" s="17">
        <v>7.1375859378186302E-3</v>
      </c>
      <c r="Y23" s="17">
        <v>5.8807112609453798</v>
      </c>
      <c r="Z23" s="5">
        <v>1.1524554351097E-7</v>
      </c>
      <c r="AA23" s="5">
        <v>4.6098031214140401E-7</v>
      </c>
      <c r="AB23" s="17">
        <v>524.19253546079301</v>
      </c>
      <c r="AC23" s="17">
        <v>6.9208286197412896</v>
      </c>
      <c r="AD23" s="17">
        <v>36.932001286066203</v>
      </c>
      <c r="AE23" s="17">
        <v>10.9301064161113</v>
      </c>
      <c r="AF23" s="17">
        <v>0.99614241869078501</v>
      </c>
      <c r="AG23" s="17">
        <v>26.539605358884899</v>
      </c>
      <c r="AH23" s="17">
        <v>4.1915820358581701</v>
      </c>
      <c r="AI23" s="17">
        <v>24.518984367267301</v>
      </c>
      <c r="AJ23" s="17">
        <v>0.18570261819235701</v>
      </c>
      <c r="AK23" s="17">
        <v>4.27896223127855</v>
      </c>
      <c r="AL23" s="17">
        <v>0.10758784708996</v>
      </c>
      <c r="AM23" s="17">
        <v>0</v>
      </c>
      <c r="AN23" s="17">
        <v>0</v>
      </c>
      <c r="AO23" s="17">
        <v>4.4951727908575103</v>
      </c>
      <c r="AP23" s="17">
        <v>4.4951727908575103</v>
      </c>
      <c r="AQ23" s="17">
        <v>0</v>
      </c>
      <c r="AR23" s="17">
        <v>0</v>
      </c>
      <c r="AS23" s="17">
        <v>0.68376060402214001</v>
      </c>
      <c r="AT23" s="5">
        <v>9.6478639461458598E-7</v>
      </c>
      <c r="AU23" s="5">
        <v>1.86302893475977E-6</v>
      </c>
      <c r="AV23" s="17">
        <v>43.133621388823599</v>
      </c>
      <c r="AW23" s="17">
        <v>0.86559132771490899</v>
      </c>
      <c r="AX23" s="17">
        <v>0.13534672945590601</v>
      </c>
      <c r="AY23" s="17">
        <v>0</v>
      </c>
      <c r="AZ23" s="17">
        <v>74.748476539656707</v>
      </c>
      <c r="BA23" s="17">
        <v>0.36789049785933298</v>
      </c>
      <c r="BB23" s="17">
        <v>1.19384604375072E-3</v>
      </c>
      <c r="BC23" s="17">
        <v>8.7548451881369199E-3</v>
      </c>
      <c r="BD23" s="5">
        <v>8.4571730749516305E-5</v>
      </c>
      <c r="BE23" s="17">
        <v>1.7170649196139701E-4</v>
      </c>
      <c r="BF23" s="17">
        <v>0</v>
      </c>
      <c r="BG23" s="17">
        <v>0</v>
      </c>
      <c r="BH23" s="17">
        <v>0.44854588048861799</v>
      </c>
      <c r="BI23" s="17">
        <v>1.5318597878382001</v>
      </c>
      <c r="BJ23" s="17">
        <v>2.78857827686745E-2</v>
      </c>
      <c r="BK23" s="17">
        <v>2.67922210739816E-2</v>
      </c>
      <c r="BL23" s="17">
        <v>248.04442666269799</v>
      </c>
      <c r="BM23" s="17">
        <v>4852.5320892788104</v>
      </c>
      <c r="BN23" s="17">
        <v>496.036655174413</v>
      </c>
      <c r="BO23" s="17">
        <v>5391.7023658420503</v>
      </c>
      <c r="BP23" s="17">
        <v>0</v>
      </c>
      <c r="BQ23" s="17">
        <v>4.8927366063316704</v>
      </c>
      <c r="BR23" s="17">
        <v>0</v>
      </c>
      <c r="BS23" s="17">
        <v>0.41931004495113899</v>
      </c>
      <c r="BT23" s="17">
        <v>6.8844863823983005E-4</v>
      </c>
      <c r="BU23" s="17">
        <v>2.0311265625952801E-3</v>
      </c>
      <c r="BV23" s="17">
        <v>1.62999785274227E-3</v>
      </c>
      <c r="BW23" s="17">
        <v>9.9230230847291295E-2</v>
      </c>
      <c r="BX23" s="17">
        <v>4.7876215314406598E-2</v>
      </c>
      <c r="BY23" s="17">
        <v>40.962087540276698</v>
      </c>
      <c r="BZ23" s="17">
        <v>0.46482601243406801</v>
      </c>
      <c r="CA23" s="17">
        <v>0.29923547212530999</v>
      </c>
      <c r="CB23" s="17">
        <v>36.932032891527001</v>
      </c>
      <c r="CC23" s="17">
        <v>0.27409139536037302</v>
      </c>
      <c r="CD23" s="17">
        <v>0</v>
      </c>
      <c r="CE23" s="5">
        <v>4.9902537859422205E-7</v>
      </c>
      <c r="CF23" s="17">
        <v>0.20888647108362601</v>
      </c>
      <c r="CG23" s="17">
        <v>86.510341371590101</v>
      </c>
      <c r="CH23" s="17">
        <v>79.589512751848801</v>
      </c>
      <c r="CI23" s="17">
        <v>6.9208286197412896</v>
      </c>
      <c r="CJ23" s="17">
        <v>0.10558686690145801</v>
      </c>
      <c r="CK23" s="17">
        <v>0</v>
      </c>
      <c r="CL23" s="17">
        <v>1.02153151606342</v>
      </c>
      <c r="CM23" s="17">
        <v>0.244910567139007</v>
      </c>
      <c r="CN23" s="17">
        <v>6.6349077626944801</v>
      </c>
      <c r="CO23" s="17">
        <v>1.3843974560866801</v>
      </c>
      <c r="CP23" s="17">
        <v>0.99613034033851899</v>
      </c>
      <c r="CQ23" s="17">
        <v>26.5396358743806</v>
      </c>
      <c r="CR23" s="17">
        <v>9.2249116392793998E-2</v>
      </c>
      <c r="CS23" s="17">
        <v>0.236447430347724</v>
      </c>
      <c r="CT23" s="17">
        <v>4.1916074551497102</v>
      </c>
      <c r="CU23" s="17">
        <v>7.4090249023076801E-3</v>
      </c>
      <c r="CV23" s="17">
        <v>185.65717979552099</v>
      </c>
      <c r="CW23" s="17">
        <v>60.792009031490601</v>
      </c>
      <c r="CX23" s="17">
        <v>0</v>
      </c>
      <c r="CY23" s="17">
        <v>0</v>
      </c>
      <c r="CZ23" s="17">
        <v>5.1929131919812797</v>
      </c>
      <c r="DA23" s="17">
        <v>0.49872902445530898</v>
      </c>
      <c r="DB23" s="17">
        <v>0</v>
      </c>
      <c r="DC23" s="17">
        <v>245.07503548449299</v>
      </c>
      <c r="DD23" s="17">
        <v>0.47422119707766602</v>
      </c>
      <c r="DE23" s="17">
        <v>7.9782873428137</v>
      </c>
      <c r="DG23" s="26">
        <f t="shared" si="0"/>
        <v>1.012116253180724</v>
      </c>
      <c r="DH23" s="25">
        <f t="shared" si="1"/>
        <v>8.0000004566437525E-3</v>
      </c>
      <c r="DI23" s="25">
        <f t="shared" si="2"/>
        <v>1.9247005476894521E-2</v>
      </c>
      <c r="DJ23" s="40">
        <f t="shared" si="3"/>
        <v>-5.9338697397687344E-7</v>
      </c>
      <c r="DK23" s="40"/>
      <c r="DL23" s="40">
        <f t="shared" si="4"/>
        <v>-3.1673807135500628E-7</v>
      </c>
      <c r="DM23" s="40">
        <f t="shared" si="5"/>
        <v>-2.1510036378366621E-7</v>
      </c>
      <c r="DN23" s="40">
        <f t="shared" si="6"/>
        <v>-2.3782212048064459E-7</v>
      </c>
      <c r="DO23" s="40">
        <f t="shared" si="7"/>
        <v>-5.7894026449092518E-7</v>
      </c>
      <c r="DP23" s="40">
        <f t="shared" si="8"/>
        <v>-5.0945647595211748E-8</v>
      </c>
      <c r="DQ23" s="72">
        <f t="shared" si="9"/>
        <v>2.739141199154017E-5</v>
      </c>
      <c r="DR23" s="72">
        <f t="shared" si="10"/>
        <v>1.5416773641238962E-6</v>
      </c>
      <c r="DS23" s="72">
        <f t="shared" si="11"/>
        <v>-6.6505861531014493E-7</v>
      </c>
      <c r="DT23" s="72">
        <f t="shared" si="12"/>
        <v>1.9607640439648529E-4</v>
      </c>
      <c r="DU23" s="72">
        <f t="shared" si="13"/>
        <v>8.887845639499937E-7</v>
      </c>
      <c r="DV23" s="72">
        <f t="shared" si="14"/>
        <v>3.1740337823756121E-6</v>
      </c>
      <c r="DW23" s="72">
        <f t="shared" si="15"/>
        <v>2.1944630684800123E-7</v>
      </c>
      <c r="DX23" s="72">
        <f t="shared" si="16"/>
        <v>-3.8468639722831264E-6</v>
      </c>
      <c r="DY23" s="72">
        <f t="shared" si="17"/>
        <v>-8.6894248477020728E-7</v>
      </c>
      <c r="DZ23" s="72">
        <f t="shared" si="18"/>
        <v>1.4437732679211415E-6</v>
      </c>
      <c r="EA23" s="72">
        <f t="shared" si="19"/>
        <v>1.8354709247188292E-6</v>
      </c>
      <c r="EB23" s="72">
        <f t="shared" si="20"/>
        <v>-2.7805913347067172E-7</v>
      </c>
      <c r="EC23" s="72">
        <f t="shared" si="21"/>
        <v>2.1489329092556114E-7</v>
      </c>
      <c r="ED23" s="72">
        <f t="shared" si="22"/>
        <v>-3.2581931727123603E-8</v>
      </c>
      <c r="EE23" s="72">
        <f t="shared" si="23"/>
        <v>1.3058463427015199E-4</v>
      </c>
      <c r="EF23" s="72">
        <f t="shared" si="24"/>
        <v>1.5695776574840479E-7</v>
      </c>
      <c r="EG23" s="72">
        <f t="shared" si="25"/>
        <v>2.6612605900984356E-6</v>
      </c>
      <c r="EH23" s="72">
        <f t="shared" si="26"/>
        <v>2.1159267055777414E-6</v>
      </c>
      <c r="EI23" s="114">
        <f t="shared" si="27"/>
        <v>7.5850261030076294E-7</v>
      </c>
      <c r="EJ23" s="72">
        <f t="shared" si="28"/>
        <v>-9.3988573443392144E-7</v>
      </c>
      <c r="EK23" s="72">
        <f t="shared" si="29"/>
        <v>7.8539632358478565E-4</v>
      </c>
      <c r="EL23" s="72">
        <f t="shared" si="30"/>
        <v>-9.7277105362466459E-4</v>
      </c>
      <c r="EM23" s="114">
        <f t="shared" si="31"/>
        <v>-4.9005025525081908E-4</v>
      </c>
      <c r="EN23" s="40">
        <f t="shared" si="32"/>
        <v>-8.6967911878543477E-7</v>
      </c>
      <c r="EO23" s="40">
        <f t="shared" si="33"/>
        <v>-9.453034053649624E-7</v>
      </c>
      <c r="EP23" s="40"/>
      <c r="EQ23" s="40"/>
      <c r="ER23" s="40"/>
      <c r="ES23" s="40"/>
    </row>
    <row r="24" spans="1:149" x14ac:dyDescent="0.3">
      <c r="A24" s="15" t="s">
        <v>191</v>
      </c>
      <c r="B24" s="15">
        <v>34.944142040000003</v>
      </c>
      <c r="C24" s="15"/>
      <c r="D24" s="15">
        <v>369.64383233000001</v>
      </c>
      <c r="E24" s="15">
        <v>6.0035244299999997</v>
      </c>
      <c r="F24" s="15">
        <v>5.5232424900000003</v>
      </c>
      <c r="G24" s="15">
        <v>12.97699838</v>
      </c>
      <c r="H24" s="15">
        <v>16.764769869999999</v>
      </c>
      <c r="I24" s="15"/>
      <c r="J24" s="17" t="s">
        <v>191</v>
      </c>
      <c r="K24" s="17">
        <v>0</v>
      </c>
      <c r="L24" s="17">
        <v>0.19034241742452701</v>
      </c>
      <c r="M24" s="17">
        <v>3.0981323147878201E-2</v>
      </c>
      <c r="N24" s="17">
        <v>7.04810128480894E-2</v>
      </c>
      <c r="O24" s="17">
        <v>7.04810128480894E-2</v>
      </c>
      <c r="P24" s="17">
        <v>0.27220559185502302</v>
      </c>
      <c r="Q24" s="17">
        <v>0</v>
      </c>
      <c r="R24" s="5">
        <v>2.4318820417004199E-5</v>
      </c>
      <c r="S24" s="17">
        <v>1.18733483578321E-4</v>
      </c>
      <c r="T24" s="17">
        <v>3.4106183188700401E-2</v>
      </c>
      <c r="U24" s="5">
        <v>2.30872609958625E-5</v>
      </c>
      <c r="V24" s="17">
        <v>1.6982709795415E-2</v>
      </c>
      <c r="W24" s="17">
        <v>8.0815994752999601E-4</v>
      </c>
      <c r="X24" s="17">
        <v>4.9532361315497903E-4</v>
      </c>
      <c r="Y24" s="17">
        <v>0.40227969657148199</v>
      </c>
      <c r="Z24" s="5">
        <v>7.9976190964356697E-9</v>
      </c>
      <c r="AA24" s="5">
        <v>3.1990920815489598E-8</v>
      </c>
      <c r="AB24" s="17">
        <v>34.9441256255339</v>
      </c>
      <c r="AC24" s="17">
        <v>0.480282372503954</v>
      </c>
      <c r="AD24" s="17">
        <v>2.56295450652292</v>
      </c>
      <c r="AE24" s="17">
        <v>0.75851220037809197</v>
      </c>
      <c r="AF24" s="17">
        <v>6.9128972370574804E-2</v>
      </c>
      <c r="AG24" s="17">
        <v>1.84175832316451</v>
      </c>
      <c r="AH24" s="17">
        <v>0.290881386266307</v>
      </c>
      <c r="AI24" s="17">
        <v>1.67726041608161</v>
      </c>
      <c r="AJ24" s="17">
        <v>1.2703318081396801E-2</v>
      </c>
      <c r="AK24" s="17">
        <v>0.292709391626647</v>
      </c>
      <c r="AL24" s="17">
        <v>7.3596591090224102E-3</v>
      </c>
      <c r="AM24" s="17">
        <v>0</v>
      </c>
      <c r="AN24" s="17">
        <v>0</v>
      </c>
      <c r="AO24" s="17">
        <v>0.30749971795485997</v>
      </c>
      <c r="AP24" s="17">
        <v>0.30749971795485997</v>
      </c>
      <c r="AQ24" s="17">
        <v>0</v>
      </c>
      <c r="AR24" s="17">
        <v>0</v>
      </c>
      <c r="AS24" s="17">
        <v>4.6773709397890099E-2</v>
      </c>
      <c r="AT24" s="5">
        <v>6.6952875739975805E-8</v>
      </c>
      <c r="AU24" s="5">
        <v>1.2928741783090501E-7</v>
      </c>
      <c r="AV24" s="17">
        <v>2.9571532461405301</v>
      </c>
      <c r="AW24" s="17">
        <v>5.9212282151666899E-2</v>
      </c>
      <c r="AX24" s="17">
        <v>9.2585938755171196E-3</v>
      </c>
      <c r="AY24" s="17">
        <v>0</v>
      </c>
      <c r="AZ24" s="17">
        <v>5.1132969000441797</v>
      </c>
      <c r="BA24" s="17">
        <v>2.5166163240265198E-2</v>
      </c>
      <c r="BB24" s="5">
        <v>8.2848152251194606E-5</v>
      </c>
      <c r="BC24" s="17">
        <v>6.0755714545544695E-4</v>
      </c>
      <c r="BD24" s="5">
        <v>5.8689251916643197E-6</v>
      </c>
      <c r="BE24" s="5">
        <v>1.19158647243946E-5</v>
      </c>
      <c r="BF24" s="17">
        <v>0</v>
      </c>
      <c r="BG24" s="17">
        <v>0</v>
      </c>
      <c r="BH24" s="17">
        <v>3.0683629876102399E-2</v>
      </c>
      <c r="BI24" s="17">
        <v>0.106305954011585</v>
      </c>
      <c r="BJ24" s="17">
        <v>1.93517814337759E-3</v>
      </c>
      <c r="BK24" s="17">
        <v>1.85928866438488E-3</v>
      </c>
      <c r="BL24" s="17">
        <v>16.967891080650499</v>
      </c>
      <c r="BM24" s="17">
        <v>332.679294254203</v>
      </c>
      <c r="BN24" s="17">
        <v>34.007210123403702</v>
      </c>
      <c r="BO24" s="17">
        <v>369.64365762374803</v>
      </c>
      <c r="BP24" s="17">
        <v>0</v>
      </c>
      <c r="BQ24" s="17">
        <v>0.33469569961474199</v>
      </c>
      <c r="BR24" s="17">
        <v>0</v>
      </c>
      <c r="BS24" s="17">
        <v>2.8686172541543299E-2</v>
      </c>
      <c r="BT24" s="5">
        <v>4.7776098527643202E-5</v>
      </c>
      <c r="BU24" s="17">
        <v>1.4095396982974801E-4</v>
      </c>
      <c r="BV24" s="17">
        <v>1.1311641200416601E-4</v>
      </c>
      <c r="BW24" s="17">
        <v>6.8055050495764297E-3</v>
      </c>
      <c r="BX24" s="17">
        <v>3.3224489712682598E-3</v>
      </c>
      <c r="BY24" s="17">
        <v>2.8020800805535799</v>
      </c>
      <c r="BZ24" s="17">
        <v>3.2257354343380902E-2</v>
      </c>
      <c r="CA24" s="17">
        <v>2.0765928889917701E-2</v>
      </c>
      <c r="CB24" s="17">
        <v>2.5629567001217999</v>
      </c>
      <c r="CC24" s="17">
        <v>1.9021020409287999E-2</v>
      </c>
      <c r="CD24" s="17">
        <v>0</v>
      </c>
      <c r="CE24" s="5">
        <v>3.4630565320193699E-8</v>
      </c>
      <c r="CF24" s="17">
        <v>1.449601463869E-2</v>
      </c>
      <c r="CG24" s="17">
        <v>6.0035224012213497</v>
      </c>
      <c r="CH24" s="17">
        <v>5.5232400287174004</v>
      </c>
      <c r="CI24" s="17">
        <v>0.480282372503954</v>
      </c>
      <c r="CJ24" s="17">
        <v>7.3273727189051797E-3</v>
      </c>
      <c r="CK24" s="17">
        <v>0</v>
      </c>
      <c r="CL24" s="17">
        <v>7.0890804631910803E-2</v>
      </c>
      <c r="CM24" s="17">
        <v>1.69959652661805E-2</v>
      </c>
      <c r="CN24" s="17">
        <v>0.46043995557686601</v>
      </c>
      <c r="CO24" s="17">
        <v>9.6072405077244405E-2</v>
      </c>
      <c r="CP24" s="17">
        <v>6.9128112788460996E-2</v>
      </c>
      <c r="CQ24" s="17">
        <v>1.8417600648158801</v>
      </c>
      <c r="CR24" s="17">
        <v>6.3104989238931403E-3</v>
      </c>
      <c r="CS24" s="17">
        <v>1.6408640056879201E-2</v>
      </c>
      <c r="CT24" s="17">
        <v>0.29088307963645699</v>
      </c>
      <c r="CU24" s="17">
        <v>5.14160774263242E-4</v>
      </c>
      <c r="CV24" s="17">
        <v>12.976993917668301</v>
      </c>
      <c r="CW24" s="17">
        <v>4.1585813352134098</v>
      </c>
      <c r="CX24" s="17">
        <v>0</v>
      </c>
      <c r="CY24" s="17">
        <v>0</v>
      </c>
      <c r="CZ24" s="17">
        <v>0.35522988532440403</v>
      </c>
      <c r="DA24" s="17">
        <v>3.41163984985016E-2</v>
      </c>
      <c r="DB24" s="17">
        <v>0</v>
      </c>
      <c r="DC24" s="17">
        <v>16.764766723435599</v>
      </c>
      <c r="DD24" s="17">
        <v>3.2439855737771202E-2</v>
      </c>
      <c r="DE24" s="17">
        <v>0.54576812997944102</v>
      </c>
      <c r="DG24" s="26">
        <f t="shared" si="0"/>
        <v>1.012116145757695</v>
      </c>
      <c r="DH24" s="25">
        <f t="shared" si="1"/>
        <v>8.0000107810602548E-3</v>
      </c>
      <c r="DI24" s="25">
        <f t="shared" si="2"/>
        <v>1.9247027733515183E-2</v>
      </c>
      <c r="DJ24" s="40">
        <f t="shared" si="3"/>
        <v>-4.6973441454073332E-7</v>
      </c>
      <c r="DK24" s="40"/>
      <c r="DL24" s="40">
        <f t="shared" si="4"/>
        <v>-4.7263402416681245E-7</v>
      </c>
      <c r="DM24" s="40">
        <f t="shared" si="5"/>
        <v>-3.3793127247507359E-7</v>
      </c>
      <c r="DN24" s="40">
        <f t="shared" si="6"/>
        <v>-4.4562276677310912E-7</v>
      </c>
      <c r="DO24" s="40">
        <f t="shared" si="7"/>
        <v>-3.4386470338897693E-7</v>
      </c>
      <c r="DP24" s="40">
        <f t="shared" si="8"/>
        <v>-1.8768908989855271E-7</v>
      </c>
      <c r="DQ24" s="72">
        <f t="shared" si="9"/>
        <v>2.7434279578989234E-5</v>
      </c>
      <c r="DR24" s="72">
        <f t="shared" si="10"/>
        <v>1.1052790384529551E-6</v>
      </c>
      <c r="DS24" s="72">
        <f t="shared" si="11"/>
        <v>2.7070699460678354E-6</v>
      </c>
      <c r="DT24" s="72">
        <f t="shared" si="12"/>
        <v>1.9494908455214787E-4</v>
      </c>
      <c r="DU24" s="72">
        <f t="shared" si="13"/>
        <v>5.0970283389302943E-6</v>
      </c>
      <c r="DV24" s="72">
        <f t="shared" si="14"/>
        <v>6.5041140213297201E-8</v>
      </c>
      <c r="DW24" s="72">
        <f t="shared" si="15"/>
        <v>-8.3322218959466651E-7</v>
      </c>
      <c r="DX24" s="72">
        <f t="shared" si="16"/>
        <v>7.0546712148391381E-6</v>
      </c>
      <c r="DY24" s="72">
        <f t="shared" si="17"/>
        <v>-9.9844070287817218E-6</v>
      </c>
      <c r="DZ24" s="72">
        <f t="shared" si="18"/>
        <v>1.1925670826472103E-6</v>
      </c>
      <c r="EA24" s="72">
        <f t="shared" si="19"/>
        <v>2.1891586430832733E-7</v>
      </c>
      <c r="EB24" s="72">
        <f t="shared" si="20"/>
        <v>-2.4875720000169434E-6</v>
      </c>
      <c r="EC24" s="72">
        <f t="shared" si="21"/>
        <v>4.2600642364857809E-7</v>
      </c>
      <c r="ED24" s="72">
        <f t="shared" si="22"/>
        <v>-2.4164641507364772E-6</v>
      </c>
      <c r="EE24" s="72">
        <f t="shared" si="23"/>
        <v>1.338603667778232E-4</v>
      </c>
      <c r="EF24" s="72">
        <f t="shared" si="24"/>
        <v>2.393047243138613E-7</v>
      </c>
      <c r="EG24" s="72">
        <f t="shared" si="25"/>
        <v>2.8788675602326593E-6</v>
      </c>
      <c r="EH24" s="72">
        <f t="shared" si="26"/>
        <v>9.9038526536002002E-7</v>
      </c>
      <c r="EI24" s="114">
        <f t="shared" si="27"/>
        <v>-2.2337335139649414E-6</v>
      </c>
      <c r="EJ24" s="72">
        <f t="shared" si="28"/>
        <v>1.5128767159102937E-6</v>
      </c>
      <c r="EK24" s="72">
        <f t="shared" si="29"/>
        <v>7.9059234254060841E-4</v>
      </c>
      <c r="EL24" s="72">
        <f t="shared" si="30"/>
        <v>-9.7158051953530897E-4</v>
      </c>
      <c r="EM24" s="114">
        <f t="shared" si="31"/>
        <v>-4.8806894987087551E-4</v>
      </c>
      <c r="EN24" s="40">
        <f t="shared" si="32"/>
        <v>-7.7288209863762799E-7</v>
      </c>
      <c r="EO24" s="40">
        <f t="shared" si="33"/>
        <v>-8.4008932673388792E-7</v>
      </c>
      <c r="EP24" s="40"/>
      <c r="EQ24" s="40"/>
      <c r="ER24" s="40"/>
      <c r="ES24" s="40"/>
    </row>
    <row r="25" spans="1:149" x14ac:dyDescent="0.3">
      <c r="A25" s="15" t="s">
        <v>192</v>
      </c>
      <c r="B25" s="15">
        <v>14.98275224</v>
      </c>
      <c r="C25" s="15"/>
      <c r="D25" s="15">
        <v>129.28296567000001</v>
      </c>
      <c r="E25" s="15">
        <v>3.6016755300000001</v>
      </c>
      <c r="F25" s="15">
        <v>3.3135415300000002</v>
      </c>
      <c r="G25" s="15">
        <v>8.2446691399999992</v>
      </c>
      <c r="H25" s="15">
        <v>6.9853242399999997</v>
      </c>
      <c r="I25" s="15"/>
      <c r="J25" s="17" t="s">
        <v>192</v>
      </c>
      <c r="K25" s="17">
        <v>0</v>
      </c>
      <c r="L25" s="17">
        <v>7.9309403430282699E-2</v>
      </c>
      <c r="M25" s="17">
        <v>1.2908828439614099E-2</v>
      </c>
      <c r="N25" s="17">
        <v>2.9367169546639899E-2</v>
      </c>
      <c r="O25" s="17">
        <v>2.9367169546639899E-2</v>
      </c>
      <c r="P25" s="17">
        <v>0.113418926645777</v>
      </c>
      <c r="Q25" s="17">
        <v>0</v>
      </c>
      <c r="R25" s="5">
        <v>1.45893353946548E-5</v>
      </c>
      <c r="S25" s="5">
        <v>7.1231094870395702E-5</v>
      </c>
      <c r="T25" s="17">
        <v>1.4210963479513601E-2</v>
      </c>
      <c r="U25" s="5">
        <v>1.3850447241380299E-5</v>
      </c>
      <c r="V25" s="17">
        <v>7.0761777667678301E-3</v>
      </c>
      <c r="W25" s="17">
        <v>4.8483719968914798E-4</v>
      </c>
      <c r="X25" s="17">
        <v>2.9715778854368102E-4</v>
      </c>
      <c r="Y25" s="17">
        <v>0.16761675647507401</v>
      </c>
      <c r="Z25" s="5">
        <v>4.7979497864272498E-9</v>
      </c>
      <c r="AA25" s="5">
        <v>1.91917707303361E-8</v>
      </c>
      <c r="AB25" s="17">
        <v>14.982727134597599</v>
      </c>
      <c r="AC25" s="17">
        <v>0.28813430711486598</v>
      </c>
      <c r="AD25" s="17">
        <v>1.5375854149925301</v>
      </c>
      <c r="AE25" s="17">
        <v>0.45505123629689598</v>
      </c>
      <c r="AF25" s="17">
        <v>4.1472226017846399E-2</v>
      </c>
      <c r="AG25" s="17">
        <v>1.1049196242221799</v>
      </c>
      <c r="AH25" s="17">
        <v>0.17450772378291099</v>
      </c>
      <c r="AI25" s="17">
        <v>0.69885976228284097</v>
      </c>
      <c r="AJ25" s="17">
        <v>5.2930597507594296E-3</v>
      </c>
      <c r="AK25" s="17">
        <v>0.121962227013644</v>
      </c>
      <c r="AL25" s="17">
        <v>3.06657062713669E-3</v>
      </c>
      <c r="AM25" s="17">
        <v>0</v>
      </c>
      <c r="AN25" s="17">
        <v>0</v>
      </c>
      <c r="AO25" s="17">
        <v>0.12812506296453</v>
      </c>
      <c r="AP25" s="17">
        <v>0.12812506296453</v>
      </c>
      <c r="AQ25" s="17">
        <v>0</v>
      </c>
      <c r="AR25" s="17">
        <v>0</v>
      </c>
      <c r="AS25" s="17">
        <v>1.9489106590841399E-2</v>
      </c>
      <c r="AT25" s="5">
        <v>4.01665165847947E-8</v>
      </c>
      <c r="AU25" s="5">
        <v>7.7563354592058896E-8</v>
      </c>
      <c r="AV25" s="17">
        <v>1.0342626785936699</v>
      </c>
      <c r="AW25" s="17">
        <v>2.4671715008653099E-2</v>
      </c>
      <c r="AX25" s="17">
        <v>3.85780433712947E-3</v>
      </c>
      <c r="AY25" s="17">
        <v>0</v>
      </c>
      <c r="AZ25" s="17">
        <v>2.1305423324966299</v>
      </c>
      <c r="BA25" s="17">
        <v>1.04858893225174E-2</v>
      </c>
      <c r="BB25" s="5">
        <v>4.9703063873410597E-5</v>
      </c>
      <c r="BC25" s="17">
        <v>3.6448974464965798E-4</v>
      </c>
      <c r="BD25" s="5">
        <v>3.5209558755931801E-6</v>
      </c>
      <c r="BE25" s="5">
        <v>7.1486474864553498E-6</v>
      </c>
      <c r="BF25" s="17">
        <v>0</v>
      </c>
      <c r="BG25" s="17">
        <v>0</v>
      </c>
      <c r="BH25" s="17">
        <v>1.27847862306081E-2</v>
      </c>
      <c r="BI25" s="17">
        <v>6.3775799275781697E-2</v>
      </c>
      <c r="BJ25" s="17">
        <v>1.1609652121672999E-3</v>
      </c>
      <c r="BK25" s="17">
        <v>1.1154377596631301E-3</v>
      </c>
      <c r="BL25" s="17">
        <v>7.0699593919652504</v>
      </c>
      <c r="BM25" s="17">
        <v>116.35462100210999</v>
      </c>
      <c r="BN25" s="17">
        <v>11.894030163197099</v>
      </c>
      <c r="BO25" s="17">
        <v>129.28291384390101</v>
      </c>
      <c r="BP25" s="17">
        <v>0</v>
      </c>
      <c r="BQ25" s="17">
        <v>0.139456812219723</v>
      </c>
      <c r="BR25" s="17">
        <v>0</v>
      </c>
      <c r="BS25" s="17">
        <v>1.19867681776484E-2</v>
      </c>
      <c r="BT25" s="5">
        <v>2.86623324852152E-5</v>
      </c>
      <c r="BU25" s="5">
        <v>8.4560601402360004E-5</v>
      </c>
      <c r="BV25" s="5">
        <v>6.7860949601679805E-5</v>
      </c>
      <c r="BW25" s="17">
        <v>3.06003837797141E-3</v>
      </c>
      <c r="BX25" s="17">
        <v>1.99322541047305E-3</v>
      </c>
      <c r="BY25" s="17">
        <v>1.16753420529439</v>
      </c>
      <c r="BZ25" s="17">
        <v>1.93520682661199E-2</v>
      </c>
      <c r="CA25" s="17">
        <v>1.24580242508418E-2</v>
      </c>
      <c r="CB25" s="17">
        <v>1.53758632991065</v>
      </c>
      <c r="CC25" s="17">
        <v>1.14112105799809E-2</v>
      </c>
      <c r="CD25" s="17">
        <v>0</v>
      </c>
      <c r="CE25" s="5">
        <v>2.07758600065036E-8</v>
      </c>
      <c r="CF25" s="17">
        <v>8.6965497555625305E-3</v>
      </c>
      <c r="CG25" s="17">
        <v>3.6016740070553399</v>
      </c>
      <c r="CH25" s="17">
        <v>3.31353969994047</v>
      </c>
      <c r="CI25" s="17">
        <v>0.28813430711486598</v>
      </c>
      <c r="CJ25" s="17">
        <v>4.3958834912393796E-3</v>
      </c>
      <c r="CK25" s="17">
        <v>0</v>
      </c>
      <c r="CL25" s="17">
        <v>4.2529295380765698E-2</v>
      </c>
      <c r="CM25" s="17">
        <v>1.0196339390532201E-2</v>
      </c>
      <c r="CN25" s="17">
        <v>0.27623074852428098</v>
      </c>
      <c r="CO25" s="17">
        <v>5.7636479659606298E-2</v>
      </c>
      <c r="CP25" s="17">
        <v>4.1471776936347002E-2</v>
      </c>
      <c r="CQ25" s="17">
        <v>1.10492071551006</v>
      </c>
      <c r="CR25" s="17">
        <v>2.6293655341197201E-3</v>
      </c>
      <c r="CS25" s="17">
        <v>9.8439797836163499E-3</v>
      </c>
      <c r="CT25" s="17">
        <v>0.17450861456042599</v>
      </c>
      <c r="CU25" s="17">
        <v>3.0845852995805699E-4</v>
      </c>
      <c r="CV25" s="17">
        <v>8.2446614280438908</v>
      </c>
      <c r="CW25" s="17">
        <v>1.7327414688551499</v>
      </c>
      <c r="CX25" s="17">
        <v>0</v>
      </c>
      <c r="CY25" s="17">
        <v>0</v>
      </c>
      <c r="CZ25" s="17">
        <v>0.148012541206133</v>
      </c>
      <c r="DA25" s="17">
        <v>1.42151222038216E-2</v>
      </c>
      <c r="DB25" s="17">
        <v>0</v>
      </c>
      <c r="DC25" s="17">
        <v>6.9853228624811896</v>
      </c>
      <c r="DD25" s="17">
        <v>1.3516750796894199E-2</v>
      </c>
      <c r="DE25" s="17">
        <v>0.227403551953162</v>
      </c>
      <c r="DG25" s="26">
        <f t="shared" si="0"/>
        <v>1.0121163375194369</v>
      </c>
      <c r="DH25" s="25">
        <f t="shared" si="1"/>
        <v>7.9999951102777671E-3</v>
      </c>
      <c r="DI25" s="25">
        <f t="shared" si="2"/>
        <v>1.9247030381717614E-2</v>
      </c>
      <c r="DJ25" s="40">
        <f t="shared" si="3"/>
        <v>-1.6756202063798563E-6</v>
      </c>
      <c r="DK25" s="40"/>
      <c r="DL25" s="40">
        <f t="shared" si="4"/>
        <v>-4.0087337668778364E-7</v>
      </c>
      <c r="DM25" s="40">
        <f t="shared" si="5"/>
        <v>-4.2284338149679274E-7</v>
      </c>
      <c r="DN25" s="40">
        <f t="shared" si="6"/>
        <v>-5.5229714599021149E-7</v>
      </c>
      <c r="DO25" s="40">
        <f t="shared" si="7"/>
        <v>-9.3538697277311136E-7</v>
      </c>
      <c r="DP25" s="40">
        <f t="shared" si="8"/>
        <v>-1.9720184243453182E-7</v>
      </c>
      <c r="DQ25" s="72">
        <f t="shared" si="9"/>
        <v>2.9701829946465627E-5</v>
      </c>
      <c r="DR25" s="72">
        <f t="shared" si="10"/>
        <v>-3.7346589053957879E-6</v>
      </c>
      <c r="DS25" s="72">
        <f t="shared" si="11"/>
        <v>-2.8893200657898098E-6</v>
      </c>
      <c r="DT25" s="72">
        <f t="shared" si="12"/>
        <v>1.9825085465994074E-4</v>
      </c>
      <c r="DU25" s="72">
        <f t="shared" si="13"/>
        <v>-1.0736315711444362E-5</v>
      </c>
      <c r="DV25" s="72">
        <f t="shared" si="14"/>
        <v>6.4593303232591998E-6</v>
      </c>
      <c r="DW25" s="72">
        <f t="shared" si="15"/>
        <v>-4.8715521472993809E-7</v>
      </c>
      <c r="DX25" s="72">
        <f t="shared" si="16"/>
        <v>-1.2793266142859593E-5</v>
      </c>
      <c r="DY25" s="72">
        <f t="shared" si="17"/>
        <v>4.5296756723986347E-6</v>
      </c>
      <c r="DZ25" s="72">
        <f t="shared" si="18"/>
        <v>2.1152885081267857E-6</v>
      </c>
      <c r="EA25" s="72">
        <f t="shared" si="19"/>
        <v>2.8633779804483203E-6</v>
      </c>
      <c r="EB25" s="72">
        <f t="shared" si="20"/>
        <v>-1.6481179247266058E-6</v>
      </c>
      <c r="EC25" s="72">
        <f t="shared" si="21"/>
        <v>8.3543410645123968E-7</v>
      </c>
      <c r="ED25" s="72">
        <f t="shared" si="22"/>
        <v>5.1813013971133257E-7</v>
      </c>
      <c r="EE25" s="72">
        <f t="shared" si="23"/>
        <v>1.2871580531966491E-4</v>
      </c>
      <c r="EF25" s="72">
        <f t="shared" si="24"/>
        <v>5.2625654250692365E-7</v>
      </c>
      <c r="EG25" s="72">
        <f t="shared" si="25"/>
        <v>-6.9090653554464538E-7</v>
      </c>
      <c r="EH25" s="72">
        <f t="shared" si="26"/>
        <v>1.1175739166216987E-5</v>
      </c>
      <c r="EI25" s="114">
        <f t="shared" si="27"/>
        <v>4.4235061192520998E-6</v>
      </c>
      <c r="EJ25" s="72">
        <f t="shared" si="28"/>
        <v>7.4691174989832985E-6</v>
      </c>
      <c r="EK25" s="72">
        <f t="shared" si="29"/>
        <v>7.7328659692832468E-4</v>
      </c>
      <c r="EL25" s="72">
        <f t="shared" si="30"/>
        <v>-9.8066592301367583E-4</v>
      </c>
      <c r="EM25" s="114">
        <f t="shared" si="31"/>
        <v>-5.4899593211121312E-4</v>
      </c>
      <c r="EN25" s="40">
        <f t="shared" si="32"/>
        <v>-9.6472587573456116E-7</v>
      </c>
      <c r="EO25" s="40">
        <f t="shared" si="33"/>
        <v>-1.0486152034431606E-6</v>
      </c>
      <c r="EP25" s="40"/>
      <c r="EQ25" s="40"/>
      <c r="ER25" s="40"/>
      <c r="ES25" s="40"/>
    </row>
    <row r="26" spans="1:149" x14ac:dyDescent="0.3">
      <c r="A26" s="15" t="s">
        <v>193</v>
      </c>
      <c r="B26" s="15"/>
      <c r="C26" s="15"/>
      <c r="D26" s="15"/>
      <c r="E26" s="15"/>
      <c r="F26" s="15"/>
      <c r="G26" s="15"/>
      <c r="H26" s="15"/>
      <c r="I26" s="15"/>
      <c r="DG26" s="26" t="e">
        <f t="shared" si="0"/>
        <v>#DIV/0!</v>
      </c>
      <c r="DH26" s="25" t="e">
        <f t="shared" si="1"/>
        <v>#DIV/0!</v>
      </c>
      <c r="DI26" s="25" t="e">
        <f t="shared" si="2"/>
        <v>#DIV/0!</v>
      </c>
      <c r="DJ26" s="40">
        <f t="shared" si="3"/>
        <v>0</v>
      </c>
      <c r="DK26" s="40"/>
      <c r="DL26" s="40">
        <f t="shared" si="4"/>
        <v>0</v>
      </c>
      <c r="DM26" s="40">
        <f t="shared" si="5"/>
        <v>0</v>
      </c>
      <c r="DN26" s="40">
        <f t="shared" si="6"/>
        <v>0</v>
      </c>
      <c r="DO26" s="40">
        <f t="shared" si="7"/>
        <v>0</v>
      </c>
      <c r="DP26" s="40">
        <f t="shared" si="8"/>
        <v>0</v>
      </c>
      <c r="DQ26" s="72" t="e">
        <f t="shared" si="9"/>
        <v>#DIV/0!</v>
      </c>
      <c r="DR26" s="72" t="e">
        <f t="shared" si="10"/>
        <v>#DIV/0!</v>
      </c>
      <c r="DS26" s="72" t="e">
        <f t="shared" si="11"/>
        <v>#DIV/0!</v>
      </c>
      <c r="DT26" s="72" t="e">
        <f t="shared" si="12"/>
        <v>#DIV/0!</v>
      </c>
      <c r="DU26" s="72" t="e">
        <f t="shared" si="13"/>
        <v>#DIV/0!</v>
      </c>
      <c r="DV26" s="72" t="e">
        <f t="shared" si="14"/>
        <v>#DIV/0!</v>
      </c>
      <c r="DW26" s="72" t="e">
        <f t="shared" si="15"/>
        <v>#DIV/0!</v>
      </c>
      <c r="DX26" s="72" t="e">
        <f t="shared" si="16"/>
        <v>#DIV/0!</v>
      </c>
      <c r="DY26" s="72" t="e">
        <f t="shared" si="17"/>
        <v>#DIV/0!</v>
      </c>
      <c r="DZ26" s="72" t="e">
        <f t="shared" si="18"/>
        <v>#DIV/0!</v>
      </c>
      <c r="EA26" s="72" t="e">
        <f t="shared" si="19"/>
        <v>#DIV/0!</v>
      </c>
      <c r="EB26" s="72" t="e">
        <f t="shared" si="20"/>
        <v>#DIV/0!</v>
      </c>
      <c r="EC26" s="72" t="e">
        <f t="shared" si="21"/>
        <v>#DIV/0!</v>
      </c>
      <c r="ED26" s="72" t="e">
        <f t="shared" si="22"/>
        <v>#DIV/0!</v>
      </c>
      <c r="EE26" s="72" t="e">
        <f t="shared" si="23"/>
        <v>#DIV/0!</v>
      </c>
      <c r="EF26" s="72" t="e">
        <f t="shared" si="24"/>
        <v>#DIV/0!</v>
      </c>
      <c r="EG26" s="72" t="e">
        <f t="shared" si="25"/>
        <v>#DIV/0!</v>
      </c>
      <c r="EH26" s="72" t="e">
        <f t="shared" si="26"/>
        <v>#DIV/0!</v>
      </c>
      <c r="EI26" s="114" t="e">
        <f t="shared" si="27"/>
        <v>#DIV/0!</v>
      </c>
      <c r="EJ26" s="72" t="e">
        <f t="shared" si="28"/>
        <v>#DIV/0!</v>
      </c>
      <c r="EK26" s="72" t="e">
        <f t="shared" si="29"/>
        <v>#DIV/0!</v>
      </c>
      <c r="EL26" s="72" t="e">
        <f t="shared" si="30"/>
        <v>#DIV/0!</v>
      </c>
      <c r="EM26" s="114" t="e">
        <f t="shared" si="31"/>
        <v>#DIV/0!</v>
      </c>
      <c r="EN26" s="40" t="e">
        <f t="shared" si="32"/>
        <v>#DIV/0!</v>
      </c>
      <c r="EO26" s="40" t="e">
        <f t="shared" si="33"/>
        <v>#DIV/0!</v>
      </c>
      <c r="EP26" s="40"/>
      <c r="EQ26" s="40"/>
      <c r="ER26" s="40"/>
      <c r="ES26" s="40"/>
    </row>
    <row r="27" spans="1:149" x14ac:dyDescent="0.3">
      <c r="A27" s="15" t="s">
        <v>194</v>
      </c>
      <c r="B27" s="15"/>
      <c r="C27" s="15"/>
      <c r="D27" s="15"/>
      <c r="E27" s="15"/>
      <c r="F27" s="15"/>
      <c r="G27" s="15"/>
      <c r="H27" s="15"/>
      <c r="I27" s="15"/>
      <c r="DG27" s="26" t="e">
        <f t="shared" si="0"/>
        <v>#DIV/0!</v>
      </c>
      <c r="DH27" s="25" t="e">
        <f t="shared" si="1"/>
        <v>#DIV/0!</v>
      </c>
      <c r="DI27" s="25" t="e">
        <f t="shared" si="2"/>
        <v>#DIV/0!</v>
      </c>
      <c r="DJ27" s="40">
        <f t="shared" si="3"/>
        <v>0</v>
      </c>
      <c r="DK27" s="40"/>
      <c r="DL27" s="40">
        <f t="shared" si="4"/>
        <v>0</v>
      </c>
      <c r="DM27" s="40">
        <f t="shared" si="5"/>
        <v>0</v>
      </c>
      <c r="DN27" s="40">
        <f t="shared" si="6"/>
        <v>0</v>
      </c>
      <c r="DO27" s="40">
        <f t="shared" si="7"/>
        <v>0</v>
      </c>
      <c r="DP27" s="40">
        <f t="shared" si="8"/>
        <v>0</v>
      </c>
      <c r="DQ27" s="72" t="e">
        <f t="shared" si="9"/>
        <v>#DIV/0!</v>
      </c>
      <c r="DR27" s="72" t="e">
        <f t="shared" si="10"/>
        <v>#DIV/0!</v>
      </c>
      <c r="DS27" s="72" t="e">
        <f t="shared" si="11"/>
        <v>#DIV/0!</v>
      </c>
      <c r="DT27" s="72" t="e">
        <f t="shared" si="12"/>
        <v>#DIV/0!</v>
      </c>
      <c r="DU27" s="72" t="e">
        <f t="shared" si="13"/>
        <v>#DIV/0!</v>
      </c>
      <c r="DV27" s="72" t="e">
        <f t="shared" si="14"/>
        <v>#DIV/0!</v>
      </c>
      <c r="DW27" s="72" t="e">
        <f t="shared" si="15"/>
        <v>#DIV/0!</v>
      </c>
      <c r="DX27" s="72" t="e">
        <f t="shared" si="16"/>
        <v>#DIV/0!</v>
      </c>
      <c r="DY27" s="72" t="e">
        <f t="shared" si="17"/>
        <v>#DIV/0!</v>
      </c>
      <c r="DZ27" s="72" t="e">
        <f t="shared" si="18"/>
        <v>#DIV/0!</v>
      </c>
      <c r="EA27" s="72" t="e">
        <f t="shared" si="19"/>
        <v>#DIV/0!</v>
      </c>
      <c r="EB27" s="72" t="e">
        <f t="shared" si="20"/>
        <v>#DIV/0!</v>
      </c>
      <c r="EC27" s="72" t="e">
        <f t="shared" si="21"/>
        <v>#DIV/0!</v>
      </c>
      <c r="ED27" s="72" t="e">
        <f t="shared" si="22"/>
        <v>#DIV/0!</v>
      </c>
      <c r="EE27" s="72" t="e">
        <f t="shared" si="23"/>
        <v>#DIV/0!</v>
      </c>
      <c r="EF27" s="72" t="e">
        <f t="shared" si="24"/>
        <v>#DIV/0!</v>
      </c>
      <c r="EG27" s="72" t="e">
        <f t="shared" si="25"/>
        <v>#DIV/0!</v>
      </c>
      <c r="EH27" s="72" t="e">
        <f t="shared" si="26"/>
        <v>#DIV/0!</v>
      </c>
      <c r="EI27" s="114" t="e">
        <f t="shared" si="27"/>
        <v>#DIV/0!</v>
      </c>
      <c r="EJ27" s="72" t="e">
        <f t="shared" si="28"/>
        <v>#DIV/0!</v>
      </c>
      <c r="EK27" s="72" t="e">
        <f t="shared" si="29"/>
        <v>#DIV/0!</v>
      </c>
      <c r="EL27" s="72" t="e">
        <f t="shared" si="30"/>
        <v>#DIV/0!</v>
      </c>
      <c r="EM27" s="114" t="e">
        <f t="shared" si="31"/>
        <v>#DIV/0!</v>
      </c>
      <c r="EN27" s="40" t="e">
        <f t="shared" si="32"/>
        <v>#DIV/0!</v>
      </c>
      <c r="EO27" s="40" t="e">
        <f t="shared" si="33"/>
        <v>#DIV/0!</v>
      </c>
      <c r="EP27" s="40"/>
      <c r="EQ27" s="40"/>
      <c r="ER27" s="40"/>
      <c r="ES27" s="40"/>
    </row>
    <row r="28" spans="1:149" x14ac:dyDescent="0.3">
      <c r="A28" s="15" t="s">
        <v>195</v>
      </c>
      <c r="B28" s="15"/>
      <c r="C28" s="15"/>
      <c r="D28" s="15"/>
      <c r="E28" s="15"/>
      <c r="F28" s="15"/>
      <c r="G28" s="15"/>
      <c r="H28" s="15"/>
      <c r="I28" s="15"/>
      <c r="DG28" s="26" t="e">
        <f t="shared" si="0"/>
        <v>#DIV/0!</v>
      </c>
      <c r="DH28" s="25" t="e">
        <f t="shared" si="1"/>
        <v>#DIV/0!</v>
      </c>
      <c r="DI28" s="25" t="e">
        <f t="shared" si="2"/>
        <v>#DIV/0!</v>
      </c>
      <c r="DJ28" s="40">
        <f t="shared" si="3"/>
        <v>0</v>
      </c>
      <c r="DK28" s="40"/>
      <c r="DL28" s="40">
        <f t="shared" si="4"/>
        <v>0</v>
      </c>
      <c r="DM28" s="40">
        <f t="shared" si="5"/>
        <v>0</v>
      </c>
      <c r="DN28" s="40">
        <f t="shared" si="6"/>
        <v>0</v>
      </c>
      <c r="DO28" s="40">
        <f t="shared" si="7"/>
        <v>0</v>
      </c>
      <c r="DP28" s="40">
        <f t="shared" si="8"/>
        <v>0</v>
      </c>
      <c r="DQ28" s="72" t="e">
        <f t="shared" si="9"/>
        <v>#DIV/0!</v>
      </c>
      <c r="DR28" s="72" t="e">
        <f t="shared" si="10"/>
        <v>#DIV/0!</v>
      </c>
      <c r="DS28" s="72" t="e">
        <f t="shared" si="11"/>
        <v>#DIV/0!</v>
      </c>
      <c r="DT28" s="72" t="e">
        <f t="shared" si="12"/>
        <v>#DIV/0!</v>
      </c>
      <c r="DU28" s="72" t="e">
        <f t="shared" si="13"/>
        <v>#DIV/0!</v>
      </c>
      <c r="DV28" s="72" t="e">
        <f t="shared" si="14"/>
        <v>#DIV/0!</v>
      </c>
      <c r="DW28" s="72" t="e">
        <f t="shared" si="15"/>
        <v>#DIV/0!</v>
      </c>
      <c r="DX28" s="72" t="e">
        <f t="shared" si="16"/>
        <v>#DIV/0!</v>
      </c>
      <c r="DY28" s="72" t="e">
        <f t="shared" si="17"/>
        <v>#DIV/0!</v>
      </c>
      <c r="DZ28" s="72" t="e">
        <f t="shared" si="18"/>
        <v>#DIV/0!</v>
      </c>
      <c r="EA28" s="72" t="e">
        <f t="shared" si="19"/>
        <v>#DIV/0!</v>
      </c>
      <c r="EB28" s="72" t="e">
        <f t="shared" si="20"/>
        <v>#DIV/0!</v>
      </c>
      <c r="EC28" s="72" t="e">
        <f t="shared" si="21"/>
        <v>#DIV/0!</v>
      </c>
      <c r="ED28" s="72" t="e">
        <f t="shared" si="22"/>
        <v>#DIV/0!</v>
      </c>
      <c r="EE28" s="72" t="e">
        <f t="shared" si="23"/>
        <v>#DIV/0!</v>
      </c>
      <c r="EF28" s="72" t="e">
        <f t="shared" si="24"/>
        <v>#DIV/0!</v>
      </c>
      <c r="EG28" s="72" t="e">
        <f t="shared" si="25"/>
        <v>#DIV/0!</v>
      </c>
      <c r="EH28" s="72" t="e">
        <f t="shared" si="26"/>
        <v>#DIV/0!</v>
      </c>
      <c r="EI28" s="114" t="e">
        <f t="shared" si="27"/>
        <v>#DIV/0!</v>
      </c>
      <c r="EJ28" s="72" t="e">
        <f t="shared" si="28"/>
        <v>#DIV/0!</v>
      </c>
      <c r="EK28" s="72" t="e">
        <f t="shared" si="29"/>
        <v>#DIV/0!</v>
      </c>
      <c r="EL28" s="72" t="e">
        <f t="shared" si="30"/>
        <v>#DIV/0!</v>
      </c>
      <c r="EM28" s="114" t="e">
        <f t="shared" si="31"/>
        <v>#DIV/0!</v>
      </c>
      <c r="EN28" s="40" t="e">
        <f t="shared" si="32"/>
        <v>#DIV/0!</v>
      </c>
      <c r="EO28" s="40" t="e">
        <f t="shared" si="33"/>
        <v>#DIV/0!</v>
      </c>
      <c r="EP28" s="40"/>
      <c r="EQ28" s="40"/>
      <c r="ER28" s="40"/>
      <c r="ES28" s="40"/>
    </row>
    <row r="29" spans="1:149" x14ac:dyDescent="0.3">
      <c r="A29" s="15" t="s">
        <v>196</v>
      </c>
      <c r="B29" s="15"/>
      <c r="C29" s="15"/>
      <c r="D29" s="15"/>
      <c r="E29" s="15"/>
      <c r="F29" s="15"/>
      <c r="G29" s="15"/>
      <c r="H29" s="15"/>
      <c r="I29" s="15"/>
      <c r="DG29" s="26" t="e">
        <f t="shared" si="0"/>
        <v>#DIV/0!</v>
      </c>
      <c r="DH29" s="25" t="e">
        <f t="shared" si="1"/>
        <v>#DIV/0!</v>
      </c>
      <c r="DI29" s="25" t="e">
        <f t="shared" si="2"/>
        <v>#DIV/0!</v>
      </c>
      <c r="DJ29" s="40">
        <f t="shared" si="3"/>
        <v>0</v>
      </c>
      <c r="DK29" s="40"/>
      <c r="DL29" s="40">
        <f t="shared" si="4"/>
        <v>0</v>
      </c>
      <c r="DM29" s="40">
        <f t="shared" si="5"/>
        <v>0</v>
      </c>
      <c r="DN29" s="40">
        <f t="shared" si="6"/>
        <v>0</v>
      </c>
      <c r="DO29" s="40">
        <f t="shared" si="7"/>
        <v>0</v>
      </c>
      <c r="DP29" s="40">
        <f t="shared" si="8"/>
        <v>0</v>
      </c>
      <c r="DQ29" s="72" t="e">
        <f t="shared" si="9"/>
        <v>#DIV/0!</v>
      </c>
      <c r="DR29" s="72" t="e">
        <f t="shared" si="10"/>
        <v>#DIV/0!</v>
      </c>
      <c r="DS29" s="72" t="e">
        <f t="shared" si="11"/>
        <v>#DIV/0!</v>
      </c>
      <c r="DT29" s="72" t="e">
        <f t="shared" si="12"/>
        <v>#DIV/0!</v>
      </c>
      <c r="DU29" s="72" t="e">
        <f t="shared" si="13"/>
        <v>#DIV/0!</v>
      </c>
      <c r="DV29" s="72" t="e">
        <f t="shared" si="14"/>
        <v>#DIV/0!</v>
      </c>
      <c r="DW29" s="72" t="e">
        <f t="shared" si="15"/>
        <v>#DIV/0!</v>
      </c>
      <c r="DX29" s="72" t="e">
        <f t="shared" si="16"/>
        <v>#DIV/0!</v>
      </c>
      <c r="DY29" s="72" t="e">
        <f t="shared" si="17"/>
        <v>#DIV/0!</v>
      </c>
      <c r="DZ29" s="72" t="e">
        <f t="shared" si="18"/>
        <v>#DIV/0!</v>
      </c>
      <c r="EA29" s="72" t="e">
        <f t="shared" si="19"/>
        <v>#DIV/0!</v>
      </c>
      <c r="EB29" s="72" t="e">
        <f t="shared" si="20"/>
        <v>#DIV/0!</v>
      </c>
      <c r="EC29" s="72" t="e">
        <f t="shared" si="21"/>
        <v>#DIV/0!</v>
      </c>
      <c r="ED29" s="72" t="e">
        <f t="shared" si="22"/>
        <v>#DIV/0!</v>
      </c>
      <c r="EE29" s="72" t="e">
        <f t="shared" si="23"/>
        <v>#DIV/0!</v>
      </c>
      <c r="EF29" s="72" t="e">
        <f t="shared" si="24"/>
        <v>#DIV/0!</v>
      </c>
      <c r="EG29" s="72" t="e">
        <f t="shared" si="25"/>
        <v>#DIV/0!</v>
      </c>
      <c r="EH29" s="72" t="e">
        <f t="shared" si="26"/>
        <v>#DIV/0!</v>
      </c>
      <c r="EI29" s="114" t="e">
        <f t="shared" si="27"/>
        <v>#DIV/0!</v>
      </c>
      <c r="EJ29" s="72" t="e">
        <f t="shared" si="28"/>
        <v>#DIV/0!</v>
      </c>
      <c r="EK29" s="72" t="e">
        <f t="shared" si="29"/>
        <v>#DIV/0!</v>
      </c>
      <c r="EL29" s="72" t="e">
        <f t="shared" si="30"/>
        <v>#DIV/0!</v>
      </c>
      <c r="EM29" s="114" t="e">
        <f t="shared" si="31"/>
        <v>#DIV/0!</v>
      </c>
      <c r="EN29" s="40" t="e">
        <f t="shared" si="32"/>
        <v>#DIV/0!</v>
      </c>
      <c r="EO29" s="40" t="e">
        <f t="shared" si="33"/>
        <v>#DIV/0!</v>
      </c>
      <c r="EP29" s="40"/>
      <c r="EQ29" s="40"/>
      <c r="ER29" s="40"/>
      <c r="ES29" s="40"/>
    </row>
    <row r="30" spans="1:149" x14ac:dyDescent="0.3">
      <c r="A30" s="15" t="s">
        <v>197</v>
      </c>
      <c r="B30" s="15">
        <v>3.42303983</v>
      </c>
      <c r="C30" s="15"/>
      <c r="D30" s="15">
        <v>30.332500100000001</v>
      </c>
      <c r="E30" s="15">
        <v>0.99348466000000002</v>
      </c>
      <c r="F30" s="15">
        <v>0.91400588999999999</v>
      </c>
      <c r="G30" s="15">
        <v>2.3624329300000002</v>
      </c>
      <c r="H30" s="15">
        <v>1.43893819</v>
      </c>
      <c r="I30" s="15"/>
      <c r="J30" s="17" t="s">
        <v>197</v>
      </c>
      <c r="K30" s="17">
        <v>0</v>
      </c>
      <c r="L30" s="17">
        <v>1.63372750333063E-2</v>
      </c>
      <c r="M30" s="17">
        <v>2.65915088211357E-3</v>
      </c>
      <c r="N30" s="17">
        <v>6.0494018897666903E-3</v>
      </c>
      <c r="O30" s="17">
        <v>6.0494018897666903E-3</v>
      </c>
      <c r="P30" s="17">
        <v>2.33636836108401E-2</v>
      </c>
      <c r="Q30" s="17">
        <v>0</v>
      </c>
      <c r="R30" s="5">
        <v>4.0242682584037404E-6</v>
      </c>
      <c r="S30" s="5">
        <v>1.96476418812039E-5</v>
      </c>
      <c r="T30" s="17">
        <v>2.9273029157289802E-3</v>
      </c>
      <c r="U30" s="5">
        <v>3.8203855365858096E-6</v>
      </c>
      <c r="V30" s="17">
        <v>1.4576761338434799E-3</v>
      </c>
      <c r="W30" s="17">
        <v>1.33738525218119E-4</v>
      </c>
      <c r="X30" s="5">
        <v>8.1970078870351699E-5</v>
      </c>
      <c r="Y30" s="17">
        <v>3.4528079428561897E-2</v>
      </c>
      <c r="Z30" s="5">
        <v>1.3234925070410101E-9</v>
      </c>
      <c r="AA30" s="5">
        <v>5.2939214162491698E-9</v>
      </c>
      <c r="AB30" s="17">
        <v>3.4230416596394302</v>
      </c>
      <c r="AC30" s="17">
        <v>7.9478695745630601E-2</v>
      </c>
      <c r="AD30" s="17">
        <v>0.42412713944785202</v>
      </c>
      <c r="AE30" s="17">
        <v>0.125521224006128</v>
      </c>
      <c r="AF30" s="17">
        <v>1.1439686282290799E-2</v>
      </c>
      <c r="AG30" s="17">
        <v>0.30478033256722697</v>
      </c>
      <c r="AH30" s="17">
        <v>4.8136103330632701E-2</v>
      </c>
      <c r="AI30" s="17">
        <v>0.14396127269299999</v>
      </c>
      <c r="AJ30" s="17">
        <v>1.0903279889614499E-3</v>
      </c>
      <c r="AK30" s="17">
        <v>2.5123554587212101E-2</v>
      </c>
      <c r="AL30" s="17">
        <v>6.3171805757921405E-4</v>
      </c>
      <c r="AM30" s="17">
        <v>0</v>
      </c>
      <c r="AN30" s="17">
        <v>0</v>
      </c>
      <c r="AO30" s="17">
        <v>2.6392999134685801E-2</v>
      </c>
      <c r="AP30" s="17">
        <v>2.6392999134685801E-2</v>
      </c>
      <c r="AQ30" s="17">
        <v>0</v>
      </c>
      <c r="AR30" s="17">
        <v>0</v>
      </c>
      <c r="AS30" s="17">
        <v>4.0146567065427602E-3</v>
      </c>
      <c r="AT30" s="5">
        <v>1.1079631219696E-8</v>
      </c>
      <c r="AU30" s="5">
        <v>2.13953439639434E-8</v>
      </c>
      <c r="AV30" s="17">
        <v>0.242660776357633</v>
      </c>
      <c r="AW30" s="17">
        <v>5.0823610870991002E-3</v>
      </c>
      <c r="AX30" s="17">
        <v>7.9467415560332199E-4</v>
      </c>
      <c r="AY30" s="17">
        <v>0</v>
      </c>
      <c r="AZ30" s="17">
        <v>0.43888016927643098</v>
      </c>
      <c r="BA30" s="17">
        <v>2.1600864560150299E-3</v>
      </c>
      <c r="BB30" s="5">
        <v>1.3710072697410099E-5</v>
      </c>
      <c r="BC30" s="17">
        <v>1.00541256744765E-4</v>
      </c>
      <c r="BD30" s="5">
        <v>9.7120035053489592E-7</v>
      </c>
      <c r="BE30" s="5">
        <v>1.97182212007473E-6</v>
      </c>
      <c r="BF30" s="17">
        <v>0</v>
      </c>
      <c r="BG30" s="17">
        <v>0</v>
      </c>
      <c r="BH30" s="17">
        <v>2.6335836613402999E-3</v>
      </c>
      <c r="BI30" s="17">
        <v>1.7591898741711999E-2</v>
      </c>
      <c r="BJ30" s="17">
        <v>3.2023973059519301E-4</v>
      </c>
      <c r="BK30" s="17">
        <v>3.0768164156153298E-4</v>
      </c>
      <c r="BL30" s="17">
        <v>1.4563716882444</v>
      </c>
      <c r="BM30" s="17">
        <v>27.299259480701298</v>
      </c>
      <c r="BN30" s="17">
        <v>2.79058815302281</v>
      </c>
      <c r="BO30" s="17">
        <v>30.332508410081701</v>
      </c>
      <c r="BP30" s="17">
        <v>0</v>
      </c>
      <c r="BQ30" s="17">
        <v>2.87273498349289E-2</v>
      </c>
      <c r="BR30" s="17">
        <v>0</v>
      </c>
      <c r="BS30" s="17">
        <v>2.4770724934825802E-3</v>
      </c>
      <c r="BT30" s="5">
        <v>7.9059273290453496E-6</v>
      </c>
      <c r="BU30" s="5">
        <v>2.3325757502604199E-5</v>
      </c>
      <c r="BV30" s="5">
        <v>1.8719149470063901E-5</v>
      </c>
      <c r="BW30" s="17">
        <v>6.8165549915397497E-4</v>
      </c>
      <c r="BX30" s="17">
        <v>5.4981100877990702E-4</v>
      </c>
      <c r="BY30" s="17">
        <v>0.24050474168223601</v>
      </c>
      <c r="BZ30" s="17">
        <v>5.3380561847914103E-3</v>
      </c>
      <c r="CA30" s="17">
        <v>3.4364310476914799E-3</v>
      </c>
      <c r="CB30" s="17">
        <v>0.42412750321048098</v>
      </c>
      <c r="CC30" s="17">
        <v>3.1476642581171402E-3</v>
      </c>
      <c r="CD30" s="17">
        <v>0</v>
      </c>
      <c r="CE30" s="5">
        <v>5.7307898609434599E-9</v>
      </c>
      <c r="CF30" s="17">
        <v>2.3988581160402701E-3</v>
      </c>
      <c r="CG30" s="17">
        <v>0.99348399619151595</v>
      </c>
      <c r="CH30" s="17">
        <v>0.91400530044588502</v>
      </c>
      <c r="CI30" s="17">
        <v>7.9478695745630601E-2</v>
      </c>
      <c r="CJ30" s="17">
        <v>1.2125588386051301E-3</v>
      </c>
      <c r="CK30" s="17">
        <v>0</v>
      </c>
      <c r="CL30" s="17">
        <v>1.173125470549E-2</v>
      </c>
      <c r="CM30" s="17">
        <v>2.8125520153000701E-3</v>
      </c>
      <c r="CN30" s="17">
        <v>7.6195262928730106E-2</v>
      </c>
      <c r="CO30" s="17">
        <v>1.5898460292002099E-2</v>
      </c>
      <c r="CP30" s="17">
        <v>1.1439557311904399E-2</v>
      </c>
      <c r="CQ30" s="17">
        <v>0.30478056405253601</v>
      </c>
      <c r="CR30" s="17">
        <v>5.4163610870990898E-4</v>
      </c>
      <c r="CS30" s="17">
        <v>2.7153613651019299E-3</v>
      </c>
      <c r="CT30" s="17">
        <v>4.8136318501738898E-2</v>
      </c>
      <c r="CU30" s="5">
        <v>8.5086608574877197E-5</v>
      </c>
      <c r="CV30" s="17">
        <v>2.36243219718139</v>
      </c>
      <c r="CW30" s="17">
        <v>0.35693427452814902</v>
      </c>
      <c r="CX30" s="17">
        <v>0</v>
      </c>
      <c r="CY30" s="17">
        <v>0</v>
      </c>
      <c r="CZ30" s="17">
        <v>3.0489564501507398E-2</v>
      </c>
      <c r="DA30" s="17">
        <v>2.9281852363008602E-3</v>
      </c>
      <c r="DB30" s="17">
        <v>0</v>
      </c>
      <c r="DC30" s="17">
        <v>1.4389363360284799</v>
      </c>
      <c r="DD30" s="17">
        <v>2.7843661672426199E-3</v>
      </c>
      <c r="DE30" s="17">
        <v>4.6843911143702698E-2</v>
      </c>
      <c r="DG30" s="26">
        <f t="shared" si="0"/>
        <v>1.0121168336495292</v>
      </c>
      <c r="DH30" s="25">
        <f t="shared" si="1"/>
        <v>8.0000233767998936E-3</v>
      </c>
      <c r="DI30" s="25">
        <f t="shared" si="2"/>
        <v>1.9247042367402063E-2</v>
      </c>
      <c r="DJ30" s="40">
        <f t="shared" si="3"/>
        <v>5.345071985867648E-7</v>
      </c>
      <c r="DK30" s="40"/>
      <c r="DL30" s="40">
        <f t="shared" si="4"/>
        <v>2.7396626300851809E-7</v>
      </c>
      <c r="DM30" s="40">
        <f t="shared" si="5"/>
        <v>-6.6816178527540438E-7</v>
      </c>
      <c r="DN30" s="40">
        <f t="shared" si="6"/>
        <v>-6.4502222734189756E-7</v>
      </c>
      <c r="DO30" s="40">
        <f t="shared" si="7"/>
        <v>-3.1019657782980497E-7</v>
      </c>
      <c r="DP30" s="40">
        <f t="shared" si="8"/>
        <v>-1.2884302696022745E-6</v>
      </c>
      <c r="DQ30" s="72">
        <f t="shared" si="9"/>
        <v>1.8768009766820806E-5</v>
      </c>
      <c r="DR30" s="72">
        <f t="shared" si="10"/>
        <v>-1.3037479612236399E-6</v>
      </c>
      <c r="DS30" s="72">
        <f t="shared" si="11"/>
        <v>-3.494069701127817E-5</v>
      </c>
      <c r="DT30" s="72">
        <f t="shared" si="12"/>
        <v>1.7302475445686862E-4</v>
      </c>
      <c r="DU30" s="72">
        <f t="shared" si="13"/>
        <v>-4.099399289424226E-5</v>
      </c>
      <c r="DV30" s="72">
        <f t="shared" si="14"/>
        <v>2.3068376804272226E-5</v>
      </c>
      <c r="DW30" s="72">
        <f t="shared" si="15"/>
        <v>1.5545209158205459E-5</v>
      </c>
      <c r="DX30" s="72">
        <f t="shared" si="16"/>
        <v>2.349573214601434E-6</v>
      </c>
      <c r="DY30" s="72">
        <f t="shared" si="17"/>
        <v>3.9585780865122923E-5</v>
      </c>
      <c r="DZ30" s="72">
        <f t="shared" si="18"/>
        <v>1.0934446225004386E-6</v>
      </c>
      <c r="EA30" s="72">
        <f t="shared" si="19"/>
        <v>6.0600874534454825E-6</v>
      </c>
      <c r="EB30" s="72">
        <f t="shared" si="20"/>
        <v>8.9905026788080909E-6</v>
      </c>
      <c r="EC30" s="72">
        <f t="shared" si="21"/>
        <v>5.8370465828551246E-6</v>
      </c>
      <c r="ED30" s="72">
        <f t="shared" si="22"/>
        <v>-2.5346369628629663E-5</v>
      </c>
      <c r="EE30" s="72">
        <f t="shared" si="23"/>
        <v>1.2538345009959479E-4</v>
      </c>
      <c r="EF30" s="72">
        <f t="shared" si="24"/>
        <v>-4.287948992229621E-7</v>
      </c>
      <c r="EG30" s="72">
        <f t="shared" si="25"/>
        <v>-1.7145997328227446E-5</v>
      </c>
      <c r="EH30" s="72">
        <f t="shared" si="26"/>
        <v>8.7478582628046891E-6</v>
      </c>
      <c r="EI30" s="114">
        <f t="shared" si="27"/>
        <v>3.1788980478091032E-5</v>
      </c>
      <c r="EJ30" s="72">
        <f t="shared" si="28"/>
        <v>-2.7639233544829388E-5</v>
      </c>
      <c r="EK30" s="72">
        <f t="shared" si="29"/>
        <v>7.9899743598681433E-4</v>
      </c>
      <c r="EL30" s="72">
        <f t="shared" si="30"/>
        <v>-9.5848241067758566E-4</v>
      </c>
      <c r="EM30" s="114">
        <f t="shared" si="31"/>
        <v>-6.1538041285661251E-4</v>
      </c>
      <c r="EN30" s="40">
        <f t="shared" si="32"/>
        <v>-8.2015589377303253E-7</v>
      </c>
      <c r="EO30" s="40">
        <f t="shared" si="33"/>
        <v>-8.9147377385568232E-7</v>
      </c>
      <c r="EP30" s="40"/>
      <c r="EQ30" s="40"/>
      <c r="ER30" s="40"/>
      <c r="ES30" s="40"/>
    </row>
    <row r="31" spans="1:149" x14ac:dyDescent="0.3">
      <c r="A31" s="15" t="s">
        <v>198</v>
      </c>
      <c r="B31" s="15">
        <v>414.57424556000001</v>
      </c>
      <c r="C31" s="15"/>
      <c r="D31" s="15">
        <v>3119.1788458000001</v>
      </c>
      <c r="E31" s="15">
        <v>103.29903704</v>
      </c>
      <c r="F31" s="15">
        <v>95.035114230000005</v>
      </c>
      <c r="G31" s="15">
        <v>232.30777280999999</v>
      </c>
      <c r="H31" s="15">
        <v>204.87625603000001</v>
      </c>
      <c r="I31" s="15"/>
      <c r="J31" s="17" t="s">
        <v>198</v>
      </c>
      <c r="K31" s="17">
        <v>0</v>
      </c>
      <c r="L31" s="17">
        <v>2.3261065646983901</v>
      </c>
      <c r="M31" s="17">
        <v>0.37861200020080898</v>
      </c>
      <c r="N31" s="17">
        <v>0.86132377518765402</v>
      </c>
      <c r="O31" s="17">
        <v>0.86132377518765402</v>
      </c>
      <c r="P31" s="17">
        <v>3.3265248027827798</v>
      </c>
      <c r="Q31" s="17">
        <v>0</v>
      </c>
      <c r="R31" s="17">
        <v>4.1843878450371197E-4</v>
      </c>
      <c r="S31" s="17">
        <v>2.0429717484305799E-3</v>
      </c>
      <c r="T31" s="17">
        <v>0.41680010265852702</v>
      </c>
      <c r="U31" s="17">
        <v>3.9724484512402701E-4</v>
      </c>
      <c r="V31" s="17">
        <v>0.2075399263638</v>
      </c>
      <c r="W31" s="17">
        <v>1.39055386255284E-2</v>
      </c>
      <c r="X31" s="17">
        <v>8.5227457662990398E-3</v>
      </c>
      <c r="Y31" s="17">
        <v>4.9161207772629396</v>
      </c>
      <c r="Z31" s="5">
        <v>1.37610951603035E-7</v>
      </c>
      <c r="AA31" s="5">
        <v>5.5044199631828103E-7</v>
      </c>
      <c r="AB31" s="17">
        <v>414.574202550086</v>
      </c>
      <c r="AC31" s="17">
        <v>8.2639223255455008</v>
      </c>
      <c r="AD31" s="17">
        <v>44.099229705627799</v>
      </c>
      <c r="AE31" s="17">
        <v>13.0512658195406</v>
      </c>
      <c r="AF31" s="17">
        <v>1.1894586957456299</v>
      </c>
      <c r="AG31" s="17">
        <v>31.690020751114702</v>
      </c>
      <c r="AH31" s="17">
        <v>5.0050208367642703</v>
      </c>
      <c r="AI31" s="17">
        <v>20.497207713604698</v>
      </c>
      <c r="AJ31" s="17">
        <v>0.15524236464740401</v>
      </c>
      <c r="AK31" s="17">
        <v>3.5771001422499</v>
      </c>
      <c r="AL31" s="17">
        <v>8.9940678603908197E-2</v>
      </c>
      <c r="AM31" s="17">
        <v>0</v>
      </c>
      <c r="AN31" s="17">
        <v>0</v>
      </c>
      <c r="AO31" s="17">
        <v>3.7578467087496601</v>
      </c>
      <c r="AP31" s="17">
        <v>3.7578467087496601</v>
      </c>
      <c r="AQ31" s="17">
        <v>0</v>
      </c>
      <c r="AR31" s="17">
        <v>0</v>
      </c>
      <c r="AS31" s="17">
        <v>0.57160581245638897</v>
      </c>
      <c r="AT31" s="5">
        <v>1.1520199919930099E-6</v>
      </c>
      <c r="AU31" s="5">
        <v>2.22457402015962E-6</v>
      </c>
      <c r="AV31" s="17">
        <v>24.9534397943528</v>
      </c>
      <c r="AW31" s="17">
        <v>0.72361146069555804</v>
      </c>
      <c r="AX31" s="17">
        <v>0.11314661624797</v>
      </c>
      <c r="AY31" s="17">
        <v>0</v>
      </c>
      <c r="AZ31" s="17">
        <v>62.487776620330003</v>
      </c>
      <c r="BA31" s="17">
        <v>0.30754672064275701</v>
      </c>
      <c r="BB31" s="17">
        <v>1.42552629177069E-3</v>
      </c>
      <c r="BC31" s="17">
        <v>1.0453858834747001E-2</v>
      </c>
      <c r="BD31" s="17">
        <v>1.00984431543731E-4</v>
      </c>
      <c r="BE31" s="17">
        <v>2.05028188748711E-4</v>
      </c>
      <c r="BF31" s="17">
        <v>0</v>
      </c>
      <c r="BG31" s="17">
        <v>0</v>
      </c>
      <c r="BH31" s="17">
        <v>0.37497250700957702</v>
      </c>
      <c r="BI31" s="17">
        <v>1.8291408700540599</v>
      </c>
      <c r="BJ31" s="17">
        <v>3.32974552808964E-2</v>
      </c>
      <c r="BK31" s="17">
        <v>3.1991673894519797E-2</v>
      </c>
      <c r="BL31" s="17">
        <v>207.35854687853001</v>
      </c>
      <c r="BM31" s="17">
        <v>2807.2597028187101</v>
      </c>
      <c r="BN31" s="17">
        <v>286.96446534146799</v>
      </c>
      <c r="BO31" s="17">
        <v>3119.1776079545398</v>
      </c>
      <c r="BP31" s="17">
        <v>0</v>
      </c>
      <c r="BQ31" s="17">
        <v>4.0901965180349098</v>
      </c>
      <c r="BR31" s="17">
        <v>0</v>
      </c>
      <c r="BS31" s="17">
        <v>0.35149398842639601</v>
      </c>
      <c r="BT31" s="17">
        <v>8.2205764147952104E-4</v>
      </c>
      <c r="BU31" s="17">
        <v>2.4253152079013601E-3</v>
      </c>
      <c r="BV31" s="17">
        <v>1.94630168813637E-3</v>
      </c>
      <c r="BW31" s="17">
        <v>8.9272608869502904E-2</v>
      </c>
      <c r="BX31" s="17">
        <v>5.7167336391143998E-2</v>
      </c>
      <c r="BY31" s="17">
        <v>34.243204813793199</v>
      </c>
      <c r="BZ31" s="17">
        <v>0.55503283988381602</v>
      </c>
      <c r="CA31" s="17">
        <v>0.35730669957064898</v>
      </c>
      <c r="CB31" s="17">
        <v>44.099267706696999</v>
      </c>
      <c r="CC31" s="17">
        <v>0.32728310469198602</v>
      </c>
      <c r="CD31" s="17">
        <v>0</v>
      </c>
      <c r="CE31" s="5">
        <v>5.9587183729889696E-7</v>
      </c>
      <c r="CF31" s="17">
        <v>0.24942421833473799</v>
      </c>
      <c r="CG31" s="17">
        <v>103.29901079716799</v>
      </c>
      <c r="CH31" s="17">
        <v>95.035088471622601</v>
      </c>
      <c r="CI31" s="17">
        <v>8.2639223255455008</v>
      </c>
      <c r="CJ31" s="17">
        <v>0.126077561324316</v>
      </c>
      <c r="CK31" s="17">
        <v>0</v>
      </c>
      <c r="CL31" s="17">
        <v>1.2197749770994799</v>
      </c>
      <c r="CM31" s="17">
        <v>0.29243935456384301</v>
      </c>
      <c r="CN31" s="17">
        <v>7.9225170590342602</v>
      </c>
      <c r="CO31" s="17">
        <v>1.6530611557730699</v>
      </c>
      <c r="CP31" s="17">
        <v>1.18944456224474</v>
      </c>
      <c r="CQ31" s="17">
        <v>31.690059517408201</v>
      </c>
      <c r="CR31" s="17">
        <v>7.7118098232033305E-2</v>
      </c>
      <c r="CS31" s="17">
        <v>0.28233351398005901</v>
      </c>
      <c r="CT31" s="17">
        <v>5.0050520148591504</v>
      </c>
      <c r="CU31" s="17">
        <v>8.8468497660344897E-3</v>
      </c>
      <c r="CV31" s="17">
        <v>232.30778823547499</v>
      </c>
      <c r="CW31" s="17">
        <v>50.820510619235399</v>
      </c>
      <c r="CX31" s="17">
        <v>0</v>
      </c>
      <c r="CY31" s="17">
        <v>0</v>
      </c>
      <c r="CZ31" s="17">
        <v>4.3411361020112897</v>
      </c>
      <c r="DA31" s="17">
        <v>0.41692374067592303</v>
      </c>
      <c r="DB31" s="17">
        <v>0</v>
      </c>
      <c r="DC31" s="17">
        <v>204.87618698060399</v>
      </c>
      <c r="DD31" s="17">
        <v>0.39643701483228699</v>
      </c>
      <c r="DE31" s="17">
        <v>6.6696368521585399</v>
      </c>
      <c r="DG31" s="26">
        <f t="shared" si="0"/>
        <v>1.012116390560124</v>
      </c>
      <c r="DH31" s="25">
        <f t="shared" si="1"/>
        <v>8.0000060691370802E-3</v>
      </c>
      <c r="DI31" s="25">
        <f t="shared" si="2"/>
        <v>1.9247005495241266E-2</v>
      </c>
      <c r="DJ31" s="40">
        <f t="shared" si="3"/>
        <v>-1.0374478026454656E-7</v>
      </c>
      <c r="DK31" s="40"/>
      <c r="DL31" s="40">
        <f t="shared" si="4"/>
        <v>-3.9684978691627172E-7</v>
      </c>
      <c r="DM31" s="40">
        <f t="shared" si="5"/>
        <v>-2.540472085607787E-7</v>
      </c>
      <c r="DN31" s="40">
        <f t="shared" si="6"/>
        <v>-2.7104063180303042E-7</v>
      </c>
      <c r="DO31" s="40">
        <f t="shared" si="7"/>
        <v>6.6401028308601032E-8</v>
      </c>
      <c r="DP31" s="40">
        <f t="shared" si="8"/>
        <v>-3.3702976301805539E-7</v>
      </c>
      <c r="DQ31" s="72">
        <f t="shared" si="9"/>
        <v>2.8195908014457827E-5</v>
      </c>
      <c r="DR31" s="72">
        <f t="shared" si="10"/>
        <v>2.130577929473911E-6</v>
      </c>
      <c r="DS31" s="72">
        <f t="shared" si="11"/>
        <v>7.0752947368941312E-7</v>
      </c>
      <c r="DT31" s="72">
        <f t="shared" si="12"/>
        <v>1.9662771387114983E-4</v>
      </c>
      <c r="DU31" s="72">
        <f t="shared" si="13"/>
        <v>-4.5933358140524307E-6</v>
      </c>
      <c r="DV31" s="72">
        <f t="shared" si="14"/>
        <v>1.681377848554061E-6</v>
      </c>
      <c r="DW31" s="72">
        <f t="shared" si="15"/>
        <v>1.5661140169708543E-7</v>
      </c>
      <c r="DX31" s="72">
        <f t="shared" si="16"/>
        <v>-1.5879758961107382E-6</v>
      </c>
      <c r="DY31" s="72">
        <f t="shared" si="17"/>
        <v>3.6156537071211353E-7</v>
      </c>
      <c r="DZ31" s="72">
        <f t="shared" si="18"/>
        <v>2.0456308472430732E-6</v>
      </c>
      <c r="EA31" s="72">
        <f t="shared" si="19"/>
        <v>2.1881919559894609E-6</v>
      </c>
      <c r="EB31" s="72">
        <f t="shared" si="20"/>
        <v>-2.1363610117764495E-7</v>
      </c>
      <c r="EC31" s="72">
        <f t="shared" si="21"/>
        <v>-7.8491862199109482E-8</v>
      </c>
      <c r="ED31" s="72">
        <f t="shared" si="22"/>
        <v>-1.1914075571220025E-6</v>
      </c>
      <c r="EE31" s="72">
        <f t="shared" si="23"/>
        <v>1.3091962829905654E-4</v>
      </c>
      <c r="EF31" s="72">
        <f t="shared" si="24"/>
        <v>3.5833560888711769E-7</v>
      </c>
      <c r="EG31" s="72">
        <f t="shared" si="25"/>
        <v>1.679375630319564E-6</v>
      </c>
      <c r="EH31" s="72">
        <f t="shared" si="26"/>
        <v>4.0183715445543768E-6</v>
      </c>
      <c r="EI31" s="114">
        <f t="shared" si="27"/>
        <v>5.0870795360002366E-6</v>
      </c>
      <c r="EJ31" s="72">
        <f t="shared" si="28"/>
        <v>5.019381231030477E-6</v>
      </c>
      <c r="EK31" s="72">
        <f t="shared" si="29"/>
        <v>7.9246349370361573E-4</v>
      </c>
      <c r="EL31" s="72">
        <f t="shared" si="30"/>
        <v>-9.842965411746606E-4</v>
      </c>
      <c r="EM31" s="114">
        <f t="shared" si="31"/>
        <v>-5.4833208481671757E-4</v>
      </c>
      <c r="EN31" s="40">
        <f t="shared" si="32"/>
        <v>-8.9703501294576067E-7</v>
      </c>
      <c r="EO31" s="40">
        <f t="shared" si="33"/>
        <v>-9.7503807374344413E-7</v>
      </c>
      <c r="EP31" s="40"/>
      <c r="EQ31" s="40"/>
      <c r="ER31" s="40"/>
      <c r="ES31" s="40"/>
    </row>
    <row r="32" spans="1:149" x14ac:dyDescent="0.3">
      <c r="A32" s="15" t="s">
        <v>199</v>
      </c>
      <c r="B32" s="15"/>
      <c r="C32" s="15"/>
      <c r="D32" s="15"/>
      <c r="E32" s="15"/>
      <c r="F32" s="15"/>
      <c r="G32" s="15"/>
      <c r="H32" s="15"/>
      <c r="I32" s="15"/>
      <c r="DG32" s="26" t="e">
        <f t="shared" si="0"/>
        <v>#DIV/0!</v>
      </c>
      <c r="DH32" s="25" t="e">
        <f t="shared" si="1"/>
        <v>#DIV/0!</v>
      </c>
      <c r="DI32" s="25" t="e">
        <f t="shared" si="2"/>
        <v>#DIV/0!</v>
      </c>
      <c r="DJ32" s="40">
        <f t="shared" si="3"/>
        <v>0</v>
      </c>
      <c r="DK32" s="40"/>
      <c r="DL32" s="40">
        <f t="shared" si="4"/>
        <v>0</v>
      </c>
      <c r="DM32" s="40">
        <f t="shared" si="5"/>
        <v>0</v>
      </c>
      <c r="DN32" s="40">
        <f t="shared" si="6"/>
        <v>0</v>
      </c>
      <c r="DO32" s="40">
        <f t="shared" si="7"/>
        <v>0</v>
      </c>
      <c r="DP32" s="40">
        <f t="shared" si="8"/>
        <v>0</v>
      </c>
      <c r="DQ32" s="72" t="e">
        <f t="shared" si="9"/>
        <v>#DIV/0!</v>
      </c>
      <c r="DR32" s="72" t="e">
        <f t="shared" si="10"/>
        <v>#DIV/0!</v>
      </c>
      <c r="DS32" s="72" t="e">
        <f t="shared" si="11"/>
        <v>#DIV/0!</v>
      </c>
      <c r="DT32" s="72" t="e">
        <f t="shared" si="12"/>
        <v>#DIV/0!</v>
      </c>
      <c r="DU32" s="72" t="e">
        <f t="shared" si="13"/>
        <v>#DIV/0!</v>
      </c>
      <c r="DV32" s="72" t="e">
        <f t="shared" si="14"/>
        <v>#DIV/0!</v>
      </c>
      <c r="DW32" s="72" t="e">
        <f t="shared" si="15"/>
        <v>#DIV/0!</v>
      </c>
      <c r="DX32" s="72" t="e">
        <f t="shared" si="16"/>
        <v>#DIV/0!</v>
      </c>
      <c r="DY32" s="72" t="e">
        <f t="shared" si="17"/>
        <v>#DIV/0!</v>
      </c>
      <c r="DZ32" s="72" t="e">
        <f t="shared" si="18"/>
        <v>#DIV/0!</v>
      </c>
      <c r="EA32" s="72" t="e">
        <f t="shared" si="19"/>
        <v>#DIV/0!</v>
      </c>
      <c r="EB32" s="72" t="e">
        <f t="shared" si="20"/>
        <v>#DIV/0!</v>
      </c>
      <c r="EC32" s="72" t="e">
        <f t="shared" si="21"/>
        <v>#DIV/0!</v>
      </c>
      <c r="ED32" s="72" t="e">
        <f t="shared" si="22"/>
        <v>#DIV/0!</v>
      </c>
      <c r="EE32" s="72" t="e">
        <f t="shared" si="23"/>
        <v>#DIV/0!</v>
      </c>
      <c r="EF32" s="72" t="e">
        <f t="shared" si="24"/>
        <v>#DIV/0!</v>
      </c>
      <c r="EG32" s="72" t="e">
        <f t="shared" si="25"/>
        <v>#DIV/0!</v>
      </c>
      <c r="EH32" s="72" t="e">
        <f t="shared" si="26"/>
        <v>#DIV/0!</v>
      </c>
      <c r="EI32" s="114" t="e">
        <f t="shared" si="27"/>
        <v>#DIV/0!</v>
      </c>
      <c r="EJ32" s="72" t="e">
        <f t="shared" si="28"/>
        <v>#DIV/0!</v>
      </c>
      <c r="EK32" s="72" t="e">
        <f t="shared" si="29"/>
        <v>#DIV/0!</v>
      </c>
      <c r="EL32" s="72" t="e">
        <f t="shared" si="30"/>
        <v>#DIV/0!</v>
      </c>
      <c r="EM32" s="114" t="e">
        <f t="shared" si="31"/>
        <v>#DIV/0!</v>
      </c>
      <c r="EN32" s="40" t="e">
        <f t="shared" si="32"/>
        <v>#DIV/0!</v>
      </c>
      <c r="EO32" s="40" t="e">
        <f t="shared" si="33"/>
        <v>#DIV/0!</v>
      </c>
      <c r="EP32" s="40"/>
      <c r="EQ32" s="40"/>
      <c r="ER32" s="40"/>
      <c r="ES32" s="40"/>
    </row>
    <row r="33" spans="1:149" x14ac:dyDescent="0.3">
      <c r="A33" s="15" t="s">
        <v>200</v>
      </c>
      <c r="B33" s="15">
        <v>274.88772497000002</v>
      </c>
      <c r="C33" s="15"/>
      <c r="D33" s="15">
        <v>2087.6368907000001</v>
      </c>
      <c r="E33" s="15">
        <v>51.561729210000003</v>
      </c>
      <c r="F33" s="15">
        <v>47.436791190000001</v>
      </c>
      <c r="G33" s="15">
        <v>108.25024761</v>
      </c>
      <c r="H33" s="15">
        <v>152.29925883999999</v>
      </c>
      <c r="I33" s="15"/>
      <c r="J33" s="17" t="s">
        <v>200</v>
      </c>
      <c r="K33" s="17">
        <v>0</v>
      </c>
      <c r="L33" s="17">
        <v>1.72916252899491</v>
      </c>
      <c r="M33" s="17">
        <v>0.28144960053290902</v>
      </c>
      <c r="N33" s="17">
        <v>0.64028358750440595</v>
      </c>
      <c r="O33" s="17">
        <v>0.64028358750440595</v>
      </c>
      <c r="P33" s="17">
        <v>2.4728451643537399</v>
      </c>
      <c r="Q33" s="17">
        <v>0</v>
      </c>
      <c r="R33" s="17">
        <v>2.0886452789673499E-4</v>
      </c>
      <c r="S33" s="17">
        <v>1.0197481465191701E-3</v>
      </c>
      <c r="T33" s="17">
        <v>0.309837661605665</v>
      </c>
      <c r="U33" s="17">
        <v>1.9828667189914601E-4</v>
      </c>
      <c r="V33" s="17">
        <v>0.15427955500416499</v>
      </c>
      <c r="W33" s="17">
        <v>6.9409502339655002E-3</v>
      </c>
      <c r="X33" s="17">
        <v>4.2541361647293503E-3</v>
      </c>
      <c r="Y33" s="17">
        <v>3.6545046745429999</v>
      </c>
      <c r="Z33" s="5">
        <v>6.8688732375424995E-8</v>
      </c>
      <c r="AA33" s="5">
        <v>2.7475314277683103E-7</v>
      </c>
      <c r="AB33" s="17">
        <v>274.88764931298402</v>
      </c>
      <c r="AC33" s="17">
        <v>4.1249350344196598</v>
      </c>
      <c r="AD33" s="17">
        <v>22.0121397805298</v>
      </c>
      <c r="AE33" s="17">
        <v>6.5145375469171096</v>
      </c>
      <c r="AF33" s="17">
        <v>0.593718834195891</v>
      </c>
      <c r="AG33" s="17">
        <v>15.818080515661</v>
      </c>
      <c r="AH33" s="17">
        <v>2.4982566485336499</v>
      </c>
      <c r="AI33" s="17">
        <v>15.2370472640195</v>
      </c>
      <c r="AJ33" s="17">
        <v>0.115402888473658</v>
      </c>
      <c r="AK33" s="17">
        <v>2.65911445911747</v>
      </c>
      <c r="AL33" s="17">
        <v>6.6859461693459701E-2</v>
      </c>
      <c r="AM33" s="17">
        <v>0</v>
      </c>
      <c r="AN33" s="17">
        <v>0</v>
      </c>
      <c r="AO33" s="17">
        <v>2.79347531727438</v>
      </c>
      <c r="AP33" s="17">
        <v>2.79347531727438</v>
      </c>
      <c r="AQ33" s="17">
        <v>0</v>
      </c>
      <c r="AR33" s="17">
        <v>0</v>
      </c>
      <c r="AS33" s="17">
        <v>0.42491582997358501</v>
      </c>
      <c r="AT33" s="5">
        <v>5.7502918098918696E-7</v>
      </c>
      <c r="AU33" s="5">
        <v>1.1103972809617899E-6</v>
      </c>
      <c r="AV33" s="17">
        <v>16.701095200626099</v>
      </c>
      <c r="AW33" s="17">
        <v>0.53791306107147896</v>
      </c>
      <c r="AX33" s="17">
        <v>8.4109851735293006E-2</v>
      </c>
      <c r="AY33" s="17">
        <v>0</v>
      </c>
      <c r="AZ33" s="17">
        <v>46.451647366554802</v>
      </c>
      <c r="BA33" s="17">
        <v>0.22862171065140999</v>
      </c>
      <c r="BB33" s="17">
        <v>7.1155098739507296E-4</v>
      </c>
      <c r="BC33" s="17">
        <v>5.2180446050144099E-3</v>
      </c>
      <c r="BD33" s="5">
        <v>5.0406315309446201E-5</v>
      </c>
      <c r="BE33" s="17">
        <v>1.02340019643181E-4</v>
      </c>
      <c r="BF33" s="17">
        <v>0</v>
      </c>
      <c r="BG33" s="17">
        <v>0</v>
      </c>
      <c r="BH33" s="17">
        <v>0.27874421545924</v>
      </c>
      <c r="BI33" s="17">
        <v>0.913015853561291</v>
      </c>
      <c r="BJ33" s="17">
        <v>1.6620425684948401E-2</v>
      </c>
      <c r="BK33" s="17">
        <v>1.5968641115097802E-2</v>
      </c>
      <c r="BL33" s="17">
        <v>154.14452315238901</v>
      </c>
      <c r="BM33" s="17">
        <v>1878.8724525930199</v>
      </c>
      <c r="BN33" s="17">
        <v>192.062526480706</v>
      </c>
      <c r="BO33" s="17">
        <v>2087.63607427435</v>
      </c>
      <c r="BP33" s="17">
        <v>0</v>
      </c>
      <c r="BQ33" s="17">
        <v>3.0405391057711402</v>
      </c>
      <c r="BR33" s="17">
        <v>0</v>
      </c>
      <c r="BS33" s="17">
        <v>0.26050785724777098</v>
      </c>
      <c r="BT33" s="17">
        <v>4.1032877822142101E-4</v>
      </c>
      <c r="BU33" s="17">
        <v>1.2105880607699601E-3</v>
      </c>
      <c r="BV33" s="17">
        <v>9.7150511883860498E-4</v>
      </c>
      <c r="BW33" s="17">
        <v>6.1217228035604601E-2</v>
      </c>
      <c r="BX33" s="17">
        <v>2.85350771650765E-2</v>
      </c>
      <c r="BY33" s="17">
        <v>25.455447118970199</v>
      </c>
      <c r="BZ33" s="17">
        <v>0.27704462379779199</v>
      </c>
      <c r="CA33" s="17">
        <v>0.17834976172445499</v>
      </c>
      <c r="CB33" s="17">
        <v>22.012156338563798</v>
      </c>
      <c r="CC33" s="17">
        <v>0.16336338553878199</v>
      </c>
      <c r="CD33" s="17">
        <v>0</v>
      </c>
      <c r="CE33" s="5">
        <v>2.9742927972794902E-7</v>
      </c>
      <c r="CF33" s="17">
        <v>0.124500164850609</v>
      </c>
      <c r="CG33" s="17">
        <v>51.5617141630023</v>
      </c>
      <c r="CH33" s="17">
        <v>47.4367791285827</v>
      </c>
      <c r="CI33" s="17">
        <v>4.1249350344196598</v>
      </c>
      <c r="CJ33" s="17">
        <v>6.2931648803716905E-2</v>
      </c>
      <c r="CK33" s="17">
        <v>0</v>
      </c>
      <c r="CL33" s="17">
        <v>0.60885082855205896</v>
      </c>
      <c r="CM33" s="17">
        <v>0.14597120546525799</v>
      </c>
      <c r="CN33" s="17">
        <v>3.9545247700303601</v>
      </c>
      <c r="CO33" s="17">
        <v>0.82512566631943796</v>
      </c>
      <c r="CP33" s="17">
        <v>0.59371161736580702</v>
      </c>
      <c r="CQ33" s="17">
        <v>15.818099062264</v>
      </c>
      <c r="CR33" s="17">
        <v>5.7327244233281602E-2</v>
      </c>
      <c r="CS33" s="17">
        <v>0.140926940447648</v>
      </c>
      <c r="CT33" s="17">
        <v>2.49827212619256</v>
      </c>
      <c r="CU33" s="17">
        <v>4.4159115012924501E-3</v>
      </c>
      <c r="CV33" s="17">
        <v>108.250181476986</v>
      </c>
      <c r="CW33" s="17">
        <v>37.778546036560897</v>
      </c>
      <c r="CX33" s="17">
        <v>0</v>
      </c>
      <c r="CY33" s="17">
        <v>0</v>
      </c>
      <c r="CZ33" s="17">
        <v>3.22708131621446</v>
      </c>
      <c r="DA33" s="17">
        <v>0.30992932794030598</v>
      </c>
      <c r="DB33" s="17">
        <v>0</v>
      </c>
      <c r="DC33" s="17">
        <v>152.29919852400499</v>
      </c>
      <c r="DD33" s="17">
        <v>0.29469963999863802</v>
      </c>
      <c r="DE33" s="17">
        <v>4.9580216353362596</v>
      </c>
      <c r="DG33" s="26">
        <f t="shared" si="0"/>
        <v>1.0121164434630505</v>
      </c>
      <c r="DH33" s="25">
        <f t="shared" si="1"/>
        <v>8.0000031645512271E-3</v>
      </c>
      <c r="DI33" s="25">
        <f t="shared" si="2"/>
        <v>1.9247003492510722E-2</v>
      </c>
      <c r="DJ33" s="40">
        <f t="shared" si="3"/>
        <v>-2.7522879024930378E-7</v>
      </c>
      <c r="DK33" s="40"/>
      <c r="DL33" s="40">
        <f t="shared" si="4"/>
        <v>-3.9107646245256468E-7</v>
      </c>
      <c r="DM33" s="40">
        <f t="shared" si="5"/>
        <v>-2.9182492390151601E-7</v>
      </c>
      <c r="DN33" s="40">
        <f t="shared" si="6"/>
        <v>-2.5426292543814412E-7</v>
      </c>
      <c r="DO33" s="40">
        <f t="shared" si="7"/>
        <v>-6.1092713838582692E-7</v>
      </c>
      <c r="DP33" s="40">
        <f t="shared" si="8"/>
        <v>-3.9603603759952057E-7</v>
      </c>
      <c r="DQ33" s="72">
        <f t="shared" si="9"/>
        <v>2.7733651618466969E-5</v>
      </c>
      <c r="DR33" s="72">
        <f t="shared" si="10"/>
        <v>2.4219689686649674E-6</v>
      </c>
      <c r="DS33" s="72">
        <f t="shared" si="11"/>
        <v>7.7311281603595053E-8</v>
      </c>
      <c r="DT33" s="72">
        <f t="shared" si="12"/>
        <v>1.9721248730578451E-4</v>
      </c>
      <c r="DU33" s="72">
        <f t="shared" si="13"/>
        <v>4.7161318087173681E-6</v>
      </c>
      <c r="DV33" s="72">
        <f t="shared" si="14"/>
        <v>3.026329450493002E-6</v>
      </c>
      <c r="DW33" s="72">
        <f t="shared" si="15"/>
        <v>5.8278720727281134E-7</v>
      </c>
      <c r="DX33" s="72">
        <f t="shared" si="16"/>
        <v>-1.1813882720023857E-6</v>
      </c>
      <c r="DY33" s="72">
        <f t="shared" si="17"/>
        <v>1.698213109235604E-6</v>
      </c>
      <c r="DZ33" s="72">
        <f t="shared" si="18"/>
        <v>1.2235480447215124E-6</v>
      </c>
      <c r="EA33" s="72">
        <f t="shared" si="19"/>
        <v>2.5089540343564475E-6</v>
      </c>
      <c r="EB33" s="72">
        <f t="shared" si="20"/>
        <v>-8.1997619068112843E-7</v>
      </c>
      <c r="EC33" s="72">
        <f t="shared" si="21"/>
        <v>-3.0333650609294741E-7</v>
      </c>
      <c r="ED33" s="72">
        <f t="shared" si="22"/>
        <v>-6.143607403730243E-7</v>
      </c>
      <c r="EE33" s="72">
        <f t="shared" si="23"/>
        <v>1.3161524511614019E-4</v>
      </c>
      <c r="EF33" s="72">
        <f t="shared" si="24"/>
        <v>-1.415475034329431E-8</v>
      </c>
      <c r="EG33" s="72">
        <f t="shared" si="25"/>
        <v>1.4808041514032847E-6</v>
      </c>
      <c r="EH33" s="72">
        <f t="shared" si="26"/>
        <v>2.3442726563658366E-6</v>
      </c>
      <c r="EI33" s="114">
        <f t="shared" si="27"/>
        <v>2.3043463473169925E-6</v>
      </c>
      <c r="EJ33" s="72">
        <f t="shared" si="28"/>
        <v>1.5567033288802193E-6</v>
      </c>
      <c r="EK33" s="72">
        <f t="shared" si="29"/>
        <v>7.8551855593438731E-4</v>
      </c>
      <c r="EL33" s="72">
        <f t="shared" si="30"/>
        <v>-9.7573080529067069E-4</v>
      </c>
      <c r="EM33" s="114">
        <f t="shared" si="31"/>
        <v>-4.7976754872574537E-4</v>
      </c>
      <c r="EN33" s="40">
        <f t="shared" si="32"/>
        <v>-8.8830920257004656E-7</v>
      </c>
      <c r="EO33" s="40">
        <f t="shared" si="33"/>
        <v>-9.6555343953625518E-7</v>
      </c>
      <c r="EP33" s="40"/>
      <c r="EQ33" s="40"/>
      <c r="ER33" s="40"/>
      <c r="ES33" s="40"/>
    </row>
    <row r="34" spans="1:149" x14ac:dyDescent="0.3">
      <c r="A34" s="15" t="s">
        <v>201</v>
      </c>
      <c r="B34" s="15">
        <v>44.610918640000001</v>
      </c>
      <c r="C34" s="15"/>
      <c r="D34" s="15">
        <v>320.85480646000002</v>
      </c>
      <c r="E34" s="15">
        <v>10.64095155</v>
      </c>
      <c r="F34" s="15">
        <v>9.7896753699999994</v>
      </c>
      <c r="G34" s="15">
        <v>23.997958440000001</v>
      </c>
      <c r="H34" s="15">
        <v>22.105902069999999</v>
      </c>
      <c r="I34" s="15"/>
      <c r="J34" s="17" t="s">
        <v>201</v>
      </c>
      <c r="K34" s="17">
        <v>0</v>
      </c>
      <c r="L34" s="17">
        <v>0.250984202715829</v>
      </c>
      <c r="M34" s="17">
        <v>4.0851752715479202E-2</v>
      </c>
      <c r="N34" s="17">
        <v>9.2935776141622697E-2</v>
      </c>
      <c r="O34" s="17">
        <v>9.2935776141622697E-2</v>
      </c>
      <c r="P34" s="17">
        <v>0.35892839045123098</v>
      </c>
      <c r="Q34" s="17">
        <v>0</v>
      </c>
      <c r="R34" s="5">
        <v>4.3103475476336103E-5</v>
      </c>
      <c r="S34" s="17">
        <v>2.10448093277556E-4</v>
      </c>
      <c r="T34" s="17">
        <v>4.49722107825061E-2</v>
      </c>
      <c r="U34" s="5">
        <v>4.09210311380302E-5</v>
      </c>
      <c r="V34" s="17">
        <v>2.2393297586321598E-2</v>
      </c>
      <c r="W34" s="17">
        <v>1.4324233502538001E-3</v>
      </c>
      <c r="X34" s="17">
        <v>8.7793639445096501E-4</v>
      </c>
      <c r="Y34" s="17">
        <v>0.53044354637234903</v>
      </c>
      <c r="Z34" s="5">
        <v>1.4175405689027001E-8</v>
      </c>
      <c r="AA34" s="5">
        <v>5.6701860370266201E-8</v>
      </c>
      <c r="AB34" s="17">
        <v>44.610885947188201</v>
      </c>
      <c r="AC34" s="17">
        <v>0.85127597634440599</v>
      </c>
      <c r="AD34" s="17">
        <v>4.5427132095438001</v>
      </c>
      <c r="AE34" s="17">
        <v>1.34442592018166</v>
      </c>
      <c r="AF34" s="17">
        <v>0.12252751621775</v>
      </c>
      <c r="AG34" s="17">
        <v>3.2644231716794199</v>
      </c>
      <c r="AH34" s="17">
        <v>0.51557223829759002</v>
      </c>
      <c r="AI34" s="17">
        <v>2.2116226160842598</v>
      </c>
      <c r="AJ34" s="17">
        <v>1.6750433092226999E-2</v>
      </c>
      <c r="AK34" s="17">
        <v>0.38596523701185498</v>
      </c>
      <c r="AL34" s="17">
        <v>9.7044079579506892E-3</v>
      </c>
      <c r="AM34" s="17">
        <v>0</v>
      </c>
      <c r="AN34" s="17">
        <v>0</v>
      </c>
      <c r="AO34" s="17">
        <v>0.405466508675077</v>
      </c>
      <c r="AP34" s="17">
        <v>0.405466508675077</v>
      </c>
      <c r="AQ34" s="17">
        <v>0</v>
      </c>
      <c r="AR34" s="17">
        <v>0</v>
      </c>
      <c r="AS34" s="17">
        <v>6.1675752185717303E-2</v>
      </c>
      <c r="AT34" s="5">
        <v>1.18669640119468E-7</v>
      </c>
      <c r="AU34" s="5">
        <v>2.29156868794281E-7</v>
      </c>
      <c r="AV34" s="17">
        <v>2.5668384303091401</v>
      </c>
      <c r="AW34" s="17">
        <v>7.8076769632125703E-2</v>
      </c>
      <c r="AX34" s="17">
        <v>1.22083260431764E-2</v>
      </c>
      <c r="AY34" s="17">
        <v>0</v>
      </c>
      <c r="AZ34" s="17">
        <v>6.7423561120122804</v>
      </c>
      <c r="BA34" s="17">
        <v>3.3183894483506601E-2</v>
      </c>
      <c r="BB34" s="17">
        <v>1.46843986066789E-4</v>
      </c>
      <c r="BC34" s="17">
        <v>1.0768624040300399E-3</v>
      </c>
      <c r="BD34" s="5">
        <v>1.0402497131235599E-5</v>
      </c>
      <c r="BE34" s="5">
        <v>2.1120165456880301E-5</v>
      </c>
      <c r="BF34" s="17">
        <v>0</v>
      </c>
      <c r="BG34" s="17">
        <v>0</v>
      </c>
      <c r="BH34" s="17">
        <v>4.0459120309332103E-2</v>
      </c>
      <c r="BI34" s="17">
        <v>0.18842193128193199</v>
      </c>
      <c r="BJ34" s="17">
        <v>3.4300104168389E-3</v>
      </c>
      <c r="BK34" s="17">
        <v>3.2955013145058599E-3</v>
      </c>
      <c r="BL34" s="17">
        <v>22.3737392924265</v>
      </c>
      <c r="BM34" s="17">
        <v>288.76918628725099</v>
      </c>
      <c r="BN34" s="17">
        <v>29.518639101396001</v>
      </c>
      <c r="BO34" s="17">
        <v>320.854663818956</v>
      </c>
      <c r="BP34" s="17">
        <v>0</v>
      </c>
      <c r="BQ34" s="17">
        <v>0.44132795044560902</v>
      </c>
      <c r="BR34" s="17">
        <v>0</v>
      </c>
      <c r="BS34" s="17">
        <v>3.7909963661987303E-2</v>
      </c>
      <c r="BT34" s="5">
        <v>8.4679959479047801E-5</v>
      </c>
      <c r="BU34" s="17">
        <v>2.4983059448293303E-4</v>
      </c>
      <c r="BV34" s="17">
        <v>2.0049173547181601E-4</v>
      </c>
      <c r="BW34" s="17">
        <v>9.5295158301779703E-3</v>
      </c>
      <c r="BX34" s="17">
        <v>5.88887530106869E-3</v>
      </c>
      <c r="BY34" s="17">
        <v>3.69479898441111</v>
      </c>
      <c r="BZ34" s="17">
        <v>5.71745358443978E-2</v>
      </c>
      <c r="CA34" s="17">
        <v>3.68065936936788E-2</v>
      </c>
      <c r="CB34" s="17">
        <v>4.5427163412093403</v>
      </c>
      <c r="CC34" s="17">
        <v>3.3713811846536199E-2</v>
      </c>
      <c r="CD34" s="17">
        <v>0</v>
      </c>
      <c r="CE34" s="5">
        <v>6.1381174291902994E-8</v>
      </c>
      <c r="CF34" s="17">
        <v>2.5693468256199101E-2</v>
      </c>
      <c r="CG34" s="17">
        <v>10.640946921798699</v>
      </c>
      <c r="CH34" s="17">
        <v>9.7896709454543398</v>
      </c>
      <c r="CI34" s="17">
        <v>0.85127597634440599</v>
      </c>
      <c r="CJ34" s="17">
        <v>1.29874082574116E-2</v>
      </c>
      <c r="CK34" s="17">
        <v>0</v>
      </c>
      <c r="CL34" s="17">
        <v>0.12565047713531399</v>
      </c>
      <c r="CM34" s="17">
        <v>3.0124495554930901E-2</v>
      </c>
      <c r="CN34" s="17">
        <v>0.81610736806715201</v>
      </c>
      <c r="CO34" s="17">
        <v>0.170283764502279</v>
      </c>
      <c r="CP34" s="17">
        <v>0.12252602479097401</v>
      </c>
      <c r="CQ34" s="17">
        <v>3.2644267123023401</v>
      </c>
      <c r="CR34" s="17">
        <v>8.3209725811604004E-3</v>
      </c>
      <c r="CS34" s="17">
        <v>2.9083492231463198E-2</v>
      </c>
      <c r="CT34" s="17">
        <v>0.51557625324492695</v>
      </c>
      <c r="CU34" s="17">
        <v>9.1132321632302104E-4</v>
      </c>
      <c r="CV34" s="17">
        <v>23.997971126947601</v>
      </c>
      <c r="CW34" s="17">
        <v>5.4834756922791001</v>
      </c>
      <c r="CX34" s="17">
        <v>0</v>
      </c>
      <c r="CY34" s="17">
        <v>0</v>
      </c>
      <c r="CZ34" s="17">
        <v>0.46840392456131802</v>
      </c>
      <c r="DA34" s="17">
        <v>4.4985566044978199E-2</v>
      </c>
      <c r="DB34" s="17">
        <v>0</v>
      </c>
      <c r="DC34" s="17">
        <v>22.1058984661342</v>
      </c>
      <c r="DD34" s="17">
        <v>4.2775068019384098E-2</v>
      </c>
      <c r="DE34" s="17">
        <v>0.71964552941158599</v>
      </c>
      <c r="DG34" s="26">
        <f t="shared" si="0"/>
        <v>1.0121162605855005</v>
      </c>
      <c r="DH34" s="25">
        <f t="shared" si="1"/>
        <v>8.0000034899211959E-3</v>
      </c>
      <c r="DI34" s="25">
        <f t="shared" si="2"/>
        <v>1.9247013748651315E-2</v>
      </c>
      <c r="DJ34" s="40">
        <f t="shared" si="3"/>
        <v>-7.3284327686199416E-7</v>
      </c>
      <c r="DK34" s="40"/>
      <c r="DL34" s="40">
        <f t="shared" si="4"/>
        <v>-4.4456570744721641E-7</v>
      </c>
      <c r="DM34" s="40">
        <f t="shared" si="5"/>
        <v>-4.3494242780529065E-7</v>
      </c>
      <c r="DN34" s="40">
        <f t="shared" si="6"/>
        <v>-4.5196040649011457E-7</v>
      </c>
      <c r="DO34" s="40">
        <f t="shared" si="7"/>
        <v>5.2866778775660673E-7</v>
      </c>
      <c r="DP34" s="40">
        <f t="shared" si="8"/>
        <v>-1.6302731226031553E-7</v>
      </c>
      <c r="DQ34" s="72">
        <f t="shared" si="9"/>
        <v>2.7751009042678819E-5</v>
      </c>
      <c r="DR34" s="72">
        <f t="shared" si="10"/>
        <v>1.2814659544025694E-6</v>
      </c>
      <c r="DS34" s="72">
        <f t="shared" si="11"/>
        <v>-3.5840051113131768E-6</v>
      </c>
      <c r="DT34" s="72">
        <f t="shared" si="12"/>
        <v>1.960105971316085E-4</v>
      </c>
      <c r="DU34" s="72">
        <f t="shared" si="13"/>
        <v>5.0484327557020397E-6</v>
      </c>
      <c r="DV34" s="72">
        <f t="shared" si="14"/>
        <v>1.0020922579284803E-6</v>
      </c>
      <c r="DW34" s="72">
        <f t="shared" si="15"/>
        <v>-1.1246817915204794E-6</v>
      </c>
      <c r="DX34" s="72">
        <f t="shared" si="16"/>
        <v>6.8307144927341266E-7</v>
      </c>
      <c r="DY34" s="72">
        <f t="shared" si="17"/>
        <v>-8.3949478063245659E-6</v>
      </c>
      <c r="DZ34" s="72">
        <f t="shared" si="18"/>
        <v>2.9351198156608766E-7</v>
      </c>
      <c r="EA34" s="72">
        <f t="shared" si="19"/>
        <v>4.790644749158163E-6</v>
      </c>
      <c r="EB34" s="72">
        <f t="shared" si="20"/>
        <v>-1.374152025513385E-6</v>
      </c>
      <c r="EC34" s="72">
        <f t="shared" si="21"/>
        <v>-2.0250608848942337E-6</v>
      </c>
      <c r="ED34" s="72">
        <f t="shared" si="22"/>
        <v>-2.4698438644530855E-6</v>
      </c>
      <c r="EE34" s="72">
        <f t="shared" si="23"/>
        <v>1.3165925255616029E-4</v>
      </c>
      <c r="EF34" s="72">
        <f t="shared" si="24"/>
        <v>1.1585477754456244E-6</v>
      </c>
      <c r="EG34" s="72">
        <f t="shared" si="25"/>
        <v>1.3930353202206007E-6</v>
      </c>
      <c r="EH34" s="72">
        <f t="shared" si="26"/>
        <v>3.6116359254685876E-6</v>
      </c>
      <c r="EI34" s="114">
        <f t="shared" si="27"/>
        <v>6.4254077306730681E-7</v>
      </c>
      <c r="EJ34" s="72">
        <f t="shared" si="28"/>
        <v>-8.1978480572367023E-6</v>
      </c>
      <c r="EK34" s="72">
        <f t="shared" si="29"/>
        <v>7.7707101750696457E-4</v>
      </c>
      <c r="EL34" s="72">
        <f t="shared" si="30"/>
        <v>-9.7922477129167018E-4</v>
      </c>
      <c r="EM34" s="114">
        <f t="shared" si="31"/>
        <v>-5.3048958894352024E-4</v>
      </c>
      <c r="EN34" s="40">
        <f t="shared" si="32"/>
        <v>-8.3540817744094544E-7</v>
      </c>
      <c r="EO34" s="40">
        <f t="shared" si="33"/>
        <v>-9.0805239196750615E-7</v>
      </c>
      <c r="EP34" s="40"/>
      <c r="EQ34" s="40"/>
      <c r="ER34" s="40"/>
      <c r="ES34" s="40"/>
    </row>
    <row r="35" spans="1:149" x14ac:dyDescent="0.3">
      <c r="A35" s="15" t="s">
        <v>202</v>
      </c>
      <c r="B35" s="15"/>
      <c r="C35" s="15"/>
      <c r="D35" s="15"/>
      <c r="E35" s="15"/>
      <c r="F35" s="15"/>
      <c r="G35" s="15"/>
      <c r="H35" s="15"/>
      <c r="I35" s="15"/>
      <c r="DG35" s="26" t="e">
        <f t="shared" ref="DG35:DG51" si="34">BL35/DC35</f>
        <v>#DIV/0!</v>
      </c>
      <c r="DH35" s="25" t="e">
        <f t="shared" ref="DH35:DH51" si="35">(AV35/BO35)</f>
        <v>#DIV/0!</v>
      </c>
      <c r="DI35" s="25" t="e">
        <f t="shared" ref="DI35:DI51" si="36">BI35/CH35</f>
        <v>#DIV/0!</v>
      </c>
      <c r="DJ35" s="40">
        <f t="shared" ref="DJ35:DJ51" si="37">(AB35-B35)/(B35+1E-50)</f>
        <v>0</v>
      </c>
      <c r="DK35" s="40"/>
      <c r="DL35" s="40">
        <f t="shared" ref="DL35:DL51" si="38">(BO35-D35)/(D35+1E-50)</f>
        <v>0</v>
      </c>
      <c r="DM35" s="40">
        <f t="shared" ref="DM35:DM51" si="39">(CG35-E35)/(E35+1E-50)</f>
        <v>0</v>
      </c>
      <c r="DN35" s="40">
        <f t="shared" ref="DN35:DN51" si="40">(CH35-F35)/(F35+1E-50)</f>
        <v>0</v>
      </c>
      <c r="DO35" s="40">
        <f t="shared" ref="DO35:DO51" si="41">(CV35-G35)/(G35+1E-50)</f>
        <v>0</v>
      </c>
      <c r="DP35" s="40">
        <f t="shared" ref="DP35:DP51" si="42">(DC35-H35)/(H35+1E-50)</f>
        <v>0</v>
      </c>
      <c r="DQ35" s="72" t="e">
        <f t="shared" si="9"/>
        <v>#DIV/0!</v>
      </c>
      <c r="DR35" s="72" t="e">
        <f t="shared" si="10"/>
        <v>#DIV/0!</v>
      </c>
      <c r="DS35" s="72" t="e">
        <f t="shared" si="11"/>
        <v>#DIV/0!</v>
      </c>
      <c r="DT35" s="72" t="e">
        <f t="shared" si="12"/>
        <v>#DIV/0!</v>
      </c>
      <c r="DU35" s="72" t="e">
        <f t="shared" si="13"/>
        <v>#DIV/0!</v>
      </c>
      <c r="DV35" s="72" t="e">
        <f t="shared" si="14"/>
        <v>#DIV/0!</v>
      </c>
      <c r="DW35" s="72" t="e">
        <f t="shared" si="15"/>
        <v>#DIV/0!</v>
      </c>
      <c r="DX35" s="72" t="e">
        <f t="shared" si="16"/>
        <v>#DIV/0!</v>
      </c>
      <c r="DY35" s="72" t="e">
        <f t="shared" si="17"/>
        <v>#DIV/0!</v>
      </c>
      <c r="DZ35" s="72" t="e">
        <f t="shared" si="18"/>
        <v>#DIV/0!</v>
      </c>
      <c r="EA35" s="72" t="e">
        <f t="shared" si="19"/>
        <v>#DIV/0!</v>
      </c>
      <c r="EB35" s="72" t="e">
        <f t="shared" si="20"/>
        <v>#DIV/0!</v>
      </c>
      <c r="EC35" s="72" t="e">
        <f t="shared" si="21"/>
        <v>#DIV/0!</v>
      </c>
      <c r="ED35" s="72" t="e">
        <f t="shared" si="22"/>
        <v>#DIV/0!</v>
      </c>
      <c r="EE35" s="72" t="e">
        <f t="shared" si="23"/>
        <v>#DIV/0!</v>
      </c>
      <c r="EF35" s="72" t="e">
        <f t="shared" si="24"/>
        <v>#DIV/0!</v>
      </c>
      <c r="EG35" s="72" t="e">
        <f t="shared" si="25"/>
        <v>#DIV/0!</v>
      </c>
      <c r="EH35" s="72" t="e">
        <f t="shared" si="26"/>
        <v>#DIV/0!</v>
      </c>
      <c r="EI35" s="114" t="e">
        <f t="shared" si="27"/>
        <v>#DIV/0!</v>
      </c>
      <c r="EJ35" s="72" t="e">
        <f t="shared" si="28"/>
        <v>#DIV/0!</v>
      </c>
      <c r="EK35" s="72" t="e">
        <f t="shared" si="29"/>
        <v>#DIV/0!</v>
      </c>
      <c r="EL35" s="72" t="e">
        <f t="shared" si="30"/>
        <v>#DIV/0!</v>
      </c>
      <c r="EM35" s="114" t="e">
        <f t="shared" si="31"/>
        <v>#DIV/0!</v>
      </c>
      <c r="EN35" s="40" t="e">
        <f t="shared" si="32"/>
        <v>#DIV/0!</v>
      </c>
      <c r="EO35" s="40" t="e">
        <f t="shared" si="33"/>
        <v>#DIV/0!</v>
      </c>
      <c r="EP35" s="40"/>
      <c r="EQ35" s="40"/>
      <c r="ER35" s="40"/>
      <c r="ES35" s="40"/>
    </row>
    <row r="36" spans="1:149" x14ac:dyDescent="0.3">
      <c r="A36" s="15" t="s">
        <v>203</v>
      </c>
      <c r="B36" s="15">
        <v>50.625377039999996</v>
      </c>
      <c r="C36" s="15"/>
      <c r="D36" s="15">
        <v>471.80557504000001</v>
      </c>
      <c r="E36" s="15">
        <v>8.91539547</v>
      </c>
      <c r="F36" s="15">
        <v>8.2021636600000001</v>
      </c>
      <c r="G36" s="15">
        <v>19.468403030000001</v>
      </c>
      <c r="H36" s="15">
        <v>23.715631259999999</v>
      </c>
      <c r="I36" s="15"/>
      <c r="J36" s="17" t="s">
        <v>203</v>
      </c>
      <c r="K36" s="17">
        <v>0</v>
      </c>
      <c r="L36" s="17">
        <v>0.26926045148782202</v>
      </c>
      <c r="M36" s="17">
        <v>4.3826573190568499E-2</v>
      </c>
      <c r="N36" s="17">
        <v>9.9703334011789796E-2</v>
      </c>
      <c r="O36" s="17">
        <v>9.9703334011789796E-2</v>
      </c>
      <c r="P36" s="17">
        <v>0.385064997227136</v>
      </c>
      <c r="Q36" s="17">
        <v>0</v>
      </c>
      <c r="R36" s="5">
        <v>3.6113942790059297E-5</v>
      </c>
      <c r="S36" s="17">
        <v>1.7632178717681601E-4</v>
      </c>
      <c r="T36" s="17">
        <v>4.8247179897299E-2</v>
      </c>
      <c r="U36" s="5">
        <v>3.4285225805192098E-5</v>
      </c>
      <c r="V36" s="17">
        <v>2.4024037242405899E-2</v>
      </c>
      <c r="W36" s="17">
        <v>1.2001413614643099E-3</v>
      </c>
      <c r="X36" s="17">
        <v>7.35569419688376E-4</v>
      </c>
      <c r="Y36" s="17">
        <v>0.56906949372456495</v>
      </c>
      <c r="Z36" s="5">
        <v>1.18767576734624E-8</v>
      </c>
      <c r="AA36" s="5">
        <v>4.7506918765191198E-8</v>
      </c>
      <c r="AB36" s="17">
        <v>50.625407939946001</v>
      </c>
      <c r="AC36" s="17">
        <v>0.71323135060654597</v>
      </c>
      <c r="AD36" s="17">
        <v>3.8060572337505501</v>
      </c>
      <c r="AE36" s="17">
        <v>1.1264116783236</v>
      </c>
      <c r="AF36" s="17">
        <v>0.102658279182305</v>
      </c>
      <c r="AG36" s="17">
        <v>2.73506046319108</v>
      </c>
      <c r="AH36" s="17">
        <v>0.43196667768977598</v>
      </c>
      <c r="AI36" s="17">
        <v>2.3726729506678299</v>
      </c>
      <c r="AJ36" s="17">
        <v>1.79702370148811E-2</v>
      </c>
      <c r="AK36" s="17">
        <v>0.41407056817771398</v>
      </c>
      <c r="AL36" s="17">
        <v>1.0411170674704101E-2</v>
      </c>
      <c r="AM36" s="17">
        <v>0</v>
      </c>
      <c r="AN36" s="17">
        <v>0</v>
      </c>
      <c r="AO36" s="17">
        <v>0.43499237057581402</v>
      </c>
      <c r="AP36" s="17">
        <v>0.43499237057581402</v>
      </c>
      <c r="AQ36" s="17">
        <v>0</v>
      </c>
      <c r="AR36" s="17">
        <v>0</v>
      </c>
      <c r="AS36" s="17">
        <v>6.61668503418541E-2</v>
      </c>
      <c r="AT36" s="5">
        <v>9.9426451944432499E-8</v>
      </c>
      <c r="AU36" s="5">
        <v>1.9199598221357201E-7</v>
      </c>
      <c r="AV36" s="17">
        <v>3.7744459271703099</v>
      </c>
      <c r="AW36" s="17">
        <v>8.3762361107105998E-2</v>
      </c>
      <c r="AX36" s="17">
        <v>1.30973834566727E-2</v>
      </c>
      <c r="AY36" s="17">
        <v>0</v>
      </c>
      <c r="AZ36" s="17">
        <v>7.2333261653276901</v>
      </c>
      <c r="BA36" s="17">
        <v>3.5600298192055603E-2</v>
      </c>
      <c r="BB36" s="17">
        <v>1.2303236870098101E-4</v>
      </c>
      <c r="BC36" s="17">
        <v>9.02234827515887E-4</v>
      </c>
      <c r="BD36" s="5">
        <v>8.7156480761917297E-6</v>
      </c>
      <c r="BE36" s="5">
        <v>1.7695344422581902E-5</v>
      </c>
      <c r="BF36" s="17">
        <v>0</v>
      </c>
      <c r="BG36" s="17">
        <v>0</v>
      </c>
      <c r="BH36" s="17">
        <v>4.3405319857098598E-2</v>
      </c>
      <c r="BI36" s="17">
        <v>0.157866844855239</v>
      </c>
      <c r="BJ36" s="17">
        <v>2.8737918373870799E-3</v>
      </c>
      <c r="BK36" s="17">
        <v>2.7610904622541099E-3</v>
      </c>
      <c r="BL36" s="17">
        <v>24.002969712902999</v>
      </c>
      <c r="BM36" s="17">
        <v>424.62492104587199</v>
      </c>
      <c r="BN36" s="17">
        <v>43.4060835961793</v>
      </c>
      <c r="BO36" s="17">
        <v>471.80545056922199</v>
      </c>
      <c r="BP36" s="17">
        <v>0</v>
      </c>
      <c r="BQ36" s="17">
        <v>0.473464284670712</v>
      </c>
      <c r="BR36" s="17">
        <v>0</v>
      </c>
      <c r="BS36" s="17">
        <v>4.0593136688437302E-2</v>
      </c>
      <c r="BT36" s="5">
        <v>7.0948652908061694E-5</v>
      </c>
      <c r="BU36" s="17">
        <v>2.09317715958707E-4</v>
      </c>
      <c r="BV36" s="17">
        <v>1.6798085711734601E-4</v>
      </c>
      <c r="BW36" s="17">
        <v>9.7133636724593096E-3</v>
      </c>
      <c r="BX36" s="17">
        <v>4.9339251641065396E-3</v>
      </c>
      <c r="BY36" s="17">
        <v>3.9638515322078698</v>
      </c>
      <c r="BZ36" s="17">
        <v>4.7903017025193298E-2</v>
      </c>
      <c r="CA36" s="17">
        <v>3.0837965751197301E-2</v>
      </c>
      <c r="CB36" s="17">
        <v>3.8060612285255999</v>
      </c>
      <c r="CC36" s="17">
        <v>2.8246725937928801E-2</v>
      </c>
      <c r="CD36" s="17">
        <v>0</v>
      </c>
      <c r="CE36" s="5">
        <v>5.1427375342405298E-8</v>
      </c>
      <c r="CF36" s="17">
        <v>2.1526977672690701E-2</v>
      </c>
      <c r="CG36" s="17">
        <v>8.9153926700011503</v>
      </c>
      <c r="CH36" s="17">
        <v>8.2021613193946106</v>
      </c>
      <c r="CI36" s="17">
        <v>0.71323135060654597</v>
      </c>
      <c r="CJ36" s="17">
        <v>1.0881339021258001E-2</v>
      </c>
      <c r="CK36" s="17">
        <v>0</v>
      </c>
      <c r="CL36" s="17">
        <v>0.10527475873168</v>
      </c>
      <c r="CM36" s="17">
        <v>2.5239480557989798E-2</v>
      </c>
      <c r="CN36" s="17">
        <v>0.68376569806599496</v>
      </c>
      <c r="CO36" s="17">
        <v>0.142670185904749</v>
      </c>
      <c r="CP36" s="17">
        <v>0.10265701802829599</v>
      </c>
      <c r="CQ36" s="17">
        <v>2.7350628376791901</v>
      </c>
      <c r="CR36" s="17">
        <v>8.9268653041732308E-3</v>
      </c>
      <c r="CS36" s="17">
        <v>2.4367278316991502E-2</v>
      </c>
      <c r="CT36" s="17">
        <v>0.43196933977082902</v>
      </c>
      <c r="CU36" s="17">
        <v>7.6354324090455595E-4</v>
      </c>
      <c r="CV36" s="17">
        <v>19.468402942288499</v>
      </c>
      <c r="CW36" s="17">
        <v>5.8827767808818301</v>
      </c>
      <c r="CX36" s="17">
        <v>0</v>
      </c>
      <c r="CY36" s="17">
        <v>0</v>
      </c>
      <c r="CZ36" s="17">
        <v>0.50251217743888998</v>
      </c>
      <c r="DA36" s="17">
        <v>4.8261211826486503E-2</v>
      </c>
      <c r="DB36" s="17">
        <v>0</v>
      </c>
      <c r="DC36" s="17">
        <v>23.715624118564499</v>
      </c>
      <c r="DD36" s="17">
        <v>4.5889870606072601E-2</v>
      </c>
      <c r="DE36" s="17">
        <v>0.77205006714225899</v>
      </c>
      <c r="DG36" s="26">
        <f t="shared" si="34"/>
        <v>1.0121162990652044</v>
      </c>
      <c r="DH36" s="25">
        <f t="shared" si="35"/>
        <v>8.0000049228268373E-3</v>
      </c>
      <c r="DI36" s="25">
        <f t="shared" si="36"/>
        <v>1.9246981217249565E-2</v>
      </c>
      <c r="DJ36" s="40">
        <f t="shared" si="37"/>
        <v>6.1036475797832651E-7</v>
      </c>
      <c r="DK36" s="40"/>
      <c r="DL36" s="40">
        <f t="shared" si="38"/>
        <v>-2.638179466367072E-7</v>
      </c>
      <c r="DM36" s="40">
        <f t="shared" si="39"/>
        <v>-3.1406333674028459E-7</v>
      </c>
      <c r="DN36" s="40">
        <f t="shared" si="40"/>
        <v>-2.8536438512199443E-7</v>
      </c>
      <c r="DO36" s="40">
        <f t="shared" si="41"/>
        <v>-4.5053259852016885E-9</v>
      </c>
      <c r="DP36" s="40">
        <f t="shared" si="42"/>
        <v>-3.0112778452124973E-7</v>
      </c>
      <c r="DQ36" s="72">
        <f t="shared" si="9"/>
        <v>2.8587798535866658E-5</v>
      </c>
      <c r="DR36" s="72">
        <f t="shared" si="10"/>
        <v>2.2776065155311524E-6</v>
      </c>
      <c r="DS36" s="72">
        <f t="shared" si="11"/>
        <v>-1.1683776320020922E-6</v>
      </c>
      <c r="DT36" s="72">
        <f t="shared" si="12"/>
        <v>1.9902408551279082E-4</v>
      </c>
      <c r="DU36" s="72">
        <f t="shared" si="13"/>
        <v>5.5852393458037244E-6</v>
      </c>
      <c r="DV36" s="72">
        <f t="shared" si="14"/>
        <v>4.5791971895199664E-6</v>
      </c>
      <c r="DW36" s="72">
        <f t="shared" si="15"/>
        <v>3.6667451833447554E-7</v>
      </c>
      <c r="DX36" s="72">
        <f t="shared" si="16"/>
        <v>4.796983278925164E-7</v>
      </c>
      <c r="DY36" s="72">
        <f t="shared" si="17"/>
        <v>1.122512325353661E-6</v>
      </c>
      <c r="DZ36" s="72">
        <f t="shared" si="18"/>
        <v>9.0344908459071577E-7</v>
      </c>
      <c r="EA36" s="72">
        <f t="shared" si="19"/>
        <v>3.9151338174038477E-6</v>
      </c>
      <c r="EB36" s="72">
        <f t="shared" si="20"/>
        <v>-1.556510867170333E-6</v>
      </c>
      <c r="EC36" s="72">
        <f t="shared" si="21"/>
        <v>-2.8955367666680882E-6</v>
      </c>
      <c r="ED36" s="72">
        <f t="shared" si="22"/>
        <v>1.2513866845701974E-6</v>
      </c>
      <c r="EE36" s="72">
        <f t="shared" si="23"/>
        <v>1.3197635838339573E-4</v>
      </c>
      <c r="EF36" s="72">
        <f t="shared" si="24"/>
        <v>-4.4841784452311908E-7</v>
      </c>
      <c r="EG36" s="72">
        <f t="shared" si="25"/>
        <v>-1.7250840887701532E-6</v>
      </c>
      <c r="EH36" s="72">
        <f t="shared" si="26"/>
        <v>3.005828150880796E-6</v>
      </c>
      <c r="EI36" s="114">
        <f t="shared" si="27"/>
        <v>4.0117721206083602E-6</v>
      </c>
      <c r="EJ36" s="72">
        <f t="shared" si="28"/>
        <v>-5.9909067313512606E-7</v>
      </c>
      <c r="EK36" s="72">
        <f t="shared" si="29"/>
        <v>7.7742452150021018E-4</v>
      </c>
      <c r="EL36" s="72">
        <f t="shared" si="30"/>
        <v>-9.7208126230084258E-4</v>
      </c>
      <c r="EM36" s="114">
        <f t="shared" si="31"/>
        <v>-4.9611772922044306E-4</v>
      </c>
      <c r="EN36" s="40">
        <f t="shared" si="32"/>
        <v>-7.8372961823158673E-7</v>
      </c>
      <c r="EO36" s="40">
        <f t="shared" si="33"/>
        <v>-8.5188001414069183E-7</v>
      </c>
      <c r="EP36" s="40"/>
      <c r="EQ36" s="40"/>
      <c r="ER36" s="40"/>
      <c r="ES36" s="40"/>
    </row>
    <row r="37" spans="1:149" x14ac:dyDescent="0.3">
      <c r="A37" s="15" t="s">
        <v>204</v>
      </c>
      <c r="B37" s="15"/>
      <c r="C37" s="15"/>
      <c r="D37" s="15"/>
      <c r="E37" s="15"/>
      <c r="F37" s="15"/>
      <c r="G37" s="15"/>
      <c r="H37" s="15"/>
      <c r="I37" s="15"/>
      <c r="DG37" s="26" t="e">
        <f t="shared" si="34"/>
        <v>#DIV/0!</v>
      </c>
      <c r="DH37" s="25" t="e">
        <f t="shared" si="35"/>
        <v>#DIV/0!</v>
      </c>
      <c r="DI37" s="25" t="e">
        <f t="shared" si="36"/>
        <v>#DIV/0!</v>
      </c>
      <c r="DJ37" s="40">
        <f t="shared" si="37"/>
        <v>0</v>
      </c>
      <c r="DK37" s="40"/>
      <c r="DL37" s="40">
        <f t="shared" si="38"/>
        <v>0</v>
      </c>
      <c r="DM37" s="40">
        <f t="shared" si="39"/>
        <v>0</v>
      </c>
      <c r="DN37" s="40">
        <f t="shared" si="40"/>
        <v>0</v>
      </c>
      <c r="DO37" s="40">
        <f t="shared" si="41"/>
        <v>0</v>
      </c>
      <c r="DP37" s="40">
        <f t="shared" si="42"/>
        <v>0</v>
      </c>
      <c r="DQ37" s="72" t="e">
        <f t="shared" si="9"/>
        <v>#DIV/0!</v>
      </c>
      <c r="DR37" s="72" t="e">
        <f t="shared" si="10"/>
        <v>#DIV/0!</v>
      </c>
      <c r="DS37" s="72" t="e">
        <f t="shared" si="11"/>
        <v>#DIV/0!</v>
      </c>
      <c r="DT37" s="72" t="e">
        <f t="shared" si="12"/>
        <v>#DIV/0!</v>
      </c>
      <c r="DU37" s="72" t="e">
        <f t="shared" si="13"/>
        <v>#DIV/0!</v>
      </c>
      <c r="DV37" s="72" t="e">
        <f t="shared" si="14"/>
        <v>#DIV/0!</v>
      </c>
      <c r="DW37" s="72" t="e">
        <f t="shared" si="15"/>
        <v>#DIV/0!</v>
      </c>
      <c r="DX37" s="72" t="e">
        <f t="shared" si="16"/>
        <v>#DIV/0!</v>
      </c>
      <c r="DY37" s="72" t="e">
        <f t="shared" si="17"/>
        <v>#DIV/0!</v>
      </c>
      <c r="DZ37" s="72" t="e">
        <f t="shared" si="18"/>
        <v>#DIV/0!</v>
      </c>
      <c r="EA37" s="72" t="e">
        <f t="shared" si="19"/>
        <v>#DIV/0!</v>
      </c>
      <c r="EB37" s="72" t="e">
        <f t="shared" si="20"/>
        <v>#DIV/0!</v>
      </c>
      <c r="EC37" s="72" t="e">
        <f t="shared" si="21"/>
        <v>#DIV/0!</v>
      </c>
      <c r="ED37" s="72" t="e">
        <f t="shared" si="22"/>
        <v>#DIV/0!</v>
      </c>
      <c r="EE37" s="72" t="e">
        <f t="shared" si="23"/>
        <v>#DIV/0!</v>
      </c>
      <c r="EF37" s="72" t="e">
        <f t="shared" si="24"/>
        <v>#DIV/0!</v>
      </c>
      <c r="EG37" s="72" t="e">
        <f t="shared" si="25"/>
        <v>#DIV/0!</v>
      </c>
      <c r="EH37" s="72" t="e">
        <f t="shared" si="26"/>
        <v>#DIV/0!</v>
      </c>
      <c r="EI37" s="114" t="e">
        <f t="shared" si="27"/>
        <v>#DIV/0!</v>
      </c>
      <c r="EJ37" s="72" t="e">
        <f t="shared" si="28"/>
        <v>#DIV/0!</v>
      </c>
      <c r="EK37" s="72" t="e">
        <f t="shared" si="29"/>
        <v>#DIV/0!</v>
      </c>
      <c r="EL37" s="72" t="e">
        <f t="shared" si="30"/>
        <v>#DIV/0!</v>
      </c>
      <c r="EM37" s="114" t="e">
        <f t="shared" si="31"/>
        <v>#DIV/0!</v>
      </c>
      <c r="EN37" s="40" t="e">
        <f t="shared" si="32"/>
        <v>#DIV/0!</v>
      </c>
      <c r="EO37" s="40" t="e">
        <f t="shared" si="33"/>
        <v>#DIV/0!</v>
      </c>
      <c r="EP37" s="40"/>
      <c r="EQ37" s="40"/>
      <c r="ER37" s="40"/>
      <c r="ES37" s="40"/>
    </row>
    <row r="38" spans="1:149" x14ac:dyDescent="0.3">
      <c r="A38" s="15" t="s">
        <v>205</v>
      </c>
      <c r="B38" s="15">
        <v>174.63385316</v>
      </c>
      <c r="C38" s="15"/>
      <c r="D38" s="15">
        <v>1479.6402478</v>
      </c>
      <c r="E38" s="15">
        <v>42.909625920000003</v>
      </c>
      <c r="F38" s="15">
        <v>39.476855829999998</v>
      </c>
      <c r="G38" s="15">
        <v>101.10926354</v>
      </c>
      <c r="H38" s="15">
        <v>75.745359399999998</v>
      </c>
      <c r="I38" s="15"/>
      <c r="J38" s="17" t="s">
        <v>205</v>
      </c>
      <c r="K38" s="17">
        <v>0</v>
      </c>
      <c r="L38" s="17">
        <v>0.85999207230366403</v>
      </c>
      <c r="M38" s="17">
        <v>0.13997744299156201</v>
      </c>
      <c r="N38" s="17">
        <v>0.31844269166900901</v>
      </c>
      <c r="O38" s="17">
        <v>0.31844269166900901</v>
      </c>
      <c r="P38" s="17">
        <v>1.2298579614659599</v>
      </c>
      <c r="Q38" s="17">
        <v>0</v>
      </c>
      <c r="R38" s="17">
        <v>1.7381580658851201E-4</v>
      </c>
      <c r="S38" s="17">
        <v>8.4863631872220103E-4</v>
      </c>
      <c r="T38" s="17">
        <v>0.15409618504366901</v>
      </c>
      <c r="U38" s="17">
        <v>1.65012693888992E-4</v>
      </c>
      <c r="V38" s="17">
        <v>7.67302045294046E-2</v>
      </c>
      <c r="W38" s="17">
        <v>5.7762540242618596E-3</v>
      </c>
      <c r="X38" s="17">
        <v>3.5402837811471699E-3</v>
      </c>
      <c r="Y38" s="17">
        <v>1.8175514471160701</v>
      </c>
      <c r="Z38" s="5">
        <v>5.7162884317972598E-8</v>
      </c>
      <c r="AA38" s="5">
        <v>2.28652573179671E-7</v>
      </c>
      <c r="AB38" s="17">
        <v>174.633796108621</v>
      </c>
      <c r="AC38" s="17">
        <v>3.4327680151236999</v>
      </c>
      <c r="AD38" s="17">
        <v>18.318481256855002</v>
      </c>
      <c r="AE38" s="17">
        <v>5.4213947103402198</v>
      </c>
      <c r="AF38" s="17">
        <v>0.49409237575577197</v>
      </c>
      <c r="AG38" s="17">
        <v>13.163790596184899</v>
      </c>
      <c r="AH38" s="17">
        <v>2.0790476743993702</v>
      </c>
      <c r="AI38" s="17">
        <v>7.5780810633760503</v>
      </c>
      <c r="AJ38" s="17">
        <v>5.7394931697326297E-2</v>
      </c>
      <c r="AK38" s="17">
        <v>1.32249930370908</v>
      </c>
      <c r="AL38" s="17">
        <v>3.3251988327316899E-2</v>
      </c>
      <c r="AM38" s="17">
        <v>0</v>
      </c>
      <c r="AN38" s="17">
        <v>0</v>
      </c>
      <c r="AO38" s="17">
        <v>1.3893229929820201</v>
      </c>
      <c r="AP38" s="17">
        <v>1.3893229929820201</v>
      </c>
      <c r="AQ38" s="17">
        <v>0</v>
      </c>
      <c r="AR38" s="17">
        <v>0</v>
      </c>
      <c r="AS38" s="17">
        <v>0.211330311167264</v>
      </c>
      <c r="AT38" s="5">
        <v>4.7853373384644799E-7</v>
      </c>
      <c r="AU38" s="5">
        <v>9.2407798259202895E-7</v>
      </c>
      <c r="AV38" s="17">
        <v>11.837125934401399</v>
      </c>
      <c r="AW38" s="17">
        <v>0.26752814680391501</v>
      </c>
      <c r="AX38" s="17">
        <v>4.18316026029069E-2</v>
      </c>
      <c r="AY38" s="17">
        <v>0</v>
      </c>
      <c r="AZ38" s="17">
        <v>23.1025107052604</v>
      </c>
      <c r="BA38" s="17">
        <v>0.11370402861273</v>
      </c>
      <c r="BB38" s="17">
        <v>5.9215366424709395E-4</v>
      </c>
      <c r="BC38" s="17">
        <v>4.3424542855095604E-3</v>
      </c>
      <c r="BD38" s="5">
        <v>4.1948000760594501E-5</v>
      </c>
      <c r="BE38" s="5">
        <v>8.5167262377574494E-5</v>
      </c>
      <c r="BF38" s="17">
        <v>0</v>
      </c>
      <c r="BG38" s="17">
        <v>0</v>
      </c>
      <c r="BH38" s="17">
        <v>0.138631682016122</v>
      </c>
      <c r="BI38" s="17">
        <v>0.759810680875455</v>
      </c>
      <c r="BJ38" s="17">
        <v>1.38315009397201E-2</v>
      </c>
      <c r="BK38" s="17">
        <v>1.32890948483495E-2</v>
      </c>
      <c r="BL38" s="17">
        <v>76.663107425717996</v>
      </c>
      <c r="BM38" s="17">
        <v>1331.6755876012</v>
      </c>
      <c r="BN38" s="17">
        <v>136.12689503441899</v>
      </c>
      <c r="BO38" s="17">
        <v>1479.6396085700201</v>
      </c>
      <c r="BP38" s="17">
        <v>0</v>
      </c>
      <c r="BQ38" s="17">
        <v>1.51219907782866</v>
      </c>
      <c r="BR38" s="17">
        <v>0</v>
      </c>
      <c r="BS38" s="17">
        <v>0.130097144259329</v>
      </c>
      <c r="BT38" s="17">
        <v>3.414734059624E-4</v>
      </c>
      <c r="BU38" s="17">
        <v>1.0074520838417699E-3</v>
      </c>
      <c r="BV38" s="17">
        <v>8.0848444523222895E-4</v>
      </c>
      <c r="BW38" s="17">
        <v>3.3967548947568503E-2</v>
      </c>
      <c r="BX38" s="17">
        <v>2.3746914885056501E-2</v>
      </c>
      <c r="BY38" s="17">
        <v>12.6601539235205</v>
      </c>
      <c r="BZ38" s="17">
        <v>0.23055632930438599</v>
      </c>
      <c r="CA38" s="17">
        <v>0.14842247116078799</v>
      </c>
      <c r="CB38" s="17">
        <v>18.3184973505955</v>
      </c>
      <c r="CC38" s="17">
        <v>0.13595082480420201</v>
      </c>
      <c r="CD38" s="17">
        <v>0</v>
      </c>
      <c r="CE38" s="5">
        <v>2.4751992559400798E-7</v>
      </c>
      <c r="CF38" s="17">
        <v>0.103608965591362</v>
      </c>
      <c r="CG38" s="17">
        <v>42.909613590057099</v>
      </c>
      <c r="CH38" s="17">
        <v>39.4768455749334</v>
      </c>
      <c r="CI38" s="17">
        <v>3.4327680151236999</v>
      </c>
      <c r="CJ38" s="17">
        <v>5.2371654304248803E-2</v>
      </c>
      <c r="CK38" s="17">
        <v>0</v>
      </c>
      <c r="CL38" s="17">
        <v>0.50668580532085505</v>
      </c>
      <c r="CM38" s="17">
        <v>0.12147701498591799</v>
      </c>
      <c r="CN38" s="17">
        <v>3.2909507646180201</v>
      </c>
      <c r="CO38" s="17">
        <v>0.686669016903939</v>
      </c>
      <c r="CP38" s="17">
        <v>0.49408621064060798</v>
      </c>
      <c r="CQ38" s="17">
        <v>13.163807163919101</v>
      </c>
      <c r="CR38" s="17">
        <v>2.8511443849993E-2</v>
      </c>
      <c r="CS38" s="17">
        <v>0.117279133473326</v>
      </c>
      <c r="CT38" s="17">
        <v>2.0790610411327299</v>
      </c>
      <c r="CU38" s="17">
        <v>3.6749132933194401E-3</v>
      </c>
      <c r="CV38" s="17">
        <v>101.10922063305701</v>
      </c>
      <c r="CW38" s="17">
        <v>18.788993205097501</v>
      </c>
      <c r="CX38" s="17">
        <v>0</v>
      </c>
      <c r="CY38" s="17">
        <v>0</v>
      </c>
      <c r="CZ38" s="17">
        <v>1.6049728443757301</v>
      </c>
      <c r="DA38" s="17">
        <v>0.15414213647966599</v>
      </c>
      <c r="DB38" s="17">
        <v>0</v>
      </c>
      <c r="DC38" s="17">
        <v>75.7453483578321</v>
      </c>
      <c r="DD38" s="17">
        <v>0.146568078831329</v>
      </c>
      <c r="DE38" s="17">
        <v>2.46584917789811</v>
      </c>
      <c r="DG38" s="26">
        <f t="shared" si="34"/>
        <v>1.0121163752993816</v>
      </c>
      <c r="DH38" s="25">
        <f t="shared" si="35"/>
        <v>8.0000061270603905E-3</v>
      </c>
      <c r="DI38" s="25">
        <f t="shared" si="36"/>
        <v>1.9246995797402612E-2</v>
      </c>
      <c r="DJ38" s="40">
        <f t="shared" si="37"/>
        <v>-3.266914058758645E-7</v>
      </c>
      <c r="DK38" s="40"/>
      <c r="DL38" s="40">
        <f t="shared" si="38"/>
        <v>-4.3201716151945148E-7</v>
      </c>
      <c r="DM38" s="40">
        <f t="shared" si="39"/>
        <v>-2.8734678153303313E-7</v>
      </c>
      <c r="DN38" s="40">
        <f t="shared" si="40"/>
        <v>-2.5977414824362315E-7</v>
      </c>
      <c r="DO38" s="40">
        <f t="shared" si="41"/>
        <v>-4.2436213549475569E-7</v>
      </c>
      <c r="DP38" s="40">
        <f t="shared" si="42"/>
        <v>-1.4578012416517108E-7</v>
      </c>
      <c r="DQ38" s="72">
        <f t="shared" si="9"/>
        <v>2.9039577477441491E-5</v>
      </c>
      <c r="DR38" s="72">
        <f t="shared" si="10"/>
        <v>2.8023300356054878E-7</v>
      </c>
      <c r="DS38" s="72">
        <f t="shared" si="11"/>
        <v>1.7848495299202766E-6</v>
      </c>
      <c r="DT38" s="72">
        <f t="shared" si="12"/>
        <v>1.9567247993358528E-4</v>
      </c>
      <c r="DU38" s="72">
        <f t="shared" si="13"/>
        <v>-3.1549850790562613E-6</v>
      </c>
      <c r="DV38" s="72">
        <f t="shared" si="14"/>
        <v>2.1718081376321702E-6</v>
      </c>
      <c r="DW38" s="72">
        <f t="shared" si="15"/>
        <v>2.4147653747294016E-7</v>
      </c>
      <c r="DX38" s="72">
        <f t="shared" si="16"/>
        <v>1.083065513523483E-5</v>
      </c>
      <c r="DY38" s="72">
        <f t="shared" si="17"/>
        <v>-6.6041260135857871E-6</v>
      </c>
      <c r="DZ38" s="72">
        <f t="shared" si="18"/>
        <v>1.3052436616485646E-6</v>
      </c>
      <c r="EA38" s="72">
        <f t="shared" si="19"/>
        <v>3.7346836602619306E-6</v>
      </c>
      <c r="EB38" s="72">
        <f t="shared" si="20"/>
        <v>-3.0482390923016346E-7</v>
      </c>
      <c r="EC38" s="72">
        <f t="shared" si="21"/>
        <v>4.5654913844279382E-7</v>
      </c>
      <c r="ED38" s="72">
        <f t="shared" si="22"/>
        <v>-1.4129921012585012E-6</v>
      </c>
      <c r="EE38" s="72">
        <f t="shared" si="23"/>
        <v>1.2765321602136156E-4</v>
      </c>
      <c r="EF38" s="72">
        <f t="shared" si="24"/>
        <v>1.0612195547005327E-7</v>
      </c>
      <c r="EG38" s="72">
        <f t="shared" si="25"/>
        <v>2.2873193026535499E-6</v>
      </c>
      <c r="EH38" s="72">
        <f t="shared" si="26"/>
        <v>5.6612846944904008E-6</v>
      </c>
      <c r="EI38" s="114">
        <f t="shared" si="27"/>
        <v>-2.4415974894992469E-6</v>
      </c>
      <c r="EJ38" s="72">
        <f t="shared" si="28"/>
        <v>-3.8312083425079045E-6</v>
      </c>
      <c r="EK38" s="72">
        <f t="shared" si="29"/>
        <v>7.8727874920015469E-4</v>
      </c>
      <c r="EL38" s="72">
        <f t="shared" si="30"/>
        <v>-9.7728056249650973E-4</v>
      </c>
      <c r="EM38" s="114">
        <f t="shared" si="31"/>
        <v>-5.7442393782718626E-4</v>
      </c>
      <c r="EN38" s="40">
        <f t="shared" si="32"/>
        <v>-9.0798762498457969E-7</v>
      </c>
      <c r="EO38" s="40">
        <f t="shared" si="33"/>
        <v>-9.8694304383279538E-7</v>
      </c>
      <c r="EP38" s="40"/>
      <c r="EQ38" s="40"/>
      <c r="ER38" s="40"/>
      <c r="ES38" s="40"/>
    </row>
    <row r="39" spans="1:149" x14ac:dyDescent="0.3">
      <c r="A39" s="15" t="s">
        <v>206</v>
      </c>
      <c r="B39" s="15">
        <v>88.690213299999996</v>
      </c>
      <c r="C39" s="15"/>
      <c r="D39" s="15">
        <v>664.79205917000002</v>
      </c>
      <c r="E39" s="15">
        <v>27.649026429999999</v>
      </c>
      <c r="F39" s="15">
        <v>25.437104229999999</v>
      </c>
      <c r="G39" s="15">
        <v>62.657037330000001</v>
      </c>
      <c r="H39" s="15">
        <v>40.831079260000003</v>
      </c>
      <c r="I39" s="15"/>
      <c r="J39" s="17" t="s">
        <v>206</v>
      </c>
      <c r="K39" s="17">
        <v>0</v>
      </c>
      <c r="L39" s="17">
        <v>0.46358478156736499</v>
      </c>
      <c r="M39" s="17">
        <v>7.5456058624044406E-2</v>
      </c>
      <c r="N39" s="17">
        <v>0.171658602469101</v>
      </c>
      <c r="O39" s="17">
        <v>0.171658602469101</v>
      </c>
      <c r="P39" s="17">
        <v>0.66296327447709102</v>
      </c>
      <c r="Q39" s="17">
        <v>0</v>
      </c>
      <c r="R39" s="17">
        <v>1.12000537707303E-4</v>
      </c>
      <c r="S39" s="17">
        <v>5.4682108787071999E-4</v>
      </c>
      <c r="T39" s="17">
        <v>8.3066672602535294E-2</v>
      </c>
      <c r="U39" s="17">
        <v>1.0632741443695E-4</v>
      </c>
      <c r="V39" s="17">
        <v>4.1362028878850501E-2</v>
      </c>
      <c r="W39" s="17">
        <v>3.7219549529588702E-3</v>
      </c>
      <c r="X39" s="17">
        <v>2.2812013580471402E-3</v>
      </c>
      <c r="Y39" s="17">
        <v>0.97976431579159695</v>
      </c>
      <c r="Z39" s="5">
        <v>3.6833035621179802E-8</v>
      </c>
      <c r="AA39" s="5">
        <v>1.47331859763995E-7</v>
      </c>
      <c r="AB39" s="17">
        <v>88.690176296124804</v>
      </c>
      <c r="AC39" s="17">
        <v>2.2119219363194902</v>
      </c>
      <c r="AD39" s="17">
        <v>11.803602821916099</v>
      </c>
      <c r="AE39" s="17">
        <v>3.4933009476567598</v>
      </c>
      <c r="AF39" s="17">
        <v>0.31837082866229</v>
      </c>
      <c r="AG39" s="17">
        <v>8.4821540303245708</v>
      </c>
      <c r="AH39" s="17">
        <v>1.3396433898267699</v>
      </c>
      <c r="AI39" s="17">
        <v>4.0850181876353702</v>
      </c>
      <c r="AJ39" s="17">
        <v>3.09392292132145E-2</v>
      </c>
      <c r="AK39" s="17">
        <v>0.71290314606021898</v>
      </c>
      <c r="AL39" s="17">
        <v>1.79248397471987E-2</v>
      </c>
      <c r="AM39" s="17">
        <v>0</v>
      </c>
      <c r="AN39" s="17">
        <v>0</v>
      </c>
      <c r="AO39" s="17">
        <v>0.748924692804113</v>
      </c>
      <c r="AP39" s="17">
        <v>0.748924692804113</v>
      </c>
      <c r="AQ39" s="17">
        <v>0</v>
      </c>
      <c r="AR39" s="17">
        <v>0</v>
      </c>
      <c r="AS39" s="17">
        <v>0.11391888235271699</v>
      </c>
      <c r="AT39" s="5">
        <v>3.0834878809874401E-7</v>
      </c>
      <c r="AU39" s="5">
        <v>5.9543145771177896E-7</v>
      </c>
      <c r="AV39" s="17">
        <v>5.3183427814613298</v>
      </c>
      <c r="AW39" s="17">
        <v>0.14421316587555999</v>
      </c>
      <c r="AX39" s="17">
        <v>2.25496701881121E-2</v>
      </c>
      <c r="AY39" s="17">
        <v>0</v>
      </c>
      <c r="AZ39" s="17">
        <v>12.453580689420701</v>
      </c>
      <c r="BA39" s="17">
        <v>6.1292868579793498E-2</v>
      </c>
      <c r="BB39" s="17">
        <v>3.81555596267574E-4</v>
      </c>
      <c r="BC39" s="17">
        <v>2.7980809173432002E-3</v>
      </c>
      <c r="BD39" s="5">
        <v>2.7029475740890701E-5</v>
      </c>
      <c r="BE39" s="5">
        <v>5.4877136493658901E-5</v>
      </c>
      <c r="BF39" s="17">
        <v>0</v>
      </c>
      <c r="BG39" s="17">
        <v>0</v>
      </c>
      <c r="BH39" s="17">
        <v>7.4730610079563095E-2</v>
      </c>
      <c r="BI39" s="17">
        <v>0.48958758184934698</v>
      </c>
      <c r="BJ39" s="17">
        <v>8.9123925770377595E-3</v>
      </c>
      <c r="BK39" s="17">
        <v>8.5628920121033694E-3</v>
      </c>
      <c r="BL39" s="17">
        <v>41.3257925891631</v>
      </c>
      <c r="BM39" s="17">
        <v>598.31267531319395</v>
      </c>
      <c r="BN39" s="17">
        <v>61.160847751671298</v>
      </c>
      <c r="BO39" s="17">
        <v>664.79186584632703</v>
      </c>
      <c r="BP39" s="17">
        <v>0</v>
      </c>
      <c r="BQ39" s="17">
        <v>0.81516158904192604</v>
      </c>
      <c r="BR39" s="17">
        <v>0</v>
      </c>
      <c r="BS39" s="17">
        <v>7.0270527845147202E-2</v>
      </c>
      <c r="BT39" s="17">
        <v>2.2003110364919999E-4</v>
      </c>
      <c r="BU39" s="17">
        <v>6.4915382871630302E-4</v>
      </c>
      <c r="BV39" s="17">
        <v>5.20951125302997E-4</v>
      </c>
      <c r="BW39" s="17">
        <v>1.92318541691055E-2</v>
      </c>
      <c r="BX39" s="17">
        <v>1.530141541141E-2</v>
      </c>
      <c r="BY39" s="17">
        <v>6.8245455892656901</v>
      </c>
      <c r="BZ39" s="17">
        <v>0.14856000584224799</v>
      </c>
      <c r="CA39" s="17">
        <v>9.5636728340966801E-2</v>
      </c>
      <c r="CB39" s="17">
        <v>11.8036126126424</v>
      </c>
      <c r="CC39" s="17">
        <v>8.7600579484890001E-2</v>
      </c>
      <c r="CD39" s="17">
        <v>0</v>
      </c>
      <c r="CE39" s="5">
        <v>1.5949018987306799E-7</v>
      </c>
      <c r="CF39" s="17">
        <v>6.6760877406482594E-2</v>
      </c>
      <c r="CG39" s="17">
        <v>27.649020963060401</v>
      </c>
      <c r="CH39" s="17">
        <v>25.437099026740899</v>
      </c>
      <c r="CI39" s="17">
        <v>2.2119219363194902</v>
      </c>
      <c r="CJ39" s="17">
        <v>3.3745956535877399E-2</v>
      </c>
      <c r="CK39" s="17">
        <v>0</v>
      </c>
      <c r="CL39" s="17">
        <v>0.32648519904980799</v>
      </c>
      <c r="CM39" s="17">
        <v>7.8274355285856703E-2</v>
      </c>
      <c r="CN39" s="17">
        <v>2.12054112204236</v>
      </c>
      <c r="CO39" s="17">
        <v>0.44245840374344703</v>
      </c>
      <c r="CP39" s="17">
        <v>0.31836709017455</v>
      </c>
      <c r="CQ39" s="17">
        <v>8.48216451550676</v>
      </c>
      <c r="CR39" s="17">
        <v>1.5369331904604201E-2</v>
      </c>
      <c r="CS39" s="17">
        <v>7.55694667570561E-2</v>
      </c>
      <c r="CT39" s="17">
        <v>1.3396527472345701</v>
      </c>
      <c r="CU39" s="17">
        <v>2.3679512822632602E-3</v>
      </c>
      <c r="CV39" s="17">
        <v>62.656984573598599</v>
      </c>
      <c r="CW39" s="17">
        <v>10.1283459112136</v>
      </c>
      <c r="CX39" s="17">
        <v>0</v>
      </c>
      <c r="CY39" s="17">
        <v>0</v>
      </c>
      <c r="CZ39" s="17">
        <v>0.86517251102108095</v>
      </c>
      <c r="DA39" s="17">
        <v>8.3091295479250593E-2</v>
      </c>
      <c r="DB39" s="17">
        <v>0</v>
      </c>
      <c r="DC39" s="17">
        <v>40.831068282654499</v>
      </c>
      <c r="DD39" s="17">
        <v>7.9008276439022807E-2</v>
      </c>
      <c r="DE39" s="17">
        <v>1.3292344410385899</v>
      </c>
      <c r="DG39" s="26">
        <f t="shared" si="34"/>
        <v>1.012116369404882</v>
      </c>
      <c r="DH39" s="25">
        <f t="shared" si="35"/>
        <v>8.0000118152629678E-3</v>
      </c>
      <c r="DI39" s="25">
        <f t="shared" si="36"/>
        <v>1.9246989656118613E-2</v>
      </c>
      <c r="DJ39" s="40">
        <f t="shared" si="37"/>
        <v>-4.1722613821308697E-7</v>
      </c>
      <c r="DK39" s="40"/>
      <c r="DL39" s="40">
        <f t="shared" si="38"/>
        <v>-2.908032223334104E-7</v>
      </c>
      <c r="DM39" s="40">
        <f t="shared" si="39"/>
        <v>-1.9772629650269404E-7</v>
      </c>
      <c r="DN39" s="40">
        <f t="shared" si="40"/>
        <v>-2.0455390884831038E-7</v>
      </c>
      <c r="DO39" s="40">
        <f t="shared" si="41"/>
        <v>-8.4198684856842559E-7</v>
      </c>
      <c r="DP39" s="40">
        <f t="shared" si="42"/>
        <v>-2.68847791992073E-7</v>
      </c>
      <c r="DQ39" s="72">
        <f t="shared" si="9"/>
        <v>2.7913209685663515E-5</v>
      </c>
      <c r="DR39" s="72">
        <f t="shared" si="10"/>
        <v>3.2394812980281763E-6</v>
      </c>
      <c r="DS39" s="72">
        <f t="shared" si="11"/>
        <v>1.1547682752201453E-6</v>
      </c>
      <c r="DT39" s="72">
        <f t="shared" si="12"/>
        <v>1.9602213848900278E-4</v>
      </c>
      <c r="DU39" s="72">
        <f t="shared" si="13"/>
        <v>3.2024315205080817E-6</v>
      </c>
      <c r="DV39" s="72">
        <f t="shared" si="14"/>
        <v>3.7887192544727778E-6</v>
      </c>
      <c r="DW39" s="72">
        <f t="shared" si="15"/>
        <v>1.5670011852711313E-7</v>
      </c>
      <c r="DX39" s="72">
        <f t="shared" si="16"/>
        <v>1.6204611290512426E-6</v>
      </c>
      <c r="DY39" s="72">
        <f t="shared" si="17"/>
        <v>4.3019263701827973E-8</v>
      </c>
      <c r="DZ39" s="72">
        <f t="shared" si="18"/>
        <v>1.6535250122627293E-6</v>
      </c>
      <c r="EA39" s="72">
        <f t="shared" si="19"/>
        <v>1.7718262716043837E-6</v>
      </c>
      <c r="EB39" s="72">
        <f t="shared" si="20"/>
        <v>-2.8556619423715535E-7</v>
      </c>
      <c r="EC39" s="72">
        <f t="shared" si="21"/>
        <v>-2.7195926303574271E-7</v>
      </c>
      <c r="ED39" s="72">
        <f t="shared" si="22"/>
        <v>-1.0336440268290543E-5</v>
      </c>
      <c r="EE39" s="72">
        <f t="shared" si="23"/>
        <v>1.3055421155106254E-4</v>
      </c>
      <c r="EF39" s="72">
        <f t="shared" si="24"/>
        <v>-1.3975334792827895E-7</v>
      </c>
      <c r="EG39" s="72">
        <f t="shared" si="25"/>
        <v>8.6078944672598582E-7</v>
      </c>
      <c r="EH39" s="72">
        <f t="shared" si="26"/>
        <v>2.016401505851494E-6</v>
      </c>
      <c r="EI39" s="114">
        <f t="shared" si="27"/>
        <v>6.8524806652081648E-6</v>
      </c>
      <c r="EJ39" s="72">
        <f t="shared" si="28"/>
        <v>8.9563731873161031E-7</v>
      </c>
      <c r="EK39" s="72">
        <f t="shared" si="29"/>
        <v>7.8286694852969154E-4</v>
      </c>
      <c r="EL39" s="72">
        <f t="shared" si="30"/>
        <v>-9.7688073370456961E-4</v>
      </c>
      <c r="EM39" s="114">
        <f t="shared" si="31"/>
        <v>-6.2019776408714963E-4</v>
      </c>
      <c r="EN39" s="40">
        <f t="shared" si="32"/>
        <v>-9.7682859940494823E-7</v>
      </c>
      <c r="EO39" s="40">
        <f t="shared" si="33"/>
        <v>-1.0617702271478958E-6</v>
      </c>
      <c r="EP39" s="40"/>
      <c r="EQ39" s="40"/>
      <c r="ER39" s="40"/>
      <c r="ES39" s="40"/>
    </row>
    <row r="40" spans="1:149" x14ac:dyDescent="0.3">
      <c r="A40" s="15" t="s">
        <v>207</v>
      </c>
      <c r="B40" s="15">
        <v>16.741250780000001</v>
      </c>
      <c r="C40" s="15"/>
      <c r="D40" s="15">
        <v>147.25170055999999</v>
      </c>
      <c r="E40" s="15">
        <v>3.41561782</v>
      </c>
      <c r="F40" s="15">
        <v>3.14236827</v>
      </c>
      <c r="G40" s="15">
        <v>7.7190018599999997</v>
      </c>
      <c r="H40" s="15">
        <v>7.6939619500000003</v>
      </c>
      <c r="I40" s="15"/>
      <c r="J40" s="17" t="s">
        <v>207</v>
      </c>
      <c r="K40" s="17">
        <v>0</v>
      </c>
      <c r="L40" s="17">
        <v>8.7355058743661895E-2</v>
      </c>
      <c r="M40" s="17">
        <v>1.42184135662544E-2</v>
      </c>
      <c r="N40" s="17">
        <v>3.2346320165765302E-2</v>
      </c>
      <c r="O40" s="17">
        <v>3.2346320165765302E-2</v>
      </c>
      <c r="P40" s="17">
        <v>0.124924805039765</v>
      </c>
      <c r="Q40" s="17">
        <v>0</v>
      </c>
      <c r="R40" s="5">
        <v>1.3835825316776599E-5</v>
      </c>
      <c r="S40" s="5">
        <v>6.7551463262730197E-5</v>
      </c>
      <c r="T40" s="17">
        <v>1.5652622365214301E-2</v>
      </c>
      <c r="U40" s="5">
        <v>1.3135096190893299E-5</v>
      </c>
      <c r="V40" s="17">
        <v>7.7940186239765404E-3</v>
      </c>
      <c r="W40" s="17">
        <v>4.59792178001179E-4</v>
      </c>
      <c r="X40" s="17">
        <v>2.81808159305985E-4</v>
      </c>
      <c r="Y40" s="17">
        <v>0.18462074279389501</v>
      </c>
      <c r="Z40" s="5">
        <v>4.5501275924976699E-9</v>
      </c>
      <c r="AA40" s="5">
        <v>1.8200570886864302E-8</v>
      </c>
      <c r="AB40" s="17">
        <v>16.741224522010299</v>
      </c>
      <c r="AC40" s="17">
        <v>0.27324904413102002</v>
      </c>
      <c r="AD40" s="17">
        <v>1.4581553817578501</v>
      </c>
      <c r="AE40" s="17">
        <v>0.43154487618291698</v>
      </c>
      <c r="AF40" s="17">
        <v>3.9329874171199902E-2</v>
      </c>
      <c r="AG40" s="17">
        <v>1.04784141988679</v>
      </c>
      <c r="AH40" s="17">
        <v>0.165492705346759</v>
      </c>
      <c r="AI40" s="17">
        <v>0.76975702160088599</v>
      </c>
      <c r="AJ40" s="17">
        <v>5.8300070396904704E-3</v>
      </c>
      <c r="AK40" s="17">
        <v>0.134335080276095</v>
      </c>
      <c r="AL40" s="17">
        <v>3.3776761307340798E-3</v>
      </c>
      <c r="AM40" s="17">
        <v>0</v>
      </c>
      <c r="AN40" s="17">
        <v>0</v>
      </c>
      <c r="AO40" s="17">
        <v>0.14112295860592899</v>
      </c>
      <c r="AP40" s="17">
        <v>0.14112295860592899</v>
      </c>
      <c r="AQ40" s="17">
        <v>0</v>
      </c>
      <c r="AR40" s="17">
        <v>0</v>
      </c>
      <c r="AS40" s="17">
        <v>2.1466147806428599E-2</v>
      </c>
      <c r="AT40" s="5">
        <v>3.8091908885243899E-8</v>
      </c>
      <c r="AU40" s="5">
        <v>7.3556901469711202E-8</v>
      </c>
      <c r="AV40" s="17">
        <v>1.17801415389363</v>
      </c>
      <c r="AW40" s="17">
        <v>2.7174608719577598E-2</v>
      </c>
      <c r="AX40" s="17">
        <v>4.2491276701248299E-3</v>
      </c>
      <c r="AY40" s="17">
        <v>0</v>
      </c>
      <c r="AZ40" s="17">
        <v>2.3466783493666798</v>
      </c>
      <c r="BA40" s="17">
        <v>1.15496755588992E-2</v>
      </c>
      <c r="BB40" s="5">
        <v>4.7135081819033599E-5</v>
      </c>
      <c r="BC40" s="17">
        <v>3.4566017295259498E-4</v>
      </c>
      <c r="BD40" s="5">
        <v>3.3390748414049999E-6</v>
      </c>
      <c r="BE40" s="5">
        <v>6.77938143818515E-6</v>
      </c>
      <c r="BF40" s="17">
        <v>0</v>
      </c>
      <c r="BG40" s="17">
        <v>0</v>
      </c>
      <c r="BH40" s="17">
        <v>1.4081921888725001E-2</v>
      </c>
      <c r="BI40" s="17">
        <v>6.0481137717224097E-2</v>
      </c>
      <c r="BJ40" s="17">
        <v>1.10099014644201E-3</v>
      </c>
      <c r="BK40" s="17">
        <v>1.0578153485782901E-3</v>
      </c>
      <c r="BL40" s="17">
        <v>7.7871822175190202</v>
      </c>
      <c r="BM40" s="17">
        <v>132.526476816746</v>
      </c>
      <c r="BN40" s="17">
        <v>13.5471501109476</v>
      </c>
      <c r="BO40" s="17">
        <v>147.251641081587</v>
      </c>
      <c r="BP40" s="17">
        <v>0</v>
      </c>
      <c r="BQ40" s="17">
        <v>0.15360413124004399</v>
      </c>
      <c r="BR40" s="17">
        <v>0</v>
      </c>
      <c r="BS40" s="17">
        <v>1.3185659934412499E-2</v>
      </c>
      <c r="BT40" s="5">
        <v>2.71815793973665E-5</v>
      </c>
      <c r="BU40" s="5">
        <v>8.0193276282125402E-5</v>
      </c>
      <c r="BV40" s="5">
        <v>6.4355792179103405E-5</v>
      </c>
      <c r="BW40" s="17">
        <v>3.2579912331001902E-3</v>
      </c>
      <c r="BX40" s="17">
        <v>1.8902586462518601E-3</v>
      </c>
      <c r="BY40" s="17">
        <v>1.2859744128705799</v>
      </c>
      <c r="BZ40" s="17">
        <v>1.8352348197997099E-2</v>
      </c>
      <c r="CA40" s="17">
        <v>1.1814478524225999E-2</v>
      </c>
      <c r="CB40" s="17">
        <v>1.4581569172770701</v>
      </c>
      <c r="CC40" s="17">
        <v>1.0821731058163401E-2</v>
      </c>
      <c r="CD40" s="17">
        <v>0</v>
      </c>
      <c r="CE40" s="5">
        <v>1.9702677733868999E-8</v>
      </c>
      <c r="CF40" s="17">
        <v>8.2472999774026202E-3</v>
      </c>
      <c r="CG40" s="17">
        <v>3.4156157654524701</v>
      </c>
      <c r="CH40" s="17">
        <v>3.1423667213214501</v>
      </c>
      <c r="CI40" s="17">
        <v>0.27324904413102002</v>
      </c>
      <c r="CJ40" s="17">
        <v>4.1688007297298697E-3</v>
      </c>
      <c r="CK40" s="17">
        <v>0</v>
      </c>
      <c r="CL40" s="17">
        <v>4.0332257698264401E-2</v>
      </c>
      <c r="CM40" s="17">
        <v>9.6696016909450597E-3</v>
      </c>
      <c r="CN40" s="17">
        <v>0.26196037302204001</v>
      </c>
      <c r="CO40" s="17">
        <v>5.4658968898295197E-2</v>
      </c>
      <c r="CP40" s="17">
        <v>3.9329439750436797E-2</v>
      </c>
      <c r="CQ40" s="17">
        <v>1.0478425818328101</v>
      </c>
      <c r="CR40" s="17">
        <v>2.8960623281980998E-3</v>
      </c>
      <c r="CS40" s="17">
        <v>9.3354545765196705E-3</v>
      </c>
      <c r="CT40" s="17">
        <v>0.165493685742158</v>
      </c>
      <c r="CU40" s="17">
        <v>2.92523699135237E-4</v>
      </c>
      <c r="CV40" s="17">
        <v>7.7190021757414398</v>
      </c>
      <c r="CW40" s="17">
        <v>1.9085242099512201</v>
      </c>
      <c r="CX40" s="17">
        <v>0</v>
      </c>
      <c r="CY40" s="17">
        <v>0</v>
      </c>
      <c r="CZ40" s="17">
        <v>0.16302803681215999</v>
      </c>
      <c r="DA40" s="17">
        <v>1.5657233600068699E-2</v>
      </c>
      <c r="DB40" s="17">
        <v>0</v>
      </c>
      <c r="DC40" s="17">
        <v>7.6939600798073098</v>
      </c>
      <c r="DD40" s="17">
        <v>1.4887808416485E-2</v>
      </c>
      <c r="DE40" s="17">
        <v>0.25047311604992301</v>
      </c>
      <c r="DG40" s="26">
        <f t="shared" si="34"/>
        <v>1.0121162752009034</v>
      </c>
      <c r="DH40" s="25">
        <f t="shared" si="35"/>
        <v>8.0000069625093921E-3</v>
      </c>
      <c r="DI40" s="25">
        <f t="shared" si="36"/>
        <v>1.9247001728617513E-2</v>
      </c>
      <c r="DJ40" s="40">
        <f t="shared" si="37"/>
        <v>-1.5684604482444558E-6</v>
      </c>
      <c r="DK40" s="40"/>
      <c r="DL40" s="40">
        <f t="shared" si="38"/>
        <v>-4.0392343699144556E-7</v>
      </c>
      <c r="DM40" s="40">
        <f t="shared" si="39"/>
        <v>-6.015156373331829E-7</v>
      </c>
      <c r="DN40" s="40">
        <f t="shared" si="40"/>
        <v>-4.9283801794666987E-7</v>
      </c>
      <c r="DO40" s="40">
        <f t="shared" si="41"/>
        <v>4.0904438919838388E-8</v>
      </c>
      <c r="DP40" s="40">
        <f t="shared" si="42"/>
        <v>-2.4307277611239066E-7</v>
      </c>
      <c r="DQ40" s="72">
        <f t="shared" si="9"/>
        <v>2.8195354667424976E-5</v>
      </c>
      <c r="DR40" s="72">
        <f t="shared" si="10"/>
        <v>-1.734454172409658E-6</v>
      </c>
      <c r="DS40" s="72">
        <f t="shared" si="11"/>
        <v>-1.1675923629978561E-7</v>
      </c>
      <c r="DT40" s="72">
        <f t="shared" si="12"/>
        <v>1.9857247496089624E-4</v>
      </c>
      <c r="DU40" s="72">
        <f t="shared" si="13"/>
        <v>2.5091331022288788E-7</v>
      </c>
      <c r="DV40" s="72">
        <f t="shared" si="14"/>
        <v>4.7553527611633311E-6</v>
      </c>
      <c r="DW40" s="72">
        <f t="shared" si="15"/>
        <v>2.4151548178014643E-6</v>
      </c>
      <c r="DX40" s="72">
        <f t="shared" si="16"/>
        <v>-1.6079922353457176E-6</v>
      </c>
      <c r="DY40" s="72">
        <f t="shared" si="17"/>
        <v>8.187855804163802E-6</v>
      </c>
      <c r="DZ40" s="72">
        <f t="shared" si="18"/>
        <v>2.4292499214482626E-6</v>
      </c>
      <c r="EA40" s="72">
        <f t="shared" si="19"/>
        <v>-3.8024231026343057E-8</v>
      </c>
      <c r="EB40" s="72">
        <f t="shared" si="20"/>
        <v>4.2568224827865993E-6</v>
      </c>
      <c r="EC40" s="72">
        <f t="shared" si="21"/>
        <v>-1.4903252347113853E-6</v>
      </c>
      <c r="ED40" s="72">
        <f t="shared" si="22"/>
        <v>3.5022199246777275E-6</v>
      </c>
      <c r="EE40" s="72">
        <f t="shared" si="23"/>
        <v>1.4026634370084681E-4</v>
      </c>
      <c r="EF40" s="72">
        <f t="shared" si="24"/>
        <v>-2.0498717753607872E-7</v>
      </c>
      <c r="EG40" s="72">
        <f t="shared" si="25"/>
        <v>1.5863402731170198E-6</v>
      </c>
      <c r="EH40" s="72">
        <f t="shared" si="26"/>
        <v>-2.9137538307663725E-7</v>
      </c>
      <c r="EI40" s="114">
        <f t="shared" si="27"/>
        <v>2.2782501360835279E-6</v>
      </c>
      <c r="EJ40" s="72">
        <f t="shared" si="28"/>
        <v>3.9459943672347234E-6</v>
      </c>
      <c r="EK40" s="72">
        <f t="shared" si="29"/>
        <v>7.8528157351088611E-4</v>
      </c>
      <c r="EL40" s="72">
        <f t="shared" si="30"/>
        <v>-9.7372013733129767E-4</v>
      </c>
      <c r="EM40" s="114">
        <f t="shared" si="31"/>
        <v>-5.2267961672376024E-4</v>
      </c>
      <c r="EN40" s="40">
        <f t="shared" si="32"/>
        <v>-7.2138557249882888E-7</v>
      </c>
      <c r="EO40" s="40">
        <f t="shared" si="33"/>
        <v>-7.8411469840054133E-7</v>
      </c>
      <c r="EP40" s="40"/>
      <c r="EQ40" s="40"/>
      <c r="ER40" s="40"/>
      <c r="ES40" s="40"/>
    </row>
    <row r="41" spans="1:149" x14ac:dyDescent="0.3">
      <c r="A41" s="15" t="s">
        <v>208</v>
      </c>
      <c r="B41" s="15">
        <v>172.36993136999999</v>
      </c>
      <c r="C41" s="15"/>
      <c r="D41" s="15">
        <v>1163.5400927000001</v>
      </c>
      <c r="E41" s="15">
        <v>42.862703260000004</v>
      </c>
      <c r="F41" s="15">
        <v>39.433687020000001</v>
      </c>
      <c r="G41" s="15">
        <v>93.451856100000001</v>
      </c>
      <c r="H41" s="15">
        <v>91.134124889999995</v>
      </c>
      <c r="I41" s="15"/>
      <c r="J41" s="17" t="s">
        <v>208</v>
      </c>
      <c r="K41" s="17">
        <v>0</v>
      </c>
      <c r="L41" s="17">
        <v>1.0347107254708701</v>
      </c>
      <c r="M41" s="17">
        <v>0.16841626846274299</v>
      </c>
      <c r="N41" s="17">
        <v>0.38313853538454201</v>
      </c>
      <c r="O41" s="17">
        <v>0.38313853538454201</v>
      </c>
      <c r="P41" s="17">
        <v>1.4797235183012201</v>
      </c>
      <c r="Q41" s="17">
        <v>0</v>
      </c>
      <c r="R41" s="17">
        <v>1.7362698131031699E-4</v>
      </c>
      <c r="S41" s="17">
        <v>8.4770549223146395E-4</v>
      </c>
      <c r="T41" s="17">
        <v>0.18540305422848399</v>
      </c>
      <c r="U41" s="17">
        <v>1.6483353097767399E-4</v>
      </c>
      <c r="V41" s="17">
        <v>9.2318982813780703E-2</v>
      </c>
      <c r="W41" s="17">
        <v>5.7699413609131498E-3</v>
      </c>
      <c r="X41" s="17">
        <v>3.5364120326063599E-3</v>
      </c>
      <c r="Y41" s="17">
        <v>2.1868130514940298</v>
      </c>
      <c r="Z41" s="5">
        <v>5.71002256496745E-8</v>
      </c>
      <c r="AA41" s="5">
        <v>2.28395669505117E-7</v>
      </c>
      <c r="AB41" s="17">
        <v>172.36989780915599</v>
      </c>
      <c r="AC41" s="17">
        <v>3.4290157284346598</v>
      </c>
      <c r="AD41" s="17">
        <v>18.298447307880899</v>
      </c>
      <c r="AE41" s="17">
        <v>5.4154649665724204</v>
      </c>
      <c r="AF41" s="17">
        <v>0.49355149891146699</v>
      </c>
      <c r="AG41" s="17">
        <v>13.149396914080301</v>
      </c>
      <c r="AH41" s="17">
        <v>2.0767730931397601</v>
      </c>
      <c r="AI41" s="17">
        <v>9.1176804559637201</v>
      </c>
      <c r="AJ41" s="17">
        <v>6.9055729479550298E-2</v>
      </c>
      <c r="AK41" s="17">
        <v>1.5911876861575001</v>
      </c>
      <c r="AL41" s="17">
        <v>4.0008050099151697E-2</v>
      </c>
      <c r="AM41" s="17">
        <v>0</v>
      </c>
      <c r="AN41" s="17">
        <v>0</v>
      </c>
      <c r="AO41" s="17">
        <v>1.6715846135351999</v>
      </c>
      <c r="AP41" s="17">
        <v>1.6715846135351999</v>
      </c>
      <c r="AQ41" s="17">
        <v>0</v>
      </c>
      <c r="AR41" s="17">
        <v>0</v>
      </c>
      <c r="AS41" s="17">
        <v>0.25426467949792397</v>
      </c>
      <c r="AT41" s="5">
        <v>4.78018817037883E-7</v>
      </c>
      <c r="AU41" s="5">
        <v>9.2307489298155796E-7</v>
      </c>
      <c r="AV41" s="17">
        <v>9.3083190978907293</v>
      </c>
      <c r="AW41" s="17">
        <v>0.32188044762266699</v>
      </c>
      <c r="AX41" s="17">
        <v>5.0330303924663297E-2</v>
      </c>
      <c r="AY41" s="17">
        <v>0</v>
      </c>
      <c r="AZ41" s="17">
        <v>27.7961305584823</v>
      </c>
      <c r="BA41" s="17">
        <v>0.136804592782861</v>
      </c>
      <c r="BB41" s="17">
        <v>5.9150455770322396E-4</v>
      </c>
      <c r="BC41" s="17">
        <v>4.3377030281585302E-3</v>
      </c>
      <c r="BD41" s="5">
        <v>4.1902810078429398E-5</v>
      </c>
      <c r="BE41" s="5">
        <v>8.5074805157713104E-5</v>
      </c>
      <c r="BF41" s="17">
        <v>0</v>
      </c>
      <c r="BG41" s="17">
        <v>0</v>
      </c>
      <c r="BH41" s="17">
        <v>0.166797302705185</v>
      </c>
      <c r="BI41" s="17">
        <v>0.75898029849148696</v>
      </c>
      <c r="BJ41" s="17">
        <v>1.38163744638634E-2</v>
      </c>
      <c r="BK41" s="17">
        <v>1.3274566152438501E-2</v>
      </c>
      <c r="BL41" s="17">
        <v>92.238305056851601</v>
      </c>
      <c r="BM41" s="17">
        <v>1047.1856197357699</v>
      </c>
      <c r="BN41" s="17">
        <v>107.045638476606</v>
      </c>
      <c r="BO41" s="17">
        <v>1163.53957731027</v>
      </c>
      <c r="BP41" s="17">
        <v>0</v>
      </c>
      <c r="BQ41" s="17">
        <v>1.81942411528519</v>
      </c>
      <c r="BR41" s="17">
        <v>0</v>
      </c>
      <c r="BS41" s="17">
        <v>0.156257424135022</v>
      </c>
      <c r="BT41" s="17">
        <v>3.4110313758627E-4</v>
      </c>
      <c r="BU41" s="17">
        <v>1.00636549540038E-3</v>
      </c>
      <c r="BV41" s="17">
        <v>8.0759646866647905E-4</v>
      </c>
      <c r="BW41" s="17">
        <v>3.9080992365305801E-2</v>
      </c>
      <c r="BX41" s="17">
        <v>2.3720930432050799E-2</v>
      </c>
      <c r="BY41" s="17">
        <v>15.2322477960647</v>
      </c>
      <c r="BZ41" s="17">
        <v>0.230303928504109</v>
      </c>
      <c r="CA41" s="17">
        <v>0.148260219293749</v>
      </c>
      <c r="CB41" s="17">
        <v>18.298468961788402</v>
      </c>
      <c r="CC41" s="17">
        <v>0.135802373617288</v>
      </c>
      <c r="CD41" s="17">
        <v>0</v>
      </c>
      <c r="CE41" s="5">
        <v>2.4724796454967797E-7</v>
      </c>
      <c r="CF41" s="17">
        <v>0.103495644262195</v>
      </c>
      <c r="CG41" s="17">
        <v>42.862693578428797</v>
      </c>
      <c r="CH41" s="17">
        <v>39.433677849994197</v>
      </c>
      <c r="CI41" s="17">
        <v>3.4290157284346598</v>
      </c>
      <c r="CJ41" s="17">
        <v>5.2314484570401901E-2</v>
      </c>
      <c r="CK41" s="17">
        <v>0</v>
      </c>
      <c r="CL41" s="17">
        <v>0.506130870417831</v>
      </c>
      <c r="CM41" s="17">
        <v>0.121344326228938</v>
      </c>
      <c r="CN41" s="17">
        <v>3.2873540213958501</v>
      </c>
      <c r="CO41" s="17">
        <v>0.68591776061112097</v>
      </c>
      <c r="CP41" s="17">
        <v>0.493545844056063</v>
      </c>
      <c r="CQ41" s="17">
        <v>13.1494092357126</v>
      </c>
      <c r="CR41" s="17">
        <v>3.4303943241093302E-2</v>
      </c>
      <c r="CS41" s="17">
        <v>0.117150862822908</v>
      </c>
      <c r="CT41" s="17">
        <v>2.0767874899827401</v>
      </c>
      <c r="CU41" s="17">
        <v>3.6708962978885202E-3</v>
      </c>
      <c r="CV41" s="17">
        <v>93.4518616423331</v>
      </c>
      <c r="CW41" s="17">
        <v>22.606262334052001</v>
      </c>
      <c r="CX41" s="17">
        <v>0</v>
      </c>
      <c r="CY41" s="17">
        <v>0</v>
      </c>
      <c r="CZ41" s="17">
        <v>1.9310481316095001</v>
      </c>
      <c r="DA41" s="17">
        <v>0.18545824010800199</v>
      </c>
      <c r="DB41" s="17">
        <v>0</v>
      </c>
      <c r="DC41" s="17">
        <v>91.134123466547607</v>
      </c>
      <c r="DD41" s="17">
        <v>0.17634496322888801</v>
      </c>
      <c r="DE41" s="17">
        <v>2.9668260557013002</v>
      </c>
      <c r="DG41" s="26">
        <f t="shared" si="34"/>
        <v>1.0121160060392671</v>
      </c>
      <c r="DH41" s="25">
        <f t="shared" si="35"/>
        <v>8.0000021309189796E-3</v>
      </c>
      <c r="DI41" s="25">
        <f t="shared" si="36"/>
        <v>1.9247007630854261E-2</v>
      </c>
      <c r="DJ41" s="40">
        <f t="shared" si="37"/>
        <v>-1.9470242713320269E-7</v>
      </c>
      <c r="DK41" s="40"/>
      <c r="DL41" s="40">
        <f t="shared" si="38"/>
        <v>-4.4294969572566095E-7</v>
      </c>
      <c r="DM41" s="40">
        <f t="shared" si="39"/>
        <v>-2.2587402264917788E-7</v>
      </c>
      <c r="DN41" s="40">
        <f t="shared" si="40"/>
        <v>-2.3254244014595381E-7</v>
      </c>
      <c r="DO41" s="40">
        <f t="shared" si="41"/>
        <v>5.9306827391402474E-8</v>
      </c>
      <c r="DP41" s="40">
        <f t="shared" si="42"/>
        <v>-1.5619312640211608E-8</v>
      </c>
      <c r="DQ41" s="72">
        <f t="shared" si="9"/>
        <v>2.7876676245255023E-5</v>
      </c>
      <c r="DR41" s="72">
        <f t="shared" si="10"/>
        <v>2.4243355857191048E-6</v>
      </c>
      <c r="DS41" s="72">
        <f t="shared" si="11"/>
        <v>2.1268977827166459E-7</v>
      </c>
      <c r="DT41" s="72">
        <f t="shared" si="12"/>
        <v>1.9554254662523582E-4</v>
      </c>
      <c r="DU41" s="72">
        <f t="shared" si="13"/>
        <v>4.5959591808280097E-6</v>
      </c>
      <c r="DV41" s="72">
        <f t="shared" si="14"/>
        <v>1.2537217108854645E-6</v>
      </c>
      <c r="DW41" s="72">
        <f t="shared" si="15"/>
        <v>5.8249711868162791E-7</v>
      </c>
      <c r="DX41" s="72">
        <f t="shared" si="16"/>
        <v>-1.3774015904105531E-5</v>
      </c>
      <c r="DY41" s="72">
        <f t="shared" si="17"/>
        <v>4.2465968315387258E-6</v>
      </c>
      <c r="DZ41" s="72">
        <f t="shared" si="18"/>
        <v>1.5080993000067644E-6</v>
      </c>
      <c r="EA41" s="72">
        <f t="shared" si="19"/>
        <v>1.8682388153094102E-6</v>
      </c>
      <c r="EB41" s="72">
        <f t="shared" si="20"/>
        <v>8.4573225779449605E-6</v>
      </c>
      <c r="EC41" s="72">
        <f t="shared" si="21"/>
        <v>-4.3523965038038643E-7</v>
      </c>
      <c r="ED41" s="72">
        <f t="shared" si="22"/>
        <v>9.2344622079404633E-6</v>
      </c>
      <c r="EE41" s="72">
        <f t="shared" si="23"/>
        <v>1.310550319874494E-4</v>
      </c>
      <c r="EF41" s="72">
        <f t="shared" si="24"/>
        <v>1.4519084127679353E-7</v>
      </c>
      <c r="EG41" s="72">
        <f t="shared" si="25"/>
        <v>1.611435863021329E-6</v>
      </c>
      <c r="EH41" s="72">
        <f t="shared" si="26"/>
        <v>2.4629123515699687E-6</v>
      </c>
      <c r="EI41" s="114">
        <f t="shared" si="27"/>
        <v>3.1953575903559724E-6</v>
      </c>
      <c r="EJ41" s="72">
        <f t="shared" si="28"/>
        <v>5.3479237648518368E-6</v>
      </c>
      <c r="EK41" s="72">
        <f t="shared" si="29"/>
        <v>8.0225068630642772E-4</v>
      </c>
      <c r="EL41" s="72">
        <f t="shared" si="30"/>
        <v>-9.8210872173178413E-4</v>
      </c>
      <c r="EM41" s="114">
        <f t="shared" si="31"/>
        <v>-5.3599539022612284E-4</v>
      </c>
      <c r="EN41" s="40">
        <f t="shared" si="32"/>
        <v>-1.0281530536792732E-6</v>
      </c>
      <c r="EO41" s="40">
        <f t="shared" si="33"/>
        <v>-1.1175576751668629E-6</v>
      </c>
      <c r="EP41" s="40"/>
      <c r="EQ41" s="40"/>
      <c r="ER41" s="40"/>
      <c r="ES41" s="40"/>
    </row>
    <row r="42" spans="1:149" x14ac:dyDescent="0.3">
      <c r="A42" s="15" t="s">
        <v>209</v>
      </c>
      <c r="B42" s="15"/>
      <c r="C42" s="15"/>
      <c r="D42" s="15"/>
      <c r="E42" s="15"/>
      <c r="F42" s="15"/>
      <c r="G42" s="15"/>
      <c r="H42" s="15"/>
      <c r="I42" s="15"/>
      <c r="DG42" s="26" t="e">
        <f t="shared" si="34"/>
        <v>#DIV/0!</v>
      </c>
      <c r="DH42" s="25" t="e">
        <f t="shared" si="35"/>
        <v>#DIV/0!</v>
      </c>
      <c r="DI42" s="25" t="e">
        <f t="shared" si="36"/>
        <v>#DIV/0!</v>
      </c>
      <c r="DJ42" s="40">
        <f t="shared" si="37"/>
        <v>0</v>
      </c>
      <c r="DK42" s="40"/>
      <c r="DL42" s="40">
        <f t="shared" si="38"/>
        <v>0</v>
      </c>
      <c r="DM42" s="40">
        <f t="shared" si="39"/>
        <v>0</v>
      </c>
      <c r="DN42" s="40">
        <f t="shared" si="40"/>
        <v>0</v>
      </c>
      <c r="DO42" s="40">
        <f t="shared" si="41"/>
        <v>0</v>
      </c>
      <c r="DP42" s="40">
        <f t="shared" si="42"/>
        <v>0</v>
      </c>
      <c r="DQ42" s="72" t="e">
        <f t="shared" si="9"/>
        <v>#DIV/0!</v>
      </c>
      <c r="DR42" s="72" t="e">
        <f t="shared" si="10"/>
        <v>#DIV/0!</v>
      </c>
      <c r="DS42" s="72" t="e">
        <f t="shared" si="11"/>
        <v>#DIV/0!</v>
      </c>
      <c r="DT42" s="72" t="e">
        <f t="shared" si="12"/>
        <v>#DIV/0!</v>
      </c>
      <c r="DU42" s="72" t="e">
        <f t="shared" si="13"/>
        <v>#DIV/0!</v>
      </c>
      <c r="DV42" s="72" t="e">
        <f t="shared" si="14"/>
        <v>#DIV/0!</v>
      </c>
      <c r="DW42" s="72" t="e">
        <f t="shared" si="15"/>
        <v>#DIV/0!</v>
      </c>
      <c r="DX42" s="72" t="e">
        <f t="shared" si="16"/>
        <v>#DIV/0!</v>
      </c>
      <c r="DY42" s="72" t="e">
        <f t="shared" si="17"/>
        <v>#DIV/0!</v>
      </c>
      <c r="DZ42" s="72" t="e">
        <f t="shared" si="18"/>
        <v>#DIV/0!</v>
      </c>
      <c r="EA42" s="72" t="e">
        <f t="shared" si="19"/>
        <v>#DIV/0!</v>
      </c>
      <c r="EB42" s="72" t="e">
        <f t="shared" si="20"/>
        <v>#DIV/0!</v>
      </c>
      <c r="EC42" s="72" t="e">
        <f t="shared" si="21"/>
        <v>#DIV/0!</v>
      </c>
      <c r="ED42" s="72" t="e">
        <f t="shared" si="22"/>
        <v>#DIV/0!</v>
      </c>
      <c r="EE42" s="72" t="e">
        <f t="shared" si="23"/>
        <v>#DIV/0!</v>
      </c>
      <c r="EF42" s="72" t="e">
        <f t="shared" si="24"/>
        <v>#DIV/0!</v>
      </c>
      <c r="EG42" s="72" t="e">
        <f t="shared" si="25"/>
        <v>#DIV/0!</v>
      </c>
      <c r="EH42" s="72" t="e">
        <f t="shared" si="26"/>
        <v>#DIV/0!</v>
      </c>
      <c r="EI42" s="114" t="e">
        <f t="shared" si="27"/>
        <v>#DIV/0!</v>
      </c>
      <c r="EJ42" s="72" t="e">
        <f t="shared" si="28"/>
        <v>#DIV/0!</v>
      </c>
      <c r="EK42" s="72" t="e">
        <f t="shared" si="29"/>
        <v>#DIV/0!</v>
      </c>
      <c r="EL42" s="72" t="e">
        <f t="shared" si="30"/>
        <v>#DIV/0!</v>
      </c>
      <c r="EM42" s="114" t="e">
        <f t="shared" si="31"/>
        <v>#DIV/0!</v>
      </c>
      <c r="EN42" s="40" t="e">
        <f t="shared" si="32"/>
        <v>#DIV/0!</v>
      </c>
      <c r="EO42" s="40" t="e">
        <f t="shared" si="33"/>
        <v>#DIV/0!</v>
      </c>
      <c r="EP42" s="40"/>
      <c r="EQ42" s="40"/>
      <c r="ER42" s="40"/>
      <c r="ES42" s="40"/>
    </row>
    <row r="43" spans="1:149" x14ac:dyDescent="0.3">
      <c r="A43" s="15" t="s">
        <v>210</v>
      </c>
      <c r="B43" s="15"/>
      <c r="C43" s="15"/>
      <c r="D43" s="15"/>
      <c r="E43" s="15"/>
      <c r="F43" s="15"/>
      <c r="G43" s="15"/>
      <c r="H43" s="15"/>
      <c r="I43" s="15"/>
      <c r="DG43" s="26" t="e">
        <f t="shared" si="34"/>
        <v>#DIV/0!</v>
      </c>
      <c r="DH43" s="25" t="e">
        <f t="shared" si="35"/>
        <v>#DIV/0!</v>
      </c>
      <c r="DI43" s="25" t="e">
        <f t="shared" si="36"/>
        <v>#DIV/0!</v>
      </c>
      <c r="DJ43" s="40">
        <f t="shared" si="37"/>
        <v>0</v>
      </c>
      <c r="DK43" s="40"/>
      <c r="DL43" s="40">
        <f t="shared" si="38"/>
        <v>0</v>
      </c>
      <c r="DM43" s="40">
        <f t="shared" si="39"/>
        <v>0</v>
      </c>
      <c r="DN43" s="40">
        <f t="shared" si="40"/>
        <v>0</v>
      </c>
      <c r="DO43" s="40">
        <f t="shared" si="41"/>
        <v>0</v>
      </c>
      <c r="DP43" s="40">
        <f t="shared" si="42"/>
        <v>0</v>
      </c>
      <c r="DQ43" s="72" t="e">
        <f t="shared" si="9"/>
        <v>#DIV/0!</v>
      </c>
      <c r="DR43" s="72" t="e">
        <f t="shared" si="10"/>
        <v>#DIV/0!</v>
      </c>
      <c r="DS43" s="72" t="e">
        <f t="shared" si="11"/>
        <v>#DIV/0!</v>
      </c>
      <c r="DT43" s="72" t="e">
        <f t="shared" si="12"/>
        <v>#DIV/0!</v>
      </c>
      <c r="DU43" s="72" t="e">
        <f t="shared" si="13"/>
        <v>#DIV/0!</v>
      </c>
      <c r="DV43" s="72" t="e">
        <f t="shared" si="14"/>
        <v>#DIV/0!</v>
      </c>
      <c r="DW43" s="72" t="e">
        <f t="shared" si="15"/>
        <v>#DIV/0!</v>
      </c>
      <c r="DX43" s="72" t="e">
        <f t="shared" si="16"/>
        <v>#DIV/0!</v>
      </c>
      <c r="DY43" s="72" t="e">
        <f t="shared" si="17"/>
        <v>#DIV/0!</v>
      </c>
      <c r="DZ43" s="72" t="e">
        <f t="shared" si="18"/>
        <v>#DIV/0!</v>
      </c>
      <c r="EA43" s="72" t="e">
        <f t="shared" si="19"/>
        <v>#DIV/0!</v>
      </c>
      <c r="EB43" s="72" t="e">
        <f t="shared" si="20"/>
        <v>#DIV/0!</v>
      </c>
      <c r="EC43" s="72" t="e">
        <f t="shared" si="21"/>
        <v>#DIV/0!</v>
      </c>
      <c r="ED43" s="72" t="e">
        <f t="shared" si="22"/>
        <v>#DIV/0!</v>
      </c>
      <c r="EE43" s="72" t="e">
        <f t="shared" si="23"/>
        <v>#DIV/0!</v>
      </c>
      <c r="EF43" s="72" t="e">
        <f t="shared" si="24"/>
        <v>#DIV/0!</v>
      </c>
      <c r="EG43" s="72" t="e">
        <f t="shared" si="25"/>
        <v>#DIV/0!</v>
      </c>
      <c r="EH43" s="72" t="e">
        <f t="shared" si="26"/>
        <v>#DIV/0!</v>
      </c>
      <c r="EI43" s="114" t="e">
        <f t="shared" si="27"/>
        <v>#DIV/0!</v>
      </c>
      <c r="EJ43" s="72" t="e">
        <f t="shared" si="28"/>
        <v>#DIV/0!</v>
      </c>
      <c r="EK43" s="72" t="e">
        <f t="shared" si="29"/>
        <v>#DIV/0!</v>
      </c>
      <c r="EL43" s="72" t="e">
        <f t="shared" si="30"/>
        <v>#DIV/0!</v>
      </c>
      <c r="EM43" s="114" t="e">
        <f t="shared" si="31"/>
        <v>#DIV/0!</v>
      </c>
      <c r="EN43" s="40" t="e">
        <f t="shared" si="32"/>
        <v>#DIV/0!</v>
      </c>
      <c r="EO43" s="40" t="e">
        <f t="shared" si="33"/>
        <v>#DIV/0!</v>
      </c>
      <c r="EP43" s="40"/>
      <c r="EQ43" s="40"/>
      <c r="ER43" s="40"/>
      <c r="ES43" s="40"/>
    </row>
    <row r="44" spans="1:149" x14ac:dyDescent="0.3">
      <c r="A44" s="15" t="s">
        <v>211</v>
      </c>
      <c r="B44" s="15">
        <v>1660.6491816</v>
      </c>
      <c r="C44" s="15"/>
      <c r="D44" s="15">
        <v>13565.459434</v>
      </c>
      <c r="E44" s="15">
        <v>474.55634019000001</v>
      </c>
      <c r="F44" s="15">
        <v>436.59183302999998</v>
      </c>
      <c r="G44" s="15">
        <v>1099.7748349000001</v>
      </c>
      <c r="H44" s="15">
        <v>739.55250023999997</v>
      </c>
      <c r="I44" s="15"/>
      <c r="J44" s="17" t="s">
        <v>211</v>
      </c>
      <c r="K44" s="17">
        <v>0</v>
      </c>
      <c r="L44" s="17">
        <v>8.3846029625511491</v>
      </c>
      <c r="M44" s="17">
        <v>1.36669586617605</v>
      </c>
      <c r="N44" s="17">
        <v>3.1046949301473399</v>
      </c>
      <c r="O44" s="17">
        <v>3.1046949301473399</v>
      </c>
      <c r="P44" s="17">
        <v>11.9906605825</v>
      </c>
      <c r="Q44" s="17">
        <v>0</v>
      </c>
      <c r="R44" s="17">
        <v>1.9223117364043701E-3</v>
      </c>
      <c r="S44" s="17">
        <v>9.3854145143272803E-3</v>
      </c>
      <c r="T44" s="17">
        <v>1.50238213359451</v>
      </c>
      <c r="U44" s="17">
        <v>1.8249574300750701E-3</v>
      </c>
      <c r="V44" s="17">
        <v>0.749168556650331</v>
      </c>
      <c r="W44" s="17">
        <v>6.3882145889868097E-2</v>
      </c>
      <c r="X44" s="17">
        <v>3.9153557395900401E-2</v>
      </c>
      <c r="Y44" s="17">
        <v>17.745656223564499</v>
      </c>
      <c r="Z44" s="5">
        <v>6.3218490761090605E-7</v>
      </c>
      <c r="AA44" s="5">
        <v>2.52872791883684E-6</v>
      </c>
      <c r="AB44" s="17">
        <v>1660.64888245153</v>
      </c>
      <c r="AC44" s="17">
        <v>37.964479318992197</v>
      </c>
      <c r="AD44" s="17">
        <v>199.90942822456199</v>
      </c>
      <c r="AE44" s="17">
        <v>61.632393481042897</v>
      </c>
      <c r="AF44" s="17">
        <v>5.3789709126804297</v>
      </c>
      <c r="AG44" s="17">
        <v>146.21245674245</v>
      </c>
      <c r="AH44" s="17">
        <v>23.457919077916799</v>
      </c>
      <c r="AI44" s="17">
        <v>73.883495345837304</v>
      </c>
      <c r="AJ44" s="17">
        <v>0.55958113842628299</v>
      </c>
      <c r="AK44" s="17">
        <v>12.8938819255408</v>
      </c>
      <c r="AL44" s="17">
        <v>0.324664264812282</v>
      </c>
      <c r="AM44" s="17">
        <v>0</v>
      </c>
      <c r="AN44" s="17">
        <v>0</v>
      </c>
      <c r="AO44" s="17">
        <v>13.5453890631407</v>
      </c>
      <c r="AP44" s="17">
        <v>13.5453890631407</v>
      </c>
      <c r="AQ44" s="17">
        <v>0</v>
      </c>
      <c r="AR44" s="17">
        <v>0</v>
      </c>
      <c r="AS44" s="17">
        <v>2.0633560325049598</v>
      </c>
      <c r="AT44" s="5">
        <v>5.2924148355720997E-6</v>
      </c>
      <c r="AU44" s="5">
        <v>1.02197170827824E-5</v>
      </c>
      <c r="AV44" s="17">
        <v>108.52364665967799</v>
      </c>
      <c r="AW44" s="17">
        <v>2.6083009961979902</v>
      </c>
      <c r="AX44" s="17">
        <v>0.40784267982484601</v>
      </c>
      <c r="AY44" s="17">
        <v>0</v>
      </c>
      <c r="AZ44" s="17">
        <v>225.78998180239</v>
      </c>
      <c r="BA44" s="17">
        <v>1.1085707233300599</v>
      </c>
      <c r="BB44" s="17">
        <v>6.5488766938606802E-3</v>
      </c>
      <c r="BC44" s="17">
        <v>4.8025084265723002E-2</v>
      </c>
      <c r="BD44" s="17">
        <v>4.6392426268842602E-4</v>
      </c>
      <c r="BE44" s="17">
        <v>9.4190382962019796E-4</v>
      </c>
      <c r="BF44" s="17">
        <v>0</v>
      </c>
      <c r="BG44" s="17">
        <v>0</v>
      </c>
      <c r="BH44" s="17">
        <v>1.3665813595905201</v>
      </c>
      <c r="BI44" s="17">
        <v>8.4030844486967897</v>
      </c>
      <c r="BJ44" s="17">
        <v>0.152968699181534</v>
      </c>
      <c r="BK44" s="17">
        <v>0.14696982956398</v>
      </c>
      <c r="BL44" s="17">
        <v>748.50013930124396</v>
      </c>
      <c r="BM44" s="17">
        <v>12208.9101175295</v>
      </c>
      <c r="BN44" s="17">
        <v>1248.0219867226599</v>
      </c>
      <c r="BO44" s="17">
        <v>13565.4557509118</v>
      </c>
      <c r="BP44" s="17">
        <v>0</v>
      </c>
      <c r="BQ44" s="17">
        <v>14.743380450062499</v>
      </c>
      <c r="BR44" s="17">
        <v>0</v>
      </c>
      <c r="BS44" s="17">
        <v>1.2719559477926401</v>
      </c>
      <c r="BT44" s="17">
        <v>3.7765175476913702E-3</v>
      </c>
      <c r="BU44" s="17">
        <v>1.11418484484121E-2</v>
      </c>
      <c r="BV44" s="17">
        <v>8.9414299247659503E-3</v>
      </c>
      <c r="BW44" s="17">
        <v>0.34298950704039399</v>
      </c>
      <c r="BX44" s="17">
        <v>0.25852232983790502</v>
      </c>
      <c r="BY44" s="17">
        <v>123.43175860404401</v>
      </c>
      <c r="BZ44" s="17">
        <v>2.6404793677585001</v>
      </c>
      <c r="CA44" s="17">
        <v>1.6158119763444001</v>
      </c>
      <c r="CB44" s="17">
        <v>199.909646719357</v>
      </c>
      <c r="CC44" s="17">
        <v>1.4853645833099001</v>
      </c>
      <c r="CD44" s="17">
        <v>0</v>
      </c>
      <c r="CE44" s="5">
        <v>2.73743684032473E-6</v>
      </c>
      <c r="CF44" s="17">
        <v>1.1279469492110199</v>
      </c>
      <c r="CG44" s="17">
        <v>474.55610520507099</v>
      </c>
      <c r="CH44" s="17">
        <v>436.59162588607899</v>
      </c>
      <c r="CI44" s="17">
        <v>37.964479318992197</v>
      </c>
      <c r="CJ44" s="17">
        <v>0.59289456051301503</v>
      </c>
      <c r="CK44" s="17">
        <v>0</v>
      </c>
      <c r="CL44" s="17">
        <v>7.2193209798442401</v>
      </c>
      <c r="CM44" s="17">
        <v>1.3224693391866</v>
      </c>
      <c r="CN44" s="17">
        <v>36.5531583409117</v>
      </c>
      <c r="CO44" s="17">
        <v>7.4754727126220004</v>
      </c>
      <c r="CP44" s="17">
        <v>5.3789057411884</v>
      </c>
      <c r="CQ44" s="17">
        <v>146.212610714352</v>
      </c>
      <c r="CR44" s="17">
        <v>0.27797649357402399</v>
      </c>
      <c r="CS44" s="17">
        <v>1.30000017310691</v>
      </c>
      <c r="CT44" s="17">
        <v>23.458046188594299</v>
      </c>
      <c r="CU44" s="17">
        <v>4.0975209940199597E-2</v>
      </c>
      <c r="CV44" s="17">
        <v>1099.77463424902</v>
      </c>
      <c r="CW44" s="17">
        <v>183.59018422961901</v>
      </c>
      <c r="CX44" s="17">
        <v>0</v>
      </c>
      <c r="CY44" s="17">
        <v>0</v>
      </c>
      <c r="CZ44" s="17">
        <v>15.6478887867758</v>
      </c>
      <c r="DA44" s="17">
        <v>1.5049914973755301</v>
      </c>
      <c r="DB44" s="17">
        <v>0</v>
      </c>
      <c r="DC44" s="17">
        <v>739.55211001945497</v>
      </c>
      <c r="DD44" s="17">
        <v>1.4310375653932501</v>
      </c>
      <c r="DE44" s="17">
        <v>24.041117607454499</v>
      </c>
      <c r="DG44" s="26">
        <f t="shared" si="34"/>
        <v>1.0120992546171677</v>
      </c>
      <c r="DH44" s="25">
        <f t="shared" si="35"/>
        <v>8.0000000480915344E-3</v>
      </c>
      <c r="DI44" s="25">
        <f t="shared" si="36"/>
        <v>1.9247012426412018E-2</v>
      </c>
      <c r="DJ44" s="40">
        <f t="shared" si="37"/>
        <v>-1.8013947398602625E-7</v>
      </c>
      <c r="DK44" s="40"/>
      <c r="DL44" s="40">
        <f t="shared" si="38"/>
        <v>-2.7150486261795757E-7</v>
      </c>
      <c r="DM44" s="40">
        <f t="shared" si="39"/>
        <v>-4.9516761050658051E-7</v>
      </c>
      <c r="DN44" s="40">
        <f t="shared" si="40"/>
        <v>-4.7445670147085579E-7</v>
      </c>
      <c r="DO44" s="40">
        <f t="shared" si="41"/>
        <v>-1.8244732806889082E-7</v>
      </c>
      <c r="DP44" s="40">
        <f t="shared" si="42"/>
        <v>-5.2764414274002216E-7</v>
      </c>
      <c r="DQ44" s="72">
        <f t="shared" si="9"/>
        <v>-1.4094666278933769E-3</v>
      </c>
      <c r="DR44" s="72">
        <f t="shared" si="10"/>
        <v>2.6098486827590345E-6</v>
      </c>
      <c r="DS44" s="72">
        <f t="shared" si="11"/>
        <v>2.7771127532872505E-7</v>
      </c>
      <c r="DT44" s="72">
        <f t="shared" si="12"/>
        <v>-1.2410566304269879E-3</v>
      </c>
      <c r="DU44" s="72">
        <f t="shared" si="13"/>
        <v>2.4295810737404358E-6</v>
      </c>
      <c r="DV44" s="72">
        <f t="shared" si="14"/>
        <v>3.0289678821596228E-6</v>
      </c>
      <c r="DW44" s="72">
        <f t="shared" si="15"/>
        <v>7.723217562756199E-7</v>
      </c>
      <c r="DX44" s="72">
        <f t="shared" si="16"/>
        <v>-3.3360402093058034E-6</v>
      </c>
      <c r="DY44" s="72">
        <f t="shared" si="17"/>
        <v>2.7367230371989795E-6</v>
      </c>
      <c r="DZ44" s="72">
        <f t="shared" si="18"/>
        <v>-1.4357488349832101E-3</v>
      </c>
      <c r="EA44" s="72">
        <f t="shared" si="19"/>
        <v>2.7361085718553328E-6</v>
      </c>
      <c r="EB44" s="72">
        <f t="shared" si="20"/>
        <v>2.1258981032026398E-6</v>
      </c>
      <c r="EC44" s="72">
        <f t="shared" si="21"/>
        <v>1.4152949068851587E-7</v>
      </c>
      <c r="ED44" s="72">
        <f t="shared" si="22"/>
        <v>2.1744921115036542E-6</v>
      </c>
      <c r="EE44" s="72">
        <f t="shared" si="23"/>
        <v>9.7540932557125901E-3</v>
      </c>
      <c r="EF44" s="72">
        <f t="shared" si="24"/>
        <v>2.7259518917253099E-7</v>
      </c>
      <c r="EG44" s="72">
        <f t="shared" si="25"/>
        <v>1.9624640673895929E-6</v>
      </c>
      <c r="EH44" s="72">
        <f t="shared" si="26"/>
        <v>2.9576568954685224E-6</v>
      </c>
      <c r="EI44" s="114">
        <f t="shared" si="27"/>
        <v>3.3200577529606822E-6</v>
      </c>
      <c r="EJ44" s="72">
        <f t="shared" si="28"/>
        <v>-4.2958129885874577E-9</v>
      </c>
      <c r="EK44" s="72">
        <f t="shared" si="29"/>
        <v>7.8702239028616261E-4</v>
      </c>
      <c r="EL44" s="72">
        <f t="shared" si="30"/>
        <v>-9.7187499187773832E-4</v>
      </c>
      <c r="EM44" s="114">
        <f t="shared" si="31"/>
        <v>-5.9677202536100667E-4</v>
      </c>
      <c r="EN44" s="40">
        <f t="shared" si="32"/>
        <v>-9.6394803834569064E-7</v>
      </c>
      <c r="EO44" s="40">
        <f t="shared" si="33"/>
        <v>-1.0477695854553393E-6</v>
      </c>
      <c r="EP44" s="40"/>
      <c r="EQ44" s="40"/>
      <c r="ER44" s="40"/>
      <c r="ES44" s="40"/>
    </row>
    <row r="45" spans="1:149" x14ac:dyDescent="0.3">
      <c r="A45" s="15" t="s">
        <v>212</v>
      </c>
      <c r="B45" s="15"/>
      <c r="C45" s="15"/>
      <c r="D45" s="15"/>
      <c r="E45" s="15"/>
      <c r="F45" s="15"/>
      <c r="G45" s="15"/>
      <c r="H45" s="15"/>
      <c r="I45" s="15"/>
      <c r="DG45" s="26" t="e">
        <f t="shared" si="34"/>
        <v>#DIV/0!</v>
      </c>
      <c r="DH45" s="25" t="e">
        <f t="shared" si="35"/>
        <v>#DIV/0!</v>
      </c>
      <c r="DI45" s="25" t="e">
        <f t="shared" si="36"/>
        <v>#DIV/0!</v>
      </c>
      <c r="DJ45" s="40">
        <f t="shared" si="37"/>
        <v>0</v>
      </c>
      <c r="DK45" s="40"/>
      <c r="DL45" s="40">
        <f t="shared" si="38"/>
        <v>0</v>
      </c>
      <c r="DM45" s="40">
        <f t="shared" si="39"/>
        <v>0</v>
      </c>
      <c r="DN45" s="40">
        <f t="shared" si="40"/>
        <v>0</v>
      </c>
      <c r="DO45" s="40">
        <f t="shared" si="41"/>
        <v>0</v>
      </c>
      <c r="DP45" s="40">
        <f t="shared" si="42"/>
        <v>0</v>
      </c>
      <c r="DQ45" s="72" t="e">
        <f t="shared" si="9"/>
        <v>#DIV/0!</v>
      </c>
      <c r="DR45" s="72" t="e">
        <f t="shared" si="10"/>
        <v>#DIV/0!</v>
      </c>
      <c r="DS45" s="72" t="e">
        <f t="shared" si="11"/>
        <v>#DIV/0!</v>
      </c>
      <c r="DT45" s="72" t="e">
        <f t="shared" si="12"/>
        <v>#DIV/0!</v>
      </c>
      <c r="DU45" s="72" t="e">
        <f t="shared" si="13"/>
        <v>#DIV/0!</v>
      </c>
      <c r="DV45" s="72" t="e">
        <f t="shared" si="14"/>
        <v>#DIV/0!</v>
      </c>
      <c r="DW45" s="72" t="e">
        <f t="shared" si="15"/>
        <v>#DIV/0!</v>
      </c>
      <c r="DX45" s="72" t="e">
        <f t="shared" si="16"/>
        <v>#DIV/0!</v>
      </c>
      <c r="DY45" s="72" t="e">
        <f t="shared" si="17"/>
        <v>#DIV/0!</v>
      </c>
      <c r="DZ45" s="72" t="e">
        <f t="shared" si="18"/>
        <v>#DIV/0!</v>
      </c>
      <c r="EA45" s="72" t="e">
        <f t="shared" si="19"/>
        <v>#DIV/0!</v>
      </c>
      <c r="EB45" s="72" t="e">
        <f t="shared" si="20"/>
        <v>#DIV/0!</v>
      </c>
      <c r="EC45" s="72" t="e">
        <f t="shared" si="21"/>
        <v>#DIV/0!</v>
      </c>
      <c r="ED45" s="72" t="e">
        <f t="shared" si="22"/>
        <v>#DIV/0!</v>
      </c>
      <c r="EE45" s="72" t="e">
        <f t="shared" si="23"/>
        <v>#DIV/0!</v>
      </c>
      <c r="EF45" s="72" t="e">
        <f t="shared" si="24"/>
        <v>#DIV/0!</v>
      </c>
      <c r="EG45" s="72" t="e">
        <f t="shared" si="25"/>
        <v>#DIV/0!</v>
      </c>
      <c r="EH45" s="72" t="e">
        <f t="shared" si="26"/>
        <v>#DIV/0!</v>
      </c>
      <c r="EI45" s="114" t="e">
        <f t="shared" si="27"/>
        <v>#DIV/0!</v>
      </c>
      <c r="EJ45" s="72" t="e">
        <f t="shared" si="28"/>
        <v>#DIV/0!</v>
      </c>
      <c r="EK45" s="72" t="e">
        <f t="shared" si="29"/>
        <v>#DIV/0!</v>
      </c>
      <c r="EL45" s="72" t="e">
        <f t="shared" si="30"/>
        <v>#DIV/0!</v>
      </c>
      <c r="EM45" s="114" t="e">
        <f t="shared" si="31"/>
        <v>#DIV/0!</v>
      </c>
      <c r="EN45" s="40" t="e">
        <f t="shared" si="32"/>
        <v>#DIV/0!</v>
      </c>
      <c r="EO45" s="40" t="e">
        <f t="shared" si="33"/>
        <v>#DIV/0!</v>
      </c>
      <c r="EP45" s="40"/>
      <c r="EQ45" s="40"/>
      <c r="ER45" s="40"/>
      <c r="ES45" s="40"/>
    </row>
    <row r="46" spans="1:149" x14ac:dyDescent="0.3">
      <c r="A46" s="15" t="s">
        <v>213</v>
      </c>
      <c r="B46" s="15"/>
      <c r="C46" s="15"/>
      <c r="D46" s="15"/>
      <c r="E46" s="15"/>
      <c r="F46" s="15"/>
      <c r="G46" s="15"/>
      <c r="H46" s="15"/>
      <c r="I46" s="15"/>
      <c r="DG46" s="26" t="e">
        <f t="shared" si="34"/>
        <v>#DIV/0!</v>
      </c>
      <c r="DH46" s="25" t="e">
        <f t="shared" si="35"/>
        <v>#DIV/0!</v>
      </c>
      <c r="DI46" s="25" t="e">
        <f t="shared" si="36"/>
        <v>#DIV/0!</v>
      </c>
      <c r="DJ46" s="40">
        <f t="shared" si="37"/>
        <v>0</v>
      </c>
      <c r="DK46" s="40"/>
      <c r="DL46" s="40">
        <f t="shared" si="38"/>
        <v>0</v>
      </c>
      <c r="DM46" s="40">
        <f t="shared" si="39"/>
        <v>0</v>
      </c>
      <c r="DN46" s="40">
        <f t="shared" si="40"/>
        <v>0</v>
      </c>
      <c r="DO46" s="40">
        <f t="shared" si="41"/>
        <v>0</v>
      </c>
      <c r="DP46" s="40">
        <f t="shared" si="42"/>
        <v>0</v>
      </c>
      <c r="DQ46" s="72" t="e">
        <f t="shared" si="9"/>
        <v>#DIV/0!</v>
      </c>
      <c r="DR46" s="72" t="e">
        <f t="shared" si="10"/>
        <v>#DIV/0!</v>
      </c>
      <c r="DS46" s="72" t="e">
        <f t="shared" si="11"/>
        <v>#DIV/0!</v>
      </c>
      <c r="DT46" s="72" t="e">
        <f t="shared" si="12"/>
        <v>#DIV/0!</v>
      </c>
      <c r="DU46" s="72" t="e">
        <f t="shared" si="13"/>
        <v>#DIV/0!</v>
      </c>
      <c r="DV46" s="72" t="e">
        <f t="shared" si="14"/>
        <v>#DIV/0!</v>
      </c>
      <c r="DW46" s="72" t="e">
        <f t="shared" si="15"/>
        <v>#DIV/0!</v>
      </c>
      <c r="DX46" s="72" t="e">
        <f t="shared" si="16"/>
        <v>#DIV/0!</v>
      </c>
      <c r="DY46" s="72" t="e">
        <f t="shared" si="17"/>
        <v>#DIV/0!</v>
      </c>
      <c r="DZ46" s="72" t="e">
        <f t="shared" si="18"/>
        <v>#DIV/0!</v>
      </c>
      <c r="EA46" s="72" t="e">
        <f t="shared" si="19"/>
        <v>#DIV/0!</v>
      </c>
      <c r="EB46" s="72" t="e">
        <f t="shared" si="20"/>
        <v>#DIV/0!</v>
      </c>
      <c r="EC46" s="72" t="e">
        <f t="shared" si="21"/>
        <v>#DIV/0!</v>
      </c>
      <c r="ED46" s="72" t="e">
        <f t="shared" si="22"/>
        <v>#DIV/0!</v>
      </c>
      <c r="EE46" s="72" t="e">
        <f t="shared" si="23"/>
        <v>#DIV/0!</v>
      </c>
      <c r="EF46" s="72" t="e">
        <f t="shared" si="24"/>
        <v>#DIV/0!</v>
      </c>
      <c r="EG46" s="72" t="e">
        <f t="shared" si="25"/>
        <v>#DIV/0!</v>
      </c>
      <c r="EH46" s="72" t="e">
        <f t="shared" si="26"/>
        <v>#DIV/0!</v>
      </c>
      <c r="EI46" s="114" t="e">
        <f t="shared" si="27"/>
        <v>#DIV/0!</v>
      </c>
      <c r="EJ46" s="72" t="e">
        <f t="shared" si="28"/>
        <v>#DIV/0!</v>
      </c>
      <c r="EK46" s="72" t="e">
        <f t="shared" si="29"/>
        <v>#DIV/0!</v>
      </c>
      <c r="EL46" s="72" t="e">
        <f t="shared" si="30"/>
        <v>#DIV/0!</v>
      </c>
      <c r="EM46" s="114" t="e">
        <f t="shared" si="31"/>
        <v>#DIV/0!</v>
      </c>
      <c r="EN46" s="40" t="e">
        <f t="shared" si="32"/>
        <v>#DIV/0!</v>
      </c>
      <c r="EO46" s="40" t="e">
        <f t="shared" si="33"/>
        <v>#DIV/0!</v>
      </c>
      <c r="EP46" s="40"/>
      <c r="EQ46" s="40"/>
      <c r="ER46" s="40"/>
      <c r="ES46" s="40"/>
    </row>
    <row r="47" spans="1:149" x14ac:dyDescent="0.3">
      <c r="A47" s="15" t="s">
        <v>214</v>
      </c>
      <c r="B47" s="15">
        <v>584.56115564000004</v>
      </c>
      <c r="C47" s="15"/>
      <c r="D47" s="15">
        <v>4720.4445076000002</v>
      </c>
      <c r="E47" s="15">
        <v>133.19347962000001</v>
      </c>
      <c r="F47" s="15">
        <v>122.53800133</v>
      </c>
      <c r="G47" s="15">
        <v>301.55923075999999</v>
      </c>
      <c r="H47" s="15">
        <v>275.14039251999998</v>
      </c>
      <c r="I47" s="15"/>
      <c r="J47" s="17" t="s">
        <v>214</v>
      </c>
      <c r="K47" s="17">
        <v>0</v>
      </c>
      <c r="L47" s="17">
        <v>3.12386672924853</v>
      </c>
      <c r="M47" s="17">
        <v>0.50846040192799102</v>
      </c>
      <c r="N47" s="17">
        <v>1.15672264132611</v>
      </c>
      <c r="O47" s="17">
        <v>1.15672264132611</v>
      </c>
      <c r="P47" s="17">
        <v>4.4673864061667601</v>
      </c>
      <c r="Q47" s="17">
        <v>0</v>
      </c>
      <c r="R47" s="17">
        <v>5.3953376118432296E-4</v>
      </c>
      <c r="S47" s="17">
        <v>2.6342006959219999E-3</v>
      </c>
      <c r="T47" s="17">
        <v>0.55974509916654003</v>
      </c>
      <c r="U47" s="17">
        <v>5.1220854168009097E-4</v>
      </c>
      <c r="V47" s="17">
        <v>0.27871790846448002</v>
      </c>
      <c r="W47" s="17">
        <v>1.79297628041689E-2</v>
      </c>
      <c r="X47" s="17">
        <v>1.09892014439171E-2</v>
      </c>
      <c r="Y47" s="17">
        <v>6.6021417870913597</v>
      </c>
      <c r="Z47" s="5">
        <v>1.7743510999630699E-7</v>
      </c>
      <c r="AA47" s="5">
        <v>7.0974002350126995E-7</v>
      </c>
      <c r="AB47" s="17">
        <v>584.56096982600002</v>
      </c>
      <c r="AC47" s="17">
        <v>10.655473266202501</v>
      </c>
      <c r="AD47" s="17">
        <v>56.8614214346577</v>
      </c>
      <c r="AE47" s="17">
        <v>16.828262671230199</v>
      </c>
      <c r="AF47" s="17">
        <v>1.53368522725794</v>
      </c>
      <c r="AG47" s="17">
        <v>40.861025110975099</v>
      </c>
      <c r="AH47" s="17">
        <v>6.45346297943638</v>
      </c>
      <c r="AI47" s="17">
        <v>27.5269183843989</v>
      </c>
      <c r="AJ47" s="17">
        <v>0.20848410849118901</v>
      </c>
      <c r="AK47" s="17">
        <v>4.8038961304378196</v>
      </c>
      <c r="AL47" s="17">
        <v>0.12078700181921601</v>
      </c>
      <c r="AM47" s="17">
        <v>0</v>
      </c>
      <c r="AN47" s="17">
        <v>0</v>
      </c>
      <c r="AO47" s="17">
        <v>5.0466331981324304</v>
      </c>
      <c r="AP47" s="17">
        <v>5.0466331981324304</v>
      </c>
      <c r="AQ47" s="17">
        <v>0</v>
      </c>
      <c r="AR47" s="17">
        <v>0</v>
      </c>
      <c r="AS47" s="17">
        <v>0.76764344787045102</v>
      </c>
      <c r="AT47" s="5">
        <v>1.4854021570163E-6</v>
      </c>
      <c r="AU47" s="5">
        <v>2.8683791747089899E-6</v>
      </c>
      <c r="AV47" s="17">
        <v>37.7635572967366</v>
      </c>
      <c r="AW47" s="17">
        <v>0.97178076438198402</v>
      </c>
      <c r="AX47" s="17">
        <v>0.15195103564228499</v>
      </c>
      <c r="AY47" s="17">
        <v>0</v>
      </c>
      <c r="AZ47" s="17">
        <v>83.918471868960097</v>
      </c>
      <c r="BA47" s="17">
        <v>0.413022547171016</v>
      </c>
      <c r="BB47" s="17">
        <v>1.8380686741403299E-3</v>
      </c>
      <c r="BC47" s="17">
        <v>1.34791782727888E-2</v>
      </c>
      <c r="BD47" s="17">
        <v>1.3020890723171099E-4</v>
      </c>
      <c r="BE47" s="17">
        <v>2.64363982169017E-4</v>
      </c>
      <c r="BF47" s="17">
        <v>0</v>
      </c>
      <c r="BG47" s="17">
        <v>0</v>
      </c>
      <c r="BH47" s="17">
        <v>0.503572518712461</v>
      </c>
      <c r="BI47" s="17">
        <v>2.3584886259814701</v>
      </c>
      <c r="BJ47" s="17">
        <v>4.2933639956568903E-2</v>
      </c>
      <c r="BK47" s="17">
        <v>4.1249937190319497E-2</v>
      </c>
      <c r="BL47" s="17">
        <v>278.47401160083098</v>
      </c>
      <c r="BM47" s="17">
        <v>4248.3986895506396</v>
      </c>
      <c r="BN47" s="17">
        <v>434.28083883331402</v>
      </c>
      <c r="BO47" s="17">
        <v>4720.4430856806903</v>
      </c>
      <c r="BP47" s="17">
        <v>0</v>
      </c>
      <c r="BQ47" s="17">
        <v>5.4929715144883797</v>
      </c>
      <c r="BR47" s="17">
        <v>0</v>
      </c>
      <c r="BS47" s="17">
        <v>0.47186960434974101</v>
      </c>
      <c r="BT47" s="17">
        <v>1.0599537211695501E-3</v>
      </c>
      <c r="BU47" s="17">
        <v>3.1271457015149E-3</v>
      </c>
      <c r="BV47" s="17">
        <v>2.5095797788587701E-3</v>
      </c>
      <c r="BW47" s="17">
        <v>0.11876032389975499</v>
      </c>
      <c r="BX47" s="17">
        <v>7.3711423416392405E-2</v>
      </c>
      <c r="BY47" s="17">
        <v>45.9871983252186</v>
      </c>
      <c r="BZ47" s="17">
        <v>0.71565794786068904</v>
      </c>
      <c r="CA47" s="17">
        <v>0.46071012548708301</v>
      </c>
      <c r="CB47" s="17">
        <v>56.861469343408402</v>
      </c>
      <c r="CC47" s="17">
        <v>0.42199774359143899</v>
      </c>
      <c r="CD47" s="17">
        <v>0</v>
      </c>
      <c r="CE47" s="5">
        <v>7.6831648609710195E-7</v>
      </c>
      <c r="CF47" s="17">
        <v>0.32160687524484999</v>
      </c>
      <c r="CG47" s="17">
        <v>133.193439682041</v>
      </c>
      <c r="CH47" s="17">
        <v>122.537966415838</v>
      </c>
      <c r="CI47" s="17">
        <v>10.655473266202501</v>
      </c>
      <c r="CJ47" s="17">
        <v>0.162564088782332</v>
      </c>
      <c r="CK47" s="17">
        <v>0</v>
      </c>
      <c r="CL47" s="17">
        <v>1.5727743285217399</v>
      </c>
      <c r="CM47" s="17">
        <v>0.377070528392775</v>
      </c>
      <c r="CN47" s="17">
        <v>10.2152678226602</v>
      </c>
      <c r="CO47" s="17">
        <v>2.1314521738675101</v>
      </c>
      <c r="CP47" s="17">
        <v>1.5336664291847799</v>
      </c>
      <c r="CQ47" s="17">
        <v>40.861069463119399</v>
      </c>
      <c r="CR47" s="17">
        <v>0.10356627211482899</v>
      </c>
      <c r="CS47" s="17">
        <v>0.36404035520869499</v>
      </c>
      <c r="CT47" s="17">
        <v>6.4535006618275199</v>
      </c>
      <c r="CU47" s="17">
        <v>1.1407105264527E-2</v>
      </c>
      <c r="CV47" s="17">
        <v>301.559204679971</v>
      </c>
      <c r="CW47" s="17">
        <v>68.249858510929002</v>
      </c>
      <c r="CX47" s="17">
        <v>0</v>
      </c>
      <c r="CY47" s="17">
        <v>0</v>
      </c>
      <c r="CZ47" s="17">
        <v>5.8299646027319199</v>
      </c>
      <c r="DA47" s="17">
        <v>0.55991161380657595</v>
      </c>
      <c r="DB47" s="17">
        <v>0</v>
      </c>
      <c r="DC47" s="17">
        <v>275.14032964720502</v>
      </c>
      <c r="DD47" s="17">
        <v>0.53239786077385798</v>
      </c>
      <c r="DE47" s="17">
        <v>8.9570485774921504</v>
      </c>
      <c r="DG47" s="26">
        <f t="shared" si="34"/>
        <v>1.0121162970106945</v>
      </c>
      <c r="DH47" s="25">
        <f t="shared" si="35"/>
        <v>8.0000026716329064E-3</v>
      </c>
      <c r="DI47" s="25">
        <f t="shared" si="36"/>
        <v>1.9247003153111213E-2</v>
      </c>
      <c r="DJ47" s="40">
        <f t="shared" si="37"/>
        <v>-3.1786922245296041E-7</v>
      </c>
      <c r="DK47" s="40"/>
      <c r="DL47" s="40">
        <f t="shared" si="38"/>
        <v>-3.0122572304703315E-7</v>
      </c>
      <c r="DM47" s="40">
        <f t="shared" si="39"/>
        <v>-2.9984920520199682E-7</v>
      </c>
      <c r="DN47" s="40">
        <f t="shared" si="40"/>
        <v>-2.8492517930504534E-7</v>
      </c>
      <c r="DO47" s="40">
        <f t="shared" si="41"/>
        <v>-8.6483935252901351E-8</v>
      </c>
      <c r="DP47" s="40">
        <f t="shared" si="42"/>
        <v>-2.2851168590784909E-7</v>
      </c>
      <c r="DQ47" s="72">
        <f t="shared" si="9"/>
        <v>2.8266424704150056E-5</v>
      </c>
      <c r="DR47" s="72">
        <f t="shared" si="10"/>
        <v>2.1097851775498443E-6</v>
      </c>
      <c r="DS47" s="72">
        <f t="shared" si="11"/>
        <v>3.550821702532636E-7</v>
      </c>
      <c r="DT47" s="72">
        <f t="shared" si="12"/>
        <v>1.9596447642099675E-4</v>
      </c>
      <c r="DU47" s="72">
        <f t="shared" si="13"/>
        <v>-3.0834718727331285E-7</v>
      </c>
      <c r="DV47" s="72">
        <f t="shared" si="14"/>
        <v>2.7071597519925916E-6</v>
      </c>
      <c r="DW47" s="72">
        <f t="shared" si="15"/>
        <v>1.4433258408073142E-7</v>
      </c>
      <c r="DX47" s="72">
        <f t="shared" si="16"/>
        <v>2.8928559243654296E-7</v>
      </c>
      <c r="DY47" s="72">
        <f t="shared" si="17"/>
        <v>3.2876500995169593E-6</v>
      </c>
      <c r="DZ47" s="72">
        <f t="shared" si="18"/>
        <v>1.8372170247992125E-6</v>
      </c>
      <c r="EA47" s="72">
        <f t="shared" si="19"/>
        <v>2.5117905943973946E-6</v>
      </c>
      <c r="EB47" s="72">
        <f t="shared" si="20"/>
        <v>2.1127404457902811E-6</v>
      </c>
      <c r="EC47" s="72">
        <f t="shared" si="21"/>
        <v>7.4749037428254596E-8</v>
      </c>
      <c r="ED47" s="72">
        <f t="shared" si="22"/>
        <v>1.6157794336228001E-6</v>
      </c>
      <c r="EE47" s="72">
        <f t="shared" si="23"/>
        <v>1.305155315699159E-4</v>
      </c>
      <c r="EF47" s="72">
        <f t="shared" si="24"/>
        <v>-6.8668879393304319E-8</v>
      </c>
      <c r="EG47" s="72">
        <f t="shared" si="25"/>
        <v>1.8627519609984727E-6</v>
      </c>
      <c r="EH47" s="72">
        <f t="shared" si="26"/>
        <v>2.484814273084956E-6</v>
      </c>
      <c r="EI47" s="114">
        <f t="shared" si="27"/>
        <v>3.2095334490391389E-6</v>
      </c>
      <c r="EJ47" s="72">
        <f t="shared" si="28"/>
        <v>2.9404363301554655E-7</v>
      </c>
      <c r="EK47" s="72">
        <f t="shared" si="29"/>
        <v>7.7688860225690504E-4</v>
      </c>
      <c r="EL47" s="72">
        <f t="shared" si="30"/>
        <v>-9.7472335589358927E-4</v>
      </c>
      <c r="EM47" s="114">
        <f t="shared" si="31"/>
        <v>-5.4592657675008765E-4</v>
      </c>
      <c r="EN47" s="40">
        <f t="shared" si="32"/>
        <v>-8.1830067189881182E-7</v>
      </c>
      <c r="EO47" s="40">
        <f t="shared" si="33"/>
        <v>-8.8945723415286647E-7</v>
      </c>
      <c r="EP47" s="40"/>
      <c r="EQ47" s="40"/>
      <c r="ER47" s="40"/>
      <c r="ES47" s="40"/>
    </row>
    <row r="48" spans="1:149" x14ac:dyDescent="0.3">
      <c r="A48" s="15" t="s">
        <v>215</v>
      </c>
      <c r="B48" s="15">
        <v>913.26492398000005</v>
      </c>
      <c r="C48" s="15"/>
      <c r="D48" s="15">
        <v>6398.8573828999997</v>
      </c>
      <c r="E48" s="15">
        <v>225.27248943999999</v>
      </c>
      <c r="F48" s="15">
        <v>207.25069038999999</v>
      </c>
      <c r="G48" s="15">
        <v>525.22158907999994</v>
      </c>
      <c r="H48" s="15">
        <v>416.96613772000001</v>
      </c>
      <c r="I48" s="15"/>
      <c r="J48" s="17" t="s">
        <v>215</v>
      </c>
      <c r="K48" s="17">
        <v>0</v>
      </c>
      <c r="L48" s="17">
        <v>4.73411450752383</v>
      </c>
      <c r="M48" s="17">
        <v>0.77055487660314503</v>
      </c>
      <c r="N48" s="17">
        <v>1.75297315849845</v>
      </c>
      <c r="O48" s="17">
        <v>1.75297315849845</v>
      </c>
      <c r="P48" s="17">
        <v>6.7701789940174297</v>
      </c>
      <c r="Q48" s="17">
        <v>0</v>
      </c>
      <c r="R48" s="17">
        <v>9.1252455884962798E-4</v>
      </c>
      <c r="S48" s="17">
        <v>4.4552665069197504E-3</v>
      </c>
      <c r="T48" s="17">
        <v>0.84827531376434095</v>
      </c>
      <c r="U48" s="17">
        <v>8.6630757461033097E-4</v>
      </c>
      <c r="V48" s="17">
        <v>0.42238784360769399</v>
      </c>
      <c r="W48" s="17">
        <v>3.0324908900720302E-2</v>
      </c>
      <c r="X48" s="17">
        <v>1.8586230364258601E-2</v>
      </c>
      <c r="Y48" s="17">
        <v>10.0053271812926</v>
      </c>
      <c r="Z48" s="5">
        <v>3.00098167849997E-7</v>
      </c>
      <c r="AA48" s="5">
        <v>1.20039751778303E-6</v>
      </c>
      <c r="AB48" s="17">
        <v>913.26468348881394</v>
      </c>
      <c r="AC48" s="17">
        <v>18.021793304342498</v>
      </c>
      <c r="AD48" s="17">
        <v>96.170716810903997</v>
      </c>
      <c r="AE48" s="17">
        <v>28.461936696925001</v>
      </c>
      <c r="AF48" s="17">
        <v>2.5939487821337401</v>
      </c>
      <c r="AG48" s="17">
        <v>69.108975010389301</v>
      </c>
      <c r="AH48" s="17">
        <v>10.914856238033</v>
      </c>
      <c r="AI48" s="17">
        <v>41.716118787422197</v>
      </c>
      <c r="AJ48" s="17">
        <v>0.31595071257538598</v>
      </c>
      <c r="AK48" s="17">
        <v>7.2801459029548701</v>
      </c>
      <c r="AL48" s="17">
        <v>0.18304873894448201</v>
      </c>
      <c r="AM48" s="17">
        <v>0</v>
      </c>
      <c r="AN48" s="17">
        <v>0</v>
      </c>
      <c r="AO48" s="17">
        <v>7.6480021897810504</v>
      </c>
      <c r="AP48" s="17">
        <v>7.6480021897810504</v>
      </c>
      <c r="AQ48" s="17">
        <v>0</v>
      </c>
      <c r="AR48" s="17">
        <v>0</v>
      </c>
      <c r="AS48" s="17">
        <v>1.1633379571593701</v>
      </c>
      <c r="AT48" s="5">
        <v>2.5123067870187599E-6</v>
      </c>
      <c r="AU48" s="5">
        <v>4.8513327245050698E-6</v>
      </c>
      <c r="AV48" s="17">
        <v>51.190848892739602</v>
      </c>
      <c r="AW48" s="17">
        <v>1.47270084098692</v>
      </c>
      <c r="AX48" s="17">
        <v>0.23027658030134701</v>
      </c>
      <c r="AY48" s="17">
        <v>0</v>
      </c>
      <c r="AZ48" s="17">
        <v>127.175731813111</v>
      </c>
      <c r="BA48" s="17">
        <v>0.62592181370236499</v>
      </c>
      <c r="BB48" s="17">
        <v>3.10875796559687E-3</v>
      </c>
      <c r="BC48" s="17">
        <v>2.2797578506148101E-2</v>
      </c>
      <c r="BD48" s="17">
        <v>2.2022485898355899E-4</v>
      </c>
      <c r="BE48" s="17">
        <v>4.4712076240678502E-4</v>
      </c>
      <c r="BF48" s="17">
        <v>0</v>
      </c>
      <c r="BG48" s="17">
        <v>0</v>
      </c>
      <c r="BH48" s="17">
        <v>0.76314739072640103</v>
      </c>
      <c r="BI48" s="17">
        <v>3.9889524531854001</v>
      </c>
      <c r="BJ48" s="17">
        <v>7.2614453954816194E-2</v>
      </c>
      <c r="BK48" s="17">
        <v>6.97667573152113E-2</v>
      </c>
      <c r="BL48" s="17">
        <v>422.01812107232797</v>
      </c>
      <c r="BM48" s="17">
        <v>5758.9695469645103</v>
      </c>
      <c r="BN48" s="17">
        <v>588.69489891543606</v>
      </c>
      <c r="BO48" s="17">
        <v>6398.8552947726803</v>
      </c>
      <c r="BP48" s="17">
        <v>0</v>
      </c>
      <c r="BQ48" s="17">
        <v>8.32441538964488</v>
      </c>
      <c r="BR48" s="17">
        <v>0</v>
      </c>
      <c r="BS48" s="17">
        <v>0.71582713343707105</v>
      </c>
      <c r="BT48" s="17">
        <v>1.79272402224507E-3</v>
      </c>
      <c r="BU48" s="17">
        <v>5.28902246405043E-3</v>
      </c>
      <c r="BV48" s="17">
        <v>4.2445151652811697E-3</v>
      </c>
      <c r="BW48" s="17">
        <v>0.184755655903834</v>
      </c>
      <c r="BX48" s="17">
        <v>0.124669311825041</v>
      </c>
      <c r="BY48" s="17">
        <v>69.692071661571703</v>
      </c>
      <c r="BZ48" s="17">
        <v>1.21040487613882</v>
      </c>
      <c r="CA48" s="17">
        <v>0.77920709718524805</v>
      </c>
      <c r="CB48" s="17">
        <v>96.170800844480397</v>
      </c>
      <c r="CC48" s="17">
        <v>0.71373254348341297</v>
      </c>
      <c r="CD48" s="17">
        <v>0</v>
      </c>
      <c r="CE48" s="5">
        <v>1.2994607935206099E-6</v>
      </c>
      <c r="CF48" s="17">
        <v>0.54393942111035698</v>
      </c>
      <c r="CG48" s="17">
        <v>225.27241706407901</v>
      </c>
      <c r="CH48" s="17">
        <v>207.25062375973599</v>
      </c>
      <c r="CI48" s="17">
        <v>18.021793304342498</v>
      </c>
      <c r="CJ48" s="17">
        <v>0.274947507254859</v>
      </c>
      <c r="CK48" s="17">
        <v>0</v>
      </c>
      <c r="CL48" s="17">
        <v>2.6600614362009898</v>
      </c>
      <c r="CM48" s="17">
        <v>0.63774589141134297</v>
      </c>
      <c r="CN48" s="17">
        <v>17.277262940745199</v>
      </c>
      <c r="CO48" s="17">
        <v>3.6049633697647101</v>
      </c>
      <c r="CP48" s="17">
        <v>2.5939181911297</v>
      </c>
      <c r="CQ48" s="17">
        <v>69.109049540942493</v>
      </c>
      <c r="CR48" s="17">
        <v>0.15695105579943699</v>
      </c>
      <c r="CS48" s="17">
        <v>0.61570772014528397</v>
      </c>
      <c r="CT48" s="17">
        <v>10.914920022376901</v>
      </c>
      <c r="CU48" s="17">
        <v>1.9293045541758199E-2</v>
      </c>
      <c r="CV48" s="17">
        <v>525.22148634115399</v>
      </c>
      <c r="CW48" s="17">
        <v>103.430422210451</v>
      </c>
      <c r="CX48" s="17">
        <v>0</v>
      </c>
      <c r="CY48" s="17">
        <v>0</v>
      </c>
      <c r="CZ48" s="17">
        <v>8.8351212113795903</v>
      </c>
      <c r="DA48" s="17">
        <v>0.84852692734338098</v>
      </c>
      <c r="DB48" s="17">
        <v>0</v>
      </c>
      <c r="DC48" s="17">
        <v>416.96602043243598</v>
      </c>
      <c r="DD48" s="17">
        <v>0.80683146402308803</v>
      </c>
      <c r="DE48" s="17">
        <v>13.5741133670405</v>
      </c>
      <c r="DG48" s="26">
        <f t="shared" si="34"/>
        <v>1.0121163365653931</v>
      </c>
      <c r="DH48" s="25">
        <f t="shared" si="35"/>
        <v>8.0000010212073654E-3</v>
      </c>
      <c r="DI48" s="25">
        <f t="shared" si="36"/>
        <v>1.9246998541291541E-2</v>
      </c>
      <c r="DJ48" s="40">
        <f t="shared" si="37"/>
        <v>-2.6333124134107795E-7</v>
      </c>
      <c r="DK48" s="40"/>
      <c r="DL48" s="40">
        <f t="shared" si="38"/>
        <v>-3.2632815430756323E-7</v>
      </c>
      <c r="DM48" s="40">
        <f t="shared" si="39"/>
        <v>-3.2128166718893159E-7</v>
      </c>
      <c r="DN48" s="40">
        <f t="shared" si="40"/>
        <v>-3.2149598091060318E-7</v>
      </c>
      <c r="DO48" s="40">
        <f t="shared" si="41"/>
        <v>-1.9561047772867769E-7</v>
      </c>
      <c r="DP48" s="40">
        <f t="shared" si="42"/>
        <v>-2.8128798339587873E-7</v>
      </c>
      <c r="DQ48" s="72">
        <f t="shared" si="9"/>
        <v>2.7387707051759017E-5</v>
      </c>
      <c r="DR48" s="72">
        <f t="shared" si="10"/>
        <v>2.1683694140900164E-6</v>
      </c>
      <c r="DS48" s="72">
        <f t="shared" si="11"/>
        <v>-1.669360473891831E-8</v>
      </c>
      <c r="DT48" s="72">
        <f t="shared" si="12"/>
        <v>1.9623447837889058E-4</v>
      </c>
      <c r="DU48" s="72">
        <f t="shared" si="13"/>
        <v>-3.7752600994701586E-8</v>
      </c>
      <c r="DV48" s="72">
        <f t="shared" si="14"/>
        <v>2.9946728900543901E-6</v>
      </c>
      <c r="DW48" s="72">
        <f t="shared" si="15"/>
        <v>-1.6238259043273346E-7</v>
      </c>
      <c r="DX48" s="72">
        <f t="shared" si="16"/>
        <v>7.7948471392047815E-7</v>
      </c>
      <c r="DY48" s="72">
        <f t="shared" si="17"/>
        <v>3.5836192980842516E-6</v>
      </c>
      <c r="DZ48" s="72">
        <f t="shared" si="18"/>
        <v>1.4962111865227954E-6</v>
      </c>
      <c r="EA48" s="72">
        <f t="shared" si="19"/>
        <v>2.3726204457657994E-6</v>
      </c>
      <c r="EB48" s="72">
        <f t="shared" si="20"/>
        <v>2.7971458719202656E-6</v>
      </c>
      <c r="EC48" s="72">
        <f t="shared" si="21"/>
        <v>3.2817379533818972E-7</v>
      </c>
      <c r="ED48" s="72">
        <f t="shared" si="22"/>
        <v>-2.0785528191877537E-6</v>
      </c>
      <c r="EE48" s="72">
        <f t="shared" si="23"/>
        <v>1.3049422693276844E-4</v>
      </c>
      <c r="EF48" s="72">
        <f t="shared" si="24"/>
        <v>2.2999591109017749E-7</v>
      </c>
      <c r="EG48" s="72">
        <f t="shared" si="25"/>
        <v>1.267802709648114E-6</v>
      </c>
      <c r="EH48" s="72">
        <f t="shared" si="26"/>
        <v>2.7446777934935127E-6</v>
      </c>
      <c r="EI48" s="114">
        <f t="shared" si="27"/>
        <v>7.7208756268960909E-7</v>
      </c>
      <c r="EJ48" s="72">
        <f t="shared" si="28"/>
        <v>3.417561329077954E-6</v>
      </c>
      <c r="EK48" s="72">
        <f t="shared" si="29"/>
        <v>7.81767921182814E-4</v>
      </c>
      <c r="EL48" s="72">
        <f t="shared" si="30"/>
        <v>-9.7033967121412841E-4</v>
      </c>
      <c r="EM48" s="114">
        <f t="shared" si="31"/>
        <v>-5.611052842818125E-4</v>
      </c>
      <c r="EN48" s="40">
        <f t="shared" si="32"/>
        <v>-8.444058706292121E-7</v>
      </c>
      <c r="EO48" s="40">
        <f t="shared" si="33"/>
        <v>-9.178324653375807E-7</v>
      </c>
      <c r="EP48" s="40"/>
      <c r="EQ48" s="40"/>
      <c r="ER48" s="40"/>
      <c r="ES48" s="40"/>
    </row>
    <row r="49" spans="1:149" x14ac:dyDescent="0.3">
      <c r="A49" s="15" t="s">
        <v>216</v>
      </c>
      <c r="B49" s="15"/>
      <c r="C49" s="15"/>
      <c r="D49" s="15"/>
      <c r="E49" s="15"/>
      <c r="F49" s="15"/>
      <c r="G49" s="15"/>
      <c r="H49" s="15"/>
      <c r="I49" s="15"/>
      <c r="DG49" s="26" t="e">
        <f t="shared" si="34"/>
        <v>#DIV/0!</v>
      </c>
      <c r="DH49" s="25" t="e">
        <f t="shared" si="35"/>
        <v>#DIV/0!</v>
      </c>
      <c r="DI49" s="25" t="e">
        <f t="shared" si="36"/>
        <v>#DIV/0!</v>
      </c>
      <c r="DJ49" s="40">
        <f t="shared" si="37"/>
        <v>0</v>
      </c>
      <c r="DK49" s="40"/>
      <c r="DL49" s="40">
        <f t="shared" si="38"/>
        <v>0</v>
      </c>
      <c r="DM49" s="40">
        <f t="shared" si="39"/>
        <v>0</v>
      </c>
      <c r="DN49" s="40">
        <f t="shared" si="40"/>
        <v>0</v>
      </c>
      <c r="DO49" s="40">
        <f t="shared" si="41"/>
        <v>0</v>
      </c>
      <c r="DP49" s="40">
        <f t="shared" si="42"/>
        <v>0</v>
      </c>
      <c r="DQ49" s="72" t="e">
        <f t="shared" si="9"/>
        <v>#DIV/0!</v>
      </c>
      <c r="DR49" s="72" t="e">
        <f t="shared" si="10"/>
        <v>#DIV/0!</v>
      </c>
      <c r="DS49" s="72" t="e">
        <f t="shared" si="11"/>
        <v>#DIV/0!</v>
      </c>
      <c r="DT49" s="72" t="e">
        <f t="shared" si="12"/>
        <v>#DIV/0!</v>
      </c>
      <c r="DU49" s="72" t="e">
        <f t="shared" si="13"/>
        <v>#DIV/0!</v>
      </c>
      <c r="DV49" s="72" t="e">
        <f t="shared" si="14"/>
        <v>#DIV/0!</v>
      </c>
      <c r="DW49" s="72" t="e">
        <f t="shared" si="15"/>
        <v>#DIV/0!</v>
      </c>
      <c r="DX49" s="72" t="e">
        <f t="shared" si="16"/>
        <v>#DIV/0!</v>
      </c>
      <c r="DY49" s="72" t="e">
        <f t="shared" si="17"/>
        <v>#DIV/0!</v>
      </c>
      <c r="DZ49" s="72" t="e">
        <f t="shared" si="18"/>
        <v>#DIV/0!</v>
      </c>
      <c r="EA49" s="72" t="e">
        <f t="shared" si="19"/>
        <v>#DIV/0!</v>
      </c>
      <c r="EB49" s="72" t="e">
        <f t="shared" si="20"/>
        <v>#DIV/0!</v>
      </c>
      <c r="EC49" s="72" t="e">
        <f t="shared" si="21"/>
        <v>#DIV/0!</v>
      </c>
      <c r="ED49" s="72" t="e">
        <f t="shared" si="22"/>
        <v>#DIV/0!</v>
      </c>
      <c r="EE49" s="72" t="e">
        <f t="shared" si="23"/>
        <v>#DIV/0!</v>
      </c>
      <c r="EF49" s="72" t="e">
        <f t="shared" si="24"/>
        <v>#DIV/0!</v>
      </c>
      <c r="EG49" s="72" t="e">
        <f t="shared" si="25"/>
        <v>#DIV/0!</v>
      </c>
      <c r="EH49" s="72" t="e">
        <f t="shared" si="26"/>
        <v>#DIV/0!</v>
      </c>
      <c r="EI49" s="114" t="e">
        <f t="shared" si="27"/>
        <v>#DIV/0!</v>
      </c>
      <c r="EJ49" s="72" t="e">
        <f t="shared" si="28"/>
        <v>#DIV/0!</v>
      </c>
      <c r="EK49" s="72" t="e">
        <f t="shared" si="29"/>
        <v>#DIV/0!</v>
      </c>
      <c r="EL49" s="72" t="e">
        <f t="shared" si="30"/>
        <v>#DIV/0!</v>
      </c>
      <c r="EM49" s="114" t="e">
        <f t="shared" si="31"/>
        <v>#DIV/0!</v>
      </c>
      <c r="EN49" s="40" t="e">
        <f t="shared" si="32"/>
        <v>#DIV/0!</v>
      </c>
      <c r="EO49" s="40" t="e">
        <f t="shared" si="33"/>
        <v>#DIV/0!</v>
      </c>
      <c r="EP49" s="40"/>
      <c r="EQ49" s="40"/>
      <c r="ER49" s="40"/>
      <c r="ES49" s="40"/>
    </row>
    <row r="50" spans="1:149" x14ac:dyDescent="0.3">
      <c r="A50" s="15" t="s">
        <v>217</v>
      </c>
      <c r="B50" s="15">
        <v>53.956208140000001</v>
      </c>
      <c r="C50" s="15"/>
      <c r="D50" s="15">
        <v>564.31557105000002</v>
      </c>
      <c r="E50" s="15">
        <v>8.9745007099999992</v>
      </c>
      <c r="F50" s="15">
        <v>8.2565410200000002</v>
      </c>
      <c r="G50" s="15">
        <v>19.254957359999999</v>
      </c>
      <c r="H50" s="15">
        <v>25.259585319999999</v>
      </c>
      <c r="I50" s="15"/>
      <c r="J50" s="17" t="s">
        <v>217</v>
      </c>
      <c r="K50" s="17">
        <v>0</v>
      </c>
      <c r="L50" s="17">
        <v>0.28679021617408301</v>
      </c>
      <c r="M50" s="17">
        <v>4.6679734095336697E-2</v>
      </c>
      <c r="N50" s="17">
        <v>0.106194281625392</v>
      </c>
      <c r="O50" s="17">
        <v>0.106194281625392</v>
      </c>
      <c r="P50" s="17">
        <v>0.41013320403958398</v>
      </c>
      <c r="Q50" s="17">
        <v>0</v>
      </c>
      <c r="R50" s="5">
        <v>3.6353372575604702E-5</v>
      </c>
      <c r="S50" s="17">
        <v>1.7749161372818101E-4</v>
      </c>
      <c r="T50" s="17">
        <v>5.1388003786389302E-2</v>
      </c>
      <c r="U50" s="5">
        <v>3.4512157956446301E-5</v>
      </c>
      <c r="V50" s="17">
        <v>2.5587959416747501E-2</v>
      </c>
      <c r="W50" s="17">
        <v>1.20810117230774E-3</v>
      </c>
      <c r="X50" s="17">
        <v>7.4044708499368904E-4</v>
      </c>
      <c r="Y50" s="17">
        <v>0.60611748455696401</v>
      </c>
      <c r="Z50" s="5">
        <v>1.19554726985124E-8</v>
      </c>
      <c r="AA50" s="5">
        <v>4.7821959214493101E-8</v>
      </c>
      <c r="AB50" s="17">
        <v>53.956185895048897</v>
      </c>
      <c r="AC50" s="17">
        <v>0.71796008730302996</v>
      </c>
      <c r="AD50" s="17">
        <v>3.8312895285967001</v>
      </c>
      <c r="AE50" s="17">
        <v>1.1338786340162099</v>
      </c>
      <c r="AF50" s="17">
        <v>0.10333881424406199</v>
      </c>
      <c r="AG50" s="17">
        <v>2.7531928911963899</v>
      </c>
      <c r="AH50" s="17">
        <v>0.434830513952501</v>
      </c>
      <c r="AI50" s="17">
        <v>2.5271397409060299</v>
      </c>
      <c r="AJ50" s="17">
        <v>1.9140114007788801E-2</v>
      </c>
      <c r="AK50" s="17">
        <v>0.44102767081501998</v>
      </c>
      <c r="AL50" s="17">
        <v>1.1089014674359901E-2</v>
      </c>
      <c r="AM50" s="17">
        <v>0</v>
      </c>
      <c r="AN50" s="17">
        <v>0</v>
      </c>
      <c r="AO50" s="17">
        <v>0.463311744348819</v>
      </c>
      <c r="AP50" s="17">
        <v>0.463311744348819</v>
      </c>
      <c r="AQ50" s="17">
        <v>0</v>
      </c>
      <c r="AR50" s="17">
        <v>0</v>
      </c>
      <c r="AS50" s="17">
        <v>7.0474555804171696E-2</v>
      </c>
      <c r="AT50" s="5">
        <v>1.00085728081567E-7</v>
      </c>
      <c r="AU50" s="5">
        <v>1.9326972058768599E-7</v>
      </c>
      <c r="AV50" s="17">
        <v>4.5145200505519796</v>
      </c>
      <c r="AW50" s="17">
        <v>8.9215439139919597E-2</v>
      </c>
      <c r="AX50" s="17">
        <v>1.3950010232258E-2</v>
      </c>
      <c r="AY50" s="17">
        <v>0</v>
      </c>
      <c r="AZ50" s="17">
        <v>7.70423648844349</v>
      </c>
      <c r="BA50" s="17">
        <v>3.7917963761292299E-2</v>
      </c>
      <c r="BB50" s="17">
        <v>1.2384883160546E-4</v>
      </c>
      <c r="BC50" s="17">
        <v>9.0821783208496604E-4</v>
      </c>
      <c r="BD50" s="5">
        <v>8.7733873135027596E-6</v>
      </c>
      <c r="BE50" s="5">
        <v>1.7812647001438501E-5</v>
      </c>
      <c r="BF50" s="17">
        <v>0</v>
      </c>
      <c r="BG50" s="17">
        <v>0</v>
      </c>
      <c r="BH50" s="17">
        <v>4.6230891497583401E-2</v>
      </c>
      <c r="BI50" s="17">
        <v>0.158913505988304</v>
      </c>
      <c r="BJ50" s="17">
        <v>2.8928415196459302E-3</v>
      </c>
      <c r="BK50" s="17">
        <v>2.7793939692565398E-3</v>
      </c>
      <c r="BL50" s="17">
        <v>25.565628549634301</v>
      </c>
      <c r="BM50" s="17">
        <v>507.88401574056002</v>
      </c>
      <c r="BN50" s="17">
        <v>51.9170366059844</v>
      </c>
      <c r="BO50" s="17">
        <v>564.31557239709605</v>
      </c>
      <c r="BP50" s="17">
        <v>0</v>
      </c>
      <c r="BQ50" s="17">
        <v>0.50428844605978895</v>
      </c>
      <c r="BR50" s="17">
        <v>0</v>
      </c>
      <c r="BS50" s="17">
        <v>4.32198415787408E-2</v>
      </c>
      <c r="BT50" s="5">
        <v>7.1418905622116699E-5</v>
      </c>
      <c r="BU50" s="17">
        <v>2.1070539048154399E-4</v>
      </c>
      <c r="BV50" s="17">
        <v>1.6909358196531E-4</v>
      </c>
      <c r="BW50" s="17">
        <v>1.02394405535364E-2</v>
      </c>
      <c r="BX50" s="17">
        <v>4.9666341617200403E-3</v>
      </c>
      <c r="BY50" s="17">
        <v>4.2219107521933203</v>
      </c>
      <c r="BZ50" s="17">
        <v>4.8220630742351299E-2</v>
      </c>
      <c r="CA50" s="17">
        <v>3.1042402652160201E-2</v>
      </c>
      <c r="CB50" s="17">
        <v>3.83129318496227</v>
      </c>
      <c r="CC50" s="17">
        <v>2.8433970887966599E-2</v>
      </c>
      <c r="CD50" s="17">
        <v>0</v>
      </c>
      <c r="CE50" s="5">
        <v>5.1768325776991401E-8</v>
      </c>
      <c r="CF50" s="17">
        <v>2.16696800652568E-2</v>
      </c>
      <c r="CG50" s="17">
        <v>8.9744995721203509</v>
      </c>
      <c r="CH50" s="17">
        <v>8.2565394848173099</v>
      </c>
      <c r="CI50" s="17">
        <v>0.71796008730302996</v>
      </c>
      <c r="CJ50" s="17">
        <v>1.0953483875945901E-2</v>
      </c>
      <c r="CK50" s="17">
        <v>0</v>
      </c>
      <c r="CL50" s="17">
        <v>0.105972692670183</v>
      </c>
      <c r="CM50" s="17">
        <v>2.5406784933613299E-2</v>
      </c>
      <c r="CN50" s="17">
        <v>0.68829874204269204</v>
      </c>
      <c r="CO50" s="17">
        <v>0.14361608580388699</v>
      </c>
      <c r="CP50" s="17">
        <v>0.10333759585971899</v>
      </c>
      <c r="CQ50" s="17">
        <v>2.75319715162839</v>
      </c>
      <c r="CR50" s="17">
        <v>9.5080444610857497E-3</v>
      </c>
      <c r="CS50" s="17">
        <v>2.4528827956811401E-2</v>
      </c>
      <c r="CT50" s="17">
        <v>0.43483301145852199</v>
      </c>
      <c r="CU50" s="17">
        <v>7.6860511582532698E-4</v>
      </c>
      <c r="CV50" s="17">
        <v>19.254950065532299</v>
      </c>
      <c r="CW50" s="17">
        <v>6.2657615865404903</v>
      </c>
      <c r="CX50" s="17">
        <v>0</v>
      </c>
      <c r="CY50" s="17">
        <v>0</v>
      </c>
      <c r="CZ50" s="17">
        <v>0.53522723684561802</v>
      </c>
      <c r="DA50" s="17">
        <v>5.1403078533849497E-2</v>
      </c>
      <c r="DB50" s="17">
        <v>0</v>
      </c>
      <c r="DC50" s="17">
        <v>25.259578090466601</v>
      </c>
      <c r="DD50" s="17">
        <v>4.8877591586543999E-2</v>
      </c>
      <c r="DE50" s="17">
        <v>0.82231256360855298</v>
      </c>
      <c r="DG50" s="26">
        <f t="shared" si="34"/>
        <v>1.0121162142167057</v>
      </c>
      <c r="DH50" s="25">
        <f t="shared" si="35"/>
        <v>7.9999919750136095E-3</v>
      </c>
      <c r="DI50" s="25">
        <f t="shared" si="36"/>
        <v>1.9246986740695061E-2</v>
      </c>
      <c r="DJ50" s="40">
        <f t="shared" si="37"/>
        <v>-4.1227787998994669E-7</v>
      </c>
      <c r="DK50" s="40"/>
      <c r="DL50" s="40">
        <f t="shared" si="38"/>
        <v>2.3871324845093405E-9</v>
      </c>
      <c r="DM50" s="40">
        <f t="shared" si="39"/>
        <v>-1.2679030121588198E-7</v>
      </c>
      <c r="DN50" s="40">
        <f t="shared" si="40"/>
        <v>-1.8593533134342521E-7</v>
      </c>
      <c r="DO50" s="40">
        <f t="shared" si="41"/>
        <v>-3.7883582724754996E-7</v>
      </c>
      <c r="DP50" s="40">
        <f t="shared" si="42"/>
        <v>-2.862095045113968E-7</v>
      </c>
      <c r="DQ50" s="72">
        <f t="shared" si="9"/>
        <v>2.8395301946085697E-5</v>
      </c>
      <c r="DR50" s="72">
        <f t="shared" si="10"/>
        <v>7.2374402987302807E-7</v>
      </c>
      <c r="DS50" s="72">
        <f t="shared" si="11"/>
        <v>2.8695962852131355E-6</v>
      </c>
      <c r="DT50" s="72">
        <f t="shared" si="12"/>
        <v>1.9506313837374542E-4</v>
      </c>
      <c r="DU50" s="72">
        <f t="shared" si="13"/>
        <v>-5.131211487559738E-6</v>
      </c>
      <c r="DV50" s="72">
        <f t="shared" si="14"/>
        <v>2.6618404923192576E-7</v>
      </c>
      <c r="DW50" s="72">
        <f t="shared" si="15"/>
        <v>2.5346547326273687E-6</v>
      </c>
      <c r="DX50" s="72">
        <f t="shared" si="16"/>
        <v>1.4393902394141665E-6</v>
      </c>
      <c r="DY50" s="72">
        <f t="shared" si="17"/>
        <v>5.4011082417527162E-6</v>
      </c>
      <c r="DZ50" s="72">
        <f t="shared" si="18"/>
        <v>1.2151951070138132E-6</v>
      </c>
      <c r="EA50" s="72">
        <f t="shared" si="19"/>
        <v>4.7241637624466439E-6</v>
      </c>
      <c r="EB50" s="72">
        <f t="shared" si="20"/>
        <v>1.2284908578562757E-6</v>
      </c>
      <c r="EC50" s="72">
        <f t="shared" si="21"/>
        <v>-7.479276169487673E-7</v>
      </c>
      <c r="ED50" s="72">
        <f t="shared" si="22"/>
        <v>-8.585767477480859E-7</v>
      </c>
      <c r="EE50" s="72">
        <f t="shared" si="23"/>
        <v>1.2684885862045107E-4</v>
      </c>
      <c r="EF50" s="72">
        <f t="shared" si="24"/>
        <v>-1.2582619419111773E-6</v>
      </c>
      <c r="EG50" s="72">
        <f t="shared" si="25"/>
        <v>-3.1686766350167783E-6</v>
      </c>
      <c r="EH50" s="72">
        <f t="shared" si="26"/>
        <v>6.3011171735785795E-6</v>
      </c>
      <c r="EI50" s="114">
        <f t="shared" si="27"/>
        <v>7.2523243442781337E-6</v>
      </c>
      <c r="EJ50" s="72">
        <f t="shared" si="28"/>
        <v>-2.2532015723567055E-6</v>
      </c>
      <c r="EK50" s="72">
        <f t="shared" si="29"/>
        <v>7.7720268482970721E-4</v>
      </c>
      <c r="EL50" s="72">
        <f t="shared" si="30"/>
        <v>-9.7765799948062722E-4</v>
      </c>
      <c r="EM50" s="114">
        <f t="shared" si="31"/>
        <v>-4.8349479569092651E-4</v>
      </c>
      <c r="EN50" s="40">
        <f t="shared" si="32"/>
        <v>-1.0142973860931052E-6</v>
      </c>
      <c r="EO50" s="40">
        <f t="shared" si="33"/>
        <v>-1.1024971737343588E-6</v>
      </c>
      <c r="EP50" s="40"/>
      <c r="EQ50" s="40"/>
      <c r="ER50" s="40"/>
      <c r="ES50" s="40"/>
    </row>
    <row r="51" spans="1:149" x14ac:dyDescent="0.3">
      <c r="A51" s="15" t="s">
        <v>218</v>
      </c>
      <c r="B51" s="15"/>
      <c r="C51" s="15"/>
      <c r="D51" s="15"/>
      <c r="E51" s="15"/>
      <c r="F51" s="15"/>
      <c r="G51" s="15"/>
      <c r="H51" s="15"/>
      <c r="I51" s="15"/>
      <c r="DG51" s="26" t="e">
        <f t="shared" si="34"/>
        <v>#DIV/0!</v>
      </c>
      <c r="DH51" s="25" t="e">
        <f t="shared" si="35"/>
        <v>#DIV/0!</v>
      </c>
      <c r="DI51" s="25" t="e">
        <f t="shared" si="36"/>
        <v>#DIV/0!</v>
      </c>
      <c r="DJ51" s="40">
        <f t="shared" si="37"/>
        <v>0</v>
      </c>
      <c r="DK51" s="40"/>
      <c r="DL51" s="40">
        <f t="shared" si="38"/>
        <v>0</v>
      </c>
      <c r="DM51" s="40">
        <f t="shared" si="39"/>
        <v>0</v>
      </c>
      <c r="DN51" s="40">
        <f t="shared" si="40"/>
        <v>0</v>
      </c>
      <c r="DO51" s="40">
        <f t="shared" si="41"/>
        <v>0</v>
      </c>
      <c r="DP51" s="40">
        <f t="shared" si="42"/>
        <v>0</v>
      </c>
      <c r="DQ51" s="72" t="e">
        <f t="shared" si="9"/>
        <v>#DIV/0!</v>
      </c>
      <c r="DR51" s="72" t="e">
        <f t="shared" si="10"/>
        <v>#DIV/0!</v>
      </c>
      <c r="DS51" s="72" t="e">
        <f t="shared" si="11"/>
        <v>#DIV/0!</v>
      </c>
      <c r="DT51" s="72" t="e">
        <f t="shared" si="12"/>
        <v>#DIV/0!</v>
      </c>
      <c r="DU51" s="72" t="e">
        <f t="shared" si="13"/>
        <v>#DIV/0!</v>
      </c>
      <c r="DV51" s="72" t="e">
        <f t="shared" si="14"/>
        <v>#DIV/0!</v>
      </c>
      <c r="DW51" s="72" t="e">
        <f t="shared" si="15"/>
        <v>#DIV/0!</v>
      </c>
      <c r="DX51" s="72" t="e">
        <f t="shared" si="16"/>
        <v>#DIV/0!</v>
      </c>
      <c r="DY51" s="72" t="e">
        <f t="shared" si="17"/>
        <v>#DIV/0!</v>
      </c>
      <c r="DZ51" s="72" t="e">
        <f t="shared" si="18"/>
        <v>#DIV/0!</v>
      </c>
      <c r="EA51" s="72" t="e">
        <f t="shared" si="19"/>
        <v>#DIV/0!</v>
      </c>
      <c r="EB51" s="72" t="e">
        <f t="shared" si="20"/>
        <v>#DIV/0!</v>
      </c>
      <c r="EC51" s="72" t="e">
        <f t="shared" si="21"/>
        <v>#DIV/0!</v>
      </c>
      <c r="ED51" s="72" t="e">
        <f t="shared" si="22"/>
        <v>#DIV/0!</v>
      </c>
      <c r="EE51" s="72" t="e">
        <f t="shared" si="23"/>
        <v>#DIV/0!</v>
      </c>
      <c r="EF51" s="72" t="e">
        <f t="shared" si="24"/>
        <v>#DIV/0!</v>
      </c>
      <c r="EG51" s="72" t="e">
        <f t="shared" si="25"/>
        <v>#DIV/0!</v>
      </c>
      <c r="EH51" s="72" t="e">
        <f t="shared" si="26"/>
        <v>#DIV/0!</v>
      </c>
      <c r="EI51" s="114" t="e">
        <f t="shared" si="27"/>
        <v>#DIV/0!</v>
      </c>
      <c r="EJ51" s="72" t="e">
        <f t="shared" si="28"/>
        <v>#DIV/0!</v>
      </c>
      <c r="EK51" s="72" t="e">
        <f t="shared" si="29"/>
        <v>#DIV/0!</v>
      </c>
      <c r="EL51" s="72" t="e">
        <f t="shared" si="30"/>
        <v>#DIV/0!</v>
      </c>
      <c r="EM51" s="114" t="e">
        <f t="shared" si="31"/>
        <v>#DIV/0!</v>
      </c>
      <c r="EN51" s="40" t="e">
        <f t="shared" si="32"/>
        <v>#DIV/0!</v>
      </c>
      <c r="EO51" s="40" t="e">
        <f t="shared" si="33"/>
        <v>#DIV/0!</v>
      </c>
      <c r="EP51" s="40"/>
      <c r="EQ51" s="40"/>
      <c r="ER51" s="40"/>
      <c r="ES51" s="40"/>
    </row>
    <row r="52" spans="1:149" x14ac:dyDescent="0.3">
      <c r="A52" s="30"/>
      <c r="B52" s="15"/>
      <c r="C52" s="15"/>
      <c r="D52" s="15"/>
      <c r="E52" s="15"/>
      <c r="F52" s="15"/>
      <c r="G52" s="15"/>
      <c r="H52" s="15"/>
      <c r="I52" s="15"/>
    </row>
    <row r="53" spans="1:149" x14ac:dyDescent="0.3">
      <c r="A53" s="30"/>
      <c r="B53" s="15"/>
      <c r="C53" s="15"/>
      <c r="D53" s="15"/>
      <c r="E53" s="15"/>
      <c r="F53" s="15"/>
      <c r="G53" s="15"/>
      <c r="H53" s="15"/>
      <c r="I53" s="15"/>
    </row>
    <row r="54" spans="1:149" x14ac:dyDescent="0.3">
      <c r="A54" s="30" t="s">
        <v>332</v>
      </c>
      <c r="B54" s="15"/>
      <c r="C54" s="15"/>
      <c r="D54" s="15"/>
      <c r="E54" s="15"/>
      <c r="F54" s="15"/>
      <c r="G54" s="15"/>
      <c r="H54" s="15"/>
      <c r="I54" s="15"/>
    </row>
    <row r="55" spans="1:149" x14ac:dyDescent="0.3">
      <c r="A55" s="15" t="s">
        <v>334</v>
      </c>
      <c r="B55" s="15"/>
      <c r="C55" s="15"/>
      <c r="D55" s="15"/>
      <c r="E55" s="15"/>
      <c r="F55" s="15"/>
      <c r="G55" s="15"/>
      <c r="H55" s="15"/>
      <c r="I55" s="15"/>
    </row>
    <row r="56" spans="1:149" x14ac:dyDescent="0.3">
      <c r="A56" s="15" t="s">
        <v>335</v>
      </c>
      <c r="B56" s="15"/>
      <c r="C56" s="15"/>
      <c r="D56" s="15"/>
      <c r="E56" s="15"/>
      <c r="F56" s="15"/>
      <c r="G56" s="15"/>
      <c r="H56" s="15"/>
      <c r="I56" s="15"/>
    </row>
    <row r="57" spans="1:149" x14ac:dyDescent="0.3">
      <c r="A57" s="17" t="s">
        <v>336</v>
      </c>
      <c r="B57" s="15"/>
      <c r="C57" s="15"/>
      <c r="D57" s="15"/>
      <c r="E57" s="15"/>
      <c r="F57" s="15"/>
      <c r="G57" s="15"/>
      <c r="H57" s="15"/>
      <c r="I57" s="15"/>
    </row>
    <row r="58" spans="1:149" x14ac:dyDescent="0.3">
      <c r="A58" s="17" t="s">
        <v>408</v>
      </c>
      <c r="B58" s="15"/>
      <c r="C58" s="15"/>
      <c r="D58" s="15"/>
      <c r="E58" s="15"/>
      <c r="F58" s="15"/>
      <c r="G58" s="15"/>
      <c r="H58" s="15"/>
      <c r="I58" s="15"/>
    </row>
    <row r="59" spans="1:149" x14ac:dyDescent="0.3">
      <c r="A59" s="17" t="s">
        <v>432</v>
      </c>
      <c r="B59" s="15">
        <v>32139.103679</v>
      </c>
      <c r="C59" s="15"/>
      <c r="D59" s="15">
        <v>252068.19912999999</v>
      </c>
      <c r="E59" s="15">
        <v>7430.1301661999996</v>
      </c>
      <c r="F59" s="15">
        <v>6835.7197583999996</v>
      </c>
      <c r="G59" s="15">
        <v>17264.426446000001</v>
      </c>
      <c r="H59" s="15">
        <v>15967.338368999999</v>
      </c>
      <c r="I59" s="15"/>
      <c r="J59" s="17" t="s">
        <v>409</v>
      </c>
      <c r="K59" s="17">
        <v>0</v>
      </c>
      <c r="L59" s="17">
        <v>175.534358872837</v>
      </c>
      <c r="M59" s="17">
        <v>29.507937291431599</v>
      </c>
      <c r="N59" s="17">
        <v>64.997711136015397</v>
      </c>
      <c r="O59" s="17">
        <v>64.997711136015397</v>
      </c>
      <c r="P59" s="17">
        <v>251.02711947750399</v>
      </c>
      <c r="Q59" s="17">
        <v>0</v>
      </c>
      <c r="R59" s="17">
        <v>3.0097411156489499E-2</v>
      </c>
      <c r="S59" s="17">
        <v>0.14694639715162799</v>
      </c>
      <c r="T59" s="17">
        <v>31.452915687393801</v>
      </c>
      <c r="U59" s="17">
        <v>2.8573064995484201E-2</v>
      </c>
      <c r="V59" s="17">
        <v>16.1748616862115</v>
      </c>
      <c r="W59" s="17">
        <v>1.00019979552131</v>
      </c>
      <c r="X59" s="17">
        <v>0.61302551574375597</v>
      </c>
      <c r="Y59" s="17">
        <v>382.99799753196902</v>
      </c>
      <c r="Z59" s="5">
        <v>9.8981645199160002E-6</v>
      </c>
      <c r="AA59" s="5">
        <v>3.9592249430931899E-5</v>
      </c>
      <c r="AB59" s="17">
        <v>32139.186080898598</v>
      </c>
      <c r="AC59" s="17">
        <v>594.41063796248795</v>
      </c>
      <c r="AD59" s="17">
        <v>2359.9387284842601</v>
      </c>
      <c r="AE59" s="17">
        <v>1445.7439434073499</v>
      </c>
      <c r="AF59" s="17">
        <v>59.701257648660402</v>
      </c>
      <c r="AG59" s="17">
        <v>2469.5972411360399</v>
      </c>
      <c r="AH59" s="17">
        <v>500.70936721837302</v>
      </c>
      <c r="AI59" s="17">
        <v>1546.78673300841</v>
      </c>
      <c r="AJ59" s="17">
        <v>11.715035070977599</v>
      </c>
      <c r="AK59" s="17">
        <v>269.93769306378999</v>
      </c>
      <c r="AL59" s="17">
        <v>7.0097110023578404</v>
      </c>
      <c r="AM59" s="17">
        <v>0</v>
      </c>
      <c r="AN59" s="17">
        <v>0</v>
      </c>
      <c r="AO59" s="17">
        <v>283.57562386044299</v>
      </c>
      <c r="AP59" s="17">
        <v>283.57562386044299</v>
      </c>
      <c r="AQ59" s="17">
        <v>0</v>
      </c>
      <c r="AR59" s="17">
        <v>0</v>
      </c>
      <c r="AS59" s="17">
        <v>44.548866210221703</v>
      </c>
      <c r="AT59" s="5">
        <v>8.2862789382165706E-5</v>
      </c>
      <c r="AU59" s="17">
        <v>1.6001221345197499E-4</v>
      </c>
      <c r="AV59" s="17">
        <v>2016.5428781560499</v>
      </c>
      <c r="AW59" s="17">
        <v>54.6059585185711</v>
      </c>
      <c r="AX59" s="17">
        <v>8.5383514399156795</v>
      </c>
      <c r="AY59" s="17">
        <v>0</v>
      </c>
      <c r="AZ59" s="17">
        <v>4977.1824614161096</v>
      </c>
      <c r="BA59" s="17">
        <v>23.2082765204098</v>
      </c>
      <c r="BB59" s="17">
        <v>0.10253564895804</v>
      </c>
      <c r="BC59" s="17">
        <v>0.75192890468867901</v>
      </c>
      <c r="BD59" s="17">
        <v>7.2636387506407104E-3</v>
      </c>
      <c r="BE59" s="17">
        <v>1.4747392593572399E-2</v>
      </c>
      <c r="BF59" s="17">
        <v>0</v>
      </c>
      <c r="BG59" s="17">
        <v>0</v>
      </c>
      <c r="BH59" s="17">
        <v>35.430917653480797</v>
      </c>
      <c r="BI59" s="17">
        <v>131.56657749852499</v>
      </c>
      <c r="BJ59" s="17">
        <v>2.3950254435423801</v>
      </c>
      <c r="BK59" s="17">
        <v>2.3011215657225299</v>
      </c>
      <c r="BL59" s="17">
        <v>16154.556812777901</v>
      </c>
      <c r="BM59" s="17">
        <v>226860.030685251</v>
      </c>
      <c r="BN59" s="17">
        <v>23190.273820224102</v>
      </c>
      <c r="BO59" s="17">
        <v>252066.84738363099</v>
      </c>
      <c r="BP59" s="17">
        <v>0</v>
      </c>
      <c r="BQ59" s="17">
        <v>308.65879851474602</v>
      </c>
      <c r="BR59" s="17">
        <v>0</v>
      </c>
      <c r="BS59" s="17">
        <v>27.374410003031301</v>
      </c>
      <c r="BT59" s="17">
        <v>5.9128953260470497E-2</v>
      </c>
      <c r="BU59" s="17">
        <v>0.174447839688707</v>
      </c>
      <c r="BV59" s="17">
        <v>0.13999618786024901</v>
      </c>
      <c r="BW59" s="17">
        <v>6.8310394625131501</v>
      </c>
      <c r="BX59" s="17">
        <v>2.8693657633227998</v>
      </c>
      <c r="BY59" s="17">
        <v>2584.1080848592001</v>
      </c>
      <c r="BZ59" s="17">
        <v>67.365164547473796</v>
      </c>
      <c r="CA59" s="17">
        <v>17.934013883606902</v>
      </c>
      <c r="CB59" s="17">
        <v>2359.9405072835102</v>
      </c>
      <c r="CC59" s="17">
        <v>18.038599434514399</v>
      </c>
      <c r="CD59" s="17">
        <v>0</v>
      </c>
      <c r="CE59" s="5">
        <v>4.2860169866124299E-5</v>
      </c>
      <c r="CF59" s="17">
        <v>12.519172631822601</v>
      </c>
      <c r="CG59" s="17">
        <v>7430.1098136917999</v>
      </c>
      <c r="CH59" s="17">
        <v>6835.6991757293099</v>
      </c>
      <c r="CI59" s="17">
        <v>594.41063796248795</v>
      </c>
      <c r="CJ59" s="17">
        <v>13.2138285454455</v>
      </c>
      <c r="CK59" s="17">
        <v>0</v>
      </c>
      <c r="CL59" s="17">
        <v>576.81807708460701</v>
      </c>
      <c r="CM59" s="17">
        <v>14.6781345260338</v>
      </c>
      <c r="CN59" s="17">
        <v>617.40005643832205</v>
      </c>
      <c r="CO59" s="17">
        <v>82.970825421496102</v>
      </c>
      <c r="CP59" s="17">
        <v>59.7005684397339</v>
      </c>
      <c r="CQ59" s="17">
        <v>2469.59982352</v>
      </c>
      <c r="CR59" s="17">
        <v>5.8195199729519302</v>
      </c>
      <c r="CS59" s="17">
        <v>21.202964689671902</v>
      </c>
      <c r="CT59" s="17">
        <v>500.71101947232302</v>
      </c>
      <c r="CU59" s="17">
        <v>0.73705404741039604</v>
      </c>
      <c r="CV59" s="17">
        <v>17264.490536505698</v>
      </c>
      <c r="CW59" s="17">
        <v>4027.80304872538</v>
      </c>
      <c r="CX59" s="17">
        <v>0</v>
      </c>
      <c r="CY59" s="17">
        <v>0</v>
      </c>
      <c r="CZ59" s="17">
        <v>327.59426019341299</v>
      </c>
      <c r="DA59" s="17">
        <v>32.4937356822712</v>
      </c>
      <c r="DB59" s="17">
        <v>0</v>
      </c>
      <c r="DC59" s="17">
        <v>15967.3730758334</v>
      </c>
      <c r="DD59" s="17">
        <v>30.896883023744799</v>
      </c>
      <c r="DE59" s="17">
        <v>503.307529130045</v>
      </c>
      <c r="DG59" s="26">
        <f>BL59/DC59</f>
        <v>1.0117228886715124</v>
      </c>
      <c r="DH59" s="25">
        <f>(AV59/BO59)</f>
        <v>8.0000321307109046E-3</v>
      </c>
      <c r="DI59" s="25">
        <f>BI59/CH59</f>
        <v>1.9246981781419304E-2</v>
      </c>
      <c r="DJ59" s="40">
        <f>(AB59-B59)/(B59+1E-50)</f>
        <v>2.5639140226695486E-6</v>
      </c>
      <c r="DK59" s="40"/>
      <c r="DL59" s="40">
        <f>(BO59-D59)/(D59+1E-50)</f>
        <v>-5.3626215987309106E-6</v>
      </c>
      <c r="DM59" s="40">
        <f>(CG59-E59)/(E59+1E-50)</f>
        <v>-2.7391859556250882E-6</v>
      </c>
      <c r="DN59" s="40">
        <f>(CH59-F59)/(F59+1E-50)</f>
        <v>-3.0110465930670507E-6</v>
      </c>
      <c r="DO59" s="40">
        <f>(CV59-G59)/(G59+1E-50)</f>
        <v>3.7122869906833316E-6</v>
      </c>
      <c r="DP59" s="40">
        <f>(DC59-H59)/(H59+1E-50)</f>
        <v>2.1736141991372513E-6</v>
      </c>
      <c r="DQ59" s="72">
        <f t="shared" ref="DQ59:DQ60" si="43">(O59/0.004204-$DC59)/($DC59)</f>
        <v>-3.1717944545433016E-2</v>
      </c>
      <c r="DR59" s="72">
        <f t="shared" ref="DR59:DR60" si="44">(M59/0.001848-$DC59)/($DC59)</f>
        <v>7.8571779128987666E-6</v>
      </c>
      <c r="DS59" s="72">
        <f t="shared" ref="DS59:DS60" si="45">((R59+S59)/0.0000259-$CH59)/($CH59)</f>
        <v>-4.5205740954757421E-6</v>
      </c>
      <c r="DT59" s="72">
        <f t="shared" ref="DT59:DT60" si="46">(T59/0.002034-$DC59)/($DC59)</f>
        <v>-3.1551592069892803E-2</v>
      </c>
      <c r="DU59" s="72">
        <f t="shared" ref="DU59:DU60" si="47">((U59)/0.00000418-$CH59)/($CH59)</f>
        <v>-5.5142210163398132E-6</v>
      </c>
      <c r="DV59" s="72">
        <f t="shared" ref="DV59:DV60" si="48">(V59/0.001013-$DC59)/($DC59)</f>
        <v>-5.3935012799957188E-6</v>
      </c>
      <c r="DW59" s="72">
        <f t="shared" ref="DW59:DW60" si="49">((X59+W59)/0.000236-$CH59)/($CH59)</f>
        <v>1.8955381171232052E-7</v>
      </c>
      <c r="DX59" s="72">
        <f t="shared" ref="DX59:DX60" si="50">((AA59+Z59)/0.00000000724-$CH59)/($CH59)</f>
        <v>-9.715292670401086E-7</v>
      </c>
      <c r="DY59" s="72">
        <f t="shared" ref="DY59:DY60" si="51">(AL59/0.000439-$DC59)/($DC59)</f>
        <v>4.8821176853704947E-6</v>
      </c>
      <c r="DZ59" s="72">
        <f t="shared" ref="DZ59:DZ60" si="52">(AP59/0.018342-$DC59)/($DC59)</f>
        <v>-3.17472604666061E-2</v>
      </c>
      <c r="EA59" s="72">
        <f t="shared" ref="EA59:EA60" si="53">(AS59/0.00279-$DC59)/($DC59)</f>
        <v>-2.3495796066764446E-6</v>
      </c>
      <c r="EB59" s="72">
        <f t="shared" ref="EB59:EB60" si="54">((AT59+AU59+CE59)/0.0000000418-$CH59)/($CH59)</f>
        <v>1.0314394094847291E-5</v>
      </c>
      <c r="EC59" s="72">
        <f t="shared" ref="EC59:EC60" si="55">((BB59+BC59)/0.000125-$CH59)/($CH59)</f>
        <v>2.5240204400902487E-6</v>
      </c>
      <c r="ED59" s="72">
        <f t="shared" ref="ED59:ED60" si="56">((BD59+BE59)/0.00000322-$CH59)/($CH59)</f>
        <v>3.6344801037547665E-6</v>
      </c>
      <c r="EE59" s="72">
        <f t="shared" ref="EE59:EE60" si="57">(BH59/0.00183-$DC59)/($DC59)</f>
        <v>0.2125449249380609</v>
      </c>
      <c r="EF59" s="72">
        <f t="shared" ref="EF59:EF60" si="58">((BJ59+BK59)/0.000687-$CH59)/($CH59)</f>
        <v>4.6156218870111035E-6</v>
      </c>
      <c r="EG59" s="72">
        <f t="shared" ref="EG59:EG60" si="59">(DA59/0.002035-$DC59)/($DC59)</f>
        <v>4.0461177955623134E-6</v>
      </c>
      <c r="EH59" s="72">
        <f t="shared" ref="EH59:EH60" si="60">(DD59/0.001935-$DC59)/($DC59)</f>
        <v>5.218007126526254E-7</v>
      </c>
      <c r="EI59" s="114">
        <f t="shared" ref="EI59:EI60" si="61">(BS59-$DC59*0.0017-$CH59*0.0000337)/(BS59)</f>
        <v>-1.7800862466154259E-5</v>
      </c>
      <c r="EJ59" s="72">
        <f t="shared" ref="EJ59:EJ60" si="62">((BT59)/0.00000865-$CH59)/($CH59)</f>
        <v>2.6279988357559386E-6</v>
      </c>
      <c r="EK59" s="72">
        <f t="shared" ref="EK59:EK60" si="63">((BU59)/0.0000255-$CH59)/($CH59)</f>
        <v>7.8888444771693666E-4</v>
      </c>
      <c r="EL59" s="72">
        <f t="shared" ref="EL59:EL60" si="64">((BV59)/0.0000205-$CH59)/($CH59)</f>
        <v>-9.6798307136020502E-4</v>
      </c>
      <c r="EM59" s="114">
        <f t="shared" ref="EM59:EM60" si="65">(BW59-$DC59*0.000333-$CH59*0.000222)/(BW59)</f>
        <v>-5.3007873415904802E-4</v>
      </c>
      <c r="EN59" s="40">
        <f t="shared" ref="EN59:EN60" si="66">(SUM(AC59:AH59)-$CG59)/($CG59)</f>
        <v>-1.1625446791696032E-6</v>
      </c>
      <c r="EO59" s="40">
        <f t="shared" ref="EO59:EO60" si="67">(SUM(AD59:AH59)-$CH59)/($CH59)</f>
        <v>-1.2636358629551873E-6</v>
      </c>
      <c r="EP59" s="40"/>
      <c r="EQ59" s="40"/>
      <c r="ER59" s="40"/>
    </row>
    <row r="60" spans="1:149" x14ac:dyDescent="0.3">
      <c r="A60" s="15" t="s">
        <v>433</v>
      </c>
      <c r="B60" s="15">
        <v>19333.657480999998</v>
      </c>
      <c r="C60" s="15"/>
      <c r="D60" s="15">
        <v>163285.82829999999</v>
      </c>
      <c r="E60" s="15">
        <v>10098.255251</v>
      </c>
      <c r="F60" s="15">
        <v>9290.3948330000003</v>
      </c>
      <c r="G60" s="15">
        <v>26857.120349000001</v>
      </c>
      <c r="H60" s="15">
        <v>9215.3710883000003</v>
      </c>
      <c r="I60" s="15"/>
      <c r="J60" s="17" t="s">
        <v>411</v>
      </c>
      <c r="K60" s="17">
        <v>0</v>
      </c>
      <c r="L60" s="17">
        <v>79.442361276476106</v>
      </c>
      <c r="M60" s="17">
        <v>16.925933501766401</v>
      </c>
      <c r="N60" s="17">
        <v>29.416935385505599</v>
      </c>
      <c r="O60" s="17">
        <v>29.416935385505599</v>
      </c>
      <c r="P60" s="17">
        <v>113.608644124406</v>
      </c>
      <c r="Q60" s="17">
        <v>0</v>
      </c>
      <c r="R60" s="17">
        <v>4.0654946896167797E-2</v>
      </c>
      <c r="S60" s="17">
        <v>0.19849191730462901</v>
      </c>
      <c r="T60" s="17">
        <v>14.2349623147957</v>
      </c>
      <c r="U60" s="17">
        <v>3.8596197379806699E-2</v>
      </c>
      <c r="V60" s="17">
        <v>9.2777606323120398</v>
      </c>
      <c r="W60" s="17">
        <v>1.35104989610718</v>
      </c>
      <c r="X60" s="17">
        <v>0.82806005390300697</v>
      </c>
      <c r="Y60" s="17">
        <v>219.14805052442401</v>
      </c>
      <c r="Z60" s="5">
        <v>1.33700292663569E-5</v>
      </c>
      <c r="AA60" s="5">
        <v>5.3478265182956003E-5</v>
      </c>
      <c r="AB60" s="17">
        <v>19209.317685367299</v>
      </c>
      <c r="AC60" s="17">
        <v>802.91639103380203</v>
      </c>
      <c r="AD60" s="17">
        <v>655.29643523647303</v>
      </c>
      <c r="AE60" s="17">
        <v>3534.00015619746</v>
      </c>
      <c r="AF60" s="17">
        <v>1.35716298219216E-2</v>
      </c>
      <c r="AG60" s="17">
        <v>3929.07385538782</v>
      </c>
      <c r="AH60" s="17">
        <v>1115.15016440968</v>
      </c>
      <c r="AI60" s="17">
        <v>700.036464081747</v>
      </c>
      <c r="AJ60" s="17">
        <v>5.3019318334628496</v>
      </c>
      <c r="AK60" s="17">
        <v>122.16722789530201</v>
      </c>
      <c r="AL60" s="17">
        <v>4.0207641656663196</v>
      </c>
      <c r="AM60" s="17">
        <v>0</v>
      </c>
      <c r="AN60" s="17">
        <v>0</v>
      </c>
      <c r="AO60" s="17">
        <v>128.34058373650299</v>
      </c>
      <c r="AP60" s="17">
        <v>128.34058373650299</v>
      </c>
      <c r="AQ60" s="17">
        <v>0</v>
      </c>
      <c r="AR60" s="17">
        <v>0</v>
      </c>
      <c r="AS60" s="17">
        <v>25.553090118884199</v>
      </c>
      <c r="AT60" s="17">
        <v>1.11929257589135E-4</v>
      </c>
      <c r="AU60" s="17">
        <v>2.1614084651972799E-4</v>
      </c>
      <c r="AV60" s="17">
        <v>1297.7611210502801</v>
      </c>
      <c r="AW60" s="17">
        <v>24.713436532680699</v>
      </c>
      <c r="AX60" s="17">
        <v>3.86427034815059</v>
      </c>
      <c r="AY60" s="17">
        <v>0</v>
      </c>
      <c r="AZ60" s="17">
        <v>3250.2260105325799</v>
      </c>
      <c r="BA60" s="17">
        <v>10.503625212497999</v>
      </c>
      <c r="BB60" s="17">
        <v>0.138504097841123</v>
      </c>
      <c r="BC60" s="17">
        <v>1.0156893026229401</v>
      </c>
      <c r="BD60" s="17">
        <v>9.8115445030506499E-3</v>
      </c>
      <c r="BE60" s="17">
        <v>1.9920335984391201E-2</v>
      </c>
      <c r="BF60" s="17">
        <v>0</v>
      </c>
      <c r="BG60" s="17">
        <v>0</v>
      </c>
      <c r="BH60" s="17">
        <v>43.238295604920701</v>
      </c>
      <c r="BI60" s="17">
        <v>177.71507685863401</v>
      </c>
      <c r="BJ60" s="17">
        <v>3.2351227147715198</v>
      </c>
      <c r="BK60" s="17">
        <v>3.1083500057871301</v>
      </c>
      <c r="BL60" s="17">
        <v>9243.4639417538801</v>
      </c>
      <c r="BM60" s="17">
        <v>145997.63275847799</v>
      </c>
      <c r="BN60" s="17">
        <v>14924.2254675727</v>
      </c>
      <c r="BO60" s="17">
        <v>162219.61934710099</v>
      </c>
      <c r="BP60" s="17">
        <v>0</v>
      </c>
      <c r="BQ60" s="17">
        <v>139.69311795829901</v>
      </c>
      <c r="BR60" s="17">
        <v>0</v>
      </c>
      <c r="BS60" s="17">
        <v>15.881072791106501</v>
      </c>
      <c r="BT60" s="17">
        <v>7.9870815324327396E-2</v>
      </c>
      <c r="BU60" s="17">
        <v>0.23563533347663301</v>
      </c>
      <c r="BV60" s="17">
        <v>0.189103818515517</v>
      </c>
      <c r="BW60" s="17">
        <v>5.0960103705418396</v>
      </c>
      <c r="BX60" s="17">
        <v>6.5227367075072903E-4</v>
      </c>
      <c r="BY60" s="17">
        <v>1169.50969255113</v>
      </c>
      <c r="BZ60" s="17">
        <v>176.57707314384601</v>
      </c>
      <c r="CA60" s="17">
        <v>4.0768412176127198E-3</v>
      </c>
      <c r="CB60" s="17">
        <v>655.29628730633704</v>
      </c>
      <c r="CC60" s="17">
        <v>7.2063043370426101</v>
      </c>
      <c r="CD60" s="17">
        <v>0</v>
      </c>
      <c r="CE60" s="5">
        <v>5.7895258409255E-5</v>
      </c>
      <c r="CF60" s="17">
        <v>2.8459128292465099E-3</v>
      </c>
      <c r="CG60" s="17">
        <v>10036.4913629939</v>
      </c>
      <c r="CH60" s="17">
        <v>9233.5749719601699</v>
      </c>
      <c r="CI60" s="17">
        <v>802.91639103380203</v>
      </c>
      <c r="CJ60" s="17">
        <v>30.775882758202499</v>
      </c>
      <c r="CK60" s="17">
        <v>0</v>
      </c>
      <c r="CL60" s="17">
        <v>2304.4410674779601</v>
      </c>
      <c r="CM60" s="17">
        <v>3.3367058207531999E-3</v>
      </c>
      <c r="CN60" s="17">
        <v>982.26846453589906</v>
      </c>
      <c r="CO60" s="17">
        <v>1.8861261815395901E-2</v>
      </c>
      <c r="CP60" s="17">
        <v>1.3571457751175299E-2</v>
      </c>
      <c r="CQ60" s="17">
        <v>3929.0729531462698</v>
      </c>
      <c r="CR60" s="17">
        <v>2.6337434468867902</v>
      </c>
      <c r="CS60" s="17">
        <v>31.432899684187898</v>
      </c>
      <c r="CT60" s="17">
        <v>1115.15103281028</v>
      </c>
      <c r="CU60" s="17">
        <v>1.30966230702668</v>
      </c>
      <c r="CV60" s="17">
        <v>26692.905626085001</v>
      </c>
      <c r="CW60" s="17">
        <v>2557.7894142836999</v>
      </c>
      <c r="CX60" s="17">
        <v>0</v>
      </c>
      <c r="CY60" s="17">
        <v>0</v>
      </c>
      <c r="CZ60" s="17">
        <v>148.26223332242</v>
      </c>
      <c r="DA60" s="17">
        <v>18.6382205376676</v>
      </c>
      <c r="DB60" s="17">
        <v>0</v>
      </c>
      <c r="DC60" s="17">
        <v>9158.7640139552495</v>
      </c>
      <c r="DD60" s="17">
        <v>17.7225304635217</v>
      </c>
      <c r="DE60" s="17">
        <v>227.78602822191701</v>
      </c>
      <c r="DG60" s="26">
        <f>BL60/DC60</f>
        <v>1.0092479648639896</v>
      </c>
      <c r="DH60" s="25">
        <f>(AV60/BO60)</f>
        <v>8.000025682919791E-3</v>
      </c>
      <c r="DI60" s="25">
        <f>BI60/CH60</f>
        <v>1.9246616548661364E-2</v>
      </c>
      <c r="DJ60" s="40">
        <f>(AB60-B60)/(B60+1E-50)</f>
        <v>-6.4312609114386618E-3</v>
      </c>
      <c r="DK60" s="40"/>
      <c r="DL60" s="40">
        <f>(BO60-D60)/(D60+1E-50)</f>
        <v>-6.5297090629328281E-3</v>
      </c>
      <c r="DM60" s="40">
        <f>(CG60-E60)/(E60+1E-50)</f>
        <v>-6.1162930101201487E-3</v>
      </c>
      <c r="DN60" s="40">
        <f>(CH60-F60)/(F60+1E-50)</f>
        <v>-6.1159791441805084E-3</v>
      </c>
      <c r="DO60" s="40">
        <f>(CV60-G60)/(G60+1E-50)</f>
        <v>-6.1143831051534894E-3</v>
      </c>
      <c r="DP60" s="40">
        <f>(DC60-H60)/(H60+1E-50)</f>
        <v>-6.1426798554667164E-3</v>
      </c>
      <c r="DQ60" s="72">
        <f t="shared" si="43"/>
        <v>-0.23599209850682393</v>
      </c>
      <c r="DR60" s="72">
        <f t="shared" si="44"/>
        <v>3.1763155222210283E-5</v>
      </c>
      <c r="DS60" s="72">
        <f t="shared" si="45"/>
        <v>-1.1405300554259284E-5</v>
      </c>
      <c r="DT60" s="72">
        <f t="shared" si="46"/>
        <v>-0.23586779444799993</v>
      </c>
      <c r="DU60" s="72">
        <f t="shared" si="47"/>
        <v>-3.782819148482456E-6</v>
      </c>
      <c r="DV60" s="72">
        <f t="shared" si="48"/>
        <v>-7.2553430628330217E-6</v>
      </c>
      <c r="DW60" s="72">
        <f t="shared" si="49"/>
        <v>-6.3068344650061506E-6</v>
      </c>
      <c r="DX60" s="72">
        <f t="shared" si="50"/>
        <v>-4.1709835683375828E-5</v>
      </c>
      <c r="DY60" s="72">
        <f t="shared" si="51"/>
        <v>1.6604965081445855E-5</v>
      </c>
      <c r="DZ60" s="72">
        <f t="shared" si="52"/>
        <v>-0.23602270441075704</v>
      </c>
      <c r="EA60" s="72">
        <f t="shared" si="53"/>
        <v>5.4208981892927373E-6</v>
      </c>
      <c r="EB60" s="72">
        <f t="shared" si="54"/>
        <v>4.9970800700562539E-6</v>
      </c>
      <c r="EC60" s="72">
        <f t="shared" si="55"/>
        <v>-3.0073127418761856E-6</v>
      </c>
      <c r="ED60" s="72">
        <f t="shared" si="56"/>
        <v>-7.7667632383138009E-6</v>
      </c>
      <c r="EE60" s="72">
        <f t="shared" si="57"/>
        <v>1.5797677395240048</v>
      </c>
      <c r="EF60" s="72">
        <f t="shared" si="58"/>
        <v>1.0585414986748564E-6</v>
      </c>
      <c r="EG60" s="72">
        <f t="shared" si="59"/>
        <v>7.284507520836581E-6</v>
      </c>
      <c r="EH60" s="72">
        <f t="shared" si="60"/>
        <v>1.8174739379028129E-5</v>
      </c>
      <c r="EI60" s="114">
        <f t="shared" si="61"/>
        <v>1.5684252271757684E-7</v>
      </c>
      <c r="EJ60" s="72">
        <f t="shared" si="62"/>
        <v>4.9056566213241455E-6</v>
      </c>
      <c r="EK60" s="72">
        <f t="shared" si="63"/>
        <v>7.6095562881172698E-4</v>
      </c>
      <c r="EL60" s="72">
        <f t="shared" si="64"/>
        <v>-9.7453684357878736E-4</v>
      </c>
      <c r="EM60" s="114">
        <f t="shared" si="65"/>
        <v>-7.283521049863403E-4</v>
      </c>
      <c r="EN60" s="40">
        <f t="shared" si="66"/>
        <v>-4.0640795042226925E-6</v>
      </c>
      <c r="EO60" s="40">
        <f t="shared" si="67"/>
        <v>-4.4174763338443064E-6</v>
      </c>
    </row>
    <row r="61" spans="1:149" x14ac:dyDescent="0.3">
      <c r="A61" s="70" t="s">
        <v>412</v>
      </c>
      <c r="B61" s="1">
        <f t="shared" ref="B61:H61" si="68">SUM(B3:B60)+SUM(B66:B86)</f>
        <v>79120.754614499994</v>
      </c>
      <c r="C61" s="1">
        <f t="shared" si="68"/>
        <v>0</v>
      </c>
      <c r="D61" s="1">
        <f t="shared" si="68"/>
        <v>640045.30571476999</v>
      </c>
      <c r="E61" s="1">
        <f t="shared" si="68"/>
        <v>26449.277868050001</v>
      </c>
      <c r="F61" s="1">
        <f t="shared" si="68"/>
        <v>24333.335648979999</v>
      </c>
      <c r="G61" s="1">
        <f t="shared" si="68"/>
        <v>66209.258417360004</v>
      </c>
      <c r="H61" s="1">
        <f t="shared" si="68"/>
        <v>38260.637724959997</v>
      </c>
      <c r="I61" s="1"/>
      <c r="J61" s="70" t="s">
        <v>412</v>
      </c>
      <c r="K61" s="1">
        <f t="shared" ref="K61:AP61" si="69">SUM(K3:K60)+SUM(K66:K82)</f>
        <v>0</v>
      </c>
      <c r="L61" s="1">
        <f t="shared" si="69"/>
        <v>390.82833235904315</v>
      </c>
      <c r="M61" s="1">
        <f t="shared" si="69"/>
        <v>70.560716600787202</v>
      </c>
      <c r="N61" s="1">
        <f t="shared" si="69"/>
        <v>144.71855095304977</v>
      </c>
      <c r="O61" s="1">
        <f t="shared" si="69"/>
        <v>144.71855095304977</v>
      </c>
      <c r="P61" s="1">
        <f t="shared" si="69"/>
        <v>558.91516300990179</v>
      </c>
      <c r="Q61" s="1">
        <f t="shared" si="69"/>
        <v>0</v>
      </c>
      <c r="R61" s="1">
        <f t="shared" si="69"/>
        <v>0.10685313086876419</v>
      </c>
      <c r="S61" s="1">
        <f t="shared" si="69"/>
        <v>0.52169533693001902</v>
      </c>
      <c r="T61" s="1">
        <f t="shared" si="69"/>
        <v>70.030278503874769</v>
      </c>
      <c r="U61" s="1">
        <f t="shared" si="69"/>
        <v>0.10144157151108966</v>
      </c>
      <c r="V61" s="1">
        <f t="shared" si="69"/>
        <v>38.677957147328272</v>
      </c>
      <c r="W61" s="102">
        <f t="shared" si="69"/>
        <v>3.5509478930837601</v>
      </c>
      <c r="X61" s="102">
        <f t="shared" si="69"/>
        <v>2.1763885215052028</v>
      </c>
      <c r="Y61" s="1">
        <f t="shared" si="69"/>
        <v>915.10939827941888</v>
      </c>
      <c r="Z61" s="1">
        <f t="shared" si="69"/>
        <v>3.5140527782257167E-5</v>
      </c>
      <c r="AA61" s="1">
        <f t="shared" si="69"/>
        <v>1.4056005212008551E-4</v>
      </c>
      <c r="AB61" s="1">
        <f t="shared" si="69"/>
        <v>78951.125121413483</v>
      </c>
      <c r="AC61" s="1">
        <f t="shared" si="69"/>
        <v>2110.3011592958419</v>
      </c>
      <c r="AD61" s="1">
        <f t="shared" si="69"/>
        <v>5036.489586078791</v>
      </c>
      <c r="AE61" s="1">
        <f t="shared" si="69"/>
        <v>7219.1983091708844</v>
      </c>
      <c r="AF61" s="1">
        <f t="shared" si="69"/>
        <v>105.55442702199653</v>
      </c>
      <c r="AG61" s="1">
        <f t="shared" si="69"/>
        <v>9550.4643717881027</v>
      </c>
      <c r="AH61" s="1">
        <f t="shared" si="69"/>
        <v>2356.6813242163335</v>
      </c>
      <c r="AI61" s="1">
        <f t="shared" si="69"/>
        <v>3443.9255840173319</v>
      </c>
      <c r="AJ61" s="1">
        <f t="shared" si="69"/>
        <v>26.0835783098942</v>
      </c>
      <c r="AK61" s="1">
        <f t="shared" si="69"/>
        <v>601.01884189342729</v>
      </c>
      <c r="AL61" s="1">
        <f t="shared" si="69"/>
        <v>16.761913179031218</v>
      </c>
      <c r="AM61" s="1">
        <f t="shared" si="69"/>
        <v>0</v>
      </c>
      <c r="AN61" s="1">
        <f t="shared" si="69"/>
        <v>0</v>
      </c>
      <c r="AO61" s="1">
        <f t="shared" si="69"/>
        <v>631.38585030664137</v>
      </c>
      <c r="AP61" s="1">
        <f t="shared" si="69"/>
        <v>631.38585030664137</v>
      </c>
      <c r="AQ61" s="1"/>
      <c r="AR61" s="1"/>
      <c r="AS61" s="1">
        <f t="shared" ref="AS61:AX61" si="70">SUM(AS3:AS60)+SUM(AS66:AS82)</f>
        <v>106.52712673630474</v>
      </c>
      <c r="AT61" s="1">
        <f t="shared" si="70"/>
        <v>2.9418174168101399E-4</v>
      </c>
      <c r="AU61" s="1">
        <f t="shared" si="70"/>
        <v>5.6807876705041013E-4</v>
      </c>
      <c r="AV61" s="1">
        <f t="shared" si="70"/>
        <v>5109.0520043171919</v>
      </c>
      <c r="AW61" s="1">
        <f t="shared" si="70"/>
        <v>121.58052855905564</v>
      </c>
      <c r="AX61" s="1">
        <f t="shared" si="70"/>
        <v>19.01071730072055</v>
      </c>
      <c r="AY61" s="1"/>
      <c r="AZ61" s="1">
        <f t="shared" ref="AZ61:BF61" si="71">SUM(AZ3:AZ60)+SUM(AZ66:AZ82)</f>
        <v>12439.75057607971</v>
      </c>
      <c r="BA61" s="1">
        <f t="shared" si="71"/>
        <v>51.673569832557121</v>
      </c>
      <c r="BB61" s="1">
        <f t="shared" si="71"/>
        <v>0.36402739854899346</v>
      </c>
      <c r="BC61" s="1">
        <f t="shared" si="71"/>
        <v>2.6695232368470498</v>
      </c>
      <c r="BD61" s="1">
        <f t="shared" si="71"/>
        <v>2.5787583147763679E-2</v>
      </c>
      <c r="BE61" s="1">
        <f t="shared" si="71"/>
        <v>5.2356626811068181E-2</v>
      </c>
      <c r="BF61" s="1">
        <f t="shared" si="71"/>
        <v>0</v>
      </c>
      <c r="BG61" s="1"/>
      <c r="BH61" s="1">
        <f t="shared" ref="BH61:BQ61" si="72">SUM(BH3:BH60)+SUM(BH66:BH82)</f>
        <v>115.91618118089505</v>
      </c>
      <c r="BI61" s="1">
        <f t="shared" si="72"/>
        <v>467.09079328474252</v>
      </c>
      <c r="BJ61" s="1">
        <f t="shared" si="72"/>
        <v>8.5028906250654348</v>
      </c>
      <c r="BK61" s="1">
        <f t="shared" si="72"/>
        <v>8.1695658066237726</v>
      </c>
      <c r="BL61" s="1">
        <f t="shared" si="72"/>
        <v>38598.568177697824</v>
      </c>
      <c r="BM61" s="1">
        <f t="shared" si="72"/>
        <v>574766.64905393566</v>
      </c>
      <c r="BN61" s="1">
        <f t="shared" si="72"/>
        <v>58754.102393042122</v>
      </c>
      <c r="BO61" s="1">
        <f t="shared" si="72"/>
        <v>638629.80345129478</v>
      </c>
      <c r="BP61" s="1">
        <f t="shared" si="72"/>
        <v>0</v>
      </c>
      <c r="BQ61" s="1">
        <f t="shared" si="72"/>
        <v>687.23245419910495</v>
      </c>
      <c r="BR61" s="1"/>
      <c r="BS61" s="1">
        <f t="shared" ref="BS61:DE61" si="73">SUM(BS3:BS60)+SUM(BS66:BS82)</f>
        <v>65.726284710904494</v>
      </c>
      <c r="BT61" s="1">
        <f t="shared" si="73"/>
        <v>0.20992253175855663</v>
      </c>
      <c r="BU61" s="1">
        <f t="shared" si="73"/>
        <v>0.61932688289903615</v>
      </c>
      <c r="BV61" s="1">
        <f t="shared" si="73"/>
        <v>0.49701910788269166</v>
      </c>
      <c r="BW61" s="1">
        <f t="shared" si="73"/>
        <v>18.091042316062705</v>
      </c>
      <c r="BX61" s="1">
        <f t="shared" si="73"/>
        <v>5.0731441781599029</v>
      </c>
      <c r="BY61" s="1">
        <f t="shared" si="73"/>
        <v>5753.5304377491411</v>
      </c>
      <c r="BZ61" s="1">
        <f t="shared" si="73"/>
        <v>352.09716204877714</v>
      </c>
      <c r="CA61" s="1">
        <f t="shared" si="73"/>
        <v>31.708045583954654</v>
      </c>
      <c r="CB61" s="1">
        <f t="shared" si="73"/>
        <v>5036.4927487307286</v>
      </c>
      <c r="CC61" s="1">
        <f t="shared" si="73"/>
        <v>41.397050604566772</v>
      </c>
      <c r="CD61" s="1">
        <f t="shared" si="73"/>
        <v>0</v>
      </c>
      <c r="CE61" s="1">
        <f t="shared" si="73"/>
        <v>1.5216430545139068E-4</v>
      </c>
      <c r="CF61" s="1">
        <f t="shared" si="73"/>
        <v>22.134376068220892</v>
      </c>
      <c r="CG61" s="1">
        <f t="shared" si="73"/>
        <v>26378.756291335623</v>
      </c>
      <c r="CH61" s="1">
        <f t="shared" si="73"/>
        <v>24268.455132039846</v>
      </c>
      <c r="CI61" s="1">
        <f t="shared" si="73"/>
        <v>2110.3011592958419</v>
      </c>
      <c r="CJ61" s="1">
        <f t="shared" si="73"/>
        <v>63.970786425178787</v>
      </c>
      <c r="CK61" s="1">
        <f t="shared" si="73"/>
        <v>0</v>
      </c>
      <c r="CL61" s="1">
        <f t="shared" si="73"/>
        <v>4060.6201925366504</v>
      </c>
      <c r="CM61" s="1">
        <f t="shared" si="73"/>
        <v>25.951560511626571</v>
      </c>
      <c r="CN61" s="1">
        <f t="shared" si="73"/>
        <v>2387.6171981836096</v>
      </c>
      <c r="CO61" s="1">
        <f t="shared" si="73"/>
        <v>146.69564983648297</v>
      </c>
      <c r="CP61" s="1">
        <f t="shared" si="73"/>
        <v>105.55320147689825</v>
      </c>
      <c r="CQ61" s="1">
        <f t="shared" si="73"/>
        <v>9550.4668580367652</v>
      </c>
      <c r="CR61" s="1">
        <f t="shared" si="73"/>
        <v>12.957180079815799</v>
      </c>
      <c r="CS61" s="1">
        <f t="shared" si="73"/>
        <v>78.960495384215932</v>
      </c>
      <c r="CT61" s="1">
        <f t="shared" si="73"/>
        <v>2356.6854981990359</v>
      </c>
      <c r="CU61" s="1">
        <f t="shared" si="73"/>
        <v>3.0311642349425938</v>
      </c>
      <c r="CV61" s="1">
        <f t="shared" si="73"/>
        <v>66025.266468481481</v>
      </c>
      <c r="CW61" s="1">
        <f t="shared" si="73"/>
        <v>9968.2838975858995</v>
      </c>
      <c r="CX61" s="1">
        <f t="shared" si="73"/>
        <v>0</v>
      </c>
      <c r="CY61" s="1">
        <f t="shared" si="73"/>
        <v>0</v>
      </c>
      <c r="CZ61" s="1">
        <f t="shared" si="73"/>
        <v>729.39244156061841</v>
      </c>
      <c r="DA61" s="1">
        <f t="shared" si="73"/>
        <v>77.700162595443516</v>
      </c>
      <c r="DB61" s="1">
        <f t="shared" si="73"/>
        <v>0</v>
      </c>
      <c r="DC61" s="1">
        <f t="shared" si="73"/>
        <v>38181.735244257667</v>
      </c>
      <c r="DD61" s="1">
        <f t="shared" si="73"/>
        <v>73.882042954865199</v>
      </c>
      <c r="DE61" s="1">
        <f t="shared" si="73"/>
        <v>1120.6213926650157</v>
      </c>
    </row>
    <row r="62" spans="1:149" x14ac:dyDescent="0.3">
      <c r="A62" s="71" t="s">
        <v>220</v>
      </c>
      <c r="B62" s="1">
        <f>SUM(B3:B51)</f>
        <v>10252.15470868</v>
      </c>
      <c r="C62" s="1">
        <f t="shared" ref="C62:H62" si="74">SUM(C3:C51)</f>
        <v>0</v>
      </c>
      <c r="D62" s="1">
        <f t="shared" si="74"/>
        <v>81846.327981070004</v>
      </c>
      <c r="E62" s="1">
        <f t="shared" si="74"/>
        <v>2507.4286002499998</v>
      </c>
      <c r="F62" s="1">
        <f t="shared" si="74"/>
        <v>2306.8343138399991</v>
      </c>
      <c r="G62" s="1">
        <f t="shared" si="74"/>
        <v>5767.4811159800001</v>
      </c>
      <c r="H62" s="1">
        <f t="shared" si="74"/>
        <v>4687.2984225400005</v>
      </c>
      <c r="I62" s="1"/>
      <c r="J62" s="71" t="s">
        <v>220</v>
      </c>
      <c r="K62" s="1">
        <f>SUM(K3:K51)</f>
        <v>0</v>
      </c>
      <c r="L62" s="1">
        <f t="shared" ref="L62:CB62" si="75">SUM(L3:L51)</f>
        <v>53.206195009063514</v>
      </c>
      <c r="M62" s="1">
        <f t="shared" si="75"/>
        <v>8.6621426309277378</v>
      </c>
      <c r="N62" s="1">
        <f t="shared" si="75"/>
        <v>19.701479645412157</v>
      </c>
      <c r="O62" s="1">
        <f t="shared" si="75"/>
        <v>19.701479645412157</v>
      </c>
      <c r="P62" s="1">
        <f t="shared" si="75"/>
        <v>76.089246658061796</v>
      </c>
      <c r="Q62" s="1">
        <f t="shared" si="75"/>
        <v>0</v>
      </c>
      <c r="R62" s="1">
        <f t="shared" si="75"/>
        <v>1.0156982791602579E-2</v>
      </c>
      <c r="S62" s="1">
        <f t="shared" si="75"/>
        <v>4.9590012339445572E-2</v>
      </c>
      <c r="T62" s="1">
        <f t="shared" si="75"/>
        <v>9.5336703193027823</v>
      </c>
      <c r="U62" s="1">
        <f t="shared" si="75"/>
        <v>9.6425705422801926E-3</v>
      </c>
      <c r="V62" s="1">
        <f t="shared" si="75"/>
        <v>4.7482450121190558</v>
      </c>
      <c r="W62" s="1">
        <f t="shared" si="75"/>
        <v>0.33753593673748977</v>
      </c>
      <c r="X62" s="1">
        <f t="shared" si="75"/>
        <v>0.20687674265447459</v>
      </c>
      <c r="Y62" s="1">
        <f t="shared" si="75"/>
        <v>112.47399643897032</v>
      </c>
      <c r="Z62" s="1">
        <f t="shared" si="75"/>
        <v>3.3402917868869024E-6</v>
      </c>
      <c r="AA62" s="1">
        <f t="shared" si="75"/>
        <v>1.3361172999994463E-5</v>
      </c>
      <c r="AB62" s="1">
        <f t="shared" si="75"/>
        <v>10252.151841092578</v>
      </c>
      <c r="AC62" s="1">
        <f t="shared" si="75"/>
        <v>200.59419507641726</v>
      </c>
      <c r="AD62" s="1">
        <f t="shared" si="75"/>
        <v>1067.7596491392578</v>
      </c>
      <c r="AE62" s="1">
        <f t="shared" si="75"/>
        <v>318.4745639069202</v>
      </c>
      <c r="AF62" s="1">
        <f t="shared" si="75"/>
        <v>28.78692006266634</v>
      </c>
      <c r="AG62" s="1">
        <f t="shared" si="75"/>
        <v>769.85590782177758</v>
      </c>
      <c r="AH62" s="1">
        <f t="shared" si="75"/>
        <v>121.95419929253657</v>
      </c>
      <c r="AI62" s="1">
        <f t="shared" si="75"/>
        <v>468.84283864022484</v>
      </c>
      <c r="AJ62" s="1">
        <f t="shared" si="75"/>
        <v>3.5509357120412308</v>
      </c>
      <c r="AK62" s="1">
        <f t="shared" si="75"/>
        <v>81.820759174841228</v>
      </c>
      <c r="AL62" s="1">
        <f t="shared" si="75"/>
        <v>2.0577285807486385</v>
      </c>
      <c r="AM62" s="1">
        <f t="shared" si="75"/>
        <v>0</v>
      </c>
      <c r="AN62" s="1">
        <f t="shared" si="75"/>
        <v>0</v>
      </c>
      <c r="AO62" s="1">
        <f t="shared" si="75"/>
        <v>85.955038752853085</v>
      </c>
      <c r="AP62" s="1">
        <f t="shared" si="75"/>
        <v>85.955038752853085</v>
      </c>
      <c r="AQ62" s="1"/>
      <c r="AR62" s="1"/>
      <c r="AS62" s="1">
        <f t="shared" si="75"/>
        <v>13.077589079803875</v>
      </c>
      <c r="AT62" s="1">
        <f t="shared" si="75"/>
        <v>2.7963543971426476E-5</v>
      </c>
      <c r="AU62" s="1">
        <f t="shared" si="75"/>
        <v>5.3998284710093609E-5</v>
      </c>
      <c r="AV62" s="1">
        <f t="shared" si="75"/>
        <v>654.77043039723833</v>
      </c>
      <c r="AW62" s="1">
        <f t="shared" si="75"/>
        <v>16.551519210715519</v>
      </c>
      <c r="AX62" s="1">
        <f t="shared" si="75"/>
        <v>2.5880510015731986</v>
      </c>
      <c r="AY62" s="1"/>
      <c r="AZ62" s="1">
        <f t="shared" si="75"/>
        <v>1429.8621631920928</v>
      </c>
      <c r="BA62" s="1">
        <f t="shared" si="75"/>
        <v>7.0346664439069269</v>
      </c>
      <c r="BB62" s="1">
        <f t="shared" si="75"/>
        <v>3.4602498446700478E-2</v>
      </c>
      <c r="BC62" s="1">
        <f t="shared" si="75"/>
        <v>0.25375171411354852</v>
      </c>
      <c r="BD62" s="1">
        <f t="shared" si="75"/>
        <v>2.4512429835965078E-3</v>
      </c>
      <c r="BE62" s="1">
        <f t="shared" si="75"/>
        <v>4.9767646765202182E-3</v>
      </c>
      <c r="BF62" s="1">
        <f t="shared" si="75"/>
        <v>0</v>
      </c>
      <c r="BG62" s="1"/>
      <c r="BH62" s="1">
        <f t="shared" si="75"/>
        <v>8.5918952134006776</v>
      </c>
      <c r="BI62" s="1">
        <f t="shared" si="75"/>
        <v>44.399632291605307</v>
      </c>
      <c r="BJ62" s="1">
        <f t="shared" si="75"/>
        <v>0.80824559500873339</v>
      </c>
      <c r="BK62" s="1">
        <f t="shared" si="75"/>
        <v>0.77654937420040926</v>
      </c>
      <c r="BL62" s="1">
        <f t="shared" ref="BL62" si="76">SUM(BL3:BL51)</f>
        <v>4744.0775952456152</v>
      </c>
      <c r="BM62" s="1">
        <f t="shared" si="75"/>
        <v>73661.669971194046</v>
      </c>
      <c r="BN62" s="1">
        <f t="shared" si="75"/>
        <v>7529.8602629038078</v>
      </c>
      <c r="BO62" s="1">
        <f t="shared" si="75"/>
        <v>81846.30066449508</v>
      </c>
      <c r="BP62" s="1">
        <f t="shared" si="75"/>
        <v>0</v>
      </c>
      <c r="BQ62" s="1">
        <f t="shared" si="75"/>
        <v>93.557126092860614</v>
      </c>
      <c r="BR62" s="1"/>
      <c r="BS62" s="1">
        <f t="shared" si="75"/>
        <v>8.0461643625533199</v>
      </c>
      <c r="BT62" s="1">
        <f t="shared" si="75"/>
        <v>1.9954113947656952E-2</v>
      </c>
      <c r="BU62" s="1">
        <f t="shared" si="75"/>
        <v>5.8870507935051664E-2</v>
      </c>
      <c r="BV62" s="1">
        <f t="shared" si="75"/>
        <v>4.7244015348587076E-2</v>
      </c>
      <c r="BW62" s="1">
        <f t="shared" si="75"/>
        <v>2.0718253225358847</v>
      </c>
      <c r="BX62" s="1">
        <f t="shared" si="75"/>
        <v>1.3835462792859212</v>
      </c>
      <c r="BY62" s="1">
        <f t="shared" si="75"/>
        <v>783.26167523574895</v>
      </c>
      <c r="BZ62" s="1">
        <f t="shared" si="75"/>
        <v>13.563241221933756</v>
      </c>
      <c r="CA62" s="1">
        <f t="shared" si="75"/>
        <v>8.6474240467820618</v>
      </c>
      <c r="CB62" s="1">
        <f t="shared" si="75"/>
        <v>1067.7606733996893</v>
      </c>
      <c r="CC62" s="1">
        <f t="shared" ref="CC62:DE62" si="77">SUM(CC3:CC51)</f>
        <v>7.926127461631296</v>
      </c>
      <c r="CD62" s="1">
        <f t="shared" si="77"/>
        <v>0</v>
      </c>
      <c r="CE62" s="1">
        <f t="shared" si="77"/>
        <v>1.4463849647987978E-5</v>
      </c>
      <c r="CF62" s="1">
        <f t="shared" si="77"/>
        <v>6.0364885687252192</v>
      </c>
      <c r="CG62" s="1">
        <f t="shared" si="77"/>
        <v>2507.4277324559425</v>
      </c>
      <c r="CH62" s="1">
        <f t="shared" si="77"/>
        <v>2306.8335373795253</v>
      </c>
      <c r="CI62" s="1">
        <f t="shared" si="77"/>
        <v>200.59419507641726</v>
      </c>
      <c r="CJ62" s="1">
        <f t="shared" si="77"/>
        <v>3.0740378092516898</v>
      </c>
      <c r="CK62" s="1">
        <f t="shared" si="77"/>
        <v>0</v>
      </c>
      <c r="CL62" s="1">
        <f t="shared" si="77"/>
        <v>31.223875049377973</v>
      </c>
      <c r="CM62" s="1">
        <f t="shared" si="77"/>
        <v>7.0775272737864752</v>
      </c>
      <c r="CN62" s="1">
        <f t="shared" si="77"/>
        <v>192.46421250031662</v>
      </c>
      <c r="CO62" s="1">
        <f t="shared" si="77"/>
        <v>40.006869445493422</v>
      </c>
      <c r="CP62" s="1">
        <f t="shared" si="77"/>
        <v>28.786573838213769</v>
      </c>
      <c r="CQ62" s="1">
        <f t="shared" si="77"/>
        <v>769.85676194689995</v>
      </c>
      <c r="CR62" s="1">
        <f t="shared" si="77"/>
        <v>1.7639565828133359</v>
      </c>
      <c r="CS62" s="1">
        <f t="shared" si="77"/>
        <v>6.8561839888115266</v>
      </c>
      <c r="CT62" s="1">
        <f t="shared" si="77"/>
        <v>121.95491775293867</v>
      </c>
      <c r="CU62" s="1">
        <f t="shared" si="77"/>
        <v>0.21507679638375818</v>
      </c>
      <c r="CV62" s="1">
        <f t="shared" si="77"/>
        <v>5767.4797888730409</v>
      </c>
      <c r="CW62" s="1">
        <f t="shared" si="77"/>
        <v>1162.8472789334087</v>
      </c>
      <c r="CX62" s="1">
        <f t="shared" si="77"/>
        <v>0</v>
      </c>
      <c r="CY62" s="1">
        <f t="shared" si="77"/>
        <v>0</v>
      </c>
      <c r="CZ62" s="1">
        <f t="shared" si="77"/>
        <v>99.296952911538952</v>
      </c>
      <c r="DA62" s="1">
        <f t="shared" si="77"/>
        <v>9.5386678369248941</v>
      </c>
      <c r="DB62" s="1">
        <f t="shared" si="77"/>
        <v>0</v>
      </c>
      <c r="DC62" s="1">
        <f t="shared" si="77"/>
        <v>4687.2969728269236</v>
      </c>
      <c r="DD62" s="1">
        <f t="shared" si="77"/>
        <v>9.0699439226377887</v>
      </c>
      <c r="DE62" s="1">
        <f t="shared" si="77"/>
        <v>152.55787216301121</v>
      </c>
    </row>
    <row r="63" spans="1:149" x14ac:dyDescent="0.3">
      <c r="A63" s="2" t="s">
        <v>413</v>
      </c>
      <c r="B63" s="1">
        <f t="shared" ref="B63:H63" si="78">SUM(B66:B72)</f>
        <v>7795.3032547900002</v>
      </c>
      <c r="C63" s="1">
        <f t="shared" si="78"/>
        <v>0</v>
      </c>
      <c r="D63" s="1">
        <f t="shared" si="78"/>
        <v>60765.215235619995</v>
      </c>
      <c r="E63" s="1">
        <f t="shared" si="78"/>
        <v>1506.52348216</v>
      </c>
      <c r="F63" s="1">
        <f t="shared" si="78"/>
        <v>1386.0016043199998</v>
      </c>
      <c r="G63" s="1">
        <f t="shared" si="78"/>
        <v>3350.5750006400003</v>
      </c>
      <c r="H63" s="1">
        <f t="shared" si="78"/>
        <v>3794.9137964000001</v>
      </c>
      <c r="I63" s="15"/>
      <c r="J63" s="2" t="s">
        <v>413</v>
      </c>
      <c r="K63" s="1">
        <f t="shared" ref="K63:AP63" si="79">SUM(K66:K72)</f>
        <v>0</v>
      </c>
      <c r="L63" s="1">
        <f t="shared" si="79"/>
        <v>42.787603278508712</v>
      </c>
      <c r="M63" s="1">
        <f t="shared" si="79"/>
        <v>6.9717598101445741</v>
      </c>
      <c r="N63" s="1">
        <f t="shared" si="79"/>
        <v>15.843642984166989</v>
      </c>
      <c r="O63" s="1">
        <f t="shared" si="79"/>
        <v>15.843642984166989</v>
      </c>
      <c r="P63" s="1">
        <f t="shared" si="79"/>
        <v>61.190018845979331</v>
      </c>
      <c r="Q63" s="1">
        <f t="shared" si="79"/>
        <v>0</v>
      </c>
      <c r="R63" s="1">
        <f t="shared" si="79"/>
        <v>6.0670998899893507E-3</v>
      </c>
      <c r="S63" s="1">
        <f t="shared" si="79"/>
        <v>2.9621759998236241E-2</v>
      </c>
      <c r="T63" s="1">
        <f t="shared" si="79"/>
        <v>7.666857670849101</v>
      </c>
      <c r="U63" s="1">
        <f t="shared" si="79"/>
        <v>5.7598303400661381E-3</v>
      </c>
      <c r="V63" s="1">
        <f t="shared" si="79"/>
        <v>3.8216336319355686</v>
      </c>
      <c r="W63" s="1">
        <f t="shared" si="79"/>
        <v>0.20162141027464053</v>
      </c>
      <c r="X63" s="1">
        <f t="shared" si="79"/>
        <v>0.12357444593329908</v>
      </c>
      <c r="Y63" s="1">
        <f t="shared" si="79"/>
        <v>90.524099919702323</v>
      </c>
      <c r="Z63" s="1">
        <f t="shared" si="79"/>
        <v>1.995267483479112E-6</v>
      </c>
      <c r="AA63" s="1">
        <f t="shared" si="79"/>
        <v>7.9810768005423258E-6</v>
      </c>
      <c r="AB63" s="1">
        <f t="shared" si="79"/>
        <v>7749.9041512150197</v>
      </c>
      <c r="AC63" s="1">
        <f t="shared" si="79"/>
        <v>119.82158226017833</v>
      </c>
      <c r="AD63" s="1">
        <f t="shared" si="79"/>
        <v>633.3263641230817</v>
      </c>
      <c r="AE63" s="1">
        <f t="shared" si="79"/>
        <v>193.03416572694641</v>
      </c>
      <c r="AF63" s="1">
        <f t="shared" si="79"/>
        <v>17.052677680847871</v>
      </c>
      <c r="AG63" s="1">
        <f t="shared" si="79"/>
        <v>460.91084252054344</v>
      </c>
      <c r="AH63" s="1">
        <f t="shared" si="79"/>
        <v>73.623864307610788</v>
      </c>
      <c r="AI63" s="1">
        <f t="shared" si="79"/>
        <v>377.03702246806176</v>
      </c>
      <c r="AJ63" s="1">
        <f t="shared" si="79"/>
        <v>2.8556131508924656</v>
      </c>
      <c r="AK63" s="1">
        <f t="shared" si="79"/>
        <v>65.79910383231487</v>
      </c>
      <c r="AL63" s="1">
        <f t="shared" si="79"/>
        <v>1.6561693267669251</v>
      </c>
      <c r="AM63" s="1">
        <f t="shared" si="79"/>
        <v>0</v>
      </c>
      <c r="AN63" s="1">
        <f t="shared" si="79"/>
        <v>0</v>
      </c>
      <c r="AO63" s="1">
        <f t="shared" si="79"/>
        <v>69.1237687532427</v>
      </c>
      <c r="AP63" s="1">
        <f t="shared" si="79"/>
        <v>69.1237687532427</v>
      </c>
      <c r="AQ63" s="1"/>
      <c r="AR63" s="1"/>
      <c r="AS63" s="1">
        <f t="shared" ref="AS63:AX63" si="80">SUM(AS66:AS72)</f>
        <v>10.525540417131548</v>
      </c>
      <c r="AT63" s="1">
        <f t="shared" si="80"/>
        <v>1.6703505991783692E-5</v>
      </c>
      <c r="AU63" s="1">
        <f t="shared" si="80"/>
        <v>3.2255113959054794E-5</v>
      </c>
      <c r="AV63" s="1">
        <f t="shared" si="80"/>
        <v>483.34019230189995</v>
      </c>
      <c r="AW63" s="1">
        <f t="shared" si="80"/>
        <v>13.310516548014549</v>
      </c>
      <c r="AX63" s="1">
        <f t="shared" si="80"/>
        <v>2.0812719109546998</v>
      </c>
      <c r="AY63" s="1"/>
      <c r="AZ63" s="1">
        <f t="shared" ref="AZ63:BF63" si="81">SUM(AZ66:AZ72)</f>
        <v>1151.4878257700657</v>
      </c>
      <c r="BA63" s="1">
        <f t="shared" si="81"/>
        <v>5.6571899050458185</v>
      </c>
      <c r="BB63" s="1">
        <f t="shared" si="81"/>
        <v>2.0669210538093091E-2</v>
      </c>
      <c r="BC63" s="1">
        <f t="shared" si="81"/>
        <v>0.15157407873807419</v>
      </c>
      <c r="BD63" s="1">
        <f t="shared" si="81"/>
        <v>1.4642069632985551E-3</v>
      </c>
      <c r="BE63" s="1">
        <f t="shared" si="81"/>
        <v>2.9727899903547687E-3</v>
      </c>
      <c r="BF63" s="1">
        <f t="shared" si="81"/>
        <v>0</v>
      </c>
      <c r="BG63" s="1"/>
      <c r="BH63" s="1">
        <f t="shared" ref="BH63:BQ63" si="82">SUM(BH66:BH72)</f>
        <v>6.9534679651919422</v>
      </c>
      <c r="BI63" s="1">
        <f t="shared" si="82"/>
        <v>26.521383873851477</v>
      </c>
      <c r="BJ63" s="1">
        <f t="shared" si="82"/>
        <v>0.48279214926393044</v>
      </c>
      <c r="BK63" s="1">
        <f t="shared" si="82"/>
        <v>0.46385944620997771</v>
      </c>
      <c r="BL63" s="1">
        <f t="shared" si="82"/>
        <v>3818.2470409343141</v>
      </c>
      <c r="BM63" s="1">
        <f t="shared" si="82"/>
        <v>54375.801895423676</v>
      </c>
      <c r="BN63" s="1">
        <f t="shared" si="82"/>
        <v>5558.4163199832337</v>
      </c>
      <c r="BO63" s="1">
        <f t="shared" si="82"/>
        <v>60417.558407708791</v>
      </c>
      <c r="BP63" s="1">
        <f t="shared" si="82"/>
        <v>0</v>
      </c>
      <c r="BQ63" s="1">
        <f t="shared" si="82"/>
        <v>75.23723563424204</v>
      </c>
      <c r="BR63" s="1"/>
      <c r="BS63" s="1">
        <f t="shared" ref="BS63:DE63" si="83">SUM(BS66:BS72)</f>
        <v>6.4598372627380058</v>
      </c>
      <c r="BT63" s="1">
        <f t="shared" si="83"/>
        <v>1.1919229285664976E-2</v>
      </c>
      <c r="BU63" s="1">
        <f t="shared" si="83"/>
        <v>3.516526847035599E-2</v>
      </c>
      <c r="BV63" s="1">
        <f t="shared" si="83"/>
        <v>2.8220503456075623E-2</v>
      </c>
      <c r="BW63" s="1">
        <f t="shared" si="83"/>
        <v>1.5613918017035102</v>
      </c>
      <c r="BX63" s="1">
        <f t="shared" si="83"/>
        <v>0.81957986188043119</v>
      </c>
      <c r="BY63" s="1">
        <f t="shared" si="83"/>
        <v>629.8893554722622</v>
      </c>
      <c r="BZ63" s="1">
        <f t="shared" si="83"/>
        <v>8.2532764680853283</v>
      </c>
      <c r="CA63" s="1">
        <f t="shared" si="83"/>
        <v>5.1225308123480735</v>
      </c>
      <c r="CB63" s="1">
        <f t="shared" si="83"/>
        <v>633.32696027491556</v>
      </c>
      <c r="CC63" s="1">
        <f t="shared" si="83"/>
        <v>4.7041642340867451</v>
      </c>
      <c r="CD63" s="1">
        <f t="shared" si="83"/>
        <v>0</v>
      </c>
      <c r="CE63" s="1">
        <f t="shared" si="83"/>
        <v>8.6397541020850095E-6</v>
      </c>
      <c r="CF63" s="1">
        <f t="shared" si="83"/>
        <v>3.5758689548438225</v>
      </c>
      <c r="CG63" s="1">
        <f t="shared" si="83"/>
        <v>1497.7708316835806</v>
      </c>
      <c r="CH63" s="1">
        <f t="shared" si="83"/>
        <v>1377.9492494234021</v>
      </c>
      <c r="CI63" s="1">
        <f t="shared" si="83"/>
        <v>119.82158226017833</v>
      </c>
      <c r="CJ63" s="1">
        <f t="shared" si="83"/>
        <v>1.8591071156379328</v>
      </c>
      <c r="CK63" s="1">
        <f t="shared" si="83"/>
        <v>0</v>
      </c>
      <c r="CL63" s="1">
        <f t="shared" si="83"/>
        <v>21.350809213115269</v>
      </c>
      <c r="CM63" s="1">
        <f t="shared" si="83"/>
        <v>4.1925620059855442</v>
      </c>
      <c r="CN63" s="1">
        <f t="shared" si="83"/>
        <v>115.22783421970144</v>
      </c>
      <c r="CO63" s="1">
        <f t="shared" si="83"/>
        <v>23.69909370767806</v>
      </c>
      <c r="CP63" s="1">
        <f t="shared" si="83"/>
        <v>17.052487741199414</v>
      </c>
      <c r="CQ63" s="1">
        <f t="shared" si="83"/>
        <v>460.91129307913957</v>
      </c>
      <c r="CR63" s="1">
        <f t="shared" si="83"/>
        <v>1.4185507955359911</v>
      </c>
      <c r="CS63" s="1">
        <f t="shared" si="83"/>
        <v>4.1003772699063514</v>
      </c>
      <c r="CT63" s="1">
        <f t="shared" si="83"/>
        <v>73.624275921559402</v>
      </c>
      <c r="CU63" s="1">
        <f t="shared" si="83"/>
        <v>0.1290285433180661</v>
      </c>
      <c r="CV63" s="1">
        <f t="shared" si="83"/>
        <v>3330.7341697580937</v>
      </c>
      <c r="CW63" s="1">
        <f t="shared" si="83"/>
        <v>936.33457305772822</v>
      </c>
      <c r="CX63" s="1">
        <f t="shared" si="83"/>
        <v>0</v>
      </c>
      <c r="CY63" s="1">
        <f t="shared" si="83"/>
        <v>0</v>
      </c>
      <c r="CZ63" s="1">
        <f t="shared" si="83"/>
        <v>79.853350010764984</v>
      </c>
      <c r="DA63" s="1">
        <f t="shared" si="83"/>
        <v>7.6772170130671924</v>
      </c>
      <c r="DB63" s="1">
        <f t="shared" si="83"/>
        <v>0</v>
      </c>
      <c r="DC63" s="1">
        <f t="shared" si="83"/>
        <v>3772.5840076279815</v>
      </c>
      <c r="DD63" s="1">
        <f t="shared" si="83"/>
        <v>7.2999678963150796</v>
      </c>
      <c r="DE63" s="1">
        <f t="shared" si="83"/>
        <v>122.68493551765667</v>
      </c>
    </row>
    <row r="64" spans="1:149" x14ac:dyDescent="0.3">
      <c r="A64" s="2" t="s">
        <v>414</v>
      </c>
      <c r="B64" s="1">
        <f t="shared" ref="B64:H64" si="84">SUM(B73:B82)</f>
        <v>9600.5354910299993</v>
      </c>
      <c r="C64" s="1">
        <f t="shared" si="84"/>
        <v>0</v>
      </c>
      <c r="D64" s="1">
        <f t="shared" si="84"/>
        <v>82079.735068080001</v>
      </c>
      <c r="E64" s="1">
        <f t="shared" si="84"/>
        <v>4906.9403684400004</v>
      </c>
      <c r="F64" s="1">
        <f t="shared" si="84"/>
        <v>4514.3851394200001</v>
      </c>
      <c r="G64" s="1">
        <f t="shared" si="84"/>
        <v>12969.65550574</v>
      </c>
      <c r="H64" s="1">
        <f t="shared" si="84"/>
        <v>4595.7160487199999</v>
      </c>
      <c r="J64" s="2" t="s">
        <v>414</v>
      </c>
      <c r="K64" s="1">
        <f t="shared" ref="K64:AP64" si="85">SUM(K73:K78)</f>
        <v>0</v>
      </c>
      <c r="L64" s="1">
        <f t="shared" si="85"/>
        <v>39.857813922157781</v>
      </c>
      <c r="M64" s="1">
        <f t="shared" si="85"/>
        <v>8.4929433665168954</v>
      </c>
      <c r="N64" s="1">
        <f t="shared" si="85"/>
        <v>14.758781801949649</v>
      </c>
      <c r="O64" s="1">
        <f t="shared" si="85"/>
        <v>14.758781801949649</v>
      </c>
      <c r="P64" s="1">
        <f t="shared" si="85"/>
        <v>57.000133903950605</v>
      </c>
      <c r="Q64" s="1">
        <f t="shared" si="85"/>
        <v>0</v>
      </c>
      <c r="R64" s="1">
        <f t="shared" si="85"/>
        <v>1.9876690134514954E-2</v>
      </c>
      <c r="S64" s="1">
        <f t="shared" si="85"/>
        <v>9.7045250136080285E-2</v>
      </c>
      <c r="T64" s="1">
        <f t="shared" si="85"/>
        <v>7.1418725115333741</v>
      </c>
      <c r="U64" s="1">
        <f t="shared" si="85"/>
        <v>1.8869908253452427E-2</v>
      </c>
      <c r="V64" s="1">
        <f t="shared" si="85"/>
        <v>4.6554561847501086</v>
      </c>
      <c r="W64" s="1">
        <f t="shared" si="85"/>
        <v>0.6605408544431397</v>
      </c>
      <c r="X64" s="1">
        <f t="shared" si="85"/>
        <v>0.40485176327066635</v>
      </c>
      <c r="Y64" s="1">
        <f t="shared" si="85"/>
        <v>109.96525386435329</v>
      </c>
      <c r="Z64" s="1">
        <f t="shared" si="85"/>
        <v>6.5367747256182514E-6</v>
      </c>
      <c r="AA64" s="1">
        <f t="shared" si="85"/>
        <v>2.6147287705660828E-5</v>
      </c>
      <c r="AB64" s="1">
        <f t="shared" si="85"/>
        <v>9600.5653628399923</v>
      </c>
      <c r="AC64" s="1">
        <f t="shared" si="85"/>
        <v>392.55835296295646</v>
      </c>
      <c r="AD64" s="1">
        <f t="shared" si="85"/>
        <v>320.16840909571857</v>
      </c>
      <c r="AE64" s="1">
        <f t="shared" si="85"/>
        <v>1727.9454799322073</v>
      </c>
      <c r="AF64" s="1">
        <f t="shared" si="85"/>
        <v>0</v>
      </c>
      <c r="AG64" s="1">
        <f t="shared" si="85"/>
        <v>1921.026524921921</v>
      </c>
      <c r="AH64" s="1">
        <f t="shared" si="85"/>
        <v>545.2437289881334</v>
      </c>
      <c r="AI64" s="1">
        <f t="shared" si="85"/>
        <v>351.22252581888819</v>
      </c>
      <c r="AJ64" s="1">
        <f t="shared" si="85"/>
        <v>2.6600625425200555</v>
      </c>
      <c r="AK64" s="1">
        <f t="shared" si="85"/>
        <v>61.294057927179253</v>
      </c>
      <c r="AL64" s="1">
        <f t="shared" si="85"/>
        <v>2.0175401034914953</v>
      </c>
      <c r="AM64" s="1">
        <f t="shared" si="85"/>
        <v>0</v>
      </c>
      <c r="AN64" s="1">
        <f t="shared" si="85"/>
        <v>0</v>
      </c>
      <c r="AO64" s="1">
        <f t="shared" si="85"/>
        <v>64.39083520359965</v>
      </c>
      <c r="AP64" s="1">
        <f t="shared" si="85"/>
        <v>64.39083520359965</v>
      </c>
      <c r="AQ64" s="1"/>
      <c r="AR64" s="1"/>
      <c r="AS64" s="1">
        <f t="shared" ref="AS64:AX64" si="86">SUM(AS73:AS78)</f>
        <v>12.822040910263414</v>
      </c>
      <c r="AT64" s="1">
        <f t="shared" si="86"/>
        <v>5.4722644746503097E-5</v>
      </c>
      <c r="AU64" s="1">
        <f t="shared" si="86"/>
        <v>1.056723084095587E-4</v>
      </c>
      <c r="AV64" s="1">
        <f t="shared" si="86"/>
        <v>656.63738241172348</v>
      </c>
      <c r="AW64" s="1">
        <f t="shared" si="86"/>
        <v>12.399097749073764</v>
      </c>
      <c r="AX64" s="1">
        <f t="shared" si="86"/>
        <v>1.9387726001263808</v>
      </c>
      <c r="AY64" s="1"/>
      <c r="AZ64" s="1">
        <f t="shared" ref="AZ64:BF64" si="87">SUM(AZ73:AZ78)</f>
        <v>1630.9921151688607</v>
      </c>
      <c r="BA64" s="1">
        <f t="shared" si="87"/>
        <v>5.2698117506965776</v>
      </c>
      <c r="BB64" s="1">
        <f t="shared" si="87"/>
        <v>6.7715942765036924E-2</v>
      </c>
      <c r="BC64" s="1">
        <f t="shared" si="87"/>
        <v>0.49657923668380788</v>
      </c>
      <c r="BD64" s="1">
        <f t="shared" si="87"/>
        <v>4.7969499471772542E-3</v>
      </c>
      <c r="BE64" s="1">
        <f t="shared" si="87"/>
        <v>9.739343566229592E-3</v>
      </c>
      <c r="BF64" s="1">
        <f t="shared" si="87"/>
        <v>0</v>
      </c>
      <c r="BG64" s="1"/>
      <c r="BH64" s="1">
        <f t="shared" ref="BH64:BQ64" si="88">SUM(BH73:BH78)</f>
        <v>21.701604743900941</v>
      </c>
      <c r="BI64" s="1">
        <f t="shared" si="88"/>
        <v>86.888122762126756</v>
      </c>
      <c r="BJ64" s="1">
        <f t="shared" si="88"/>
        <v>1.5817047224788707</v>
      </c>
      <c r="BK64" s="1">
        <f t="shared" si="88"/>
        <v>1.5196854147037251</v>
      </c>
      <c r="BL64" s="1">
        <f t="shared" si="88"/>
        <v>4638.2227869861163</v>
      </c>
      <c r="BM64" s="1">
        <f t="shared" si="88"/>
        <v>73871.51374358889</v>
      </c>
      <c r="BN64" s="1">
        <f t="shared" si="88"/>
        <v>7551.3265223582821</v>
      </c>
      <c r="BO64" s="1">
        <f t="shared" si="88"/>
        <v>82079.477648358952</v>
      </c>
      <c r="BP64" s="1">
        <f t="shared" si="88"/>
        <v>0</v>
      </c>
      <c r="BQ64" s="1">
        <f t="shared" si="88"/>
        <v>70.086175998957202</v>
      </c>
      <c r="BR64" s="1"/>
      <c r="BS64" s="1">
        <f t="shared" ref="BS64:DE64" si="89">SUM(BS73:BS78)</f>
        <v>7.9648002914753739</v>
      </c>
      <c r="BT64" s="1">
        <f t="shared" si="89"/>
        <v>3.9049419940436814E-2</v>
      </c>
      <c r="BU64" s="1">
        <f t="shared" si="89"/>
        <v>0.11520793332828842</v>
      </c>
      <c r="BV64" s="1">
        <f t="shared" si="89"/>
        <v>9.2454582702262936E-2</v>
      </c>
      <c r="BW64" s="1">
        <f t="shared" si="89"/>
        <v>2.530775358768321</v>
      </c>
      <c r="BX64" s="1">
        <f t="shared" si="89"/>
        <v>0</v>
      </c>
      <c r="BY64" s="1">
        <f t="shared" si="89"/>
        <v>586.76162963080014</v>
      </c>
      <c r="BZ64" s="1">
        <f t="shared" si="89"/>
        <v>86.338406667438221</v>
      </c>
      <c r="CA64" s="1">
        <f t="shared" si="89"/>
        <v>0</v>
      </c>
      <c r="CB64" s="1">
        <f t="shared" si="89"/>
        <v>320.16832046627667</v>
      </c>
      <c r="CC64" s="1">
        <f t="shared" si="89"/>
        <v>3.5218551372917237</v>
      </c>
      <c r="CD64" s="1">
        <f t="shared" si="89"/>
        <v>0</v>
      </c>
      <c r="CE64" s="1">
        <f t="shared" si="89"/>
        <v>2.8305273425938399E-5</v>
      </c>
      <c r="CF64" s="1">
        <f t="shared" si="89"/>
        <v>0</v>
      </c>
      <c r="CG64" s="1">
        <f t="shared" si="89"/>
        <v>4906.956550510401</v>
      </c>
      <c r="CH64" s="1">
        <f t="shared" si="89"/>
        <v>4514.3981975474398</v>
      </c>
      <c r="CI64" s="1">
        <f t="shared" si="89"/>
        <v>392.55835296295646</v>
      </c>
      <c r="CJ64" s="1">
        <f t="shared" si="89"/>
        <v>15.047930196641172</v>
      </c>
      <c r="CK64" s="1">
        <f t="shared" si="89"/>
        <v>0</v>
      </c>
      <c r="CL64" s="1">
        <f t="shared" si="89"/>
        <v>1126.78636371159</v>
      </c>
      <c r="CM64" s="1">
        <f t="shared" si="89"/>
        <v>0</v>
      </c>
      <c r="CN64" s="1">
        <f t="shared" si="89"/>
        <v>480.25663048937059</v>
      </c>
      <c r="CO64" s="1">
        <f t="shared" si="89"/>
        <v>0</v>
      </c>
      <c r="CP64" s="1">
        <f t="shared" si="89"/>
        <v>0</v>
      </c>
      <c r="CQ64" s="1">
        <f t="shared" si="89"/>
        <v>1921.0260263444566</v>
      </c>
      <c r="CR64" s="1">
        <f t="shared" si="89"/>
        <v>1.321409281627753</v>
      </c>
      <c r="CS64" s="1">
        <f t="shared" si="89"/>
        <v>15.368069751638261</v>
      </c>
      <c r="CT64" s="1">
        <f t="shared" si="89"/>
        <v>545.24425224193487</v>
      </c>
      <c r="CU64" s="1">
        <f t="shared" si="89"/>
        <v>0.6403425408036939</v>
      </c>
      <c r="CV64" s="1">
        <f t="shared" si="89"/>
        <v>12969.656347259646</v>
      </c>
      <c r="CW64" s="1">
        <f t="shared" si="89"/>
        <v>1283.5095825856831</v>
      </c>
      <c r="CX64" s="1">
        <f t="shared" si="89"/>
        <v>0</v>
      </c>
      <c r="CY64" s="1">
        <f t="shared" si="89"/>
        <v>0</v>
      </c>
      <c r="CZ64" s="1">
        <f t="shared" si="89"/>
        <v>74.385645122481563</v>
      </c>
      <c r="DA64" s="1">
        <f t="shared" si="89"/>
        <v>9.352321525512636</v>
      </c>
      <c r="DB64" s="1">
        <f t="shared" si="89"/>
        <v>0</v>
      </c>
      <c r="DC64" s="1">
        <f t="shared" si="89"/>
        <v>4595.717174014113</v>
      </c>
      <c r="DD64" s="1">
        <f t="shared" si="89"/>
        <v>8.8927176486458208</v>
      </c>
      <c r="DE64" s="1">
        <f t="shared" si="89"/>
        <v>114.28502763238586</v>
      </c>
    </row>
    <row r="65" spans="1:145" x14ac:dyDescent="0.3">
      <c r="A65" s="73"/>
      <c r="J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45" x14ac:dyDescent="0.3">
      <c r="A66" s="17">
        <v>110</v>
      </c>
      <c r="B66" s="15">
        <v>336.21622933999998</v>
      </c>
      <c r="C66" s="15"/>
      <c r="D66" s="15">
        <v>2598.9181672999998</v>
      </c>
      <c r="E66" s="15">
        <v>58.019786750000002</v>
      </c>
      <c r="F66" s="15">
        <v>53.378203429999999</v>
      </c>
      <c r="G66" s="15">
        <v>124.82933118</v>
      </c>
      <c r="H66" s="15">
        <v>167.85817656</v>
      </c>
      <c r="J66" s="28" t="s">
        <v>415</v>
      </c>
      <c r="K66" s="28">
        <v>0</v>
      </c>
      <c r="L66" s="28">
        <v>1.8085901177179899</v>
      </c>
      <c r="M66" s="28">
        <v>0.29437758981818402</v>
      </c>
      <c r="N66" s="28">
        <v>0.66969464838439696</v>
      </c>
      <c r="O66" s="28">
        <v>0.66969464838439696</v>
      </c>
      <c r="P66" s="28">
        <v>2.5864348871509102</v>
      </c>
      <c r="Q66" s="28">
        <v>0</v>
      </c>
      <c r="R66" s="28">
        <v>2.2152625980367799E-4</v>
      </c>
      <c r="S66" s="28">
        <v>1.0815664941549901E-3</v>
      </c>
      <c r="T66" s="28">
        <v>0.32406854580057998</v>
      </c>
      <c r="U66" s="28">
        <v>2.1030263320138601E-4</v>
      </c>
      <c r="V66" s="28">
        <v>0.161366160585106</v>
      </c>
      <c r="W66" s="28">
        <v>7.36172710086696E-3</v>
      </c>
      <c r="X66" s="28">
        <v>4.5120253311066597E-3</v>
      </c>
      <c r="Y66" s="28">
        <v>3.8223706649029698</v>
      </c>
      <c r="Z66" s="5">
        <v>7.2852824947502404E-8</v>
      </c>
      <c r="AA66" s="5">
        <v>2.9140891879825998E-7</v>
      </c>
      <c r="AB66" s="28">
        <v>318.04376174650099</v>
      </c>
      <c r="AC66" s="28">
        <v>4.3749994764022704</v>
      </c>
      <c r="AD66" s="28">
        <v>23.346554782100601</v>
      </c>
      <c r="AE66" s="28">
        <v>6.9094671979805602</v>
      </c>
      <c r="AF66" s="28">
        <v>0.62971118349619903</v>
      </c>
      <c r="AG66" s="28">
        <v>16.777012516741301</v>
      </c>
      <c r="AH66" s="28">
        <v>2.6497071710841702</v>
      </c>
      <c r="AI66" s="28">
        <v>15.936960678781</v>
      </c>
      <c r="AJ66" s="28">
        <v>0.12070368821640499</v>
      </c>
      <c r="AK66" s="28">
        <v>2.7812574241571402</v>
      </c>
      <c r="AL66" s="28">
        <v>6.9930679591263006E-2</v>
      </c>
      <c r="AM66" s="28">
        <v>0</v>
      </c>
      <c r="AN66" s="28">
        <v>0</v>
      </c>
      <c r="AO66" s="28">
        <v>2.9217899005539101</v>
      </c>
      <c r="AP66" s="28">
        <v>2.9217899005539101</v>
      </c>
      <c r="AQ66" s="28">
        <v>0</v>
      </c>
      <c r="AR66" s="28">
        <v>0</v>
      </c>
      <c r="AS66" s="28">
        <v>0.44443367115858401</v>
      </c>
      <c r="AT66" s="5">
        <v>6.0988549438096903E-7</v>
      </c>
      <c r="AU66" s="5">
        <v>1.17773328949442E-6</v>
      </c>
      <c r="AV66" s="28">
        <v>19.630448342950999</v>
      </c>
      <c r="AW66" s="28">
        <v>0.56262115537624602</v>
      </c>
      <c r="AX66" s="28">
        <v>8.7973246098755897E-2</v>
      </c>
      <c r="AY66" s="28">
        <v>0</v>
      </c>
      <c r="AZ66" s="28">
        <v>48.585259437239301</v>
      </c>
      <c r="BA66" s="28">
        <v>0.23912296004894201</v>
      </c>
      <c r="BB66" s="28">
        <v>7.5468851447058603E-4</v>
      </c>
      <c r="BC66" s="28">
        <v>5.5343753479169004E-3</v>
      </c>
      <c r="BD66" s="5">
        <v>5.3461928934010099E-5</v>
      </c>
      <c r="BE66" s="5">
        <v>1.08543472389865E-4</v>
      </c>
      <c r="BF66" s="28">
        <v>0</v>
      </c>
      <c r="BG66" s="28">
        <v>0</v>
      </c>
      <c r="BH66" s="28">
        <v>0.29154779470344999</v>
      </c>
      <c r="BI66" s="28">
        <v>0.96836425095212098</v>
      </c>
      <c r="BJ66" s="28">
        <v>1.7627993518411302E-2</v>
      </c>
      <c r="BK66" s="28">
        <v>1.6936703098045E-2</v>
      </c>
      <c r="BL66" s="28">
        <v>161.22498013084399</v>
      </c>
      <c r="BM66" s="28">
        <v>2208.42738823944</v>
      </c>
      <c r="BN66" s="28">
        <v>225.75027408962799</v>
      </c>
      <c r="BO66" s="28">
        <v>2453.8081106720201</v>
      </c>
      <c r="BP66" s="28">
        <v>0</v>
      </c>
      <c r="BQ66" s="28">
        <v>3.1802006000429799</v>
      </c>
      <c r="BR66" s="28">
        <v>0</v>
      </c>
      <c r="BS66" s="28">
        <v>0.27249781863677103</v>
      </c>
      <c r="BT66" s="28">
        <v>4.3520096430165801E-4</v>
      </c>
      <c r="BU66" s="28">
        <v>1.2839709739468699E-3</v>
      </c>
      <c r="BV66" s="28">
        <v>1.03039005274558E-3</v>
      </c>
      <c r="BW66" s="28">
        <v>6.4183585927897802E-2</v>
      </c>
      <c r="BX66" s="28">
        <v>3.02649613915573E-2</v>
      </c>
      <c r="BY66" s="28">
        <v>26.624701641892202</v>
      </c>
      <c r="BZ66" s="28">
        <v>0.29383967988888698</v>
      </c>
      <c r="CA66" s="28">
        <v>0.189161725557631</v>
      </c>
      <c r="CB66" s="28">
        <v>23.346575946471699</v>
      </c>
      <c r="CC66" s="28">
        <v>0.17326669863368499</v>
      </c>
      <c r="CD66" s="28">
        <v>0</v>
      </c>
      <c r="CE66" s="5">
        <v>3.1545825823839697E-7</v>
      </c>
      <c r="CF66" s="28">
        <v>0.13204756471943399</v>
      </c>
      <c r="CG66" s="28">
        <v>54.687499283056901</v>
      </c>
      <c r="CH66" s="28">
        <v>50.3124998066546</v>
      </c>
      <c r="CI66" s="28">
        <v>4.3749994764022704</v>
      </c>
      <c r="CJ66" s="28">
        <v>6.6746687831037696E-2</v>
      </c>
      <c r="CK66" s="28">
        <v>0</v>
      </c>
      <c r="CL66" s="28">
        <v>0.64576083158341402</v>
      </c>
      <c r="CM66" s="28">
        <v>0.15482017229120801</v>
      </c>
      <c r="CN66" s="28">
        <v>4.1942586131825301</v>
      </c>
      <c r="CO66" s="28">
        <v>0.87514631524992104</v>
      </c>
      <c r="CP66" s="28">
        <v>0.62970375392009303</v>
      </c>
      <c r="CQ66" s="28">
        <v>16.777028169557401</v>
      </c>
      <c r="CR66" s="28">
        <v>5.9960551714589597E-2</v>
      </c>
      <c r="CS66" s="28">
        <v>0.14947015217403201</v>
      </c>
      <c r="CT66" s="28">
        <v>2.6497249182911902</v>
      </c>
      <c r="CU66" s="28">
        <v>4.6836159107568999E-3</v>
      </c>
      <c r="CV66" s="28">
        <v>117.428618859438</v>
      </c>
      <c r="CW66" s="28">
        <v>39.5139031031663</v>
      </c>
      <c r="CX66" s="28">
        <v>0</v>
      </c>
      <c r="CY66" s="28">
        <v>0</v>
      </c>
      <c r="CZ66" s="28">
        <v>3.37531663295358</v>
      </c>
      <c r="DA66" s="28">
        <v>0.324165425464574</v>
      </c>
      <c r="DB66" s="28">
        <v>0</v>
      </c>
      <c r="DC66" s="28">
        <v>159.29478606899301</v>
      </c>
      <c r="DD66" s="28">
        <v>0.308236496826997</v>
      </c>
      <c r="DE66" s="28">
        <v>5.1857633827058303</v>
      </c>
      <c r="DG66" s="26">
        <f t="shared" ref="DG66:DG78" si="90">BL66/DC66</f>
        <v>1.0121171201486467</v>
      </c>
      <c r="DH66" s="25">
        <f t="shared" ref="DH66:DH78" si="91">(AV66/BO66)</f>
        <v>7.999993258468301E-3</v>
      </c>
      <c r="DI66" s="25">
        <f t="shared" ref="DI66:DI78" si="92">BI66/CH66</f>
        <v>1.9246991397236041E-2</v>
      </c>
      <c r="DJ66" s="40">
        <f t="shared" ref="DJ66:DJ78" si="93">(AB66-B66)/(B66+1E-50)</f>
        <v>-5.4049941697258207E-2</v>
      </c>
      <c r="DK66" s="40"/>
      <c r="DL66" s="40">
        <f t="shared" ref="DL66:DL78" si="94">(BO66-D66)/(D66+1E-50)</f>
        <v>-5.5834792512429759E-2</v>
      </c>
      <c r="DM66" s="40">
        <f t="shared" ref="DM66:DM78" si="95">(CG66-E66)/(E66+1E-50)</f>
        <v>-5.7433638653335797E-2</v>
      </c>
      <c r="DN66" s="40">
        <f t="shared" ref="DN66:DN78" si="96">(CH66-F66)/(F66+1E-50)</f>
        <v>-5.7433623208502191E-2</v>
      </c>
      <c r="DO66" s="40">
        <f t="shared" ref="DO66:DO78" si="97">(CV66-G66)/(G66+1E-50)</f>
        <v>-5.9286645619292769E-2</v>
      </c>
      <c r="DP66" s="40">
        <f t="shared" ref="DP66:DP78" si="98">(DC66-H66)/(H66+1E-50)</f>
        <v>-5.1015629184712731E-2</v>
      </c>
      <c r="DQ66" s="72">
        <f t="shared" ref="DQ66:DQ78" si="99">(O66/0.004204-$DC66)/($DC66)</f>
        <v>2.8921106856449531E-5</v>
      </c>
      <c r="DR66" s="72">
        <f t="shared" ref="DR66:DR78" si="100">(M66/0.001848-$DC66)/($DC66)</f>
        <v>2.8030836125743999E-6</v>
      </c>
      <c r="DS66" s="72">
        <f t="shared" ref="DS66:DS78" si="101">((R66+S66)/0.0000259-$CH66)/($CH66)</f>
        <v>-7.6052370734453011E-7</v>
      </c>
      <c r="DT66" s="72">
        <f t="shared" ref="DT66:DT78" si="102">(T66/0.002034-$DC66)/($DC66)</f>
        <v>1.9428965809857072E-4</v>
      </c>
      <c r="DU66" s="72">
        <f t="shared" ref="DU66:DU78" si="103">((U66)/0.00000418-$CH66)/($CH66)</f>
        <v>-1.7193927636939305E-5</v>
      </c>
      <c r="DV66" s="72">
        <f t="shared" ref="DV66:DV78" si="104">(V66/0.001013-$DC66)/($DC66)</f>
        <v>3.3606738650072301E-6</v>
      </c>
      <c r="DW66" s="72">
        <f t="shared" ref="DW66:DW78" si="105">((X66+W66)/0.000236-$CH66)/($CH66)</f>
        <v>2.0866222922471242E-7</v>
      </c>
      <c r="DX66" s="72">
        <f t="shared" ref="DX66:DX78" si="106">((AA66+Z66)/0.00000000724-$CH66)/($CH66)</f>
        <v>-2.0722814448395914E-6</v>
      </c>
      <c r="DY66" s="72">
        <f t="shared" ref="DY66:DY78" si="107">(AL66/0.000439-$DC66)/($DC66)</f>
        <v>3.8396310119615565E-6</v>
      </c>
      <c r="DZ66" s="72">
        <f t="shared" ref="DZ66:DZ78" si="108">(AP66/0.018342-$DC66)/($DC66)</f>
        <v>1.6888568110959745E-6</v>
      </c>
      <c r="EA66" s="72">
        <f t="shared" ref="EA66:EA78" si="109">(AS66/0.00279-$DC66)/($DC66)</f>
        <v>2.7406326540378532E-6</v>
      </c>
      <c r="EB66" s="72">
        <f t="shared" ref="EB66:EB78" si="110">((AT66+AU66+CE66)/0.0000000418-$CH66)/($CH66)</f>
        <v>6.9185750207541589E-6</v>
      </c>
      <c r="EC66" s="72">
        <f t="shared" ref="EC66:EC78" si="111">((BB66+BC66)/0.000125-$CH66)/($CH66)</f>
        <v>2.2047096315647575E-7</v>
      </c>
      <c r="ED66" s="72">
        <f t="shared" ref="ED66:ED78" si="112">((BD66+BE66)/0.00000322-$CH66)/($CH66)</f>
        <v>-5.2346965378534235E-6</v>
      </c>
      <c r="EE66" s="72">
        <f t="shared" ref="EE66:EE78" si="113">(BH66/0.00183-$DC66)/($DC66)</f>
        <v>1.3150927379590894E-4</v>
      </c>
      <c r="EF66" s="72">
        <f t="shared" ref="EF66:EF78" si="114">((BJ66+BK66)/0.000687-$CH66)/($CH66)</f>
        <v>2.6759346881452923E-7</v>
      </c>
      <c r="EG66" s="72">
        <f t="shared" ref="EG66:EG78" si="115">(DA66/0.002035-$DC66)/($DC66)</f>
        <v>1.6529062534455321E-6</v>
      </c>
      <c r="EH66" s="72">
        <f t="shared" ref="EH66:EH78" si="116">(DD66/0.001935-$DC66)/($DC66)</f>
        <v>3.5225787064327487E-6</v>
      </c>
      <c r="EI66" s="114">
        <f t="shared" ref="EI66:EI78" si="117">(BS66-$DC66*0.0017-$CH66*0.0000337)/(BS66)</f>
        <v>4.2241659197255768E-6</v>
      </c>
      <c r="EJ66" s="72">
        <f t="shared" ref="EJ66:EJ78" si="118">((BT66)/0.00000865-$CH66)/($CH66)</f>
        <v>-4.9609614190705718E-6</v>
      </c>
      <c r="EK66" s="72">
        <f t="shared" ref="EK66:EK78" si="119">((BU66)/0.0000255-$CH66)/($CH66)</f>
        <v>7.8117949562607556E-4</v>
      </c>
      <c r="EL66" s="72">
        <f t="shared" ref="EL66:EL78" si="120">((BV66)/0.0000205-$CH66)/($CH66)</f>
        <v>-9.8525027819488273E-4</v>
      </c>
      <c r="EM66" s="114">
        <f t="shared" ref="EM66:EM78" si="121">(BW66-$DC66*0.000333-$CH66*0.000222)/(BW66)</f>
        <v>-4.8225398607305413E-4</v>
      </c>
      <c r="EN66" s="40">
        <f t="shared" ref="EN66:EN78" si="122">(SUM(AC66:AH66)-$CG66)/($CG66)</f>
        <v>-8.5861032982970679E-7</v>
      </c>
      <c r="EO66" s="40">
        <f t="shared" ref="EO66:EO78" si="123">(SUM(AD66:AH66)-$CH66)/($CH66)</f>
        <v>-9.3327208828629205E-7</v>
      </c>
    </row>
    <row r="67" spans="1:145" x14ac:dyDescent="0.3">
      <c r="A67" s="17">
        <v>111</v>
      </c>
      <c r="B67" s="15">
        <v>8.6609871300000005</v>
      </c>
      <c r="C67" s="15"/>
      <c r="D67" s="15">
        <v>83.699861639999995</v>
      </c>
      <c r="E67" s="15">
        <v>1.33508308</v>
      </c>
      <c r="F67" s="15">
        <v>1.2282763999999999</v>
      </c>
      <c r="G67" s="15">
        <v>2.7682483499999999</v>
      </c>
      <c r="H67" s="15">
        <v>4.2750779000000003</v>
      </c>
      <c r="J67" s="28" t="s">
        <v>416</v>
      </c>
      <c r="K67" s="28">
        <v>0</v>
      </c>
      <c r="L67" s="28">
        <v>4.8538119386541803E-2</v>
      </c>
      <c r="M67" s="28">
        <v>7.9004006721572692E-3</v>
      </c>
      <c r="N67" s="28">
        <v>1.7972943153967399E-2</v>
      </c>
      <c r="O67" s="28">
        <v>1.7972943153967399E-2</v>
      </c>
      <c r="P67" s="28">
        <v>6.9413375783329595E-2</v>
      </c>
      <c r="Q67" s="28">
        <v>0</v>
      </c>
      <c r="R67" s="5">
        <v>5.40806307423513E-6</v>
      </c>
      <c r="S67" s="5">
        <v>2.6404254920440602E-5</v>
      </c>
      <c r="T67" s="28">
        <v>8.6970928428865002E-3</v>
      </c>
      <c r="U67" s="5">
        <v>5.1342512992564796E-6</v>
      </c>
      <c r="V67" s="28">
        <v>4.3306803200158697E-3</v>
      </c>
      <c r="W67" s="28">
        <v>1.7972208535194E-4</v>
      </c>
      <c r="X67" s="28">
        <v>1.1015143989373701E-4</v>
      </c>
      <c r="Y67" s="28">
        <v>0.102582905269818</v>
      </c>
      <c r="Z67" s="5">
        <v>1.7784817870665801E-9</v>
      </c>
      <c r="AA67" s="5">
        <v>7.1141468388476297E-9</v>
      </c>
      <c r="AB67" s="28">
        <v>8.6609878029288296</v>
      </c>
      <c r="AC67" s="28">
        <v>0.106806431653962</v>
      </c>
      <c r="AD67" s="28">
        <v>0.56995798762104699</v>
      </c>
      <c r="AE67" s="28">
        <v>0.16868051720431801</v>
      </c>
      <c r="AF67" s="28">
        <v>1.5373139877753701E-2</v>
      </c>
      <c r="AG67" s="28">
        <v>0.40957640613546298</v>
      </c>
      <c r="AH67" s="28">
        <v>6.4687182768674495E-2</v>
      </c>
      <c r="AI67" s="28">
        <v>0.42770884295904299</v>
      </c>
      <c r="AJ67" s="28">
        <v>3.2394218665321799E-3</v>
      </c>
      <c r="AK67" s="28">
        <v>7.4642129452867897E-2</v>
      </c>
      <c r="AL67" s="28">
        <v>1.87676738267828E-3</v>
      </c>
      <c r="AM67" s="28">
        <v>0</v>
      </c>
      <c r="AN67" s="28">
        <v>0</v>
      </c>
      <c r="AO67" s="28">
        <v>7.8413543500608904E-2</v>
      </c>
      <c r="AP67" s="28">
        <v>7.8413543500608904E-2</v>
      </c>
      <c r="AQ67" s="28">
        <v>0</v>
      </c>
      <c r="AR67" s="28">
        <v>0</v>
      </c>
      <c r="AS67" s="28">
        <v>1.1927499242712299E-2</v>
      </c>
      <c r="AT67" s="5">
        <v>1.48891605431086E-8</v>
      </c>
      <c r="AU67" s="5">
        <v>2.8751328411735101E-8</v>
      </c>
      <c r="AV67" s="28">
        <v>0.66959831280279103</v>
      </c>
      <c r="AW67" s="28">
        <v>1.509934180305E-2</v>
      </c>
      <c r="AX67" s="28">
        <v>2.36094625015074E-3</v>
      </c>
      <c r="AY67" s="28">
        <v>0</v>
      </c>
      <c r="AZ67" s="28">
        <v>1.30390765335954</v>
      </c>
      <c r="BA67" s="28">
        <v>6.4174468041248399E-3</v>
      </c>
      <c r="BB67" s="5">
        <v>1.84245352381267E-5</v>
      </c>
      <c r="BC67" s="28">
        <v>1.3511138301448901E-4</v>
      </c>
      <c r="BD67" s="5">
        <v>1.3051626735450799E-6</v>
      </c>
      <c r="BE67" s="5">
        <v>2.6498756042042102E-6</v>
      </c>
      <c r="BF67" s="28">
        <v>0</v>
      </c>
      <c r="BG67" s="28">
        <v>0</v>
      </c>
      <c r="BH67" s="28">
        <v>7.8243580119446293E-3</v>
      </c>
      <c r="BI67" s="28">
        <v>2.3640599877643401E-2</v>
      </c>
      <c r="BJ67" s="28">
        <v>4.3035084354348802E-4</v>
      </c>
      <c r="BK67" s="28">
        <v>4.1347565270589699E-4</v>
      </c>
      <c r="BL67" s="28">
        <v>4.3268747058207504</v>
      </c>
      <c r="BM67" s="28">
        <v>75.329898862966203</v>
      </c>
      <c r="BN67" s="28">
        <v>7.7003789568830996</v>
      </c>
      <c r="BO67" s="28">
        <v>83.699876132652093</v>
      </c>
      <c r="BP67" s="28">
        <v>0</v>
      </c>
      <c r="BQ67" s="28">
        <v>8.5348506478833006E-2</v>
      </c>
      <c r="BR67" s="28">
        <v>0</v>
      </c>
      <c r="BS67" s="28">
        <v>7.3090485369577398E-3</v>
      </c>
      <c r="BT67" s="5">
        <v>1.0624352823294E-5</v>
      </c>
      <c r="BU67" s="5">
        <v>3.1345935922661798E-5</v>
      </c>
      <c r="BV67" s="5">
        <v>2.5155197010532598E-5</v>
      </c>
      <c r="BW67" s="28">
        <v>1.69552048193036E-3</v>
      </c>
      <c r="BX67" s="28">
        <v>7.3885558072498997E-4</v>
      </c>
      <c r="BY67" s="28">
        <v>0.71454039231799504</v>
      </c>
      <c r="BZ67" s="28">
        <v>7.1735100337858198E-3</v>
      </c>
      <c r="CA67" s="28">
        <v>4.6179864085054197E-3</v>
      </c>
      <c r="CB67" s="28">
        <v>0.569958230129466</v>
      </c>
      <c r="CC67" s="28">
        <v>4.22995827752884E-3</v>
      </c>
      <c r="CD67" s="28">
        <v>0</v>
      </c>
      <c r="CE67" s="5">
        <v>7.7012021803711403E-9</v>
      </c>
      <c r="CF67" s="5">
        <v>3.2236686012224601E-3</v>
      </c>
      <c r="CG67" s="28">
        <v>1.33508234546426</v>
      </c>
      <c r="CH67" s="28">
        <v>1.2282759138103001</v>
      </c>
      <c r="CI67" s="28">
        <v>0.106806431653962</v>
      </c>
      <c r="CJ67" s="28">
        <v>1.6294831814899901E-3</v>
      </c>
      <c r="CK67" s="28">
        <v>0</v>
      </c>
      <c r="CL67" s="28">
        <v>1.5764927771071999E-2</v>
      </c>
      <c r="CM67" s="28">
        <v>3.77961650600483E-3</v>
      </c>
      <c r="CN67" s="28">
        <v>0.102394160617735</v>
      </c>
      <c r="CO67" s="28">
        <v>2.1364865159807501E-2</v>
      </c>
      <c r="CP67" s="28">
        <v>1.53729299977402E-2</v>
      </c>
      <c r="CQ67" s="28">
        <v>0.409576891152301</v>
      </c>
      <c r="CR67" s="28">
        <v>1.6091670284671801E-3</v>
      </c>
      <c r="CS67" s="28">
        <v>3.6490083059133398E-3</v>
      </c>
      <c r="CT67" s="28">
        <v>6.4687480392643104E-2</v>
      </c>
      <c r="CU67" s="5">
        <v>1.1434169436222999E-4</v>
      </c>
      <c r="CV67" s="28">
        <v>2.7682507448866498</v>
      </c>
      <c r="CW67" s="28">
        <v>1.0604506647735501</v>
      </c>
      <c r="CX67" s="28">
        <v>0</v>
      </c>
      <c r="CY67" s="28">
        <v>0</v>
      </c>
      <c r="CZ67" s="28">
        <v>9.0584890423497003E-2</v>
      </c>
      <c r="DA67" s="28">
        <v>8.6997591504462696E-3</v>
      </c>
      <c r="DB67" s="28">
        <v>0</v>
      </c>
      <c r="DC67" s="28">
        <v>4.2750748303819002</v>
      </c>
      <c r="DD67" s="28">
        <v>8.2722338868146898E-3</v>
      </c>
      <c r="DE67" s="28">
        <v>0.139172597675777</v>
      </c>
      <c r="DG67" s="26">
        <f t="shared" si="90"/>
        <v>1.0121167178339714</v>
      </c>
      <c r="DH67" s="25">
        <f t="shared" si="91"/>
        <v>7.9999916814879803E-3</v>
      </c>
      <c r="DI67" s="25">
        <f t="shared" si="92"/>
        <v>1.9246978314755549E-2</v>
      </c>
      <c r="DJ67" s="40">
        <f t="shared" si="93"/>
        <v>7.7696551097874707E-8</v>
      </c>
      <c r="DK67" s="40"/>
      <c r="DL67" s="40">
        <f t="shared" si="94"/>
        <v>1.7315025156416708E-7</v>
      </c>
      <c r="DM67" s="40">
        <f t="shared" si="95"/>
        <v>-5.5017979855616546E-7</v>
      </c>
      <c r="DN67" s="40">
        <f t="shared" si="96"/>
        <v>-3.9583085682763393E-7</v>
      </c>
      <c r="DO67" s="40">
        <f t="shared" si="97"/>
        <v>8.6512709377440814E-7</v>
      </c>
      <c r="DP67" s="40">
        <f t="shared" si="98"/>
        <v>-7.1802623763857723E-7</v>
      </c>
      <c r="DQ67" s="72">
        <f t="shared" si="99"/>
        <v>2.9409907018023916E-5</v>
      </c>
      <c r="DR67" s="72">
        <f t="shared" si="100"/>
        <v>7.8965747104712348E-6</v>
      </c>
      <c r="DS67" s="72">
        <f t="shared" si="101"/>
        <v>-8.8559991439784232E-7</v>
      </c>
      <c r="DT67" s="72">
        <f t="shared" si="102"/>
        <v>1.829265121457359E-4</v>
      </c>
      <c r="DU67" s="72">
        <f t="shared" si="103"/>
        <v>1.1292821640095423E-5</v>
      </c>
      <c r="DV67" s="72">
        <f t="shared" si="104"/>
        <v>6.8157975200762274E-6</v>
      </c>
      <c r="DW67" s="72">
        <f t="shared" si="105"/>
        <v>1.4129852823349224E-6</v>
      </c>
      <c r="DX67" s="72">
        <f t="shared" si="106"/>
        <v>-1.0007072776293017E-5</v>
      </c>
      <c r="DY67" s="72">
        <f t="shared" si="107"/>
        <v>5.0790466246513071E-6</v>
      </c>
      <c r="DZ67" s="72">
        <f t="shared" si="108"/>
        <v>1.5426152841803247E-6</v>
      </c>
      <c r="EA67" s="72">
        <f t="shared" si="109"/>
        <v>3.3926712769691888E-6</v>
      </c>
      <c r="EB67" s="72">
        <f t="shared" si="110"/>
        <v>-4.7147047378646458E-6</v>
      </c>
      <c r="EC67" s="72">
        <f t="shared" si="111"/>
        <v>9.307526506833846E-6</v>
      </c>
      <c r="ED67" s="72">
        <f t="shared" si="112"/>
        <v>-2.5700620419755486E-6</v>
      </c>
      <c r="EE67" s="72">
        <f t="shared" si="113"/>
        <v>1.2412428954991346E-4</v>
      </c>
      <c r="EF67" s="72">
        <f t="shared" si="114"/>
        <v>1.1180767229359358E-6</v>
      </c>
      <c r="EG67" s="72">
        <f t="shared" si="115"/>
        <v>-2.0838902323723974E-6</v>
      </c>
      <c r="EH67" s="72">
        <f t="shared" si="116"/>
        <v>-4.34100617713544E-6</v>
      </c>
      <c r="EI67" s="114">
        <f t="shared" si="117"/>
        <v>3.889290508761885E-6</v>
      </c>
      <c r="EJ67" s="72">
        <f t="shared" si="118"/>
        <v>-2.2008495266806929E-5</v>
      </c>
      <c r="EK67" s="72">
        <f t="shared" si="119"/>
        <v>7.9499671263834597E-4</v>
      </c>
      <c r="EL67" s="72">
        <f t="shared" si="120"/>
        <v>-9.7138826487995532E-4</v>
      </c>
      <c r="EM67" s="114">
        <f t="shared" si="121"/>
        <v>-4.4628741484620889E-4</v>
      </c>
      <c r="EN67" s="40">
        <f t="shared" si="122"/>
        <v>-5.0948396103101835E-7</v>
      </c>
      <c r="EO67" s="40">
        <f t="shared" si="123"/>
        <v>-5.537868456445308E-7</v>
      </c>
    </row>
    <row r="68" spans="1:145" x14ac:dyDescent="0.3">
      <c r="A68" s="17">
        <v>112</v>
      </c>
      <c r="B68" s="15">
        <v>1464.7632051999999</v>
      </c>
      <c r="C68" s="15"/>
      <c r="D68" s="15">
        <v>11440.464662</v>
      </c>
      <c r="E68" s="15">
        <v>277.18472466999998</v>
      </c>
      <c r="F68" s="15">
        <v>255.00994677</v>
      </c>
      <c r="G68" s="15">
        <v>616.12757826999996</v>
      </c>
      <c r="H68" s="15">
        <v>704.46136894000006</v>
      </c>
      <c r="J68" s="28" t="s">
        <v>417</v>
      </c>
      <c r="K68" s="28">
        <v>0</v>
      </c>
      <c r="L68" s="28">
        <v>7.8863802412517803</v>
      </c>
      <c r="M68" s="28">
        <v>1.2904297316676201</v>
      </c>
      <c r="N68" s="28">
        <v>2.9202055467206698</v>
      </c>
      <c r="O68" s="28">
        <v>2.9202055467206698</v>
      </c>
      <c r="P68" s="28">
        <v>11.278178243687799</v>
      </c>
      <c r="Q68" s="28">
        <v>0</v>
      </c>
      <c r="R68" s="28">
        <v>1.11249370304844E-3</v>
      </c>
      <c r="S68" s="28">
        <v>5.4315836350909601E-3</v>
      </c>
      <c r="T68" s="28">
        <v>1.4131116332434901</v>
      </c>
      <c r="U68" s="28">
        <v>1.0561384795648001E-3</v>
      </c>
      <c r="V68" s="28">
        <v>0.70736167061580502</v>
      </c>
      <c r="W68" s="28">
        <v>3.6970303741794601E-2</v>
      </c>
      <c r="X68" s="28">
        <v>2.26591819750106E-2</v>
      </c>
      <c r="Y68" s="28">
        <v>16.754625291202998</v>
      </c>
      <c r="Z68" s="5">
        <v>3.65862751258012E-7</v>
      </c>
      <c r="AA68" s="5">
        <v>1.4634402023842899E-6</v>
      </c>
      <c r="AB68" s="28">
        <v>1451.77741783649</v>
      </c>
      <c r="AC68" s="28">
        <v>21.9710629033769</v>
      </c>
      <c r="AD68" s="28">
        <v>111.639859014423</v>
      </c>
      <c r="AE68" s="28">
        <v>38.198846321312601</v>
      </c>
      <c r="AF68" s="28">
        <v>2.9839126528767501</v>
      </c>
      <c r="AG68" s="28">
        <v>85.566377750954899</v>
      </c>
      <c r="AH68" s="28">
        <v>14.2779779207107</v>
      </c>
      <c r="AI68" s="28">
        <v>69.493269418806506</v>
      </c>
      <c r="AJ68" s="28">
        <v>0.52633002193157896</v>
      </c>
      <c r="AK68" s="28">
        <v>12.127705314902601</v>
      </c>
      <c r="AL68" s="28">
        <v>0.30654637170037002</v>
      </c>
      <c r="AM68" s="28">
        <v>0</v>
      </c>
      <c r="AN68" s="28">
        <v>0</v>
      </c>
      <c r="AO68" s="28">
        <v>12.740491680021099</v>
      </c>
      <c r="AP68" s="28">
        <v>12.740491680021099</v>
      </c>
      <c r="AQ68" s="28">
        <v>0</v>
      </c>
      <c r="AR68" s="28">
        <v>0</v>
      </c>
      <c r="AS68" s="28">
        <v>1.9482112023181499</v>
      </c>
      <c r="AT68" s="5">
        <v>3.06281583756345E-6</v>
      </c>
      <c r="AU68" s="5">
        <v>5.9144470666953199E-6</v>
      </c>
      <c r="AV68" s="28">
        <v>90.677599828039405</v>
      </c>
      <c r="AW68" s="28">
        <v>2.45331220376218</v>
      </c>
      <c r="AX68" s="28">
        <v>0.38360738589295401</v>
      </c>
      <c r="AY68" s="28">
        <v>0</v>
      </c>
      <c r="AZ68" s="28">
        <v>213.75404074148</v>
      </c>
      <c r="BA68" s="28">
        <v>1.0427008872942101</v>
      </c>
      <c r="BB68" s="28">
        <v>3.79000016534665E-3</v>
      </c>
      <c r="BC68" s="28">
        <v>2.7793361883188001E-2</v>
      </c>
      <c r="BD68" s="28">
        <v>2.6848426726632402E-4</v>
      </c>
      <c r="BE68" s="28">
        <v>5.4510491244894803E-4</v>
      </c>
      <c r="BF68" s="28">
        <v>0</v>
      </c>
      <c r="BG68" s="28">
        <v>0</v>
      </c>
      <c r="BH68" s="28">
        <v>1.323026541335</v>
      </c>
      <c r="BI68" s="28">
        <v>4.8630964356773898</v>
      </c>
      <c r="BJ68" s="28">
        <v>8.8527107480833395E-2</v>
      </c>
      <c r="BK68" s="28">
        <v>8.5055446243048505E-2</v>
      </c>
      <c r="BL68" s="28">
        <v>706.69852984782597</v>
      </c>
      <c r="BM68" s="28">
        <v>10201.23452901</v>
      </c>
      <c r="BN68" s="28">
        <v>1042.7924740819101</v>
      </c>
      <c r="BO68" s="28">
        <v>11334.704602919999</v>
      </c>
      <c r="BP68" s="28">
        <v>0</v>
      </c>
      <c r="BQ68" s="28">
        <v>13.8673028830944</v>
      </c>
      <c r="BR68" s="28">
        <v>0</v>
      </c>
      <c r="BS68" s="28">
        <v>1.1955966582339801</v>
      </c>
      <c r="BT68" s="28">
        <v>2.1855477945512702E-3</v>
      </c>
      <c r="BU68" s="28">
        <v>6.44807381074421E-3</v>
      </c>
      <c r="BV68" s="28">
        <v>5.1746827824534101E-3</v>
      </c>
      <c r="BW68" s="28">
        <v>0.28847511543951898</v>
      </c>
      <c r="BX68" s="28">
        <v>0.14341163048330799</v>
      </c>
      <c r="BY68" s="28">
        <v>116.097514330594</v>
      </c>
      <c r="BZ68" s="28">
        <v>1.6650924563347</v>
      </c>
      <c r="CA68" s="28">
        <v>0.89635027034177095</v>
      </c>
      <c r="CB68" s="28">
        <v>111.639952710858</v>
      </c>
      <c r="CC68" s="28">
        <v>0.83215509515699604</v>
      </c>
      <c r="CD68" s="28">
        <v>0</v>
      </c>
      <c r="CE68" s="5">
        <v>1.5842226227285501E-6</v>
      </c>
      <c r="CF68" s="28">
        <v>0.62571194409078601</v>
      </c>
      <c r="CG68" s="28">
        <v>274.63825651989401</v>
      </c>
      <c r="CH68" s="28">
        <v>252.66719361651701</v>
      </c>
      <c r="CI68" s="28">
        <v>21.9710629033769</v>
      </c>
      <c r="CJ68" s="28">
        <v>0.36381426059734201</v>
      </c>
      <c r="CK68" s="28">
        <v>0</v>
      </c>
      <c r="CL68" s="28">
        <v>6.6191258673809603</v>
      </c>
      <c r="CM68" s="28">
        <v>0.73362358284142704</v>
      </c>
      <c r="CN68" s="28">
        <v>21.3916172555763</v>
      </c>
      <c r="CO68" s="28">
        <v>4.1469165605692302</v>
      </c>
      <c r="CP68" s="28">
        <v>2.9838775993871098</v>
      </c>
      <c r="CQ68" s="28">
        <v>85.566458991275198</v>
      </c>
      <c r="CR68" s="28">
        <v>0.26145941797891198</v>
      </c>
      <c r="CS68" s="28">
        <v>0.75681486135683396</v>
      </c>
      <c r="CT68" s="28">
        <v>14.278054421093801</v>
      </c>
      <c r="CU68" s="28">
        <v>2.42161091728809E-2</v>
      </c>
      <c r="CV68" s="28">
        <v>610.41005043072801</v>
      </c>
      <c r="CW68" s="28">
        <v>173.698420918533</v>
      </c>
      <c r="CX68" s="28">
        <v>0</v>
      </c>
      <c r="CY68" s="28">
        <v>0</v>
      </c>
      <c r="CZ68" s="28">
        <v>14.7181097079647</v>
      </c>
      <c r="DA68" s="28">
        <v>1.42100694584235</v>
      </c>
      <c r="DB68" s="28">
        <v>0</v>
      </c>
      <c r="DC68" s="28">
        <v>698.28201480403595</v>
      </c>
      <c r="DD68" s="28">
        <v>1.3511762913738601</v>
      </c>
      <c r="DE68" s="28">
        <v>22.612592048148901</v>
      </c>
      <c r="DG68" s="26">
        <f t="shared" si="90"/>
        <v>1.0120531745990222</v>
      </c>
      <c r="DH68" s="25">
        <f t="shared" si="91"/>
        <v>7.9999967361019195E-3</v>
      </c>
      <c r="DI68" s="25">
        <f t="shared" si="92"/>
        <v>1.9247043377773467E-2</v>
      </c>
      <c r="DJ68" s="40">
        <f t="shared" si="93"/>
        <v>-8.865451642565518E-3</v>
      </c>
      <c r="DK68" s="40"/>
      <c r="DL68" s="40">
        <f t="shared" si="94"/>
        <v>-9.2443849270640015E-3</v>
      </c>
      <c r="DM68" s="40">
        <f t="shared" si="95"/>
        <v>-9.1868992894094097E-3</v>
      </c>
      <c r="DN68" s="40">
        <f t="shared" si="96"/>
        <v>-9.1869089153450833E-3</v>
      </c>
      <c r="DO68" s="40">
        <f t="shared" si="97"/>
        <v>-9.2797791251707489E-3</v>
      </c>
      <c r="DP68" s="40">
        <f t="shared" si="98"/>
        <v>-8.771743076930039E-3</v>
      </c>
      <c r="DQ68" s="72">
        <f t="shared" si="99"/>
        <v>-5.2364630274551235E-3</v>
      </c>
      <c r="DR68" s="72">
        <f t="shared" si="100"/>
        <v>3.5401586169808081E-6</v>
      </c>
      <c r="DS68" s="72">
        <f t="shared" si="101"/>
        <v>-4.548428881414814E-7</v>
      </c>
      <c r="DT68" s="72">
        <f t="shared" si="102"/>
        <v>-5.0650963962846204E-3</v>
      </c>
      <c r="DU68" s="72">
        <f t="shared" si="103"/>
        <v>-9.8373937073086107E-6</v>
      </c>
      <c r="DV68" s="72">
        <f t="shared" si="104"/>
        <v>2.8127406325808234E-6</v>
      </c>
      <c r="DW68" s="72">
        <f t="shared" si="105"/>
        <v>4.6995743841650874E-7</v>
      </c>
      <c r="DX68" s="72">
        <f t="shared" si="106"/>
        <v>-4.115288987980855E-6</v>
      </c>
      <c r="DY68" s="72">
        <f t="shared" si="107"/>
        <v>1.8502990089344223E-6</v>
      </c>
      <c r="DZ68" s="72">
        <f t="shared" si="108"/>
        <v>-5.2621503052863259E-3</v>
      </c>
      <c r="EA68" s="72">
        <f t="shared" si="109"/>
        <v>2.2487421981041115E-6</v>
      </c>
      <c r="EB68" s="72">
        <f t="shared" si="110"/>
        <v>-2.9978568188405021E-7</v>
      </c>
      <c r="EC68" s="72">
        <f t="shared" si="111"/>
        <v>-1.1763626117557745E-6</v>
      </c>
      <c r="ED68" s="72">
        <f t="shared" si="112"/>
        <v>1.0032961678606739E-6</v>
      </c>
      <c r="EE68" s="72">
        <f t="shared" si="113"/>
        <v>3.5348623917760363E-2</v>
      </c>
      <c r="EF68" s="72">
        <f t="shared" si="114"/>
        <v>1.1044286555284362E-6</v>
      </c>
      <c r="EG68" s="72">
        <f t="shared" si="115"/>
        <v>2.1433552269232859E-6</v>
      </c>
      <c r="EH68" s="72">
        <f t="shared" si="116"/>
        <v>4.3867577773467327E-7</v>
      </c>
      <c r="EI68" s="114">
        <f t="shared" si="117"/>
        <v>1.9644101764978714E-6</v>
      </c>
      <c r="EJ68" s="72">
        <f t="shared" si="118"/>
        <v>-1.0720415485087466E-5</v>
      </c>
      <c r="EK68" s="72">
        <f t="shared" si="119"/>
        <v>7.8540477562757331E-4</v>
      </c>
      <c r="EL68" s="72">
        <f t="shared" si="120"/>
        <v>-9.6428526968097737E-4</v>
      </c>
      <c r="EM68" s="114">
        <f t="shared" si="121"/>
        <v>-5.0233959650554361E-4</v>
      </c>
      <c r="EN68" s="40">
        <f t="shared" si="122"/>
        <v>-8.0089439086534549E-7</v>
      </c>
      <c r="EO68" s="40">
        <f t="shared" si="123"/>
        <v>-8.7053738924409855E-7</v>
      </c>
    </row>
    <row r="69" spans="1:145" x14ac:dyDescent="0.3">
      <c r="A69" s="17">
        <v>113</v>
      </c>
      <c r="B69" s="15">
        <v>73.045263860000006</v>
      </c>
      <c r="C69" s="15"/>
      <c r="D69" s="15">
        <v>545.49407308000002</v>
      </c>
      <c r="E69" s="15">
        <v>16.0783348</v>
      </c>
      <c r="F69" s="15">
        <v>14.792067980000001</v>
      </c>
      <c r="G69" s="15">
        <v>35.757757580000003</v>
      </c>
      <c r="H69" s="15">
        <v>36.742895849999996</v>
      </c>
      <c r="J69" s="28" t="s">
        <v>418</v>
      </c>
      <c r="K69" s="28">
        <v>0</v>
      </c>
      <c r="L69" s="28">
        <v>0.417167932218235</v>
      </c>
      <c r="M69" s="28">
        <v>6.7900910509080203E-2</v>
      </c>
      <c r="N69" s="28">
        <v>0.15447128671677701</v>
      </c>
      <c r="O69" s="28">
        <v>0.15447128671677701</v>
      </c>
      <c r="P69" s="28">
        <v>0.59658397943087604</v>
      </c>
      <c r="Q69" s="28">
        <v>0</v>
      </c>
      <c r="R69" s="5">
        <v>6.5128722366441204E-5</v>
      </c>
      <c r="S69" s="28">
        <v>3.1798464480783901E-4</v>
      </c>
      <c r="T69" s="28">
        <v>7.4749742623544196E-2</v>
      </c>
      <c r="U69" s="5">
        <v>6.1830485189680204E-5</v>
      </c>
      <c r="V69" s="28">
        <v>3.7220671606959903E-2</v>
      </c>
      <c r="W69" s="28">
        <v>2.1643781588099398E-3</v>
      </c>
      <c r="X69" s="28">
        <v>1.32655224678538E-3</v>
      </c>
      <c r="Y69" s="28">
        <v>0.88166664716237497</v>
      </c>
      <c r="Z69" s="5">
        <v>2.1418971874534901E-8</v>
      </c>
      <c r="AA69" s="5">
        <v>8.5674928487574103E-8</v>
      </c>
      <c r="AB69" s="28">
        <v>73.045213931006302</v>
      </c>
      <c r="AC69" s="28">
        <v>1.28626620810529</v>
      </c>
      <c r="AD69" s="28">
        <v>6.8639753743723704</v>
      </c>
      <c r="AE69" s="28">
        <v>2.0314099108781498</v>
      </c>
      <c r="AF69" s="28">
        <v>0.18513736448464199</v>
      </c>
      <c r="AG69" s="28">
        <v>4.9325034033851898</v>
      </c>
      <c r="AH69" s="28">
        <v>0.77902390361392604</v>
      </c>
      <c r="AI69" s="28">
        <v>3.67600731230013</v>
      </c>
      <c r="AJ69" s="28">
        <v>2.7841467426048701E-2</v>
      </c>
      <c r="AK69" s="28">
        <v>0.64152354166570102</v>
      </c>
      <c r="AL69" s="28">
        <v>1.6130208183556798E-2</v>
      </c>
      <c r="AM69" s="28">
        <v>0</v>
      </c>
      <c r="AN69" s="28">
        <v>0</v>
      </c>
      <c r="AO69" s="28">
        <v>0.67393945068536198</v>
      </c>
      <c r="AP69" s="28">
        <v>0.67393945068536198</v>
      </c>
      <c r="AQ69" s="28">
        <v>0</v>
      </c>
      <c r="AR69" s="28">
        <v>0</v>
      </c>
      <c r="AS69" s="28">
        <v>0.10251277536830899</v>
      </c>
      <c r="AT69" s="5">
        <v>1.79309264647232E-7</v>
      </c>
      <c r="AU69" s="5">
        <v>3.4625254390229097E-7</v>
      </c>
      <c r="AV69" s="28">
        <v>4.3639524110297199</v>
      </c>
      <c r="AW69" s="28">
        <v>0.129773832447626</v>
      </c>
      <c r="AX69" s="28">
        <v>2.0291918281497099E-2</v>
      </c>
      <c r="AY69" s="28">
        <v>0</v>
      </c>
      <c r="AZ69" s="28">
        <v>11.2066668612048</v>
      </c>
      <c r="BA69" s="28">
        <v>5.5156012941130997E-2</v>
      </c>
      <c r="BB69" s="28">
        <v>2.21881093712969E-4</v>
      </c>
      <c r="BC69" s="28">
        <v>1.62712776335587E-3</v>
      </c>
      <c r="BD69" s="5">
        <v>1.5718039870588599E-5</v>
      </c>
      <c r="BE69" s="5">
        <v>3.1911991490159099E-5</v>
      </c>
      <c r="BF69" s="28">
        <v>0</v>
      </c>
      <c r="BG69" s="28">
        <v>0</v>
      </c>
      <c r="BH69" s="28">
        <v>6.7248338882752695E-2</v>
      </c>
      <c r="BI69" s="28">
        <v>0.28470268798536102</v>
      </c>
      <c r="BJ69" s="28">
        <v>5.1826958117693698E-3</v>
      </c>
      <c r="BK69" s="28">
        <v>4.9794447659518102E-3</v>
      </c>
      <c r="BL69" s="28">
        <v>37.188085892072699</v>
      </c>
      <c r="BM69" s="28">
        <v>490.94454229291699</v>
      </c>
      <c r="BN69" s="28">
        <v>50.185438427663598</v>
      </c>
      <c r="BO69" s="28">
        <v>545.49393313160999</v>
      </c>
      <c r="BP69" s="28">
        <v>0</v>
      </c>
      <c r="BQ69" s="28">
        <v>0.73354383086140096</v>
      </c>
      <c r="BR69" s="28">
        <v>0</v>
      </c>
      <c r="BS69" s="28">
        <v>6.2961329827984303E-2</v>
      </c>
      <c r="BT69" s="5">
        <v>1.2794991142931099E-4</v>
      </c>
      <c r="BU69" s="28">
        <v>3.7749228481511398E-4</v>
      </c>
      <c r="BV69" s="28">
        <v>3.0294211478364299E-4</v>
      </c>
      <c r="BW69" s="28">
        <v>1.5511193505183599E-2</v>
      </c>
      <c r="BX69" s="28">
        <v>8.8980079035698295E-3</v>
      </c>
      <c r="BY69" s="28">
        <v>6.1412388200862997</v>
      </c>
      <c r="BZ69" s="28">
        <v>8.63899998346533E-2</v>
      </c>
      <c r="CA69" s="28">
        <v>5.5614265006586297E-2</v>
      </c>
      <c r="CB69" s="28">
        <v>6.8639820984694397</v>
      </c>
      <c r="CC69" s="28">
        <v>5.0941208243081598E-2</v>
      </c>
      <c r="CD69" s="28">
        <v>0</v>
      </c>
      <c r="CE69" s="5">
        <v>9.2744820516212103E-8</v>
      </c>
      <c r="CF69" s="28">
        <v>3.8822481632743003E-2</v>
      </c>
      <c r="CG69" s="28">
        <v>16.0783287008713</v>
      </c>
      <c r="CH69" s="28">
        <v>14.792062492766</v>
      </c>
      <c r="CI69" s="28">
        <v>1.28626620810529</v>
      </c>
      <c r="CJ69" s="28">
        <v>1.96237735412291E-2</v>
      </c>
      <c r="CK69" s="28">
        <v>0</v>
      </c>
      <c r="CL69" s="28">
        <v>0.18985613739204199</v>
      </c>
      <c r="CM69" s="28">
        <v>4.5517667289472298E-2</v>
      </c>
      <c r="CN69" s="28">
        <v>1.23312647365201</v>
      </c>
      <c r="CO69" s="28">
        <v>0.25729619647591101</v>
      </c>
      <c r="CP69" s="28">
        <v>0.185135049631552</v>
      </c>
      <c r="CQ69" s="28">
        <v>4.9325081433224698</v>
      </c>
      <c r="CR69" s="28">
        <v>1.38304831477592E-2</v>
      </c>
      <c r="CS69" s="28">
        <v>4.3944752172930403E-2</v>
      </c>
      <c r="CT69" s="28">
        <v>0.77902923879914199</v>
      </c>
      <c r="CU69" s="5">
        <v>1.3769993992405001E-3</v>
      </c>
      <c r="CV69" s="28">
        <v>35.757759486764002</v>
      </c>
      <c r="CW69" s="28">
        <v>9.1142502387804107</v>
      </c>
      <c r="CX69" s="28">
        <v>0</v>
      </c>
      <c r="CY69" s="28">
        <v>0</v>
      </c>
      <c r="CZ69" s="28">
        <v>0.77854813827741798</v>
      </c>
      <c r="DA69" s="28">
        <v>7.47718932236313E-2</v>
      </c>
      <c r="DB69" s="28">
        <v>0</v>
      </c>
      <c r="DC69" s="28">
        <v>36.742881110247602</v>
      </c>
      <c r="DD69" s="28">
        <v>7.1097659604711205E-2</v>
      </c>
      <c r="DE69" s="28">
        <v>1.1961449995017499</v>
      </c>
      <c r="DG69" s="26">
        <f t="shared" si="90"/>
        <v>1.0121167629857128</v>
      </c>
      <c r="DH69" s="25">
        <f t="shared" si="91"/>
        <v>8.0000017341656481E-3</v>
      </c>
      <c r="DI69" s="25">
        <f t="shared" si="92"/>
        <v>1.9246990615716622E-2</v>
      </c>
      <c r="DJ69" s="40">
        <f t="shared" si="93"/>
        <v>-6.8353499002514701E-7</v>
      </c>
      <c r="DK69" s="40"/>
      <c r="DL69" s="40">
        <f t="shared" si="94"/>
        <v>-2.5655345664607628E-7</v>
      </c>
      <c r="DM69" s="40">
        <f t="shared" si="95"/>
        <v>-3.7933833177512317E-7</v>
      </c>
      <c r="DN69" s="40">
        <f t="shared" si="96"/>
        <v>-3.7095786795538209E-7</v>
      </c>
      <c r="DO69" s="40">
        <f t="shared" si="97"/>
        <v>5.3324484735474748E-8</v>
      </c>
      <c r="DP69" s="40">
        <f t="shared" si="98"/>
        <v>-4.011592459888388E-7</v>
      </c>
      <c r="DQ69" s="72">
        <f t="shared" si="99"/>
        <v>2.7284321741835504E-5</v>
      </c>
      <c r="DR69" s="72">
        <f t="shared" si="100"/>
        <v>9.7520646951316418E-7</v>
      </c>
      <c r="DS69" s="72">
        <f t="shared" si="101"/>
        <v>-2.7443194728313836E-6</v>
      </c>
      <c r="DT69" s="72">
        <f t="shared" si="102"/>
        <v>1.969952676198578E-4</v>
      </c>
      <c r="DU69" s="72">
        <f t="shared" si="103"/>
        <v>-5.4346695555207546E-6</v>
      </c>
      <c r="DV69" s="72">
        <f t="shared" si="104"/>
        <v>3.5744318651534319E-6</v>
      </c>
      <c r="DW69" s="72">
        <f t="shared" si="105"/>
        <v>1.0476594921231494E-6</v>
      </c>
      <c r="DX69" s="72">
        <f t="shared" si="106"/>
        <v>-5.9021268628899487E-6</v>
      </c>
      <c r="DY69" s="72">
        <f t="shared" si="107"/>
        <v>5.1689716662692018E-6</v>
      </c>
      <c r="DZ69" s="72">
        <f t="shared" si="108"/>
        <v>2.2633556343709259E-6</v>
      </c>
      <c r="EA69" s="72">
        <f t="shared" si="109"/>
        <v>1.3371104330045273E-6</v>
      </c>
      <c r="EB69" s="72">
        <f t="shared" si="110"/>
        <v>-2.5604251286296125E-6</v>
      </c>
      <c r="EC69" s="72">
        <f t="shared" si="111"/>
        <v>5.6542383565564731E-7</v>
      </c>
      <c r="ED69" s="72">
        <f t="shared" si="112"/>
        <v>-8.6051262231538194E-6</v>
      </c>
      <c r="EE69" s="72">
        <f t="shared" si="113"/>
        <v>1.3186377999288457E-4</v>
      </c>
      <c r="EF69" s="72">
        <f t="shared" si="114"/>
        <v>-6.2534119068119574E-7</v>
      </c>
      <c r="EG69" s="72">
        <f t="shared" si="115"/>
        <v>1.7408212955027492E-6</v>
      </c>
      <c r="EH69" s="72">
        <f t="shared" si="116"/>
        <v>2.5972284138766909E-6</v>
      </c>
      <c r="EI69" s="114">
        <f t="shared" si="117"/>
        <v>-9.6194669005456842E-7</v>
      </c>
      <c r="EJ69" s="72">
        <f t="shared" si="118"/>
        <v>-1.1169348508881512E-5</v>
      </c>
      <c r="EK69" s="72">
        <f t="shared" si="119"/>
        <v>7.8126492482452224E-4</v>
      </c>
      <c r="EL69" s="72">
        <f t="shared" si="120"/>
        <v>-9.7338400142500529E-4</v>
      </c>
      <c r="EM69" s="114">
        <f t="shared" si="121"/>
        <v>-5.1728952515637963E-4</v>
      </c>
      <c r="EN69" s="40">
        <f t="shared" si="122"/>
        <v>-7.7968500121534006E-7</v>
      </c>
      <c r="EO69" s="40">
        <f t="shared" si="123"/>
        <v>-8.4748369121290772E-7</v>
      </c>
    </row>
    <row r="70" spans="1:145" x14ac:dyDescent="0.3">
      <c r="A70" s="17">
        <v>124</v>
      </c>
      <c r="B70" s="15">
        <v>2067.6018208</v>
      </c>
      <c r="C70" s="15"/>
      <c r="D70" s="15">
        <v>16858.505442999998</v>
      </c>
      <c r="E70" s="15">
        <v>398.63860808999999</v>
      </c>
      <c r="F70" s="15">
        <v>366.74751907000001</v>
      </c>
      <c r="G70" s="15">
        <v>884.44281964000004</v>
      </c>
      <c r="H70" s="15">
        <v>986.85209546999999</v>
      </c>
      <c r="J70" s="28" t="s">
        <v>419</v>
      </c>
      <c r="K70" s="28">
        <v>0</v>
      </c>
      <c r="L70" s="28">
        <v>11.1959616572253</v>
      </c>
      <c r="M70" s="28">
        <v>1.82235750137436</v>
      </c>
      <c r="N70" s="28">
        <v>4.1457008192198899</v>
      </c>
      <c r="O70" s="28">
        <v>4.1457008192198899</v>
      </c>
      <c r="P70" s="28">
        <v>16.011201173961101</v>
      </c>
      <c r="Q70" s="28">
        <v>0</v>
      </c>
      <c r="R70" s="28">
        <v>1.6133423722834901E-3</v>
      </c>
      <c r="S70" s="28">
        <v>7.8769265364837301E-3</v>
      </c>
      <c r="T70" s="28">
        <v>2.0061380100360999</v>
      </c>
      <c r="U70" s="28">
        <v>1.5316465794694501E-3</v>
      </c>
      <c r="V70" s="28">
        <v>0.99893962426010197</v>
      </c>
      <c r="W70" s="28">
        <v>5.36144457855895E-2</v>
      </c>
      <c r="X70" s="28">
        <v>3.2860497032027598E-2</v>
      </c>
      <c r="Y70" s="28">
        <v>23.662489781907698</v>
      </c>
      <c r="Z70" s="5">
        <v>5.3057678422813404E-7</v>
      </c>
      <c r="AA70" s="5">
        <v>2.1223080187613298E-6</v>
      </c>
      <c r="AB70" s="28">
        <v>2066.0282500261801</v>
      </c>
      <c r="AC70" s="28">
        <v>31.862519331779001</v>
      </c>
      <c r="AD70" s="28">
        <v>169.99940254744001</v>
      </c>
      <c r="AE70" s="28">
        <v>50.339893186064501</v>
      </c>
      <c r="AF70" s="28">
        <v>4.58512442335355</v>
      </c>
      <c r="AG70" s="28">
        <v>122.19183408014899</v>
      </c>
      <c r="AH70" s="28">
        <v>19.3027041893329</v>
      </c>
      <c r="AI70" s="28">
        <v>98.656790152615002</v>
      </c>
      <c r="AJ70" s="28">
        <v>0.74720807892656904</v>
      </c>
      <c r="AK70" s="28">
        <v>17.2172457606111</v>
      </c>
      <c r="AL70" s="28">
        <v>0.43290685848751798</v>
      </c>
      <c r="AM70" s="28">
        <v>0</v>
      </c>
      <c r="AN70" s="28">
        <v>0</v>
      </c>
      <c r="AO70" s="28">
        <v>18.087147593864501</v>
      </c>
      <c r="AP70" s="28">
        <v>18.087147593864501</v>
      </c>
      <c r="AQ70" s="28">
        <v>0</v>
      </c>
      <c r="AR70" s="28">
        <v>0</v>
      </c>
      <c r="AS70" s="28">
        <v>2.7512771657930801</v>
      </c>
      <c r="AT70" s="5">
        <v>4.4417644333845898E-6</v>
      </c>
      <c r="AU70" s="5">
        <v>8.5771729891918402E-6</v>
      </c>
      <c r="AV70" s="28">
        <v>134.76288408648699</v>
      </c>
      <c r="AW70" s="28">
        <v>3.4828772802460302</v>
      </c>
      <c r="AX70" s="28">
        <v>0.54459199295016902</v>
      </c>
      <c r="AY70" s="28">
        <v>0</v>
      </c>
      <c r="AZ70" s="28">
        <v>300.77026484400602</v>
      </c>
      <c r="BA70" s="28">
        <v>1.4802790818190299</v>
      </c>
      <c r="BB70" s="28">
        <v>5.4962846607913398E-3</v>
      </c>
      <c r="BC70" s="28">
        <v>4.0306007043767203E-2</v>
      </c>
      <c r="BD70" s="28">
        <v>3.8935608503227001E-4</v>
      </c>
      <c r="BE70" s="28">
        <v>7.9051384227031899E-4</v>
      </c>
      <c r="BF70" s="28">
        <v>0</v>
      </c>
      <c r="BG70" s="28">
        <v>0</v>
      </c>
      <c r="BH70" s="28">
        <v>1.8049839877726099</v>
      </c>
      <c r="BI70" s="28">
        <v>7.0524729134630704</v>
      </c>
      <c r="BJ70" s="28">
        <v>0.128382227439827</v>
      </c>
      <c r="BK70" s="28">
        <v>0.12334758070294299</v>
      </c>
      <c r="BL70" s="28">
        <v>998.06801567486195</v>
      </c>
      <c r="BM70" s="28">
        <v>15160.849232295501</v>
      </c>
      <c r="BN70" s="28">
        <v>1549.7760192242999</v>
      </c>
      <c r="BO70" s="28">
        <v>16845.388135606201</v>
      </c>
      <c r="BP70" s="28">
        <v>0</v>
      </c>
      <c r="BQ70" s="28">
        <v>19.686833221999901</v>
      </c>
      <c r="BR70" s="28">
        <v>0</v>
      </c>
      <c r="BS70" s="28">
        <v>1.6887533708119</v>
      </c>
      <c r="BT70" s="28">
        <v>3.1695707182107201E-3</v>
      </c>
      <c r="BU70" s="28">
        <v>9.3509629017234502E-3</v>
      </c>
      <c r="BV70" s="28">
        <v>7.5042193157955602E-3</v>
      </c>
      <c r="BW70" s="28">
        <v>0.409516990250059</v>
      </c>
      <c r="BX70" s="28">
        <v>0.22036859075050799</v>
      </c>
      <c r="BY70" s="28">
        <v>164.81912485325401</v>
      </c>
      <c r="BZ70" s="28">
        <v>2.1410348495621001</v>
      </c>
      <c r="CA70" s="28">
        <v>1.3773493829814101</v>
      </c>
      <c r="CB70" s="28">
        <v>169.99954606833199</v>
      </c>
      <c r="CC70" s="28">
        <v>1.26166936181704</v>
      </c>
      <c r="CD70" s="28">
        <v>0</v>
      </c>
      <c r="CE70" s="5">
        <v>2.2974453942690799E-6</v>
      </c>
      <c r="CF70" s="28">
        <v>0.96148020525030697</v>
      </c>
      <c r="CG70" s="28">
        <v>398.28175408874699</v>
      </c>
      <c r="CH70" s="28">
        <v>366.41923475696802</v>
      </c>
      <c r="CI70" s="28">
        <v>31.862519331779001</v>
      </c>
      <c r="CJ70" s="28">
        <v>0.48626443338459002</v>
      </c>
      <c r="CK70" s="28">
        <v>0</v>
      </c>
      <c r="CL70" s="28">
        <v>4.7214602313750698</v>
      </c>
      <c r="CM70" s="28">
        <v>1.12729847825967</v>
      </c>
      <c r="CN70" s="28">
        <v>30.547991534251501</v>
      </c>
      <c r="CO70" s="28">
        <v>6.3722117318959199</v>
      </c>
      <c r="CP70" s="28">
        <v>4.5850744886654802</v>
      </c>
      <c r="CQ70" s="28">
        <v>122.191951806963</v>
      </c>
      <c r="CR70" s="28">
        <v>0.37118281740901699</v>
      </c>
      <c r="CS70" s="28">
        <v>1.0886059183077299</v>
      </c>
      <c r="CT70" s="28">
        <v>19.302813759045801</v>
      </c>
      <c r="CU70" s="28">
        <v>3.4113916125156303E-2</v>
      </c>
      <c r="CV70" s="28">
        <v>883.60663106202105</v>
      </c>
      <c r="CW70" s="28">
        <v>244.61303518424501</v>
      </c>
      <c r="CX70" s="28">
        <v>0</v>
      </c>
      <c r="CY70" s="28">
        <v>0</v>
      </c>
      <c r="CZ70" s="28">
        <v>20.894729180486799</v>
      </c>
      <c r="DA70" s="28">
        <v>2.0067513678017099</v>
      </c>
      <c r="DB70" s="28">
        <v>0</v>
      </c>
      <c r="DC70" s="28">
        <v>986.11743911109602</v>
      </c>
      <c r="DD70" s="28">
        <v>1.90814368462331</v>
      </c>
      <c r="DE70" s="28">
        <v>32.102203091872099</v>
      </c>
      <c r="DG70" s="26">
        <f t="shared" si="90"/>
        <v>1.0121188167755539</v>
      </c>
      <c r="DH70" s="25">
        <f t="shared" si="91"/>
        <v>7.9999868807794257E-3</v>
      </c>
      <c r="DI70" s="25">
        <f t="shared" si="92"/>
        <v>1.9247005191036733E-2</v>
      </c>
      <c r="DJ70" s="40">
        <f t="shared" si="93"/>
        <v>-7.6106083772507478E-4</v>
      </c>
      <c r="DK70" s="40"/>
      <c r="DL70" s="40">
        <f t="shared" si="94"/>
        <v>-7.7808246040242379E-4</v>
      </c>
      <c r="DM70" s="40">
        <f t="shared" si="95"/>
        <v>-8.9518173606614531E-4</v>
      </c>
      <c r="DN70" s="40">
        <f t="shared" si="96"/>
        <v>-8.9512347313064572E-4</v>
      </c>
      <c r="DO70" s="40">
        <f t="shared" si="97"/>
        <v>-9.4544108382195468E-4</v>
      </c>
      <c r="DP70" s="40">
        <f t="shared" si="98"/>
        <v>-7.4444424070872273E-4</v>
      </c>
      <c r="DQ70" s="72">
        <f t="shared" si="99"/>
        <v>1.5222072258905681E-5</v>
      </c>
      <c r="DR70" s="72">
        <f t="shared" si="100"/>
        <v>6.8449700064716817E-6</v>
      </c>
      <c r="DS70" s="72">
        <f t="shared" si="101"/>
        <v>1.1304815470221407E-6</v>
      </c>
      <c r="DT70" s="72">
        <f t="shared" si="102"/>
        <v>1.8703052565505917E-4</v>
      </c>
      <c r="DU70" s="72">
        <f t="shared" si="103"/>
        <v>9.2569113266976782E-6</v>
      </c>
      <c r="DV70" s="72">
        <f t="shared" si="104"/>
        <v>2.6612695822371703E-6</v>
      </c>
      <c r="DW70" s="72">
        <f t="shared" si="105"/>
        <v>3.9490893856739053E-8</v>
      </c>
      <c r="DX70" s="72">
        <f t="shared" si="106"/>
        <v>3.5973606300491247E-6</v>
      </c>
      <c r="DY70" s="72">
        <f t="shared" si="107"/>
        <v>3.0092423842998055E-6</v>
      </c>
      <c r="DZ70" s="72">
        <f t="shared" si="108"/>
        <v>-1.2078835049874756E-5</v>
      </c>
      <c r="EA70" s="72">
        <f t="shared" si="109"/>
        <v>3.4568331091329361E-6</v>
      </c>
      <c r="EB70" s="72">
        <f t="shared" si="110"/>
        <v>3.8393027070646079E-6</v>
      </c>
      <c r="EC70" s="72">
        <f t="shared" si="111"/>
        <v>-2.4592609072190542E-6</v>
      </c>
      <c r="ED70" s="72">
        <f t="shared" si="112"/>
        <v>-7.3015235468744601E-9</v>
      </c>
      <c r="EE70" s="72">
        <f t="shared" si="113"/>
        <v>2.1560195940805091E-4</v>
      </c>
      <c r="EF70" s="72">
        <f t="shared" si="114"/>
        <v>-8.1887441039326377E-7</v>
      </c>
      <c r="EG70" s="72">
        <f t="shared" si="115"/>
        <v>1.1856044992205367E-6</v>
      </c>
      <c r="EH70" s="72">
        <f t="shared" si="116"/>
        <v>3.3749895910889028E-6</v>
      </c>
      <c r="EI70" s="114">
        <f t="shared" si="117"/>
        <v>3.1953225499849749E-6</v>
      </c>
      <c r="EJ70" s="72">
        <f t="shared" si="118"/>
        <v>1.398870292332246E-5</v>
      </c>
      <c r="EK70" s="72">
        <f t="shared" si="119"/>
        <v>7.7832366466185781E-4</v>
      </c>
      <c r="EL70" s="72">
        <f t="shared" si="120"/>
        <v>-9.8181510015706952E-4</v>
      </c>
      <c r="EM70" s="114">
        <f t="shared" si="121"/>
        <v>-5.0104658626642202E-4</v>
      </c>
      <c r="EN70" s="40">
        <f t="shared" si="122"/>
        <v>-6.9380689722536493E-7</v>
      </c>
      <c r="EO70" s="40">
        <f t="shared" si="123"/>
        <v>-7.5413788871076156E-7</v>
      </c>
    </row>
    <row r="71" spans="1:145" x14ac:dyDescent="0.3">
      <c r="A71" s="17">
        <v>135</v>
      </c>
      <c r="B71" s="15">
        <v>475.22475606</v>
      </c>
      <c r="C71" s="15"/>
      <c r="D71" s="15">
        <v>4166.1461546</v>
      </c>
      <c r="E71" s="15">
        <v>83.511382179999998</v>
      </c>
      <c r="F71" s="15">
        <v>76.830471729999999</v>
      </c>
      <c r="G71" s="15">
        <v>179.41979011999999</v>
      </c>
      <c r="H71" s="15">
        <v>235.80463208</v>
      </c>
      <c r="J71" s="28" t="s">
        <v>420</v>
      </c>
      <c r="K71" s="28">
        <v>0</v>
      </c>
      <c r="L71" s="28">
        <v>2.6772648495918698</v>
      </c>
      <c r="M71" s="28">
        <v>0.43576928989143299</v>
      </c>
      <c r="N71" s="28">
        <v>0.99135144845853795</v>
      </c>
      <c r="O71" s="28">
        <v>0.99135144845853795</v>
      </c>
      <c r="P71" s="28">
        <v>3.8287014203277101</v>
      </c>
      <c r="Q71" s="28">
        <v>0</v>
      </c>
      <c r="R71" s="28">
        <v>3.3828513478507602E-4</v>
      </c>
      <c r="S71" s="28">
        <v>1.6516247512910801E-3</v>
      </c>
      <c r="T71" s="28">
        <v>0.47972014305609001</v>
      </c>
      <c r="U71" s="28">
        <v>3.2115137377315499E-4</v>
      </c>
      <c r="V71" s="28">
        <v>0.23887072146475</v>
      </c>
      <c r="W71" s="28">
        <v>1.12418339148023E-2</v>
      </c>
      <c r="X71" s="28">
        <v>6.8901657324581004E-3</v>
      </c>
      <c r="Y71" s="28">
        <v>5.6582720443922598</v>
      </c>
      <c r="Z71" s="5">
        <v>1.1124892938044499E-7</v>
      </c>
      <c r="AA71" s="5">
        <v>4.4500460214840398E-7</v>
      </c>
      <c r="AB71" s="28">
        <v>475.224394583243</v>
      </c>
      <c r="AC71" s="28">
        <v>6.6809026824737998</v>
      </c>
      <c r="AD71" s="28">
        <v>35.651696401505703</v>
      </c>
      <c r="AE71" s="28">
        <v>10.551196393238399</v>
      </c>
      <c r="AF71" s="28">
        <v>0.96161041022503502</v>
      </c>
      <c r="AG71" s="28">
        <v>25.619583105981601</v>
      </c>
      <c r="AH71" s="28">
        <v>4.0462778815787201</v>
      </c>
      <c r="AI71" s="28">
        <v>23.591509708163098</v>
      </c>
      <c r="AJ71" s="28">
        <v>0.17867771524099199</v>
      </c>
      <c r="AK71" s="28">
        <v>4.1171010519254603</v>
      </c>
      <c r="AL71" s="28">
        <v>0.103518683616351</v>
      </c>
      <c r="AM71" s="28">
        <v>0</v>
      </c>
      <c r="AN71" s="28">
        <v>0</v>
      </c>
      <c r="AO71" s="28">
        <v>4.3251225643788196</v>
      </c>
      <c r="AP71" s="28">
        <v>4.3251225643788196</v>
      </c>
      <c r="AQ71" s="28">
        <v>0</v>
      </c>
      <c r="AR71" s="28">
        <v>0</v>
      </c>
      <c r="AS71" s="28">
        <v>0.65789570580697398</v>
      </c>
      <c r="AT71" s="5">
        <v>9.31355300054564E-7</v>
      </c>
      <c r="AU71" s="5">
        <v>1.79844312825939E-6</v>
      </c>
      <c r="AV71" s="28">
        <v>33.329151341787998</v>
      </c>
      <c r="AW71" s="28">
        <v>0.83284808064286697</v>
      </c>
      <c r="AX71" s="28">
        <v>0.13022697540126801</v>
      </c>
      <c r="AY71" s="28">
        <v>0</v>
      </c>
      <c r="AZ71" s="28">
        <v>71.920898872415194</v>
      </c>
      <c r="BA71" s="28">
        <v>0.35397314038261102</v>
      </c>
      <c r="BB71" s="28">
        <v>1.1524547914703101E-3</v>
      </c>
      <c r="BC71" s="28">
        <v>8.4513471893825302E-3</v>
      </c>
      <c r="BD71" s="5">
        <v>8.1640723777399204E-5</v>
      </c>
      <c r="BE71" s="28">
        <v>1.6575436101787301E-4</v>
      </c>
      <c r="BF71" s="28">
        <v>0</v>
      </c>
      <c r="BG71" s="28">
        <v>0</v>
      </c>
      <c r="BH71" s="28">
        <v>0.43157882544982501</v>
      </c>
      <c r="BI71" s="28">
        <v>1.4787589752916901</v>
      </c>
      <c r="BJ71" s="28">
        <v>2.69190605003389E-2</v>
      </c>
      <c r="BK71" s="28">
        <v>2.5863426092803499E-2</v>
      </c>
      <c r="BL71" s="28">
        <v>238.66149473370899</v>
      </c>
      <c r="BM71" s="28">
        <v>3749.52763460595</v>
      </c>
      <c r="BN71" s="28">
        <v>383.28488345816902</v>
      </c>
      <c r="BO71" s="28">
        <v>4166.1416694059099</v>
      </c>
      <c r="BP71" s="28">
        <v>0</v>
      </c>
      <c r="BQ71" s="28">
        <v>4.7076726907411297</v>
      </c>
      <c r="BR71" s="28">
        <v>0</v>
      </c>
      <c r="BS71" s="28">
        <v>0.40345743481208302</v>
      </c>
      <c r="BT71" s="28">
        <v>6.6457901177819202E-4</v>
      </c>
      <c r="BU71" s="28">
        <v>1.9607307528232902E-3</v>
      </c>
      <c r="BV71" s="28">
        <v>1.5734876436448999E-3</v>
      </c>
      <c r="BW71" s="28">
        <v>9.5532264753054694E-2</v>
      </c>
      <c r="BX71" s="28">
        <v>4.6216504902528099E-2</v>
      </c>
      <c r="BY71" s="28">
        <v>39.412605228591701</v>
      </c>
      <c r="BZ71" s="28">
        <v>0.44871205983344098</v>
      </c>
      <c r="CA71" s="28">
        <v>0.28886205129053</v>
      </c>
      <c r="CB71" s="28">
        <v>35.651723187662903</v>
      </c>
      <c r="CC71" s="28">
        <v>0.26458912570203302</v>
      </c>
      <c r="CD71" s="28">
        <v>0</v>
      </c>
      <c r="CE71" s="5">
        <v>4.8172225069858895E-7</v>
      </c>
      <c r="CF71" s="28">
        <v>0.20164504593881</v>
      </c>
      <c r="CG71" s="28">
        <v>83.511331537337995</v>
      </c>
      <c r="CH71" s="28">
        <v>76.830428854864195</v>
      </c>
      <c r="CI71" s="28">
        <v>6.6809026824737998</v>
      </c>
      <c r="CJ71" s="28">
        <v>0.101926551916092</v>
      </c>
      <c r="CK71" s="28">
        <v>0</v>
      </c>
      <c r="CL71" s="28">
        <v>0.98611691110412902</v>
      </c>
      <c r="CM71" s="28">
        <v>0.23642034314941199</v>
      </c>
      <c r="CN71" s="28">
        <v>6.4049018667636597</v>
      </c>
      <c r="CO71" s="28">
        <v>1.33640633387897</v>
      </c>
      <c r="CP71" s="28">
        <v>0.96159929893020601</v>
      </c>
      <c r="CQ71" s="28">
        <v>25.6196070261302</v>
      </c>
      <c r="CR71" s="28">
        <v>8.8759983564102196E-2</v>
      </c>
      <c r="CS71" s="28">
        <v>0.22825044285344201</v>
      </c>
      <c r="CT71" s="28">
        <v>4.0462999277986196</v>
      </c>
      <c r="CU71" s="28">
        <v>7.1521770090995701E-3</v>
      </c>
      <c r="CV71" s="28">
        <v>179.41982021307601</v>
      </c>
      <c r="CW71" s="28">
        <v>58.492492731229</v>
      </c>
      <c r="CX71" s="28">
        <v>0</v>
      </c>
      <c r="CY71" s="28">
        <v>0</v>
      </c>
      <c r="CZ71" s="28">
        <v>4.9964836181242003</v>
      </c>
      <c r="DA71" s="28">
        <v>0.47986169482908098</v>
      </c>
      <c r="DB71" s="28">
        <v>0</v>
      </c>
      <c r="DC71" s="28">
        <v>235.804183380457</v>
      </c>
      <c r="DD71" s="28">
        <v>0.45628328710516602</v>
      </c>
      <c r="DE71" s="28">
        <v>7.6764754876348196</v>
      </c>
      <c r="DG71" s="26">
        <f t="shared" si="90"/>
        <v>1.0121173056062447</v>
      </c>
      <c r="DH71" s="25">
        <f t="shared" si="91"/>
        <v>8.0000043173137515E-3</v>
      </c>
      <c r="DI71" s="25">
        <f t="shared" si="92"/>
        <v>1.9247048302764597E-2</v>
      </c>
      <c r="DJ71" s="40">
        <f t="shared" si="93"/>
        <v>-7.6064378464618796E-7</v>
      </c>
      <c r="DK71" s="40"/>
      <c r="DL71" s="40">
        <f t="shared" si="94"/>
        <v>-1.0765810712716528E-6</v>
      </c>
      <c r="DM71" s="40">
        <f t="shared" si="95"/>
        <v>-6.0641628340364764E-7</v>
      </c>
      <c r="DN71" s="40">
        <f t="shared" si="96"/>
        <v>-5.580485820136396E-7</v>
      </c>
      <c r="DO71" s="40">
        <f t="shared" si="97"/>
        <v>1.6772439651330586E-7</v>
      </c>
      <c r="DP71" s="40">
        <f t="shared" si="98"/>
        <v>-1.9028444820700028E-6</v>
      </c>
      <c r="DQ71" s="72">
        <f t="shared" si="99"/>
        <v>3.0929974939316034E-5</v>
      </c>
      <c r="DR71" s="72">
        <f t="shared" si="100"/>
        <v>7.2493113266965457E-6</v>
      </c>
      <c r="DS71" s="72">
        <f t="shared" si="101"/>
        <v>8.9387804756204195E-7</v>
      </c>
      <c r="DT71" s="72">
        <f t="shared" si="102"/>
        <v>1.9689115589371171E-4</v>
      </c>
      <c r="DU71" s="72">
        <f t="shared" si="103"/>
        <v>5.6409512667974831E-7</v>
      </c>
      <c r="DV71" s="72">
        <f t="shared" si="104"/>
        <v>4.5367856593394545E-6</v>
      </c>
      <c r="DW71" s="72">
        <f t="shared" si="105"/>
        <v>1.0168504059008997E-6</v>
      </c>
      <c r="DX71" s="72">
        <f t="shared" si="106"/>
        <v>2.2051497521464223E-6</v>
      </c>
      <c r="DY71" s="72">
        <f t="shared" si="107"/>
        <v>6.2512036764888648E-6</v>
      </c>
      <c r="DZ71" s="72">
        <f t="shared" si="108"/>
        <v>5.1624331949046854E-7</v>
      </c>
      <c r="EA71" s="72">
        <f t="shared" si="109"/>
        <v>3.0919517646738432E-6</v>
      </c>
      <c r="EB71" s="72">
        <f t="shared" si="110"/>
        <v>2.7254699408297761E-6</v>
      </c>
      <c r="EC71" s="72">
        <f t="shared" si="111"/>
        <v>-1.6930845853170261E-7</v>
      </c>
      <c r="ED71" s="72">
        <f t="shared" si="112"/>
        <v>4.4620431161866995E-6</v>
      </c>
      <c r="EE71" s="72">
        <f t="shared" si="113"/>
        <v>1.3248434429321366E-4</v>
      </c>
      <c r="EF71" s="72">
        <f t="shared" si="114"/>
        <v>-3.4159328804169725E-7</v>
      </c>
      <c r="EG71" s="72">
        <f t="shared" si="115"/>
        <v>3.7854640557145405E-7</v>
      </c>
      <c r="EH71" s="72">
        <f t="shared" si="116"/>
        <v>4.8046347009942572E-6</v>
      </c>
      <c r="EI71" s="114">
        <f t="shared" si="117"/>
        <v>2.8196602641900489E-6</v>
      </c>
      <c r="EJ71" s="72">
        <f t="shared" si="118"/>
        <v>-6.3164646994720561E-6</v>
      </c>
      <c r="EK71" s="72">
        <f t="shared" si="119"/>
        <v>7.9360765709846233E-4</v>
      </c>
      <c r="EL71" s="72">
        <f t="shared" si="120"/>
        <v>-9.7531725430576033E-4</v>
      </c>
      <c r="EM71" s="114">
        <f t="shared" si="121"/>
        <v>-4.9076109038688682E-4</v>
      </c>
      <c r="EN71" s="40">
        <f t="shared" si="122"/>
        <v>-7.742941412393035E-7</v>
      </c>
      <c r="EO71" s="40">
        <f t="shared" si="123"/>
        <v>-8.4162402449430114E-7</v>
      </c>
    </row>
    <row r="72" spans="1:145" x14ac:dyDescent="0.3">
      <c r="A72" s="17">
        <v>159</v>
      </c>
      <c r="B72" s="15">
        <v>3369.7909924000001</v>
      </c>
      <c r="C72" s="15"/>
      <c r="D72" s="15">
        <v>25071.986873999998</v>
      </c>
      <c r="E72" s="15">
        <v>671.75556258999995</v>
      </c>
      <c r="F72" s="15">
        <v>618.01511893999998</v>
      </c>
      <c r="G72" s="15">
        <v>1507.2294755</v>
      </c>
      <c r="H72" s="15">
        <v>1658.9195496</v>
      </c>
      <c r="J72" s="28" t="s">
        <v>424</v>
      </c>
      <c r="K72" s="28">
        <v>0</v>
      </c>
      <c r="L72" s="28">
        <v>18.753700361117001</v>
      </c>
      <c r="M72" s="28">
        <v>3.0530243862117401</v>
      </c>
      <c r="N72" s="28">
        <v>6.9442462915127496</v>
      </c>
      <c r="O72" s="28">
        <v>6.9442462915127496</v>
      </c>
      <c r="P72" s="28">
        <v>26.819505765637601</v>
      </c>
      <c r="Q72" s="28">
        <v>0</v>
      </c>
      <c r="R72" s="28">
        <v>2.7109156346279899E-3</v>
      </c>
      <c r="S72" s="28">
        <v>1.32356696814872E-2</v>
      </c>
      <c r="T72" s="28">
        <v>3.3603725032464098</v>
      </c>
      <c r="U72" s="28">
        <v>2.5736265375684098E-3</v>
      </c>
      <c r="V72" s="28">
        <v>1.67354410308283</v>
      </c>
      <c r="W72" s="28">
        <v>9.0088999487425298E-2</v>
      </c>
      <c r="X72" s="28">
        <v>5.5215872176016999E-2</v>
      </c>
      <c r="Y72" s="28">
        <v>39.642092584864201</v>
      </c>
      <c r="Z72" s="5">
        <v>8.9152874000341696E-7</v>
      </c>
      <c r="AA72" s="5">
        <v>3.5661259831236202E-6</v>
      </c>
      <c r="AB72" s="28">
        <v>3357.1241252886698</v>
      </c>
      <c r="AC72" s="28">
        <v>53.539025226387103</v>
      </c>
      <c r="AD72" s="28">
        <v>285.25491801561901</v>
      </c>
      <c r="AE72" s="28">
        <v>84.834672200267903</v>
      </c>
      <c r="AF72" s="28">
        <v>7.6918085065339401</v>
      </c>
      <c r="AG72" s="28">
        <v>205.41395525719599</v>
      </c>
      <c r="AH72" s="28">
        <v>32.503486058521702</v>
      </c>
      <c r="AI72" s="28">
        <v>165.25477635443701</v>
      </c>
      <c r="AJ72" s="28">
        <v>1.2516127572843401</v>
      </c>
      <c r="AK72" s="28">
        <v>28.839628609599998</v>
      </c>
      <c r="AL72" s="28">
        <v>0.72525975780518803</v>
      </c>
      <c r="AM72" s="28">
        <v>0</v>
      </c>
      <c r="AN72" s="28">
        <v>0</v>
      </c>
      <c r="AO72" s="28">
        <v>30.296864020238399</v>
      </c>
      <c r="AP72" s="28">
        <v>30.296864020238399</v>
      </c>
      <c r="AQ72" s="28">
        <v>0</v>
      </c>
      <c r="AR72" s="28">
        <v>0</v>
      </c>
      <c r="AS72" s="28">
        <v>4.6092823974437396</v>
      </c>
      <c r="AT72" s="5">
        <v>7.4634865012097802E-6</v>
      </c>
      <c r="AU72" s="5">
        <v>1.4412313613099799E-5</v>
      </c>
      <c r="AV72" s="28">
        <v>199.906557978802</v>
      </c>
      <c r="AW72" s="28">
        <v>5.8339846537365503</v>
      </c>
      <c r="AX72" s="28">
        <v>0.91221944607990502</v>
      </c>
      <c r="AY72" s="28">
        <v>0</v>
      </c>
      <c r="AZ72" s="28">
        <v>503.94678736036099</v>
      </c>
      <c r="BA72" s="28">
        <v>2.4795403757557701</v>
      </c>
      <c r="BB72" s="28">
        <v>9.2354767770631094E-3</v>
      </c>
      <c r="BC72" s="28">
        <v>6.7726748127449193E-2</v>
      </c>
      <c r="BD72" s="28">
        <v>6.5424075574441805E-4</v>
      </c>
      <c r="BE72" s="28">
        <v>1.3283115351334E-3</v>
      </c>
      <c r="BF72" s="28">
        <v>0</v>
      </c>
      <c r="BG72" s="28">
        <v>0</v>
      </c>
      <c r="BH72" s="28">
        <v>3.0272581190363601</v>
      </c>
      <c r="BI72" s="28">
        <v>11.850348010604201</v>
      </c>
      <c r="BJ72" s="28">
        <v>0.21572271366920701</v>
      </c>
      <c r="BK72" s="28">
        <v>0.20726336965448</v>
      </c>
      <c r="BL72" s="28">
        <v>1672.07905994918</v>
      </c>
      <c r="BM72" s="28">
        <v>22489.488670116902</v>
      </c>
      <c r="BN72" s="28">
        <v>2298.9268517446799</v>
      </c>
      <c r="BO72" s="28">
        <v>24988.3220798404</v>
      </c>
      <c r="BP72" s="28">
        <v>0</v>
      </c>
      <c r="BQ72" s="28">
        <v>32.976333901023402</v>
      </c>
      <c r="BR72" s="28">
        <v>0</v>
      </c>
      <c r="BS72" s="28">
        <v>2.8292616018783301</v>
      </c>
      <c r="BT72" s="28">
        <v>5.3257565325705303E-3</v>
      </c>
      <c r="BU72" s="28">
        <v>1.5712691810380399E-2</v>
      </c>
      <c r="BV72" s="28">
        <v>1.2609626349642E-2</v>
      </c>
      <c r="BW72" s="28">
        <v>0.68647713134586597</v>
      </c>
      <c r="BX72" s="28">
        <v>0.36968131086823502</v>
      </c>
      <c r="BY72" s="28">
        <v>276.07963020552597</v>
      </c>
      <c r="BZ72" s="28">
        <v>3.61103391259776</v>
      </c>
      <c r="CA72" s="28">
        <v>2.3105751307616398</v>
      </c>
      <c r="CB72" s="28">
        <v>285.25522203299198</v>
      </c>
      <c r="CC72" s="28">
        <v>2.1173127862563801</v>
      </c>
      <c r="CD72" s="28">
        <v>0</v>
      </c>
      <c r="CE72" s="5">
        <v>3.8604595534538096E-6</v>
      </c>
      <c r="CF72" s="28">
        <v>1.6129380446105199</v>
      </c>
      <c r="CG72" s="28">
        <v>669.23857920820899</v>
      </c>
      <c r="CH72" s="28">
        <v>615.69955398182196</v>
      </c>
      <c r="CI72" s="28">
        <v>53.539025226387103</v>
      </c>
      <c r="CJ72" s="28">
        <v>0.81910192518615199</v>
      </c>
      <c r="CK72" s="28">
        <v>0</v>
      </c>
      <c r="CL72" s="28">
        <v>8.1727243065085808</v>
      </c>
      <c r="CM72" s="28">
        <v>1.8911021456483501</v>
      </c>
      <c r="CN72" s="28">
        <v>51.3535443156577</v>
      </c>
      <c r="CO72" s="28">
        <v>10.6897517044483</v>
      </c>
      <c r="CP72" s="28">
        <v>7.6917246206672303</v>
      </c>
      <c r="CQ72" s="28">
        <v>205.41416205073901</v>
      </c>
      <c r="CR72" s="28">
        <v>0.62174837469314403</v>
      </c>
      <c r="CS72" s="28">
        <v>1.8296421347354701</v>
      </c>
      <c r="CT72" s="28">
        <v>32.503666176138204</v>
      </c>
      <c r="CU72" s="28">
        <v>5.7371384006569701E-2</v>
      </c>
      <c r="CV72" s="28">
        <v>1501.3430389611799</v>
      </c>
      <c r="CW72" s="28">
        <v>409.84202021700099</v>
      </c>
      <c r="CX72" s="28">
        <v>0</v>
      </c>
      <c r="CY72" s="28">
        <v>0</v>
      </c>
      <c r="CZ72" s="28">
        <v>34.999577842534798</v>
      </c>
      <c r="DA72" s="28">
        <v>3.3619599267554001</v>
      </c>
      <c r="DB72" s="28">
        <v>0</v>
      </c>
      <c r="DC72" s="28">
        <v>1652.0676283227699</v>
      </c>
      <c r="DD72" s="28">
        <v>3.1967582428942198</v>
      </c>
      <c r="DE72" s="28">
        <v>53.772583910117497</v>
      </c>
      <c r="DG72" s="26">
        <f t="shared" si="90"/>
        <v>1.0121129615297446</v>
      </c>
      <c r="DH72" s="25">
        <f t="shared" si="91"/>
        <v>7.9999992532543349E-3</v>
      </c>
      <c r="DI72" s="25">
        <f t="shared" si="92"/>
        <v>1.9246965397272438E-2</v>
      </c>
      <c r="DJ72" s="40">
        <f t="shared" si="93"/>
        <v>-3.758947406500358E-3</v>
      </c>
      <c r="DK72" s="40"/>
      <c r="DL72" s="40">
        <f t="shared" si="94"/>
        <v>-3.3369830073722616E-3</v>
      </c>
      <c r="DM72" s="40">
        <f t="shared" si="95"/>
        <v>-3.7468738957464848E-3</v>
      </c>
      <c r="DN72" s="40">
        <f t="shared" si="96"/>
        <v>-3.7467772020684529E-3</v>
      </c>
      <c r="DO72" s="40">
        <f t="shared" si="97"/>
        <v>-3.9054680355606773E-3</v>
      </c>
      <c r="DP72" s="40">
        <f t="shared" si="98"/>
        <v>-4.1303517574931324E-3</v>
      </c>
      <c r="DQ72" s="72">
        <f t="shared" si="99"/>
        <v>-1.5060819754834063E-4</v>
      </c>
      <c r="DR72" s="72">
        <f t="shared" si="100"/>
        <v>1.1166222855340037E-6</v>
      </c>
      <c r="DS72" s="72">
        <f t="shared" si="101"/>
        <v>-2.0776827455327753E-6</v>
      </c>
      <c r="DT72" s="72">
        <f t="shared" si="102"/>
        <v>1.9922961403473457E-5</v>
      </c>
      <c r="DU72" s="72">
        <f t="shared" si="103"/>
        <v>9.3328484165154493E-7</v>
      </c>
      <c r="DV72" s="72">
        <f t="shared" si="104"/>
        <v>-2.4164767302915442E-7</v>
      </c>
      <c r="DW72" s="72">
        <f t="shared" si="105"/>
        <v>-1.5352267452839547E-6</v>
      </c>
      <c r="DX72" s="72">
        <f t="shared" si="106"/>
        <v>-2.254028032688207E-6</v>
      </c>
      <c r="DY72" s="72">
        <f t="shared" si="107"/>
        <v>2.8527398246917242E-6</v>
      </c>
      <c r="DZ72" s="72">
        <f t="shared" si="108"/>
        <v>-1.768985134636783E-4</v>
      </c>
      <c r="EA72" s="72">
        <f t="shared" si="109"/>
        <v>2.9754011221030686E-6</v>
      </c>
      <c r="EB72" s="72">
        <f t="shared" si="110"/>
        <v>7.114995146156331E-7</v>
      </c>
      <c r="EC72" s="72">
        <f t="shared" si="111"/>
        <v>-2.8500032396091736E-6</v>
      </c>
      <c r="ED72" s="72">
        <f t="shared" si="112"/>
        <v>-1.3767284331872386E-7</v>
      </c>
      <c r="EE72" s="72">
        <f t="shared" si="113"/>
        <v>1.3145835857344679E-3</v>
      </c>
      <c r="EF72" s="72">
        <f t="shared" si="114"/>
        <v>1.1578128965626308E-6</v>
      </c>
      <c r="EG72" s="72">
        <f t="shared" si="115"/>
        <v>6.850528237942074E-7</v>
      </c>
      <c r="EH72" s="72">
        <f t="shared" si="116"/>
        <v>2.3092477272717844E-6</v>
      </c>
      <c r="EI72" s="114">
        <f t="shared" si="117"/>
        <v>-8.6285395602137348E-7</v>
      </c>
      <c r="EJ72" s="72">
        <f t="shared" si="118"/>
        <v>-8.3760867221519671E-6</v>
      </c>
      <c r="EK72" s="72">
        <f t="shared" si="119"/>
        <v>7.8681002606267923E-4</v>
      </c>
      <c r="EL72" s="72">
        <f t="shared" si="120"/>
        <v>-9.6772785555584051E-4</v>
      </c>
      <c r="EM72" s="114">
        <f t="shared" si="121"/>
        <v>-5.0502755845801227E-4</v>
      </c>
      <c r="EN72" s="40">
        <f t="shared" si="122"/>
        <v>-1.0667999507040577E-6</v>
      </c>
      <c r="EO72" s="40">
        <f t="shared" si="123"/>
        <v>-1.1595650489026285E-6</v>
      </c>
    </row>
    <row r="73" spans="1:145" x14ac:dyDescent="0.3">
      <c r="A73" s="17">
        <v>202</v>
      </c>
      <c r="B73" s="15">
        <v>0.71028002999999995</v>
      </c>
      <c r="C73" s="15"/>
      <c r="D73" s="15">
        <v>5.3586507599999997</v>
      </c>
      <c r="E73" s="15">
        <v>0.50081030999999998</v>
      </c>
      <c r="F73" s="15">
        <v>0.46074549999999997</v>
      </c>
      <c r="G73" s="15">
        <v>1.45165042</v>
      </c>
      <c r="H73" s="15">
        <v>0.34726371</v>
      </c>
      <c r="J73" s="28" t="s">
        <v>426</v>
      </c>
      <c r="K73" s="28">
        <v>0</v>
      </c>
      <c r="L73" s="28">
        <v>3.0117655358587198E-3</v>
      </c>
      <c r="M73" s="28">
        <v>6.4173871072282899E-4</v>
      </c>
      <c r="N73" s="28">
        <v>1.1151984025589E-3</v>
      </c>
      <c r="O73" s="28">
        <v>1.1151984025589E-3</v>
      </c>
      <c r="P73" s="28">
        <v>4.3070638193422398E-3</v>
      </c>
      <c r="Q73" s="28">
        <v>0</v>
      </c>
      <c r="R73" s="5">
        <v>2.02872092241384E-6</v>
      </c>
      <c r="S73" s="5">
        <v>9.9043286650462695E-6</v>
      </c>
      <c r="T73" s="28">
        <v>5.3964944197908897E-4</v>
      </c>
      <c r="U73" s="5">
        <v>1.9259192654922599E-6</v>
      </c>
      <c r="V73" s="28">
        <v>3.5177202436354198E-4</v>
      </c>
      <c r="W73" s="5">
        <v>6.7416231529401397E-5</v>
      </c>
      <c r="X73" s="5">
        <v>4.1319587184532302E-5</v>
      </c>
      <c r="Y73" s="28">
        <v>8.3092286847996806E-3</v>
      </c>
      <c r="Z73" s="5">
        <v>6.6714911511984803E-10</v>
      </c>
      <c r="AA73" s="5">
        <v>2.66862068927506E-9</v>
      </c>
      <c r="AB73" s="28">
        <v>0.71027735511499801</v>
      </c>
      <c r="AC73" s="28">
        <v>4.0064864718883098E-2</v>
      </c>
      <c r="AD73" s="28">
        <v>3.2677063884433699E-2</v>
      </c>
      <c r="AE73" s="28">
        <v>0.17635795014247299</v>
      </c>
      <c r="AF73" s="28">
        <v>0</v>
      </c>
      <c r="AG73" s="28">
        <v>0.196061856181484</v>
      </c>
      <c r="AH73" s="28">
        <v>5.5648743641043399E-2</v>
      </c>
      <c r="AI73" s="28">
        <v>2.6539111460143198E-2</v>
      </c>
      <c r="AJ73" s="28">
        <v>2.0099785686138901E-4</v>
      </c>
      <c r="AK73" s="28">
        <v>4.6314931941004202E-3</v>
      </c>
      <c r="AL73" s="28">
        <v>1.5244375807360101E-4</v>
      </c>
      <c r="AM73" s="28">
        <v>0</v>
      </c>
      <c r="AN73" s="28">
        <v>0</v>
      </c>
      <c r="AO73" s="28">
        <v>4.8655379054768303E-3</v>
      </c>
      <c r="AP73" s="28">
        <v>4.8655379054768303E-3</v>
      </c>
      <c r="AQ73" s="28">
        <v>0</v>
      </c>
      <c r="AR73" s="28">
        <v>0</v>
      </c>
      <c r="AS73" s="28">
        <v>9.6891233166057601E-4</v>
      </c>
      <c r="AT73" s="5">
        <v>5.5851132158468199E-9</v>
      </c>
      <c r="AU73" s="5">
        <v>1.0785219842744299E-8</v>
      </c>
      <c r="AV73" s="28">
        <v>4.2869146756174301E-2</v>
      </c>
      <c r="AW73" s="28">
        <v>9.3689916578206195E-4</v>
      </c>
      <c r="AX73" s="28">
        <v>1.4648955483864901E-4</v>
      </c>
      <c r="AY73" s="28">
        <v>0</v>
      </c>
      <c r="AZ73" s="28">
        <v>0.123241799388307</v>
      </c>
      <c r="BA73" s="28">
        <v>3.9820838157597399E-4</v>
      </c>
      <c r="BB73" s="5">
        <v>6.9112256044797901E-6</v>
      </c>
      <c r="BC73" s="5">
        <v>5.0681466294085502E-5</v>
      </c>
      <c r="BD73" s="5">
        <v>4.8957942426296704E-7</v>
      </c>
      <c r="BE73" s="5">
        <v>9.94004541521299E-7</v>
      </c>
      <c r="BF73" s="28">
        <v>0</v>
      </c>
      <c r="BG73" s="28">
        <v>0</v>
      </c>
      <c r="BH73" s="28">
        <v>1.6398366761034399E-3</v>
      </c>
      <c r="BI73" s="28">
        <v>8.8679357793614196E-3</v>
      </c>
      <c r="BJ73" s="28">
        <v>1.6143120862889001E-4</v>
      </c>
      <c r="BK73" s="28">
        <v>1.5510004574590601E-4</v>
      </c>
      <c r="BL73" s="28">
        <v>0.35047758285245001</v>
      </c>
      <c r="BM73" s="28">
        <v>4.8227822109051601</v>
      </c>
      <c r="BN73" s="28">
        <v>0.49299426864421197</v>
      </c>
      <c r="BO73" s="28">
        <v>5.35864562630554</v>
      </c>
      <c r="BP73" s="28">
        <v>0</v>
      </c>
      <c r="BQ73" s="28">
        <v>5.2958486014429203E-3</v>
      </c>
      <c r="BR73" s="28">
        <v>0</v>
      </c>
      <c r="BS73" s="28">
        <v>6.0589461653356297E-4</v>
      </c>
      <c r="BT73" s="5">
        <v>3.9855416727569304E-6</v>
      </c>
      <c r="BU73" s="5">
        <v>1.17583202808688E-5</v>
      </c>
      <c r="BV73" s="5">
        <v>9.4360944288099904E-6</v>
      </c>
      <c r="BW73" s="28">
        <v>2.1775016765047901E-4</v>
      </c>
      <c r="BX73" s="28">
        <v>0</v>
      </c>
      <c r="BY73" s="28">
        <v>4.4336841277137502E-2</v>
      </c>
      <c r="BZ73" s="28">
        <v>8.8118787237443305E-3</v>
      </c>
      <c r="CA73" s="28">
        <v>0</v>
      </c>
      <c r="CB73" s="28">
        <v>3.2677062671891598E-2</v>
      </c>
      <c r="CC73" s="28">
        <v>3.5944703009860101E-4</v>
      </c>
      <c r="CD73" s="28">
        <v>0</v>
      </c>
      <c r="CE73" s="5">
        <v>2.8888542138593501E-9</v>
      </c>
      <c r="CF73" s="28">
        <v>0</v>
      </c>
      <c r="CG73" s="28">
        <v>0.50080987840958502</v>
      </c>
      <c r="CH73" s="28">
        <v>0.46074501369070198</v>
      </c>
      <c r="CI73" s="28">
        <v>4.0064864718883098E-2</v>
      </c>
      <c r="CJ73" s="28">
        <v>1.53581498812259E-3</v>
      </c>
      <c r="CK73" s="28">
        <v>0</v>
      </c>
      <c r="CL73" s="28">
        <v>0.115000801490324</v>
      </c>
      <c r="CM73" s="28">
        <v>0</v>
      </c>
      <c r="CN73" s="28">
        <v>4.90154326846233E-2</v>
      </c>
      <c r="CO73" s="28">
        <v>0</v>
      </c>
      <c r="CP73" s="28">
        <v>0</v>
      </c>
      <c r="CQ73" s="28">
        <v>0.196061856181484</v>
      </c>
      <c r="CR73" s="5">
        <v>9.9848395800195106E-5</v>
      </c>
      <c r="CS73" s="28">
        <v>1.56849901618743E-3</v>
      </c>
      <c r="CT73" s="28">
        <v>5.5648867099874801E-2</v>
      </c>
      <c r="CU73" s="5">
        <v>6.5353804350821499E-5</v>
      </c>
      <c r="CV73" s="28">
        <v>1.4516453495152499</v>
      </c>
      <c r="CW73" s="28">
        <v>9.6984285622440797E-2</v>
      </c>
      <c r="CX73" s="28">
        <v>0</v>
      </c>
      <c r="CY73" s="28">
        <v>0</v>
      </c>
      <c r="CZ73" s="28">
        <v>5.6207753047217398E-3</v>
      </c>
      <c r="DA73" s="28">
        <v>7.0667760432388104E-4</v>
      </c>
      <c r="DB73" s="28">
        <v>0</v>
      </c>
      <c r="DC73" s="28">
        <v>0.34726397482321603</v>
      </c>
      <c r="DD73" s="28">
        <v>6.7195409931105504E-4</v>
      </c>
      <c r="DE73" s="28">
        <v>8.6356017779725194E-3</v>
      </c>
      <c r="DG73" s="26">
        <f t="shared" si="90"/>
        <v>1.0092540783444928</v>
      </c>
      <c r="DH73" s="25">
        <f t="shared" si="91"/>
        <v>7.9999965934918465E-3</v>
      </c>
      <c r="DI73" s="25">
        <f t="shared" si="92"/>
        <v>1.9246948997508766E-2</v>
      </c>
      <c r="DJ73" s="40">
        <f t="shared" si="93"/>
        <v>-3.7659583389116373E-6</v>
      </c>
      <c r="DL73" s="40">
        <f t="shared" si="94"/>
        <v>-9.5801997362447558E-7</v>
      </c>
      <c r="DM73" s="40">
        <f t="shared" si="95"/>
        <v>-8.6178420520556361E-7</v>
      </c>
      <c r="DN73" s="40">
        <f t="shared" si="96"/>
        <v>-1.0554835543654072E-6</v>
      </c>
      <c r="DO73" s="40">
        <f t="shared" si="97"/>
        <v>-3.4929103317238912E-6</v>
      </c>
      <c r="DP73" s="40">
        <f t="shared" si="98"/>
        <v>7.6259974306830646E-7</v>
      </c>
      <c r="DQ73" s="72">
        <f t="shared" si="99"/>
        <v>-0.23611197945943663</v>
      </c>
      <c r="DR73" s="72">
        <f t="shared" si="100"/>
        <v>-7.9700813178538025E-6</v>
      </c>
      <c r="DS73" s="72">
        <f t="shared" si="101"/>
        <v>-2.0636975071337719E-5</v>
      </c>
      <c r="DT73" s="72">
        <f t="shared" si="102"/>
        <v>-0.2359864661382701</v>
      </c>
      <c r="DU73" s="72">
        <f t="shared" si="103"/>
        <v>2.6523846384945378E-6</v>
      </c>
      <c r="DV73" s="72">
        <f t="shared" si="104"/>
        <v>-1.8142479066387936E-5</v>
      </c>
      <c r="DW73" s="72">
        <f t="shared" si="105"/>
        <v>-4.1541709422375301E-8</v>
      </c>
      <c r="DX73" s="72">
        <f t="shared" si="106"/>
        <v>-7.223085868895459E-6</v>
      </c>
      <c r="DY73" s="72">
        <f t="shared" si="107"/>
        <v>-3.3630116695153183E-5</v>
      </c>
      <c r="DZ73" s="72">
        <f t="shared" si="108"/>
        <v>-0.23612123146667877</v>
      </c>
      <c r="EA73" s="72">
        <f t="shared" si="109"/>
        <v>4.7314985385474356E-5</v>
      </c>
      <c r="EB73" s="72">
        <f t="shared" si="110"/>
        <v>2.3729084162547407E-6</v>
      </c>
      <c r="EC73" s="72">
        <f t="shared" si="111"/>
        <v>-7.5497337493120294E-6</v>
      </c>
      <c r="ED73" s="72">
        <f t="shared" si="112"/>
        <v>-1.0095922388071121E-5</v>
      </c>
      <c r="EE73" s="72">
        <f t="shared" si="113"/>
        <v>1.5804162836448763</v>
      </c>
      <c r="EF73" s="72">
        <f t="shared" si="114"/>
        <v>-1.8008638382598272E-6</v>
      </c>
      <c r="EG73" s="72">
        <f t="shared" si="115"/>
        <v>-6.4872745293225289E-6</v>
      </c>
      <c r="EH73" s="72">
        <f t="shared" si="116"/>
        <v>-2.5179809296331576E-6</v>
      </c>
      <c r="EI73" s="114">
        <f t="shared" si="117"/>
        <v>3.094989162707395E-5</v>
      </c>
      <c r="EJ73" s="72">
        <f t="shared" si="118"/>
        <v>2.4414926759232304E-5</v>
      </c>
      <c r="EK73" s="72">
        <f t="shared" si="119"/>
        <v>7.934661215896144E-4</v>
      </c>
      <c r="EL73" s="72">
        <f t="shared" si="120"/>
        <v>-9.7174026230287508E-4</v>
      </c>
      <c r="EM73" s="114">
        <f t="shared" si="121"/>
        <v>-7.9967334522231665E-4</v>
      </c>
      <c r="EN73" s="40">
        <f t="shared" si="122"/>
        <v>1.1983763859884583E-6</v>
      </c>
      <c r="EO73" s="40">
        <f t="shared" si="123"/>
        <v>1.3025832385962032E-6</v>
      </c>
    </row>
    <row r="74" spans="1:145" x14ac:dyDescent="0.3">
      <c r="A74" s="17">
        <v>203</v>
      </c>
      <c r="B74" s="15">
        <v>24.862791690000002</v>
      </c>
      <c r="C74" s="15"/>
      <c r="D74" s="15">
        <v>223.75534213</v>
      </c>
      <c r="E74" s="15">
        <v>18.50577771</v>
      </c>
      <c r="F74" s="15">
        <v>17.025315519999999</v>
      </c>
      <c r="G74" s="15">
        <v>51.230854649999998</v>
      </c>
      <c r="H74" s="15">
        <v>14.06679514</v>
      </c>
      <c r="J74" s="28" t="s">
        <v>427</v>
      </c>
      <c r="K74" s="28">
        <v>0</v>
      </c>
      <c r="L74" s="28">
        <v>0.121999030929744</v>
      </c>
      <c r="M74" s="28">
        <v>2.59955087615425E-2</v>
      </c>
      <c r="N74" s="28">
        <v>4.5174522507977898E-2</v>
      </c>
      <c r="O74" s="28">
        <v>4.5174522507977898E-2</v>
      </c>
      <c r="P74" s="28">
        <v>0.17446876395112301</v>
      </c>
      <c r="Q74" s="28">
        <v>0</v>
      </c>
      <c r="R74" s="5">
        <v>7.4962030897777194E-5</v>
      </c>
      <c r="S74" s="28">
        <v>3.6599293418652099E-4</v>
      </c>
      <c r="T74" s="28">
        <v>2.1860237978696701E-2</v>
      </c>
      <c r="U74" s="5">
        <v>7.1165858730027503E-5</v>
      </c>
      <c r="V74" s="28">
        <v>1.4249683707133601E-2</v>
      </c>
      <c r="W74" s="28">
        <v>2.4911440334661598E-3</v>
      </c>
      <c r="X74" s="28">
        <v>1.52683024961832E-3</v>
      </c>
      <c r="Y74" s="28">
        <v>0.33658681842909599</v>
      </c>
      <c r="Z74" s="5">
        <v>2.4652961634065799E-8</v>
      </c>
      <c r="AA74" s="5">
        <v>9.8611010984528899E-8</v>
      </c>
      <c r="AB74" s="28">
        <v>24.862806770394101</v>
      </c>
      <c r="AC74" s="28">
        <v>1.4804612069203</v>
      </c>
      <c r="AD74" s="28">
        <v>1.20746921520968</v>
      </c>
      <c r="AE74" s="28">
        <v>6.5167096016799197</v>
      </c>
      <c r="AF74" s="28">
        <v>0</v>
      </c>
      <c r="AG74" s="28">
        <v>7.2448145637328603</v>
      </c>
      <c r="AH74" s="28">
        <v>2.05631716794259</v>
      </c>
      <c r="AI74" s="28">
        <v>1.0750331329651599</v>
      </c>
      <c r="AJ74" s="28">
        <v>8.1421068792473308E-3</v>
      </c>
      <c r="AK74" s="28">
        <v>0.18761119589609601</v>
      </c>
      <c r="AL74" s="28">
        <v>6.1752820132607899E-3</v>
      </c>
      <c r="AM74" s="28">
        <v>0</v>
      </c>
      <c r="AN74" s="28">
        <v>0</v>
      </c>
      <c r="AO74" s="28">
        <v>0.197091086330351</v>
      </c>
      <c r="AP74" s="28">
        <v>0.197091086330351</v>
      </c>
      <c r="AQ74" s="28">
        <v>0</v>
      </c>
      <c r="AR74" s="28">
        <v>0</v>
      </c>
      <c r="AS74" s="28">
        <v>3.9246389143339E-2</v>
      </c>
      <c r="AT74" s="5">
        <v>2.0638149079294701E-7</v>
      </c>
      <c r="AU74" s="5">
        <v>3.9852908148834002E-7</v>
      </c>
      <c r="AV74" s="28">
        <v>1.79004161224006</v>
      </c>
      <c r="AW74" s="28">
        <v>3.7951750435688297E-2</v>
      </c>
      <c r="AX74" s="28">
        <v>5.9342631468994704E-3</v>
      </c>
      <c r="AY74" s="28">
        <v>0</v>
      </c>
      <c r="AZ74" s="28">
        <v>4.9922246223703999</v>
      </c>
      <c r="BA74" s="28">
        <v>1.6130165009342001E-2</v>
      </c>
      <c r="BB74" s="28">
        <v>2.5538000518086099E-4</v>
      </c>
      <c r="BC74" s="28">
        <v>1.8727846029200201E-3</v>
      </c>
      <c r="BD74" s="5">
        <v>1.8091172142396502E-5</v>
      </c>
      <c r="BE74" s="5">
        <v>3.6730358195957801E-5</v>
      </c>
      <c r="BF74" s="28">
        <v>0</v>
      </c>
      <c r="BG74" s="28">
        <v>0</v>
      </c>
      <c r="BH74" s="28">
        <v>6.64260109361927E-2</v>
      </c>
      <c r="BI74" s="28">
        <v>0.32768601916918799</v>
      </c>
      <c r="BJ74" s="28">
        <v>5.96516697255797E-3</v>
      </c>
      <c r="BK74" s="28">
        <v>5.7312238407821901E-3</v>
      </c>
      <c r="BL74" s="28">
        <v>14.1969869431262</v>
      </c>
      <c r="BM74" s="28">
        <v>201.37973335097001</v>
      </c>
      <c r="BN74" s="28">
        <v>20.5855046545081</v>
      </c>
      <c r="BO74" s="28">
        <v>223.755279617718</v>
      </c>
      <c r="BP74" s="28">
        <v>0</v>
      </c>
      <c r="BQ74" s="28">
        <v>0.21452191168835399</v>
      </c>
      <c r="BR74" s="28">
        <v>0</v>
      </c>
      <c r="BS74" s="28">
        <v>2.44873976972723E-2</v>
      </c>
      <c r="BT74" s="28">
        <v>1.4726894161609799E-4</v>
      </c>
      <c r="BU74" s="28">
        <v>4.3448369274183302E-4</v>
      </c>
      <c r="BV74" s="28">
        <v>3.4867979166322202E-4</v>
      </c>
      <c r="BW74" s="28">
        <v>8.4573259478496598E-3</v>
      </c>
      <c r="BX74" s="28">
        <v>0</v>
      </c>
      <c r="BY74" s="28">
        <v>1.7959797809818201</v>
      </c>
      <c r="BZ74" s="28">
        <v>0.32561393762022001</v>
      </c>
      <c r="CA74" s="28">
        <v>0</v>
      </c>
      <c r="CB74" s="28">
        <v>1.2074688845163799</v>
      </c>
      <c r="CC74" s="28">
        <v>1.32821498371335E-2</v>
      </c>
      <c r="CD74" s="28">
        <v>0</v>
      </c>
      <c r="CE74" s="5">
        <v>1.06748700650914E-7</v>
      </c>
      <c r="CF74" s="28">
        <v>0</v>
      </c>
      <c r="CG74" s="28">
        <v>18.5057735672437</v>
      </c>
      <c r="CH74" s="28">
        <v>17.025312360323401</v>
      </c>
      <c r="CI74" s="28">
        <v>1.4804612069203</v>
      </c>
      <c r="CJ74" s="28">
        <v>5.6750907477526598E-2</v>
      </c>
      <c r="CK74" s="28">
        <v>0</v>
      </c>
      <c r="CL74" s="28">
        <v>4.24948681911627</v>
      </c>
      <c r="CM74" s="28">
        <v>0</v>
      </c>
      <c r="CN74" s="28">
        <v>1.8112032716590301</v>
      </c>
      <c r="CO74" s="28">
        <v>0</v>
      </c>
      <c r="CP74" s="28">
        <v>0</v>
      </c>
      <c r="CQ74" s="28">
        <v>7.24481357165297</v>
      </c>
      <c r="CR74" s="28">
        <v>4.0446665134895301E-3</v>
      </c>
      <c r="CS74" s="28">
        <v>5.7958506809526099E-2</v>
      </c>
      <c r="CT74" s="28">
        <v>2.0563193725645799</v>
      </c>
      <c r="CU74" s="28">
        <v>2.4149390697597501E-3</v>
      </c>
      <c r="CV74" s="28">
        <v>51.230867529776098</v>
      </c>
      <c r="CW74" s="28">
        <v>3.9286087405836598</v>
      </c>
      <c r="CX74" s="28">
        <v>0</v>
      </c>
      <c r="CY74" s="28">
        <v>0</v>
      </c>
      <c r="CZ74" s="28">
        <v>0.227683029040603</v>
      </c>
      <c r="DA74" s="28">
        <v>2.8625975971427998E-2</v>
      </c>
      <c r="DB74" s="28">
        <v>0</v>
      </c>
      <c r="DC74" s="28">
        <v>14.066792550582299</v>
      </c>
      <c r="DD74" s="28">
        <v>2.7219393660940099E-2</v>
      </c>
      <c r="DE74" s="28">
        <v>0.34980797871823199</v>
      </c>
      <c r="DG74" s="26">
        <f t="shared" si="90"/>
        <v>1.0092554427084739</v>
      </c>
      <c r="DH74" s="25">
        <f t="shared" si="91"/>
        <v>7.9999972081030435E-3</v>
      </c>
      <c r="DI74" s="25">
        <f t="shared" si="92"/>
        <v>1.9246990142327322E-2</v>
      </c>
      <c r="DJ74" s="40">
        <f t="shared" si="93"/>
        <v>6.0654468282270226E-7</v>
      </c>
      <c r="DL74" s="40">
        <f t="shared" si="94"/>
        <v>-2.7937783028839065E-7</v>
      </c>
      <c r="DM74" s="40">
        <f t="shared" si="95"/>
        <v>-2.2386285865450033E-7</v>
      </c>
      <c r="DN74" s="40">
        <f t="shared" si="96"/>
        <v>-1.8558696283035421E-7</v>
      </c>
      <c r="DO74" s="40">
        <f t="shared" si="97"/>
        <v>2.5140662182492811E-7</v>
      </c>
      <c r="DP74" s="40">
        <f t="shared" si="98"/>
        <v>-1.8408014582805987E-7</v>
      </c>
      <c r="DQ74" s="72">
        <f t="shared" si="99"/>
        <v>-0.2361012829030685</v>
      </c>
      <c r="DR74" s="72">
        <f t="shared" si="100"/>
        <v>2.9285170008056743E-6</v>
      </c>
      <c r="DS74" s="72">
        <f t="shared" si="101"/>
        <v>-1.4174853247631704E-6</v>
      </c>
      <c r="DT74" s="72">
        <f t="shared" si="102"/>
        <v>-0.23597274003784585</v>
      </c>
      <c r="DU74" s="72">
        <f t="shared" si="103"/>
        <v>7.4563725080288625E-7</v>
      </c>
      <c r="DV74" s="72">
        <f t="shared" si="104"/>
        <v>1.603785098230906E-6</v>
      </c>
      <c r="DW74" s="72">
        <f t="shared" si="105"/>
        <v>1.4087900953870698E-7</v>
      </c>
      <c r="DX74" s="72">
        <f t="shared" si="106"/>
        <v>5.7691954980721792E-6</v>
      </c>
      <c r="DY74" s="72">
        <f t="shared" si="107"/>
        <v>-6.4638646039519851E-6</v>
      </c>
      <c r="DZ74" s="72">
        <f t="shared" si="108"/>
        <v>-0.23611987343332155</v>
      </c>
      <c r="EA74" s="72">
        <f t="shared" si="109"/>
        <v>9.6638829369724699E-7</v>
      </c>
      <c r="EB74" s="72">
        <f t="shared" si="110"/>
        <v>1.7090661331424825E-6</v>
      </c>
      <c r="EC74" s="72">
        <f t="shared" si="111"/>
        <v>2.6457568292544857E-7</v>
      </c>
      <c r="ED74" s="72">
        <f t="shared" si="112"/>
        <v>4.4760012677041775E-7</v>
      </c>
      <c r="EE74" s="72">
        <f t="shared" si="113"/>
        <v>1.5804295116513045</v>
      </c>
      <c r="EF74" s="72">
        <f t="shared" si="114"/>
        <v>1.0445941230828705E-7</v>
      </c>
      <c r="EG74" s="72">
        <f t="shared" si="115"/>
        <v>1.8560447227669548E-6</v>
      </c>
      <c r="EH74" s="72">
        <f t="shared" si="116"/>
        <v>5.5135831706266627E-6</v>
      </c>
      <c r="EI74" s="114">
        <f t="shared" si="117"/>
        <v>3.9748911133122114E-6</v>
      </c>
      <c r="EJ74" s="72">
        <f t="shared" si="118"/>
        <v>-6.9944813855627372E-8</v>
      </c>
      <c r="EK74" s="72">
        <f t="shared" si="119"/>
        <v>7.7906503858028969E-4</v>
      </c>
      <c r="EL74" s="72">
        <f t="shared" si="120"/>
        <v>-9.7161420231732293E-4</v>
      </c>
      <c r="EM74" s="114">
        <f t="shared" si="121"/>
        <v>-7.7274016945075253E-4</v>
      </c>
      <c r="EN74" s="40">
        <f t="shared" si="122"/>
        <v>-9.7902329891617044E-8</v>
      </c>
      <c r="EO74" s="40">
        <f t="shared" si="123"/>
        <v>-1.0641557172848514E-7</v>
      </c>
    </row>
    <row r="75" spans="1:145" x14ac:dyDescent="0.3">
      <c r="A75" s="17">
        <v>225</v>
      </c>
      <c r="B75" s="15">
        <v>0.81679003999999999</v>
      </c>
      <c r="C75" s="15"/>
      <c r="D75" s="15">
        <v>7.2728642499999996</v>
      </c>
      <c r="E75" s="15">
        <v>0.50239833</v>
      </c>
      <c r="F75" s="15">
        <v>0.46220646999999998</v>
      </c>
      <c r="G75" s="15">
        <v>1.3537988400000001</v>
      </c>
      <c r="H75" s="15">
        <v>0.43546763999999999</v>
      </c>
      <c r="J75" s="28" t="s">
        <v>428</v>
      </c>
      <c r="K75" s="28">
        <v>0</v>
      </c>
      <c r="L75" s="28">
        <v>3.7766836708995402E-3</v>
      </c>
      <c r="M75" s="28">
        <v>8.0473733645618E-4</v>
      </c>
      <c r="N75" s="28">
        <v>1.3984742210096E-3</v>
      </c>
      <c r="O75" s="28">
        <v>1.3984742210096E-3</v>
      </c>
      <c r="P75" s="28">
        <v>5.4010570016038602E-3</v>
      </c>
      <c r="Q75" s="28">
        <v>0</v>
      </c>
      <c r="R75" s="5">
        <v>2.03510706195539E-6</v>
      </c>
      <c r="S75" s="5">
        <v>9.9359369919035208E-6</v>
      </c>
      <c r="T75" s="28">
        <v>6.7673039220807196E-4</v>
      </c>
      <c r="U75" s="5">
        <v>1.9320433141456199E-6</v>
      </c>
      <c r="V75" s="28">
        <v>4.4112834439308398E-4</v>
      </c>
      <c r="W75" s="5">
        <v>6.7630519684518605E-5</v>
      </c>
      <c r="X75" s="5">
        <v>4.1450477025083E-5</v>
      </c>
      <c r="Y75" s="28">
        <v>1.04197336811565E-2</v>
      </c>
      <c r="Z75" s="5">
        <v>6.6927230939664997E-10</v>
      </c>
      <c r="AA75" s="5">
        <v>2.6771118349619899E-9</v>
      </c>
      <c r="AB75" s="28">
        <v>0.81678804521679704</v>
      </c>
      <c r="AC75" s="28">
        <v>4.0191884345530303E-2</v>
      </c>
      <c r="AD75" s="28">
        <v>3.2780617514619297E-2</v>
      </c>
      <c r="AE75" s="28">
        <v>0.17691669946041799</v>
      </c>
      <c r="AF75" s="28">
        <v>0</v>
      </c>
      <c r="AG75" s="28">
        <v>0.19668350997867001</v>
      </c>
      <c r="AH75" s="28">
        <v>5.5825347090174497E-2</v>
      </c>
      <c r="AI75" s="28">
        <v>3.3279908891019998E-2</v>
      </c>
      <c r="AJ75" s="28">
        <v>2.5205663536202603E-4</v>
      </c>
      <c r="AK75" s="28">
        <v>5.8078936943732496E-3</v>
      </c>
      <c r="AL75" s="28">
        <v>1.91169533239637E-4</v>
      </c>
      <c r="AM75" s="28">
        <v>0</v>
      </c>
      <c r="AN75" s="28">
        <v>0</v>
      </c>
      <c r="AO75" s="28">
        <v>6.1013569423215702E-3</v>
      </c>
      <c r="AP75" s="28">
        <v>6.1013569423215702E-3</v>
      </c>
      <c r="AQ75" s="28">
        <v>0</v>
      </c>
      <c r="AR75" s="28">
        <v>0</v>
      </c>
      <c r="AS75" s="28">
        <v>1.2149668563468301E-3</v>
      </c>
      <c r="AT75" s="5">
        <v>5.6028196445157199E-9</v>
      </c>
      <c r="AU75" s="5">
        <v>1.0819136077591601E-8</v>
      </c>
      <c r="AV75" s="28">
        <v>5.8182975908993198E-2</v>
      </c>
      <c r="AW75" s="28">
        <v>1.17487159755727E-3</v>
      </c>
      <c r="AX75" s="28">
        <v>1.8370957085621999E-4</v>
      </c>
      <c r="AY75" s="28">
        <v>0</v>
      </c>
      <c r="AZ75" s="28">
        <v>0.15454491943490001</v>
      </c>
      <c r="BA75" s="28">
        <v>4.9934118734326399E-4</v>
      </c>
      <c r="BB75" s="5">
        <v>6.9331031707975798E-6</v>
      </c>
      <c r="BC75" s="5">
        <v>5.0842211897242502E-5</v>
      </c>
      <c r="BD75" s="5">
        <v>4.9114338310267403E-7</v>
      </c>
      <c r="BE75" s="5">
        <v>9.9717014721363291E-7</v>
      </c>
      <c r="BF75" s="28">
        <v>0</v>
      </c>
      <c r="BG75" s="28">
        <v>0</v>
      </c>
      <c r="BH75" s="28">
        <v>2.0563749702590898E-3</v>
      </c>
      <c r="BI75" s="28">
        <v>8.8960844370222E-3</v>
      </c>
      <c r="BJ75" s="28">
        <v>1.6194269085136899E-4</v>
      </c>
      <c r="BK75" s="28">
        <v>1.55592607902467E-4</v>
      </c>
      <c r="BL75" s="28">
        <v>0.439497799236098</v>
      </c>
      <c r="BM75" s="28">
        <v>6.5455859585420804</v>
      </c>
      <c r="BN75" s="28">
        <v>0.66910344461162796</v>
      </c>
      <c r="BO75" s="28">
        <v>7.2728723790626999</v>
      </c>
      <c r="BP75" s="28">
        <v>0</v>
      </c>
      <c r="BQ75" s="28">
        <v>6.6410186555112697E-3</v>
      </c>
      <c r="BR75" s="28">
        <v>0</v>
      </c>
      <c r="BS75" s="28">
        <v>7.5587418927782098E-4</v>
      </c>
      <c r="BT75" s="5">
        <v>3.9980577456637801E-6</v>
      </c>
      <c r="BU75" s="5">
        <v>1.1795473329034301E-5</v>
      </c>
      <c r="BV75" s="5">
        <v>9.46612716480101E-6</v>
      </c>
      <c r="BW75" s="28">
        <v>2.47439313480712E-4</v>
      </c>
      <c r="BX75" s="28">
        <v>0</v>
      </c>
      <c r="BY75" s="28">
        <v>5.5598414530663498E-2</v>
      </c>
      <c r="BZ75" s="28">
        <v>8.8398337715019492E-3</v>
      </c>
      <c r="CA75" s="28">
        <v>0</v>
      </c>
      <c r="CB75" s="28">
        <v>3.2780616302077299E-2</v>
      </c>
      <c r="CC75" s="28">
        <v>3.6058623103336099E-4</v>
      </c>
      <c r="CD75" s="28">
        <v>0</v>
      </c>
      <c r="CE75" s="5">
        <v>2.89805442109382E-9</v>
      </c>
      <c r="CF75" s="28">
        <v>0</v>
      </c>
      <c r="CG75" s="28">
        <v>0.502398180829709</v>
      </c>
      <c r="CH75" s="28">
        <v>0.46220629648417899</v>
      </c>
      <c r="CI75" s="28">
        <v>4.0191884345530303E-2</v>
      </c>
      <c r="CJ75" s="28">
        <v>1.54068938529627E-3</v>
      </c>
      <c r="CK75" s="28">
        <v>0</v>
      </c>
      <c r="CL75" s="28">
        <v>0.11536568285410299</v>
      </c>
      <c r="CM75" s="28">
        <v>0</v>
      </c>
      <c r="CN75" s="28">
        <v>4.91709276498178E-2</v>
      </c>
      <c r="CO75" s="28">
        <v>0</v>
      </c>
      <c r="CP75" s="28">
        <v>0</v>
      </c>
      <c r="CQ75" s="28">
        <v>0.19668350887635899</v>
      </c>
      <c r="CR75" s="28">
        <v>1.2521072773645899E-4</v>
      </c>
      <c r="CS75" s="28">
        <v>1.5734696892034099E-3</v>
      </c>
      <c r="CT75" s="28">
        <v>5.5825419842700202E-2</v>
      </c>
      <c r="CU75" s="5">
        <v>6.55618820857928E-5</v>
      </c>
      <c r="CV75" s="28">
        <v>1.35379878635559</v>
      </c>
      <c r="CW75" s="28">
        <v>0.12161841666270901</v>
      </c>
      <c r="CX75" s="28">
        <v>0</v>
      </c>
      <c r="CY75" s="28">
        <v>0</v>
      </c>
      <c r="CZ75" s="28">
        <v>7.0483899768007596E-3</v>
      </c>
      <c r="DA75" s="28">
        <v>8.86189677438847E-4</v>
      </c>
      <c r="DB75" s="28">
        <v>0</v>
      </c>
      <c r="DC75" s="28">
        <v>0.43546834217937802</v>
      </c>
      <c r="DD75" s="28">
        <v>8.4263202103043895E-4</v>
      </c>
      <c r="DE75" s="28">
        <v>1.0829003199733201E-2</v>
      </c>
      <c r="DG75" s="26"/>
      <c r="DH75" s="25"/>
      <c r="DI75" s="25"/>
      <c r="DJ75" s="40"/>
      <c r="DL75" s="40"/>
      <c r="DM75" s="40"/>
      <c r="DN75" s="40"/>
      <c r="DO75" s="40"/>
      <c r="DP75" s="40"/>
      <c r="DQ75" s="72">
        <f t="shared" si="99"/>
        <v>-0.2361023574136836</v>
      </c>
      <c r="DR75" s="72">
        <f t="shared" si="100"/>
        <v>-1.0139716652854116E-5</v>
      </c>
      <c r="DS75" s="72">
        <f t="shared" si="101"/>
        <v>-8.2719821049855974E-6</v>
      </c>
      <c r="DT75" s="72">
        <f t="shared" si="102"/>
        <v>-0.23597398826552662</v>
      </c>
      <c r="DU75" s="72">
        <f t="shared" si="103"/>
        <v>1.0866769779058002E-5</v>
      </c>
      <c r="DV75" s="72">
        <f t="shared" si="104"/>
        <v>-2.4623943689185719E-6</v>
      </c>
      <c r="DW75" s="72">
        <f t="shared" si="105"/>
        <v>2.8487108657622109E-6</v>
      </c>
      <c r="DX75" s="72">
        <f t="shared" si="106"/>
        <v>3.1550013502604176E-6</v>
      </c>
      <c r="DY75" s="72">
        <f t="shared" si="107"/>
        <v>-5.5917442198064615E-6</v>
      </c>
      <c r="DZ75" s="72">
        <f t="shared" si="108"/>
        <v>-0.23612348904764174</v>
      </c>
      <c r="EA75" s="72">
        <f t="shared" si="109"/>
        <v>8.3802711467667819E-6</v>
      </c>
      <c r="EB75" s="72">
        <f t="shared" si="110"/>
        <v>-1.1027296911035136E-5</v>
      </c>
      <c r="EC75" s="72">
        <f t="shared" si="111"/>
        <v>-8.1693821288535971E-6</v>
      </c>
      <c r="ED75" s="72">
        <f t="shared" si="112"/>
        <v>6.2189146454548698E-6</v>
      </c>
      <c r="EE75" s="72">
        <f t="shared" si="113"/>
        <v>1.580445145373188</v>
      </c>
      <c r="EF75" s="72">
        <f t="shared" si="114"/>
        <v>-1.3445126341254946E-6</v>
      </c>
      <c r="EG75" s="72">
        <f t="shared" si="115"/>
        <v>1.3091165447007799E-5</v>
      </c>
      <c r="EH75" s="72">
        <f t="shared" si="116"/>
        <v>9.2438222506221012E-7</v>
      </c>
      <c r="EI75" s="114">
        <f t="shared" si="117"/>
        <v>2.1900223410055614E-6</v>
      </c>
      <c r="EJ75" s="72">
        <f t="shared" si="118"/>
        <v>-6.6829314400318761E-6</v>
      </c>
      <c r="EK75" s="72">
        <f t="shared" si="119"/>
        <v>7.8165323433724296E-4</v>
      </c>
      <c r="EL75" s="72">
        <f t="shared" si="120"/>
        <v>-9.6060085194818413E-4</v>
      </c>
      <c r="EM75" s="114">
        <f t="shared" si="121"/>
        <v>-7.3327993824540648E-4</v>
      </c>
      <c r="EN75" s="40">
        <f t="shared" si="122"/>
        <v>-2.4371166451902458E-7</v>
      </c>
      <c r="EO75" s="40">
        <f t="shared" si="123"/>
        <v>-2.6490400089797367E-7</v>
      </c>
    </row>
    <row r="76" spans="1:145" x14ac:dyDescent="0.3">
      <c r="A76" s="17">
        <v>226</v>
      </c>
      <c r="B76" s="15">
        <v>0.13745868</v>
      </c>
      <c r="C76" s="15"/>
      <c r="D76" s="15">
        <v>0.90850867999999996</v>
      </c>
      <c r="E76" s="15">
        <v>7.2239250000000005E-2</v>
      </c>
      <c r="F76" s="15">
        <v>6.6460130000000006E-2</v>
      </c>
      <c r="G76" s="15">
        <v>0.16698038000000001</v>
      </c>
      <c r="H76" s="15">
        <v>9.8456000000000002E-2</v>
      </c>
      <c r="J76" s="28" t="s">
        <v>429</v>
      </c>
      <c r="K76" s="28">
        <v>0</v>
      </c>
      <c r="L76" s="28">
        <v>8.5389718482779104E-4</v>
      </c>
      <c r="M76" s="28">
        <v>1.81954125039545E-4</v>
      </c>
      <c r="N76" s="28">
        <v>3.1618329542022799E-4</v>
      </c>
      <c r="O76" s="28">
        <v>3.1618329542022799E-4</v>
      </c>
      <c r="P76" s="28">
        <v>1.22113230873526E-3</v>
      </c>
      <c r="Q76" s="28">
        <v>0</v>
      </c>
      <c r="R76" s="5">
        <v>2.9262707165572601E-7</v>
      </c>
      <c r="S76" s="5">
        <v>1.42865380269735E-6</v>
      </c>
      <c r="T76" s="28">
        <v>1.53004706906309E-4</v>
      </c>
      <c r="U76" s="5">
        <v>2.7779852951845502E-7</v>
      </c>
      <c r="V76" s="5">
        <v>9.9732254975115294E-5</v>
      </c>
      <c r="W76" s="5">
        <v>9.7242028913617301E-6</v>
      </c>
      <c r="X76" s="5">
        <v>5.9599772923935001E-6</v>
      </c>
      <c r="Y76" s="28">
        <v>2.355831231579E-3</v>
      </c>
      <c r="Z76" s="5">
        <v>9.6233943462468895E-11</v>
      </c>
      <c r="AA76" s="5">
        <v>3.8492909384524597E-10</v>
      </c>
      <c r="AB76" s="28">
        <v>0.13745829439419699</v>
      </c>
      <c r="AC76" s="28">
        <v>5.7791231116034701E-3</v>
      </c>
      <c r="AD76" s="28">
        <v>4.7134915149611104E-3</v>
      </c>
      <c r="AE76" s="28">
        <v>2.5438614284848102E-2</v>
      </c>
      <c r="AF76" s="28">
        <v>0</v>
      </c>
      <c r="AG76" s="28">
        <v>2.8280963970965099E-2</v>
      </c>
      <c r="AH76" s="28">
        <v>8.0270386966274799E-3</v>
      </c>
      <c r="AI76" s="28">
        <v>7.5243459521486698E-3</v>
      </c>
      <c r="AJ76" s="5">
        <v>5.6987066710759003E-5</v>
      </c>
      <c r="AK76" s="28">
        <v>1.3131153790241199E-3</v>
      </c>
      <c r="AL76" s="5">
        <v>4.32223094027127E-5</v>
      </c>
      <c r="AM76" s="28">
        <v>0</v>
      </c>
      <c r="AN76" s="28">
        <v>0</v>
      </c>
      <c r="AO76" s="28">
        <v>1.3794825170610099E-3</v>
      </c>
      <c r="AP76" s="28">
        <v>1.3794825170610099E-3</v>
      </c>
      <c r="AQ76" s="28">
        <v>0</v>
      </c>
      <c r="AR76" s="28">
        <v>0</v>
      </c>
      <c r="AS76" s="28">
        <v>2.7469371872881399E-4</v>
      </c>
      <c r="AT76" s="5">
        <v>8.0560770131781304E-10</v>
      </c>
      <c r="AU76" s="5">
        <v>1.55568961594382E-9</v>
      </c>
      <c r="AV76" s="28">
        <v>7.26807859477394E-3</v>
      </c>
      <c r="AW76" s="28">
        <v>2.65630381399604E-4</v>
      </c>
      <c r="AX76" s="5">
        <v>4.15336534304469E-5</v>
      </c>
      <c r="AY76" s="28">
        <v>0</v>
      </c>
      <c r="AZ76" s="28">
        <v>3.4941458459255802E-2</v>
      </c>
      <c r="BA76" s="28">
        <v>1.1289926090047699E-4</v>
      </c>
      <c r="BB76" s="5">
        <v>9.96896884317972E-7</v>
      </c>
      <c r="BC76" s="5">
        <v>7.3106069875493999E-6</v>
      </c>
      <c r="BD76" s="5">
        <v>7.0621549077641198E-8</v>
      </c>
      <c r="BE76" s="5">
        <v>1.43383455414276E-7</v>
      </c>
      <c r="BF76" s="28">
        <v>0</v>
      </c>
      <c r="BG76" s="28">
        <v>0</v>
      </c>
      <c r="BH76" s="28">
        <v>4.6493402594950298E-4</v>
      </c>
      <c r="BI76" s="28">
        <v>1.2791613397487799E-3</v>
      </c>
      <c r="BJ76" s="5">
        <v>2.32852295838224E-5</v>
      </c>
      <c r="BK76" s="5">
        <v>2.2372419076593999E-5</v>
      </c>
      <c r="BL76" s="28">
        <v>9.9367488439513402E-2</v>
      </c>
      <c r="BM76" s="28">
        <v>0.81765439243373605</v>
      </c>
      <c r="BN76" s="28">
        <v>8.3582986491178707E-2</v>
      </c>
      <c r="BO76" s="28">
        <v>0.90850545751968903</v>
      </c>
      <c r="BP76" s="28">
        <v>0</v>
      </c>
      <c r="BQ76" s="28">
        <v>1.50147621102641E-3</v>
      </c>
      <c r="BR76" s="28">
        <v>0</v>
      </c>
      <c r="BS76" s="28">
        <v>1.69617837596521E-4</v>
      </c>
      <c r="BT76" s="5">
        <v>5.7487928790709704E-7</v>
      </c>
      <c r="BU76" s="5">
        <v>1.6960317553751399E-6</v>
      </c>
      <c r="BV76" s="5">
        <v>1.36111163213677E-6</v>
      </c>
      <c r="BW76" s="5">
        <v>4.7509353439485797E-5</v>
      </c>
      <c r="BX76" s="28">
        <v>0</v>
      </c>
      <c r="BY76" s="28">
        <v>1.2570398439127601E-2</v>
      </c>
      <c r="BZ76" s="28">
        <v>1.2710690763185E-3</v>
      </c>
      <c r="CA76" s="28">
        <v>0</v>
      </c>
      <c r="CB76" s="28">
        <v>4.7134903024190202E-3</v>
      </c>
      <c r="CC76" s="5">
        <v>5.1848024383119197E-5</v>
      </c>
      <c r="CD76" s="28">
        <v>0</v>
      </c>
      <c r="CE76" s="5">
        <v>4.1671345976840402E-10</v>
      </c>
      <c r="CF76" s="28">
        <v>0</v>
      </c>
      <c r="CG76" s="28">
        <v>7.2239255567497204E-2</v>
      </c>
      <c r="CH76" s="28">
        <v>6.6460132455893703E-2</v>
      </c>
      <c r="CI76" s="28">
        <v>5.7791231116034701E-3</v>
      </c>
      <c r="CJ76" s="28">
        <v>2.2153333664026601E-4</v>
      </c>
      <c r="CK76" s="28">
        <v>0</v>
      </c>
      <c r="CL76" s="28">
        <v>1.6588297425552598E-2</v>
      </c>
      <c r="CM76" s="28">
        <v>0</v>
      </c>
      <c r="CN76" s="28">
        <v>7.0702086123558003E-3</v>
      </c>
      <c r="CO76" s="28">
        <v>0</v>
      </c>
      <c r="CP76" s="28">
        <v>0</v>
      </c>
      <c r="CQ76" s="28">
        <v>2.82809628686541E-2</v>
      </c>
      <c r="CR76" s="5">
        <v>2.8309827888247699E-5</v>
      </c>
      <c r="CS76" s="28">
        <v>2.2624631139183201E-4</v>
      </c>
      <c r="CT76" s="28">
        <v>8.0270497197374308E-3</v>
      </c>
      <c r="CU76" s="5">
        <v>9.4267784410015502E-6</v>
      </c>
      <c r="CV76" s="28">
        <v>0.16698047520626899</v>
      </c>
      <c r="CW76" s="28">
        <v>2.7497072533871202E-2</v>
      </c>
      <c r="CX76" s="28">
        <v>0</v>
      </c>
      <c r="CY76" s="28">
        <v>0</v>
      </c>
      <c r="CZ76" s="28">
        <v>1.59359530935806E-3</v>
      </c>
      <c r="DA76" s="28">
        <v>2.0036350436481999E-4</v>
      </c>
      <c r="DB76" s="28">
        <v>0</v>
      </c>
      <c r="DC76" s="28">
        <v>9.8455652375204594E-2</v>
      </c>
      <c r="DD76" s="28">
        <v>1.90515610625175E-4</v>
      </c>
      <c r="DE76" s="28">
        <v>2.4483771749973801E-3</v>
      </c>
      <c r="DG76" s="26"/>
      <c r="DH76" s="25"/>
      <c r="DI76" s="25"/>
      <c r="DJ76" s="40"/>
      <c r="DL76" s="40"/>
      <c r="DM76" s="40"/>
      <c r="DN76" s="40"/>
      <c r="DO76" s="40"/>
      <c r="DP76" s="40"/>
      <c r="DQ76" s="72">
        <f t="shared" si="99"/>
        <v>-0.23610167099804677</v>
      </c>
      <c r="DR76" s="72">
        <f t="shared" si="100"/>
        <v>4.4405747543145582E-5</v>
      </c>
      <c r="DS76" s="72">
        <f t="shared" si="101"/>
        <v>-2.1237369656804861E-5</v>
      </c>
      <c r="DT76" s="72">
        <f t="shared" si="102"/>
        <v>-0.23596511488631144</v>
      </c>
      <c r="DU76" s="72">
        <f t="shared" si="103"/>
        <v>-1.7365330968757528E-5</v>
      </c>
      <c r="DV76" s="72">
        <f t="shared" si="104"/>
        <v>-3.3296854592374142E-5</v>
      </c>
      <c r="DW76" s="72">
        <f t="shared" si="105"/>
        <v>-2.6208896928167894E-5</v>
      </c>
      <c r="DX76" s="72">
        <f t="shared" si="106"/>
        <v>-1.7294614070750308E-5</v>
      </c>
      <c r="DY76" s="72">
        <f t="shared" si="107"/>
        <v>6.4321363185484526E-6</v>
      </c>
      <c r="DZ76" s="72">
        <f t="shared" si="108"/>
        <v>-0.23611346026840108</v>
      </c>
      <c r="EA76" s="72">
        <f t="shared" si="109"/>
        <v>8.9140146028540226E-6</v>
      </c>
      <c r="EB76" s="72">
        <f t="shared" si="110"/>
        <v>-8.1927111459191726E-6</v>
      </c>
      <c r="EC76" s="72">
        <f t="shared" si="111"/>
        <v>-1.5269448161883989E-6</v>
      </c>
      <c r="ED76" s="72">
        <f t="shared" si="112"/>
        <v>1.5784851706983972E-5</v>
      </c>
      <c r="EE76" s="72">
        <f t="shared" si="113"/>
        <v>1.5804745906696913</v>
      </c>
      <c r="EF76" s="72">
        <f t="shared" si="114"/>
        <v>-1.0126060243822881E-5</v>
      </c>
      <c r="EG76" s="72">
        <f t="shared" si="115"/>
        <v>3.1203169328954456E-5</v>
      </c>
      <c r="EH76" s="72">
        <f t="shared" si="116"/>
        <v>2.059337780674358E-5</v>
      </c>
      <c r="EI76" s="114">
        <f t="shared" si="117"/>
        <v>2.0764885105819064E-5</v>
      </c>
      <c r="EJ76" s="72">
        <f t="shared" si="118"/>
        <v>-1.4922004001255824E-6</v>
      </c>
      <c r="EK76" s="72">
        <f t="shared" si="119"/>
        <v>7.6612508315020437E-4</v>
      </c>
      <c r="EL76" s="72">
        <f t="shared" si="120"/>
        <v>-9.6965023972988705E-4</v>
      </c>
      <c r="EM76" s="114">
        <f t="shared" si="121"/>
        <v>-6.4257255583621701E-4</v>
      </c>
      <c r="EN76" s="40">
        <f t="shared" si="122"/>
        <v>-3.3207003248304981E-7</v>
      </c>
      <c r="EO76" s="40">
        <f t="shared" si="123"/>
        <v>-3.6094559292391613E-7</v>
      </c>
    </row>
    <row r="77" spans="1:145" x14ac:dyDescent="0.3">
      <c r="A77" s="17">
        <v>228</v>
      </c>
      <c r="B77" s="15">
        <v>4.4845900000000001E-3</v>
      </c>
      <c r="C77" s="15"/>
      <c r="D77" s="15">
        <v>3.2711259999999999E-2</v>
      </c>
      <c r="E77" s="15">
        <v>2.0679399999999999E-3</v>
      </c>
      <c r="F77" s="15">
        <v>1.9024999999999999E-3</v>
      </c>
      <c r="G77" s="15">
        <v>3.56245E-3</v>
      </c>
      <c r="H77" s="15">
        <v>4.0044299999999998E-3</v>
      </c>
      <c r="J77" s="28" t="s">
        <v>557</v>
      </c>
      <c r="K77" s="28">
        <v>0</v>
      </c>
      <c r="L77" s="5">
        <v>3.4731457751175299E-5</v>
      </c>
      <c r="M77" s="5">
        <v>7.3973632831230599E-6</v>
      </c>
      <c r="N77" s="5">
        <v>1.2858599381603499E-5</v>
      </c>
      <c r="O77" s="5">
        <v>1.2858599381603499E-5</v>
      </c>
      <c r="P77" s="5">
        <v>4.9665206104598198E-5</v>
      </c>
      <c r="Q77" s="28">
        <v>0</v>
      </c>
      <c r="R77" s="5">
        <v>8.3764612510127394E-9</v>
      </c>
      <c r="S77" s="5">
        <v>4.0895737914537797E-8</v>
      </c>
      <c r="T77" s="5">
        <v>6.2226996544254998E-6</v>
      </c>
      <c r="U77" s="5">
        <v>7.9517567420096206E-9</v>
      </c>
      <c r="V77" s="5">
        <v>4.0562508330715297E-6</v>
      </c>
      <c r="W77" s="5">
        <v>2.7833352623775702E-7</v>
      </c>
      <c r="X77" s="5">
        <v>1.70637742026157E-7</v>
      </c>
      <c r="Y77" s="5">
        <v>9.5816814651917694E-5</v>
      </c>
      <c r="Z77" s="5">
        <v>2.7546751765075401E-12</v>
      </c>
      <c r="AA77" s="5">
        <v>1.10198030170251E-11</v>
      </c>
      <c r="AB77" s="28">
        <v>4.4846420520621398E-3</v>
      </c>
      <c r="AC77" s="28">
        <v>1.6543483412975301E-4</v>
      </c>
      <c r="AD77" s="5">
        <v>1.3493388889807399E-4</v>
      </c>
      <c r="AE77" s="28">
        <v>7.2820868951757297E-4</v>
      </c>
      <c r="AF77" s="28">
        <v>0</v>
      </c>
      <c r="AG77" s="28">
        <v>8.0958128716854803E-4</v>
      </c>
      <c r="AH77" s="28">
        <v>2.2978775001791199E-4</v>
      </c>
      <c r="AI77" s="28">
        <v>3.0603385175019402E-4</v>
      </c>
      <c r="AJ77" s="5">
        <v>2.31785707435638E-6</v>
      </c>
      <c r="AK77" s="5">
        <v>5.3406581458026703E-5</v>
      </c>
      <c r="AL77" s="5">
        <v>1.7577432386999301E-6</v>
      </c>
      <c r="AM77" s="28">
        <v>0</v>
      </c>
      <c r="AN77" s="28">
        <v>0</v>
      </c>
      <c r="AO77" s="5">
        <v>5.6107712539338699E-5</v>
      </c>
      <c r="AP77" s="5">
        <v>5.6107712539338699E-5</v>
      </c>
      <c r="AQ77" s="28">
        <v>0</v>
      </c>
      <c r="AR77" s="28">
        <v>0</v>
      </c>
      <c r="AS77" s="5">
        <v>1.1171018039319399E-5</v>
      </c>
      <c r="AT77" s="5">
        <v>2.30620402674206E-11</v>
      </c>
      <c r="AU77" s="5">
        <v>4.4532070084932999E-11</v>
      </c>
      <c r="AV77" s="28">
        <v>2.6169017344863498E-4</v>
      </c>
      <c r="AW77" s="5">
        <v>1.08053120366849E-5</v>
      </c>
      <c r="AX77" s="5">
        <v>1.6894376560459E-6</v>
      </c>
      <c r="AY77" s="5">
        <v>0</v>
      </c>
      <c r="AZ77" s="28">
        <v>1.4211847278118501E-3</v>
      </c>
      <c r="BA77" s="5">
        <v>4.5905631155717903E-6</v>
      </c>
      <c r="BB77" s="5">
        <v>2.8538831660576399E-8</v>
      </c>
      <c r="BC77" s="5">
        <v>2.0932885795069299E-7</v>
      </c>
      <c r="BD77" s="5">
        <v>2.0216383648318699E-9</v>
      </c>
      <c r="BE77" s="5">
        <v>4.1050061453837901E-9</v>
      </c>
      <c r="BF77" s="28">
        <v>0</v>
      </c>
      <c r="BG77" s="28">
        <v>0</v>
      </c>
      <c r="BH77" s="5">
        <v>1.8903765935283299E-5</v>
      </c>
      <c r="BI77" s="5">
        <v>3.6616566631943802E-5</v>
      </c>
      <c r="BJ77" s="5">
        <v>6.6656745867711603E-7</v>
      </c>
      <c r="BK77" s="5">
        <v>6.40442688095592E-7</v>
      </c>
      <c r="BL77" s="28">
        <v>4.0415130320717299E-3</v>
      </c>
      <c r="BM77" s="28">
        <v>2.94400811300892E-2</v>
      </c>
      <c r="BN77" s="28">
        <v>3.0094192474522802E-3</v>
      </c>
      <c r="BO77" s="28">
        <v>3.2711190550990102E-2</v>
      </c>
      <c r="BP77" s="28">
        <v>0</v>
      </c>
      <c r="BQ77" s="5">
        <v>6.1067522059998696E-5</v>
      </c>
      <c r="BR77" s="28">
        <v>0</v>
      </c>
      <c r="BS77" s="5">
        <v>6.8724130138836003E-6</v>
      </c>
      <c r="BT77" s="5">
        <v>1.64578999873234E-8</v>
      </c>
      <c r="BU77" s="5">
        <v>4.8551067312620902E-8</v>
      </c>
      <c r="BV77" s="5">
        <v>3.8955670563335999E-8</v>
      </c>
      <c r="BW77" s="5">
        <v>1.7547821006740599E-6</v>
      </c>
      <c r="BX77" s="28">
        <v>0</v>
      </c>
      <c r="BY77" s="28">
        <v>5.1126182641908697E-4</v>
      </c>
      <c r="BZ77" s="5">
        <v>3.6386183633988597E-5</v>
      </c>
      <c r="CA77" s="28">
        <v>0</v>
      </c>
      <c r="CB77" s="5">
        <v>1.3493388889807399E-4</v>
      </c>
      <c r="CC77" s="5">
        <v>1.4842617547688699E-6</v>
      </c>
      <c r="CD77" s="28">
        <v>0</v>
      </c>
      <c r="CE77" s="5">
        <v>1.1927004965910999E-11</v>
      </c>
      <c r="CF77" s="28">
        <v>0</v>
      </c>
      <c r="CG77" s="28">
        <v>2.0679562602997099E-3</v>
      </c>
      <c r="CH77" s="28">
        <v>1.9025214261699599E-3</v>
      </c>
      <c r="CI77" s="28">
        <v>1.6543483412975301E-4</v>
      </c>
      <c r="CJ77" s="5">
        <v>6.34170538534036E-6</v>
      </c>
      <c r="CK77" s="28">
        <v>0</v>
      </c>
      <c r="CL77" s="28">
        <v>4.7486455353648902E-4</v>
      </c>
      <c r="CM77" s="28">
        <v>0</v>
      </c>
      <c r="CN77" s="28">
        <v>2.0239532179213701E-4</v>
      </c>
      <c r="CO77" s="28">
        <v>0</v>
      </c>
      <c r="CP77" s="28">
        <v>0</v>
      </c>
      <c r="CQ77" s="28">
        <v>8.0958128716854803E-4</v>
      </c>
      <c r="CR77" s="5">
        <v>1.1515118085065299E-6</v>
      </c>
      <c r="CS77" s="5">
        <v>6.4766282511284899E-6</v>
      </c>
      <c r="CT77" s="28">
        <v>2.2978775001791199E-4</v>
      </c>
      <c r="CU77" s="5">
        <v>2.6984573157624898E-7</v>
      </c>
      <c r="CV77" s="28">
        <v>3.5624574921322501E-3</v>
      </c>
      <c r="CW77" s="28">
        <v>1.1183829203525099E-3</v>
      </c>
      <c r="CX77" s="28">
        <v>0</v>
      </c>
      <c r="CY77" s="28">
        <v>0</v>
      </c>
      <c r="CZ77" s="5">
        <v>6.4818610977915195E-5</v>
      </c>
      <c r="DA77" s="5">
        <v>8.1485736999619692E-6</v>
      </c>
      <c r="DB77" s="28">
        <v>0</v>
      </c>
      <c r="DC77" s="28">
        <v>4.0044753826396998E-3</v>
      </c>
      <c r="DD77" s="5">
        <v>7.7483475255873897E-6</v>
      </c>
      <c r="DE77" s="5">
        <v>9.9578143928746594E-5</v>
      </c>
      <c r="DG77" s="26">
        <f t="shared" si="90"/>
        <v>1.0092490640828</v>
      </c>
      <c r="DH77" s="25">
        <f t="shared" si="91"/>
        <v>8.0000198415497333E-3</v>
      </c>
      <c r="DI77" s="25">
        <f t="shared" si="92"/>
        <v>1.9246336008766029E-2</v>
      </c>
      <c r="DJ77" s="40">
        <f t="shared" si="93"/>
        <v>1.1606872008301076E-5</v>
      </c>
      <c r="DL77" s="40">
        <f t="shared" si="94"/>
        <v>-2.123091861856815E-6</v>
      </c>
      <c r="DM77" s="40">
        <f t="shared" si="95"/>
        <v>7.8630423077990885E-6</v>
      </c>
      <c r="DN77" s="40">
        <f t="shared" si="96"/>
        <v>1.1262112988175633E-5</v>
      </c>
      <c r="DO77" s="40">
        <f t="shared" si="97"/>
        <v>2.103084183666034E-6</v>
      </c>
      <c r="DP77" s="40">
        <f t="shared" si="98"/>
        <v>1.1333108507338006E-5</v>
      </c>
      <c r="DQ77" s="72">
        <f t="shared" si="99"/>
        <v>-0.23619001712068047</v>
      </c>
      <c r="DR77" s="72">
        <f t="shared" si="100"/>
        <v>-3.928537466716218E-4</v>
      </c>
      <c r="DS77" s="72">
        <f t="shared" si="101"/>
        <v>-6.3028980852443246E-5</v>
      </c>
      <c r="DT77" s="72">
        <f t="shared" si="102"/>
        <v>-0.23601951881870731</v>
      </c>
      <c r="DU77" s="72">
        <f t="shared" si="103"/>
        <v>-9.8436401952909017E-5</v>
      </c>
      <c r="DV77" s="72">
        <f t="shared" si="104"/>
        <v>-6.969732608461098E-5</v>
      </c>
      <c r="DW77" s="72">
        <f t="shared" si="105"/>
        <v>-5.2981234087349222E-5</v>
      </c>
      <c r="DX77" s="72">
        <f t="shared" si="106"/>
        <v>1.6194564431901518E-5</v>
      </c>
      <c r="DY77" s="72">
        <f t="shared" si="107"/>
        <v>-1.2597197189604276E-4</v>
      </c>
      <c r="DZ77" s="72">
        <f t="shared" si="108"/>
        <v>-0.23611101806386722</v>
      </c>
      <c r="EA77" s="72">
        <f t="shared" si="109"/>
        <v>-1.3141911331365102E-4</v>
      </c>
      <c r="EB77" s="72">
        <f t="shared" si="110"/>
        <v>-5.3823003415262006E-5</v>
      </c>
      <c r="EC77" s="72">
        <f t="shared" si="111"/>
        <v>2.2080735302983518E-4</v>
      </c>
      <c r="ED77" s="72">
        <f t="shared" si="112"/>
        <v>8.5783176763700562E-5</v>
      </c>
      <c r="EE77" s="72">
        <f t="shared" si="113"/>
        <v>1.579595515900664</v>
      </c>
      <c r="EF77" s="72">
        <f t="shared" si="114"/>
        <v>-1.6887882119864827E-5</v>
      </c>
      <c r="EG77" s="72">
        <f t="shared" si="115"/>
        <v>-6.5492290551874528E-5</v>
      </c>
      <c r="EH77" s="72">
        <f t="shared" si="116"/>
        <v>-4.0308882549335378E-5</v>
      </c>
      <c r="EI77" s="114">
        <f t="shared" si="117"/>
        <v>1.0038560441427683E-4</v>
      </c>
      <c r="EJ77" s="72">
        <f t="shared" si="118"/>
        <v>6.6212767296566313E-5</v>
      </c>
      <c r="EK77" s="72">
        <f t="shared" si="119"/>
        <v>7.5794040190766711E-4</v>
      </c>
      <c r="EL77" s="72">
        <f t="shared" si="120"/>
        <v>-1.179914871613542E-3</v>
      </c>
      <c r="EM77" s="114">
        <f t="shared" si="121"/>
        <v>-6.0859884214750171E-4</v>
      </c>
      <c r="EN77" s="40">
        <f t="shared" si="122"/>
        <v>-4.7440886628961293E-6</v>
      </c>
      <c r="EO77" s="40">
        <f t="shared" si="123"/>
        <v>-5.1566135960101818E-6</v>
      </c>
    </row>
    <row r="78" spans="1:145" x14ac:dyDescent="0.3">
      <c r="A78" s="17">
        <v>285</v>
      </c>
      <c r="B78" s="15">
        <v>9574.003686</v>
      </c>
      <c r="C78" s="15"/>
      <c r="D78" s="15">
        <v>81842.406990999996</v>
      </c>
      <c r="E78" s="15">
        <v>4887.3570749</v>
      </c>
      <c r="F78" s="15">
        <v>4496.3685093000004</v>
      </c>
      <c r="G78" s="15">
        <v>12915.448659</v>
      </c>
      <c r="H78" s="15">
        <v>4580.7640617999996</v>
      </c>
      <c r="J78" s="28" t="s">
        <v>430</v>
      </c>
      <c r="K78" s="28">
        <v>0</v>
      </c>
      <c r="L78" s="28">
        <v>39.728137813378702</v>
      </c>
      <c r="M78" s="28">
        <v>8.4653120302198506</v>
      </c>
      <c r="N78" s="28">
        <v>14.7107645649233</v>
      </c>
      <c r="O78" s="28">
        <v>14.7107645649233</v>
      </c>
      <c r="P78" s="28">
        <v>56.814686221663699</v>
      </c>
      <c r="Q78" s="28">
        <v>0</v>
      </c>
      <c r="R78" s="28">
        <v>1.97973632720999E-2</v>
      </c>
      <c r="S78" s="28">
        <v>9.6657947386696197E-2</v>
      </c>
      <c r="T78" s="28">
        <v>7.1186366663139298</v>
      </c>
      <c r="U78" s="28">
        <v>1.8794598681856501E-2</v>
      </c>
      <c r="V78" s="28">
        <v>4.6403098121684101</v>
      </c>
      <c r="W78" s="28">
        <v>0.65790466112204204</v>
      </c>
      <c r="X78" s="28">
        <v>0.403236032341804</v>
      </c>
      <c r="Y78" s="28">
        <v>109.607486435512</v>
      </c>
      <c r="Z78" s="5">
        <v>6.51068635394103E-6</v>
      </c>
      <c r="AA78" s="5">
        <v>2.6042935013255198E-5</v>
      </c>
      <c r="AB78" s="28">
        <v>9574.0335477328208</v>
      </c>
      <c r="AC78" s="28">
        <v>390.99169044902601</v>
      </c>
      <c r="AD78" s="28">
        <v>318.89063377370599</v>
      </c>
      <c r="AE78" s="28">
        <v>1721.0493288579501</v>
      </c>
      <c r="AF78" s="28">
        <v>0</v>
      </c>
      <c r="AG78" s="28">
        <v>1913.3598744467699</v>
      </c>
      <c r="AH78" s="28">
        <v>543.06768090301296</v>
      </c>
      <c r="AI78" s="28">
        <v>350.07984328576799</v>
      </c>
      <c r="AJ78" s="28">
        <v>2.6514080762247998</v>
      </c>
      <c r="AK78" s="28">
        <v>61.094640822434201</v>
      </c>
      <c r="AL78" s="28">
        <v>2.0109762281342798</v>
      </c>
      <c r="AM78" s="28">
        <v>0</v>
      </c>
      <c r="AN78" s="28">
        <v>0</v>
      </c>
      <c r="AO78" s="28">
        <v>64.181341632191902</v>
      </c>
      <c r="AP78" s="28">
        <v>64.181341632191902</v>
      </c>
      <c r="AQ78" s="28">
        <v>0</v>
      </c>
      <c r="AR78" s="28">
        <v>0</v>
      </c>
      <c r="AS78" s="28">
        <v>12.7803247771953</v>
      </c>
      <c r="AT78" s="5">
        <v>5.4504246653108201E-5</v>
      </c>
      <c r="AU78" s="5">
        <v>1.05250574750464E-4</v>
      </c>
      <c r="AV78" s="28">
        <v>654.73875890805004</v>
      </c>
      <c r="AW78" s="28">
        <v>12.358757792181301</v>
      </c>
      <c r="AX78" s="28">
        <v>1.9324649147627</v>
      </c>
      <c r="AY78" s="28">
        <v>0</v>
      </c>
      <c r="AZ78" s="28">
        <v>1625.6857411844801</v>
      </c>
      <c r="BA78" s="28">
        <v>5.2526665462943001</v>
      </c>
      <c r="BB78" s="28">
        <v>6.7445692995364806E-2</v>
      </c>
      <c r="BC78" s="28">
        <v>0.49459740846685102</v>
      </c>
      <c r="BD78" s="28">
        <v>4.7778054090400496E-3</v>
      </c>
      <c r="BE78" s="28">
        <v>9.7004745448833404E-3</v>
      </c>
      <c r="BF78" s="28">
        <v>0</v>
      </c>
      <c r="BG78" s="28">
        <v>0</v>
      </c>
      <c r="BH78" s="28">
        <v>21.630998683526499</v>
      </c>
      <c r="BI78" s="28">
        <v>86.541356944834803</v>
      </c>
      <c r="BJ78" s="28">
        <v>1.57539222980979</v>
      </c>
      <c r="BK78" s="28">
        <v>1.5136204853475299</v>
      </c>
      <c r="BL78" s="28">
        <v>4623.1324156594301</v>
      </c>
      <c r="BM78" s="28">
        <v>73657.918547594905</v>
      </c>
      <c r="BN78" s="28">
        <v>7529.4923275847796</v>
      </c>
      <c r="BO78" s="28">
        <v>81842.149634087793</v>
      </c>
      <c r="BP78" s="28">
        <v>0</v>
      </c>
      <c r="BQ78" s="28">
        <v>69.858154676278801</v>
      </c>
      <c r="BR78" s="28">
        <v>0</v>
      </c>
      <c r="BS78" s="28">
        <v>7.9387746347216801</v>
      </c>
      <c r="BT78" s="28">
        <v>3.8893576062214399E-2</v>
      </c>
      <c r="BU78" s="28">
        <v>0.114748151259114</v>
      </c>
      <c r="BV78" s="28">
        <v>9.2085600621703401E-2</v>
      </c>
      <c r="BW78" s="28">
        <v>2.5218035792037998</v>
      </c>
      <c r="BX78" s="28">
        <v>0</v>
      </c>
      <c r="BY78" s="28">
        <v>584.85263293374499</v>
      </c>
      <c r="BZ78" s="28">
        <v>85.993833562062804</v>
      </c>
      <c r="CA78" s="28">
        <v>0</v>
      </c>
      <c r="CB78" s="28">
        <v>318.89054547859502</v>
      </c>
      <c r="CC78" s="28">
        <v>3.5077996219073202</v>
      </c>
      <c r="CD78" s="28">
        <v>0</v>
      </c>
      <c r="CE78" s="5">
        <v>2.8192309176187799E-5</v>
      </c>
      <c r="CF78" s="28">
        <v>0</v>
      </c>
      <c r="CG78" s="28">
        <v>4887.3732616720899</v>
      </c>
      <c r="CH78" s="28">
        <v>4496.3815712230598</v>
      </c>
      <c r="CI78" s="28">
        <v>390.99169044902601</v>
      </c>
      <c r="CJ78" s="28">
        <v>14.9878749097482</v>
      </c>
      <c r="CK78" s="28">
        <v>0</v>
      </c>
      <c r="CL78" s="28">
        <v>1122.2894472461501</v>
      </c>
      <c r="CM78" s="28">
        <v>0</v>
      </c>
      <c r="CN78" s="28">
        <v>478.33996825344298</v>
      </c>
      <c r="CO78" s="28">
        <v>0</v>
      </c>
      <c r="CP78" s="28">
        <v>0</v>
      </c>
      <c r="CQ78" s="28">
        <v>1913.3593768635899</v>
      </c>
      <c r="CR78" s="28">
        <v>1.3171100946510299</v>
      </c>
      <c r="CS78" s="28">
        <v>15.306736553183701</v>
      </c>
      <c r="CT78" s="28">
        <v>543.06820174495795</v>
      </c>
      <c r="CU78" s="28">
        <v>0.63778698942332501</v>
      </c>
      <c r="CV78" s="28">
        <v>12915.449492661301</v>
      </c>
      <c r="CW78" s="28">
        <v>1279.3337556873601</v>
      </c>
      <c r="CX78" s="28">
        <v>0</v>
      </c>
      <c r="CY78" s="28">
        <v>0</v>
      </c>
      <c r="CZ78" s="28">
        <v>74.143634514239096</v>
      </c>
      <c r="DA78" s="28">
        <v>9.3218941701813804</v>
      </c>
      <c r="DB78" s="28">
        <v>0</v>
      </c>
      <c r="DC78" s="28">
        <v>4580.7651890187699</v>
      </c>
      <c r="DD78" s="28">
        <v>8.8637854049063893</v>
      </c>
      <c r="DE78" s="28">
        <v>113.913207093371</v>
      </c>
      <c r="DG78" s="26">
        <f t="shared" si="90"/>
        <v>1.009248940928521</v>
      </c>
      <c r="DH78" s="25">
        <f t="shared" si="91"/>
        <v>8.0000190835083709E-3</v>
      </c>
      <c r="DI78" s="25">
        <f t="shared" si="92"/>
        <v>1.9246888987069374E-2</v>
      </c>
      <c r="DJ78" s="40">
        <f t="shared" si="93"/>
        <v>3.1190433804049694E-6</v>
      </c>
      <c r="DL78" s="40">
        <f t="shared" si="94"/>
        <v>-3.1445423181597094E-6</v>
      </c>
      <c r="DM78" s="40">
        <f t="shared" si="95"/>
        <v>3.3119683791932844E-6</v>
      </c>
      <c r="DN78" s="40">
        <f t="shared" si="96"/>
        <v>2.9049938928384258E-6</v>
      </c>
      <c r="DO78" s="40">
        <f t="shared" si="97"/>
        <v>6.4547606741451869E-8</v>
      </c>
      <c r="DP78" s="40">
        <f t="shared" si="98"/>
        <v>2.4607658353487508E-7</v>
      </c>
      <c r="DQ78" s="72">
        <f t="shared" si="99"/>
        <v>-0.23610352268998985</v>
      </c>
      <c r="DR78" s="72">
        <f t="shared" si="100"/>
        <v>6.8469195005538982E-6</v>
      </c>
      <c r="DS78" s="72">
        <f t="shared" si="101"/>
        <v>-8.3467878131253109E-6</v>
      </c>
      <c r="DT78" s="72">
        <f t="shared" si="102"/>
        <v>-0.23597450961705513</v>
      </c>
      <c r="DU78" s="72">
        <f t="shared" si="103"/>
        <v>-1.470006352066589E-5</v>
      </c>
      <c r="DV78" s="72">
        <f t="shared" si="104"/>
        <v>-1.1474021586128178E-6</v>
      </c>
      <c r="DW78" s="72">
        <f t="shared" si="105"/>
        <v>-5.048640375010249E-6</v>
      </c>
      <c r="DX78" s="72">
        <f t="shared" si="106"/>
        <v>-5.5664298604277873E-6</v>
      </c>
      <c r="DY78" s="72">
        <f t="shared" si="107"/>
        <v>1.0099751495417562E-5</v>
      </c>
      <c r="DZ78" s="72">
        <f t="shared" si="108"/>
        <v>-0.23612187781181862</v>
      </c>
      <c r="EA78" s="72">
        <f t="shared" si="109"/>
        <v>-7.902897039698739E-7</v>
      </c>
      <c r="EB78" s="72">
        <f t="shared" si="110"/>
        <v>-8.614568421834813E-6</v>
      </c>
      <c r="EC78" s="72">
        <f t="shared" si="111"/>
        <v>-8.1753571736495405E-6</v>
      </c>
      <c r="ED78" s="72">
        <f t="shared" si="112"/>
        <v>-4.7453902705485555E-6</v>
      </c>
      <c r="EE78" s="72">
        <f t="shared" si="113"/>
        <v>1.5804024812680944</v>
      </c>
      <c r="EF78" s="72">
        <f t="shared" si="114"/>
        <v>-4.6107685422735134E-7</v>
      </c>
      <c r="EG78" s="72">
        <f t="shared" si="115"/>
        <v>3.9702955699432104E-6</v>
      </c>
      <c r="EH78" s="72">
        <f t="shared" si="116"/>
        <v>5.3748566915042409E-7</v>
      </c>
      <c r="EI78" s="114">
        <f t="shared" si="117"/>
        <v>-6.8329890872755097E-6</v>
      </c>
      <c r="EJ78" s="72">
        <f t="shared" si="118"/>
        <v>-3.2017746620410987E-6</v>
      </c>
      <c r="EK78" s="72">
        <f t="shared" si="119"/>
        <v>7.8861837639543038E-4</v>
      </c>
      <c r="EL78" s="72">
        <f t="shared" si="120"/>
        <v>-9.7879884557691373E-4</v>
      </c>
      <c r="EM78" s="114">
        <f t="shared" si="121"/>
        <v>-7.0899159859803699E-4</v>
      </c>
      <c r="EN78" s="40">
        <f t="shared" si="122"/>
        <v>-2.8754181178553271E-6</v>
      </c>
      <c r="EO78" s="40">
        <f t="shared" si="123"/>
        <v>-3.1254557466223932E-6</v>
      </c>
    </row>
    <row r="79" spans="1:145" x14ac:dyDescent="0.3">
      <c r="A79" s="10"/>
    </row>
    <row r="80" spans="1:145" x14ac:dyDescent="0.3">
      <c r="A80" s="71" t="s">
        <v>648</v>
      </c>
      <c r="B80" s="15"/>
      <c r="C80" s="15"/>
      <c r="D80" s="15"/>
      <c r="E80" s="15"/>
      <c r="F80" s="15"/>
      <c r="G80" s="15"/>
      <c r="H80" s="15"/>
      <c r="DG80" s="25"/>
      <c r="DH80" s="94"/>
      <c r="DI80" s="25"/>
      <c r="DJ80" s="40"/>
      <c r="DK80" s="40"/>
      <c r="DL80" s="40"/>
      <c r="DM80" s="40"/>
      <c r="DN80" s="40"/>
      <c r="DO80" s="40"/>
      <c r="DP80" s="40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114"/>
      <c r="EJ80" s="72"/>
      <c r="EK80" s="72"/>
      <c r="EL80" s="72"/>
      <c r="EM80" s="114"/>
      <c r="EN80" s="40"/>
      <c r="EO80" s="40"/>
    </row>
    <row r="81" spans="1:145" x14ac:dyDescent="0.3">
      <c r="A81" s="10" t="s">
        <v>334</v>
      </c>
      <c r="B81" s="110"/>
      <c r="C81" s="110"/>
      <c r="D81" s="110"/>
      <c r="E81" s="110"/>
      <c r="F81" s="110"/>
      <c r="G81" s="110"/>
      <c r="H81" s="110"/>
      <c r="J81" s="10"/>
      <c r="Z81" s="5"/>
      <c r="AA81" s="5"/>
      <c r="AT81" s="5"/>
      <c r="AU81" s="5"/>
      <c r="BD81" s="5"/>
      <c r="CE81" s="5"/>
      <c r="DG81" s="25"/>
      <c r="DH81" s="94"/>
      <c r="DI81" s="25"/>
      <c r="DJ81" s="40"/>
      <c r="DK81" s="40"/>
      <c r="DL81" s="40"/>
      <c r="DM81" s="40"/>
      <c r="DN81" s="40"/>
      <c r="DO81" s="40"/>
      <c r="DP81" s="40"/>
      <c r="DQ81" s="72"/>
      <c r="DR81" s="72"/>
      <c r="DS81" s="72"/>
      <c r="DT81" s="72"/>
      <c r="DU81" s="72"/>
      <c r="DV81" s="72"/>
      <c r="DW81" s="72"/>
      <c r="DX81" s="72"/>
      <c r="DY81" s="72"/>
      <c r="DZ81" s="72"/>
      <c r="EA81" s="72"/>
      <c r="EB81" s="72"/>
      <c r="EC81" s="72"/>
      <c r="ED81" s="72"/>
      <c r="EE81" s="72"/>
      <c r="EF81" s="72"/>
      <c r="EG81" s="72"/>
      <c r="EH81" s="72"/>
      <c r="EI81" s="114"/>
      <c r="EJ81" s="72"/>
      <c r="EK81" s="72"/>
      <c r="EL81" s="72"/>
      <c r="EM81" s="114"/>
      <c r="EN81" s="40"/>
      <c r="EO81" s="40"/>
    </row>
    <row r="82" spans="1:145" x14ac:dyDescent="0.3">
      <c r="A82" s="10" t="s">
        <v>366</v>
      </c>
      <c r="B82" s="110"/>
      <c r="C82" s="110"/>
      <c r="D82" s="110"/>
      <c r="E82" s="110"/>
      <c r="F82" s="110"/>
      <c r="G82" s="110"/>
      <c r="H82" s="110"/>
      <c r="J82" s="10"/>
      <c r="Z82" s="5"/>
      <c r="AA82" s="5"/>
      <c r="AT82" s="5"/>
      <c r="AU82" s="5"/>
      <c r="BD82" s="5"/>
      <c r="BE82" s="5"/>
      <c r="CE82" s="5"/>
      <c r="DG82" s="25"/>
      <c r="DH82" s="94"/>
      <c r="DI82" s="25"/>
      <c r="DJ82" s="40"/>
      <c r="DK82" s="40"/>
      <c r="DL82" s="40"/>
      <c r="DM82" s="40"/>
      <c r="DN82" s="40"/>
      <c r="DO82" s="40"/>
      <c r="DP82" s="40"/>
      <c r="DQ82" s="72"/>
      <c r="DR82" s="72"/>
      <c r="DS82" s="72"/>
      <c r="DT82" s="72"/>
      <c r="DU82" s="72"/>
      <c r="DV82" s="72"/>
      <c r="DW82" s="72"/>
      <c r="DX82" s="72"/>
      <c r="DY82" s="72"/>
      <c r="DZ82" s="72"/>
      <c r="EA82" s="72"/>
      <c r="EB82" s="72"/>
      <c r="EC82" s="72"/>
      <c r="ED82" s="72"/>
      <c r="EE82" s="72"/>
      <c r="EF82" s="72"/>
      <c r="EG82" s="72"/>
      <c r="EH82" s="72"/>
      <c r="EI82" s="114"/>
      <c r="EJ82" s="72"/>
      <c r="EK82" s="72"/>
      <c r="EL82" s="72"/>
      <c r="EM82" s="114"/>
      <c r="EN82" s="40"/>
      <c r="EO82" s="40"/>
    </row>
    <row r="83" spans="1:145" x14ac:dyDescent="0.3">
      <c r="A83" s="15" t="s">
        <v>410</v>
      </c>
      <c r="B83" s="110"/>
      <c r="C83" s="110"/>
      <c r="D83" s="110"/>
      <c r="E83" s="110"/>
      <c r="F83" s="110"/>
      <c r="G83" s="110"/>
      <c r="H83" s="110"/>
      <c r="J83" s="15"/>
      <c r="R83" s="5"/>
      <c r="U83" s="5"/>
      <c r="Z83" s="5"/>
      <c r="AA83" s="5"/>
      <c r="AF83" s="5"/>
      <c r="AT83" s="5"/>
      <c r="AU83" s="5"/>
      <c r="BD83" s="5"/>
      <c r="BE83" s="5"/>
      <c r="BT83" s="5"/>
      <c r="CA83" s="5"/>
      <c r="CE83" s="5"/>
      <c r="CF83" s="5"/>
      <c r="CP83" s="5"/>
      <c r="CU83" s="5"/>
      <c r="DG83" s="25"/>
      <c r="DH83" s="94"/>
      <c r="DI83" s="25"/>
      <c r="DJ83" s="40"/>
      <c r="DK83" s="40"/>
      <c r="DL83" s="40"/>
      <c r="DM83" s="40"/>
      <c r="DN83" s="40"/>
      <c r="DO83" s="40"/>
      <c r="DP83" s="40"/>
      <c r="DQ83" s="72"/>
      <c r="DR83" s="72"/>
      <c r="DS83" s="72"/>
      <c r="DT83" s="72"/>
      <c r="DU83" s="72"/>
      <c r="DV83" s="72"/>
      <c r="DW83" s="72"/>
      <c r="DX83" s="72"/>
      <c r="DY83" s="72"/>
      <c r="DZ83" s="72"/>
      <c r="EA83" s="72"/>
      <c r="EB83" s="72"/>
      <c r="EC83" s="72"/>
      <c r="ED83" s="72"/>
      <c r="EE83" s="72"/>
      <c r="EF83" s="72"/>
      <c r="EG83" s="72"/>
      <c r="EH83" s="72"/>
      <c r="EI83" s="114"/>
      <c r="EJ83" s="72"/>
      <c r="EK83" s="72"/>
      <c r="EL83" s="72"/>
      <c r="EM83" s="114"/>
      <c r="EN83" s="40"/>
      <c r="EO83" s="40"/>
    </row>
    <row r="84" spans="1:145" x14ac:dyDescent="0.3">
      <c r="A84" s="10"/>
      <c r="B84" s="110"/>
      <c r="C84" s="110"/>
      <c r="D84" s="110"/>
      <c r="E84" s="110"/>
      <c r="F84" s="110"/>
      <c r="G84" s="110"/>
      <c r="H84" s="110"/>
      <c r="DG84" s="25"/>
      <c r="DH84" s="94"/>
      <c r="DI84" s="25"/>
      <c r="DJ84" s="40"/>
      <c r="DK84" s="40"/>
      <c r="DL84" s="40"/>
      <c r="DM84" s="40"/>
      <c r="DN84" s="40"/>
      <c r="DO84" s="40"/>
      <c r="DP84" s="40"/>
      <c r="DQ84" s="72"/>
      <c r="DR84" s="72"/>
      <c r="DS84" s="72"/>
      <c r="DT84" s="72"/>
      <c r="DU84" s="72"/>
      <c r="DV84" s="72"/>
      <c r="DW84" s="72"/>
      <c r="DX84" s="72"/>
      <c r="DY84" s="72"/>
      <c r="DZ84" s="72"/>
      <c r="EA84" s="72"/>
      <c r="EB84" s="72"/>
      <c r="EC84" s="72"/>
      <c r="ED84" s="72"/>
      <c r="EE84" s="72"/>
      <c r="EF84" s="72"/>
      <c r="EG84" s="72"/>
      <c r="EH84" s="72"/>
      <c r="EI84" s="114"/>
      <c r="EJ84" s="72"/>
      <c r="EK84" s="72"/>
      <c r="EL84" s="72"/>
      <c r="EM84" s="114"/>
      <c r="EN84" s="40"/>
      <c r="EO84" s="40"/>
    </row>
    <row r="85" spans="1:145" x14ac:dyDescent="0.3">
      <c r="A85" s="10" t="s">
        <v>424</v>
      </c>
      <c r="B85" s="110"/>
      <c r="C85" s="110"/>
      <c r="D85" s="110"/>
      <c r="E85" s="110"/>
      <c r="F85" s="110"/>
      <c r="G85" s="110"/>
      <c r="H85" s="110"/>
      <c r="J85" s="10"/>
      <c r="Z85" s="5"/>
      <c r="AA85" s="5"/>
      <c r="AT85" s="5"/>
      <c r="AU85" s="5"/>
      <c r="BD85" s="5"/>
      <c r="BE85" s="5"/>
      <c r="CE85" s="5"/>
      <c r="DG85" s="25"/>
      <c r="DH85" s="94"/>
      <c r="DI85" s="25"/>
      <c r="DJ85" s="40"/>
      <c r="DK85" s="40"/>
      <c r="DL85" s="40"/>
      <c r="DM85" s="40"/>
      <c r="DN85" s="40"/>
      <c r="DO85" s="40"/>
      <c r="DP85" s="40"/>
      <c r="DQ85" s="72"/>
      <c r="DR85" s="72"/>
      <c r="DS85" s="72"/>
      <c r="DT85" s="72"/>
      <c r="DU85" s="72"/>
      <c r="DV85" s="72"/>
      <c r="DW85" s="72"/>
      <c r="DX85" s="72"/>
      <c r="DY85" s="72"/>
      <c r="DZ85" s="72"/>
      <c r="EA85" s="72"/>
      <c r="EB85" s="72"/>
      <c r="EC85" s="72"/>
      <c r="ED85" s="72"/>
      <c r="EE85" s="72"/>
      <c r="EF85" s="72"/>
      <c r="EG85" s="72"/>
      <c r="EH85" s="72"/>
      <c r="EI85" s="114"/>
      <c r="EJ85" s="72"/>
      <c r="EK85" s="72"/>
      <c r="EL85" s="72"/>
      <c r="EM85" s="114"/>
      <c r="EN85" s="40"/>
      <c r="EO85" s="40"/>
    </row>
    <row r="86" spans="1:145" x14ac:dyDescent="0.3">
      <c r="A86" s="10" t="s">
        <v>530</v>
      </c>
      <c r="B86" s="110"/>
      <c r="C86" s="110"/>
      <c r="D86" s="110"/>
      <c r="E86" s="110"/>
      <c r="F86" s="110"/>
      <c r="G86" s="110"/>
      <c r="H86" s="110"/>
      <c r="J86" s="10"/>
      <c r="R86" s="5"/>
      <c r="S86" s="5"/>
      <c r="U86" s="5"/>
      <c r="W86" s="5"/>
      <c r="X86" s="5"/>
      <c r="Z86" s="5"/>
      <c r="AA86" s="5"/>
      <c r="AF86" s="5"/>
      <c r="AL86" s="5"/>
      <c r="AT86" s="5"/>
      <c r="AU86" s="5"/>
      <c r="BB86" s="5"/>
      <c r="BC86" s="5"/>
      <c r="BD86" s="5"/>
      <c r="BE86" s="5"/>
      <c r="BJ86" s="5"/>
      <c r="BK86" s="5"/>
      <c r="BT86" s="5"/>
      <c r="BU86" s="5"/>
      <c r="BV86" s="5"/>
      <c r="BW86" s="5"/>
      <c r="BZ86" s="5"/>
      <c r="CA86" s="5"/>
      <c r="CC86" s="5"/>
      <c r="CE86" s="5"/>
      <c r="CF86" s="5"/>
      <c r="CP86" s="5"/>
      <c r="CU86" s="5"/>
      <c r="DG86" s="25"/>
      <c r="DH86" s="94"/>
      <c r="DI86" s="25"/>
      <c r="DJ86" s="40"/>
      <c r="DK86" s="40"/>
      <c r="DL86" s="40"/>
      <c r="DM86" s="40"/>
      <c r="DN86" s="40"/>
      <c r="DO86" s="40"/>
      <c r="DP86" s="40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114"/>
      <c r="EJ86" s="72"/>
      <c r="EK86" s="72"/>
      <c r="EL86" s="72"/>
      <c r="EM86" s="114"/>
      <c r="EN86" s="40"/>
      <c r="EO86" s="40"/>
    </row>
    <row r="87" spans="1:145" x14ac:dyDescent="0.3">
      <c r="A87" s="12"/>
    </row>
    <row r="88" spans="1:145" x14ac:dyDescent="0.3">
      <c r="A88" s="12"/>
      <c r="B88" s="8"/>
    </row>
    <row r="89" spans="1:145" x14ac:dyDescent="0.3">
      <c r="A89" s="9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G63"/>
  <sheetViews>
    <sheetView zoomScale="85" zoomScaleNormal="85" workbookViewId="0">
      <pane xSplit="1" ySplit="2" topLeftCell="AX3" activePane="bottomRight" state="frozen"/>
      <selection pane="topRight" activeCell="AY55" sqref="AY55"/>
      <selection pane="bottomLeft" activeCell="AY55" sqref="AY55"/>
      <selection pane="bottomRight" activeCell="BH33" sqref="BH33"/>
    </sheetView>
  </sheetViews>
  <sheetFormatPr defaultRowHeight="14.4" x14ac:dyDescent="0.3"/>
  <cols>
    <col min="1" max="1" width="21.33203125" customWidth="1"/>
    <col min="2" max="2" width="11.6640625" style="15" customWidth="1"/>
    <col min="3" max="3" width="8" style="15" bestFit="1" customWidth="1"/>
    <col min="4" max="4" width="13.33203125" style="15" bestFit="1" customWidth="1"/>
    <col min="5" max="8" width="10.5546875" style="15" bestFit="1" customWidth="1"/>
    <col min="9" max="9" width="9.109375" bestFit="1" customWidth="1"/>
    <col min="10" max="10" width="9.33203125" bestFit="1" customWidth="1"/>
    <col min="11" max="11" width="9.33203125" style="17" customWidth="1"/>
    <col min="12" max="12" width="10" bestFit="1" customWidth="1"/>
    <col min="13" max="31" width="10" style="17" customWidth="1"/>
    <col min="33" max="33" width="16.5546875" bestFit="1" customWidth="1"/>
    <col min="34" max="34" width="7.6640625" style="17" customWidth="1"/>
    <col min="35" max="35" width="9" style="17" customWidth="1"/>
    <col min="36" max="129" width="9" style="28" customWidth="1"/>
    <col min="130" max="130" width="8" style="28" bestFit="1" customWidth="1"/>
    <col min="131" max="131" width="5.6640625" style="15" customWidth="1"/>
    <col min="132" max="132" width="6.88671875" style="15" bestFit="1" customWidth="1"/>
    <col min="133" max="133" width="9.109375" style="17"/>
    <col min="134" max="134" width="8.109375" customWidth="1"/>
    <col min="143" max="143" width="9.109375" style="17"/>
  </cols>
  <sheetData>
    <row r="1" spans="1:163" x14ac:dyDescent="0.3">
      <c r="A1" s="17"/>
      <c r="B1" s="15" t="s">
        <v>665</v>
      </c>
      <c r="I1" s="17"/>
      <c r="J1" s="17"/>
      <c r="L1" s="17"/>
      <c r="AF1" s="17"/>
      <c r="AG1" s="17" t="s">
        <v>666</v>
      </c>
      <c r="ED1" s="17"/>
      <c r="EE1" s="17"/>
      <c r="EF1" s="17"/>
      <c r="EG1" s="17"/>
      <c r="EH1" s="17"/>
      <c r="EI1" s="17"/>
      <c r="EJ1" s="17"/>
      <c r="EK1" s="17"/>
      <c r="EL1" s="17"/>
      <c r="EN1" s="17"/>
      <c r="EO1" s="17"/>
      <c r="EP1" s="17"/>
      <c r="EQ1" s="17"/>
      <c r="ER1" s="41"/>
      <c r="ES1" s="17"/>
      <c r="ET1" s="17"/>
      <c r="EU1" s="17"/>
      <c r="EV1" s="17"/>
      <c r="EW1" s="17"/>
      <c r="EX1" s="17"/>
      <c r="EY1" s="17"/>
      <c r="EZ1" s="42"/>
      <c r="FA1" s="17"/>
      <c r="FB1" s="17"/>
      <c r="FC1" s="17"/>
      <c r="FD1" s="17"/>
      <c r="FE1" s="17"/>
      <c r="FF1" s="17"/>
      <c r="FG1" s="17"/>
    </row>
    <row r="2" spans="1:163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395</v>
      </c>
      <c r="L2" s="17" t="s">
        <v>41</v>
      </c>
      <c r="M2" s="17" t="s">
        <v>397</v>
      </c>
      <c r="N2" s="17" t="s">
        <v>399</v>
      </c>
      <c r="O2" s="17" t="s">
        <v>400</v>
      </c>
      <c r="P2" s="17" t="s">
        <v>401</v>
      </c>
      <c r="Q2" s="17" t="s">
        <v>403</v>
      </c>
      <c r="R2" s="17" t="s">
        <v>404</v>
      </c>
      <c r="S2" s="17" t="s">
        <v>405</v>
      </c>
      <c r="T2" s="17" t="s">
        <v>350</v>
      </c>
      <c r="U2" s="17" t="s">
        <v>289</v>
      </c>
      <c r="V2" s="17" t="s">
        <v>389</v>
      </c>
      <c r="W2" s="17" t="s">
        <v>390</v>
      </c>
      <c r="X2" s="17" t="s">
        <v>391</v>
      </c>
      <c r="Y2" s="17" t="s">
        <v>392</v>
      </c>
      <c r="Z2" s="17" t="s">
        <v>286</v>
      </c>
      <c r="AA2" s="17" t="s">
        <v>406</v>
      </c>
      <c r="AB2" s="17" t="s">
        <v>407</v>
      </c>
      <c r="AC2" s="17" t="s">
        <v>381</v>
      </c>
      <c r="AD2" s="17" t="s">
        <v>284</v>
      </c>
      <c r="AE2" s="17" t="s">
        <v>396</v>
      </c>
      <c r="AF2" s="17"/>
      <c r="AG2" s="17" t="s">
        <v>329</v>
      </c>
      <c r="AH2" s="17" t="s">
        <v>352</v>
      </c>
      <c r="AI2" s="17" t="s">
        <v>31</v>
      </c>
      <c r="AJ2" s="17" t="s">
        <v>33</v>
      </c>
      <c r="AK2" s="17" t="s">
        <v>35</v>
      </c>
      <c r="AL2" s="17" t="s">
        <v>37</v>
      </c>
      <c r="AM2" s="17" t="s">
        <v>39</v>
      </c>
      <c r="AN2" s="17" t="s">
        <v>354</v>
      </c>
      <c r="AO2" s="17" t="s">
        <v>369</v>
      </c>
      <c r="AP2" s="17" t="s">
        <v>370</v>
      </c>
      <c r="AQ2" s="17" t="s">
        <v>277</v>
      </c>
      <c r="AR2" s="17" t="s">
        <v>278</v>
      </c>
      <c r="AS2" s="17" t="s">
        <v>43</v>
      </c>
      <c r="AT2" s="17" t="s">
        <v>45</v>
      </c>
      <c r="AU2" s="17" t="s">
        <v>373</v>
      </c>
      <c r="AV2" s="17" t="s">
        <v>374</v>
      </c>
      <c r="AW2" s="17" t="s">
        <v>49</v>
      </c>
      <c r="AX2" s="17" t="s">
        <v>375</v>
      </c>
      <c r="AY2" s="17" t="s">
        <v>376</v>
      </c>
      <c r="AZ2" s="17" t="s">
        <v>377</v>
      </c>
      <c r="BA2" s="17" t="s">
        <v>378</v>
      </c>
      <c r="BB2" s="17" t="s">
        <v>379</v>
      </c>
      <c r="BC2" s="17" t="s">
        <v>380</v>
      </c>
      <c r="BD2" s="17" t="s">
        <v>51</v>
      </c>
      <c r="BE2" s="17" t="s">
        <v>53</v>
      </c>
      <c r="BF2" s="17" t="s">
        <v>357</v>
      </c>
      <c r="BG2" s="17" t="s">
        <v>381</v>
      </c>
      <c r="BH2" s="17" t="s">
        <v>55</v>
      </c>
      <c r="BI2" s="17" t="s">
        <v>358</v>
      </c>
      <c r="BJ2" s="17" t="s">
        <v>57</v>
      </c>
      <c r="BK2" s="17" t="s">
        <v>59</v>
      </c>
      <c r="BL2" s="17" t="s">
        <v>359</v>
      </c>
      <c r="BM2" s="17" t="s">
        <v>360</v>
      </c>
      <c r="BN2" s="17" t="s">
        <v>284</v>
      </c>
      <c r="BO2" s="17" t="s">
        <v>382</v>
      </c>
      <c r="BP2" s="17" t="s">
        <v>285</v>
      </c>
      <c r="BQ2" s="17" t="s">
        <v>63</v>
      </c>
      <c r="BR2" s="17" t="s">
        <v>65</v>
      </c>
      <c r="BS2" s="17" t="s">
        <v>67</v>
      </c>
      <c r="BT2" s="17" t="s">
        <v>361</v>
      </c>
      <c r="BU2" s="17" t="s">
        <v>362</v>
      </c>
      <c r="BV2" s="17" t="s">
        <v>69</v>
      </c>
      <c r="BW2" s="17" t="s">
        <v>385</v>
      </c>
      <c r="BX2" s="17" t="s">
        <v>386</v>
      </c>
      <c r="BY2" s="17" t="s">
        <v>71</v>
      </c>
      <c r="BZ2" s="17" t="s">
        <v>363</v>
      </c>
      <c r="CA2" s="17" t="s">
        <v>73</v>
      </c>
      <c r="CB2" s="17" t="s">
        <v>75</v>
      </c>
      <c r="CC2" s="17" t="s">
        <v>77</v>
      </c>
      <c r="CD2" s="17" t="s">
        <v>387</v>
      </c>
      <c r="CE2" s="17" t="s">
        <v>388</v>
      </c>
      <c r="CF2" s="17" t="s">
        <v>364</v>
      </c>
      <c r="CG2" s="17" t="s">
        <v>79</v>
      </c>
      <c r="CH2" s="17" t="s">
        <v>81</v>
      </c>
      <c r="CI2" s="17" t="s">
        <v>156</v>
      </c>
      <c r="CJ2" s="17" t="s">
        <v>85</v>
      </c>
      <c r="CK2" s="17" t="s">
        <v>87</v>
      </c>
      <c r="CL2" s="17" t="s">
        <v>365</v>
      </c>
      <c r="CM2" s="17" t="s">
        <v>389</v>
      </c>
      <c r="CN2" s="17" t="s">
        <v>390</v>
      </c>
      <c r="CO2" s="17" t="s">
        <v>391</v>
      </c>
      <c r="CP2" s="17" t="s">
        <v>392</v>
      </c>
      <c r="CQ2" s="17" t="s">
        <v>286</v>
      </c>
      <c r="CR2" s="17" t="s">
        <v>89</v>
      </c>
      <c r="CS2" s="17" t="s">
        <v>91</v>
      </c>
      <c r="CT2" s="17" t="s">
        <v>93</v>
      </c>
      <c r="CU2" s="17" t="s">
        <v>95</v>
      </c>
      <c r="CV2" s="17" t="s">
        <v>97</v>
      </c>
      <c r="CW2" s="17" t="s">
        <v>99</v>
      </c>
      <c r="CX2" s="17" t="s">
        <v>101</v>
      </c>
      <c r="CY2" s="17" t="s">
        <v>393</v>
      </c>
      <c r="CZ2" s="17" t="s">
        <v>103</v>
      </c>
      <c r="DA2" s="17" t="s">
        <v>157</v>
      </c>
      <c r="DB2" s="17" t="s">
        <v>158</v>
      </c>
      <c r="DC2" s="17" t="s">
        <v>105</v>
      </c>
      <c r="DD2" s="17" t="s">
        <v>109</v>
      </c>
      <c r="DE2" s="17" t="s">
        <v>111</v>
      </c>
      <c r="DF2" s="17" t="s">
        <v>113</v>
      </c>
      <c r="DG2" s="17" t="s">
        <v>115</v>
      </c>
      <c r="DH2" s="17" t="s">
        <v>117</v>
      </c>
      <c r="DI2" s="17" t="s">
        <v>119</v>
      </c>
      <c r="DJ2" s="17" t="s">
        <v>121</v>
      </c>
      <c r="DK2" s="17" t="s">
        <v>123</v>
      </c>
      <c r="DL2" s="17" t="s">
        <v>125</v>
      </c>
      <c r="DM2" s="17" t="s">
        <v>127</v>
      </c>
      <c r="DN2" s="17" t="s">
        <v>129</v>
      </c>
      <c r="DO2" s="17" t="s">
        <v>131</v>
      </c>
      <c r="DP2" s="17" t="s">
        <v>135</v>
      </c>
      <c r="DQ2" s="17" t="s">
        <v>137</v>
      </c>
      <c r="DR2" s="17" t="s">
        <v>139</v>
      </c>
      <c r="DS2" s="17" t="s">
        <v>141</v>
      </c>
      <c r="DT2" s="17" t="s">
        <v>143</v>
      </c>
      <c r="DU2" s="17" t="s">
        <v>288</v>
      </c>
      <c r="DV2" s="17" t="s">
        <v>147</v>
      </c>
      <c r="DW2" s="17" t="s">
        <v>149</v>
      </c>
      <c r="DX2" s="17" t="s">
        <v>289</v>
      </c>
      <c r="DY2" s="17" t="s">
        <v>151</v>
      </c>
      <c r="EB2" s="15" t="s">
        <v>364</v>
      </c>
      <c r="EC2" s="17" t="s">
        <v>63</v>
      </c>
      <c r="ED2" s="17" t="s">
        <v>49</v>
      </c>
      <c r="EE2" s="17" t="s">
        <v>75</v>
      </c>
      <c r="EF2" s="17" t="s">
        <v>156</v>
      </c>
      <c r="EG2" s="17" t="s">
        <v>157</v>
      </c>
      <c r="EH2" s="17" t="s">
        <v>158</v>
      </c>
      <c r="EI2" s="17" t="s">
        <v>135</v>
      </c>
      <c r="EJ2" s="17" t="s">
        <v>159</v>
      </c>
      <c r="EK2" s="17" t="s">
        <v>345</v>
      </c>
      <c r="EL2" s="17" t="s">
        <v>438</v>
      </c>
      <c r="EM2" s="17" t="s">
        <v>395</v>
      </c>
      <c r="EN2" s="17" t="s">
        <v>41</v>
      </c>
      <c r="EO2" s="17" t="s">
        <v>439</v>
      </c>
      <c r="EP2" s="17" t="s">
        <v>440</v>
      </c>
      <c r="EQ2" s="17" t="s">
        <v>400</v>
      </c>
      <c r="ER2" s="17" t="s">
        <v>441</v>
      </c>
      <c r="ES2" s="17" t="s">
        <v>442</v>
      </c>
      <c r="ET2" s="17" t="s">
        <v>443</v>
      </c>
      <c r="EU2" s="17" t="s">
        <v>444</v>
      </c>
      <c r="EV2" s="17" t="s">
        <v>445</v>
      </c>
      <c r="EW2" s="61" t="s">
        <v>446</v>
      </c>
      <c r="EX2" s="61" t="s">
        <v>447</v>
      </c>
      <c r="EY2" s="61" t="s">
        <v>448</v>
      </c>
      <c r="EZ2" s="61" t="s">
        <v>449</v>
      </c>
      <c r="FA2" s="61" t="s">
        <v>450</v>
      </c>
      <c r="FB2" s="61" t="s">
        <v>451</v>
      </c>
      <c r="FC2" s="17" t="s">
        <v>406</v>
      </c>
      <c r="FD2" s="17" t="s">
        <v>407</v>
      </c>
      <c r="FE2" s="17" t="s">
        <v>381</v>
      </c>
      <c r="FF2" s="17" t="s">
        <v>284</v>
      </c>
      <c r="FG2" s="28" t="s">
        <v>396</v>
      </c>
    </row>
    <row r="3" spans="1:163" x14ac:dyDescent="0.3">
      <c r="A3" s="15" t="s">
        <v>169</v>
      </c>
      <c r="B3" s="15">
        <v>1792.9099994000001</v>
      </c>
      <c r="C3" s="15">
        <v>5.6531014222999998</v>
      </c>
      <c r="D3" s="15">
        <v>8435.4055484</v>
      </c>
      <c r="E3" s="15">
        <v>217.21580544</v>
      </c>
      <c r="F3" s="15">
        <v>210.69933505</v>
      </c>
      <c r="G3" s="15">
        <v>6.3724634405999998</v>
      </c>
      <c r="H3" s="15">
        <v>346.27989945000002</v>
      </c>
      <c r="I3" s="17">
        <v>27.113716128</v>
      </c>
      <c r="J3" s="17">
        <v>5.5404783914999998</v>
      </c>
      <c r="K3" s="17">
        <v>1.0933660999999999E-3</v>
      </c>
      <c r="L3" s="17">
        <v>7.7912977386</v>
      </c>
      <c r="M3" s="17">
        <v>0.64408061309999998</v>
      </c>
      <c r="N3" s="17">
        <v>5.2867135E-6</v>
      </c>
      <c r="O3" s="17">
        <v>77.220417578999999</v>
      </c>
      <c r="P3" s="17">
        <v>1.45184E-5</v>
      </c>
      <c r="Q3" s="17">
        <v>2.3432055999999999E-3</v>
      </c>
      <c r="R3" s="17">
        <v>0.94534412509999999</v>
      </c>
      <c r="S3" s="17">
        <v>4.1059097999999999E-3</v>
      </c>
      <c r="T3" s="17">
        <v>7.4450178394000002</v>
      </c>
      <c r="U3" s="17">
        <v>5.6789903512000004</v>
      </c>
      <c r="V3" s="17">
        <v>0.44557069469999999</v>
      </c>
      <c r="W3" s="17">
        <v>2.0311419999999999E-4</v>
      </c>
      <c r="X3" s="17">
        <v>2.6552705000000001E-3</v>
      </c>
      <c r="Y3" s="17">
        <v>3.0614619E-3</v>
      </c>
      <c r="Z3" s="17">
        <v>0.50846595159999997</v>
      </c>
      <c r="AA3" s="17">
        <v>217.2158666</v>
      </c>
      <c r="AB3" s="17">
        <v>210.69939880000001</v>
      </c>
      <c r="AC3" s="17">
        <v>1.3297148137000001</v>
      </c>
      <c r="AD3" s="17">
        <v>0.96612091889999996</v>
      </c>
      <c r="AE3" s="17">
        <v>4.4878950000000001E-4</v>
      </c>
      <c r="AF3" s="15"/>
      <c r="AG3" s="17" t="s">
        <v>169</v>
      </c>
      <c r="AH3" s="17">
        <v>0</v>
      </c>
      <c r="AI3" s="17">
        <v>2.9505932510780299</v>
      </c>
      <c r="AJ3" s="17">
        <v>5.5404783228882</v>
      </c>
      <c r="AK3" s="17">
        <v>27.1136728018894</v>
      </c>
      <c r="AL3" s="17">
        <v>27.1136728018894</v>
      </c>
      <c r="AM3" s="17">
        <v>1.26719584451859</v>
      </c>
      <c r="AN3" s="17">
        <v>0.103718678472926</v>
      </c>
      <c r="AO3" s="17">
        <v>1.8587038090356399E-4</v>
      </c>
      <c r="AP3" s="17">
        <v>9.0748749384083705E-4</v>
      </c>
      <c r="AQ3" s="17">
        <v>7.7912901750881201</v>
      </c>
      <c r="AR3" s="17">
        <v>4.4879447929614398E-4</v>
      </c>
      <c r="AS3" s="17">
        <v>0.64408344003972196</v>
      </c>
      <c r="AT3" s="5">
        <v>0</v>
      </c>
      <c r="AU3" s="5">
        <v>1.0573448935994299E-6</v>
      </c>
      <c r="AV3" s="5">
        <v>4.2293553905763397E-6</v>
      </c>
      <c r="AW3" s="17">
        <v>1792.9097987158</v>
      </c>
      <c r="AX3" s="17">
        <v>6.5164644784691097</v>
      </c>
      <c r="AY3" s="17">
        <v>162.491307798299</v>
      </c>
      <c r="AZ3" s="17">
        <v>10.3472496219624</v>
      </c>
      <c r="BA3" s="17">
        <v>0.24040755392780899</v>
      </c>
      <c r="BB3" s="17">
        <v>36.998788601663399</v>
      </c>
      <c r="BC3" s="17">
        <v>0.62156303499286203</v>
      </c>
      <c r="BD3" s="17">
        <v>15.3066756396871</v>
      </c>
      <c r="BE3" s="17">
        <v>0.115129147663889</v>
      </c>
      <c r="BF3" s="17">
        <v>2.6599517315566001</v>
      </c>
      <c r="BG3" s="17">
        <v>1.32970902340413</v>
      </c>
      <c r="BH3" s="17">
        <v>0</v>
      </c>
      <c r="BI3" s="17">
        <v>0</v>
      </c>
      <c r="BJ3" s="17">
        <v>77.220440190078193</v>
      </c>
      <c r="BK3" s="17">
        <v>77.220440190078193</v>
      </c>
      <c r="BL3" s="17">
        <v>0.86090801441437903</v>
      </c>
      <c r="BM3" s="17">
        <v>0</v>
      </c>
      <c r="BN3" s="17">
        <v>0.966118947831065</v>
      </c>
      <c r="BO3" s="5">
        <v>4.2103730408340699E-6</v>
      </c>
      <c r="BP3" s="5">
        <v>8.1304314559417494E-6</v>
      </c>
      <c r="BQ3" s="17">
        <v>67.483322653703496</v>
      </c>
      <c r="BR3" s="17">
        <v>0.88207767048187502</v>
      </c>
      <c r="BS3" s="17">
        <v>0.17805911513978101</v>
      </c>
      <c r="BT3" s="17">
        <v>0</v>
      </c>
      <c r="BU3" s="17">
        <v>80.429861527137305</v>
      </c>
      <c r="BV3" s="17">
        <v>0.133928065560078</v>
      </c>
      <c r="BW3" s="17">
        <v>7.7325948191383196E-4</v>
      </c>
      <c r="BX3" s="17">
        <v>1.5699508446458E-3</v>
      </c>
      <c r="BY3" s="17">
        <v>0</v>
      </c>
      <c r="BZ3" s="17">
        <v>0</v>
      </c>
      <c r="CA3" s="17">
        <v>0.94534402367088799</v>
      </c>
      <c r="CB3" s="17">
        <v>5.6530952862425998</v>
      </c>
      <c r="CC3" s="17">
        <v>0</v>
      </c>
      <c r="CD3" s="17">
        <v>2.0940113556771698E-3</v>
      </c>
      <c r="CE3" s="17">
        <v>2.0119385445085602E-3</v>
      </c>
      <c r="CF3" s="17">
        <v>349.34658521470197</v>
      </c>
      <c r="CG3" s="17">
        <v>7591.8578644400004</v>
      </c>
      <c r="CH3" s="17">
        <v>776.05745536379004</v>
      </c>
      <c r="CI3" s="17">
        <v>8435.3986424574905</v>
      </c>
      <c r="CJ3" s="17">
        <v>0</v>
      </c>
      <c r="CK3" s="17">
        <v>9.3803446744643999</v>
      </c>
      <c r="CL3" s="17">
        <v>0</v>
      </c>
      <c r="CM3" s="17">
        <v>0.44557123199920601</v>
      </c>
      <c r="CN3" s="17">
        <v>2.0311545357253399E-4</v>
      </c>
      <c r="CO3" s="17">
        <v>2.6552950279292498E-3</v>
      </c>
      <c r="CP3" s="17">
        <v>3.0614540790687601E-3</v>
      </c>
      <c r="CQ3" s="17">
        <v>0.50846597924039705</v>
      </c>
      <c r="CR3" s="17">
        <v>0.12674397165958401</v>
      </c>
      <c r="CS3" s="17">
        <v>38.635821355723401</v>
      </c>
      <c r="CT3" s="17">
        <v>1.2305449072680801</v>
      </c>
      <c r="CU3" s="17">
        <v>0.79217474792903297</v>
      </c>
      <c r="CV3" s="17">
        <v>97.771040636694806</v>
      </c>
      <c r="CW3" s="17">
        <v>0.72560856605874102</v>
      </c>
      <c r="CX3" s="17">
        <v>0</v>
      </c>
      <c r="CY3" s="5">
        <v>2.1777755763157401E-6</v>
      </c>
      <c r="CZ3" s="17">
        <v>0.55299008945253603</v>
      </c>
      <c r="DA3" s="17">
        <v>217.21566649206201</v>
      </c>
      <c r="DB3" s="17">
        <v>210.69919690217699</v>
      </c>
      <c r="DC3" s="17">
        <v>6.5164695898852001</v>
      </c>
      <c r="DD3" s="17">
        <v>0.27952260125553202</v>
      </c>
      <c r="DE3" s="17">
        <v>0</v>
      </c>
      <c r="DF3" s="17">
        <v>2.7043252592359801</v>
      </c>
      <c r="DG3" s="17">
        <v>0.648357919057303</v>
      </c>
      <c r="DH3" s="17">
        <v>17.564735987698199</v>
      </c>
      <c r="DI3" s="17">
        <v>3.66495619724753</v>
      </c>
      <c r="DJ3" s="17">
        <v>2.63707708626134</v>
      </c>
      <c r="DK3" s="17">
        <v>70.259025778644897</v>
      </c>
      <c r="DL3" s="17">
        <v>0</v>
      </c>
      <c r="DM3" s="17">
        <v>0.62595306955031105</v>
      </c>
      <c r="DN3" s="17">
        <v>11.096526074064201</v>
      </c>
      <c r="DO3" s="17">
        <v>1.9614010099373299E-2</v>
      </c>
      <c r="DP3" s="17">
        <v>6.3724595072449297</v>
      </c>
      <c r="DQ3" s="17">
        <v>63.552894550593102</v>
      </c>
      <c r="DR3" s="17">
        <v>0</v>
      </c>
      <c r="DS3" s="17">
        <v>3.45947622333517E-2</v>
      </c>
      <c r="DT3" s="17">
        <v>2.7763383489732001</v>
      </c>
      <c r="DU3" s="17">
        <v>7.4450164661480196</v>
      </c>
      <c r="DV3" s="17">
        <v>0</v>
      </c>
      <c r="DW3" s="17">
        <v>346.27976755678202</v>
      </c>
      <c r="DX3" s="17">
        <v>5.6789944654560003</v>
      </c>
      <c r="DY3" s="17">
        <v>3.2635251830163301</v>
      </c>
      <c r="EB3" s="56">
        <f t="shared" ref="EB3:EB34" si="0">CF3/DW3</f>
        <v>1.0088564737107173</v>
      </c>
      <c r="EC3" s="25">
        <f t="shared" ref="EC3:EC34" si="1">BQ3/(CI3)</f>
        <v>8.0000158278285636E-3</v>
      </c>
      <c r="ED3" s="40">
        <f t="shared" ref="ED3:ED34" si="2">(AW3-B3)/(B3+1E-50)</f>
        <v>-1.1193211045070478E-7</v>
      </c>
      <c r="EE3" s="40">
        <f t="shared" ref="EE3:EE34" si="3">(CB3-C3)/(C3+1E-50)</f>
        <v>-1.0854320383778108E-6</v>
      </c>
      <c r="EF3" s="40">
        <f t="shared" ref="EF3:EF34" si="4">(CI3-D3)/(D3+1E-50)</f>
        <v>-8.1868529852217413E-7</v>
      </c>
      <c r="EG3" s="40">
        <f t="shared" ref="EG3:EG34" si="5">(DA3-E3)/(E3+1E-50)</f>
        <v>-6.396769226916973E-7</v>
      </c>
      <c r="EH3" s="40">
        <f t="shared" ref="EH3:EH34" si="6">(DB3-F3)/(F3+1E-50)</f>
        <v>-6.5566330798296513E-7</v>
      </c>
      <c r="EI3" s="40">
        <f t="shared" ref="EI3:EI34" si="7">(DP3-G3)/(G3+1E-50)</f>
        <v>-6.1724246937784096E-7</v>
      </c>
      <c r="EJ3" s="40">
        <f t="shared" ref="EJ3:EJ34" si="8">(DW3-H3)/(H3+1E-50)</f>
        <v>-3.8088615078868495E-7</v>
      </c>
      <c r="EK3" s="40">
        <f t="shared" ref="EK3:EK34" si="9">(AL3-I3)/(I3+1E-50)</f>
        <v>-1.5979407025991693E-6</v>
      </c>
      <c r="EL3" s="40">
        <f t="shared" ref="EL3:EL34" si="10">(AJ3-J3)/(J3+1E-50)</f>
        <v>-1.238373204423762E-8</v>
      </c>
      <c r="EM3" s="40">
        <f t="shared" ref="EM3:EM34" si="11">(AO3+AP3-K3)/(K3+1E-50)</f>
        <v>-7.5228741761838671E-6</v>
      </c>
      <c r="EN3" s="40">
        <f t="shared" ref="EN3:EN34" si="12">(AQ3-L3)/(L3+1E-50)</f>
        <v>-9.7076406699798668E-7</v>
      </c>
      <c r="EO3" s="40">
        <f t="shared" ref="EO3:EO34" si="13">(AS3-M3)/(M3+1E-50)</f>
        <v>4.3891085439941924E-6</v>
      </c>
      <c r="EP3" s="40">
        <f t="shared" ref="EP3:EP34" si="14">(AU3+AV3-N3)/(N3+1E-50)</f>
        <v>-2.4998185035294855E-6</v>
      </c>
      <c r="EQ3" s="40">
        <f t="shared" ref="EQ3:EQ34" si="15">(BK3-O3)/(O3+1E-50)</f>
        <v>2.9281217199658792E-7</v>
      </c>
      <c r="ER3" s="40">
        <f t="shared" ref="ER3:ER34" si="16">(BO3+BP3+CY3-P3)/(P3+1E-50)</f>
        <v>1.2403094801055786E-5</v>
      </c>
      <c r="ES3" s="40">
        <f t="shared" ref="ES3:ES34" si="17">(BW3+BX3-Q3)/(Q3+1E-50)</f>
        <v>2.0171339774733403E-6</v>
      </c>
      <c r="ET3" s="40">
        <f t="shared" ref="ET3:ET34" si="18">(CA3-R3)/(R3+1E-50)</f>
        <v>-1.0729332240527376E-7</v>
      </c>
      <c r="EU3" s="40">
        <f t="shared" ref="EU3:EU34" si="19">(CD3+CE3-S3)/(S3+1E-50)</f>
        <v>9.7664555928953692E-6</v>
      </c>
      <c r="EV3" s="40">
        <f t="shared" ref="EV3:EV34" si="20">(DU3-T3)/(T3+1E-50)</f>
        <v>-1.8445247683717091E-7</v>
      </c>
      <c r="EW3" s="40">
        <f t="shared" ref="EW3:EW34" si="21">(DX3-U3)/(U3+1E-50)</f>
        <v>7.2446962319950022E-7</v>
      </c>
      <c r="EX3" s="40">
        <f t="shared" ref="EX3:EX34" si="22">(CM3-V3)/(V3+1E-50)</f>
        <v>1.2058674693086209E-6</v>
      </c>
      <c r="EY3" s="40">
        <f t="shared" ref="EY3:EY34" si="23">(CN3-W3)/(W3+1E-50)</f>
        <v>6.1717621613771823E-6</v>
      </c>
      <c r="EZ3" s="40">
        <f t="shared" ref="EZ3:EZ34" si="24">(CO3-X3)/(X3+1E-50)</f>
        <v>9.2374502898064572E-6</v>
      </c>
      <c r="FA3" s="40">
        <f t="shared" ref="FA3:FA34" si="25">(CP3-Y3)/(Y3+1E-50)</f>
        <v>-2.5546394158529524E-6</v>
      </c>
      <c r="FB3" s="40">
        <f t="shared" ref="FB3:FB34" si="26">(CQ3-Z3)/(Z3+1E-50)</f>
        <v>5.4360369647711556E-8</v>
      </c>
      <c r="FC3" s="40">
        <f t="shared" ref="FC3:FC34" si="27">(SUM(AX3:BC3)-AA3)/(AA3+1E-50)</f>
        <v>-3.9366684739669322E-7</v>
      </c>
      <c r="FD3" s="40">
        <f t="shared" ref="FD3:FD34" si="28">(SUM(AY3:BC3)-AB3)/(AB3+1E-50)</f>
        <v>-3.9007778383820751E-7</v>
      </c>
      <c r="FE3" s="40">
        <f t="shared" ref="FE3:FE34" si="29">(BG3-AC3)/(AC3+1E-50)</f>
        <v>-4.3545396429779622E-6</v>
      </c>
      <c r="FF3" s="40">
        <f t="shared" ref="FF3:FF34" si="30">(BN3-AD3)/(AD3+1E-50)</f>
        <v>-2.0401886517503013E-6</v>
      </c>
      <c r="FG3" s="40">
        <f t="shared" ref="FG3:FG34" si="31">(AR3-AE3)/(AE3+1E-50)</f>
        <v>1.1094947952144001E-5</v>
      </c>
    </row>
    <row r="4" spans="1:163" x14ac:dyDescent="0.3">
      <c r="A4" s="15" t="s">
        <v>171</v>
      </c>
      <c r="B4" s="15">
        <v>3240.9158557999999</v>
      </c>
      <c r="C4" s="15">
        <v>10.166784563</v>
      </c>
      <c r="D4" s="15">
        <v>14933.583755</v>
      </c>
      <c r="E4" s="15">
        <v>382.28476373000001</v>
      </c>
      <c r="F4" s="15">
        <v>370.81620300999998</v>
      </c>
      <c r="G4" s="15">
        <v>11.460517833999999</v>
      </c>
      <c r="H4" s="15">
        <v>609.82675613000004</v>
      </c>
      <c r="I4" s="17">
        <v>47.749435005000002</v>
      </c>
      <c r="J4" s="17">
        <v>9.7572280981000006</v>
      </c>
      <c r="K4" s="17">
        <v>1.9662998999999998E-3</v>
      </c>
      <c r="L4" s="17">
        <v>13.721102012999999</v>
      </c>
      <c r="M4" s="17">
        <v>1.1342777664999999</v>
      </c>
      <c r="N4" s="17">
        <v>9.5071714999999997E-6</v>
      </c>
      <c r="O4" s="17">
        <v>135.99136662000001</v>
      </c>
      <c r="P4" s="17">
        <v>2.61106E-5</v>
      </c>
      <c r="Q4" s="17">
        <v>4.2139467999999999E-3</v>
      </c>
      <c r="R4" s="17">
        <v>1.6648270444</v>
      </c>
      <c r="S4" s="17">
        <v>7.3830876000000002E-3</v>
      </c>
      <c r="T4" s="17">
        <v>13.111275257000001</v>
      </c>
      <c r="U4" s="17">
        <v>10.001158801000001</v>
      </c>
      <c r="V4" s="17">
        <v>0.78417001610000003</v>
      </c>
      <c r="W4" s="17">
        <v>3.5746680000000002E-4</v>
      </c>
      <c r="X4" s="17">
        <v>4.6726679999999996E-3</v>
      </c>
      <c r="Y4" s="17">
        <v>5.3879590999999999E-3</v>
      </c>
      <c r="Z4" s="17">
        <v>0.89517784860000005</v>
      </c>
      <c r="AA4" s="17">
        <v>382.28496526999999</v>
      </c>
      <c r="AB4" s="17">
        <v>370.81622492999998</v>
      </c>
      <c r="AC4" s="17">
        <v>2.3417347435</v>
      </c>
      <c r="AD4" s="17">
        <v>1.7014166495</v>
      </c>
      <c r="AE4" s="17">
        <v>7.8983829999999995E-4</v>
      </c>
      <c r="AF4" s="15"/>
      <c r="AG4" s="17" t="s">
        <v>171</v>
      </c>
      <c r="AH4" s="17">
        <v>0</v>
      </c>
      <c r="AI4" s="17">
        <v>5.1962271911007099</v>
      </c>
      <c r="AJ4" s="17">
        <v>9.7572350590233707</v>
      </c>
      <c r="AK4" s="17">
        <v>47.749334741482798</v>
      </c>
      <c r="AL4" s="17">
        <v>47.749334741482798</v>
      </c>
      <c r="AM4" s="17">
        <v>2.23163172615287</v>
      </c>
      <c r="AN4" s="17">
        <v>0.182655753408038</v>
      </c>
      <c r="AO4" s="17">
        <v>3.3426722443602902E-4</v>
      </c>
      <c r="AP4" s="17">
        <v>1.63203066959881E-3</v>
      </c>
      <c r="AQ4" s="17">
        <v>13.7211139575939</v>
      </c>
      <c r="AR4" s="17">
        <v>7.8983322566228496E-4</v>
      </c>
      <c r="AS4" s="17">
        <v>1.13427932628349</v>
      </c>
      <c r="AT4" s="5">
        <v>0</v>
      </c>
      <c r="AU4" s="5">
        <v>1.90144660681117E-6</v>
      </c>
      <c r="AV4" s="5">
        <v>7.6058506478832899E-6</v>
      </c>
      <c r="AW4" s="17">
        <v>3240.9144806847498</v>
      </c>
      <c r="AX4" s="17">
        <v>11.468745962510299</v>
      </c>
      <c r="AY4" s="17">
        <v>285.97344069842399</v>
      </c>
      <c r="AZ4" s="17">
        <v>18.210373483908999</v>
      </c>
      <c r="BA4" s="17">
        <v>0.42310090885541501</v>
      </c>
      <c r="BB4" s="17">
        <v>65.115277699697401</v>
      </c>
      <c r="BC4" s="17">
        <v>1.0939089281679</v>
      </c>
      <c r="BD4" s="17">
        <v>26.956272636711901</v>
      </c>
      <c r="BE4" s="17">
        <v>0.20274879088810999</v>
      </c>
      <c r="BF4" s="17">
        <v>4.6843942010988897</v>
      </c>
      <c r="BG4" s="17">
        <v>2.34173770134977</v>
      </c>
      <c r="BH4" s="17">
        <v>0</v>
      </c>
      <c r="BI4" s="17">
        <v>0</v>
      </c>
      <c r="BJ4" s="17">
        <v>135.99124497739001</v>
      </c>
      <c r="BK4" s="17">
        <v>135.99124497739001</v>
      </c>
      <c r="BL4" s="17">
        <v>1.5161337281207199</v>
      </c>
      <c r="BM4" s="17">
        <v>0</v>
      </c>
      <c r="BN4" s="17">
        <v>1.70141849087038</v>
      </c>
      <c r="BO4" s="5">
        <v>7.5722996636782901E-6</v>
      </c>
      <c r="BP4" s="5">
        <v>1.4621941390090201E-5</v>
      </c>
      <c r="BQ4" s="17">
        <v>119.46848995078101</v>
      </c>
      <c r="BR4" s="17">
        <v>1.55340680194447</v>
      </c>
      <c r="BS4" s="17">
        <v>0.31357777202082299</v>
      </c>
      <c r="BT4" s="17">
        <v>0</v>
      </c>
      <c r="BU4" s="17">
        <v>141.64333714412601</v>
      </c>
      <c r="BV4" s="17">
        <v>0.235859786691137</v>
      </c>
      <c r="BW4" s="17">
        <v>1.3906096793928401E-3</v>
      </c>
      <c r="BX4" s="17">
        <v>2.8233132955240601E-3</v>
      </c>
      <c r="BY4" s="17">
        <v>0</v>
      </c>
      <c r="BZ4" s="17">
        <v>0</v>
      </c>
      <c r="CA4" s="17">
        <v>1.6648278064664199</v>
      </c>
      <c r="CB4" s="17">
        <v>10.1667856464778</v>
      </c>
      <c r="CC4" s="17">
        <v>0</v>
      </c>
      <c r="CD4" s="17">
        <v>3.7653894960785199E-3</v>
      </c>
      <c r="CE4" s="17">
        <v>3.6177075183121301E-3</v>
      </c>
      <c r="CF4" s="17">
        <v>615.22585382253806</v>
      </c>
      <c r="CG4" s="17">
        <v>13440.221348016101</v>
      </c>
      <c r="CH4" s="17">
        <v>1373.88719257924</v>
      </c>
      <c r="CI4" s="17">
        <v>14933.577030546099</v>
      </c>
      <c r="CJ4" s="17">
        <v>0</v>
      </c>
      <c r="CK4" s="17">
        <v>16.519545717681599</v>
      </c>
      <c r="CL4" s="17">
        <v>0</v>
      </c>
      <c r="CM4" s="17">
        <v>0.78416298390074601</v>
      </c>
      <c r="CN4" s="17">
        <v>3.5747098152636998E-4</v>
      </c>
      <c r="CO4" s="17">
        <v>4.6725903086139997E-3</v>
      </c>
      <c r="CP4" s="17">
        <v>5.3880776983746296E-3</v>
      </c>
      <c r="CQ4" s="17">
        <v>0.89517578637213002</v>
      </c>
      <c r="CR4" s="17">
        <v>0.22306023214669499</v>
      </c>
      <c r="CS4" s="17">
        <v>68.040879933464396</v>
      </c>
      <c r="CT4" s="17">
        <v>2.1656675617431902</v>
      </c>
      <c r="CU4" s="17">
        <v>1.3941705030396201</v>
      </c>
      <c r="CV4" s="17">
        <v>172.07023991798701</v>
      </c>
      <c r="CW4" s="17">
        <v>1.2770214597904499</v>
      </c>
      <c r="CX4" s="17">
        <v>0</v>
      </c>
      <c r="CY4" s="5">
        <v>3.9166744048898496E-6</v>
      </c>
      <c r="CZ4" s="17">
        <v>0.97322492292090501</v>
      </c>
      <c r="DA4" s="17">
        <v>382.28448519353799</v>
      </c>
      <c r="DB4" s="17">
        <v>370.81593710907902</v>
      </c>
      <c r="DC4" s="17">
        <v>11.468548084459</v>
      </c>
      <c r="DD4" s="17">
        <v>0.49194116183579001</v>
      </c>
      <c r="DE4" s="17">
        <v>0</v>
      </c>
      <c r="DF4" s="17">
        <v>4.7594355704734896</v>
      </c>
      <c r="DG4" s="17">
        <v>1.1410662109712999</v>
      </c>
      <c r="DH4" s="17">
        <v>30.912726544199899</v>
      </c>
      <c r="DI4" s="17">
        <v>6.4500626829147301</v>
      </c>
      <c r="DJ4" s="17">
        <v>4.6410935652595704</v>
      </c>
      <c r="DK4" s="17">
        <v>123.650937846194</v>
      </c>
      <c r="DL4" s="17">
        <v>0</v>
      </c>
      <c r="DM4" s="17">
        <v>1.10163373788146</v>
      </c>
      <c r="DN4" s="17">
        <v>19.5291357981007</v>
      </c>
      <c r="DO4" s="17">
        <v>3.4519393618721597E-2</v>
      </c>
      <c r="DP4" s="17">
        <v>11.460502614130499</v>
      </c>
      <c r="DQ4" s="17">
        <v>111.921895706801</v>
      </c>
      <c r="DR4" s="17">
        <v>0</v>
      </c>
      <c r="DS4" s="17">
        <v>6.0923664142800003E-2</v>
      </c>
      <c r="DT4" s="17">
        <v>4.8893600163699897</v>
      </c>
      <c r="DU4" s="17">
        <v>13.1112533790794</v>
      </c>
      <c r="DV4" s="17">
        <v>0</v>
      </c>
      <c r="DW4" s="17">
        <v>609.82617834289397</v>
      </c>
      <c r="DX4" s="17">
        <v>10.0011837231049</v>
      </c>
      <c r="DY4" s="17">
        <v>5.7473277777399296</v>
      </c>
      <c r="EB4" s="56">
        <f t="shared" si="0"/>
        <v>1.0088544501226839</v>
      </c>
      <c r="EC4" s="25">
        <f t="shared" si="1"/>
        <v>7.9999915429781136E-3</v>
      </c>
      <c r="ED4" s="40">
        <f t="shared" si="2"/>
        <v>-4.2429834999374038E-7</v>
      </c>
      <c r="EE4" s="40">
        <f t="shared" si="3"/>
        <v>1.0657035104950234E-7</v>
      </c>
      <c r="EF4" s="40">
        <f t="shared" si="4"/>
        <v>-4.5029070119950611E-7</v>
      </c>
      <c r="EG4" s="40">
        <f t="shared" si="5"/>
        <v>-7.2860989619821418E-7</v>
      </c>
      <c r="EH4" s="40">
        <f t="shared" si="6"/>
        <v>-7.1706931576005701E-7</v>
      </c>
      <c r="EI4" s="40">
        <f t="shared" si="7"/>
        <v>-1.3280263353077596E-6</v>
      </c>
      <c r="EJ4" s="40">
        <f t="shared" si="8"/>
        <v>-9.4746106211202776E-7</v>
      </c>
      <c r="EK4" s="40">
        <f t="shared" si="9"/>
        <v>-2.0997843679986958E-6</v>
      </c>
      <c r="EL4" s="40">
        <f t="shared" si="10"/>
        <v>7.1341197522213243E-7</v>
      </c>
      <c r="EM4" s="40">
        <f t="shared" si="11"/>
        <v>-1.020172538739094E-6</v>
      </c>
      <c r="EN4" s="40">
        <f t="shared" si="12"/>
        <v>8.7052730089172082E-7</v>
      </c>
      <c r="EO4" s="40">
        <f t="shared" si="13"/>
        <v>1.3751336191301081E-6</v>
      </c>
      <c r="EP4" s="40">
        <f t="shared" si="14"/>
        <v>1.322735100135166E-5</v>
      </c>
      <c r="EQ4" s="40">
        <f t="shared" si="15"/>
        <v>-8.9448773860150717E-7</v>
      </c>
      <c r="ER4" s="40">
        <f t="shared" si="16"/>
        <v>1.2081631917339329E-5</v>
      </c>
      <c r="ES4" s="40">
        <f t="shared" si="17"/>
        <v>-5.6538642348236343E-6</v>
      </c>
      <c r="ET4" s="40">
        <f t="shared" si="18"/>
        <v>4.5774509882662833E-7</v>
      </c>
      <c r="EU4" s="40">
        <f t="shared" si="19"/>
        <v>1.2751292087968559E-6</v>
      </c>
      <c r="EV4" s="40">
        <f t="shared" si="20"/>
        <v>-1.6686340704202492E-6</v>
      </c>
      <c r="EW4" s="40">
        <f t="shared" si="21"/>
        <v>2.4919217257517948E-6</v>
      </c>
      <c r="EX4" s="40">
        <f t="shared" si="22"/>
        <v>-8.967697195302261E-6</v>
      </c>
      <c r="EY4" s="40">
        <f t="shared" si="23"/>
        <v>1.1697663587089774E-5</v>
      </c>
      <c r="EZ4" s="40">
        <f t="shared" si="24"/>
        <v>-1.6626772113897981E-5</v>
      </c>
      <c r="FA4" s="40">
        <f t="shared" si="25"/>
        <v>2.2011743672979961E-5</v>
      </c>
      <c r="FB4" s="40">
        <f t="shared" si="26"/>
        <v>-2.3037074400921715E-6</v>
      </c>
      <c r="FC4" s="40">
        <f t="shared" si="27"/>
        <v>-3.0759367146242164E-7</v>
      </c>
      <c r="FD4" s="40">
        <f t="shared" si="28"/>
        <v>-3.3226956647387048E-7</v>
      </c>
      <c r="FE4" s="40">
        <f t="shared" si="29"/>
        <v>1.2631019709693438E-6</v>
      </c>
      <c r="FF4" s="40">
        <f t="shared" si="30"/>
        <v>1.0822571769780703E-6</v>
      </c>
      <c r="FG4" s="40">
        <f t="shared" si="31"/>
        <v>-6.4245272924729006E-6</v>
      </c>
    </row>
    <row r="5" spans="1:163" x14ac:dyDescent="0.3">
      <c r="A5" s="15" t="s">
        <v>172</v>
      </c>
      <c r="B5" s="15">
        <v>1951.3982418999999</v>
      </c>
      <c r="C5" s="15">
        <v>6.1406787193000003</v>
      </c>
      <c r="D5" s="15">
        <v>9098.5957094999994</v>
      </c>
      <c r="E5" s="15">
        <v>233.43160656000001</v>
      </c>
      <c r="F5" s="15">
        <v>226.42865773</v>
      </c>
      <c r="G5" s="15">
        <v>6.9220858309000004</v>
      </c>
      <c r="H5" s="15">
        <v>372.22346934000001</v>
      </c>
      <c r="I5" s="17">
        <v>29.145097649</v>
      </c>
      <c r="J5" s="17">
        <v>5.9555755094</v>
      </c>
      <c r="K5" s="17">
        <v>1.1876636E-3</v>
      </c>
      <c r="L5" s="17">
        <v>8.3750280609000001</v>
      </c>
      <c r="M5" s="17">
        <v>0.69233565259999996</v>
      </c>
      <c r="N5" s="17">
        <v>5.7426062000000003E-6</v>
      </c>
      <c r="O5" s="17">
        <v>83.005833663999994</v>
      </c>
      <c r="P5" s="17">
        <v>1.5770600000000001E-5</v>
      </c>
      <c r="Q5" s="17">
        <v>2.5452473000000001E-3</v>
      </c>
      <c r="R5" s="17">
        <v>1.0161700712999999</v>
      </c>
      <c r="S5" s="17">
        <v>4.4598051999999999E-3</v>
      </c>
      <c r="T5" s="17">
        <v>8.0028045914000003</v>
      </c>
      <c r="U5" s="17">
        <v>6.1044648968999997</v>
      </c>
      <c r="V5" s="17">
        <v>0.47883279080000002</v>
      </c>
      <c r="W5" s="17">
        <v>2.182772E-4</v>
      </c>
      <c r="X5" s="17">
        <v>2.8533833999999998E-3</v>
      </c>
      <c r="Y5" s="17">
        <v>3.2900084999999998E-3</v>
      </c>
      <c r="Z5" s="17">
        <v>0.5464948315</v>
      </c>
      <c r="AA5" s="17">
        <v>233.43175461000001</v>
      </c>
      <c r="AB5" s="17">
        <v>226.42867760999999</v>
      </c>
      <c r="AC5" s="17">
        <v>1.4293381223999999</v>
      </c>
      <c r="AD5" s="17">
        <v>1.0385034795000001</v>
      </c>
      <c r="AE5" s="17">
        <v>4.822928E-4</v>
      </c>
      <c r="AF5" s="15"/>
      <c r="AG5" s="17" t="s">
        <v>172</v>
      </c>
      <c r="AH5" s="17">
        <v>0</v>
      </c>
      <c r="AI5" s="17">
        <v>3.1716476200127701</v>
      </c>
      <c r="AJ5" s="17">
        <v>5.9555752175910097</v>
      </c>
      <c r="AK5" s="17">
        <v>29.145084039272199</v>
      </c>
      <c r="AL5" s="17">
        <v>29.145084039272199</v>
      </c>
      <c r="AM5" s="17">
        <v>1.3621326797473401</v>
      </c>
      <c r="AN5" s="17">
        <v>0.111489984482777</v>
      </c>
      <c r="AO5" s="17">
        <v>2.0190201435208899E-4</v>
      </c>
      <c r="AP5" s="17">
        <v>9.8574478248648293E-4</v>
      </c>
      <c r="AQ5" s="17">
        <v>8.3750372874704802</v>
      </c>
      <c r="AR5" s="17">
        <v>4.8229451999316802E-4</v>
      </c>
      <c r="AS5" s="17">
        <v>0.69233467044335295</v>
      </c>
      <c r="AT5" s="5">
        <v>0</v>
      </c>
      <c r="AU5" s="5">
        <v>1.1485363956635001E-6</v>
      </c>
      <c r="AV5" s="5">
        <v>4.5940933682765997E-6</v>
      </c>
      <c r="AW5" s="17">
        <v>1951.39724476484</v>
      </c>
      <c r="AX5" s="17">
        <v>7.0030684721418401</v>
      </c>
      <c r="AY5" s="17">
        <v>174.62169190958801</v>
      </c>
      <c r="AZ5" s="17">
        <v>11.119691917084101</v>
      </c>
      <c r="BA5" s="17">
        <v>0.25835467028224601</v>
      </c>
      <c r="BB5" s="17">
        <v>39.760892653979099</v>
      </c>
      <c r="BC5" s="17">
        <v>0.66796370652072001</v>
      </c>
      <c r="BD5" s="17">
        <v>16.453452312390699</v>
      </c>
      <c r="BE5" s="17">
        <v>0.12375295651910501</v>
      </c>
      <c r="BF5" s="17">
        <v>2.8592357649985201</v>
      </c>
      <c r="BG5" s="17">
        <v>1.42932804516155</v>
      </c>
      <c r="BH5" s="17">
        <v>0</v>
      </c>
      <c r="BI5" s="17">
        <v>0</v>
      </c>
      <c r="BJ5" s="17">
        <v>83.005888760216493</v>
      </c>
      <c r="BK5" s="17">
        <v>83.005888760216493</v>
      </c>
      <c r="BL5" s="17">
        <v>0.92541105471869101</v>
      </c>
      <c r="BM5" s="17">
        <v>0</v>
      </c>
      <c r="BN5" s="17">
        <v>1.0385041897256</v>
      </c>
      <c r="BO5" s="5">
        <v>4.5734736060140401E-6</v>
      </c>
      <c r="BP5" s="5">
        <v>8.8315010883337502E-6</v>
      </c>
      <c r="BQ5" s="17">
        <v>72.7886373828931</v>
      </c>
      <c r="BR5" s="17">
        <v>0.94816348586594801</v>
      </c>
      <c r="BS5" s="17">
        <v>0.19140162538316899</v>
      </c>
      <c r="BT5" s="17">
        <v>0</v>
      </c>
      <c r="BU5" s="17">
        <v>86.455550095780595</v>
      </c>
      <c r="BV5" s="17">
        <v>0.143962858111891</v>
      </c>
      <c r="BW5" s="17">
        <v>8.39921695795235E-4</v>
      </c>
      <c r="BX5" s="17">
        <v>1.70530146673501E-3</v>
      </c>
      <c r="BY5" s="17">
        <v>0</v>
      </c>
      <c r="BZ5" s="17">
        <v>0</v>
      </c>
      <c r="CA5" s="17">
        <v>1.01616148172328</v>
      </c>
      <c r="CB5" s="17">
        <v>6.1406786140313203</v>
      </c>
      <c r="CC5" s="17">
        <v>0</v>
      </c>
      <c r="CD5" s="17">
        <v>2.27444903476137E-3</v>
      </c>
      <c r="CE5" s="17">
        <v>2.1853143222165198E-3</v>
      </c>
      <c r="CF5" s="17">
        <v>375.51995670894001</v>
      </c>
      <c r="CG5" s="17">
        <v>8188.7340159636697</v>
      </c>
      <c r="CH5" s="17">
        <v>837.07042941627105</v>
      </c>
      <c r="CI5" s="17">
        <v>9098.5930827628308</v>
      </c>
      <c r="CJ5" s="17">
        <v>0</v>
      </c>
      <c r="CK5" s="17">
        <v>10.0831312925147</v>
      </c>
      <c r="CL5" s="17">
        <v>0</v>
      </c>
      <c r="CM5" s="17">
        <v>0.47883828488015101</v>
      </c>
      <c r="CN5" s="17">
        <v>2.18277704509223E-4</v>
      </c>
      <c r="CO5" s="17">
        <v>2.8534082704541998E-3</v>
      </c>
      <c r="CP5" s="17">
        <v>3.2900021594669199E-3</v>
      </c>
      <c r="CQ5" s="17">
        <v>0.54649194214630903</v>
      </c>
      <c r="CR5" s="17">
        <v>0.13620575782227401</v>
      </c>
      <c r="CS5" s="17">
        <v>41.530401257147098</v>
      </c>
      <c r="CT5" s="17">
        <v>1.3224073209984699</v>
      </c>
      <c r="CU5" s="17">
        <v>0.85131205024333501</v>
      </c>
      <c r="CV5" s="17">
        <v>105.069976327871</v>
      </c>
      <c r="CW5" s="17">
        <v>0.77977731587272603</v>
      </c>
      <c r="CX5" s="17">
        <v>0</v>
      </c>
      <c r="CY5" s="5">
        <v>2.3655860015322101E-6</v>
      </c>
      <c r="CZ5" s="17">
        <v>0.59427249480535904</v>
      </c>
      <c r="DA5" s="17">
        <v>233.43148264017799</v>
      </c>
      <c r="DB5" s="17">
        <v>226.42853584046199</v>
      </c>
      <c r="DC5" s="17">
        <v>7.0029467997156001</v>
      </c>
      <c r="DD5" s="17">
        <v>0.3003902236589</v>
      </c>
      <c r="DE5" s="17">
        <v>0</v>
      </c>
      <c r="DF5" s="17">
        <v>2.9062144435809598</v>
      </c>
      <c r="DG5" s="17">
        <v>0.696760181219927</v>
      </c>
      <c r="DH5" s="17">
        <v>18.876011300120702</v>
      </c>
      <c r="DI5" s="17">
        <v>3.9385460383494002</v>
      </c>
      <c r="DJ5" s="17">
        <v>2.8339410609743299</v>
      </c>
      <c r="DK5" s="17">
        <v>75.504031006905905</v>
      </c>
      <c r="DL5" s="17">
        <v>0</v>
      </c>
      <c r="DM5" s="17">
        <v>0.67268207443906103</v>
      </c>
      <c r="DN5" s="17">
        <v>11.9249299433963</v>
      </c>
      <c r="DO5" s="17">
        <v>2.10783002033763E-2</v>
      </c>
      <c r="DP5" s="17">
        <v>6.9220830845307102</v>
      </c>
      <c r="DQ5" s="17">
        <v>68.314165070978206</v>
      </c>
      <c r="DR5" s="17">
        <v>0</v>
      </c>
      <c r="DS5" s="17">
        <v>3.7186155399526299E-2</v>
      </c>
      <c r="DT5" s="17">
        <v>2.9843429158327499</v>
      </c>
      <c r="DU5" s="17">
        <v>8.00278736171866</v>
      </c>
      <c r="DV5" s="17">
        <v>0</v>
      </c>
      <c r="DW5" s="17">
        <v>372.22329234940997</v>
      </c>
      <c r="DX5" s="17">
        <v>6.1044611474265302</v>
      </c>
      <c r="DY5" s="17">
        <v>3.5080319153577402</v>
      </c>
      <c r="EB5" s="56">
        <f t="shared" si="0"/>
        <v>1.0088566847569427</v>
      </c>
      <c r="EC5" s="25">
        <f t="shared" si="1"/>
        <v>7.9999882092529496E-3</v>
      </c>
      <c r="ED5" s="40">
        <f t="shared" si="2"/>
        <v>-5.1098496373912872E-7</v>
      </c>
      <c r="EE5" s="40">
        <f t="shared" si="3"/>
        <v>-1.714284117557008E-8</v>
      </c>
      <c r="EF5" s="40">
        <f t="shared" si="4"/>
        <v>-2.8869698714814909E-7</v>
      </c>
      <c r="EG5" s="40">
        <f t="shared" si="5"/>
        <v>-5.3086136809992576E-7</v>
      </c>
      <c r="EH5" s="40">
        <f t="shared" si="6"/>
        <v>-5.3831321189511346E-7</v>
      </c>
      <c r="EI5" s="40">
        <f t="shared" si="7"/>
        <v>-3.9675458486049437E-7</v>
      </c>
      <c r="EJ5" s="40">
        <f t="shared" si="8"/>
        <v>-4.754955144242981E-7</v>
      </c>
      <c r="EK5" s="40">
        <f t="shared" si="9"/>
        <v>-4.6696456349286754E-7</v>
      </c>
      <c r="EL5" s="40">
        <f t="shared" si="10"/>
        <v>-4.8997614058323925E-8</v>
      </c>
      <c r="EM5" s="40">
        <f t="shared" si="11"/>
        <v>-1.4148081517379773E-5</v>
      </c>
      <c r="EN5" s="40">
        <f t="shared" si="12"/>
        <v>1.1016763660955902E-6</v>
      </c>
      <c r="EO5" s="40">
        <f t="shared" si="13"/>
        <v>-1.4186134186835618E-6</v>
      </c>
      <c r="EP5" s="40">
        <f t="shared" si="14"/>
        <v>4.103352951465745E-6</v>
      </c>
      <c r="EQ5" s="40">
        <f t="shared" si="15"/>
        <v>6.6376318467416566E-7</v>
      </c>
      <c r="ER5" s="40">
        <f t="shared" si="16"/>
        <v>-2.4922399908867224E-6</v>
      </c>
      <c r="ES5" s="40">
        <f t="shared" si="17"/>
        <v>-9.4833495178018643E-6</v>
      </c>
      <c r="ET5" s="40">
        <f t="shared" si="18"/>
        <v>-8.4528928399835594E-6</v>
      </c>
      <c r="EU5" s="40">
        <f t="shared" si="19"/>
        <v>-9.3822533122497866E-6</v>
      </c>
      <c r="EV5" s="40">
        <f t="shared" si="20"/>
        <v>-2.1529553975165659E-6</v>
      </c>
      <c r="EW5" s="40">
        <f t="shared" si="21"/>
        <v>-6.1421820467626152E-7</v>
      </c>
      <c r="EX5" s="40">
        <f t="shared" si="22"/>
        <v>1.1473901237658788E-5</v>
      </c>
      <c r="EY5" s="40">
        <f t="shared" si="23"/>
        <v>2.3113235051559085E-6</v>
      </c>
      <c r="EZ5" s="40">
        <f t="shared" si="24"/>
        <v>8.7161277380330088E-6</v>
      </c>
      <c r="FA5" s="40">
        <f t="shared" si="25"/>
        <v>-1.9272087229898E-6</v>
      </c>
      <c r="FB5" s="40">
        <f t="shared" si="26"/>
        <v>-5.2870649902410266E-6</v>
      </c>
      <c r="FC5" s="40">
        <f t="shared" si="27"/>
        <v>-3.9103679000087307E-7</v>
      </c>
      <c r="FD5" s="40">
        <f t="shared" si="28"/>
        <v>-3.6546848518163331E-7</v>
      </c>
      <c r="FE5" s="40">
        <f t="shared" si="29"/>
        <v>-7.0502831289513347E-6</v>
      </c>
      <c r="FF5" s="40">
        <f t="shared" si="30"/>
        <v>6.8389332718358228E-7</v>
      </c>
      <c r="FG5" s="40">
        <f t="shared" si="31"/>
        <v>3.5662841494219554E-6</v>
      </c>
    </row>
    <row r="6" spans="1:163" x14ac:dyDescent="0.3">
      <c r="A6" s="15" t="s">
        <v>173</v>
      </c>
      <c r="B6" s="15">
        <v>7263.6348593000002</v>
      </c>
      <c r="C6" s="15">
        <v>14.449326848</v>
      </c>
      <c r="D6" s="15">
        <v>31901.686946000002</v>
      </c>
      <c r="E6" s="15">
        <v>770.13642244000005</v>
      </c>
      <c r="F6" s="15">
        <v>710.96005826999999</v>
      </c>
      <c r="G6" s="15">
        <v>46.834471321000002</v>
      </c>
      <c r="H6" s="15">
        <v>1409.6466075999999</v>
      </c>
      <c r="I6" s="17">
        <v>110.37532938</v>
      </c>
      <c r="J6" s="17">
        <v>22.554345722000001</v>
      </c>
      <c r="K6" s="17">
        <v>3.7221583999999999E-3</v>
      </c>
      <c r="L6" s="17">
        <v>31.717048672000001</v>
      </c>
      <c r="M6" s="17">
        <v>2.6219426899</v>
      </c>
      <c r="N6" s="17">
        <v>1.7997999999999999E-5</v>
      </c>
      <c r="O6" s="17">
        <v>314.35119350000002</v>
      </c>
      <c r="P6" s="17">
        <v>4.9431200000000002E-5</v>
      </c>
      <c r="Q6" s="17">
        <v>7.9808475000000007E-3</v>
      </c>
      <c r="R6" s="17">
        <v>3.8483352389999999</v>
      </c>
      <c r="S6" s="17">
        <v>1.3975242800000001E-2</v>
      </c>
      <c r="T6" s="17">
        <v>30.307402064000001</v>
      </c>
      <c r="U6" s="17">
        <v>23.118204364</v>
      </c>
      <c r="V6" s="17">
        <v>1.503880734</v>
      </c>
      <c r="W6" s="17">
        <v>6.8536529999999995E-4</v>
      </c>
      <c r="X6" s="17">
        <v>8.9603689999999993E-3</v>
      </c>
      <c r="Y6" s="17">
        <v>1.0331588799999999E-2</v>
      </c>
      <c r="Z6" s="17">
        <v>1.9267031018</v>
      </c>
      <c r="AA6" s="17">
        <v>770.13636625000004</v>
      </c>
      <c r="AB6" s="17">
        <v>710.96039598000004</v>
      </c>
      <c r="AC6" s="17">
        <v>5.4130429726999996</v>
      </c>
      <c r="AD6" s="17">
        <v>3.9329140353000001</v>
      </c>
      <c r="AE6" s="17">
        <v>1.5143450000000001E-3</v>
      </c>
      <c r="AF6" s="15"/>
      <c r="AG6" s="17" t="s">
        <v>173</v>
      </c>
      <c r="AH6" s="17">
        <v>0</v>
      </c>
      <c r="AI6" s="17">
        <v>12.011372968841201</v>
      </c>
      <c r="AJ6" s="17">
        <v>22.554403449907099</v>
      </c>
      <c r="AK6" s="17">
        <v>110.375250958552</v>
      </c>
      <c r="AL6" s="17">
        <v>110.375250958552</v>
      </c>
      <c r="AM6" s="17">
        <v>5.1585387687987501</v>
      </c>
      <c r="AN6" s="17">
        <v>0.42222412088408401</v>
      </c>
      <c r="AO6" s="17">
        <v>6.3275878655621597E-4</v>
      </c>
      <c r="AP6" s="17">
        <v>3.0893780912382802E-3</v>
      </c>
      <c r="AQ6" s="17">
        <v>31.717162325995599</v>
      </c>
      <c r="AR6" s="17">
        <v>1.51438341692781E-3</v>
      </c>
      <c r="AS6" s="17">
        <v>2.6219428928403898</v>
      </c>
      <c r="AT6" s="17">
        <v>0</v>
      </c>
      <c r="AU6" s="5">
        <v>3.5996348452079799E-6</v>
      </c>
      <c r="AV6" s="5">
        <v>1.43989976837139E-5</v>
      </c>
      <c r="AW6" s="17">
        <v>7263.64230601695</v>
      </c>
      <c r="AX6" s="17">
        <v>59.1758144314555</v>
      </c>
      <c r="AY6" s="17">
        <v>548.29193896371601</v>
      </c>
      <c r="AZ6" s="17">
        <v>34.914574483815301</v>
      </c>
      <c r="BA6" s="17">
        <v>0.81120644794391406</v>
      </c>
      <c r="BB6" s="17">
        <v>124.844688765025</v>
      </c>
      <c r="BC6" s="17">
        <v>2.0973159328912998</v>
      </c>
      <c r="BD6" s="17">
        <v>62.310876790452802</v>
      </c>
      <c r="BE6" s="17">
        <v>0.46866060241358698</v>
      </c>
      <c r="BF6" s="17">
        <v>10.8282062924507</v>
      </c>
      <c r="BG6" s="17">
        <v>5.4130359479722303</v>
      </c>
      <c r="BH6" s="17">
        <v>0</v>
      </c>
      <c r="BI6" s="17">
        <v>0</v>
      </c>
      <c r="BJ6" s="17">
        <v>314.35152468710999</v>
      </c>
      <c r="BK6" s="17">
        <v>314.35152468710999</v>
      </c>
      <c r="BL6" s="17">
        <v>3.5046331767417298</v>
      </c>
      <c r="BM6" s="17">
        <v>0</v>
      </c>
      <c r="BN6" s="17">
        <v>3.93292207948077</v>
      </c>
      <c r="BO6" s="5">
        <v>1.43352568414733E-5</v>
      </c>
      <c r="BP6" s="5">
        <v>2.7682295781111799E-5</v>
      </c>
      <c r="BQ6" s="17">
        <v>255.21388221288899</v>
      </c>
      <c r="BR6" s="17">
        <v>3.5907961848694301</v>
      </c>
      <c r="BS6" s="17">
        <v>0.72485291042117606</v>
      </c>
      <c r="BT6" s="17">
        <v>0</v>
      </c>
      <c r="BU6" s="17">
        <v>327.41583868597399</v>
      </c>
      <c r="BV6" s="17">
        <v>0.54520244774881399</v>
      </c>
      <c r="BW6" s="17">
        <v>2.6336817423568402E-3</v>
      </c>
      <c r="BX6" s="17">
        <v>5.3471915071677803E-3</v>
      </c>
      <c r="BY6" s="17">
        <v>0</v>
      </c>
      <c r="BZ6" s="17">
        <v>0</v>
      </c>
      <c r="CA6" s="17">
        <v>3.84833518618189</v>
      </c>
      <c r="CB6" s="17">
        <v>14.4493099459978</v>
      </c>
      <c r="CC6" s="17">
        <v>0</v>
      </c>
      <c r="CD6" s="17">
        <v>7.1273634926944298E-3</v>
      </c>
      <c r="CE6" s="17">
        <v>6.8478666792770896E-3</v>
      </c>
      <c r="CF6" s="17">
        <v>1422.10829658228</v>
      </c>
      <c r="CG6" s="17">
        <v>28711.497950297598</v>
      </c>
      <c r="CH6" s="17">
        <v>2934.9600075609601</v>
      </c>
      <c r="CI6" s="17">
        <v>31901.6718400715</v>
      </c>
      <c r="CJ6" s="17">
        <v>0</v>
      </c>
      <c r="CK6" s="17">
        <v>38.185554025784597</v>
      </c>
      <c r="CL6" s="17">
        <v>0</v>
      </c>
      <c r="CM6" s="17">
        <v>1.5038707496720201</v>
      </c>
      <c r="CN6" s="17">
        <v>6.8536607000574097E-4</v>
      </c>
      <c r="CO6" s="17">
        <v>8.9603045881190592E-3</v>
      </c>
      <c r="CP6" s="17">
        <v>1.03316348856191E-2</v>
      </c>
      <c r="CQ6" s="17">
        <v>1.92669950492157</v>
      </c>
      <c r="CR6" s="17">
        <v>0.42767039559626602</v>
      </c>
      <c r="CS6" s="17">
        <v>157.27965470140299</v>
      </c>
      <c r="CT6" s="17">
        <v>4.1522264380473697</v>
      </c>
      <c r="CU6" s="17">
        <v>2.6730165694207901</v>
      </c>
      <c r="CV6" s="17">
        <v>329.90761374967599</v>
      </c>
      <c r="CW6" s="17">
        <v>2.4484098863296899</v>
      </c>
      <c r="CX6" s="17">
        <v>0</v>
      </c>
      <c r="CY6" s="5">
        <v>7.41465087330588E-6</v>
      </c>
      <c r="CZ6" s="17">
        <v>1.8659462254666901</v>
      </c>
      <c r="DA6" s="17">
        <v>770.13556352149601</v>
      </c>
      <c r="DB6" s="17">
        <v>710.95935433682098</v>
      </c>
      <c r="DC6" s="17">
        <v>59.176209184675699</v>
      </c>
      <c r="DD6" s="17">
        <v>0.94319011300010502</v>
      </c>
      <c r="DE6" s="17">
        <v>0</v>
      </c>
      <c r="DF6" s="17">
        <v>9.1251705976509694</v>
      </c>
      <c r="DG6" s="17">
        <v>2.1877487443354999</v>
      </c>
      <c r="DH6" s="17">
        <v>59.268446081118903</v>
      </c>
      <c r="DI6" s="17">
        <v>12.366598818873699</v>
      </c>
      <c r="DJ6" s="17">
        <v>8.8982624495224396</v>
      </c>
      <c r="DK6" s="17">
        <v>237.07381536445101</v>
      </c>
      <c r="DL6" s="17">
        <v>0</v>
      </c>
      <c r="DM6" s="17">
        <v>2.1121484326680799</v>
      </c>
      <c r="DN6" s="17">
        <v>37.4429068567051</v>
      </c>
      <c r="DO6" s="17">
        <v>6.6183613957792403E-2</v>
      </c>
      <c r="DP6" s="17">
        <v>46.834529067354502</v>
      </c>
      <c r="DQ6" s="17">
        <v>258.71268184005299</v>
      </c>
      <c r="DR6" s="17">
        <v>0</v>
      </c>
      <c r="DS6" s="17">
        <v>0.14082909531145299</v>
      </c>
      <c r="DT6" s="17">
        <v>11.3019851782218</v>
      </c>
      <c r="DU6" s="17">
        <v>30.3074298695838</v>
      </c>
      <c r="DV6" s="17">
        <v>0</v>
      </c>
      <c r="DW6" s="17">
        <v>1409.6459880586599</v>
      </c>
      <c r="DX6" s="17">
        <v>23.1181696628826</v>
      </c>
      <c r="DY6" s="17">
        <v>13.285264477494399</v>
      </c>
      <c r="EB6" s="56">
        <f t="shared" si="0"/>
        <v>1.0088407363474166</v>
      </c>
      <c r="EC6" s="25">
        <f t="shared" si="1"/>
        <v>8.0000159080163419E-3</v>
      </c>
      <c r="ED6" s="40">
        <f t="shared" si="2"/>
        <v>1.0252052992737443E-6</v>
      </c>
      <c r="EE6" s="40">
        <f t="shared" si="3"/>
        <v>-1.1697432259243393E-6</v>
      </c>
      <c r="EF6" s="40">
        <f t="shared" si="4"/>
        <v>-4.7351503785035699E-7</v>
      </c>
      <c r="EG6" s="40">
        <f t="shared" si="5"/>
        <v>-1.1152809801088545E-6</v>
      </c>
      <c r="EH6" s="40">
        <f t="shared" si="6"/>
        <v>-9.9011635157673264E-7</v>
      </c>
      <c r="EI6" s="40">
        <f t="shared" si="7"/>
        <v>1.2329882855763511E-6</v>
      </c>
      <c r="EJ6" s="40">
        <f t="shared" si="8"/>
        <v>-4.3950117475469657E-7</v>
      </c>
      <c r="EK6" s="40">
        <f t="shared" si="9"/>
        <v>-7.1049797482352606E-7</v>
      </c>
      <c r="EL6" s="40">
        <f t="shared" si="10"/>
        <v>2.5595026257763352E-6</v>
      </c>
      <c r="EM6" s="40">
        <f t="shared" si="11"/>
        <v>-5.7821842036297341E-6</v>
      </c>
      <c r="EN6" s="40">
        <f t="shared" si="12"/>
        <v>3.5833723614474632E-6</v>
      </c>
      <c r="EO6" s="40">
        <f t="shared" si="13"/>
        <v>7.7400772567613692E-8</v>
      </c>
      <c r="EP6" s="40">
        <f t="shared" si="14"/>
        <v>3.5144400593354747E-5</v>
      </c>
      <c r="EQ6" s="40">
        <f t="shared" si="15"/>
        <v>1.0535576667503519E-6</v>
      </c>
      <c r="ER6" s="40">
        <f t="shared" si="16"/>
        <v>2.0300860407539573E-5</v>
      </c>
      <c r="ES6" s="40">
        <f t="shared" si="17"/>
        <v>3.2264148162425374E-6</v>
      </c>
      <c r="ET6" s="40">
        <f t="shared" si="18"/>
        <v>-1.3724924312857448E-8</v>
      </c>
      <c r="EU6" s="40">
        <f t="shared" si="19"/>
        <v>-9.0359993475553316E-7</v>
      </c>
      <c r="EV6" s="40">
        <f t="shared" si="20"/>
        <v>9.1745190628335278E-7</v>
      </c>
      <c r="EW6" s="40">
        <f t="shared" si="21"/>
        <v>-1.50102996122145E-6</v>
      </c>
      <c r="EX6" s="40">
        <f t="shared" si="22"/>
        <v>-6.6390424148750496E-6</v>
      </c>
      <c r="EY6" s="40">
        <f t="shared" si="23"/>
        <v>1.1234968286639864E-6</v>
      </c>
      <c r="EZ6" s="40">
        <f t="shared" si="24"/>
        <v>-7.1885299522915971E-6</v>
      </c>
      <c r="FA6" s="40">
        <f t="shared" si="25"/>
        <v>4.4606516957416046E-6</v>
      </c>
      <c r="FB6" s="40">
        <f t="shared" si="26"/>
        <v>-1.8668566146126363E-6</v>
      </c>
      <c r="FC6" s="40">
        <f t="shared" si="27"/>
        <v>-1.0741281534552268E-6</v>
      </c>
      <c r="FD6" s="40">
        <f t="shared" si="28"/>
        <v>-9.4433756404717391E-7</v>
      </c>
      <c r="FE6" s="40">
        <f t="shared" si="29"/>
        <v>-1.2977409942400641E-6</v>
      </c>
      <c r="FF6" s="40">
        <f t="shared" si="30"/>
        <v>2.0453487408416741E-6</v>
      </c>
      <c r="FG6" s="40">
        <f t="shared" si="31"/>
        <v>2.5368676100843929E-5</v>
      </c>
    </row>
    <row r="7" spans="1:163" x14ac:dyDescent="0.3">
      <c r="A7" s="15" t="s">
        <v>174</v>
      </c>
      <c r="B7" s="15">
        <v>1366.9474780999999</v>
      </c>
      <c r="C7" s="15">
        <v>4.2976704572999997</v>
      </c>
      <c r="D7" s="15">
        <v>6375.1113131000002</v>
      </c>
      <c r="E7" s="15">
        <v>164.31783451999999</v>
      </c>
      <c r="F7" s="15">
        <v>159.38831436000001</v>
      </c>
      <c r="G7" s="15">
        <v>4.8445530656000004</v>
      </c>
      <c r="H7" s="15">
        <v>262.04677631999999</v>
      </c>
      <c r="I7" s="17">
        <v>20.518262585999999</v>
      </c>
      <c r="J7" s="17">
        <v>4.1927484213000001</v>
      </c>
      <c r="K7" s="17">
        <v>8.3118120000000002E-4</v>
      </c>
      <c r="L7" s="17">
        <v>5.8960524681999997</v>
      </c>
      <c r="M7" s="17">
        <v>0.48740700380000002</v>
      </c>
      <c r="N7" s="17">
        <v>4.0188083000000004E-6</v>
      </c>
      <c r="O7" s="17">
        <v>58.436431120999998</v>
      </c>
      <c r="P7" s="17">
        <v>1.10374E-5</v>
      </c>
      <c r="Q7" s="17">
        <v>1.7813751E-3</v>
      </c>
      <c r="R7" s="17">
        <v>0.71538769940000002</v>
      </c>
      <c r="S7" s="17">
        <v>3.1210982000000002E-3</v>
      </c>
      <c r="T7" s="17">
        <v>5.6340056911999996</v>
      </c>
      <c r="U7" s="17">
        <v>4.2975671321000002</v>
      </c>
      <c r="V7" s="17">
        <v>0.3370617997</v>
      </c>
      <c r="W7" s="17">
        <v>1.536504E-4</v>
      </c>
      <c r="X7" s="17">
        <v>2.008564E-3</v>
      </c>
      <c r="Y7" s="17">
        <v>2.3159121999999999E-3</v>
      </c>
      <c r="Z7" s="17">
        <v>0.38472098469999999</v>
      </c>
      <c r="AA7" s="17">
        <v>164.31769439000001</v>
      </c>
      <c r="AB7" s="17">
        <v>159.38830161999999</v>
      </c>
      <c r="AC7" s="17">
        <v>1.0062596211999999</v>
      </c>
      <c r="AD7" s="17">
        <v>0.73111050609999995</v>
      </c>
      <c r="AE7" s="17">
        <v>3.394971E-4</v>
      </c>
      <c r="AF7" s="15"/>
      <c r="AG7" s="17" t="s">
        <v>174</v>
      </c>
      <c r="AH7" s="17">
        <v>0</v>
      </c>
      <c r="AI7" s="17">
        <v>2.23285157564644</v>
      </c>
      <c r="AJ7" s="17">
        <v>4.1927408443957201</v>
      </c>
      <c r="AK7" s="17">
        <v>20.518192845625101</v>
      </c>
      <c r="AL7" s="17">
        <v>20.518192845625101</v>
      </c>
      <c r="AM7" s="17">
        <v>0.95894651942506903</v>
      </c>
      <c r="AN7" s="17">
        <v>7.8489111044017498E-2</v>
      </c>
      <c r="AO7" s="17">
        <v>1.4130193055091701E-4</v>
      </c>
      <c r="AP7" s="17">
        <v>6.8989288530987901E-4</v>
      </c>
      <c r="AQ7" s="17">
        <v>5.8960419913117699</v>
      </c>
      <c r="AR7" s="17">
        <v>3.3949508820166802E-4</v>
      </c>
      <c r="AS7" s="17">
        <v>0.48740663542946</v>
      </c>
      <c r="AT7" s="5">
        <v>0</v>
      </c>
      <c r="AU7" s="5">
        <v>8.0377583675837999E-7</v>
      </c>
      <c r="AV7" s="5">
        <v>3.2150401301151802E-6</v>
      </c>
      <c r="AW7" s="17">
        <v>1366.94583658335</v>
      </c>
      <c r="AX7" s="17">
        <v>4.9293949939381099</v>
      </c>
      <c r="AY7" s="17">
        <v>122.920207762202</v>
      </c>
      <c r="AZ7" s="17">
        <v>7.8273883578926098</v>
      </c>
      <c r="BA7" s="17">
        <v>0.18186183242697401</v>
      </c>
      <c r="BB7" s="17">
        <v>27.988574238720201</v>
      </c>
      <c r="BC7" s="17">
        <v>0.470195315032235</v>
      </c>
      <c r="BD7" s="17">
        <v>11.5833102611158</v>
      </c>
      <c r="BE7" s="17">
        <v>8.7122881215272299E-2</v>
      </c>
      <c r="BF7" s="17">
        <v>2.0129137458396298</v>
      </c>
      <c r="BG7" s="17">
        <v>1.00625816083541</v>
      </c>
      <c r="BH7" s="17">
        <v>0</v>
      </c>
      <c r="BI7" s="17">
        <v>0</v>
      </c>
      <c r="BJ7" s="17">
        <v>58.436346383579199</v>
      </c>
      <c r="BK7" s="17">
        <v>58.436346383579199</v>
      </c>
      <c r="BL7" s="17">
        <v>0.65149348341951596</v>
      </c>
      <c r="BM7" s="17">
        <v>0</v>
      </c>
      <c r="BN7" s="17">
        <v>0.73110797742800804</v>
      </c>
      <c r="BO7" s="5">
        <v>3.2008639713036499E-6</v>
      </c>
      <c r="BP7" s="5">
        <v>6.1809642894890702E-6</v>
      </c>
      <c r="BQ7" s="17">
        <v>51.000757646062098</v>
      </c>
      <c r="BR7" s="17">
        <v>0.66750945336093304</v>
      </c>
      <c r="BS7" s="17">
        <v>0.134746021474588</v>
      </c>
      <c r="BT7" s="17">
        <v>0</v>
      </c>
      <c r="BU7" s="17">
        <v>60.865174100521202</v>
      </c>
      <c r="BV7" s="17">
        <v>0.10135141795911599</v>
      </c>
      <c r="BW7" s="17">
        <v>5.8786190718922604E-4</v>
      </c>
      <c r="BX7" s="17">
        <v>1.1935305043200299E-3</v>
      </c>
      <c r="BY7" s="17">
        <v>0</v>
      </c>
      <c r="BZ7" s="17">
        <v>0</v>
      </c>
      <c r="CA7" s="17">
        <v>0.71538121331585802</v>
      </c>
      <c r="CB7" s="17">
        <v>4.2976654924191404</v>
      </c>
      <c r="CC7" s="17">
        <v>0</v>
      </c>
      <c r="CD7" s="17">
        <v>1.5917717774392101E-3</v>
      </c>
      <c r="CE7" s="17">
        <v>1.52933030385189E-3</v>
      </c>
      <c r="CF7" s="17">
        <v>264.367607122717</v>
      </c>
      <c r="CG7" s="17">
        <v>5737.5973148679204</v>
      </c>
      <c r="CH7" s="17">
        <v>586.51023896260904</v>
      </c>
      <c r="CI7" s="17">
        <v>6375.1083114765997</v>
      </c>
      <c r="CJ7" s="17">
        <v>0</v>
      </c>
      <c r="CK7" s="17">
        <v>7.0985478955216097</v>
      </c>
      <c r="CL7" s="17">
        <v>0</v>
      </c>
      <c r="CM7" s="17">
        <v>0.33706517045038398</v>
      </c>
      <c r="CN7" s="17">
        <v>1.53649007579689E-4</v>
      </c>
      <c r="CO7" s="17">
        <v>2.0085314722970999E-3</v>
      </c>
      <c r="CP7" s="17">
        <v>2.3158633181591401E-3</v>
      </c>
      <c r="CQ7" s="17">
        <v>0.38471473591715399</v>
      </c>
      <c r="CR7" s="17">
        <v>9.58784750181257E-2</v>
      </c>
      <c r="CS7" s="17">
        <v>29.237595789055199</v>
      </c>
      <c r="CT7" s="17">
        <v>0.93087195477314399</v>
      </c>
      <c r="CU7" s="17">
        <v>0.59925749073726597</v>
      </c>
      <c r="CV7" s="17">
        <v>73.961122509020896</v>
      </c>
      <c r="CW7" s="17">
        <v>0.54890517977290099</v>
      </c>
      <c r="CX7" s="17">
        <v>0</v>
      </c>
      <c r="CY7" s="5">
        <v>1.6555721279910699E-6</v>
      </c>
      <c r="CZ7" s="17">
        <v>0.41832214111195098</v>
      </c>
      <c r="DA7" s="17">
        <v>164.317704929011</v>
      </c>
      <c r="DB7" s="17">
        <v>159.38818921868099</v>
      </c>
      <c r="DC7" s="17">
        <v>4.9295157103299898</v>
      </c>
      <c r="DD7" s="17">
        <v>0.21145164375879999</v>
      </c>
      <c r="DE7" s="17">
        <v>0</v>
      </c>
      <c r="DF7" s="17">
        <v>2.0457481757336802</v>
      </c>
      <c r="DG7" s="17">
        <v>0.49046649888003002</v>
      </c>
      <c r="DH7" s="17">
        <v>13.2872488283697</v>
      </c>
      <c r="DI7" s="17">
        <v>2.7724333270762598</v>
      </c>
      <c r="DJ7" s="17">
        <v>1.9948815227108501</v>
      </c>
      <c r="DK7" s="17">
        <v>53.149035341806702</v>
      </c>
      <c r="DL7" s="17">
        <v>0</v>
      </c>
      <c r="DM7" s="17">
        <v>0.47351713351630997</v>
      </c>
      <c r="DN7" s="17">
        <v>8.3942114717559893</v>
      </c>
      <c r="DO7" s="17">
        <v>1.4837524638909E-2</v>
      </c>
      <c r="DP7" s="17">
        <v>4.8445484842173903</v>
      </c>
      <c r="DQ7" s="17">
        <v>48.093350195817301</v>
      </c>
      <c r="DR7" s="17">
        <v>0</v>
      </c>
      <c r="DS7" s="17">
        <v>2.6178918467494601E-2</v>
      </c>
      <c r="DT7" s="17">
        <v>2.10098668945384</v>
      </c>
      <c r="DU7" s="17">
        <v>5.6340092029662303</v>
      </c>
      <c r="DV7" s="17">
        <v>0</v>
      </c>
      <c r="DW7" s="17">
        <v>262.04661571190297</v>
      </c>
      <c r="DX7" s="17">
        <v>4.2975536764153404</v>
      </c>
      <c r="DY7" s="17">
        <v>2.46966921623227</v>
      </c>
      <c r="EB7" s="56">
        <f t="shared" si="0"/>
        <v>1.0088571699524094</v>
      </c>
      <c r="EC7" s="25">
        <f t="shared" si="1"/>
        <v>7.9999829264468334E-3</v>
      </c>
      <c r="ED7" s="40">
        <f t="shared" si="2"/>
        <v>-1.2008630003684941E-6</v>
      </c>
      <c r="EE7" s="40">
        <f t="shared" si="3"/>
        <v>-1.1552493167299033E-6</v>
      </c>
      <c r="EF7" s="40">
        <f t="shared" si="4"/>
        <v>-4.7083466515834659E-7</v>
      </c>
      <c r="EG7" s="40">
        <f t="shared" si="5"/>
        <v>-7.8866052105065099E-7</v>
      </c>
      <c r="EH7" s="40">
        <f t="shared" si="6"/>
        <v>-7.8513484203667121E-7</v>
      </c>
      <c r="EI7" s="40">
        <f t="shared" si="7"/>
        <v>-9.4567704143867492E-7</v>
      </c>
      <c r="EJ7" s="40">
        <f t="shared" si="8"/>
        <v>-6.128985796909554E-7</v>
      </c>
      <c r="EK7" s="40">
        <f t="shared" si="9"/>
        <v>-3.3989415334244668E-6</v>
      </c>
      <c r="EL7" s="40">
        <f t="shared" si="10"/>
        <v>-1.8071449843022226E-6</v>
      </c>
      <c r="EM7" s="40">
        <f t="shared" si="11"/>
        <v>1.6381338745320691E-5</v>
      </c>
      <c r="EN7" s="40">
        <f t="shared" si="12"/>
        <v>-1.7769326657736675E-6</v>
      </c>
      <c r="EO7" s="40">
        <f t="shared" si="13"/>
        <v>-7.5577604988024095E-7</v>
      </c>
      <c r="EP7" s="40">
        <f t="shared" si="14"/>
        <v>1.9077480157412874E-6</v>
      </c>
      <c r="EQ7" s="40">
        <f t="shared" si="15"/>
        <v>-1.4500786439853964E-6</v>
      </c>
      <c r="ER7" s="40">
        <f t="shared" si="16"/>
        <v>3.5224218508812375E-8</v>
      </c>
      <c r="ES7" s="40">
        <f t="shared" si="17"/>
        <v>9.7180595238192935E-6</v>
      </c>
      <c r="ET7" s="40">
        <f t="shared" si="18"/>
        <v>-9.0665301450372067E-6</v>
      </c>
      <c r="EU7" s="40">
        <f t="shared" si="19"/>
        <v>1.2435658385077971E-6</v>
      </c>
      <c r="EV7" s="40">
        <f t="shared" si="20"/>
        <v>6.2331606022102144E-7</v>
      </c>
      <c r="EW7" s="40">
        <f t="shared" si="21"/>
        <v>-3.1310004582172249E-6</v>
      </c>
      <c r="EX7" s="40">
        <f t="shared" si="22"/>
        <v>1.0000392767675936E-5</v>
      </c>
      <c r="EY7" s="40">
        <f t="shared" si="23"/>
        <v>-9.0622628447252846E-6</v>
      </c>
      <c r="EZ7" s="40">
        <f t="shared" si="24"/>
        <v>-1.6194506572910092E-5</v>
      </c>
      <c r="FA7" s="40">
        <f t="shared" si="25"/>
        <v>-2.1106949071632042E-5</v>
      </c>
      <c r="FB7" s="40">
        <f t="shared" si="26"/>
        <v>-1.6242375889294E-5</v>
      </c>
      <c r="FC7" s="40">
        <f t="shared" si="27"/>
        <v>-4.3750484797656091E-7</v>
      </c>
      <c r="FD7" s="40">
        <f t="shared" si="28"/>
        <v>-4.6498849183568727E-7</v>
      </c>
      <c r="FE7" s="40">
        <f t="shared" si="29"/>
        <v>-1.4512801260781541E-6</v>
      </c>
      <c r="FF7" s="40">
        <f t="shared" si="30"/>
        <v>-3.4586727598773385E-6</v>
      </c>
      <c r="FG7" s="40">
        <f t="shared" si="31"/>
        <v>-5.9258189009056803E-6</v>
      </c>
    </row>
    <row r="8" spans="1:163" x14ac:dyDescent="0.3">
      <c r="A8" s="15" t="s">
        <v>175</v>
      </c>
      <c r="B8" s="15">
        <v>136.28230139999999</v>
      </c>
      <c r="C8" s="15">
        <v>0.45188721900000001</v>
      </c>
      <c r="D8" s="15">
        <v>813.82177799999999</v>
      </c>
      <c r="E8" s="15">
        <v>23.346602579999999</v>
      </c>
      <c r="F8" s="15">
        <v>22.646204805</v>
      </c>
      <c r="G8" s="15">
        <v>0.50939036510000002</v>
      </c>
      <c r="H8" s="15">
        <v>37.049894070000001</v>
      </c>
      <c r="I8" s="17">
        <v>2.9010067058</v>
      </c>
      <c r="J8" s="17">
        <v>0.59279830509999998</v>
      </c>
      <c r="K8" s="17">
        <v>8.2340499999999995E-5</v>
      </c>
      <c r="L8" s="17">
        <v>0.83362261670000004</v>
      </c>
      <c r="M8" s="17">
        <v>6.8912802999999995E-2</v>
      </c>
      <c r="N8" s="17">
        <v>3.9842434999999999E-7</v>
      </c>
      <c r="O8" s="17">
        <v>8.2621263778999996</v>
      </c>
      <c r="P8" s="17">
        <v>1.0941071999999999E-6</v>
      </c>
      <c r="Q8" s="17">
        <v>1.7721530000000001E-4</v>
      </c>
      <c r="R8" s="17">
        <v>0.10114621090000001</v>
      </c>
      <c r="S8" s="17">
        <v>3.095401E-4</v>
      </c>
      <c r="T8" s="17">
        <v>0.7965727226</v>
      </c>
      <c r="U8" s="17">
        <v>0.60761826279999998</v>
      </c>
      <c r="V8" s="17">
        <v>4.7894459100000002E-2</v>
      </c>
      <c r="W8" s="17">
        <v>2.1830900000000001E-5</v>
      </c>
      <c r="X8" s="17">
        <v>2.8569659999999998E-4</v>
      </c>
      <c r="Y8" s="17">
        <v>3.2904940000000001E-4</v>
      </c>
      <c r="Z8" s="17">
        <v>5.45360945E-2</v>
      </c>
      <c r="AA8" s="17">
        <v>23.34660195</v>
      </c>
      <c r="AB8" s="17">
        <v>22.646216249999998</v>
      </c>
      <c r="AC8" s="17">
        <v>0.1422715933</v>
      </c>
      <c r="AD8" s="17">
        <v>0.1033692044</v>
      </c>
      <c r="AE8" s="17">
        <v>4.8236399999999998E-5</v>
      </c>
      <c r="AF8" s="15"/>
      <c r="AG8" s="17" t="s">
        <v>175</v>
      </c>
      <c r="AH8" s="17">
        <v>0</v>
      </c>
      <c r="AI8" s="17">
        <v>0.31569632599326403</v>
      </c>
      <c r="AJ8" s="17">
        <v>0.59279753894451404</v>
      </c>
      <c r="AK8" s="17">
        <v>2.9010041372681901</v>
      </c>
      <c r="AL8" s="17">
        <v>2.9010041372681901</v>
      </c>
      <c r="AM8" s="17">
        <v>0.135582933249557</v>
      </c>
      <c r="AN8" s="17">
        <v>1.1097092568195001E-2</v>
      </c>
      <c r="AO8" s="5">
        <v>1.39971195511389E-5</v>
      </c>
      <c r="AP8" s="5">
        <v>6.8343615690294896E-5</v>
      </c>
      <c r="AQ8" s="17">
        <v>0.83362314552707595</v>
      </c>
      <c r="AR8" s="5">
        <v>4.82337248823382E-5</v>
      </c>
      <c r="AS8" s="17">
        <v>6.8913345892156405E-2</v>
      </c>
      <c r="AT8" s="5">
        <v>0</v>
      </c>
      <c r="AU8" s="5">
        <v>7.96860838748435E-8</v>
      </c>
      <c r="AV8" s="5">
        <v>3.1871489277269801E-7</v>
      </c>
      <c r="AW8" s="17">
        <v>136.28218019477799</v>
      </c>
      <c r="AX8" s="17">
        <v>0.70038507140219597</v>
      </c>
      <c r="AY8" s="17">
        <v>17.4647605835634</v>
      </c>
      <c r="AZ8" s="17">
        <v>1.1121314362560999</v>
      </c>
      <c r="BA8" s="17">
        <v>2.5839480701290201E-2</v>
      </c>
      <c r="BB8" s="17">
        <v>3.9766818675352802</v>
      </c>
      <c r="BC8" s="17">
        <v>6.6806252748887907E-2</v>
      </c>
      <c r="BD8" s="17">
        <v>1.63772534855404</v>
      </c>
      <c r="BE8" s="17">
        <v>1.23182781037054E-2</v>
      </c>
      <c r="BF8" s="17">
        <v>0.28459930431720099</v>
      </c>
      <c r="BG8" s="17">
        <v>0.14227079216345001</v>
      </c>
      <c r="BH8" s="17">
        <v>0</v>
      </c>
      <c r="BI8" s="17">
        <v>0</v>
      </c>
      <c r="BJ8" s="17">
        <v>8.2621265475707801</v>
      </c>
      <c r="BK8" s="17">
        <v>8.2621265475707801</v>
      </c>
      <c r="BL8" s="17">
        <v>9.21121673284723E-2</v>
      </c>
      <c r="BM8" s="17">
        <v>0</v>
      </c>
      <c r="BN8" s="17">
        <v>0.103367985193207</v>
      </c>
      <c r="BO8" s="5">
        <v>3.17314441709023E-7</v>
      </c>
      <c r="BP8" s="5">
        <v>6.12705409224137E-7</v>
      </c>
      <c r="BQ8" s="17">
        <v>6.5105741975451501</v>
      </c>
      <c r="BR8" s="17">
        <v>9.4375461981624401E-2</v>
      </c>
      <c r="BS8" s="17">
        <v>1.9051089395470601E-2</v>
      </c>
      <c r="BT8" s="17">
        <v>0</v>
      </c>
      <c r="BU8" s="17">
        <v>8.6054933753070593</v>
      </c>
      <c r="BV8" s="17">
        <v>1.4329496771882199E-2</v>
      </c>
      <c r="BW8" s="5">
        <v>5.8481490544927301E-5</v>
      </c>
      <c r="BX8" s="17">
        <v>1.1873685301234E-4</v>
      </c>
      <c r="BY8" s="17">
        <v>0</v>
      </c>
      <c r="BZ8" s="17">
        <v>0</v>
      </c>
      <c r="CA8" s="17">
        <v>0.101145440275054</v>
      </c>
      <c r="CB8" s="17">
        <v>0.45188608133952801</v>
      </c>
      <c r="CC8" s="17">
        <v>0</v>
      </c>
      <c r="CD8" s="17">
        <v>1.5788377122637599E-4</v>
      </c>
      <c r="CE8" s="17">
        <v>1.5167054790367999E-4</v>
      </c>
      <c r="CF8" s="17">
        <v>37.378021351763898</v>
      </c>
      <c r="CG8" s="17">
        <v>732.43940675826798</v>
      </c>
      <c r="CH8" s="17">
        <v>74.871421877566405</v>
      </c>
      <c r="CI8" s="17">
        <v>813.82140283338003</v>
      </c>
      <c r="CJ8" s="17">
        <v>0</v>
      </c>
      <c r="CK8" s="17">
        <v>1.00364161316048</v>
      </c>
      <c r="CL8" s="17">
        <v>0</v>
      </c>
      <c r="CM8" s="17">
        <v>4.78939661954286E-2</v>
      </c>
      <c r="CN8" s="5">
        <v>2.18307728059877E-5</v>
      </c>
      <c r="CO8" s="17">
        <v>2.8569620229611302E-4</v>
      </c>
      <c r="CP8" s="17">
        <v>3.2904675699003001E-4</v>
      </c>
      <c r="CQ8" s="17">
        <v>5.4537059144496303E-2</v>
      </c>
      <c r="CR8" s="17">
        <v>1.36225767621819E-2</v>
      </c>
      <c r="CS8" s="17">
        <v>4.1337855785644599</v>
      </c>
      <c r="CT8" s="17">
        <v>0.13226022321797601</v>
      </c>
      <c r="CU8" s="17">
        <v>8.5143761305577104E-2</v>
      </c>
      <c r="CV8" s="17">
        <v>10.508544089683999</v>
      </c>
      <c r="CW8" s="17">
        <v>7.79892823404265E-2</v>
      </c>
      <c r="CX8" s="17">
        <v>0</v>
      </c>
      <c r="CY8" s="5">
        <v>1.6411182614351E-7</v>
      </c>
      <c r="CZ8" s="17">
        <v>5.9436099582775202E-2</v>
      </c>
      <c r="DA8" s="17">
        <v>23.346587357341601</v>
      </c>
      <c r="DB8" s="17">
        <v>22.646191258420199</v>
      </c>
      <c r="DC8" s="17">
        <v>0.70039609892138999</v>
      </c>
      <c r="DD8" s="17">
        <v>3.0043365465698801E-2</v>
      </c>
      <c r="DE8" s="17">
        <v>0</v>
      </c>
      <c r="DF8" s="17">
        <v>0.29066479604490703</v>
      </c>
      <c r="DG8" s="17">
        <v>6.9686360885596599E-2</v>
      </c>
      <c r="DH8" s="17">
        <v>1.8878830933051101</v>
      </c>
      <c r="DI8" s="17">
        <v>0.393911798585734</v>
      </c>
      <c r="DJ8" s="17">
        <v>0.283437100481158</v>
      </c>
      <c r="DK8" s="17">
        <v>7.5515147516768799</v>
      </c>
      <c r="DL8" s="17">
        <v>0</v>
      </c>
      <c r="DM8" s="17">
        <v>6.7278144479902199E-2</v>
      </c>
      <c r="DN8" s="17">
        <v>1.19266765433731</v>
      </c>
      <c r="DO8" s="17">
        <v>2.1081602649955602E-3</v>
      </c>
      <c r="DP8" s="17">
        <v>0.50939002386503196</v>
      </c>
      <c r="DQ8" s="17">
        <v>6.7997682775715198</v>
      </c>
      <c r="DR8" s="17">
        <v>0</v>
      </c>
      <c r="DS8" s="17">
        <v>3.7011221045674201E-3</v>
      </c>
      <c r="DT8" s="17">
        <v>0.29705307044097901</v>
      </c>
      <c r="DU8" s="17">
        <v>0.79657142419285998</v>
      </c>
      <c r="DV8" s="17">
        <v>0</v>
      </c>
      <c r="DW8" s="17">
        <v>37.0498919184069</v>
      </c>
      <c r="DX8" s="17">
        <v>0.60761951480348397</v>
      </c>
      <c r="DY8" s="17">
        <v>0.349177847661722</v>
      </c>
      <c r="EB8" s="56">
        <f t="shared" si="0"/>
        <v>1.0088564207981934</v>
      </c>
      <c r="EC8" s="25">
        <f t="shared" si="1"/>
        <v>8.0000036554434412E-3</v>
      </c>
      <c r="ED8" s="40">
        <f t="shared" si="2"/>
        <v>-8.8936876436699449E-7</v>
      </c>
      <c r="EE8" s="40">
        <f t="shared" si="3"/>
        <v>-2.5175761211224186E-6</v>
      </c>
      <c r="EF8" s="40">
        <f t="shared" si="4"/>
        <v>-4.6099358619094329E-7</v>
      </c>
      <c r="EG8" s="40">
        <f t="shared" si="5"/>
        <v>-6.5202884855110547E-7</v>
      </c>
      <c r="EH8" s="40">
        <f t="shared" si="6"/>
        <v>-5.9818322397336121E-7</v>
      </c>
      <c r="EI8" s="40">
        <f t="shared" si="7"/>
        <v>-6.6988893280860085E-7</v>
      </c>
      <c r="EJ8" s="40">
        <f t="shared" si="8"/>
        <v>-5.8072854323238665E-8</v>
      </c>
      <c r="EK8" s="40">
        <f t="shared" si="9"/>
        <v>-8.8539326874864918E-7</v>
      </c>
      <c r="EL8" s="40">
        <f t="shared" si="10"/>
        <v>-1.292438725535135E-6</v>
      </c>
      <c r="EM8" s="40">
        <f t="shared" si="11"/>
        <v>2.8569347258646976E-6</v>
      </c>
      <c r="EN8" s="40">
        <f t="shared" si="12"/>
        <v>6.343722750719378E-7</v>
      </c>
      <c r="EO8" s="40">
        <f t="shared" si="13"/>
        <v>7.8779578362304791E-6</v>
      </c>
      <c r="EP8" s="40">
        <f t="shared" si="14"/>
        <v>-5.8664467818006961E-5</v>
      </c>
      <c r="EQ8" s="40">
        <f t="shared" si="15"/>
        <v>2.0535970133594169E-8</v>
      </c>
      <c r="ER8" s="40">
        <f t="shared" si="16"/>
        <v>2.2371735301615636E-5</v>
      </c>
      <c r="ES8" s="40">
        <f t="shared" si="17"/>
        <v>1.7174348192828969E-5</v>
      </c>
      <c r="ET8" s="40">
        <f t="shared" si="18"/>
        <v>-7.6189205621420744E-6</v>
      </c>
      <c r="EU8" s="40">
        <f t="shared" si="19"/>
        <v>4.5936310209919731E-5</v>
      </c>
      <c r="EV8" s="40">
        <f t="shared" si="20"/>
        <v>-1.6299919683275694E-6</v>
      </c>
      <c r="EW8" s="40">
        <f t="shared" si="21"/>
        <v>2.06050996266732E-6</v>
      </c>
      <c r="EX8" s="40">
        <f t="shared" si="22"/>
        <v>-1.0291473808536329E-5</v>
      </c>
      <c r="EY8" s="40">
        <f t="shared" si="23"/>
        <v>-5.826329299342226E-6</v>
      </c>
      <c r="EZ8" s="40">
        <f t="shared" si="24"/>
        <v>-1.3920497722654488E-6</v>
      </c>
      <c r="FA8" s="40">
        <f t="shared" si="25"/>
        <v>-8.0322588948892833E-6</v>
      </c>
      <c r="FB8" s="40">
        <f t="shared" si="26"/>
        <v>1.7688184406066705E-5</v>
      </c>
      <c r="FC8" s="40">
        <f t="shared" si="27"/>
        <v>1.1745637146692371E-7</v>
      </c>
      <c r="FD8" s="40">
        <f t="shared" si="28"/>
        <v>1.4884627615552147E-7</v>
      </c>
      <c r="FE8" s="40">
        <f t="shared" si="29"/>
        <v>-5.6310366068576056E-6</v>
      </c>
      <c r="FF8" s="40">
        <f t="shared" si="30"/>
        <v>-1.1794681018132528E-5</v>
      </c>
      <c r="FG8" s="40">
        <f t="shared" si="31"/>
        <v>-5.5458484915916364E-5</v>
      </c>
    </row>
    <row r="9" spans="1:163" x14ac:dyDescent="0.3">
      <c r="A9" s="15" t="s">
        <v>176</v>
      </c>
      <c r="B9" s="15">
        <v>38.992672609000003</v>
      </c>
      <c r="C9" s="15">
        <v>0.12572317259999999</v>
      </c>
      <c r="D9" s="15">
        <v>214.46235254999999</v>
      </c>
      <c r="E9" s="15">
        <v>6.1712385718</v>
      </c>
      <c r="F9" s="15">
        <v>5.9861006803999999</v>
      </c>
      <c r="G9" s="15">
        <v>0.14172156159999999</v>
      </c>
      <c r="H9" s="15">
        <v>9.8172642361999998</v>
      </c>
      <c r="I9" s="17">
        <v>0.76869178959999995</v>
      </c>
      <c r="J9" s="17">
        <v>0.1570762278</v>
      </c>
      <c r="K9" s="17">
        <v>2.4305900000000001E-5</v>
      </c>
      <c r="L9" s="17">
        <v>0.22088844539999999</v>
      </c>
      <c r="M9" s="17">
        <v>1.8260111499999999E-2</v>
      </c>
      <c r="N9" s="17">
        <v>1.1749036E-7</v>
      </c>
      <c r="O9" s="17">
        <v>2.1892499248999999</v>
      </c>
      <c r="P9" s="17">
        <v>3.2293225999999999E-7</v>
      </c>
      <c r="Q9" s="17">
        <v>5.2149299999999999E-5</v>
      </c>
      <c r="R9" s="17">
        <v>2.6801131400000001E-2</v>
      </c>
      <c r="S9" s="17">
        <v>9.1322099999999998E-5</v>
      </c>
      <c r="T9" s="17">
        <v>0.2110711811</v>
      </c>
      <c r="U9" s="17">
        <v>0.1610031334</v>
      </c>
      <c r="V9" s="17">
        <v>1.26595241E-2</v>
      </c>
      <c r="W9" s="5">
        <v>5.7706009999999997E-6</v>
      </c>
      <c r="X9" s="17">
        <v>7.5479400000000001E-5</v>
      </c>
      <c r="Y9" s="17">
        <v>8.6978000000000006E-5</v>
      </c>
      <c r="Z9" s="17">
        <v>1.4433521100000001E-2</v>
      </c>
      <c r="AA9" s="17">
        <v>6.1712385703999999</v>
      </c>
      <c r="AB9" s="17">
        <v>5.9860933314000002</v>
      </c>
      <c r="AC9" s="17">
        <v>3.7698294600000001E-2</v>
      </c>
      <c r="AD9" s="17">
        <v>2.7390167300000001E-2</v>
      </c>
      <c r="AE9" s="17">
        <v>1.2750400000000001E-5</v>
      </c>
      <c r="AF9" s="15"/>
      <c r="AG9" s="17" t="s">
        <v>176</v>
      </c>
      <c r="AH9" s="17">
        <v>0</v>
      </c>
      <c r="AI9" s="17">
        <v>8.3650988083467395E-2</v>
      </c>
      <c r="AJ9" s="17">
        <v>0.157076885017191</v>
      </c>
      <c r="AK9" s="17">
        <v>0.76869085383019198</v>
      </c>
      <c r="AL9" s="17">
        <v>0.76869085383019198</v>
      </c>
      <c r="AM9" s="17">
        <v>3.59254870616246E-2</v>
      </c>
      <c r="AN9" s="17">
        <v>2.9404899675612001E-3</v>
      </c>
      <c r="AO9" s="5">
        <v>4.1318846762236998E-6</v>
      </c>
      <c r="AP9" s="5">
        <v>2.01738123976918E-5</v>
      </c>
      <c r="AQ9" s="17">
        <v>0.22088840177416999</v>
      </c>
      <c r="AR9" s="5">
        <v>1.27503512892298E-5</v>
      </c>
      <c r="AS9" s="17">
        <v>1.8260355827514799E-2</v>
      </c>
      <c r="AT9" s="5">
        <v>0</v>
      </c>
      <c r="AU9" s="5">
        <v>2.3497852147026201E-8</v>
      </c>
      <c r="AV9" s="5">
        <v>9.3988833589620798E-8</v>
      </c>
      <c r="AW9" s="17">
        <v>38.992657065537799</v>
      </c>
      <c r="AX9" s="17">
        <v>0.185144637532587</v>
      </c>
      <c r="AY9" s="17">
        <v>4.61649013156081</v>
      </c>
      <c r="AZ9" s="17">
        <v>0.29397084056724798</v>
      </c>
      <c r="BA9" s="17">
        <v>6.8301834796651202E-3</v>
      </c>
      <c r="BB9" s="17">
        <v>1.0511512976956101</v>
      </c>
      <c r="BC9" s="5">
        <v>1.7659044296367301E-2</v>
      </c>
      <c r="BD9" s="17">
        <v>0.43395341660807801</v>
      </c>
      <c r="BE9" s="17">
        <v>3.2638639395162002E-3</v>
      </c>
      <c r="BF9" s="17">
        <v>7.5411706007705304E-2</v>
      </c>
      <c r="BG9" s="17">
        <v>3.7699036614968297E-2</v>
      </c>
      <c r="BH9" s="17">
        <v>0</v>
      </c>
      <c r="BI9" s="17">
        <v>0</v>
      </c>
      <c r="BJ9" s="17">
        <v>2.18924939955135</v>
      </c>
      <c r="BK9" s="17">
        <v>2.18924939955135</v>
      </c>
      <c r="BL9" s="17">
        <v>2.44075092551574E-2</v>
      </c>
      <c r="BM9" s="17">
        <v>0</v>
      </c>
      <c r="BN9" s="17">
        <v>2.7389703325947801E-2</v>
      </c>
      <c r="BO9" s="5">
        <v>9.3650724487177194E-8</v>
      </c>
      <c r="BP9" s="5">
        <v>1.80843830053406E-7</v>
      </c>
      <c r="BQ9" s="17">
        <v>1.71569480469805</v>
      </c>
      <c r="BR9" s="17">
        <v>2.5007765934180901E-2</v>
      </c>
      <c r="BS9" s="17">
        <v>5.0484932364181301E-3</v>
      </c>
      <c r="BT9" s="17">
        <v>0</v>
      </c>
      <c r="BU9" s="17">
        <v>2.2802328794512001</v>
      </c>
      <c r="BV9" s="17">
        <v>3.79694465803558E-3</v>
      </c>
      <c r="BW9" s="5">
        <v>1.72102658222963E-5</v>
      </c>
      <c r="BX9" s="5">
        <v>3.4939043304287502E-5</v>
      </c>
      <c r="BY9" s="17">
        <v>0</v>
      </c>
      <c r="BZ9" s="17">
        <v>0</v>
      </c>
      <c r="CA9" s="17">
        <v>2.68019500761091E-2</v>
      </c>
      <c r="CB9" s="17">
        <v>0.125722424973958</v>
      </c>
      <c r="CC9" s="17">
        <v>0</v>
      </c>
      <c r="CD9" s="5">
        <v>4.6574090180062397E-5</v>
      </c>
      <c r="CE9" s="5">
        <v>4.4748728208689501E-5</v>
      </c>
      <c r="CF9" s="17">
        <v>9.9041961672646703</v>
      </c>
      <c r="CG9" s="17">
        <v>193.01597870335101</v>
      </c>
      <c r="CH9" s="17">
        <v>19.7305144485413</v>
      </c>
      <c r="CI9" s="17">
        <v>214.46218795659101</v>
      </c>
      <c r="CJ9" s="17">
        <v>0</v>
      </c>
      <c r="CK9" s="17">
        <v>0.26593596178839002</v>
      </c>
      <c r="CL9" s="17">
        <v>0</v>
      </c>
      <c r="CM9" s="17">
        <v>1.26594714804588E-2</v>
      </c>
      <c r="CN9" s="5">
        <v>5.7706085396032899E-6</v>
      </c>
      <c r="CO9" s="5">
        <v>7.5476904225709195E-5</v>
      </c>
      <c r="CP9" s="5">
        <v>8.6978617768150904E-5</v>
      </c>
      <c r="CQ9" s="17">
        <v>1.44333161152355E-2</v>
      </c>
      <c r="CR9" s="17">
        <v>3.6008725893836501E-3</v>
      </c>
      <c r="CS9" s="17">
        <v>1.0953499907405799</v>
      </c>
      <c r="CT9" s="17">
        <v>3.4960456687445102E-2</v>
      </c>
      <c r="CU9" s="17">
        <v>2.2506113086085099E-2</v>
      </c>
      <c r="CV9" s="17">
        <v>2.7777361177708899</v>
      </c>
      <c r="CW9" s="17">
        <v>2.06150687015327E-2</v>
      </c>
      <c r="CX9" s="17">
        <v>0</v>
      </c>
      <c r="CY9" s="5">
        <v>4.8440400800277798E-8</v>
      </c>
      <c r="CZ9" s="17">
        <v>1.5710788317707999E-2</v>
      </c>
      <c r="DA9" s="17">
        <v>6.1712348525383298</v>
      </c>
      <c r="DB9" s="17">
        <v>5.98609732380935</v>
      </c>
      <c r="DC9" s="17">
        <v>0.18513752872898001</v>
      </c>
      <c r="DD9" s="17">
        <v>7.9413929904043699E-3</v>
      </c>
      <c r="DE9" s="17">
        <v>0</v>
      </c>
      <c r="DF9" s="17">
        <v>7.6831851276200694E-2</v>
      </c>
      <c r="DG9" s="17">
        <v>1.8420198415979101E-2</v>
      </c>
      <c r="DH9" s="17">
        <v>0.49902627358256701</v>
      </c>
      <c r="DI9" s="17">
        <v>0.10412426462077699</v>
      </c>
      <c r="DJ9" s="17">
        <v>7.4921159410704499E-2</v>
      </c>
      <c r="DK9" s="17">
        <v>1.9961014346577499</v>
      </c>
      <c r="DL9" s="17">
        <v>0</v>
      </c>
      <c r="DM9" s="17">
        <v>1.7783728236247201E-2</v>
      </c>
      <c r="DN9" s="17">
        <v>0.31526035152697501</v>
      </c>
      <c r="DO9" s="17">
        <v>5.5725193868946202E-4</v>
      </c>
      <c r="DP9" s="17">
        <v>0.14172079123883199</v>
      </c>
      <c r="DQ9" s="17">
        <v>1.80176445861493</v>
      </c>
      <c r="DR9" s="17">
        <v>0</v>
      </c>
      <c r="DS9" s="17">
        <v>9.8081812352718008E-4</v>
      </c>
      <c r="DT9" s="17">
        <v>7.8710451993363906E-2</v>
      </c>
      <c r="DU9" s="17">
        <v>0.211069885184345</v>
      </c>
      <c r="DV9" s="17">
        <v>0</v>
      </c>
      <c r="DW9" s="17">
        <v>9.81724323043262</v>
      </c>
      <c r="DX9" s="17">
        <v>0.16100538367091599</v>
      </c>
      <c r="DY9" s="17">
        <v>9.2523578361635203E-2</v>
      </c>
      <c r="EB9" s="56">
        <f t="shared" si="0"/>
        <v>1.0088571643577602</v>
      </c>
      <c r="EC9" s="25">
        <f t="shared" si="1"/>
        <v>7.9999874152422677E-3</v>
      </c>
      <c r="ED9" s="40">
        <f t="shared" si="2"/>
        <v>-3.9862520736422935E-7</v>
      </c>
      <c r="EE9" s="40">
        <f t="shared" si="3"/>
        <v>-5.9466049617603404E-6</v>
      </c>
      <c r="EF9" s="40">
        <f t="shared" si="4"/>
        <v>-7.6746994064542934E-7</v>
      </c>
      <c r="EG9" s="40">
        <f t="shared" si="5"/>
        <v>-6.0267669559788712E-7</v>
      </c>
      <c r="EH9" s="40">
        <f t="shared" si="6"/>
        <v>-5.6073073760061909E-7</v>
      </c>
      <c r="EI9" s="40">
        <f t="shared" si="7"/>
        <v>-5.4357372251495718E-6</v>
      </c>
      <c r="EJ9" s="40">
        <f t="shared" si="8"/>
        <v>-2.1396762758281903E-6</v>
      </c>
      <c r="EK9" s="40">
        <f t="shared" si="9"/>
        <v>-1.2173537178818711E-6</v>
      </c>
      <c r="EL9" s="40">
        <f t="shared" si="10"/>
        <v>4.1840652796885144E-6</v>
      </c>
      <c r="EM9" s="40">
        <f t="shared" si="11"/>
        <v>-8.3488405900857685E-6</v>
      </c>
      <c r="EN9" s="40">
        <f t="shared" si="12"/>
        <v>-1.9750163900631567E-7</v>
      </c>
      <c r="EO9" s="40">
        <f t="shared" si="13"/>
        <v>1.3380395557822378E-5</v>
      </c>
      <c r="EP9" s="40">
        <f t="shared" si="14"/>
        <v>-3.1272892116414848E-5</v>
      </c>
      <c r="EQ9" s="40">
        <f t="shared" si="15"/>
        <v>-2.3996741712333742E-7</v>
      </c>
      <c r="ER9" s="40">
        <f t="shared" si="16"/>
        <v>8.3464589788030089E-6</v>
      </c>
      <c r="ES9" s="40">
        <f t="shared" si="17"/>
        <v>1.750087500067968E-7</v>
      </c>
      <c r="ET9" s="40">
        <f t="shared" si="18"/>
        <v>3.0546326454670298E-5</v>
      </c>
      <c r="EU9" s="40">
        <f t="shared" si="19"/>
        <v>7.8665378030184806E-6</v>
      </c>
      <c r="EV9" s="40">
        <f t="shared" si="20"/>
        <v>-6.1397091173453817E-6</v>
      </c>
      <c r="EW9" s="40">
        <f t="shared" si="21"/>
        <v>1.3976565974046316E-5</v>
      </c>
      <c r="EX9" s="40">
        <f t="shared" si="22"/>
        <v>-4.1565181111332197E-6</v>
      </c>
      <c r="EY9" s="40">
        <f t="shared" si="23"/>
        <v>1.3065542549637066E-6</v>
      </c>
      <c r="EZ9" s="40">
        <f t="shared" si="24"/>
        <v>-3.3065635005132803E-5</v>
      </c>
      <c r="FA9" s="40">
        <f t="shared" si="25"/>
        <v>7.1025793982130292E-6</v>
      </c>
      <c r="FB9" s="40">
        <f t="shared" si="26"/>
        <v>-1.4201992921950508E-5</v>
      </c>
      <c r="FC9" s="40">
        <f t="shared" si="27"/>
        <v>1.2258045449699846E-6</v>
      </c>
      <c r="FD9" s="40">
        <f t="shared" si="28"/>
        <v>1.3641951851333128E-6</v>
      </c>
      <c r="FE9" s="40">
        <f t="shared" si="29"/>
        <v>1.9682985030719581E-5</v>
      </c>
      <c r="FF9" s="40">
        <f t="shared" si="30"/>
        <v>-1.6939438416616299E-5</v>
      </c>
      <c r="FG9" s="40">
        <f t="shared" si="31"/>
        <v>-3.8203327112095935E-6</v>
      </c>
    </row>
    <row r="10" spans="1:163" x14ac:dyDescent="0.3">
      <c r="A10" s="15" t="s">
        <v>177</v>
      </c>
      <c r="B10" s="15">
        <v>31.460412900000001</v>
      </c>
      <c r="C10" s="15">
        <v>9.8431966499999995E-2</v>
      </c>
      <c r="D10" s="15">
        <v>147.43810199999999</v>
      </c>
      <c r="E10" s="15">
        <v>3.9139157400000002</v>
      </c>
      <c r="F10" s="15">
        <v>3.7964981249999998</v>
      </c>
      <c r="G10" s="15">
        <v>0.110957532</v>
      </c>
      <c r="H10" s="15">
        <v>6.2454724500000003</v>
      </c>
      <c r="I10" s="17">
        <v>0.48902049289999999</v>
      </c>
      <c r="J10" s="17">
        <v>9.9927559200000002E-2</v>
      </c>
      <c r="K10" s="17">
        <v>1.83211E-5</v>
      </c>
      <c r="L10" s="17">
        <v>0.14052313020000001</v>
      </c>
      <c r="M10" s="17">
        <v>1.1616578799999999E-2</v>
      </c>
      <c r="N10" s="17">
        <v>8.8602585999999996E-8</v>
      </c>
      <c r="O10" s="17">
        <v>1.3927403564</v>
      </c>
      <c r="P10" s="17">
        <v>2.4341828E-7</v>
      </c>
      <c r="Q10" s="17">
        <v>3.9360699999999997E-5</v>
      </c>
      <c r="R10" s="17">
        <v>1.7050139700000001E-2</v>
      </c>
      <c r="S10" s="17">
        <v>6.8776900000000002E-5</v>
      </c>
      <c r="T10" s="17">
        <v>0.1342776577</v>
      </c>
      <c r="U10" s="17">
        <v>0.1024257482</v>
      </c>
      <c r="V10" s="17">
        <v>8.0288089999999996E-3</v>
      </c>
      <c r="W10" s="5">
        <v>3.6598241999999998E-6</v>
      </c>
      <c r="X10" s="17">
        <v>4.7853599999999999E-5</v>
      </c>
      <c r="Y10" s="17">
        <v>5.51631E-5</v>
      </c>
      <c r="Z10" s="17">
        <v>9.1687335999999994E-3</v>
      </c>
      <c r="AA10" s="17">
        <v>3.9139149</v>
      </c>
      <c r="AB10" s="17">
        <v>3.7964954999999998</v>
      </c>
      <c r="AC10" s="17">
        <v>2.3982614199999999E-2</v>
      </c>
      <c r="AD10" s="17">
        <v>1.7424868199999999E-2</v>
      </c>
      <c r="AE10" s="17">
        <v>8.0865410000000001E-6</v>
      </c>
      <c r="AF10" s="15"/>
      <c r="AG10" s="17" t="s">
        <v>177</v>
      </c>
      <c r="AH10" s="17">
        <v>0</v>
      </c>
      <c r="AI10" s="17">
        <v>5.3216653533843701E-2</v>
      </c>
      <c r="AJ10" s="17">
        <v>9.9927526016876905E-2</v>
      </c>
      <c r="AK10" s="17">
        <v>0.48902365464574399</v>
      </c>
      <c r="AL10" s="17">
        <v>0.48902365464574399</v>
      </c>
      <c r="AM10" s="17">
        <v>2.2854925114502399E-2</v>
      </c>
      <c r="AN10" s="17">
        <v>1.8705889227224901E-3</v>
      </c>
      <c r="AO10" s="5">
        <v>3.1146227065041699E-6</v>
      </c>
      <c r="AP10" s="5">
        <v>1.5205972320970901E-5</v>
      </c>
      <c r="AQ10" s="17">
        <v>0.14052329911543901</v>
      </c>
      <c r="AR10" s="5">
        <v>8.0865917245545294E-6</v>
      </c>
      <c r="AS10" s="17">
        <v>1.1616182977011299E-2</v>
      </c>
      <c r="AT10" s="5">
        <v>0</v>
      </c>
      <c r="AU10" s="5">
        <v>1.77199689148299E-8</v>
      </c>
      <c r="AV10" s="5">
        <v>7.0883116453645102E-8</v>
      </c>
      <c r="AW10" s="17">
        <v>31.460495488792201</v>
      </c>
      <c r="AX10" s="17">
        <v>0.11741804593329901</v>
      </c>
      <c r="AY10" s="17">
        <v>2.9278616820163501</v>
      </c>
      <c r="AZ10" s="17">
        <v>0.18644168499258601</v>
      </c>
      <c r="BA10" s="17">
        <v>4.3317493124335003E-3</v>
      </c>
      <c r="BB10" s="17">
        <v>0.66664891945964899</v>
      </c>
      <c r="BC10" s="5">
        <v>1.1199610884218799E-2</v>
      </c>
      <c r="BD10" s="17">
        <v>0.27607116291274603</v>
      </c>
      <c r="BE10" s="17">
        <v>2.07613769374493E-3</v>
      </c>
      <c r="BF10" s="17">
        <v>4.7974806655863803E-2</v>
      </c>
      <c r="BG10" s="17">
        <v>2.3982686197412902E-2</v>
      </c>
      <c r="BH10" s="17">
        <v>0</v>
      </c>
      <c r="BI10" s="17">
        <v>0</v>
      </c>
      <c r="BJ10" s="17">
        <v>1.39275613494491</v>
      </c>
      <c r="BK10" s="5">
        <v>1.39275613494491</v>
      </c>
      <c r="BL10" s="17">
        <v>1.5527304901205401E-2</v>
      </c>
      <c r="BM10" s="17">
        <v>0</v>
      </c>
      <c r="BN10" s="17">
        <v>1.7425021296648399E-2</v>
      </c>
      <c r="BO10" s="5">
        <v>7.0591246914356203E-8</v>
      </c>
      <c r="BP10" s="5">
        <v>1.36299753556331E-7</v>
      </c>
      <c r="BQ10" s="17">
        <v>1.1795069627474</v>
      </c>
      <c r="BR10" s="17">
        <v>1.5909204578999799E-2</v>
      </c>
      <c r="BS10" s="17">
        <v>3.2113581827300799E-3</v>
      </c>
      <c r="BT10" s="17">
        <v>0</v>
      </c>
      <c r="BU10" s="17">
        <v>1.4506272828464899</v>
      </c>
      <c r="BV10" s="17">
        <v>2.4156496172224999E-3</v>
      </c>
      <c r="BW10" s="5">
        <v>1.2989720949971599E-5</v>
      </c>
      <c r="BX10" s="5">
        <v>2.6371710290624202E-5</v>
      </c>
      <c r="BY10" s="17">
        <v>0</v>
      </c>
      <c r="BZ10" s="17">
        <v>0</v>
      </c>
      <c r="CA10" s="17">
        <v>1.7049925319863001E-2</v>
      </c>
      <c r="CB10" s="17">
        <v>9.8431440114199201E-2</v>
      </c>
      <c r="CC10" s="17">
        <v>0</v>
      </c>
      <c r="CD10" s="5">
        <v>3.5076781472356797E-5</v>
      </c>
      <c r="CE10" s="5">
        <v>3.3701130419925403E-5</v>
      </c>
      <c r="CF10" s="17">
        <v>6.3007845147351604</v>
      </c>
      <c r="CG10" s="17">
        <v>132.69392990404401</v>
      </c>
      <c r="CH10" s="17">
        <v>13.564300357700001</v>
      </c>
      <c r="CI10" s="17">
        <v>147.437737224491</v>
      </c>
      <c r="CJ10" s="17">
        <v>0</v>
      </c>
      <c r="CK10" s="17">
        <v>0.16918288221255801</v>
      </c>
      <c r="CL10" s="17">
        <v>0</v>
      </c>
      <c r="CM10" s="17">
        <v>8.0291759012770299E-3</v>
      </c>
      <c r="CN10" s="5">
        <v>3.6599448624040298E-6</v>
      </c>
      <c r="CO10" s="5">
        <v>4.7854403236384997E-5</v>
      </c>
      <c r="CP10" s="5">
        <v>5.5163918715587201E-5</v>
      </c>
      <c r="CQ10" s="17">
        <v>9.1693954375348195E-3</v>
      </c>
      <c r="CR10" s="17">
        <v>2.28373429895776E-3</v>
      </c>
      <c r="CS10" s="17">
        <v>0.69682655070354804</v>
      </c>
      <c r="CT10" s="17">
        <v>2.2172701268208701E-2</v>
      </c>
      <c r="CU10" s="17">
        <v>1.4273796414182201E-2</v>
      </c>
      <c r="CV10" s="17">
        <v>1.7616880790577401</v>
      </c>
      <c r="CW10" s="17">
        <v>1.30743707182106E-2</v>
      </c>
      <c r="CX10" s="17">
        <v>0</v>
      </c>
      <c r="CY10" s="5">
        <v>3.6512166757607301E-8</v>
      </c>
      <c r="CZ10" s="17">
        <v>9.9640767869839195E-3</v>
      </c>
      <c r="DA10" s="17">
        <v>3.91390510171574</v>
      </c>
      <c r="DB10" s="17">
        <v>3.7964870557824399</v>
      </c>
      <c r="DC10" s="17">
        <v>0.11741804593329901</v>
      </c>
      <c r="DD10" s="17">
        <v>5.0365901111680701E-3</v>
      </c>
      <c r="DE10" s="17">
        <v>0</v>
      </c>
      <c r="DF10" s="17">
        <v>4.8728340966837098E-2</v>
      </c>
      <c r="DG10" s="17">
        <v>1.1682425304651099E-2</v>
      </c>
      <c r="DH10" s="17">
        <v>0.31649134410291202</v>
      </c>
      <c r="DI10" s="17">
        <v>6.6036541609484106E-2</v>
      </c>
      <c r="DJ10" s="17">
        <v>4.7516614582472E-2</v>
      </c>
      <c r="DK10" s="17">
        <v>1.26596217970976</v>
      </c>
      <c r="DL10" s="17">
        <v>0</v>
      </c>
      <c r="DM10" s="17">
        <v>1.12787722460137E-2</v>
      </c>
      <c r="DN10" s="17">
        <v>0.199944068740113</v>
      </c>
      <c r="DO10" s="17">
        <v>3.5341986474643998E-4</v>
      </c>
      <c r="DP10" s="17">
        <v>0.110957799346329</v>
      </c>
      <c r="DQ10" s="17">
        <v>1.1462323403594601</v>
      </c>
      <c r="DR10" s="17">
        <v>0</v>
      </c>
      <c r="DS10" s="17">
        <v>6.2404673397377299E-4</v>
      </c>
      <c r="DT10" s="17">
        <v>5.0074631717455902E-2</v>
      </c>
      <c r="DU10" s="17">
        <v>0.13427798258013501</v>
      </c>
      <c r="DV10" s="17">
        <v>0</v>
      </c>
      <c r="DW10" s="17">
        <v>6.2454752889432701</v>
      </c>
      <c r="DX10" s="17">
        <v>0.102425149651946</v>
      </c>
      <c r="DY10" s="17">
        <v>5.88608643975592E-2</v>
      </c>
      <c r="EB10" s="56">
        <f t="shared" si="0"/>
        <v>1.0088558873797495</v>
      </c>
      <c r="EC10" s="25">
        <f t="shared" si="1"/>
        <v>8.0000343531552182E-3</v>
      </c>
      <c r="ED10" s="40">
        <f t="shared" si="2"/>
        <v>2.6251655520961173E-6</v>
      </c>
      <c r="EE10" s="40">
        <f t="shared" si="3"/>
        <v>-5.3477119223741399E-6</v>
      </c>
      <c r="EF10" s="40">
        <f t="shared" si="4"/>
        <v>-2.4740925448456606E-6</v>
      </c>
      <c r="EG10" s="40">
        <f t="shared" si="5"/>
        <v>-2.7180667563830105E-6</v>
      </c>
      <c r="EH10" s="40">
        <f t="shared" si="6"/>
        <v>-2.915638884949854E-6</v>
      </c>
      <c r="EI10" s="40">
        <f t="shared" si="7"/>
        <v>2.409447328058632E-6</v>
      </c>
      <c r="EJ10" s="40">
        <f t="shared" si="8"/>
        <v>4.5456021022086308E-7</v>
      </c>
      <c r="EK10" s="40">
        <f t="shared" si="9"/>
        <v>6.4654667644826194E-6</v>
      </c>
      <c r="EL10" s="40">
        <f t="shared" si="10"/>
        <v>-3.3207178642391135E-7</v>
      </c>
      <c r="EM10" s="40">
        <f t="shared" si="11"/>
        <v>-2.7562347508024155E-5</v>
      </c>
      <c r="EN10" s="40">
        <f t="shared" si="12"/>
        <v>1.2020472270779175E-6</v>
      </c>
      <c r="EO10" s="40">
        <f t="shared" si="13"/>
        <v>-3.4073972682905124E-5</v>
      </c>
      <c r="EP10" s="40">
        <f t="shared" si="14"/>
        <v>5.6360485348851952E-6</v>
      </c>
      <c r="EQ10" s="40">
        <f t="shared" si="15"/>
        <v>1.1329135999733083E-5</v>
      </c>
      <c r="ER10" s="40">
        <f t="shared" si="16"/>
        <v>-6.2085607151141089E-5</v>
      </c>
      <c r="ES10" s="40">
        <f t="shared" si="17"/>
        <v>1.8577936769548751E-5</v>
      </c>
      <c r="ET10" s="40">
        <f t="shared" si="18"/>
        <v>-1.2573512051641412E-5</v>
      </c>
      <c r="EU10" s="40">
        <f t="shared" si="19"/>
        <v>1.4712676526640988E-5</v>
      </c>
      <c r="EV10" s="40">
        <f t="shared" si="20"/>
        <v>2.4194653122580819E-6</v>
      </c>
      <c r="EW10" s="40">
        <f t="shared" si="21"/>
        <v>-5.8437264507627664E-6</v>
      </c>
      <c r="EX10" s="40">
        <f t="shared" si="22"/>
        <v>4.5698095076162101E-5</v>
      </c>
      <c r="EY10" s="40">
        <f t="shared" si="23"/>
        <v>3.296945356830351E-5</v>
      </c>
      <c r="EZ10" s="40">
        <f t="shared" si="24"/>
        <v>1.6785286477882838E-5</v>
      </c>
      <c r="FA10" s="40">
        <f t="shared" si="25"/>
        <v>1.4841725486798246E-5</v>
      </c>
      <c r="FB10" s="40">
        <f t="shared" si="26"/>
        <v>7.2184181992160178E-5</v>
      </c>
      <c r="FC10" s="40">
        <f t="shared" si="27"/>
        <v>-3.3744733345121188E-6</v>
      </c>
      <c r="FD10" s="40">
        <f t="shared" si="28"/>
        <v>-3.1221780092110062E-6</v>
      </c>
      <c r="FE10" s="40">
        <f t="shared" si="29"/>
        <v>3.0020669265931472E-6</v>
      </c>
      <c r="FF10" s="40">
        <f t="shared" si="30"/>
        <v>8.7861007981886861E-6</v>
      </c>
      <c r="FG10" s="40">
        <f t="shared" si="31"/>
        <v>6.2727134542905306E-6</v>
      </c>
    </row>
    <row r="11" spans="1:163" x14ac:dyDescent="0.3">
      <c r="A11" s="15" t="s">
        <v>178</v>
      </c>
      <c r="B11" s="15">
        <v>676.46255222000002</v>
      </c>
      <c r="C11" s="15">
        <v>2.1666377997000001</v>
      </c>
      <c r="D11" s="15">
        <v>3461.3580145999999</v>
      </c>
      <c r="E11" s="15">
        <v>93.369449256999999</v>
      </c>
      <c r="F11" s="15">
        <v>90.568367687999995</v>
      </c>
      <c r="G11" s="15">
        <v>2.4423446773999999</v>
      </c>
      <c r="H11" s="15">
        <v>148.59136698</v>
      </c>
      <c r="I11" s="17">
        <v>11.634704035</v>
      </c>
      <c r="J11" s="17">
        <v>2.3774618718</v>
      </c>
      <c r="K11" s="17">
        <v>4.104197E-4</v>
      </c>
      <c r="L11" s="17">
        <v>3.3433057581000001</v>
      </c>
      <c r="M11" s="17">
        <v>0.27637994269999999</v>
      </c>
      <c r="N11" s="17">
        <v>1.9849060999999999E-6</v>
      </c>
      <c r="O11" s="17">
        <v>33.135874837999999</v>
      </c>
      <c r="P11" s="17">
        <v>5.4512777999999997E-6</v>
      </c>
      <c r="Q11" s="17">
        <v>8.8088550000000004E-4</v>
      </c>
      <c r="R11" s="17">
        <v>0.40565443200000001</v>
      </c>
      <c r="S11" s="17">
        <v>1.5417276000000001E-3</v>
      </c>
      <c r="T11" s="17">
        <v>3.1947143907000002</v>
      </c>
      <c r="U11" s="17">
        <v>2.4368984185999998</v>
      </c>
      <c r="V11" s="17">
        <v>0.19153381429999999</v>
      </c>
      <c r="W11" s="17">
        <v>8.7307900000000005E-5</v>
      </c>
      <c r="X11" s="17">
        <v>1.1418578999999999E-3</v>
      </c>
      <c r="Y11" s="17">
        <v>1.3159586999999999E-3</v>
      </c>
      <c r="Z11" s="17">
        <v>0.21839477290000001</v>
      </c>
      <c r="AA11" s="17">
        <v>93.369485291999993</v>
      </c>
      <c r="AB11" s="17">
        <v>90.568370904999995</v>
      </c>
      <c r="AC11" s="17">
        <v>0.57059084930000004</v>
      </c>
      <c r="AD11" s="17">
        <v>0.4145699142</v>
      </c>
      <c r="AE11" s="17">
        <v>1.9291060000000001E-4</v>
      </c>
      <c r="AF11" s="15"/>
      <c r="AG11" s="17" t="s">
        <v>178</v>
      </c>
      <c r="AH11" s="17">
        <v>0</v>
      </c>
      <c r="AI11" s="17">
        <v>1.26612331760389</v>
      </c>
      <c r="AJ11" s="17">
        <v>2.3774607148029898</v>
      </c>
      <c r="AK11" s="17">
        <v>11.634694583288899</v>
      </c>
      <c r="AL11" s="17">
        <v>11.634694583288899</v>
      </c>
      <c r="AM11" s="17">
        <v>0.54376386313313696</v>
      </c>
      <c r="AN11" s="17">
        <v>4.4506619866688898E-2</v>
      </c>
      <c r="AO11" s="5">
        <v>6.9771744349057794E-5</v>
      </c>
      <c r="AP11" s="17">
        <v>3.40647760348771E-4</v>
      </c>
      <c r="AQ11" s="17">
        <v>3.3433010877776499</v>
      </c>
      <c r="AR11" s="17">
        <v>1.92906042530153E-4</v>
      </c>
      <c r="AS11" s="17">
        <v>0.27637859306726398</v>
      </c>
      <c r="AT11" s="5">
        <v>0</v>
      </c>
      <c r="AU11" s="5">
        <v>3.9698423070928198E-7</v>
      </c>
      <c r="AV11" s="5">
        <v>1.58786928369626E-6</v>
      </c>
      <c r="AW11" s="17">
        <v>676.46193070432105</v>
      </c>
      <c r="AX11" s="17">
        <v>2.8011157185028299</v>
      </c>
      <c r="AY11" s="17">
        <v>69.846325378395804</v>
      </c>
      <c r="AZ11" s="17">
        <v>4.4477233809090704</v>
      </c>
      <c r="BA11" s="17">
        <v>0.10333834082948801</v>
      </c>
      <c r="BB11" s="17">
        <v>15.9038036452322</v>
      </c>
      <c r="BC11" s="17">
        <v>0.26717690942531003</v>
      </c>
      <c r="BD11" s="17">
        <v>6.5682100129297201</v>
      </c>
      <c r="BE11" s="17">
        <v>4.9402331921861498E-2</v>
      </c>
      <c r="BF11" s="17">
        <v>1.14140682453137</v>
      </c>
      <c r="BG11" s="17">
        <v>0.57059108026847405</v>
      </c>
      <c r="BH11" s="17">
        <v>0</v>
      </c>
      <c r="BI11" s="17">
        <v>0</v>
      </c>
      <c r="BJ11" s="17">
        <v>33.135861793563201</v>
      </c>
      <c r="BK11" s="17">
        <v>33.135861793563201</v>
      </c>
      <c r="BL11" s="17">
        <v>0.36942430887330202</v>
      </c>
      <c r="BM11" s="17">
        <v>0</v>
      </c>
      <c r="BN11" s="17">
        <v>0.41457148996648102</v>
      </c>
      <c r="BO11" s="5">
        <v>1.58082863365373E-6</v>
      </c>
      <c r="BP11" s="5">
        <v>3.0527154379529502E-6</v>
      </c>
      <c r="BQ11" s="17">
        <v>27.690816728956001</v>
      </c>
      <c r="BR11" s="17">
        <v>0.37850606193057401</v>
      </c>
      <c r="BS11" s="17">
        <v>7.6406966815209004E-2</v>
      </c>
      <c r="BT11" s="17">
        <v>0</v>
      </c>
      <c r="BU11" s="17">
        <v>34.513030732842203</v>
      </c>
      <c r="BV11" s="17">
        <v>5.7470152717724397E-2</v>
      </c>
      <c r="BW11" s="17">
        <v>2.9069240383934901E-4</v>
      </c>
      <c r="BX11" s="17">
        <v>5.9019548658432303E-4</v>
      </c>
      <c r="BY11" s="17">
        <v>0</v>
      </c>
      <c r="BZ11" s="17">
        <v>0</v>
      </c>
      <c r="CA11" s="17">
        <v>0.40565246784696701</v>
      </c>
      <c r="CB11" s="17">
        <v>2.1666392325556498</v>
      </c>
      <c r="CC11" s="17">
        <v>0</v>
      </c>
      <c r="CD11" s="17">
        <v>7.86299193645177E-4</v>
      </c>
      <c r="CE11" s="17">
        <v>7.5543199311276096E-4</v>
      </c>
      <c r="CF11" s="17">
        <v>149.90734698699799</v>
      </c>
      <c r="CG11" s="17">
        <v>3115.21827113785</v>
      </c>
      <c r="CH11" s="17">
        <v>318.44514895279298</v>
      </c>
      <c r="CI11" s="17">
        <v>3461.3542368195999</v>
      </c>
      <c r="CJ11" s="17">
        <v>0</v>
      </c>
      <c r="CK11" s="17">
        <v>4.0251740334049204</v>
      </c>
      <c r="CL11" s="17">
        <v>0</v>
      </c>
      <c r="CM11" s="17">
        <v>0.191532775486567</v>
      </c>
      <c r="CN11" s="5">
        <v>8.7307728379750404E-5</v>
      </c>
      <c r="CO11" s="17">
        <v>1.1418677863461999E-3</v>
      </c>
      <c r="CP11" s="17">
        <v>1.3159532458779999E-3</v>
      </c>
      <c r="CQ11" s="17">
        <v>0.21839809541017499</v>
      </c>
      <c r="CR11" s="17">
        <v>5.4480433744715701E-2</v>
      </c>
      <c r="CS11" s="17">
        <v>16.578936244053299</v>
      </c>
      <c r="CT11" s="17">
        <v>0.52894595223796603</v>
      </c>
      <c r="CU11" s="17">
        <v>0.34051333167214998</v>
      </c>
      <c r="CV11" s="17">
        <v>42.026544837491798</v>
      </c>
      <c r="CW11" s="17">
        <v>0.31190051016165399</v>
      </c>
      <c r="CX11" s="17">
        <v>0</v>
      </c>
      <c r="CY11" s="5">
        <v>8.1768373247573498E-7</v>
      </c>
      <c r="CZ11" s="17">
        <v>0.237700929898532</v>
      </c>
      <c r="DA11" s="17">
        <v>93.369397241028807</v>
      </c>
      <c r="DB11" s="17">
        <v>90.568314874730902</v>
      </c>
      <c r="DC11" s="17">
        <v>2.8010823662979401</v>
      </c>
      <c r="DD11" s="17">
        <v>0.120151809173432</v>
      </c>
      <c r="DE11" s="17">
        <v>0</v>
      </c>
      <c r="DF11" s="17">
        <v>1.1624448552500299</v>
      </c>
      <c r="DG11" s="17">
        <v>0.27869453033504699</v>
      </c>
      <c r="DH11" s="17">
        <v>7.5501408704178301</v>
      </c>
      <c r="DI11" s="17">
        <v>1.57536680637356</v>
      </c>
      <c r="DJ11" s="17">
        <v>1.1335386097212801</v>
      </c>
      <c r="DK11" s="17">
        <v>30.200591028180501</v>
      </c>
      <c r="DL11" s="17">
        <v>0</v>
      </c>
      <c r="DM11" s="17">
        <v>0.26906339244035099</v>
      </c>
      <c r="DN11" s="17">
        <v>4.7698058954237599</v>
      </c>
      <c r="DO11" s="17">
        <v>8.4310822082155207E-3</v>
      </c>
      <c r="DP11" s="17">
        <v>2.4423448813390798</v>
      </c>
      <c r="DQ11" s="17">
        <v>27.2709788668462</v>
      </c>
      <c r="DR11" s="17">
        <v>0</v>
      </c>
      <c r="DS11" s="17">
        <v>1.4844822622022901E-2</v>
      </c>
      <c r="DT11" s="17">
        <v>1.1913485925965099</v>
      </c>
      <c r="DU11" s="17">
        <v>3.1947136495259199</v>
      </c>
      <c r="DV11" s="17">
        <v>0</v>
      </c>
      <c r="DW11" s="17">
        <v>148.591302108169</v>
      </c>
      <c r="DX11" s="17">
        <v>2.43690249980994</v>
      </c>
      <c r="DY11" s="17">
        <v>1.40040775469638</v>
      </c>
      <c r="EB11" s="56">
        <f t="shared" si="0"/>
        <v>1.0088568096527679</v>
      </c>
      <c r="EC11" s="25">
        <f t="shared" si="1"/>
        <v>7.9999950407847274E-3</v>
      </c>
      <c r="ED11" s="40">
        <f t="shared" si="2"/>
        <v>-9.1877322245332965E-7</v>
      </c>
      <c r="EE11" s="40">
        <f t="shared" si="3"/>
        <v>6.6132680316204551E-7</v>
      </c>
      <c r="EF11" s="40">
        <f t="shared" si="4"/>
        <v>-1.0914156767602887E-6</v>
      </c>
      <c r="EG11" s="40">
        <f t="shared" si="5"/>
        <v>-5.5709840431164329E-7</v>
      </c>
      <c r="EH11" s="40">
        <f t="shared" si="6"/>
        <v>-5.8313151093832894E-7</v>
      </c>
      <c r="EI11" s="40">
        <f t="shared" si="7"/>
        <v>8.3501350867045517E-8</v>
      </c>
      <c r="EJ11" s="40">
        <f t="shared" si="8"/>
        <v>-4.365787348135613E-7</v>
      </c>
      <c r="EK11" s="40">
        <f t="shared" si="9"/>
        <v>-8.1237228488675042E-7</v>
      </c>
      <c r="EL11" s="40">
        <f t="shared" si="10"/>
        <v>-4.8665218312115569E-7</v>
      </c>
      <c r="EM11" s="40">
        <f t="shared" si="11"/>
        <v>-4.7585964121846451E-7</v>
      </c>
      <c r="EN11" s="40">
        <f t="shared" si="12"/>
        <v>-1.3969175086279391E-6</v>
      </c>
      <c r="EO11" s="40">
        <f t="shared" si="13"/>
        <v>-4.8832513779013553E-6</v>
      </c>
      <c r="EP11" s="40">
        <f t="shared" si="14"/>
        <v>-2.6492736587363122E-5</v>
      </c>
      <c r="EQ11" s="40">
        <f t="shared" si="15"/>
        <v>-3.9366507937561829E-7</v>
      </c>
      <c r="ER11" s="40">
        <f t="shared" si="16"/>
        <v>-9.1714125418838268E-6</v>
      </c>
      <c r="ES11" s="40">
        <f t="shared" si="17"/>
        <v>2.7136599160040995E-6</v>
      </c>
      <c r="ET11" s="40">
        <f t="shared" si="18"/>
        <v>-4.8419365796455289E-6</v>
      </c>
      <c r="EU11" s="40">
        <f t="shared" si="19"/>
        <v>2.3264537378385701E-6</v>
      </c>
      <c r="EV11" s="40">
        <f t="shared" si="20"/>
        <v>-2.3200010695467202E-7</v>
      </c>
      <c r="EW11" s="40">
        <f t="shared" si="21"/>
        <v>1.6747558737247838E-6</v>
      </c>
      <c r="EX11" s="40">
        <f t="shared" si="22"/>
        <v>-5.4236555398478707E-6</v>
      </c>
      <c r="EY11" s="40">
        <f t="shared" si="23"/>
        <v>-1.9656898127281214E-6</v>
      </c>
      <c r="EZ11" s="40">
        <f t="shared" si="24"/>
        <v>8.6581230466834761E-6</v>
      </c>
      <c r="FA11" s="40">
        <f t="shared" si="25"/>
        <v>-4.1445996747141339E-6</v>
      </c>
      <c r="FB11" s="40">
        <f t="shared" si="26"/>
        <v>1.5213322786379004E-5</v>
      </c>
      <c r="FC11" s="40">
        <f t="shared" si="27"/>
        <v>-2.0549596993076382E-8</v>
      </c>
      <c r="FD11" s="40">
        <f t="shared" si="28"/>
        <v>-3.5886790183980924E-8</v>
      </c>
      <c r="FE11" s="40">
        <f t="shared" si="29"/>
        <v>4.0478825466008063E-7</v>
      </c>
      <c r="FF11" s="40">
        <f t="shared" si="30"/>
        <v>3.8009668020941047E-6</v>
      </c>
      <c r="FG11" s="40">
        <f t="shared" si="31"/>
        <v>-2.3624776694557793E-5</v>
      </c>
    </row>
    <row r="12" spans="1:163" x14ac:dyDescent="0.3">
      <c r="A12" s="15" t="s">
        <v>179</v>
      </c>
      <c r="B12" s="15">
        <v>2253.5611853</v>
      </c>
      <c r="C12" s="15">
        <v>7.1025399443000001</v>
      </c>
      <c r="D12" s="15">
        <v>10590.677793000001</v>
      </c>
      <c r="E12" s="15">
        <v>272.81453099999999</v>
      </c>
      <c r="F12" s="15">
        <v>264.6300961</v>
      </c>
      <c r="G12" s="15">
        <v>8.0063447084000003</v>
      </c>
      <c r="H12" s="15">
        <v>434.93727187000002</v>
      </c>
      <c r="I12" s="17">
        <v>34.055588389</v>
      </c>
      <c r="J12" s="17">
        <v>6.9589963503999996</v>
      </c>
      <c r="K12" s="17">
        <v>1.3736928E-3</v>
      </c>
      <c r="L12" s="17">
        <v>9.7860886187999991</v>
      </c>
      <c r="M12" s="17">
        <v>0.80898332559999997</v>
      </c>
      <c r="N12" s="17">
        <v>6.6421185000000001E-6</v>
      </c>
      <c r="O12" s="17">
        <v>96.991011630000003</v>
      </c>
      <c r="P12" s="17">
        <v>1.82409E-5</v>
      </c>
      <c r="Q12" s="17">
        <v>2.9439982999999999E-3</v>
      </c>
      <c r="R12" s="17">
        <v>1.1873787525999999</v>
      </c>
      <c r="S12" s="17">
        <v>5.1585616999999997E-3</v>
      </c>
      <c r="T12" s="17">
        <v>9.3511513467</v>
      </c>
      <c r="U12" s="17">
        <v>7.1329712588999996</v>
      </c>
      <c r="V12" s="17">
        <v>0.55961927720000004</v>
      </c>
      <c r="W12" s="17">
        <v>2.5510339999999999E-4</v>
      </c>
      <c r="X12" s="17">
        <v>3.3348995999999999E-3</v>
      </c>
      <c r="Y12" s="17">
        <v>3.8450753E-3</v>
      </c>
      <c r="Z12" s="17">
        <v>0.63863335850000003</v>
      </c>
      <c r="AA12" s="17">
        <v>272.81453882</v>
      </c>
      <c r="AB12" s="17">
        <v>264.63009210000001</v>
      </c>
      <c r="AC12" s="17">
        <v>1.6701591237</v>
      </c>
      <c r="AD12" s="17">
        <v>1.2134749889000001</v>
      </c>
      <c r="AE12" s="17">
        <v>5.6366200000000004E-4</v>
      </c>
      <c r="AF12" s="15"/>
      <c r="AG12" s="17" t="s">
        <v>179</v>
      </c>
      <c r="AH12" s="17">
        <v>0</v>
      </c>
      <c r="AI12" s="17">
        <v>3.7060255887330902</v>
      </c>
      <c r="AJ12" s="17">
        <v>6.9589955508970203</v>
      </c>
      <c r="AK12" s="17">
        <v>34.055584234607899</v>
      </c>
      <c r="AL12" s="17">
        <v>34.055584234607899</v>
      </c>
      <c r="AM12" s="17">
        <v>1.59162939829229</v>
      </c>
      <c r="AN12" s="17">
        <v>0.130275015778614</v>
      </c>
      <c r="AO12" s="17">
        <v>2.33527398121551E-4</v>
      </c>
      <c r="AP12" s="17">
        <v>1.14015370150961E-3</v>
      </c>
      <c r="AQ12" s="17">
        <v>9.7860876489047808</v>
      </c>
      <c r="AR12" s="17">
        <v>5.6366450954434396E-4</v>
      </c>
      <c r="AS12" s="17">
        <v>0.80898479179667104</v>
      </c>
      <c r="AT12" s="5">
        <v>0</v>
      </c>
      <c r="AU12" s="5">
        <v>1.3284209043767201E-6</v>
      </c>
      <c r="AV12" s="5">
        <v>5.3136425679436898E-6</v>
      </c>
      <c r="AW12" s="17">
        <v>2253.5613668308001</v>
      </c>
      <c r="AX12" s="17">
        <v>8.1844432831561296</v>
      </c>
      <c r="AY12" s="17">
        <v>204.08267851353301</v>
      </c>
      <c r="AZ12" s="17">
        <v>12.9957015642233</v>
      </c>
      <c r="BA12" s="17">
        <v>0.30194297825030098</v>
      </c>
      <c r="BB12" s="17">
        <v>46.469029017234597</v>
      </c>
      <c r="BC12" s="17">
        <v>0.78065878850510095</v>
      </c>
      <c r="BD12" s="17">
        <v>19.225618922610099</v>
      </c>
      <c r="BE12" s="17">
        <v>0.14460313287661</v>
      </c>
      <c r="BF12" s="17">
        <v>3.3409785706063402</v>
      </c>
      <c r="BG12" s="17">
        <v>1.6701599341101301</v>
      </c>
      <c r="BH12" s="17">
        <v>0</v>
      </c>
      <c r="BI12" s="17">
        <v>0</v>
      </c>
      <c r="BJ12" s="17">
        <v>96.991089982439902</v>
      </c>
      <c r="BK12" s="17">
        <v>96.991089982439902</v>
      </c>
      <c r="BL12" s="17">
        <v>1.0813291959912501</v>
      </c>
      <c r="BM12" s="17">
        <v>0</v>
      </c>
      <c r="BN12" s="17">
        <v>1.21347477297552</v>
      </c>
      <c r="BO12" s="5">
        <v>5.2899199114580804E-6</v>
      </c>
      <c r="BP12" s="5">
        <v>1.02149525679036E-5</v>
      </c>
      <c r="BQ12" s="17">
        <v>84.725278138655298</v>
      </c>
      <c r="BR12" s="17">
        <v>1.1079126151499901</v>
      </c>
      <c r="BS12" s="17">
        <v>0.223648450547658</v>
      </c>
      <c r="BT12" s="17">
        <v>0</v>
      </c>
      <c r="BU12" s="17">
        <v>101.022015022955</v>
      </c>
      <c r="BV12" s="17">
        <v>0.16821790363088099</v>
      </c>
      <c r="BW12" s="17">
        <v>9.7152123031796103E-4</v>
      </c>
      <c r="BX12" s="17">
        <v>1.97249776452322E-3</v>
      </c>
      <c r="BY12" s="17">
        <v>0</v>
      </c>
      <c r="BZ12" s="17">
        <v>0</v>
      </c>
      <c r="CA12" s="17">
        <v>1.1873816291217401</v>
      </c>
      <c r="CB12" s="17">
        <v>7.1025430478965097</v>
      </c>
      <c r="CC12" s="17">
        <v>0</v>
      </c>
      <c r="CD12" s="17">
        <v>2.6308692507040999E-3</v>
      </c>
      <c r="CE12" s="17">
        <v>2.5276830685471998E-3</v>
      </c>
      <c r="CF12" s="17">
        <v>438.789221132845</v>
      </c>
      <c r="CG12" s="17">
        <v>9531.6093130995305</v>
      </c>
      <c r="CH12" s="17">
        <v>974.34060606191701</v>
      </c>
      <c r="CI12" s="17">
        <v>10590.675197300099</v>
      </c>
      <c r="CJ12" s="17">
        <v>0</v>
      </c>
      <c r="CK12" s="17">
        <v>11.7819759941891</v>
      </c>
      <c r="CL12" s="17">
        <v>0</v>
      </c>
      <c r="CM12" s="17">
        <v>0.559615561471414</v>
      </c>
      <c r="CN12" s="17">
        <v>2.5510313485840701E-4</v>
      </c>
      <c r="CO12" s="17">
        <v>3.3348928696996499E-3</v>
      </c>
      <c r="CP12" s="17">
        <v>3.84507987677216E-3</v>
      </c>
      <c r="CQ12" s="17">
        <v>0.63862775111912096</v>
      </c>
      <c r="CR12" s="17">
        <v>0.159185238661573</v>
      </c>
      <c r="CS12" s="17">
        <v>48.527656629967403</v>
      </c>
      <c r="CT12" s="17">
        <v>1.5455185771259401</v>
      </c>
      <c r="CU12" s="17">
        <v>0.99493842833821</v>
      </c>
      <c r="CV12" s="17">
        <v>122.79658011122299</v>
      </c>
      <c r="CW12" s="17">
        <v>0.91133651023550799</v>
      </c>
      <c r="CX12" s="17">
        <v>0</v>
      </c>
      <c r="CY12" s="5">
        <v>2.7361627838092501E-6</v>
      </c>
      <c r="CZ12" s="17">
        <v>0.69453427828722902</v>
      </c>
      <c r="DA12" s="17">
        <v>272.81433889797898</v>
      </c>
      <c r="DB12" s="17">
        <v>264.62990636974098</v>
      </c>
      <c r="DC12" s="17">
        <v>8.1844325282384496</v>
      </c>
      <c r="DD12" s="17">
        <v>0.35106954000892798</v>
      </c>
      <c r="DE12" s="17">
        <v>0</v>
      </c>
      <c r="DF12" s="17">
        <v>3.3965264453667099</v>
      </c>
      <c r="DG12" s="17">
        <v>0.81431263791508901</v>
      </c>
      <c r="DH12" s="17">
        <v>22.060655975760099</v>
      </c>
      <c r="DI12" s="17">
        <v>4.6030318950379403</v>
      </c>
      <c r="DJ12" s="17">
        <v>3.3120707618622398</v>
      </c>
      <c r="DK12" s="17">
        <v>88.242514656767796</v>
      </c>
      <c r="DL12" s="17">
        <v>0</v>
      </c>
      <c r="DM12" s="17">
        <v>0.78617193818460396</v>
      </c>
      <c r="DN12" s="17">
        <v>13.9368248968181</v>
      </c>
      <c r="DO12" s="17">
        <v>2.4634478148029298E-2</v>
      </c>
      <c r="DP12" s="17">
        <v>8.0063452804497501</v>
      </c>
      <c r="DQ12" s="17">
        <v>79.824076077379601</v>
      </c>
      <c r="DR12" s="17">
        <v>0</v>
      </c>
      <c r="DS12" s="17">
        <v>4.3451273720558098E-2</v>
      </c>
      <c r="DT12" s="17">
        <v>3.4871629845582199</v>
      </c>
      <c r="DU12" s="17">
        <v>9.3511528427112705</v>
      </c>
      <c r="DV12" s="17">
        <v>0</v>
      </c>
      <c r="DW12" s="17">
        <v>434.93705469082897</v>
      </c>
      <c r="DX12" s="17">
        <v>7.1329717539286603</v>
      </c>
      <c r="DY12" s="17">
        <v>4.0990736686592797</v>
      </c>
      <c r="EB12" s="56">
        <f t="shared" si="0"/>
        <v>1.0088568366398543</v>
      </c>
      <c r="EC12" s="25">
        <f t="shared" si="1"/>
        <v>7.9999883444876567E-3</v>
      </c>
      <c r="ED12" s="40">
        <f t="shared" si="2"/>
        <v>8.0552860634781038E-8</v>
      </c>
      <c r="EE12" s="40">
        <f t="shared" si="3"/>
        <v>4.3696994792109427E-7</v>
      </c>
      <c r="EF12" s="40">
        <f t="shared" si="4"/>
        <v>-2.4509289700908512E-7</v>
      </c>
      <c r="EG12" s="40">
        <f t="shared" si="5"/>
        <v>-7.0414878672057623E-7</v>
      </c>
      <c r="EH12" s="40">
        <f t="shared" si="6"/>
        <v>-7.1696402570928307E-7</v>
      </c>
      <c r="EI12" s="40">
        <f t="shared" si="7"/>
        <v>7.1449552901673386E-8</v>
      </c>
      <c r="EJ12" s="40">
        <f t="shared" si="8"/>
        <v>-4.9933446750031294E-7</v>
      </c>
      <c r="EK12" s="40">
        <f t="shared" si="9"/>
        <v>-1.2198855747219263E-7</v>
      </c>
      <c r="EL12" s="40">
        <f t="shared" si="10"/>
        <v>-1.1488768482112915E-7</v>
      </c>
      <c r="EM12" s="40">
        <f t="shared" si="11"/>
        <v>-8.5174566241765754E-6</v>
      </c>
      <c r="EN12" s="40">
        <f t="shared" si="12"/>
        <v>-9.910958873782894E-8</v>
      </c>
      <c r="EO12" s="40">
        <f t="shared" si="13"/>
        <v>1.8123941800486454E-6</v>
      </c>
      <c r="EP12" s="40">
        <f t="shared" si="14"/>
        <v>-8.2846579130503931E-6</v>
      </c>
      <c r="EQ12" s="40">
        <f t="shared" si="15"/>
        <v>8.0783196899347059E-7</v>
      </c>
      <c r="ER12" s="40">
        <f t="shared" si="16"/>
        <v>7.4153781299342519E-6</v>
      </c>
      <c r="ES12" s="40">
        <f t="shared" si="17"/>
        <v>7.0295017430666287E-6</v>
      </c>
      <c r="ET12" s="40">
        <f t="shared" si="18"/>
        <v>2.4225814499689949E-6</v>
      </c>
      <c r="EU12" s="40">
        <f t="shared" si="19"/>
        <v>-1.8184814384204467E-6</v>
      </c>
      <c r="EV12" s="40">
        <f t="shared" si="20"/>
        <v>1.5998150548025311E-7</v>
      </c>
      <c r="EW12" s="40">
        <f t="shared" si="21"/>
        <v>6.9400063839040586E-8</v>
      </c>
      <c r="EX12" s="40">
        <f t="shared" si="22"/>
        <v>-6.639743728327875E-6</v>
      </c>
      <c r="EY12" s="40">
        <f t="shared" si="23"/>
        <v>-1.0393495068279111E-6</v>
      </c>
      <c r="EZ12" s="40">
        <f t="shared" si="24"/>
        <v>-2.0181418205270983E-6</v>
      </c>
      <c r="FA12" s="40">
        <f t="shared" si="25"/>
        <v>1.1902945463885791E-6</v>
      </c>
      <c r="FB12" s="40">
        <f t="shared" si="26"/>
        <v>-8.7802818384550303E-6</v>
      </c>
      <c r="FC12" s="40">
        <f t="shared" si="27"/>
        <v>-3.1037604481006208E-7</v>
      </c>
      <c r="FD12" s="40">
        <f t="shared" si="28"/>
        <v>-3.0698796593591095E-7</v>
      </c>
      <c r="FE12" s="40">
        <f t="shared" si="29"/>
        <v>4.8522929259515318E-7</v>
      </c>
      <c r="FF12" s="40">
        <f t="shared" si="30"/>
        <v>-1.7793896211195447E-7</v>
      </c>
      <c r="FG12" s="40">
        <f t="shared" si="31"/>
        <v>4.4522148804149785E-6</v>
      </c>
    </row>
    <row r="13" spans="1:163" x14ac:dyDescent="0.3">
      <c r="A13" s="15" t="s">
        <v>180</v>
      </c>
      <c r="B13" s="15">
        <v>1076.1235489999999</v>
      </c>
      <c r="C13" s="15">
        <v>3.3894924864</v>
      </c>
      <c r="D13" s="15">
        <v>5035.3898348000002</v>
      </c>
      <c r="E13" s="15">
        <v>129.28267799</v>
      </c>
      <c r="F13" s="15">
        <v>125.40419070999999</v>
      </c>
      <c r="G13" s="15">
        <v>3.8208082439000002</v>
      </c>
      <c r="H13" s="15">
        <v>206.12619289</v>
      </c>
      <c r="I13" s="17">
        <v>16.139680902999999</v>
      </c>
      <c r="J13" s="17">
        <v>3.2980190862000001</v>
      </c>
      <c r="K13" s="17">
        <v>6.5556329999999995E-4</v>
      </c>
      <c r="L13" s="17">
        <v>4.6378393404000002</v>
      </c>
      <c r="M13" s="17">
        <v>0.38339471860000002</v>
      </c>
      <c r="N13" s="17">
        <v>3.1698178999999998E-6</v>
      </c>
      <c r="O13" s="17">
        <v>45.966141014999998</v>
      </c>
      <c r="P13" s="17">
        <v>8.7049546999999992E-6</v>
      </c>
      <c r="Q13" s="17">
        <v>1.4049176000000001E-3</v>
      </c>
      <c r="R13" s="17">
        <v>0.56272450650000005</v>
      </c>
      <c r="S13" s="17">
        <v>2.4617693E-3</v>
      </c>
      <c r="T13" s="17">
        <v>4.4317131472</v>
      </c>
      <c r="U13" s="17">
        <v>3.3804695630000001</v>
      </c>
      <c r="V13" s="17">
        <v>0.26519469829999998</v>
      </c>
      <c r="W13" s="17">
        <v>1.208896E-4</v>
      </c>
      <c r="X13" s="17">
        <v>1.5803289000000001E-3</v>
      </c>
      <c r="Y13" s="17">
        <v>1.8221228999999999E-3</v>
      </c>
      <c r="Z13" s="17">
        <v>0.30264870970000002</v>
      </c>
      <c r="AA13" s="17">
        <v>129.28269416000001</v>
      </c>
      <c r="AB13" s="17">
        <v>125.40429089</v>
      </c>
      <c r="AC13" s="17">
        <v>0.791524581</v>
      </c>
      <c r="AD13" s="17">
        <v>0.57509207819999997</v>
      </c>
      <c r="AE13" s="17">
        <v>2.6711090000000002E-4</v>
      </c>
      <c r="AF13" s="15"/>
      <c r="AG13" s="17" t="s">
        <v>180</v>
      </c>
      <c r="AH13" s="17">
        <v>0</v>
      </c>
      <c r="AI13" s="17">
        <v>1.7563649071607099</v>
      </c>
      <c r="AJ13" s="17">
        <v>3.2980196466407299</v>
      </c>
      <c r="AK13" s="17">
        <v>16.139683583269001</v>
      </c>
      <c r="AL13" s="17">
        <v>16.139683583269001</v>
      </c>
      <c r="AM13" s="17">
        <v>0.75430947429858297</v>
      </c>
      <c r="AN13" s="17">
        <v>6.1740376359377201E-2</v>
      </c>
      <c r="AO13" s="17">
        <v>1.11445720660063E-4</v>
      </c>
      <c r="AP13" s="17">
        <v>5.4411721968506896E-4</v>
      </c>
      <c r="AQ13" s="17">
        <v>4.6378399923708002</v>
      </c>
      <c r="AR13" s="17">
        <v>2.6710277078918098E-4</v>
      </c>
      <c r="AS13" s="17">
        <v>0.38339436709314401</v>
      </c>
      <c r="AT13" s="5">
        <v>0</v>
      </c>
      <c r="AU13" s="5">
        <v>6.3397966476518004E-7</v>
      </c>
      <c r="AV13" s="5">
        <v>2.5359013893417498E-6</v>
      </c>
      <c r="AW13" s="17">
        <v>1076.12206100806</v>
      </c>
      <c r="AX13" s="17">
        <v>3.87841273301476</v>
      </c>
      <c r="AY13" s="17">
        <v>96.711763394566901</v>
      </c>
      <c r="AZ13" s="17">
        <v>6.15847772769611</v>
      </c>
      <c r="BA13" s="17">
        <v>0.14308614899386499</v>
      </c>
      <c r="BB13" s="17">
        <v>22.020970529825799</v>
      </c>
      <c r="BC13" s="17">
        <v>0.369941682578525</v>
      </c>
      <c r="BD13" s="17">
        <v>9.1114258131249795</v>
      </c>
      <c r="BE13" s="17">
        <v>6.8530843714262296E-2</v>
      </c>
      <c r="BF13" s="17">
        <v>1.5833571525104899</v>
      </c>
      <c r="BG13" s="17">
        <v>0.79152540875972499</v>
      </c>
      <c r="BH13" s="17">
        <v>0</v>
      </c>
      <c r="BI13" s="17">
        <v>0</v>
      </c>
      <c r="BJ13" s="17">
        <v>45.966051547053503</v>
      </c>
      <c r="BK13" s="17">
        <v>45.966051547053503</v>
      </c>
      <c r="BL13" s="17">
        <v>0.51246738370567302</v>
      </c>
      <c r="BM13" s="17">
        <v>0</v>
      </c>
      <c r="BN13" s="17">
        <v>0.57509131624831</v>
      </c>
      <c r="BO13" s="5">
        <v>2.5244269114490001E-6</v>
      </c>
      <c r="BP13" s="5">
        <v>4.8748940934328501E-6</v>
      </c>
      <c r="BQ13" s="17">
        <v>40.283144131130797</v>
      </c>
      <c r="BR13" s="17">
        <v>0.52506469684595802</v>
      </c>
      <c r="BS13" s="17">
        <v>0.105990401553661</v>
      </c>
      <c r="BT13" s="17">
        <v>0</v>
      </c>
      <c r="BU13" s="17">
        <v>47.876638682892398</v>
      </c>
      <c r="BV13" s="17">
        <v>7.9721923202455802E-2</v>
      </c>
      <c r="BW13" s="17">
        <v>4.6361988798315599E-4</v>
      </c>
      <c r="BX13" s="17">
        <v>9.4130313325286501E-4</v>
      </c>
      <c r="BY13" s="17">
        <v>0</v>
      </c>
      <c r="BZ13" s="17">
        <v>0</v>
      </c>
      <c r="CA13" s="17">
        <v>0.56272192967330004</v>
      </c>
      <c r="CB13" s="17">
        <v>3.3894883102277902</v>
      </c>
      <c r="CC13" s="17">
        <v>0</v>
      </c>
      <c r="CD13" s="17">
        <v>1.25550260621593E-3</v>
      </c>
      <c r="CE13" s="17">
        <v>1.20627807330368E-3</v>
      </c>
      <c r="CF13" s="17">
        <v>207.95165768624801</v>
      </c>
      <c r="CG13" s="17">
        <v>4531.8483025259502</v>
      </c>
      <c r="CH13" s="17">
        <v>463.25481519800201</v>
      </c>
      <c r="CI13" s="17">
        <v>5035.3862618550802</v>
      </c>
      <c r="CJ13" s="17">
        <v>0</v>
      </c>
      <c r="CK13" s="17">
        <v>5.5837255480086601</v>
      </c>
      <c r="CL13" s="17">
        <v>0</v>
      </c>
      <c r="CM13" s="17">
        <v>0.26518908956048598</v>
      </c>
      <c r="CN13" s="17">
        <v>1.20889574091855E-4</v>
      </c>
      <c r="CO13" s="17">
        <v>1.58033101355864E-3</v>
      </c>
      <c r="CP13" s="17">
        <v>1.8220760133599999E-3</v>
      </c>
      <c r="CQ13" s="17">
        <v>0.30265276125023999</v>
      </c>
      <c r="CR13" s="17">
        <v>7.5435311395139801E-2</v>
      </c>
      <c r="CS13" s="17">
        <v>22.998303700581701</v>
      </c>
      <c r="CT13" s="17">
        <v>0.73239874225213197</v>
      </c>
      <c r="CU13" s="17">
        <v>0.47148587519634899</v>
      </c>
      <c r="CV13" s="17">
        <v>58.191446808203303</v>
      </c>
      <c r="CW13" s="17">
        <v>0.43186837308817899</v>
      </c>
      <c r="CX13" s="17">
        <v>0</v>
      </c>
      <c r="CY13" s="5">
        <v>1.3057493654215999E-6</v>
      </c>
      <c r="CZ13" s="17">
        <v>0.32912966154643197</v>
      </c>
      <c r="DA13" s="17">
        <v>129.28261839838399</v>
      </c>
      <c r="DB13" s="17">
        <v>125.404133115779</v>
      </c>
      <c r="DC13" s="17">
        <v>3.8784852826049798</v>
      </c>
      <c r="DD13" s="17">
        <v>0.166366300747917</v>
      </c>
      <c r="DE13" s="17">
        <v>0</v>
      </c>
      <c r="DF13" s="17">
        <v>1.60956213717157</v>
      </c>
      <c r="DG13" s="17">
        <v>0.38589077551987699</v>
      </c>
      <c r="DH13" s="17">
        <v>10.454187205476201</v>
      </c>
      <c r="DI13" s="17">
        <v>2.1813073049267802</v>
      </c>
      <c r="DJ13" s="17">
        <v>1.56954102809239</v>
      </c>
      <c r="DK13" s="17">
        <v>41.816837636534899</v>
      </c>
      <c r="DL13" s="17">
        <v>0</v>
      </c>
      <c r="DM13" s="17">
        <v>0.37255545707876497</v>
      </c>
      <c r="DN13" s="17">
        <v>6.6044465562151</v>
      </c>
      <c r="DO13" s="17">
        <v>1.1673942334253701E-2</v>
      </c>
      <c r="DP13" s="17">
        <v>3.8208054170913299</v>
      </c>
      <c r="DQ13" s="17">
        <v>37.830338270414103</v>
      </c>
      <c r="DR13" s="17">
        <v>0</v>
      </c>
      <c r="DS13" s="17">
        <v>2.05928561532671E-2</v>
      </c>
      <c r="DT13" s="17">
        <v>1.65264320839163</v>
      </c>
      <c r="DU13" s="17">
        <v>4.4317274242548796</v>
      </c>
      <c r="DV13" s="17">
        <v>0</v>
      </c>
      <c r="DW13" s="17">
        <v>206.12618314026301</v>
      </c>
      <c r="DX13" s="17">
        <v>3.3804711390887099</v>
      </c>
      <c r="DY13" s="17">
        <v>1.9426445569178199</v>
      </c>
      <c r="EB13" s="56">
        <f t="shared" si="0"/>
        <v>1.0088561022096976</v>
      </c>
      <c r="EC13" s="25">
        <f t="shared" si="1"/>
        <v>8.0000107313098427E-3</v>
      </c>
      <c r="ED13" s="40">
        <f t="shared" si="2"/>
        <v>-1.3827333686004979E-6</v>
      </c>
      <c r="EE13" s="40">
        <f t="shared" si="3"/>
        <v>-1.2320936619806156E-6</v>
      </c>
      <c r="EF13" s="40">
        <f t="shared" si="4"/>
        <v>-7.0956669439151403E-7</v>
      </c>
      <c r="EG13" s="40">
        <f t="shared" si="5"/>
        <v>-4.6094045184152008E-7</v>
      </c>
      <c r="EH13" s="40">
        <f t="shared" si="6"/>
        <v>-4.5926871075462524E-7</v>
      </c>
      <c r="EI13" s="40">
        <f t="shared" si="7"/>
        <v>-7.398457315323948E-7</v>
      </c>
      <c r="EJ13" s="40">
        <f t="shared" si="8"/>
        <v>-4.7299845073591593E-8</v>
      </c>
      <c r="EK13" s="40">
        <f t="shared" si="9"/>
        <v>1.6606703802919443E-7</v>
      </c>
      <c r="EL13" s="40">
        <f t="shared" si="10"/>
        <v>1.6993253076350478E-7</v>
      </c>
      <c r="EM13" s="40">
        <f t="shared" si="11"/>
        <v>-5.4861958860935417E-7</v>
      </c>
      <c r="EN13" s="40">
        <f t="shared" si="12"/>
        <v>1.4057640900469002E-7</v>
      </c>
      <c r="EO13" s="40">
        <f t="shared" si="13"/>
        <v>-9.1682759036094941E-7</v>
      </c>
      <c r="EP13" s="40">
        <f t="shared" si="14"/>
        <v>1.9923575713937026E-5</v>
      </c>
      <c r="EQ13" s="40">
        <f t="shared" si="15"/>
        <v>-1.9463880264757573E-6</v>
      </c>
      <c r="ER13" s="40">
        <f t="shared" si="16"/>
        <v>1.3287869660128506E-5</v>
      </c>
      <c r="ES13" s="40">
        <f t="shared" si="17"/>
        <v>3.8587572828905315E-6</v>
      </c>
      <c r="ET13" s="40">
        <f t="shared" si="18"/>
        <v>-4.5791975829261857E-6</v>
      </c>
      <c r="EU13" s="40">
        <f t="shared" si="19"/>
        <v>4.6224963525343123E-6</v>
      </c>
      <c r="EV13" s="40">
        <f t="shared" si="20"/>
        <v>3.2215656576698193E-6</v>
      </c>
      <c r="EW13" s="40">
        <f t="shared" si="21"/>
        <v>4.6623366381272426E-7</v>
      </c>
      <c r="EX13" s="40">
        <f t="shared" si="22"/>
        <v>-2.1149515996926231E-5</v>
      </c>
      <c r="EY13" s="40">
        <f t="shared" si="23"/>
        <v>-2.1431243879180737E-7</v>
      </c>
      <c r="EZ13" s="40">
        <f t="shared" si="24"/>
        <v>1.3374169389381592E-6</v>
      </c>
      <c r="FA13" s="40">
        <f t="shared" si="25"/>
        <v>-2.5731875714855291E-5</v>
      </c>
      <c r="FB13" s="40">
        <f t="shared" si="26"/>
        <v>1.3386973445172479E-5</v>
      </c>
      <c r="FC13" s="40">
        <f t="shared" si="27"/>
        <v>-3.2443107989388684E-7</v>
      </c>
      <c r="FD13" s="40">
        <f t="shared" si="28"/>
        <v>-4.0992487923144135E-7</v>
      </c>
      <c r="FE13" s="40">
        <f t="shared" si="29"/>
        <v>1.0457789244402073E-6</v>
      </c>
      <c r="FF13" s="40">
        <f t="shared" si="30"/>
        <v>-1.3249212062696189E-6</v>
      </c>
      <c r="FG13" s="40">
        <f t="shared" si="31"/>
        <v>-3.0433841595519523E-5</v>
      </c>
    </row>
    <row r="14" spans="1:163" x14ac:dyDescent="0.3">
      <c r="A14" s="15" t="s">
        <v>181</v>
      </c>
      <c r="B14" s="15">
        <v>5477.9434515000003</v>
      </c>
      <c r="C14" s="15">
        <v>17.217513031999999</v>
      </c>
      <c r="D14" s="15">
        <v>26168.757764000002</v>
      </c>
      <c r="E14" s="15">
        <v>691.78065733000005</v>
      </c>
      <c r="F14" s="15">
        <v>671.02724943999999</v>
      </c>
      <c r="G14" s="15">
        <v>19.408457546000001</v>
      </c>
      <c r="H14" s="15">
        <v>1100.7921074999999</v>
      </c>
      <c r="I14" s="17">
        <v>86.192022022000003</v>
      </c>
      <c r="J14" s="17">
        <v>17.612673721</v>
      </c>
      <c r="K14" s="17">
        <v>3.4565680000000001E-3</v>
      </c>
      <c r="L14" s="17">
        <v>24.767822421999998</v>
      </c>
      <c r="M14" s="17">
        <v>2.0474733196999999</v>
      </c>
      <c r="N14" s="17">
        <v>1.6716400000000001E-5</v>
      </c>
      <c r="O14" s="17">
        <v>245.47663997999999</v>
      </c>
      <c r="P14" s="17">
        <v>4.5905999999999997E-5</v>
      </c>
      <c r="Q14" s="17">
        <v>7.4156339999999999E-3</v>
      </c>
      <c r="R14" s="17">
        <v>3.0051624541000002</v>
      </c>
      <c r="S14" s="17">
        <v>1.29784047E-2</v>
      </c>
      <c r="T14" s="17">
        <v>23.667030315000002</v>
      </c>
      <c r="U14" s="17">
        <v>18.052990564000002</v>
      </c>
      <c r="V14" s="17">
        <v>1.419052939</v>
      </c>
      <c r="W14" s="17">
        <v>6.4687040000000005E-4</v>
      </c>
      <c r="X14" s="17">
        <v>8.4569182999999996E-3</v>
      </c>
      <c r="Y14" s="17">
        <v>9.7500264000000003E-3</v>
      </c>
      <c r="Z14" s="17">
        <v>1.6176363103</v>
      </c>
      <c r="AA14" s="17">
        <v>691.78089700999999</v>
      </c>
      <c r="AB14" s="17">
        <v>671.02753800999994</v>
      </c>
      <c r="AC14" s="17">
        <v>4.2270416933000003</v>
      </c>
      <c r="AD14" s="17">
        <v>3.0712099802999999</v>
      </c>
      <c r="AE14" s="17">
        <v>1.4292883E-3</v>
      </c>
      <c r="AF14" s="15"/>
      <c r="AG14" s="17" t="s">
        <v>181</v>
      </c>
      <c r="AH14" s="17">
        <v>0</v>
      </c>
      <c r="AI14" s="17">
        <v>9.3796525226385405</v>
      </c>
      <c r="AJ14" s="17">
        <v>17.612700925007001</v>
      </c>
      <c r="AK14" s="17">
        <v>86.191935273323594</v>
      </c>
      <c r="AL14" s="17">
        <v>86.191935273323594</v>
      </c>
      <c r="AM14" s="17">
        <v>4.0282874086096001</v>
      </c>
      <c r="AN14" s="17">
        <v>0.32971265470477301</v>
      </c>
      <c r="AO14" s="17">
        <v>5.8761801672205802E-4</v>
      </c>
      <c r="AP14" s="17">
        <v>2.8689493647932902E-3</v>
      </c>
      <c r="AQ14" s="17">
        <v>24.767803166173199</v>
      </c>
      <c r="AR14" s="17">
        <v>1.42928062502453E-3</v>
      </c>
      <c r="AS14" s="17">
        <v>2.0474742702257398</v>
      </c>
      <c r="AT14" s="17">
        <v>0</v>
      </c>
      <c r="AU14" s="5">
        <v>3.3433295138257301E-6</v>
      </c>
      <c r="AV14" s="5">
        <v>1.3373032227164201E-5</v>
      </c>
      <c r="AW14" s="17">
        <v>5477.9418658553604</v>
      </c>
      <c r="AX14" s="17">
        <v>20.753346434078999</v>
      </c>
      <c r="AY14" s="17">
        <v>517.49611633790198</v>
      </c>
      <c r="AZ14" s="17">
        <v>32.953476716436001</v>
      </c>
      <c r="BA14" s="17">
        <v>0.76564298836510702</v>
      </c>
      <c r="BB14" s="17">
        <v>117.832466752646</v>
      </c>
      <c r="BC14" s="17">
        <v>1.97953035973919</v>
      </c>
      <c r="BD14" s="17">
        <v>48.658547961423899</v>
      </c>
      <c r="BE14" s="17">
        <v>0.36598049554745499</v>
      </c>
      <c r="BF14" s="17">
        <v>8.4557190110061402</v>
      </c>
      <c r="BG14" s="17">
        <v>4.2270568091541296</v>
      </c>
      <c r="BH14" s="17">
        <v>0</v>
      </c>
      <c r="BI14" s="17">
        <v>0</v>
      </c>
      <c r="BJ14" s="17">
        <v>245.47651264190799</v>
      </c>
      <c r="BK14" s="17">
        <v>245.47651264190799</v>
      </c>
      <c r="BL14" s="17">
        <v>2.7367514203357</v>
      </c>
      <c r="BM14" s="17">
        <v>0</v>
      </c>
      <c r="BN14" s="17">
        <v>3.0712106188850599</v>
      </c>
      <c r="BO14" s="5">
        <v>1.33126050100348E-5</v>
      </c>
      <c r="BP14" s="5">
        <v>2.5707603107781401E-5</v>
      </c>
      <c r="BQ14" s="17">
        <v>209.350231385439</v>
      </c>
      <c r="BR14" s="17">
        <v>2.8040433338432602</v>
      </c>
      <c r="BS14" s="17">
        <v>0.56603934790434196</v>
      </c>
      <c r="BT14" s="17">
        <v>0</v>
      </c>
      <c r="BU14" s="17">
        <v>255.678870194913</v>
      </c>
      <c r="BV14" s="17">
        <v>0.42574639318632801</v>
      </c>
      <c r="BW14" s="17">
        <v>2.4471472604815901E-3</v>
      </c>
      <c r="BX14" s="17">
        <v>4.9684001091287802E-3</v>
      </c>
      <c r="BY14" s="17">
        <v>0</v>
      </c>
      <c r="BZ14" s="17">
        <v>0</v>
      </c>
      <c r="CA14" s="17">
        <v>3.0051537225824698</v>
      </c>
      <c r="CB14" s="17">
        <v>17.2175240927705</v>
      </c>
      <c r="CC14" s="17">
        <v>0</v>
      </c>
      <c r="CD14" s="17">
        <v>6.6190248042020099E-3</v>
      </c>
      <c r="CE14" s="17">
        <v>6.3593880807112004E-3</v>
      </c>
      <c r="CF14" s="17">
        <v>1110.5405911693799</v>
      </c>
      <c r="CG14" s="17">
        <v>23551.872733257202</v>
      </c>
      <c r="CH14" s="17">
        <v>2407.5260901602201</v>
      </c>
      <c r="CI14" s="17">
        <v>26168.749054802902</v>
      </c>
      <c r="CJ14" s="17">
        <v>0</v>
      </c>
      <c r="CK14" s="17">
        <v>29.819222597022598</v>
      </c>
      <c r="CL14" s="17">
        <v>0</v>
      </c>
      <c r="CM14" s="17">
        <v>1.4190590321180301</v>
      </c>
      <c r="CN14" s="17">
        <v>6.4687696472450504E-4</v>
      </c>
      <c r="CO14" s="17">
        <v>8.4569624246432704E-3</v>
      </c>
      <c r="CP14" s="17">
        <v>9.7498497455315008E-3</v>
      </c>
      <c r="CQ14" s="17">
        <v>1.61762480289246</v>
      </c>
      <c r="CR14" s="17">
        <v>0.403648343612383</v>
      </c>
      <c r="CS14" s="17">
        <v>122.819639669438</v>
      </c>
      <c r="CT14" s="17">
        <v>3.9189973488318199</v>
      </c>
      <c r="CU14" s="17">
        <v>2.5228835469060802</v>
      </c>
      <c r="CV14" s="17">
        <v>311.37776041711402</v>
      </c>
      <c r="CW14" s="17">
        <v>2.3108916433803399</v>
      </c>
      <c r="CX14" s="17">
        <v>0</v>
      </c>
      <c r="CY14" s="5">
        <v>6.8858013260801303E-6</v>
      </c>
      <c r="CZ14" s="17">
        <v>1.7611432310939801</v>
      </c>
      <c r="DA14" s="17">
        <v>691.78039341587396</v>
      </c>
      <c r="DB14" s="17">
        <v>671.02702027224802</v>
      </c>
      <c r="DC14" s="17">
        <v>20.753373143625598</v>
      </c>
      <c r="DD14" s="17">
        <v>0.89021286220561502</v>
      </c>
      <c r="DE14" s="17">
        <v>0</v>
      </c>
      <c r="DF14" s="17">
        <v>8.6126313038685591</v>
      </c>
      <c r="DG14" s="17">
        <v>2.0648644821067301</v>
      </c>
      <c r="DH14" s="17">
        <v>55.939518837943702</v>
      </c>
      <c r="DI14" s="17">
        <v>11.6719970281695</v>
      </c>
      <c r="DJ14" s="17">
        <v>8.3984801081367007</v>
      </c>
      <c r="DK14" s="17">
        <v>223.758139344234</v>
      </c>
      <c r="DL14" s="17">
        <v>0</v>
      </c>
      <c r="DM14" s="17">
        <v>1.99351392924265</v>
      </c>
      <c r="DN14" s="17">
        <v>35.339871710841699</v>
      </c>
      <c r="DO14" s="17">
        <v>6.2466134559103097E-2</v>
      </c>
      <c r="DP14" s="17">
        <v>19.408454014561499</v>
      </c>
      <c r="DQ14" s="17">
        <v>202.02861646363701</v>
      </c>
      <c r="DR14" s="17">
        <v>0</v>
      </c>
      <c r="DS14" s="17">
        <v>0.10997368298068499</v>
      </c>
      <c r="DT14" s="17">
        <v>8.8257288635288198</v>
      </c>
      <c r="DU14" s="17">
        <v>23.667051331388699</v>
      </c>
      <c r="DV14" s="17">
        <v>0</v>
      </c>
      <c r="DW14" s="17">
        <v>1100.7923421242599</v>
      </c>
      <c r="DX14" s="17">
        <v>18.052974673444801</v>
      </c>
      <c r="DY14" s="17">
        <v>10.3744530205452</v>
      </c>
      <c r="EB14" s="56">
        <f t="shared" si="0"/>
        <v>1.0088556657528234</v>
      </c>
      <c r="EC14" s="25">
        <f t="shared" si="1"/>
        <v>8.0000091310064268E-3</v>
      </c>
      <c r="ED14" s="40">
        <f t="shared" si="2"/>
        <v>-2.894598408793877E-7</v>
      </c>
      <c r="EE14" s="40">
        <f t="shared" si="3"/>
        <v>6.4241394676662333E-7</v>
      </c>
      <c r="EF14" s="40">
        <f t="shared" si="4"/>
        <v>-3.3280896168262127E-7</v>
      </c>
      <c r="EG14" s="40">
        <f t="shared" si="5"/>
        <v>-3.8149971858548649E-7</v>
      </c>
      <c r="EH14" s="40">
        <f t="shared" si="6"/>
        <v>-3.4151780297917398E-7</v>
      </c>
      <c r="EI14" s="40">
        <f t="shared" si="7"/>
        <v>-1.8195358869993128E-7</v>
      </c>
      <c r="EJ14" s="40">
        <f t="shared" si="8"/>
        <v>2.1314129922958721E-7</v>
      </c>
      <c r="EK14" s="40">
        <f t="shared" si="9"/>
        <v>-1.0064583052385142E-6</v>
      </c>
      <c r="EL14" s="40">
        <f t="shared" si="10"/>
        <v>1.5445699745411892E-6</v>
      </c>
      <c r="EM14" s="40">
        <f t="shared" si="11"/>
        <v>-1.7893027186153635E-7</v>
      </c>
      <c r="EN14" s="40">
        <f t="shared" si="12"/>
        <v>-7.7745336152893341E-7</v>
      </c>
      <c r="EO14" s="40">
        <f t="shared" si="13"/>
        <v>4.6424328500402519E-7</v>
      </c>
      <c r="EP14" s="40">
        <f t="shared" si="14"/>
        <v>-2.2887110904288922E-6</v>
      </c>
      <c r="EQ14" s="40">
        <f t="shared" si="15"/>
        <v>-5.1873812518410221E-7</v>
      </c>
      <c r="ER14" s="40">
        <f t="shared" si="16"/>
        <v>2.0572248366180749E-7</v>
      </c>
      <c r="ES14" s="40">
        <f t="shared" si="17"/>
        <v>-1.1682128544921358E-5</v>
      </c>
      <c r="ET14" s="40">
        <f t="shared" si="18"/>
        <v>-2.9055059963308766E-6</v>
      </c>
      <c r="EU14" s="40">
        <f t="shared" si="19"/>
        <v>6.3065634027713401E-7</v>
      </c>
      <c r="EV14" s="40">
        <f t="shared" si="20"/>
        <v>8.880027792744565E-7</v>
      </c>
      <c r="EW14" s="40">
        <f t="shared" si="21"/>
        <v>-8.8021733264838746E-7</v>
      </c>
      <c r="EX14" s="40">
        <f t="shared" si="22"/>
        <v>4.2937919105539595E-6</v>
      </c>
      <c r="EY14" s="40">
        <f t="shared" si="23"/>
        <v>1.0148438551203084E-5</v>
      </c>
      <c r="EZ14" s="40">
        <f t="shared" si="24"/>
        <v>5.2175794663631024E-6</v>
      </c>
      <c r="FA14" s="40">
        <f t="shared" si="25"/>
        <v>-1.8118357966654238E-5</v>
      </c>
      <c r="FB14" s="40">
        <f t="shared" si="26"/>
        <v>-7.1137173830091719E-6</v>
      </c>
      <c r="FC14" s="40">
        <f t="shared" si="27"/>
        <v>-4.5884590610732398E-7</v>
      </c>
      <c r="FD14" s="40">
        <f t="shared" si="28"/>
        <v>-4.5431058227996513E-7</v>
      </c>
      <c r="FE14" s="40">
        <f t="shared" si="29"/>
        <v>3.5759888891648313E-6</v>
      </c>
      <c r="FF14" s="40">
        <f t="shared" si="30"/>
        <v>2.0792621280808985E-7</v>
      </c>
      <c r="FG14" s="40">
        <f t="shared" si="31"/>
        <v>-5.3697882156101068E-6</v>
      </c>
    </row>
    <row r="15" spans="1:163" x14ac:dyDescent="0.3">
      <c r="A15" s="15" t="s">
        <v>182</v>
      </c>
      <c r="B15" s="15">
        <v>2488.9544893000002</v>
      </c>
      <c r="C15" s="15">
        <v>7.8645493944</v>
      </c>
      <c r="D15" s="15">
        <v>11862.523422</v>
      </c>
      <c r="E15" s="15">
        <v>308.07969486000002</v>
      </c>
      <c r="F15" s="15">
        <v>298.83731067000002</v>
      </c>
      <c r="G15" s="15">
        <v>8.8653203990999998</v>
      </c>
      <c r="H15" s="15">
        <v>491.00594312999999</v>
      </c>
      <c r="I15" s="17">
        <v>38.445765348000002</v>
      </c>
      <c r="J15" s="17">
        <v>7.8560950900000002</v>
      </c>
      <c r="K15" s="17">
        <v>1.5210531999999999E-3</v>
      </c>
      <c r="L15" s="17">
        <v>11.047633722</v>
      </c>
      <c r="M15" s="17">
        <v>0.9132710544</v>
      </c>
      <c r="N15" s="17">
        <v>7.3546224999999997E-6</v>
      </c>
      <c r="O15" s="17">
        <v>109.49432532</v>
      </c>
      <c r="P15" s="17">
        <v>2.0198099999999999E-5</v>
      </c>
      <c r="Q15" s="17">
        <v>3.2600043E-3</v>
      </c>
      <c r="R15" s="17">
        <v>1.340446225</v>
      </c>
      <c r="S15" s="17">
        <v>5.7122908999999999E-3</v>
      </c>
      <c r="T15" s="17">
        <v>10.556627778999999</v>
      </c>
      <c r="U15" s="17">
        <v>8.0524974670000002</v>
      </c>
      <c r="V15" s="17">
        <v>0.63196061609999998</v>
      </c>
      <c r="W15" s="17">
        <v>2.8807909999999998E-4</v>
      </c>
      <c r="X15" s="17">
        <v>3.7662062999999999E-3</v>
      </c>
      <c r="Y15" s="17">
        <v>4.3421058E-3</v>
      </c>
      <c r="Z15" s="17">
        <v>0.72107772309999996</v>
      </c>
      <c r="AA15" s="17">
        <v>308.07977706999998</v>
      </c>
      <c r="AB15" s="17">
        <v>298.83727190000002</v>
      </c>
      <c r="AC15" s="17">
        <v>1.8854628216</v>
      </c>
      <c r="AD15" s="17">
        <v>1.3699065816</v>
      </c>
      <c r="AE15" s="17">
        <v>6.3652350000000001E-4</v>
      </c>
      <c r="AF15" s="15"/>
      <c r="AG15" s="17" t="s">
        <v>182</v>
      </c>
      <c r="AH15" s="17">
        <v>0</v>
      </c>
      <c r="AI15" s="17">
        <v>4.1837768573670102</v>
      </c>
      <c r="AJ15" s="17">
        <v>7.8560984489772698</v>
      </c>
      <c r="AK15" s="17">
        <v>38.445696450487901</v>
      </c>
      <c r="AL15" s="17">
        <v>38.445696450487901</v>
      </c>
      <c r="AM15" s="17">
        <v>1.79681093010747</v>
      </c>
      <c r="AN15" s="17">
        <v>0.147069366512735</v>
      </c>
      <c r="AO15" s="17">
        <v>2.5857862068376299E-4</v>
      </c>
      <c r="AP15" s="17">
        <v>1.2624976559896799E-3</v>
      </c>
      <c r="AQ15" s="17">
        <v>11.0476041282091</v>
      </c>
      <c r="AR15" s="17">
        <v>6.3651922400583699E-4</v>
      </c>
      <c r="AS15" s="17">
        <v>0.91326914023079897</v>
      </c>
      <c r="AT15" s="5">
        <v>0</v>
      </c>
      <c r="AU15" s="5">
        <v>1.47094562778926E-6</v>
      </c>
      <c r="AV15" s="5">
        <v>5.8837314422747296E-6</v>
      </c>
      <c r="AW15" s="17">
        <v>2488.9547325681001</v>
      </c>
      <c r="AX15" s="17">
        <v>9.2424931690338603</v>
      </c>
      <c r="AY15" s="17">
        <v>230.463127921096</v>
      </c>
      <c r="AZ15" s="17">
        <v>14.6755812470444</v>
      </c>
      <c r="BA15" s="17">
        <v>0.34097340071760401</v>
      </c>
      <c r="BB15" s="17">
        <v>52.4758262832828</v>
      </c>
      <c r="BC15" s="17">
        <v>0.88156838916979297</v>
      </c>
      <c r="BD15" s="17">
        <v>21.704011872778</v>
      </c>
      <c r="BE15" s="17">
        <v>0.16324481621732101</v>
      </c>
      <c r="BF15" s="17">
        <v>3.7716655862192399</v>
      </c>
      <c r="BG15" s="17">
        <v>1.8854638157438</v>
      </c>
      <c r="BH15" s="17">
        <v>0</v>
      </c>
      <c r="BI15" s="17">
        <v>0</v>
      </c>
      <c r="BJ15" s="17">
        <v>109.494204377648</v>
      </c>
      <c r="BK15" s="17">
        <v>109.494204377648</v>
      </c>
      <c r="BL15" s="17">
        <v>1.2207227293110801</v>
      </c>
      <c r="BM15" s="17">
        <v>0</v>
      </c>
      <c r="BN15" s="17">
        <v>1.3699075058568799</v>
      </c>
      <c r="BO15" s="5">
        <v>5.8574463879692596E-6</v>
      </c>
      <c r="BP15" s="5">
        <v>1.1310866906438399E-5</v>
      </c>
      <c r="BQ15" s="17">
        <v>94.900457736161798</v>
      </c>
      <c r="BR15" s="17">
        <v>1.25073483459503</v>
      </c>
      <c r="BS15" s="17">
        <v>0.25247934953504098</v>
      </c>
      <c r="BT15" s="17">
        <v>0</v>
      </c>
      <c r="BU15" s="17">
        <v>114.0449973063</v>
      </c>
      <c r="BV15" s="17">
        <v>0.18990286377686399</v>
      </c>
      <c r="BW15" s="17">
        <v>1.07578290005676E-3</v>
      </c>
      <c r="BX15" s="17">
        <v>2.1842114194679102E-3</v>
      </c>
      <c r="BY15" s="17">
        <v>0</v>
      </c>
      <c r="BZ15" s="17">
        <v>0</v>
      </c>
      <c r="CA15" s="17">
        <v>1.340437388524</v>
      </c>
      <c r="CB15" s="17">
        <v>7.8645464302925996</v>
      </c>
      <c r="CC15" s="17">
        <v>0</v>
      </c>
      <c r="CD15" s="17">
        <v>2.9132690761421299E-3</v>
      </c>
      <c r="CE15" s="17">
        <v>2.7990497640172601E-3</v>
      </c>
      <c r="CF15" s="17">
        <v>495.35448661122001</v>
      </c>
      <c r="CG15" s="17">
        <v>10676.268107326499</v>
      </c>
      <c r="CH15" s="17">
        <v>1091.35153340432</v>
      </c>
      <c r="CI15" s="17">
        <v>11862.520098466901</v>
      </c>
      <c r="CJ15" s="17">
        <v>0</v>
      </c>
      <c r="CK15" s="17">
        <v>13.3007955955339</v>
      </c>
      <c r="CL15" s="17">
        <v>0</v>
      </c>
      <c r="CM15" s="17">
        <v>0.63195396725142505</v>
      </c>
      <c r="CN15" s="17">
        <v>2.8807745842986799E-4</v>
      </c>
      <c r="CO15" s="17">
        <v>3.7661731394827702E-3</v>
      </c>
      <c r="CP15" s="17">
        <v>4.3421715809070904E-3</v>
      </c>
      <c r="CQ15" s="17">
        <v>0.72108096693410895</v>
      </c>
      <c r="CR15" s="17">
        <v>0.179762106896388</v>
      </c>
      <c r="CS15" s="17">
        <v>54.783446920996298</v>
      </c>
      <c r="CT15" s="17">
        <v>1.7452970884097501</v>
      </c>
      <c r="CU15" s="17">
        <v>1.1235476072708399</v>
      </c>
      <c r="CV15" s="17">
        <v>138.669869573901</v>
      </c>
      <c r="CW15" s="17">
        <v>1.0291370936986299</v>
      </c>
      <c r="CX15" s="17">
        <v>0</v>
      </c>
      <c r="CY15" s="5">
        <v>3.0296950643804701E-6</v>
      </c>
      <c r="CZ15" s="17">
        <v>0.78431257301542701</v>
      </c>
      <c r="DA15" s="17">
        <v>308.07953236086797</v>
      </c>
      <c r="DB15" s="17">
        <v>298.83714609792202</v>
      </c>
      <c r="DC15" s="17">
        <v>9.24238626294526</v>
      </c>
      <c r="DD15" s="17">
        <v>0.39645010159669702</v>
      </c>
      <c r="DE15" s="17">
        <v>0</v>
      </c>
      <c r="DF15" s="17">
        <v>3.83557557721964</v>
      </c>
      <c r="DG15" s="17">
        <v>0.91956976915623601</v>
      </c>
      <c r="DH15" s="17">
        <v>24.912272125641302</v>
      </c>
      <c r="DI15" s="17">
        <v>5.1980408952088002</v>
      </c>
      <c r="DJ15" s="17">
        <v>3.74019861300616</v>
      </c>
      <c r="DK15" s="17">
        <v>99.649159626867601</v>
      </c>
      <c r="DL15" s="17">
        <v>0</v>
      </c>
      <c r="DM15" s="17">
        <v>0.88779526941472797</v>
      </c>
      <c r="DN15" s="17">
        <v>15.7383392208866</v>
      </c>
      <c r="DO15" s="17">
        <v>2.7818855732292699E-2</v>
      </c>
      <c r="DP15" s="17">
        <v>8.8652999397794296</v>
      </c>
      <c r="DQ15" s="17">
        <v>90.114455928852095</v>
      </c>
      <c r="DR15" s="17">
        <v>0</v>
      </c>
      <c r="DS15" s="17">
        <v>4.90535956676868E-2</v>
      </c>
      <c r="DT15" s="17">
        <v>3.9366946414331201</v>
      </c>
      <c r="DU15" s="17">
        <v>10.556631649033401</v>
      </c>
      <c r="DV15" s="17">
        <v>0</v>
      </c>
      <c r="DW15" s="17">
        <v>491.00580958183798</v>
      </c>
      <c r="DX15" s="17">
        <v>8.0524888259910306</v>
      </c>
      <c r="DY15" s="17">
        <v>4.62750249201145</v>
      </c>
      <c r="EB15" s="56">
        <f t="shared" si="0"/>
        <v>1.0088566712338609</v>
      </c>
      <c r="EC15" s="25">
        <f t="shared" si="1"/>
        <v>8.0000250324909154E-3</v>
      </c>
      <c r="ED15" s="40">
        <f t="shared" si="2"/>
        <v>9.7739071139878259E-8</v>
      </c>
      <c r="EE15" s="40">
        <f t="shared" si="3"/>
        <v>-3.7689475286742983E-7</v>
      </c>
      <c r="EF15" s="40">
        <f t="shared" si="4"/>
        <v>-2.8017083558760879E-7</v>
      </c>
      <c r="EG15" s="40">
        <f t="shared" si="5"/>
        <v>-5.2745810501828892E-7</v>
      </c>
      <c r="EH15" s="40">
        <f t="shared" si="6"/>
        <v>-5.5070793415038007E-7</v>
      </c>
      <c r="EI15" s="40">
        <f t="shared" si="7"/>
        <v>-2.3077925725314135E-6</v>
      </c>
      <c r="EJ15" s="40">
        <f t="shared" si="8"/>
        <v>-2.7198889113316119E-7</v>
      </c>
      <c r="EK15" s="40">
        <f t="shared" si="9"/>
        <v>-1.7920702443345308E-6</v>
      </c>
      <c r="EL15" s="40">
        <f t="shared" si="10"/>
        <v>4.2756321444461332E-7</v>
      </c>
      <c r="EM15" s="40">
        <f t="shared" si="11"/>
        <v>1.5171509742737586E-5</v>
      </c>
      <c r="EN15" s="40">
        <f t="shared" si="12"/>
        <v>-2.6787447561348629E-6</v>
      </c>
      <c r="EO15" s="40">
        <f t="shared" si="13"/>
        <v>-2.0959486143918041E-6</v>
      </c>
      <c r="EP15" s="40">
        <f t="shared" si="14"/>
        <v>7.4198320838809788E-6</v>
      </c>
      <c r="EQ15" s="40">
        <f t="shared" si="15"/>
        <v>-1.1045536071814949E-6</v>
      </c>
      <c r="ER15" s="40">
        <f t="shared" si="16"/>
        <v>-4.5371204158609016E-6</v>
      </c>
      <c r="ES15" s="40">
        <f t="shared" si="17"/>
        <v>-3.0614914617951446E-6</v>
      </c>
      <c r="ET15" s="40">
        <f t="shared" si="18"/>
        <v>-6.592189850830634E-6</v>
      </c>
      <c r="EU15" s="40">
        <f t="shared" si="19"/>
        <v>4.891235386858424E-6</v>
      </c>
      <c r="EV15" s="40">
        <f t="shared" si="20"/>
        <v>3.6659750464984697E-7</v>
      </c>
      <c r="EW15" s="40">
        <f t="shared" si="21"/>
        <v>-1.073084344962735E-6</v>
      </c>
      <c r="EX15" s="40">
        <f t="shared" si="22"/>
        <v>-1.0520985652495843E-5</v>
      </c>
      <c r="EY15" s="40">
        <f t="shared" si="23"/>
        <v>-5.6983312291565442E-6</v>
      </c>
      <c r="EZ15" s="40">
        <f t="shared" si="24"/>
        <v>-8.8047532684797259E-6</v>
      </c>
      <c r="FA15" s="40">
        <f t="shared" si="25"/>
        <v>1.5149540365953711E-5</v>
      </c>
      <c r="FB15" s="40">
        <f t="shared" si="26"/>
        <v>4.4985914903106051E-6</v>
      </c>
      <c r="FC15" s="40">
        <f t="shared" si="27"/>
        <v>-6.7079915954818619E-7</v>
      </c>
      <c r="FD15" s="40">
        <f t="shared" si="28"/>
        <v>-6.5138691756024982E-7</v>
      </c>
      <c r="FE15" s="40">
        <f t="shared" si="29"/>
        <v>5.272677819786997E-7</v>
      </c>
      <c r="FF15" s="40">
        <f t="shared" si="30"/>
        <v>6.7468606424241355E-7</v>
      </c>
      <c r="FG15" s="40">
        <f t="shared" si="31"/>
        <v>-6.7177318088414733E-6</v>
      </c>
    </row>
    <row r="16" spans="1:163" x14ac:dyDescent="0.3">
      <c r="A16" s="15" t="s">
        <v>183</v>
      </c>
      <c r="B16" s="15">
        <v>2598.2791333</v>
      </c>
      <c r="C16" s="15">
        <v>8.1574216637999992</v>
      </c>
      <c r="D16" s="15">
        <v>11975.833393999999</v>
      </c>
      <c r="E16" s="15">
        <v>305.49773035999999</v>
      </c>
      <c r="F16" s="15">
        <v>296.33278881000001</v>
      </c>
      <c r="G16" s="15">
        <v>9.1954609646000005</v>
      </c>
      <c r="H16" s="15">
        <v>487.28396934</v>
      </c>
      <c r="I16" s="17">
        <v>38.154334800000001</v>
      </c>
      <c r="J16" s="17">
        <v>7.7965435097000002</v>
      </c>
      <c r="K16" s="17">
        <v>1.5777221E-3</v>
      </c>
      <c r="L16" s="17">
        <v>10.963889311999999</v>
      </c>
      <c r="M16" s="17">
        <v>0.90634818309999998</v>
      </c>
      <c r="N16" s="17">
        <v>7.6285734000000002E-6</v>
      </c>
      <c r="O16" s="17">
        <v>108.66432517</v>
      </c>
      <c r="P16" s="17">
        <v>2.0950000000000001E-5</v>
      </c>
      <c r="Q16" s="17">
        <v>3.3810532999999999E-3</v>
      </c>
      <c r="R16" s="17">
        <v>1.3302852360999999</v>
      </c>
      <c r="S16" s="17">
        <v>5.9241813000000003E-3</v>
      </c>
      <c r="T16" s="17">
        <v>10.476605341999999</v>
      </c>
      <c r="U16" s="17">
        <v>7.9914570973999997</v>
      </c>
      <c r="V16" s="17">
        <v>0.62665835339999998</v>
      </c>
      <c r="W16" s="17">
        <v>2.856647E-4</v>
      </c>
      <c r="X16" s="17">
        <v>3.7341041999999999E-3</v>
      </c>
      <c r="Y16" s="17">
        <v>4.3057158000000002E-3</v>
      </c>
      <c r="Z16" s="17">
        <v>0.71531901090000005</v>
      </c>
      <c r="AA16" s="17">
        <v>305.49778242999997</v>
      </c>
      <c r="AB16" s="17">
        <v>296.33298801000001</v>
      </c>
      <c r="AC16" s="17">
        <v>1.8711704416999999</v>
      </c>
      <c r="AD16" s="17">
        <v>1.3595222745</v>
      </c>
      <c r="AE16" s="17">
        <v>6.3118880000000003E-4</v>
      </c>
      <c r="AF16" s="15"/>
      <c r="AG16" s="17" t="s">
        <v>183</v>
      </c>
      <c r="AH16" s="17">
        <v>0</v>
      </c>
      <c r="AI16" s="17">
        <v>4.1520674356182798</v>
      </c>
      <c r="AJ16" s="17">
        <v>7.7965402360255096</v>
      </c>
      <c r="AK16" s="17">
        <v>38.154312948705702</v>
      </c>
      <c r="AL16" s="17">
        <v>38.154312948705702</v>
      </c>
      <c r="AM16" s="17">
        <v>1.78318975624342</v>
      </c>
      <c r="AN16" s="17">
        <v>0.145953969164859</v>
      </c>
      <c r="AO16" s="17">
        <v>2.6821066599425601E-4</v>
      </c>
      <c r="AP16" s="17">
        <v>1.3095335396749201E-3</v>
      </c>
      <c r="AQ16" s="17">
        <v>10.963879104703</v>
      </c>
      <c r="AR16" s="17">
        <v>6.3118206287085098E-4</v>
      </c>
      <c r="AS16" s="17">
        <v>0.90634709969518201</v>
      </c>
      <c r="AT16" s="5">
        <v>0</v>
      </c>
      <c r="AU16" s="5">
        <v>1.52572050779499E-6</v>
      </c>
      <c r="AV16" s="5">
        <v>6.1028543517253903E-6</v>
      </c>
      <c r="AW16" s="17">
        <v>2598.2783797236498</v>
      </c>
      <c r="AX16" s="17">
        <v>9.1647970237051801</v>
      </c>
      <c r="AY16" s="17">
        <v>228.531877104339</v>
      </c>
      <c r="AZ16" s="17">
        <v>14.5526029639268</v>
      </c>
      <c r="BA16" s="17">
        <v>0.33811590301978001</v>
      </c>
      <c r="BB16" s="17">
        <v>52.036063445383199</v>
      </c>
      <c r="BC16" s="17">
        <v>0.87418250573036305</v>
      </c>
      <c r="BD16" s="17">
        <v>21.5395092998994</v>
      </c>
      <c r="BE16" s="17">
        <v>0.16200627306556201</v>
      </c>
      <c r="BF16" s="17">
        <v>3.74307259314631</v>
      </c>
      <c r="BG16" s="17">
        <v>1.87116800126423</v>
      </c>
      <c r="BH16" s="17">
        <v>0</v>
      </c>
      <c r="BI16" s="17">
        <v>0</v>
      </c>
      <c r="BJ16" s="17">
        <v>108.66433815625901</v>
      </c>
      <c r="BK16" s="17">
        <v>108.66433815625901</v>
      </c>
      <c r="BL16" s="17">
        <v>1.2114713008211999</v>
      </c>
      <c r="BM16" s="17">
        <v>0</v>
      </c>
      <c r="BN16" s="17">
        <v>1.35951922780403</v>
      </c>
      <c r="BO16" s="5">
        <v>6.07544882281018E-6</v>
      </c>
      <c r="BP16" s="5">
        <v>1.17320744557413E-5</v>
      </c>
      <c r="BQ16" s="17">
        <v>95.806583258739906</v>
      </c>
      <c r="BR16" s="17">
        <v>1.2412566343721001</v>
      </c>
      <c r="BS16" s="17">
        <v>0.25056538033069597</v>
      </c>
      <c r="BT16" s="17">
        <v>0</v>
      </c>
      <c r="BU16" s="17">
        <v>113.180484195852</v>
      </c>
      <c r="BV16" s="17">
        <v>0.18846438049988001</v>
      </c>
      <c r="BW16" s="17">
        <v>1.11575590424995E-3</v>
      </c>
      <c r="BX16" s="17">
        <v>2.26530429561776E-3</v>
      </c>
      <c r="BY16" s="17">
        <v>0</v>
      </c>
      <c r="BZ16" s="17">
        <v>0</v>
      </c>
      <c r="CA16" s="17">
        <v>1.3302840176334401</v>
      </c>
      <c r="CB16" s="17">
        <v>8.1574181592905397</v>
      </c>
      <c r="CC16" s="17">
        <v>0</v>
      </c>
      <c r="CD16" s="17">
        <v>3.0212883873741302E-3</v>
      </c>
      <c r="CE16" s="17">
        <v>2.90284445274117E-3</v>
      </c>
      <c r="CF16" s="17">
        <v>491.59953368011998</v>
      </c>
      <c r="CG16" s="17">
        <v>10778.248929216101</v>
      </c>
      <c r="CH16" s="17">
        <v>1101.7748685399299</v>
      </c>
      <c r="CI16" s="17">
        <v>11975.830381014801</v>
      </c>
      <c r="CJ16" s="17">
        <v>0</v>
      </c>
      <c r="CK16" s="17">
        <v>13.1999886766089</v>
      </c>
      <c r="CL16" s="17">
        <v>0</v>
      </c>
      <c r="CM16" s="17">
        <v>0.62665495852835795</v>
      </c>
      <c r="CN16" s="17">
        <v>2.85663039792399E-4</v>
      </c>
      <c r="CO16" s="17">
        <v>3.7341643087276701E-3</v>
      </c>
      <c r="CP16" s="17">
        <v>4.3056388215082899E-3</v>
      </c>
      <c r="CQ16" s="17">
        <v>0.71532402830342201</v>
      </c>
      <c r="CR16" s="17">
        <v>0.178255647855729</v>
      </c>
      <c r="CS16" s="17">
        <v>54.368126380854797</v>
      </c>
      <c r="CT16" s="17">
        <v>1.7306730119887299</v>
      </c>
      <c r="CU16" s="17">
        <v>1.11413079922728</v>
      </c>
      <c r="CV16" s="17">
        <v>137.50773269928399</v>
      </c>
      <c r="CW16" s="17">
        <v>1.02051419991953</v>
      </c>
      <c r="CX16" s="17">
        <v>0</v>
      </c>
      <c r="CY16" s="5">
        <v>3.1424604123965901E-6</v>
      </c>
      <c r="CZ16" s="17">
        <v>0.77773987627330599</v>
      </c>
      <c r="DA16" s="17">
        <v>305.49773039470301</v>
      </c>
      <c r="DB16" s="17">
        <v>296.332799647336</v>
      </c>
      <c r="DC16" s="17">
        <v>9.1649307473668404</v>
      </c>
      <c r="DD16" s="17">
        <v>0.39312795937212303</v>
      </c>
      <c r="DE16" s="17">
        <v>0</v>
      </c>
      <c r="DF16" s="17">
        <v>3.8034329618765699</v>
      </c>
      <c r="DG16" s="17">
        <v>0.91186677773001201</v>
      </c>
      <c r="DH16" s="17">
        <v>24.703511238060599</v>
      </c>
      <c r="DI16" s="17">
        <v>5.1544752425359697</v>
      </c>
      <c r="DJ16" s="17">
        <v>3.7088567893649</v>
      </c>
      <c r="DK16" s="17">
        <v>98.814057662990507</v>
      </c>
      <c r="DL16" s="17">
        <v>0</v>
      </c>
      <c r="DM16" s="17">
        <v>0.88035612197732604</v>
      </c>
      <c r="DN16" s="17">
        <v>15.606482927748999</v>
      </c>
      <c r="DO16" s="17">
        <v>2.7585731131026098E-2</v>
      </c>
      <c r="DP16" s="17">
        <v>9.1954534638522407</v>
      </c>
      <c r="DQ16" s="17">
        <v>89.431267893474796</v>
      </c>
      <c r="DR16" s="17">
        <v>0</v>
      </c>
      <c r="DS16" s="17">
        <v>4.8681587676013702E-2</v>
      </c>
      <c r="DT16" s="17">
        <v>3.9068477492140601</v>
      </c>
      <c r="DU16" s="17">
        <v>10.4766157332018</v>
      </c>
      <c r="DV16" s="17">
        <v>0</v>
      </c>
      <c r="DW16" s="17">
        <v>487.28381929220501</v>
      </c>
      <c r="DX16" s="17">
        <v>7.9914570592032499</v>
      </c>
      <c r="DY16" s="17">
        <v>4.59242642023142</v>
      </c>
      <c r="EB16" s="56">
        <f t="shared" si="0"/>
        <v>1.0088566749336838</v>
      </c>
      <c r="EC16" s="25">
        <f t="shared" si="1"/>
        <v>7.9999950074962148E-3</v>
      </c>
      <c r="ED16" s="40">
        <f t="shared" si="2"/>
        <v>-2.9002901981418633E-7</v>
      </c>
      <c r="EE16" s="40">
        <f t="shared" si="3"/>
        <v>-4.2960994342973777E-7</v>
      </c>
      <c r="EF16" s="40">
        <f t="shared" si="4"/>
        <v>-2.5158877042727844E-7</v>
      </c>
      <c r="EG16" s="40">
        <f t="shared" si="5"/>
        <v>1.1359502036387246E-10</v>
      </c>
      <c r="EH16" s="40">
        <f t="shared" si="6"/>
        <v>3.6571504745338475E-8</v>
      </c>
      <c r="EI16" s="40">
        <f t="shared" si="7"/>
        <v>-8.1570111478564984E-7</v>
      </c>
      <c r="EJ16" s="40">
        <f t="shared" si="8"/>
        <v>-3.0792680332205826E-7</v>
      </c>
      <c r="EK16" s="40">
        <f t="shared" si="9"/>
        <v>-5.7270803996101402E-7</v>
      </c>
      <c r="EL16" s="40">
        <f t="shared" si="10"/>
        <v>-4.1988792681364882E-7</v>
      </c>
      <c r="EM16" s="40">
        <f t="shared" si="11"/>
        <v>1.401112982825867E-5</v>
      </c>
      <c r="EN16" s="40">
        <f t="shared" si="12"/>
        <v>-9.3099234297917657E-7</v>
      </c>
      <c r="EO16" s="40">
        <f t="shared" si="13"/>
        <v>-1.1953516740819928E-6</v>
      </c>
      <c r="EP16" s="40">
        <f t="shared" si="14"/>
        <v>1.9132284682343596E-7</v>
      </c>
      <c r="EQ16" s="40">
        <f t="shared" si="15"/>
        <v>1.1950802610027351E-7</v>
      </c>
      <c r="ER16" s="40">
        <f t="shared" si="16"/>
        <v>-7.7847503252279742E-7</v>
      </c>
      <c r="ES16" s="40">
        <f t="shared" si="17"/>
        <v>2.0407450276433852E-6</v>
      </c>
      <c r="ET16" s="40">
        <f t="shared" si="18"/>
        <v>-9.159438343039318E-7</v>
      </c>
      <c r="EU16" s="40">
        <f t="shared" si="19"/>
        <v>-8.1800137851376208E-6</v>
      </c>
      <c r="EV16" s="40">
        <f t="shared" si="20"/>
        <v>9.9184816665597259E-7</v>
      </c>
      <c r="EW16" s="40">
        <f t="shared" si="21"/>
        <v>-4.7796977819674495E-9</v>
      </c>
      <c r="EX16" s="40">
        <f t="shared" si="22"/>
        <v>-5.4174202316254189E-6</v>
      </c>
      <c r="EY16" s="40">
        <f t="shared" si="23"/>
        <v>-5.8117352301730462E-6</v>
      </c>
      <c r="EZ16" s="40">
        <f t="shared" si="24"/>
        <v>1.6097228264324762E-5</v>
      </c>
      <c r="FA16" s="40">
        <f t="shared" si="25"/>
        <v>-1.7878210101627204E-5</v>
      </c>
      <c r="FB16" s="40">
        <f t="shared" si="26"/>
        <v>7.0142179160676278E-6</v>
      </c>
      <c r="FC16" s="40">
        <f t="shared" si="27"/>
        <v>-4.6967246219745464E-7</v>
      </c>
      <c r="FD16" s="40">
        <f t="shared" si="28"/>
        <v>-4.9298460455430337E-7</v>
      </c>
      <c r="FE16" s="40">
        <f t="shared" si="29"/>
        <v>-1.3042295429246982E-6</v>
      </c>
      <c r="FF16" s="40">
        <f t="shared" si="30"/>
        <v>-2.2410048199286658E-6</v>
      </c>
      <c r="FG16" s="40">
        <f t="shared" si="31"/>
        <v>-1.067371466199507E-5</v>
      </c>
    </row>
    <row r="17" spans="1:163" x14ac:dyDescent="0.3">
      <c r="A17" s="15" t="s">
        <v>184</v>
      </c>
      <c r="B17" s="15">
        <v>3852.0202565</v>
      </c>
      <c r="C17" s="15">
        <v>12.126648449999999</v>
      </c>
      <c r="D17" s="15">
        <v>17987.748683000002</v>
      </c>
      <c r="E17" s="15">
        <v>461.58593463</v>
      </c>
      <c r="F17" s="15">
        <v>447.73834963000002</v>
      </c>
      <c r="G17" s="15">
        <v>13.669775530000001</v>
      </c>
      <c r="H17" s="15">
        <v>735.99260621999997</v>
      </c>
      <c r="I17" s="17">
        <v>57.628221068000002</v>
      </c>
      <c r="J17" s="17">
        <v>11.775881699999999</v>
      </c>
      <c r="K17" s="17">
        <v>2.3454130000000002E-3</v>
      </c>
      <c r="L17" s="17">
        <v>16.559833642000001</v>
      </c>
      <c r="M17" s="17">
        <v>1.368946247</v>
      </c>
      <c r="N17" s="17">
        <v>1.1340599999999999E-5</v>
      </c>
      <c r="O17" s="17">
        <v>164.12635119000001</v>
      </c>
      <c r="P17" s="17">
        <v>3.1143899999999998E-5</v>
      </c>
      <c r="Q17" s="17">
        <v>5.0263794000000002E-3</v>
      </c>
      <c r="R17" s="17">
        <v>2.0092598154000001</v>
      </c>
      <c r="S17" s="17">
        <v>8.8073762999999992E-3</v>
      </c>
      <c r="T17" s="17">
        <v>15.823841034000001</v>
      </c>
      <c r="U17" s="17">
        <v>12.070278741999999</v>
      </c>
      <c r="V17" s="17">
        <v>0.94684066109999998</v>
      </c>
      <c r="W17" s="17">
        <v>4.316198E-4</v>
      </c>
      <c r="X17" s="17">
        <v>5.6422968999999996E-3</v>
      </c>
      <c r="Y17" s="17">
        <v>6.5056387999999996E-3</v>
      </c>
      <c r="Z17" s="17">
        <v>1.0806029528000001</v>
      </c>
      <c r="AA17" s="17">
        <v>461.58579663</v>
      </c>
      <c r="AB17" s="17">
        <v>447.73836755000002</v>
      </c>
      <c r="AC17" s="17">
        <v>2.8262116080999999</v>
      </c>
      <c r="AD17" s="17">
        <v>2.0534193709999999</v>
      </c>
      <c r="AE17" s="17">
        <v>9.5368280000000002E-4</v>
      </c>
      <c r="AF17" s="15"/>
      <c r="AG17" s="17" t="s">
        <v>184</v>
      </c>
      <c r="AH17" s="17">
        <v>0</v>
      </c>
      <c r="AI17" s="17">
        <v>6.2712569867388703</v>
      </c>
      <c r="AJ17" s="17">
        <v>11.7758626907425</v>
      </c>
      <c r="AK17" s="17">
        <v>57.628171360819699</v>
      </c>
      <c r="AL17" s="17">
        <v>57.628171360819699</v>
      </c>
      <c r="AM17" s="17">
        <v>2.6933314278294902</v>
      </c>
      <c r="AN17" s="17">
        <v>0.220447541654716</v>
      </c>
      <c r="AO17" s="17">
        <v>3.9872135055143098E-4</v>
      </c>
      <c r="AP17" s="17">
        <v>1.9466970972844501E-3</v>
      </c>
      <c r="AQ17" s="17">
        <v>16.559848716433201</v>
      </c>
      <c r="AR17" s="17">
        <v>9.5368773753193997E-4</v>
      </c>
      <c r="AS17" s="17">
        <v>1.3689485440217</v>
      </c>
      <c r="AT17" s="17">
        <v>0</v>
      </c>
      <c r="AU17" s="5">
        <v>2.26811014511924E-6</v>
      </c>
      <c r="AV17" s="5">
        <v>9.0725055374592901E-6</v>
      </c>
      <c r="AW17" s="17">
        <v>3852.0185128501798</v>
      </c>
      <c r="AX17" s="17">
        <v>13.8474376769898</v>
      </c>
      <c r="AY17" s="17">
        <v>345.295729812552</v>
      </c>
      <c r="AZ17" s="17">
        <v>21.987993640767801</v>
      </c>
      <c r="BA17" s="17">
        <v>0.51087003918715501</v>
      </c>
      <c r="BB17" s="17">
        <v>78.622808387484298</v>
      </c>
      <c r="BC17" s="17">
        <v>1.32082887117842</v>
      </c>
      <c r="BD17" s="17">
        <v>32.5331862401802</v>
      </c>
      <c r="BE17" s="17">
        <v>0.24469327267607199</v>
      </c>
      <c r="BF17" s="17">
        <v>5.6535250474022396</v>
      </c>
      <c r="BG17" s="17">
        <v>2.82620944983685</v>
      </c>
      <c r="BH17" s="17">
        <v>0</v>
      </c>
      <c r="BI17" s="17">
        <v>0</v>
      </c>
      <c r="BJ17" s="17">
        <v>164.126357792053</v>
      </c>
      <c r="BK17" s="17">
        <v>164.126357792053</v>
      </c>
      <c r="BL17" s="17">
        <v>1.8298055712727599</v>
      </c>
      <c r="BM17" s="17">
        <v>0</v>
      </c>
      <c r="BN17" s="17">
        <v>2.0534191311256702</v>
      </c>
      <c r="BO17" s="5">
        <v>9.0317502048450897E-6</v>
      </c>
      <c r="BP17" s="5">
        <v>1.74404518456628E-5</v>
      </c>
      <c r="BQ17" s="17">
        <v>143.90196019136101</v>
      </c>
      <c r="BR17" s="17">
        <v>1.87479190876645</v>
      </c>
      <c r="BS17" s="17">
        <v>0.378455690616673</v>
      </c>
      <c r="BT17" s="17">
        <v>0</v>
      </c>
      <c r="BU17" s="17">
        <v>170.94755404070099</v>
      </c>
      <c r="BV17" s="17">
        <v>0.28465773565369701</v>
      </c>
      <c r="BW17" s="17">
        <v>1.6587129342967499E-3</v>
      </c>
      <c r="BX17" s="17">
        <v>3.3676535778259099E-3</v>
      </c>
      <c r="BY17" s="17">
        <v>0</v>
      </c>
      <c r="BZ17" s="17">
        <v>0</v>
      </c>
      <c r="CA17" s="17">
        <v>2.0092599516533101</v>
      </c>
      <c r="CB17" s="17">
        <v>12.126629446694899</v>
      </c>
      <c r="CC17" s="17">
        <v>0</v>
      </c>
      <c r="CD17" s="17">
        <v>4.4917688839652302E-3</v>
      </c>
      <c r="CE17" s="17">
        <v>4.3156637025523904E-3</v>
      </c>
      <c r="CF17" s="17">
        <v>742.51087595143201</v>
      </c>
      <c r="CG17" s="17">
        <v>16188.9707221349</v>
      </c>
      <c r="CH17" s="17">
        <v>1654.8712039572899</v>
      </c>
      <c r="CI17" s="17">
        <v>17987.743886283599</v>
      </c>
      <c r="CJ17" s="17">
        <v>0</v>
      </c>
      <c r="CK17" s="17">
        <v>19.937231912768599</v>
      </c>
      <c r="CL17" s="17">
        <v>0</v>
      </c>
      <c r="CM17" s="17">
        <v>0.946834733709221</v>
      </c>
      <c r="CN17" s="17">
        <v>4.3162300447207501E-4</v>
      </c>
      <c r="CO17" s="17">
        <v>5.6422454890678198E-3</v>
      </c>
      <c r="CP17" s="17">
        <v>6.5056782908447502E-3</v>
      </c>
      <c r="CQ17" s="17">
        <v>1.08059845225395</v>
      </c>
      <c r="CR17" s="17">
        <v>0.26933248598687098</v>
      </c>
      <c r="CS17" s="17">
        <v>82.117503351143299</v>
      </c>
      <c r="CT17" s="17">
        <v>2.6149247081907201</v>
      </c>
      <c r="CU17" s="17">
        <v>1.6833778452024599</v>
      </c>
      <c r="CV17" s="17">
        <v>207.76460284286</v>
      </c>
      <c r="CW17" s="17">
        <v>1.54192561660521</v>
      </c>
      <c r="CX17" s="17">
        <v>0</v>
      </c>
      <c r="CY17" s="5">
        <v>4.6715797692863099E-6</v>
      </c>
      <c r="CZ17" s="17">
        <v>1.1751107550279101</v>
      </c>
      <c r="DA17" s="17">
        <v>461.58571318141298</v>
      </c>
      <c r="DB17" s="17">
        <v>447.73815019260701</v>
      </c>
      <c r="DC17" s="17">
        <v>13.847562988806001</v>
      </c>
      <c r="DD17" s="17">
        <v>0.59398873151562204</v>
      </c>
      <c r="DE17" s="17">
        <v>0</v>
      </c>
      <c r="DF17" s="17">
        <v>5.7467189296560202</v>
      </c>
      <c r="DG17" s="17">
        <v>1.3777687849777001</v>
      </c>
      <c r="DH17" s="17">
        <v>37.325301021291097</v>
      </c>
      <c r="DI17" s="17">
        <v>7.7880513347332601</v>
      </c>
      <c r="DJ17" s="17">
        <v>5.6038247059861002</v>
      </c>
      <c r="DK17" s="17">
        <v>149.301109255554</v>
      </c>
      <c r="DL17" s="17">
        <v>0</v>
      </c>
      <c r="DM17" s="17">
        <v>1.3301531838599601</v>
      </c>
      <c r="DN17" s="17">
        <v>23.580279831566799</v>
      </c>
      <c r="DO17" s="17">
        <v>4.1680159592585801E-2</v>
      </c>
      <c r="DP17" s="17">
        <v>13.669769160645201</v>
      </c>
      <c r="DQ17" s="17">
        <v>135.07679805462499</v>
      </c>
      <c r="DR17" s="17">
        <v>0</v>
      </c>
      <c r="DS17" s="17">
        <v>7.3527367178209499E-2</v>
      </c>
      <c r="DT17" s="17">
        <v>5.9009029337765497</v>
      </c>
      <c r="DU17" s="17">
        <v>15.823843768210899</v>
      </c>
      <c r="DV17" s="17">
        <v>0</v>
      </c>
      <c r="DW17" s="17">
        <v>735.99231474285796</v>
      </c>
      <c r="DX17" s="17">
        <v>12.0702625343317</v>
      </c>
      <c r="DY17" s="17">
        <v>6.9363956371958304</v>
      </c>
      <c r="EB17" s="56">
        <f t="shared" si="0"/>
        <v>1.0088568332549117</v>
      </c>
      <c r="EC17" s="25">
        <f t="shared" si="1"/>
        <v>8.0000005059607405E-3</v>
      </c>
      <c r="ED17" s="40">
        <f t="shared" si="2"/>
        <v>-4.5265852825812036E-7</v>
      </c>
      <c r="EE17" s="40">
        <f t="shared" si="3"/>
        <v>-1.5670698444453361E-6</v>
      </c>
      <c r="EF17" s="40">
        <f t="shared" si="4"/>
        <v>-2.6666574496412012E-7</v>
      </c>
      <c r="EG17" s="40">
        <f t="shared" si="5"/>
        <v>-4.7975592495075344E-7</v>
      </c>
      <c r="EH17" s="40">
        <f t="shared" si="6"/>
        <v>-4.4543290332900695E-7</v>
      </c>
      <c r="EI17" s="40">
        <f t="shared" si="7"/>
        <v>-4.6594435922158545E-7</v>
      </c>
      <c r="EJ17" s="40">
        <f t="shared" si="8"/>
        <v>-3.9603270406576797E-7</v>
      </c>
      <c r="EK17" s="40">
        <f t="shared" si="9"/>
        <v>-8.625492750132221E-7</v>
      </c>
      <c r="EL17" s="40">
        <f t="shared" si="10"/>
        <v>-1.6142534362965784E-6</v>
      </c>
      <c r="EM17" s="40">
        <f t="shared" si="11"/>
        <v>2.322761867851254E-6</v>
      </c>
      <c r="EN17" s="40">
        <f t="shared" si="12"/>
        <v>9.1030100460282597E-7</v>
      </c>
      <c r="EO17" s="40">
        <f t="shared" si="13"/>
        <v>1.6779487908991655E-6</v>
      </c>
      <c r="EP17" s="40">
        <f t="shared" si="14"/>
        <v>1.3828702652595656E-6</v>
      </c>
      <c r="EQ17" s="40">
        <f t="shared" si="15"/>
        <v>4.0225429637245901E-8</v>
      </c>
      <c r="ER17" s="40">
        <f t="shared" si="16"/>
        <v>-3.7946501819481876E-6</v>
      </c>
      <c r="ES17" s="40">
        <f t="shared" si="17"/>
        <v>-2.5640478593495938E-6</v>
      </c>
      <c r="ET17" s="40">
        <f t="shared" si="18"/>
        <v>6.781268849539064E-8</v>
      </c>
      <c r="EU17" s="40">
        <f t="shared" si="19"/>
        <v>6.3908382818169685E-6</v>
      </c>
      <c r="EV17" s="40">
        <f t="shared" si="20"/>
        <v>1.727905944394748E-7</v>
      </c>
      <c r="EW17" s="40">
        <f t="shared" si="21"/>
        <v>-1.3427749802182276E-6</v>
      </c>
      <c r="EX17" s="40">
        <f t="shared" si="22"/>
        <v>-6.2601776861750067E-6</v>
      </c>
      <c r="EY17" s="40">
        <f t="shared" si="23"/>
        <v>7.4242934985995326E-6</v>
      </c>
      <c r="EZ17" s="40">
        <f t="shared" si="24"/>
        <v>-9.1117027499600713E-6</v>
      </c>
      <c r="FA17" s="40">
        <f t="shared" si="25"/>
        <v>6.0702485896620061E-6</v>
      </c>
      <c r="FB17" s="40">
        <f t="shared" si="26"/>
        <v>-4.1648470776387619E-6</v>
      </c>
      <c r="FC17" s="40">
        <f t="shared" si="27"/>
        <v>-2.7774216931765433E-7</v>
      </c>
      <c r="FD17" s="40">
        <f t="shared" si="28"/>
        <v>-3.0553296343961953E-7</v>
      </c>
      <c r="FE17" s="40">
        <f t="shared" si="29"/>
        <v>-7.6365943151266341E-7</v>
      </c>
      <c r="FF17" s="40">
        <f t="shared" si="30"/>
        <v>-1.1681701902709594E-7</v>
      </c>
      <c r="FG17" s="40">
        <f t="shared" si="31"/>
        <v>5.1773314355136562E-6</v>
      </c>
    </row>
    <row r="18" spans="1:163" x14ac:dyDescent="0.3">
      <c r="A18" s="15" t="s">
        <v>185</v>
      </c>
      <c r="B18" s="15">
        <v>1300.1533753000001</v>
      </c>
      <c r="C18" s="15">
        <v>4.0943441437999999</v>
      </c>
      <c r="D18" s="15">
        <v>6082.9519190000001</v>
      </c>
      <c r="E18" s="15">
        <v>156.29380172</v>
      </c>
      <c r="F18" s="15">
        <v>151.60499290999999</v>
      </c>
      <c r="G18" s="15">
        <v>4.6153530381000003</v>
      </c>
      <c r="H18" s="15">
        <v>249.19843546999999</v>
      </c>
      <c r="I18" s="17">
        <v>19.512237498000001</v>
      </c>
      <c r="J18" s="17">
        <v>3.9871749676000001</v>
      </c>
      <c r="K18" s="17">
        <v>7.9188420000000004E-4</v>
      </c>
      <c r="L18" s="17">
        <v>5.6069647994</v>
      </c>
      <c r="M18" s="17">
        <v>0.46350909060000001</v>
      </c>
      <c r="N18" s="17">
        <v>3.8289432999999998E-6</v>
      </c>
      <c r="O18" s="17">
        <v>55.571251111000002</v>
      </c>
      <c r="P18" s="17">
        <v>1.0515200000000001E-5</v>
      </c>
      <c r="Q18" s="17">
        <v>1.6970780000000001E-3</v>
      </c>
      <c r="R18" s="17">
        <v>0.68031172880000002</v>
      </c>
      <c r="S18" s="17">
        <v>2.9736662999999999E-3</v>
      </c>
      <c r="T18" s="17">
        <v>5.3577663630999997</v>
      </c>
      <c r="U18" s="17">
        <v>4.0868543415999996</v>
      </c>
      <c r="V18" s="17">
        <v>0.32060210690000002</v>
      </c>
      <c r="W18" s="17">
        <v>1.461472E-4</v>
      </c>
      <c r="X18" s="17">
        <v>1.9105076000000001E-3</v>
      </c>
      <c r="Y18" s="17">
        <v>2.2028201999999999E-3</v>
      </c>
      <c r="Z18" s="17">
        <v>0.36588730860000002</v>
      </c>
      <c r="AA18" s="17">
        <v>156.29385435</v>
      </c>
      <c r="AB18" s="17">
        <v>151.60500851</v>
      </c>
      <c r="AC18" s="17">
        <v>0.95692199190000005</v>
      </c>
      <c r="AD18" s="17">
        <v>0.6952636351</v>
      </c>
      <c r="AE18" s="17">
        <v>3.2291859999999999E-4</v>
      </c>
      <c r="AF18" s="15"/>
      <c r="AG18" s="17" t="s">
        <v>185</v>
      </c>
      <c r="AH18" s="17">
        <v>0</v>
      </c>
      <c r="AI18" s="17">
        <v>2.1233782417699301</v>
      </c>
      <c r="AJ18" s="17">
        <v>3.98717095937557</v>
      </c>
      <c r="AK18" s="17">
        <v>19.5121979502483</v>
      </c>
      <c r="AL18" s="17">
        <v>19.5121979502483</v>
      </c>
      <c r="AM18" s="17">
        <v>0.91192689653745995</v>
      </c>
      <c r="AN18" s="17">
        <v>7.4640999423097001E-2</v>
      </c>
      <c r="AO18" s="17">
        <v>1.3461898804323201E-4</v>
      </c>
      <c r="AP18" s="17">
        <v>6.5726483734849996E-4</v>
      </c>
      <c r="AQ18" s="17">
        <v>5.6069607985305501</v>
      </c>
      <c r="AR18" s="17">
        <v>3.2292013670728702E-4</v>
      </c>
      <c r="AS18" s="17">
        <v>0.46350850748384598</v>
      </c>
      <c r="AT18" s="5">
        <v>0</v>
      </c>
      <c r="AU18" s="5">
        <v>7.6578991715030504E-7</v>
      </c>
      <c r="AV18" s="5">
        <v>3.0631847840076699E-6</v>
      </c>
      <c r="AW18" s="17">
        <v>1300.15182100938</v>
      </c>
      <c r="AX18" s="17">
        <v>4.6888410265050604</v>
      </c>
      <c r="AY18" s="17">
        <v>116.917763330963</v>
      </c>
      <c r="AZ18" s="17">
        <v>7.4451676024184703</v>
      </c>
      <c r="BA18" s="17">
        <v>0.172981297310912</v>
      </c>
      <c r="BB18" s="17">
        <v>26.621846918214001</v>
      </c>
      <c r="BC18" s="17">
        <v>0.44723457780276299</v>
      </c>
      <c r="BD18" s="17">
        <v>11.015367443748</v>
      </c>
      <c r="BE18" s="17">
        <v>8.2850746209866794E-2</v>
      </c>
      <c r="BF18" s="17">
        <v>1.91421926686694</v>
      </c>
      <c r="BG18" s="17">
        <v>0.95692232335771799</v>
      </c>
      <c r="BH18" s="17">
        <v>0</v>
      </c>
      <c r="BI18" s="17">
        <v>0</v>
      </c>
      <c r="BJ18" s="17">
        <v>55.571269444897297</v>
      </c>
      <c r="BK18" s="17">
        <v>55.571269444897297</v>
      </c>
      <c r="BL18" s="17">
        <v>0.61954996972319898</v>
      </c>
      <c r="BM18" s="17">
        <v>0</v>
      </c>
      <c r="BN18" s="17">
        <v>0.69526220908552505</v>
      </c>
      <c r="BO18" s="5">
        <v>3.0493863299988999E-6</v>
      </c>
      <c r="BP18" s="5">
        <v>5.8885120256203902E-6</v>
      </c>
      <c r="BQ18" s="17">
        <v>48.663587419126102</v>
      </c>
      <c r="BR18" s="17">
        <v>0.63478666963233499</v>
      </c>
      <c r="BS18" s="17">
        <v>0.12814068579057</v>
      </c>
      <c r="BT18" s="17">
        <v>0</v>
      </c>
      <c r="BU18" s="17">
        <v>57.880825305870701</v>
      </c>
      <c r="BV18" s="17">
        <v>9.6381973833533099E-2</v>
      </c>
      <c r="BW18" s="17">
        <v>5.6003592449610604E-4</v>
      </c>
      <c r="BX18" s="17">
        <v>1.1370301521519801E-3</v>
      </c>
      <c r="BY18" s="17">
        <v>0</v>
      </c>
      <c r="BZ18" s="17">
        <v>0</v>
      </c>
      <c r="CA18" s="17">
        <v>0.68031436809824197</v>
      </c>
      <c r="CB18" s="17">
        <v>4.0943419318253698</v>
      </c>
      <c r="CC18" s="17">
        <v>0</v>
      </c>
      <c r="CD18" s="17">
        <v>1.51656841251784E-3</v>
      </c>
      <c r="CE18" s="17">
        <v>1.4571012923494E-3</v>
      </c>
      <c r="CF18" s="17">
        <v>251.405446274795</v>
      </c>
      <c r="CG18" s="17">
        <v>5474.6557499947603</v>
      </c>
      <c r="CH18" s="17">
        <v>559.63106100299206</v>
      </c>
      <c r="CI18" s="17">
        <v>6082.9503984168796</v>
      </c>
      <c r="CJ18" s="17">
        <v>0</v>
      </c>
      <c r="CK18" s="17">
        <v>6.7505145112190403</v>
      </c>
      <c r="CL18" s="17">
        <v>0</v>
      </c>
      <c r="CM18" s="17">
        <v>0.32060168624822899</v>
      </c>
      <c r="CN18" s="17">
        <v>1.4614613980476701E-4</v>
      </c>
      <c r="CO18" s="17">
        <v>1.91049007468862E-3</v>
      </c>
      <c r="CP18" s="17">
        <v>2.2028356304131902E-3</v>
      </c>
      <c r="CQ18" s="17">
        <v>0.36588814996570701</v>
      </c>
      <c r="CR18" s="17">
        <v>9.1196276704310603E-2</v>
      </c>
      <c r="CS18" s="17">
        <v>27.804022236383499</v>
      </c>
      <c r="CT18" s="17">
        <v>0.88541804294603599</v>
      </c>
      <c r="CU18" s="17">
        <v>0.56999440449301897</v>
      </c>
      <c r="CV18" s="17">
        <v>70.349473074400393</v>
      </c>
      <c r="CW18" s="17">
        <v>0.52209876876822203</v>
      </c>
      <c r="CX18" s="17">
        <v>0</v>
      </c>
      <c r="CY18" s="5">
        <v>1.57726975013916E-6</v>
      </c>
      <c r="CZ18" s="17">
        <v>0.39789465203789698</v>
      </c>
      <c r="DA18" s="17">
        <v>156.29372499605901</v>
      </c>
      <c r="DB18" s="17">
        <v>151.60491582818199</v>
      </c>
      <c r="DC18" s="17">
        <v>4.6888091678764496</v>
      </c>
      <c r="DD18" s="17">
        <v>0.20112592035141599</v>
      </c>
      <c r="DE18" s="17">
        <v>0</v>
      </c>
      <c r="DF18" s="17">
        <v>1.9458486505288299</v>
      </c>
      <c r="DG18" s="17">
        <v>0.46651518061255398</v>
      </c>
      <c r="DH18" s="17">
        <v>12.6383997645463</v>
      </c>
      <c r="DI18" s="17">
        <v>2.6370504785462701</v>
      </c>
      <c r="DJ18" s="17">
        <v>1.8974655376576901</v>
      </c>
      <c r="DK18" s="17">
        <v>50.553597725381202</v>
      </c>
      <c r="DL18" s="17">
        <v>0</v>
      </c>
      <c r="DM18" s="17">
        <v>0.45039340192794203</v>
      </c>
      <c r="DN18" s="17">
        <v>7.9843309559792104</v>
      </c>
      <c r="DO18" s="17">
        <v>1.4112993301476501E-2</v>
      </c>
      <c r="DP18" s="17">
        <v>4.6153528194932596</v>
      </c>
      <c r="DQ18" s="17">
        <v>45.735402303587897</v>
      </c>
      <c r="DR18" s="17">
        <v>0</v>
      </c>
      <c r="DS18" s="17">
        <v>2.4895630433208801E-2</v>
      </c>
      <c r="DT18" s="17">
        <v>1.9979752130664199</v>
      </c>
      <c r="DU18" s="17">
        <v>5.3577656426067497</v>
      </c>
      <c r="DV18" s="17">
        <v>0</v>
      </c>
      <c r="DW18" s="17">
        <v>249.19834185287399</v>
      </c>
      <c r="DX18" s="17">
        <v>4.0868577764013096</v>
      </c>
      <c r="DY18" s="17">
        <v>2.3485774512900699</v>
      </c>
      <c r="EB18" s="56">
        <f t="shared" si="0"/>
        <v>1.008856818249714</v>
      </c>
      <c r="EC18" s="25">
        <f t="shared" si="1"/>
        <v>7.999997407802481E-3</v>
      </c>
      <c r="ED18" s="40">
        <f t="shared" si="2"/>
        <v>-1.1954671269054064E-6</v>
      </c>
      <c r="EE18" s="40">
        <f t="shared" si="3"/>
        <v>-5.4025127161773243E-7</v>
      </c>
      <c r="EF18" s="40">
        <f t="shared" si="4"/>
        <v>-2.4997454209031041E-7</v>
      </c>
      <c r="EG18" s="40">
        <f t="shared" si="5"/>
        <v>-4.9089560909076973E-7</v>
      </c>
      <c r="EH18" s="40">
        <f t="shared" si="6"/>
        <v>-5.0843851858868572E-7</v>
      </c>
      <c r="EI18" s="40">
        <f t="shared" si="7"/>
        <v>-4.736511788045092E-8</v>
      </c>
      <c r="EJ18" s="40">
        <f t="shared" si="8"/>
        <v>-3.7567300862629334E-7</v>
      </c>
      <c r="EK18" s="40">
        <f t="shared" si="9"/>
        <v>-2.0268178728893349E-6</v>
      </c>
      <c r="EL18" s="40">
        <f t="shared" si="10"/>
        <v>-1.0052792924092814E-6</v>
      </c>
      <c r="EM18" s="40">
        <f t="shared" si="11"/>
        <v>-4.7305940455073938E-7</v>
      </c>
      <c r="EN18" s="40">
        <f t="shared" si="12"/>
        <v>-7.1355351658148587E-7</v>
      </c>
      <c r="EO18" s="40">
        <f t="shared" si="13"/>
        <v>-1.2580468557249995E-6</v>
      </c>
      <c r="EP18" s="40">
        <f t="shared" si="14"/>
        <v>8.200998425572903E-6</v>
      </c>
      <c r="EQ18" s="40">
        <f t="shared" si="15"/>
        <v>3.2991694316783869E-7</v>
      </c>
      <c r="ER18" s="40">
        <f t="shared" si="16"/>
        <v>-3.033155959857742E-6</v>
      </c>
      <c r="ES18" s="40">
        <f t="shared" si="17"/>
        <v>-7.0258125519807405E-6</v>
      </c>
      <c r="ET18" s="40">
        <f t="shared" si="18"/>
        <v>3.8795424659414348E-6</v>
      </c>
      <c r="EU18" s="40">
        <f t="shared" si="19"/>
        <v>1.1450064992664912E-6</v>
      </c>
      <c r="EV18" s="40">
        <f t="shared" si="20"/>
        <v>-1.3447642191206275E-7</v>
      </c>
      <c r="EW18" s="40">
        <f t="shared" si="21"/>
        <v>8.4045112033476084E-7</v>
      </c>
      <c r="EX18" s="40">
        <f t="shared" si="22"/>
        <v>-1.3120680181874816E-6</v>
      </c>
      <c r="EY18" s="40">
        <f t="shared" si="23"/>
        <v>-7.2542972631892255E-6</v>
      </c>
      <c r="EZ18" s="40">
        <f t="shared" si="24"/>
        <v>-9.1731178562482695E-6</v>
      </c>
      <c r="FA18" s="40">
        <f t="shared" si="25"/>
        <v>7.0048446034055538E-6</v>
      </c>
      <c r="FB18" s="40">
        <f t="shared" si="26"/>
        <v>2.2995214297353486E-6</v>
      </c>
      <c r="FC18" s="40">
        <f t="shared" si="27"/>
        <v>-1.2538423773637232E-7</v>
      </c>
      <c r="FD18" s="40">
        <f t="shared" si="28"/>
        <v>-9.7511889776878516E-8</v>
      </c>
      <c r="FE18" s="40">
        <f t="shared" si="29"/>
        <v>3.4637903689627548E-7</v>
      </c>
      <c r="FF18" s="40">
        <f t="shared" si="30"/>
        <v>-2.051041364679932E-6</v>
      </c>
      <c r="FG18" s="40">
        <f t="shared" si="31"/>
        <v>4.7588069780664715E-6</v>
      </c>
    </row>
    <row r="19" spans="1:163" x14ac:dyDescent="0.3">
      <c r="A19" s="15" t="s">
        <v>186</v>
      </c>
      <c r="B19" s="15">
        <v>1373.9819774</v>
      </c>
      <c r="C19" s="15">
        <v>4.3241191532999999</v>
      </c>
      <c r="D19" s="15">
        <v>6420.5957128</v>
      </c>
      <c r="E19" s="15">
        <v>165.17403813999999</v>
      </c>
      <c r="F19" s="15">
        <v>160.21881969</v>
      </c>
      <c r="G19" s="15">
        <v>4.8743671314999997</v>
      </c>
      <c r="H19" s="15">
        <v>263.37846747999998</v>
      </c>
      <c r="I19" s="17">
        <v>20.622534003999998</v>
      </c>
      <c r="J19" s="17">
        <v>4.2140554799999999</v>
      </c>
      <c r="K19" s="17">
        <v>8.3631389999999997E-4</v>
      </c>
      <c r="L19" s="17">
        <v>5.9260155190999999</v>
      </c>
      <c r="M19" s="17">
        <v>0.48988394930000001</v>
      </c>
      <c r="N19" s="17">
        <v>4.0437138999999999E-6</v>
      </c>
      <c r="O19" s="17">
        <v>58.73339825</v>
      </c>
      <c r="P19" s="17">
        <v>1.11053E-5</v>
      </c>
      <c r="Q19" s="17">
        <v>1.7923265000000001E-3</v>
      </c>
      <c r="R19" s="17">
        <v>0.71902321609999997</v>
      </c>
      <c r="S19" s="17">
        <v>3.1404547999999998E-3</v>
      </c>
      <c r="T19" s="17">
        <v>5.6626370510999999</v>
      </c>
      <c r="U19" s="17">
        <v>4.3194068668999996</v>
      </c>
      <c r="V19" s="17">
        <v>0.33881799969999998</v>
      </c>
      <c r="W19" s="17">
        <v>1.54451E-4</v>
      </c>
      <c r="X19" s="17">
        <v>2.0190473E-3</v>
      </c>
      <c r="Y19" s="17">
        <v>2.3279796999999998E-3</v>
      </c>
      <c r="Z19" s="17">
        <v>0.38669525310000002</v>
      </c>
      <c r="AA19" s="17">
        <v>165.17409187999999</v>
      </c>
      <c r="AB19" s="17">
        <v>160.21890920000001</v>
      </c>
      <c r="AC19" s="17">
        <v>1.0113733152</v>
      </c>
      <c r="AD19" s="17">
        <v>0.73482592459999996</v>
      </c>
      <c r="AE19" s="17">
        <v>3.4126609999999999E-4</v>
      </c>
      <c r="AF19" s="15"/>
      <c r="AG19" s="17" t="s">
        <v>186</v>
      </c>
      <c r="AH19" s="17">
        <v>0</v>
      </c>
      <c r="AI19" s="17">
        <v>2.2442062267865199</v>
      </c>
      <c r="AJ19" s="17">
        <v>4.2140586822908697</v>
      </c>
      <c r="AK19" s="17">
        <v>20.6225295797569</v>
      </c>
      <c r="AL19" s="17">
        <v>20.6225295797569</v>
      </c>
      <c r="AM19" s="17">
        <v>0.96382047949767602</v>
      </c>
      <c r="AN19" s="17">
        <v>7.88882763768914E-2</v>
      </c>
      <c r="AO19" s="17">
        <v>1.4217085082976401E-4</v>
      </c>
      <c r="AP19" s="17">
        <v>6.9413379186163799E-4</v>
      </c>
      <c r="AQ19" s="17">
        <v>5.9260081741031803</v>
      </c>
      <c r="AR19" s="17">
        <v>3.4127096199944301E-4</v>
      </c>
      <c r="AS19" s="17">
        <v>0.48988490363451298</v>
      </c>
      <c r="AT19" s="5">
        <v>0</v>
      </c>
      <c r="AU19" s="5">
        <v>8.0874089700557199E-7</v>
      </c>
      <c r="AV19" s="5">
        <v>3.2349706267189098E-6</v>
      </c>
      <c r="AW19" s="17">
        <v>1373.98162260751</v>
      </c>
      <c r="AX19" s="17">
        <v>4.9551821115869403</v>
      </c>
      <c r="AY19" s="17">
        <v>123.560727614543</v>
      </c>
      <c r="AZ19" s="17">
        <v>7.8681820565816203</v>
      </c>
      <c r="BA19" s="17">
        <v>0.18280967892987601</v>
      </c>
      <c r="BB19" s="17">
        <v>28.134440646615602</v>
      </c>
      <c r="BC19" s="17">
        <v>0.47264618666534403</v>
      </c>
      <c r="BD19" s="17">
        <v>11.642161613207801</v>
      </c>
      <c r="BE19" s="17">
        <v>8.7563998658470796E-2</v>
      </c>
      <c r="BF19" s="17">
        <v>2.0231431564123001</v>
      </c>
      <c r="BG19" s="17">
        <v>1.01137490243392</v>
      </c>
      <c r="BH19" s="17">
        <v>0</v>
      </c>
      <c r="BI19" s="17">
        <v>0</v>
      </c>
      <c r="BJ19" s="17">
        <v>58.733430877985697</v>
      </c>
      <c r="BK19" s="17">
        <v>58.733430877985697</v>
      </c>
      <c r="BL19" s="17">
        <v>0.65480467878686699</v>
      </c>
      <c r="BM19" s="17">
        <v>0</v>
      </c>
      <c r="BN19" s="17">
        <v>0.73482446747466001</v>
      </c>
      <c r="BO19" s="5">
        <v>3.2205869029479199E-6</v>
      </c>
      <c r="BP19" s="5">
        <v>6.2190140430359196E-6</v>
      </c>
      <c r="BQ19" s="17">
        <v>51.364719149015897</v>
      </c>
      <c r="BR19" s="17">
        <v>0.67090353489989296</v>
      </c>
      <c r="BS19" s="17">
        <v>0.135431625935689</v>
      </c>
      <c r="BT19" s="17">
        <v>0</v>
      </c>
      <c r="BU19" s="17">
        <v>61.1744001921817</v>
      </c>
      <c r="BV19" s="17">
        <v>0.101865242346469</v>
      </c>
      <c r="BW19" s="17">
        <v>5.9147999107127995E-4</v>
      </c>
      <c r="BX19" s="17">
        <v>1.20086189828976E-3</v>
      </c>
      <c r="BY19" s="17">
        <v>0</v>
      </c>
      <c r="BZ19" s="17">
        <v>0</v>
      </c>
      <c r="CA19" s="17">
        <v>0.71902039202613399</v>
      </c>
      <c r="CB19" s="17">
        <v>4.3241173673175703</v>
      </c>
      <c r="CC19" s="17">
        <v>0</v>
      </c>
      <c r="CD19" s="17">
        <v>1.6016200227075999E-3</v>
      </c>
      <c r="CE19" s="17">
        <v>1.53882534686971E-3</v>
      </c>
      <c r="CF19" s="17">
        <v>265.71093269729897</v>
      </c>
      <c r="CG19" s="17">
        <v>5778.5357577451095</v>
      </c>
      <c r="CH19" s="17">
        <v>590.69525194353901</v>
      </c>
      <c r="CI19" s="17">
        <v>6420.5957288376603</v>
      </c>
      <c r="CJ19" s="17">
        <v>0</v>
      </c>
      <c r="CK19" s="17">
        <v>7.1346318710020604</v>
      </c>
      <c r="CL19" s="17">
        <v>0</v>
      </c>
      <c r="CM19" s="17">
        <v>0.338819106363971</v>
      </c>
      <c r="CN19" s="17">
        <v>1.5444908470047401E-4</v>
      </c>
      <c r="CO19" s="17">
        <v>2.0190464118873199E-3</v>
      </c>
      <c r="CP19" s="17">
        <v>2.3279995192645301E-3</v>
      </c>
      <c r="CQ19" s="17">
        <v>0.38669678343799702</v>
      </c>
      <c r="CR19" s="17">
        <v>9.6377881622822195E-2</v>
      </c>
      <c r="CS19" s="17">
        <v>29.3861634957555</v>
      </c>
      <c r="CT19" s="17">
        <v>0.93572537244332599</v>
      </c>
      <c r="CU19" s="17">
        <v>0.602380203927533</v>
      </c>
      <c r="CV19" s="17">
        <v>74.346476263386194</v>
      </c>
      <c r="CW19" s="17">
        <v>0.55176390412098897</v>
      </c>
      <c r="CX19" s="17">
        <v>0</v>
      </c>
      <c r="CY19" s="5">
        <v>1.6658038936931199E-6</v>
      </c>
      <c r="CZ19" s="17">
        <v>0.42050159127410602</v>
      </c>
      <c r="DA19" s="17">
        <v>165.17391070680401</v>
      </c>
      <c r="DB19" s="17">
        <v>160.21869701544</v>
      </c>
      <c r="DC19" s="17">
        <v>4.95521369136394</v>
      </c>
      <c r="DD19" s="17">
        <v>0.212553200240303</v>
      </c>
      <c r="DE19" s="17">
        <v>0</v>
      </c>
      <c r="DF19" s="17">
        <v>2.0564117180068</v>
      </c>
      <c r="DG19" s="17">
        <v>0.49302085963722903</v>
      </c>
      <c r="DH19" s="17">
        <v>13.356486847114899</v>
      </c>
      <c r="DI19" s="17">
        <v>2.7868830442522698</v>
      </c>
      <c r="DJ19" s="17">
        <v>2.0052757716452501</v>
      </c>
      <c r="DK19" s="17">
        <v>53.425963767809201</v>
      </c>
      <c r="DL19" s="17">
        <v>0</v>
      </c>
      <c r="DM19" s="17">
        <v>0.47598347402128499</v>
      </c>
      <c r="DN19" s="17">
        <v>8.4379782672773391</v>
      </c>
      <c r="DO19" s="17">
        <v>1.4914848660416501E-2</v>
      </c>
      <c r="DP19" s="17">
        <v>4.8743768486824601</v>
      </c>
      <c r="DQ19" s="17">
        <v>48.337849009101198</v>
      </c>
      <c r="DR19" s="17">
        <v>0</v>
      </c>
      <c r="DS19" s="17">
        <v>2.6312016191818902E-2</v>
      </c>
      <c r="DT19" s="17">
        <v>2.1116674615790099</v>
      </c>
      <c r="DU19" s="17">
        <v>5.6626400961398904</v>
      </c>
      <c r="DV19" s="17">
        <v>0</v>
      </c>
      <c r="DW19" s="17">
        <v>263.378371208739</v>
      </c>
      <c r="DX19" s="17">
        <v>4.3194126189984896</v>
      </c>
      <c r="DY19" s="17">
        <v>2.4822137757593099</v>
      </c>
      <c r="EB19" s="56">
        <f t="shared" si="0"/>
        <v>1.0088563137430573</v>
      </c>
      <c r="EC19" s="25">
        <f t="shared" si="1"/>
        <v>7.9999927293841009E-3</v>
      </c>
      <c r="ED19" s="40">
        <f t="shared" si="2"/>
        <v>-2.5822208433511427E-7</v>
      </c>
      <c r="EE19" s="40">
        <f t="shared" si="3"/>
        <v>-4.1302803326777327E-7</v>
      </c>
      <c r="EF19" s="40">
        <f t="shared" si="4"/>
        <v>2.4978461553407678E-9</v>
      </c>
      <c r="EG19" s="40">
        <f t="shared" si="5"/>
        <v>-7.7150863065319254E-7</v>
      </c>
      <c r="EH19" s="40">
        <f t="shared" si="6"/>
        <v>-7.656688536399512E-7</v>
      </c>
      <c r="EI19" s="40">
        <f t="shared" si="7"/>
        <v>1.9935269950553644E-6</v>
      </c>
      <c r="EJ19" s="40">
        <f t="shared" si="8"/>
        <v>-3.6552441779821747E-7</v>
      </c>
      <c r="EK19" s="40">
        <f t="shared" si="9"/>
        <v>-2.1453440674370766E-7</v>
      </c>
      <c r="EL19" s="40">
        <f t="shared" si="10"/>
        <v>7.5990714526809376E-7</v>
      </c>
      <c r="EM19" s="40">
        <f t="shared" si="11"/>
        <v>-1.106917940496312E-5</v>
      </c>
      <c r="EN19" s="40">
        <f t="shared" si="12"/>
        <v>-1.2394494742670822E-6</v>
      </c>
      <c r="EO19" s="40">
        <f t="shared" si="13"/>
        <v>1.9480828354021231E-6</v>
      </c>
      <c r="EP19" s="40">
        <f t="shared" si="14"/>
        <v>-5.8764679616514932E-7</v>
      </c>
      <c r="EQ19" s="40">
        <f t="shared" si="15"/>
        <v>5.5552695176062209E-7</v>
      </c>
      <c r="ER19" s="40">
        <f t="shared" si="16"/>
        <v>9.4405083121179283E-6</v>
      </c>
      <c r="ES19" s="40">
        <f t="shared" si="17"/>
        <v>8.5862486772629829E-6</v>
      </c>
      <c r="ET19" s="40">
        <f t="shared" si="18"/>
        <v>-3.9276532422681936E-6</v>
      </c>
      <c r="EU19" s="40">
        <f t="shared" si="19"/>
        <v>-3.0028843878634606E-6</v>
      </c>
      <c r="EV19" s="40">
        <f t="shared" si="20"/>
        <v>5.3774237391174597E-7</v>
      </c>
      <c r="EW19" s="40">
        <f t="shared" si="21"/>
        <v>1.3316871198318421E-6</v>
      </c>
      <c r="EX19" s="40">
        <f t="shared" si="22"/>
        <v>3.2662490540574843E-6</v>
      </c>
      <c r="EY19" s="40">
        <f t="shared" si="23"/>
        <v>-1.2400693592100649E-5</v>
      </c>
      <c r="EZ19" s="40">
        <f t="shared" si="24"/>
        <v>-4.398671988445237E-7</v>
      </c>
      <c r="FA19" s="40">
        <f t="shared" si="25"/>
        <v>8.5135040182360874E-6</v>
      </c>
      <c r="FB19" s="40">
        <f t="shared" si="26"/>
        <v>3.9574781038114928E-6</v>
      </c>
      <c r="FC19" s="40">
        <f t="shared" si="27"/>
        <v>-6.2712666627881694E-7</v>
      </c>
      <c r="FD19" s="40">
        <f t="shared" si="28"/>
        <v>-6.4297444725020525E-7</v>
      </c>
      <c r="FE19" s="40">
        <f t="shared" si="29"/>
        <v>1.56938481193882E-6</v>
      </c>
      <c r="FF19" s="40">
        <f t="shared" si="30"/>
        <v>-1.9829530929196791E-6</v>
      </c>
      <c r="FG19" s="40">
        <f t="shared" si="31"/>
        <v>1.4246945251886928E-5</v>
      </c>
    </row>
    <row r="20" spans="1:163" x14ac:dyDescent="0.3">
      <c r="A20" s="15" t="s">
        <v>187</v>
      </c>
      <c r="B20" s="15">
        <v>120.2583585</v>
      </c>
      <c r="C20" s="15">
        <v>0.42840483540000002</v>
      </c>
      <c r="D20" s="15">
        <v>916.73372280000001</v>
      </c>
      <c r="E20" s="15">
        <v>27.714919365</v>
      </c>
      <c r="F20" s="15">
        <v>26.883471719999999</v>
      </c>
      <c r="G20" s="15">
        <v>0.48291971610000001</v>
      </c>
      <c r="H20" s="15">
        <v>43.806951089999998</v>
      </c>
      <c r="I20" s="17">
        <v>3.4300842704000001</v>
      </c>
      <c r="J20" s="17">
        <v>0.70091121759999997</v>
      </c>
      <c r="K20" s="17">
        <v>8.2862599999999995E-5</v>
      </c>
      <c r="L20" s="17">
        <v>0.98565639979999997</v>
      </c>
      <c r="M20" s="17">
        <v>8.1480928899999999E-2</v>
      </c>
      <c r="N20" s="17">
        <v>4.0083745999999998E-7</v>
      </c>
      <c r="O20" s="17">
        <v>9.7689500934000009</v>
      </c>
      <c r="P20" s="17">
        <v>1.1004235999999999E-6</v>
      </c>
      <c r="Q20" s="17">
        <v>1.7784349999999999E-4</v>
      </c>
      <c r="R20" s="17">
        <v>0.11959297670000001</v>
      </c>
      <c r="S20" s="17">
        <v>3.1205350000000002E-4</v>
      </c>
      <c r="T20" s="17">
        <v>0.94184944849999996</v>
      </c>
      <c r="U20" s="17">
        <v>0.71843399799999996</v>
      </c>
      <c r="V20" s="17">
        <v>5.6855854400000003E-2</v>
      </c>
      <c r="W20" s="17">
        <v>2.59157E-5</v>
      </c>
      <c r="X20" s="17">
        <v>3.3926250000000001E-4</v>
      </c>
      <c r="Y20" s="17">
        <v>3.9061679999999999E-4</v>
      </c>
      <c r="Z20" s="17">
        <v>6.4595710000000001E-2</v>
      </c>
      <c r="AA20" s="17">
        <v>27.71491275</v>
      </c>
      <c r="AB20" s="17">
        <v>26.8834713</v>
      </c>
      <c r="AC20" s="17">
        <v>0.16821869219999999</v>
      </c>
      <c r="AD20" s="17">
        <v>0.122221394</v>
      </c>
      <c r="AE20" s="17">
        <v>5.7261800000000001E-5</v>
      </c>
      <c r="AF20" s="15"/>
      <c r="AG20" s="17" t="s">
        <v>187</v>
      </c>
      <c r="AH20" s="17">
        <v>0</v>
      </c>
      <c r="AI20" s="17">
        <v>0.37327032995735199</v>
      </c>
      <c r="AJ20" s="17">
        <v>0.70090915667842901</v>
      </c>
      <c r="AK20" s="17">
        <v>3.43007656981134</v>
      </c>
      <c r="AL20" s="17">
        <v>3.43007656981134</v>
      </c>
      <c r="AM20" s="17">
        <v>0.160309258438466</v>
      </c>
      <c r="AN20" s="17">
        <v>1.31212937224226E-2</v>
      </c>
      <c r="AO20" s="5">
        <v>1.4087318463157899E-5</v>
      </c>
      <c r="AP20" s="5">
        <v>6.87752587399482E-5</v>
      </c>
      <c r="AQ20" s="17">
        <v>0.98565369470057296</v>
      </c>
      <c r="AR20" s="5">
        <v>5.72624440276283E-5</v>
      </c>
      <c r="AS20" s="17">
        <v>8.1481058654479604E-2</v>
      </c>
      <c r="AT20" s="5">
        <v>0</v>
      </c>
      <c r="AU20" s="5">
        <v>8.0166012445090994E-8</v>
      </c>
      <c r="AV20" s="5">
        <v>3.20673821767335E-7</v>
      </c>
      <c r="AW20" s="17">
        <v>120.258260341606</v>
      </c>
      <c r="AX20" s="17">
        <v>0.83144064220638503</v>
      </c>
      <c r="AY20" s="17">
        <v>20.732521723793901</v>
      </c>
      <c r="AZ20" s="17">
        <v>1.32022086564482</v>
      </c>
      <c r="BA20" s="17">
        <v>3.0673993507388201E-2</v>
      </c>
      <c r="BB20" s="17">
        <v>4.7207177246096297</v>
      </c>
      <c r="BC20" s="17">
        <v>7.9306184295375295E-2</v>
      </c>
      <c r="BD20" s="17">
        <v>1.9364132189679</v>
      </c>
      <c r="BE20" s="17">
        <v>1.45647461413879E-2</v>
      </c>
      <c r="BF20" s="17">
        <v>0.33650419017278699</v>
      </c>
      <c r="BG20" s="17">
        <v>0.16822157384585201</v>
      </c>
      <c r="BH20" s="17">
        <v>0</v>
      </c>
      <c r="BI20" s="17">
        <v>0</v>
      </c>
      <c r="BJ20" s="17">
        <v>9.7689567450780004</v>
      </c>
      <c r="BK20" s="17">
        <v>9.7689567450780004</v>
      </c>
      <c r="BL20" s="17">
        <v>0.10891099215533701</v>
      </c>
      <c r="BM20" s="17">
        <v>0</v>
      </c>
      <c r="BN20" s="17">
        <v>0.12221863262372</v>
      </c>
      <c r="BO20" s="5">
        <v>3.1911560474291301E-7</v>
      </c>
      <c r="BP20" s="5">
        <v>6.1625935365212195E-7</v>
      </c>
      <c r="BQ20" s="17">
        <v>7.3338775563969998</v>
      </c>
      <c r="BR20" s="17">
        <v>0.111589181306348</v>
      </c>
      <c r="BS20" s="17">
        <v>2.2526120591021701E-2</v>
      </c>
      <c r="BT20" s="17">
        <v>0</v>
      </c>
      <c r="BU20" s="17">
        <v>10.1749443764172</v>
      </c>
      <c r="BV20" s="17">
        <v>1.6942771942040399E-2</v>
      </c>
      <c r="BW20" s="5">
        <v>5.8686567348446001E-5</v>
      </c>
      <c r="BX20" s="17">
        <v>1.19155436873404E-4</v>
      </c>
      <c r="BY20" s="17">
        <v>0</v>
      </c>
      <c r="BZ20" s="17">
        <v>0</v>
      </c>
      <c r="CA20" s="17">
        <v>0.119591169939698</v>
      </c>
      <c r="CB20" s="17">
        <v>0.42840419385241102</v>
      </c>
      <c r="CC20" s="17">
        <v>0</v>
      </c>
      <c r="CD20" s="17">
        <v>1.59145980147378E-4</v>
      </c>
      <c r="CE20" s="17">
        <v>1.52911410572264E-4</v>
      </c>
      <c r="CF20" s="17">
        <v>44.194868257301401</v>
      </c>
      <c r="CG20" s="17">
        <v>825.06055139800503</v>
      </c>
      <c r="CH20" s="17">
        <v>84.3401593148035</v>
      </c>
      <c r="CI20" s="17">
        <v>916.73458826920603</v>
      </c>
      <c r="CJ20" s="17">
        <v>0</v>
      </c>
      <c r="CK20" s="17">
        <v>1.18668255278691</v>
      </c>
      <c r="CL20" s="17">
        <v>0</v>
      </c>
      <c r="CM20" s="17">
        <v>5.6854646920969698E-2</v>
      </c>
      <c r="CN20" s="5">
        <v>2.5915395501468701E-5</v>
      </c>
      <c r="CO20" s="17">
        <v>3.3926205084960502E-4</v>
      </c>
      <c r="CP20" s="17">
        <v>3.90629240695116E-4</v>
      </c>
      <c r="CQ20" s="17">
        <v>6.4595276994218395E-2</v>
      </c>
      <c r="CR20" s="17">
        <v>1.6171374085770799E-2</v>
      </c>
      <c r="CS20" s="17">
        <v>4.8877111200052896</v>
      </c>
      <c r="CT20" s="17">
        <v>0.15700713140098199</v>
      </c>
      <c r="CU20" s="17">
        <v>0.10107462358835199</v>
      </c>
      <c r="CV20" s="17">
        <v>12.474769865021999</v>
      </c>
      <c r="CW20" s="17">
        <v>9.2581651041408294E-2</v>
      </c>
      <c r="CX20" s="17">
        <v>0</v>
      </c>
      <c r="CY20" s="5">
        <v>1.65065013200174E-7</v>
      </c>
      <c r="CZ20" s="17">
        <v>7.0557070828992999E-2</v>
      </c>
      <c r="DA20" s="17">
        <v>27.714908984804602</v>
      </c>
      <c r="DB20" s="17">
        <v>26.883461954706</v>
      </c>
      <c r="DC20" s="17">
        <v>0.83144703009859999</v>
      </c>
      <c r="DD20" s="17">
        <v>3.56646993722338E-2</v>
      </c>
      <c r="DE20" s="17">
        <v>0</v>
      </c>
      <c r="DF20" s="17">
        <v>0.34504881870842202</v>
      </c>
      <c r="DG20" s="17">
        <v>8.2725181082138805E-2</v>
      </c>
      <c r="DH20" s="17">
        <v>2.24111465908276</v>
      </c>
      <c r="DI20" s="17">
        <v>0.46761745465368199</v>
      </c>
      <c r="DJ20" s="17">
        <v>0.336471361188732</v>
      </c>
      <c r="DK20" s="17">
        <v>8.9644645358995003</v>
      </c>
      <c r="DL20" s="17">
        <v>0</v>
      </c>
      <c r="DM20" s="17">
        <v>7.98663440202384E-2</v>
      </c>
      <c r="DN20" s="17">
        <v>1.41582459255829</v>
      </c>
      <c r="DO20" s="17">
        <v>2.5025921724896199E-3</v>
      </c>
      <c r="DP20" s="17">
        <v>0.48291913115847401</v>
      </c>
      <c r="DQ20" s="17">
        <v>8.0398992194919803</v>
      </c>
      <c r="DR20" s="17">
        <v>0</v>
      </c>
      <c r="DS20" s="17">
        <v>4.3764426406788003E-3</v>
      </c>
      <c r="DT20" s="17">
        <v>0.35122733101828102</v>
      </c>
      <c r="DU20" s="17">
        <v>0.941846324921774</v>
      </c>
      <c r="DV20" s="17">
        <v>0</v>
      </c>
      <c r="DW20" s="17">
        <v>43.806914344924103</v>
      </c>
      <c r="DX20" s="17">
        <v>0.71842969420041103</v>
      </c>
      <c r="DY20" s="17">
        <v>0.41285981323390403</v>
      </c>
      <c r="EB20" s="56">
        <f t="shared" si="0"/>
        <v>1.0088559972364786</v>
      </c>
      <c r="EC20" s="25">
        <f t="shared" si="1"/>
        <v>8.0000009274694799E-3</v>
      </c>
      <c r="ED20" s="40">
        <f t="shared" si="2"/>
        <v>-8.1622928518580139E-7</v>
      </c>
      <c r="EE20" s="40">
        <f t="shared" si="3"/>
        <v>-1.4975264889309252E-6</v>
      </c>
      <c r="EF20" s="40">
        <f t="shared" si="4"/>
        <v>9.4407916333177E-7</v>
      </c>
      <c r="EG20" s="40">
        <f t="shared" si="5"/>
        <v>-3.7453456968918281E-7</v>
      </c>
      <c r="EH20" s="40">
        <f t="shared" si="6"/>
        <v>-3.6324527207339347E-7</v>
      </c>
      <c r="EI20" s="40">
        <f t="shared" si="7"/>
        <v>-1.2112603948289618E-6</v>
      </c>
      <c r="EJ20" s="40">
        <f t="shared" si="8"/>
        <v>-8.3879555599070899E-7</v>
      </c>
      <c r="EK20" s="40">
        <f t="shared" si="9"/>
        <v>-2.2450144232656143E-6</v>
      </c>
      <c r="EL20" s="40">
        <f t="shared" si="10"/>
        <v>-2.9403461083322927E-6</v>
      </c>
      <c r="EM20" s="40">
        <f t="shared" si="11"/>
        <v>-2.7511680665070844E-7</v>
      </c>
      <c r="EN20" s="40">
        <f t="shared" si="12"/>
        <v>-2.7444649348016267E-6</v>
      </c>
      <c r="EO20" s="40">
        <f t="shared" si="13"/>
        <v>1.5924521401140024E-6</v>
      </c>
      <c r="EP20" s="40">
        <f t="shared" si="14"/>
        <v>5.9231301036558192E-6</v>
      </c>
      <c r="EQ20" s="40">
        <f t="shared" si="15"/>
        <v>6.8089998781015257E-7</v>
      </c>
      <c r="ER20" s="40">
        <f t="shared" si="16"/>
        <v>1.4877539166717944E-5</v>
      </c>
      <c r="ES20" s="40">
        <f t="shared" si="17"/>
        <v>-8.4106427842162117E-6</v>
      </c>
      <c r="ET20" s="40">
        <f t="shared" si="18"/>
        <v>-1.5107578654398362E-5</v>
      </c>
      <c r="EU20" s="40">
        <f t="shared" si="19"/>
        <v>1.2468117300306937E-5</v>
      </c>
      <c r="EV20" s="40">
        <f t="shared" si="20"/>
        <v>-3.3164304878401985E-6</v>
      </c>
      <c r="EW20" s="40">
        <f t="shared" si="21"/>
        <v>-5.9905288459551702E-6</v>
      </c>
      <c r="EX20" s="40">
        <f t="shared" si="22"/>
        <v>-2.1237549642813976E-5</v>
      </c>
      <c r="EY20" s="40">
        <f t="shared" si="23"/>
        <v>-1.1749577719247287E-5</v>
      </c>
      <c r="EZ20" s="40">
        <f t="shared" si="24"/>
        <v>-1.3239022732861847E-6</v>
      </c>
      <c r="FA20" s="40">
        <f t="shared" si="25"/>
        <v>3.184884806799247E-5</v>
      </c>
      <c r="FB20" s="40">
        <f t="shared" si="26"/>
        <v>-6.7033210348710985E-6</v>
      </c>
      <c r="FC20" s="40">
        <f t="shared" si="27"/>
        <v>-1.1407556208327379E-6</v>
      </c>
      <c r="FD20" s="40">
        <f t="shared" si="28"/>
        <v>-1.1459884974671804E-6</v>
      </c>
      <c r="FE20" s="40">
        <f t="shared" si="29"/>
        <v>1.71303546254825E-5</v>
      </c>
      <c r="FF20" s="40">
        <f t="shared" si="30"/>
        <v>-2.2593231754476424E-5</v>
      </c>
      <c r="FG20" s="40">
        <f t="shared" si="31"/>
        <v>1.1247072713375059E-5</v>
      </c>
    </row>
    <row r="21" spans="1:163" x14ac:dyDescent="0.3">
      <c r="A21" s="15" t="s">
        <v>188</v>
      </c>
      <c r="B21" s="15">
        <v>410.75903245000001</v>
      </c>
      <c r="C21" s="15">
        <v>1.2897017833</v>
      </c>
      <c r="D21" s="15">
        <v>1940.3973817000001</v>
      </c>
      <c r="E21" s="15">
        <v>51.245616224000003</v>
      </c>
      <c r="F21" s="15">
        <v>49.708245417000001</v>
      </c>
      <c r="G21" s="15">
        <v>1.4538175963</v>
      </c>
      <c r="H21" s="15">
        <v>81.737656749999999</v>
      </c>
      <c r="I21" s="17">
        <v>6.4000585235000003</v>
      </c>
      <c r="J21" s="17">
        <v>1.307802508</v>
      </c>
      <c r="K21" s="17">
        <v>2.4182119999999999E-4</v>
      </c>
      <c r="L21" s="17">
        <v>1.8390972771</v>
      </c>
      <c r="M21" s="17">
        <v>0.15203204170000001</v>
      </c>
      <c r="N21" s="17">
        <v>1.1694617999999999E-6</v>
      </c>
      <c r="O21" s="17">
        <v>18.227497455999998</v>
      </c>
      <c r="P21" s="17">
        <v>3.2124612E-6</v>
      </c>
      <c r="Q21" s="17">
        <v>5.1927029999999995E-4</v>
      </c>
      <c r="R21" s="17">
        <v>0.22314380319999999</v>
      </c>
      <c r="S21" s="17">
        <v>9.0790119999999998E-4</v>
      </c>
      <c r="T21" s="17">
        <v>1.7573596204999999</v>
      </c>
      <c r="U21" s="17">
        <v>1.3404975711</v>
      </c>
      <c r="V21" s="17">
        <v>0.1051221269</v>
      </c>
      <c r="W21" s="17">
        <v>4.7918699999999999E-5</v>
      </c>
      <c r="X21" s="17">
        <v>6.2655160000000003E-4</v>
      </c>
      <c r="Y21" s="17">
        <v>7.2226069999999998E-4</v>
      </c>
      <c r="Z21" s="17">
        <v>0.12001401189999999</v>
      </c>
      <c r="AA21" s="17">
        <v>51.245589973999998</v>
      </c>
      <c r="AB21" s="17">
        <v>49.708252272999999</v>
      </c>
      <c r="AC21" s="17">
        <v>0.31387260189999999</v>
      </c>
      <c r="AD21" s="17">
        <v>0.2280480624</v>
      </c>
      <c r="AE21" s="17">
        <v>1.0587860000000001E-4</v>
      </c>
      <c r="AF21" s="15"/>
      <c r="AG21" s="17" t="s">
        <v>188</v>
      </c>
      <c r="AH21" s="17">
        <v>0</v>
      </c>
      <c r="AI21" s="17">
        <v>0.69647264247769802</v>
      </c>
      <c r="AJ21" s="17">
        <v>1.3078032346936399</v>
      </c>
      <c r="AK21" s="17">
        <v>6.4000602482770201</v>
      </c>
      <c r="AL21" s="17">
        <v>6.4000602482770201</v>
      </c>
      <c r="AM21" s="17">
        <v>0.299114676725309</v>
      </c>
      <c r="AN21" s="17">
        <v>2.4482342002673001E-2</v>
      </c>
      <c r="AO21" s="5">
        <v>4.1109297871988498E-5</v>
      </c>
      <c r="AP21" s="17">
        <v>2.0071419733571399E-4</v>
      </c>
      <c r="AQ21" s="17">
        <v>1.8390970797382</v>
      </c>
      <c r="AR21" s="17">
        <v>1.05879740433828E-4</v>
      </c>
      <c r="AS21" s="17">
        <v>0.15203277374640101</v>
      </c>
      <c r="AT21" s="5">
        <v>0</v>
      </c>
      <c r="AU21" s="5">
        <v>2.3389328846927499E-7</v>
      </c>
      <c r="AV21" s="5">
        <v>9.3555713994389396E-7</v>
      </c>
      <c r="AW21" s="17">
        <v>410.75913452889898</v>
      </c>
      <c r="AX21" s="17">
        <v>1.5373363085809399</v>
      </c>
      <c r="AY21" s="17">
        <v>38.334976747851798</v>
      </c>
      <c r="AZ21" s="17">
        <v>2.4411203636523902</v>
      </c>
      <c r="BA21" s="17">
        <v>5.6717108616213902E-2</v>
      </c>
      <c r="BB21" s="17">
        <v>8.7288058379492597</v>
      </c>
      <c r="BC21" s="17">
        <v>0.146639194783864</v>
      </c>
      <c r="BD21" s="17">
        <v>3.6130701531531599</v>
      </c>
      <c r="BE21" s="17">
        <v>2.7175779742702699E-2</v>
      </c>
      <c r="BF21" s="17">
        <v>0.62786819573465202</v>
      </c>
      <c r="BG21" s="17">
        <v>0.31387224704285699</v>
      </c>
      <c r="BH21" s="17">
        <v>0</v>
      </c>
      <c r="BI21" s="17">
        <v>0</v>
      </c>
      <c r="BJ21" s="17">
        <v>18.227424689648299</v>
      </c>
      <c r="BK21" s="17">
        <v>18.227424689648299</v>
      </c>
      <c r="BL21" s="17">
        <v>0.203214546346974</v>
      </c>
      <c r="BM21" s="17">
        <v>0</v>
      </c>
      <c r="BN21" s="17">
        <v>0.22804628068635299</v>
      </c>
      <c r="BO21" s="5">
        <v>9.3163389723993398E-7</v>
      </c>
      <c r="BP21" s="5">
        <v>1.7989284594995299E-6</v>
      </c>
      <c r="BQ21" s="17">
        <v>15.5232071619349</v>
      </c>
      <c r="BR21" s="17">
        <v>0.20821212023510099</v>
      </c>
      <c r="BS21" s="17">
        <v>4.20325505798992E-2</v>
      </c>
      <c r="BT21" s="17">
        <v>0</v>
      </c>
      <c r="BU21" s="17">
        <v>18.985073858860599</v>
      </c>
      <c r="BV21" s="17">
        <v>3.1613517957018597E-2</v>
      </c>
      <c r="BW21" s="17">
        <v>1.71362570368778E-4</v>
      </c>
      <c r="BX21" s="17">
        <v>3.4792624944195502E-4</v>
      </c>
      <c r="BY21" s="17">
        <v>0</v>
      </c>
      <c r="BZ21" s="17">
        <v>0</v>
      </c>
      <c r="CA21" s="17">
        <v>0.223142785810403</v>
      </c>
      <c r="CB21" s="17">
        <v>1.2896993269619701</v>
      </c>
      <c r="CC21" s="17">
        <v>0</v>
      </c>
      <c r="CD21" s="17">
        <v>4.6301313205134498E-4</v>
      </c>
      <c r="CE21" s="17">
        <v>4.4487090924122402E-4</v>
      </c>
      <c r="CF21" s="17">
        <v>82.461500246366398</v>
      </c>
      <c r="CG21" s="17">
        <v>1746.3562595170699</v>
      </c>
      <c r="CH21" s="17">
        <v>178.51608070569901</v>
      </c>
      <c r="CI21" s="17">
        <v>1940.39554738471</v>
      </c>
      <c r="CJ21" s="17">
        <v>0</v>
      </c>
      <c r="CK21" s="17">
        <v>2.2141820468619899</v>
      </c>
      <c r="CL21" s="17">
        <v>0</v>
      </c>
      <c r="CM21" s="17">
        <v>0.105122264666192</v>
      </c>
      <c r="CN21" s="5">
        <v>4.7919237851595902E-5</v>
      </c>
      <c r="CO21" s="17">
        <v>6.2654802886732096E-4</v>
      </c>
      <c r="CP21" s="17">
        <v>7.2225955786305897E-4</v>
      </c>
      <c r="CQ21" s="17">
        <v>0.120016434725882</v>
      </c>
      <c r="CR21" s="17">
        <v>2.9901430799671499E-2</v>
      </c>
      <c r="CS21" s="17">
        <v>9.1197683556044105</v>
      </c>
      <c r="CT21" s="17">
        <v>0.29031066541003198</v>
      </c>
      <c r="CU21" s="17">
        <v>0.18688937537547401</v>
      </c>
      <c r="CV21" s="17">
        <v>23.0661833121138</v>
      </c>
      <c r="CW21" s="17">
        <v>0.17118589659220501</v>
      </c>
      <c r="CX21" s="17">
        <v>0</v>
      </c>
      <c r="CY21" s="5">
        <v>4.8184463973720901E-7</v>
      </c>
      <c r="CZ21" s="17">
        <v>0.13046168152030699</v>
      </c>
      <c r="DA21" s="17">
        <v>51.2455869586082</v>
      </c>
      <c r="DB21" s="17">
        <v>49.708218028015203</v>
      </c>
      <c r="DC21" s="17">
        <v>1.5373689305929801</v>
      </c>
      <c r="DD21" s="17">
        <v>6.5945146458550305E-2</v>
      </c>
      <c r="DE21" s="17">
        <v>0</v>
      </c>
      <c r="DF21" s="17">
        <v>0.63800336678847103</v>
      </c>
      <c r="DG21" s="17">
        <v>0.15296061916808501</v>
      </c>
      <c r="DH21" s="17">
        <v>4.1438806769291796</v>
      </c>
      <c r="DI21" s="17">
        <v>0.86463669240562802</v>
      </c>
      <c r="DJ21" s="17">
        <v>0.62214201789050705</v>
      </c>
      <c r="DK21" s="17">
        <v>16.575513887465</v>
      </c>
      <c r="DL21" s="17">
        <v>0</v>
      </c>
      <c r="DM21" s="17">
        <v>0.14767479400563199</v>
      </c>
      <c r="DN21" s="17">
        <v>2.6179011296482999</v>
      </c>
      <c r="DO21" s="17">
        <v>4.6273354442588803E-3</v>
      </c>
      <c r="DP21" s="17">
        <v>1.45381607189713</v>
      </c>
      <c r="DQ21" s="17">
        <v>15.0012790981243</v>
      </c>
      <c r="DR21" s="17">
        <v>0</v>
      </c>
      <c r="DS21" s="17">
        <v>8.1654681762724207E-3</v>
      </c>
      <c r="DT21" s="17">
        <v>0.65534024306255001</v>
      </c>
      <c r="DU21" s="17">
        <v>1.7573597195946999</v>
      </c>
      <c r="DV21" s="17">
        <v>0</v>
      </c>
      <c r="DW21" s="17">
        <v>81.737581830607894</v>
      </c>
      <c r="DX21" s="17">
        <v>1.34050225091167</v>
      </c>
      <c r="DY21" s="17">
        <v>0.77033933698169099</v>
      </c>
      <c r="EB21" s="56">
        <f t="shared" si="0"/>
        <v>1.0088566164981336</v>
      </c>
      <c r="EC21" s="25">
        <f t="shared" si="1"/>
        <v>8.0000220485237031E-3</v>
      </c>
      <c r="ED21" s="40">
        <f t="shared" si="2"/>
        <v>2.4851285282135188E-7</v>
      </c>
      <c r="EE21" s="40">
        <f t="shared" si="3"/>
        <v>-1.9045782999390615E-6</v>
      </c>
      <c r="EF21" s="40">
        <f t="shared" si="4"/>
        <v>-9.4532970793754207E-7</v>
      </c>
      <c r="EG21" s="40">
        <f t="shared" si="5"/>
        <v>-5.7108088376665717E-7</v>
      </c>
      <c r="EH21" s="40">
        <f t="shared" si="6"/>
        <v>-5.5099480111836638E-7</v>
      </c>
      <c r="EI21" s="40">
        <f t="shared" si="7"/>
        <v>-1.0485516710034641E-6</v>
      </c>
      <c r="EJ21" s="40">
        <f t="shared" si="8"/>
        <v>-9.1658355627186232E-7</v>
      </c>
      <c r="EK21" s="40">
        <f t="shared" si="9"/>
        <v>2.6949394502261279E-7</v>
      </c>
      <c r="EL21" s="40">
        <f t="shared" si="10"/>
        <v>5.5566007519058892E-7</v>
      </c>
      <c r="EM21" s="40">
        <f t="shared" si="11"/>
        <v>9.4913419605008902E-6</v>
      </c>
      <c r="EN21" s="40">
        <f t="shared" si="12"/>
        <v>-1.0731449742841392E-7</v>
      </c>
      <c r="EO21" s="40">
        <f t="shared" si="13"/>
        <v>4.8150797214311409E-6</v>
      </c>
      <c r="EP21" s="40">
        <f t="shared" si="14"/>
        <v>-9.723777921648761E-6</v>
      </c>
      <c r="EQ21" s="40">
        <f t="shared" si="15"/>
        <v>-3.992119701312814E-6</v>
      </c>
      <c r="ER21" s="40">
        <f t="shared" si="16"/>
        <v>-1.6872895873984796E-5</v>
      </c>
      <c r="ES21" s="40">
        <f t="shared" si="17"/>
        <v>3.566506833347468E-5</v>
      </c>
      <c r="ET21" s="40">
        <f t="shared" si="18"/>
        <v>-4.5593450608786943E-6</v>
      </c>
      <c r="EU21" s="40">
        <f t="shared" si="19"/>
        <v>-1.8899311324766063E-5</v>
      </c>
      <c r="EV21" s="40">
        <f t="shared" si="20"/>
        <v>5.6388401580008551E-8</v>
      </c>
      <c r="EW21" s="40">
        <f t="shared" si="21"/>
        <v>3.491100447217288E-6</v>
      </c>
      <c r="EX21" s="40">
        <f t="shared" si="22"/>
        <v>1.3105346710409245E-6</v>
      </c>
      <c r="EY21" s="40">
        <f t="shared" si="23"/>
        <v>1.1224252659244054E-5</v>
      </c>
      <c r="EZ21" s="40">
        <f t="shared" si="24"/>
        <v>-5.6996625322901967E-6</v>
      </c>
      <c r="FA21" s="40">
        <f t="shared" si="25"/>
        <v>-1.5813361311410131E-6</v>
      </c>
      <c r="FB21" s="40">
        <f t="shared" si="26"/>
        <v>2.0187858431250381E-5</v>
      </c>
      <c r="FC21" s="40">
        <f t="shared" si="27"/>
        <v>1.0903249368698875E-7</v>
      </c>
      <c r="FD21" s="40">
        <f t="shared" si="28"/>
        <v>1.4041639374624402E-7</v>
      </c>
      <c r="FE21" s="40">
        <f t="shared" si="29"/>
        <v>-1.1305769947913018E-6</v>
      </c>
      <c r="FF21" s="40">
        <f t="shared" si="30"/>
        <v>-7.8128865830208136E-6</v>
      </c>
      <c r="FG21" s="40">
        <f t="shared" si="31"/>
        <v>1.0771145708326922E-5</v>
      </c>
    </row>
    <row r="22" spans="1:163" x14ac:dyDescent="0.3">
      <c r="A22" s="15" t="s">
        <v>189</v>
      </c>
      <c r="B22" s="15">
        <v>541.06785567999998</v>
      </c>
      <c r="C22" s="15">
        <v>1.7209187281</v>
      </c>
      <c r="D22" s="15">
        <v>2913.0039072999998</v>
      </c>
      <c r="E22" s="15">
        <v>77.213596869</v>
      </c>
      <c r="F22" s="15">
        <v>74.897195386000007</v>
      </c>
      <c r="G22" s="15">
        <v>1.9399073162</v>
      </c>
      <c r="H22" s="15">
        <v>122.94515557</v>
      </c>
      <c r="I22" s="17">
        <v>9.6266056808999991</v>
      </c>
      <c r="J22" s="17">
        <v>1.9671224892000001</v>
      </c>
      <c r="K22" s="17">
        <v>3.3337470000000002E-4</v>
      </c>
      <c r="L22" s="17">
        <v>2.7662660005999999</v>
      </c>
      <c r="M22" s="17">
        <v>0.22867798910000001</v>
      </c>
      <c r="N22" s="17">
        <v>1.6137260999999999E-6</v>
      </c>
      <c r="O22" s="17">
        <v>27.416769691999999</v>
      </c>
      <c r="P22" s="17">
        <v>4.4301548999999998E-6</v>
      </c>
      <c r="Q22" s="17">
        <v>7.1849040000000004E-4</v>
      </c>
      <c r="R22" s="17">
        <v>0.33564027460000001</v>
      </c>
      <c r="S22" s="17">
        <v>1.2517191999999999E-3</v>
      </c>
      <c r="T22" s="17">
        <v>2.6433208449999999</v>
      </c>
      <c r="U22" s="17">
        <v>2.0163005513000001</v>
      </c>
      <c r="V22" s="17">
        <v>0.15839848940000001</v>
      </c>
      <c r="W22" s="17">
        <v>7.2200900000000002E-5</v>
      </c>
      <c r="X22" s="17">
        <v>9.4451490000000001E-4</v>
      </c>
      <c r="Y22" s="17">
        <v>1.0882563E-3</v>
      </c>
      <c r="Z22" s="17">
        <v>0.18068385100000001</v>
      </c>
      <c r="AA22" s="17">
        <v>77.213572330000005</v>
      </c>
      <c r="AB22" s="17">
        <v>74.897240546000006</v>
      </c>
      <c r="AC22" s="17">
        <v>0.47210939750000003</v>
      </c>
      <c r="AD22" s="17">
        <v>0.34301698390000002</v>
      </c>
      <c r="AE22" s="17">
        <v>1.59531E-4</v>
      </c>
      <c r="AF22" s="15"/>
      <c r="AG22" s="17" t="s">
        <v>189</v>
      </c>
      <c r="AH22" s="17">
        <v>0</v>
      </c>
      <c r="AI22" s="17">
        <v>1.0475941597856999</v>
      </c>
      <c r="AJ22" s="17">
        <v>1.9671116151457</v>
      </c>
      <c r="AK22" s="17">
        <v>9.6265976235798796</v>
      </c>
      <c r="AL22" s="17">
        <v>9.6265976235798796</v>
      </c>
      <c r="AM22" s="17">
        <v>0.449911501413713</v>
      </c>
      <c r="AN22" s="17">
        <v>3.6826448225351999E-2</v>
      </c>
      <c r="AO22" s="5">
        <v>5.6675798431411402E-5</v>
      </c>
      <c r="AP22" s="17">
        <v>2.76702518229468E-4</v>
      </c>
      <c r="AQ22" s="17">
        <v>2.7662686703568702</v>
      </c>
      <c r="AR22" s="17">
        <v>1.59528485858959E-4</v>
      </c>
      <c r="AS22" s="17">
        <v>0.22867801362391099</v>
      </c>
      <c r="AT22" s="5">
        <v>0</v>
      </c>
      <c r="AU22" s="5">
        <v>3.2275782999057499E-7</v>
      </c>
      <c r="AV22" s="5">
        <v>1.29096951558943E-6</v>
      </c>
      <c r="AW22" s="17">
        <v>541.06803018127403</v>
      </c>
      <c r="AX22" s="17">
        <v>2.31633585872782</v>
      </c>
      <c r="AY22" s="17">
        <v>57.760723887630498</v>
      </c>
      <c r="AZ22" s="17">
        <v>3.6781098133236201</v>
      </c>
      <c r="BA22" s="17">
        <v>8.5457673462413994E-2</v>
      </c>
      <c r="BB22" s="17">
        <v>13.1519336408781</v>
      </c>
      <c r="BC22" s="17">
        <v>0.22094658619796301</v>
      </c>
      <c r="BD22" s="17">
        <v>5.4345714998955001</v>
      </c>
      <c r="BE22" s="17">
        <v>4.0874955082987399E-2</v>
      </c>
      <c r="BF22" s="17">
        <v>0.94440351011557599</v>
      </c>
      <c r="BG22" s="17">
        <v>0.47211022138554898</v>
      </c>
      <c r="BH22" s="17">
        <v>0</v>
      </c>
      <c r="BI22" s="17">
        <v>0</v>
      </c>
      <c r="BJ22" s="17">
        <v>27.4167717948554</v>
      </c>
      <c r="BK22" s="17">
        <v>27.4167717948554</v>
      </c>
      <c r="BL22" s="17">
        <v>0.30566335559468</v>
      </c>
      <c r="BM22" s="17">
        <v>0</v>
      </c>
      <c r="BN22" s="17">
        <v>0.34301942482679898</v>
      </c>
      <c r="BO22" s="5">
        <v>1.2847319005633801E-6</v>
      </c>
      <c r="BP22" s="5">
        <v>2.48092283981327E-6</v>
      </c>
      <c r="BQ22" s="17">
        <v>23.304051630924199</v>
      </c>
      <c r="BR22" s="17">
        <v>0.31317585728379499</v>
      </c>
      <c r="BS22" s="17">
        <v>6.3219187332693896E-2</v>
      </c>
      <c r="BT22" s="17">
        <v>0</v>
      </c>
      <c r="BU22" s="17">
        <v>28.556245555678</v>
      </c>
      <c r="BV22" s="17">
        <v>4.7550276159989302E-2</v>
      </c>
      <c r="BW22" s="17">
        <v>2.3709870533573601E-4</v>
      </c>
      <c r="BX22" s="17">
        <v>4.8139436278157199E-4</v>
      </c>
      <c r="BY22" s="17">
        <v>0</v>
      </c>
      <c r="BZ22" s="17">
        <v>0</v>
      </c>
      <c r="CA22" s="17">
        <v>0.33563746760705399</v>
      </c>
      <c r="CB22" s="17">
        <v>1.7209141441933</v>
      </c>
      <c r="CC22" s="17">
        <v>0</v>
      </c>
      <c r="CD22" s="17">
        <v>6.3838796607086602E-4</v>
      </c>
      <c r="CE22" s="17">
        <v>6.1333629414066703E-4</v>
      </c>
      <c r="CF22" s="17">
        <v>124.033734023379</v>
      </c>
      <c r="CG22" s="17">
        <v>2621.70128661739</v>
      </c>
      <c r="CH22" s="17">
        <v>267.99547909412001</v>
      </c>
      <c r="CI22" s="17">
        <v>2913.0008173424299</v>
      </c>
      <c r="CJ22" s="17">
        <v>0</v>
      </c>
      <c r="CK22" s="17">
        <v>3.330443053192</v>
      </c>
      <c r="CL22" s="17">
        <v>0</v>
      </c>
      <c r="CM22" s="17">
        <v>0.158395367206247</v>
      </c>
      <c r="CN22" s="5">
        <v>7.2198840849440696E-5</v>
      </c>
      <c r="CO22" s="17">
        <v>9.4449018632362805E-4</v>
      </c>
      <c r="CP22" s="17">
        <v>1.08826925458423E-3</v>
      </c>
      <c r="CQ22" s="17">
        <v>0.180684598003714</v>
      </c>
      <c r="CR22" s="17">
        <v>4.50535497169815E-2</v>
      </c>
      <c r="CS22" s="17">
        <v>13.7174645789447</v>
      </c>
      <c r="CT22" s="17">
        <v>0.43741951740824597</v>
      </c>
      <c r="CU22" s="17">
        <v>0.28159260867408498</v>
      </c>
      <c r="CV22" s="17">
        <v>34.7546226293423</v>
      </c>
      <c r="CW22" s="17">
        <v>0.25793228029564003</v>
      </c>
      <c r="CX22" s="17">
        <v>0</v>
      </c>
      <c r="CY22" s="5">
        <v>6.6450096948251896E-7</v>
      </c>
      <c r="CZ22" s="17">
        <v>0.19657107657203199</v>
      </c>
      <c r="DA22" s="17">
        <v>77.213574776588999</v>
      </c>
      <c r="DB22" s="17">
        <v>74.897169319047293</v>
      </c>
      <c r="DC22" s="17">
        <v>2.3164054575417299</v>
      </c>
      <c r="DD22" s="17">
        <v>9.9361828182785203E-2</v>
      </c>
      <c r="DE22" s="17">
        <v>0</v>
      </c>
      <c r="DF22" s="17">
        <v>0.96130458836951405</v>
      </c>
      <c r="DG22" s="17">
        <v>0.230472070195164</v>
      </c>
      <c r="DH22" s="17">
        <v>6.2437358311700404</v>
      </c>
      <c r="DI22" s="17">
        <v>1.3027772152317301</v>
      </c>
      <c r="DJ22" s="17">
        <v>0.93740065146579798</v>
      </c>
      <c r="DK22" s="17">
        <v>24.974963695387299</v>
      </c>
      <c r="DL22" s="17">
        <v>0</v>
      </c>
      <c r="DM22" s="17">
        <v>0.22250702425635299</v>
      </c>
      <c r="DN22" s="17">
        <v>3.9444825410473001</v>
      </c>
      <c r="DO22" s="17">
        <v>6.9722117318959101E-3</v>
      </c>
      <c r="DP22" s="17">
        <v>1.9399133804020099</v>
      </c>
      <c r="DQ22" s="17">
        <v>22.564134489046999</v>
      </c>
      <c r="DR22" s="17">
        <v>0</v>
      </c>
      <c r="DS22" s="17">
        <v>1.2282588541593999E-2</v>
      </c>
      <c r="DT22" s="17">
        <v>0.98572582715763402</v>
      </c>
      <c r="DU22" s="17">
        <v>2.6433217539366698</v>
      </c>
      <c r="DV22" s="17">
        <v>0</v>
      </c>
      <c r="DW22" s="17">
        <v>122.94519949073199</v>
      </c>
      <c r="DX22" s="17">
        <v>2.0162987495582398</v>
      </c>
      <c r="DY22" s="17">
        <v>1.1586983979871699</v>
      </c>
      <c r="EB22" s="56">
        <f t="shared" si="0"/>
        <v>1.008853818914085</v>
      </c>
      <c r="EC22" s="25">
        <f t="shared" si="1"/>
        <v>8.0000154796334051E-3</v>
      </c>
      <c r="ED22" s="40">
        <f t="shared" si="2"/>
        <v>3.2251273516593493E-7</v>
      </c>
      <c r="EE22" s="40">
        <f t="shared" si="3"/>
        <v>-2.6636392672977796E-6</v>
      </c>
      <c r="EF22" s="40">
        <f t="shared" si="4"/>
        <v>-1.0607461123589836E-6</v>
      </c>
      <c r="EG22" s="40">
        <f t="shared" si="5"/>
        <v>-2.8612073387180637E-7</v>
      </c>
      <c r="EH22" s="40">
        <f t="shared" si="6"/>
        <v>-3.4803643286420698E-7</v>
      </c>
      <c r="EI22" s="40">
        <f t="shared" si="7"/>
        <v>3.1260266710886044E-6</v>
      </c>
      <c r="EJ22" s="40">
        <f t="shared" si="8"/>
        <v>3.5723841084651747E-7</v>
      </c>
      <c r="EK22" s="40">
        <f t="shared" si="9"/>
        <v>-8.3698453916463464E-7</v>
      </c>
      <c r="EL22" s="40">
        <f t="shared" si="10"/>
        <v>-5.5278989284171777E-6</v>
      </c>
      <c r="EM22" s="40">
        <f t="shared" si="11"/>
        <v>1.0848636322320328E-5</v>
      </c>
      <c r="EN22" s="40">
        <f t="shared" si="12"/>
        <v>9.6511212937034158E-7</v>
      </c>
      <c r="EO22" s="40">
        <f t="shared" si="13"/>
        <v>1.0724211403906264E-7</v>
      </c>
      <c r="EP22" s="40">
        <f t="shared" si="14"/>
        <v>7.7186581101156331E-7</v>
      </c>
      <c r="EQ22" s="40">
        <f t="shared" si="15"/>
        <v>7.669960482376544E-8</v>
      </c>
      <c r="ER22" s="40">
        <f t="shared" si="16"/>
        <v>1.8280606149899422E-7</v>
      </c>
      <c r="ES22" s="40">
        <f t="shared" si="17"/>
        <v>3.7135044642613692E-6</v>
      </c>
      <c r="ET22" s="40">
        <f t="shared" si="18"/>
        <v>-8.3630993013883209E-6</v>
      </c>
      <c r="EU22" s="40">
        <f t="shared" si="19"/>
        <v>4.042609183429815E-6</v>
      </c>
      <c r="EV22" s="40">
        <f t="shared" si="20"/>
        <v>3.4386165101723465E-7</v>
      </c>
      <c r="EW22" s="40">
        <f t="shared" si="21"/>
        <v>-8.935878924749711E-7</v>
      </c>
      <c r="EX22" s="40">
        <f t="shared" si="22"/>
        <v>-1.9711007124086431E-5</v>
      </c>
      <c r="EY22" s="40">
        <f t="shared" si="23"/>
        <v>-2.8519735339944533E-5</v>
      </c>
      <c r="EZ22" s="40">
        <f t="shared" si="24"/>
        <v>-2.6165470096827941E-5</v>
      </c>
      <c r="FA22" s="40">
        <f t="shared" si="25"/>
        <v>1.1903982756629384E-5</v>
      </c>
      <c r="FB22" s="40">
        <f t="shared" si="26"/>
        <v>4.1343136636860752E-6</v>
      </c>
      <c r="FC22" s="40">
        <f t="shared" si="27"/>
        <v>-8.4013441705505304E-7</v>
      </c>
      <c r="FD22" s="40">
        <f t="shared" si="28"/>
        <v>-9.205213289817135E-7</v>
      </c>
      <c r="FE22" s="40">
        <f t="shared" si="29"/>
        <v>1.7451157577320441E-6</v>
      </c>
      <c r="FF22" s="40">
        <f t="shared" si="30"/>
        <v>7.1160523050804821E-6</v>
      </c>
      <c r="FG22" s="40">
        <f t="shared" si="31"/>
        <v>-1.5759576765631819E-5</v>
      </c>
    </row>
    <row r="23" spans="1:163" x14ac:dyDescent="0.3">
      <c r="A23" s="15" t="s">
        <v>190</v>
      </c>
      <c r="B23" s="15">
        <v>631.22521531999996</v>
      </c>
      <c r="C23" s="15">
        <v>2.0545171574999999</v>
      </c>
      <c r="D23" s="15">
        <v>3457.2249741999999</v>
      </c>
      <c r="E23" s="15">
        <v>95.481165869999998</v>
      </c>
      <c r="F23" s="15">
        <v>92.616732575</v>
      </c>
      <c r="G23" s="15">
        <v>2.3159563369999998</v>
      </c>
      <c r="H23" s="15">
        <v>151.72473930999999</v>
      </c>
      <c r="I23" s="17">
        <v>11.880047088</v>
      </c>
      <c r="J23" s="17">
        <v>2.4275958288999999</v>
      </c>
      <c r="K23" s="17">
        <v>3.9734299999999998E-4</v>
      </c>
      <c r="L23" s="17">
        <v>3.4138066356999999</v>
      </c>
      <c r="M23" s="17">
        <v>0.28220801540000001</v>
      </c>
      <c r="N23" s="17">
        <v>1.9213679999999999E-6</v>
      </c>
      <c r="O23" s="17">
        <v>33.834616867000001</v>
      </c>
      <c r="P23" s="17">
        <v>5.2767969000000002E-6</v>
      </c>
      <c r="Q23" s="17">
        <v>8.5200569999999999E-4</v>
      </c>
      <c r="R23" s="17">
        <v>0.41420853800000001</v>
      </c>
      <c r="S23" s="17">
        <v>1.4932791E-3</v>
      </c>
      <c r="T23" s="17">
        <v>3.2620818953000001</v>
      </c>
      <c r="U23" s="17">
        <v>2.4882857254999999</v>
      </c>
      <c r="V23" s="17">
        <v>0.19586575270000001</v>
      </c>
      <c r="W23" s="17">
        <v>8.9282499999999998E-5</v>
      </c>
      <c r="X23" s="17">
        <v>1.1678281999999999E-3</v>
      </c>
      <c r="Y23" s="17">
        <v>1.3457209E-3</v>
      </c>
      <c r="Z23" s="17">
        <v>0.22314886240000001</v>
      </c>
      <c r="AA23" s="17">
        <v>95.481196402999998</v>
      </c>
      <c r="AB23" s="17">
        <v>92.616720364000003</v>
      </c>
      <c r="AC23" s="17">
        <v>0.58262299920000005</v>
      </c>
      <c r="AD23" s="17">
        <v>0.42331202270000001</v>
      </c>
      <c r="AE23" s="17">
        <v>1.9727359999999999E-4</v>
      </c>
      <c r="AF23" s="15"/>
      <c r="AG23" s="17" t="s">
        <v>190</v>
      </c>
      <c r="AH23" s="17">
        <v>0</v>
      </c>
      <c r="AI23" s="17">
        <v>1.29281834880781</v>
      </c>
      <c r="AJ23" s="17">
        <v>2.42759615380385</v>
      </c>
      <c r="AK23" s="17">
        <v>11.880036524396999</v>
      </c>
      <c r="AL23" s="17">
        <v>11.880036524396999</v>
      </c>
      <c r="AM23" s="17">
        <v>0.55523107170783204</v>
      </c>
      <c r="AN23" s="17">
        <v>4.5445607729499703E-2</v>
      </c>
      <c r="AO23" s="5">
        <v>6.7548174791249804E-5</v>
      </c>
      <c r="AP23" s="17">
        <v>3.2979400037699E-4</v>
      </c>
      <c r="AQ23" s="17">
        <v>3.4138009700551399</v>
      </c>
      <c r="AR23" s="17">
        <v>1.9726840214942499E-4</v>
      </c>
      <c r="AS23" s="17">
        <v>0.28220775560245698</v>
      </c>
      <c r="AT23" s="5">
        <v>0</v>
      </c>
      <c r="AU23" s="5">
        <v>3.8427158224728101E-7</v>
      </c>
      <c r="AV23" s="5">
        <v>1.5371111092775901E-6</v>
      </c>
      <c r="AW23" s="17">
        <v>631.22470768806704</v>
      </c>
      <c r="AX23" s="17">
        <v>2.8644728669675898</v>
      </c>
      <c r="AY23" s="17">
        <v>71.425977797362194</v>
      </c>
      <c r="AZ23" s="17">
        <v>4.5483083386409504</v>
      </c>
      <c r="BA23" s="17">
        <v>0.10567569295347699</v>
      </c>
      <c r="BB23" s="17">
        <v>16.263480518527</v>
      </c>
      <c r="BC23" s="17">
        <v>0.27321934731725001</v>
      </c>
      <c r="BD23" s="17">
        <v>6.7067095465417301</v>
      </c>
      <c r="BE23" s="17">
        <v>5.04439865619076E-2</v>
      </c>
      <c r="BF23" s="17">
        <v>1.1654737946593301</v>
      </c>
      <c r="BG23" s="17">
        <v>0.58262295306086997</v>
      </c>
      <c r="BH23" s="17">
        <v>0</v>
      </c>
      <c r="BI23" s="17">
        <v>0</v>
      </c>
      <c r="BJ23" s="17">
        <v>33.834638641166002</v>
      </c>
      <c r="BK23" s="17">
        <v>33.834638641166002</v>
      </c>
      <c r="BL23" s="17">
        <v>0.37721328793849002</v>
      </c>
      <c r="BM23" s="17">
        <v>0</v>
      </c>
      <c r="BN23" s="17">
        <v>0.423310865730543</v>
      </c>
      <c r="BO23" s="5">
        <v>1.53026865282061E-6</v>
      </c>
      <c r="BP23" s="5">
        <v>2.9550262864497702E-6</v>
      </c>
      <c r="BQ23" s="17">
        <v>27.657803097956901</v>
      </c>
      <c r="BR23" s="17">
        <v>0.38648703600171702</v>
      </c>
      <c r="BS23" s="17">
        <v>7.8017623362335906E-2</v>
      </c>
      <c r="BT23" s="17">
        <v>0</v>
      </c>
      <c r="BU23" s="17">
        <v>35.2407634391922</v>
      </c>
      <c r="BV23" s="17">
        <v>5.8682402700833899E-2</v>
      </c>
      <c r="BW23" s="17">
        <v>2.8116500609798398E-4</v>
      </c>
      <c r="BX23" s="17">
        <v>5.7085494082243404E-4</v>
      </c>
      <c r="BY23" s="17">
        <v>0</v>
      </c>
      <c r="BZ23" s="17">
        <v>0</v>
      </c>
      <c r="CA23" s="17">
        <v>0.41420884242851702</v>
      </c>
      <c r="CB23" s="17">
        <v>2.0545171841851402</v>
      </c>
      <c r="CC23" s="17">
        <v>0</v>
      </c>
      <c r="CD23" s="17">
        <v>7.6156450186014996E-4</v>
      </c>
      <c r="CE23" s="17">
        <v>7.3171783762959004E-4</v>
      </c>
      <c r="CF23" s="17">
        <v>153.06848419252901</v>
      </c>
      <c r="CG23" s="17">
        <v>3111.4990741240099</v>
      </c>
      <c r="CH23" s="17">
        <v>318.06450520918997</v>
      </c>
      <c r="CI23" s="17">
        <v>3457.2213824311598</v>
      </c>
      <c r="CJ23" s="17">
        <v>0</v>
      </c>
      <c r="CK23" s="17">
        <v>4.1100609059002302</v>
      </c>
      <c r="CL23" s="17">
        <v>0</v>
      </c>
      <c r="CM23" s="17">
        <v>0.19586889711001601</v>
      </c>
      <c r="CN23" s="5">
        <v>8.9280670972222796E-5</v>
      </c>
      <c r="CO23" s="17">
        <v>1.1678197370938799E-3</v>
      </c>
      <c r="CP23" s="17">
        <v>1.34571743284115E-3</v>
      </c>
      <c r="CQ23" s="17">
        <v>0.22314657675552399</v>
      </c>
      <c r="CR23" s="17">
        <v>5.5712562074990299E-2</v>
      </c>
      <c r="CS23" s="17">
        <v>16.928526072970701</v>
      </c>
      <c r="CT23" s="17">
        <v>0.54090871445184796</v>
      </c>
      <c r="CU23" s="17">
        <v>0.34821437774323799</v>
      </c>
      <c r="CV23" s="17">
        <v>42.977098436151302</v>
      </c>
      <c r="CW23" s="17">
        <v>0.31895482890590099</v>
      </c>
      <c r="CX23" s="17">
        <v>0</v>
      </c>
      <c r="CY23" s="5">
        <v>7.9151599682534495E-7</v>
      </c>
      <c r="CZ23" s="17">
        <v>0.24307693500664099</v>
      </c>
      <c r="DA23" s="17">
        <v>95.481201193358999</v>
      </c>
      <c r="DB23" s="17">
        <v>92.616765591216193</v>
      </c>
      <c r="DC23" s="17">
        <v>2.8644356021428798</v>
      </c>
      <c r="DD23" s="17">
        <v>0.122869373726417</v>
      </c>
      <c r="DE23" s="17">
        <v>0</v>
      </c>
      <c r="DF23" s="17">
        <v>1.1887359591042601</v>
      </c>
      <c r="DG23" s="17">
        <v>0.28499788304149598</v>
      </c>
      <c r="DH23" s="17">
        <v>7.7209063370756699</v>
      </c>
      <c r="DI23" s="17">
        <v>1.6109971268374099</v>
      </c>
      <c r="DJ23" s="17">
        <v>1.1591782460247899</v>
      </c>
      <c r="DK23" s="17">
        <v>30.883652694874701</v>
      </c>
      <c r="DL23" s="17">
        <v>0</v>
      </c>
      <c r="DM23" s="17">
        <v>0.27514884171034498</v>
      </c>
      <c r="DN23" s="17">
        <v>4.87769155164602</v>
      </c>
      <c r="DO23" s="17">
        <v>8.6217228409861298E-3</v>
      </c>
      <c r="DP23" s="17">
        <v>2.3159507400602899</v>
      </c>
      <c r="DQ23" s="17">
        <v>27.846068025209199</v>
      </c>
      <c r="DR23" s="17">
        <v>0</v>
      </c>
      <c r="DS23" s="17">
        <v>1.5157933588153E-2</v>
      </c>
      <c r="DT23" s="17">
        <v>1.2164736974941099</v>
      </c>
      <c r="DU23" s="17">
        <v>3.2620812306525999</v>
      </c>
      <c r="DV23" s="17">
        <v>0</v>
      </c>
      <c r="DW23" s="17">
        <v>151.724739232681</v>
      </c>
      <c r="DX23" s="17">
        <v>2.48828267963157</v>
      </c>
      <c r="DY23" s="17">
        <v>1.42993779131161</v>
      </c>
      <c r="EB23" s="56">
        <f t="shared" si="0"/>
        <v>1.008856465772449</v>
      </c>
      <c r="EC23" s="25">
        <f t="shared" si="1"/>
        <v>8.0000092671264223E-3</v>
      </c>
      <c r="ED23" s="40">
        <f t="shared" si="2"/>
        <v>-8.0420097391355785E-7</v>
      </c>
      <c r="EE23" s="40">
        <f t="shared" si="3"/>
        <v>1.2988521523053315E-8</v>
      </c>
      <c r="EF23" s="40">
        <f t="shared" si="4"/>
        <v>-1.0389167227843671E-6</v>
      </c>
      <c r="EG23" s="40">
        <f t="shared" si="5"/>
        <v>3.699510649939659E-7</v>
      </c>
      <c r="EH23" s="40">
        <f t="shared" si="6"/>
        <v>3.5648219576596056E-7</v>
      </c>
      <c r="EI23" s="40">
        <f t="shared" si="7"/>
        <v>-2.4166861958924713E-6</v>
      </c>
      <c r="EJ23" s="40">
        <f t="shared" si="8"/>
        <v>-5.0960039292394859E-10</v>
      </c>
      <c r="EK23" s="40">
        <f t="shared" si="9"/>
        <v>-8.8918864732494068E-7</v>
      </c>
      <c r="EL23" s="40">
        <f t="shared" si="10"/>
        <v>1.3383770320349233E-7</v>
      </c>
      <c r="EM23" s="40">
        <f t="shared" si="11"/>
        <v>-2.0758683560173361E-6</v>
      </c>
      <c r="EN23" s="40">
        <f t="shared" si="12"/>
        <v>-1.6596267640593898E-6</v>
      </c>
      <c r="EO23" s="40">
        <f t="shared" si="13"/>
        <v>-9.2058881696124995E-7</v>
      </c>
      <c r="EP23" s="40">
        <f t="shared" si="14"/>
        <v>7.6463878190954879E-6</v>
      </c>
      <c r="EQ23" s="40">
        <f t="shared" si="15"/>
        <v>6.4354699468007562E-7</v>
      </c>
      <c r="ER23" s="40">
        <f t="shared" si="16"/>
        <v>2.6599651247819381E-6</v>
      </c>
      <c r="ES23" s="40">
        <f t="shared" si="17"/>
        <v>1.672162570982221E-5</v>
      </c>
      <c r="ET23" s="40">
        <f t="shared" si="18"/>
        <v>7.3496436958086881E-7</v>
      </c>
      <c r="EU23" s="40">
        <f t="shared" si="19"/>
        <v>2.1693799505022366E-6</v>
      </c>
      <c r="EV23" s="40">
        <f t="shared" si="20"/>
        <v>-2.0374945251549737E-7</v>
      </c>
      <c r="EW23" s="40">
        <f t="shared" si="21"/>
        <v>-1.2240830700044885E-6</v>
      </c>
      <c r="EX23" s="40">
        <f t="shared" si="22"/>
        <v>1.6053904129018524E-5</v>
      </c>
      <c r="EY23" s="40">
        <f t="shared" si="23"/>
        <v>-2.048584859521113E-5</v>
      </c>
      <c r="EZ23" s="40">
        <f t="shared" si="24"/>
        <v>-7.2467047122416769E-6</v>
      </c>
      <c r="FA23" s="40">
        <f t="shared" si="25"/>
        <v>-2.5764323419173154E-6</v>
      </c>
      <c r="FB23" s="40">
        <f t="shared" si="26"/>
        <v>-1.0242689348430514E-5</v>
      </c>
      <c r="FC23" s="40">
        <f t="shared" si="27"/>
        <v>-6.4767968832965185E-7</v>
      </c>
      <c r="FD23" s="40">
        <f t="shared" si="28"/>
        <v>-6.3346228294039379E-7</v>
      </c>
      <c r="FE23" s="40">
        <f t="shared" si="29"/>
        <v>-7.9192084994025297E-8</v>
      </c>
      <c r="FF23" s="40">
        <f t="shared" si="30"/>
        <v>-2.7331363036593027E-6</v>
      </c>
      <c r="FG23" s="40">
        <f t="shared" si="31"/>
        <v>-2.634843473736441E-5</v>
      </c>
    </row>
    <row r="24" spans="1:163" x14ac:dyDescent="0.3">
      <c r="A24" s="15" t="s">
        <v>191</v>
      </c>
      <c r="B24" s="15">
        <v>2431.7229031000002</v>
      </c>
      <c r="C24" s="15">
        <v>7.6468794009999996</v>
      </c>
      <c r="D24" s="15">
        <v>11302.072335000001</v>
      </c>
      <c r="E24" s="15">
        <v>289.57917818999999</v>
      </c>
      <c r="F24" s="15">
        <v>280.89180705000001</v>
      </c>
      <c r="G24" s="15">
        <v>8.6199514923000002</v>
      </c>
      <c r="H24" s="15">
        <v>461.79575432000001</v>
      </c>
      <c r="I24" s="17">
        <v>36.158607564</v>
      </c>
      <c r="J24" s="17">
        <v>7.3887320691999996</v>
      </c>
      <c r="K24" s="17">
        <v>1.4784705999999999E-3</v>
      </c>
      <c r="L24" s="17">
        <v>10.390404474</v>
      </c>
      <c r="M24" s="17">
        <v>0.8589401029</v>
      </c>
      <c r="N24" s="17">
        <v>7.1487215000000003E-6</v>
      </c>
      <c r="O24" s="17">
        <v>102.98045322</v>
      </c>
      <c r="P24" s="17">
        <v>1.9632200000000002E-5</v>
      </c>
      <c r="Q24" s="17">
        <v>3.1685029E-3</v>
      </c>
      <c r="R24" s="17">
        <v>1.2607024095999999</v>
      </c>
      <c r="S24" s="17">
        <v>5.5517161000000004E-3</v>
      </c>
      <c r="T24" s="17">
        <v>9.9286087190999996</v>
      </c>
      <c r="U24" s="17">
        <v>7.5734503707999998</v>
      </c>
      <c r="V24" s="17">
        <v>0.59400667480000002</v>
      </c>
      <c r="W24" s="17">
        <v>2.7077969999999999E-4</v>
      </c>
      <c r="X24" s="17">
        <v>3.5396693000000002E-3</v>
      </c>
      <c r="Y24" s="17">
        <v>4.0813580999999998E-3</v>
      </c>
      <c r="Z24" s="17">
        <v>0.67797563920000004</v>
      </c>
      <c r="AA24" s="17">
        <v>289.57912324</v>
      </c>
      <c r="AB24" s="17">
        <v>280.89188264000001</v>
      </c>
      <c r="AC24" s="17">
        <v>1.7732956962999999</v>
      </c>
      <c r="AD24" s="17">
        <v>1.2884101553</v>
      </c>
      <c r="AE24" s="17">
        <v>5.9829950000000001E-4</v>
      </c>
      <c r="AF24" s="15"/>
      <c r="AG24" s="17" t="s">
        <v>191</v>
      </c>
      <c r="AH24" s="17">
        <v>0</v>
      </c>
      <c r="AI24" s="17">
        <v>3.9348855061998602</v>
      </c>
      <c r="AJ24" s="17">
        <v>7.3887238116195597</v>
      </c>
      <c r="AK24" s="17">
        <v>36.1586140741516</v>
      </c>
      <c r="AL24" s="17">
        <v>36.1586140741516</v>
      </c>
      <c r="AM24" s="17">
        <v>1.6899170471717899</v>
      </c>
      <c r="AN24" s="17">
        <v>0.13831775913868899</v>
      </c>
      <c r="AO24" s="17">
        <v>2.5133969194375999E-4</v>
      </c>
      <c r="AP24" s="17">
        <v>1.22709843385858E-3</v>
      </c>
      <c r="AQ24" s="17">
        <v>10.390400731715999</v>
      </c>
      <c r="AR24" s="17">
        <v>5.9830198291301105E-4</v>
      </c>
      <c r="AS24" s="17">
        <v>0.858939289833349</v>
      </c>
      <c r="AT24" s="5">
        <v>0</v>
      </c>
      <c r="AU24" s="5">
        <v>1.4297627986210001E-6</v>
      </c>
      <c r="AV24" s="5">
        <v>5.7189792657175702E-6</v>
      </c>
      <c r="AW24" s="17">
        <v>2431.7214623464902</v>
      </c>
      <c r="AX24" s="17">
        <v>8.6872285422047302</v>
      </c>
      <c r="AY24" s="17">
        <v>216.62363157371399</v>
      </c>
      <c r="AZ24" s="17">
        <v>13.794327341986399</v>
      </c>
      <c r="BA24" s="17">
        <v>0.32049695937102102</v>
      </c>
      <c r="BB24" s="17">
        <v>49.324579867943001</v>
      </c>
      <c r="BC24" s="17">
        <v>0.828629411874094</v>
      </c>
      <c r="BD24" s="17">
        <v>20.4128316401255</v>
      </c>
      <c r="BE24" s="17">
        <v>0.15353237276180301</v>
      </c>
      <c r="BF24" s="17">
        <v>3.5472845765746399</v>
      </c>
      <c r="BG24" s="17">
        <v>1.7732933504797801</v>
      </c>
      <c r="BH24" s="17">
        <v>0</v>
      </c>
      <c r="BI24" s="17">
        <v>0</v>
      </c>
      <c r="BJ24" s="17">
        <v>102.980513484296</v>
      </c>
      <c r="BK24" s="17">
        <v>102.980513484296</v>
      </c>
      <c r="BL24" s="17">
        <v>1.14810345477834</v>
      </c>
      <c r="BM24" s="17">
        <v>0</v>
      </c>
      <c r="BN24" s="17">
        <v>1.2884105054666</v>
      </c>
      <c r="BO24" s="5">
        <v>5.6932510026187399E-6</v>
      </c>
      <c r="BP24" s="5">
        <v>1.09940192287496E-5</v>
      </c>
      <c r="BQ24" s="17">
        <v>90.416613020519506</v>
      </c>
      <c r="BR24" s="17">
        <v>1.17633286369678</v>
      </c>
      <c r="BS24" s="17">
        <v>0.237460916562447</v>
      </c>
      <c r="BT24" s="17">
        <v>0</v>
      </c>
      <c r="BU24" s="17">
        <v>107.26023364438601</v>
      </c>
      <c r="BV24" s="17">
        <v>0.17860702544085499</v>
      </c>
      <c r="BW24" s="17">
        <v>1.0455804803628801E-3</v>
      </c>
      <c r="BX24" s="17">
        <v>2.1228842686552298E-3</v>
      </c>
      <c r="BY24" s="17">
        <v>0</v>
      </c>
      <c r="BZ24" s="17">
        <v>0</v>
      </c>
      <c r="CA24" s="17">
        <v>1.26070719833803</v>
      </c>
      <c r="CB24" s="17">
        <v>7.6468998039671998</v>
      </c>
      <c r="CC24" s="17">
        <v>0</v>
      </c>
      <c r="CD24" s="17">
        <v>2.8313871736966498E-3</v>
      </c>
      <c r="CE24" s="17">
        <v>2.7203484494121898E-3</v>
      </c>
      <c r="CF24" s="17">
        <v>465.88446748656497</v>
      </c>
      <c r="CG24" s="17">
        <v>10171.8587457219</v>
      </c>
      <c r="CH24" s="17">
        <v>1039.7900697780401</v>
      </c>
      <c r="CI24" s="17">
        <v>11302.0654285205</v>
      </c>
      <c r="CJ24" s="17">
        <v>0</v>
      </c>
      <c r="CK24" s="17">
        <v>12.509518027695201</v>
      </c>
      <c r="CL24" s="17">
        <v>0</v>
      </c>
      <c r="CM24" s="17">
        <v>0.59399695566825395</v>
      </c>
      <c r="CN24" s="17">
        <v>2.70780360211141E-4</v>
      </c>
      <c r="CO24" s="17">
        <v>3.5397247524620798E-3</v>
      </c>
      <c r="CP24" s="17">
        <v>4.0813644912991304E-3</v>
      </c>
      <c r="CQ24" s="17">
        <v>0.67797956113630597</v>
      </c>
      <c r="CR24" s="17">
        <v>0.168967460632616</v>
      </c>
      <c r="CS24" s="17">
        <v>51.524267143896203</v>
      </c>
      <c r="CT24" s="17">
        <v>1.6404892927241901</v>
      </c>
      <c r="CU24" s="17">
        <v>1.0560794329855501</v>
      </c>
      <c r="CV24" s="17">
        <v>130.34261971350901</v>
      </c>
      <c r="CW24" s="17">
        <v>0.96733774669113803</v>
      </c>
      <c r="CX24" s="17">
        <v>0</v>
      </c>
      <c r="CY24" s="5">
        <v>2.9448632855812201E-6</v>
      </c>
      <c r="CZ24" s="17">
        <v>0.73721416929512695</v>
      </c>
      <c r="DA24" s="17">
        <v>289.57901183732997</v>
      </c>
      <c r="DB24" s="17">
        <v>280.891658747652</v>
      </c>
      <c r="DC24" s="17">
        <v>8.6873530896785098</v>
      </c>
      <c r="DD24" s="17">
        <v>0.37264245307076199</v>
      </c>
      <c r="DE24" s="17">
        <v>0</v>
      </c>
      <c r="DF24" s="17">
        <v>3.6052531650104398</v>
      </c>
      <c r="DG24" s="17">
        <v>0.86435229707501804</v>
      </c>
      <c r="DH24" s="17">
        <v>23.4162663870103</v>
      </c>
      <c r="DI24" s="17">
        <v>4.8858886584544399</v>
      </c>
      <c r="DJ24" s="17">
        <v>3.5155916790400998</v>
      </c>
      <c r="DK24" s="17">
        <v>93.665079622568697</v>
      </c>
      <c r="DL24" s="17">
        <v>0</v>
      </c>
      <c r="DM24" s="17">
        <v>0.83448240822103403</v>
      </c>
      <c r="DN24" s="17">
        <v>14.7932459612207</v>
      </c>
      <c r="DO24" s="17">
        <v>2.6148300142749201E-2</v>
      </c>
      <c r="DP24" s="17">
        <v>8.6199465186501101</v>
      </c>
      <c r="DQ24" s="17">
        <v>84.753522655905101</v>
      </c>
      <c r="DR24" s="17">
        <v>0</v>
      </c>
      <c r="DS24" s="17">
        <v>4.6134312767563301E-2</v>
      </c>
      <c r="DT24" s="17">
        <v>3.7024953945261601</v>
      </c>
      <c r="DU24" s="17">
        <v>9.9285942922573103</v>
      </c>
      <c r="DV24" s="17">
        <v>0</v>
      </c>
      <c r="DW24" s="17">
        <v>461.795554604188</v>
      </c>
      <c r="DX24" s="17">
        <v>7.5734425395691298</v>
      </c>
      <c r="DY24" s="17">
        <v>4.3521998655371599</v>
      </c>
      <c r="EB24" s="56">
        <f t="shared" si="0"/>
        <v>1.0088543790463329</v>
      </c>
      <c r="EC24" s="25">
        <f t="shared" si="1"/>
        <v>8.0000079270781139E-3</v>
      </c>
      <c r="ED24" s="40">
        <f t="shared" si="2"/>
        <v>-5.9248260077642399E-7</v>
      </c>
      <c r="EE24" s="40">
        <f t="shared" si="3"/>
        <v>2.6681429286717418E-6</v>
      </c>
      <c r="EF24" s="40">
        <f t="shared" si="4"/>
        <v>-6.1108080854317376E-7</v>
      </c>
      <c r="EG24" s="40">
        <f t="shared" si="5"/>
        <v>-5.7446350618534069E-7</v>
      </c>
      <c r="EH24" s="40">
        <f t="shared" si="6"/>
        <v>-5.2796964627278036E-7</v>
      </c>
      <c r="EI24" s="40">
        <f t="shared" si="7"/>
        <v>-5.7699279335896012E-7</v>
      </c>
      <c r="EJ24" s="40">
        <f t="shared" si="8"/>
        <v>-4.3247650102424556E-7</v>
      </c>
      <c r="EK24" s="40">
        <f t="shared" si="9"/>
        <v>1.8004431139950845E-7</v>
      </c>
      <c r="EL24" s="40">
        <f t="shared" si="10"/>
        <v>-1.1175909970123493E-6</v>
      </c>
      <c r="EM24" s="40">
        <f t="shared" si="11"/>
        <v>-2.1964723316068365E-5</v>
      </c>
      <c r="EN24" s="40">
        <f t="shared" si="12"/>
        <v>-3.6016730727581373E-7</v>
      </c>
      <c r="EO24" s="40">
        <f t="shared" si="13"/>
        <v>-9.4659295597134745E-7</v>
      </c>
      <c r="EP24" s="40">
        <f t="shared" si="14"/>
        <v>2.8766456449189987E-6</v>
      </c>
      <c r="EQ24" s="40">
        <f t="shared" si="15"/>
        <v>5.852013087124824E-7</v>
      </c>
      <c r="ER24" s="40">
        <f t="shared" si="16"/>
        <v>-3.386428950518751E-6</v>
      </c>
      <c r="ES24" s="40">
        <f t="shared" si="17"/>
        <v>-1.2040696535304538E-5</v>
      </c>
      <c r="ET24" s="40">
        <f t="shared" si="18"/>
        <v>3.7984682139492393E-6</v>
      </c>
      <c r="EU24" s="40">
        <f t="shared" si="19"/>
        <v>3.5165899133011834E-6</v>
      </c>
      <c r="EV24" s="40">
        <f t="shared" si="20"/>
        <v>-1.4530578349432936E-6</v>
      </c>
      <c r="EW24" s="40">
        <f t="shared" si="21"/>
        <v>-1.0340373920184876E-6</v>
      </c>
      <c r="EX24" s="40">
        <f t="shared" si="22"/>
        <v>-1.6361990796399777E-5</v>
      </c>
      <c r="EY24" s="40">
        <f t="shared" si="23"/>
        <v>2.4381855102859714E-6</v>
      </c>
      <c r="EZ24" s="40">
        <f t="shared" si="24"/>
        <v>1.566600079833136E-5</v>
      </c>
      <c r="FA24" s="40">
        <f t="shared" si="25"/>
        <v>1.5659736229864327E-6</v>
      </c>
      <c r="FB24" s="40">
        <f t="shared" si="26"/>
        <v>5.7847746720919502E-6</v>
      </c>
      <c r="FC24" s="40">
        <f t="shared" si="27"/>
        <v>-7.9267767716651987E-7</v>
      </c>
      <c r="FD24" s="40">
        <f t="shared" si="28"/>
        <v>-7.7426627458979973E-7</v>
      </c>
      <c r="FE24" s="40">
        <f t="shared" si="29"/>
        <v>-1.3228590272596781E-6</v>
      </c>
      <c r="FF24" s="40">
        <f t="shared" si="30"/>
        <v>2.7178193100847396E-7</v>
      </c>
      <c r="FG24" s="40">
        <f t="shared" si="31"/>
        <v>4.1499500017020508E-6</v>
      </c>
    </row>
    <row r="25" spans="1:163" x14ac:dyDescent="0.3">
      <c r="A25" s="15" t="s">
        <v>192</v>
      </c>
      <c r="B25" s="15">
        <v>1018.1266394</v>
      </c>
      <c r="C25" s="15">
        <v>3.2145283385000001</v>
      </c>
      <c r="D25" s="15">
        <v>4842.7139391000001</v>
      </c>
      <c r="E25" s="15">
        <v>125.86851942</v>
      </c>
      <c r="F25" s="15">
        <v>122.09246183</v>
      </c>
      <c r="G25" s="15">
        <v>3.6235800049</v>
      </c>
      <c r="H25" s="15">
        <v>200.62407761</v>
      </c>
      <c r="I25" s="17">
        <v>15.708865276999999</v>
      </c>
      <c r="J25" s="17">
        <v>3.2099852419000001</v>
      </c>
      <c r="K25" s="17">
        <v>6.2170200000000002E-4</v>
      </c>
      <c r="L25" s="17">
        <v>4.5140417471000003</v>
      </c>
      <c r="M25" s="17">
        <v>0.37316078419999998</v>
      </c>
      <c r="N25" s="17">
        <v>3.0060217E-6</v>
      </c>
      <c r="O25" s="17">
        <v>44.739169308999998</v>
      </c>
      <c r="P25" s="17">
        <v>8.2557153000000004E-6</v>
      </c>
      <c r="Q25" s="17">
        <v>1.3324849E-3</v>
      </c>
      <c r="R25" s="17">
        <v>0.54770373240000003</v>
      </c>
      <c r="S25" s="17">
        <v>2.3347439000000001E-3</v>
      </c>
      <c r="T25" s="17">
        <v>4.3134176689999997</v>
      </c>
      <c r="U25" s="17">
        <v>3.2902348727000001</v>
      </c>
      <c r="V25" s="17">
        <v>0.25819273739999998</v>
      </c>
      <c r="W25" s="17">
        <v>1.176971E-4</v>
      </c>
      <c r="X25" s="17">
        <v>1.5387013000000001E-3</v>
      </c>
      <c r="Y25" s="17">
        <v>1.7740035000000001E-3</v>
      </c>
      <c r="Z25" s="17">
        <v>0.29461921899999999</v>
      </c>
      <c r="AA25" s="17">
        <v>125.86858006</v>
      </c>
      <c r="AB25" s="17">
        <v>122.09247993</v>
      </c>
      <c r="AC25" s="17">
        <v>0.77039645840000004</v>
      </c>
      <c r="AD25" s="17">
        <v>0.55974117680000002</v>
      </c>
      <c r="AE25" s="17">
        <v>2.6005700000000001E-4</v>
      </c>
      <c r="AF25" s="15"/>
      <c r="AG25" s="17" t="s">
        <v>192</v>
      </c>
      <c r="AH25" s="17">
        <v>0</v>
      </c>
      <c r="AI25" s="17">
        <v>1.7094854203255601</v>
      </c>
      <c r="AJ25" s="17">
        <v>3.20998540886777</v>
      </c>
      <c r="AK25" s="17">
        <v>15.708864877917501</v>
      </c>
      <c r="AL25" s="17">
        <v>15.708864877917501</v>
      </c>
      <c r="AM25" s="17">
        <v>0.73417429110434995</v>
      </c>
      <c r="AN25" s="17">
        <v>6.0091860956031702E-2</v>
      </c>
      <c r="AO25" s="17">
        <v>1.05690805238181E-4</v>
      </c>
      <c r="AP25" s="17">
        <v>5.1601029426191899E-4</v>
      </c>
      <c r="AQ25" s="17">
        <v>4.51403885820352</v>
      </c>
      <c r="AR25" s="17">
        <v>2.60058682500862E-4</v>
      </c>
      <c r="AS25" s="17">
        <v>0.37316142591859702</v>
      </c>
      <c r="AT25" s="5">
        <v>0</v>
      </c>
      <c r="AU25" s="5">
        <v>6.0120286018838495E-7</v>
      </c>
      <c r="AV25" s="5">
        <v>2.4048215090637501E-6</v>
      </c>
      <c r="AW25" s="17">
        <v>1018.12588752724</v>
      </c>
      <c r="AX25" s="17">
        <v>3.7760954652027898</v>
      </c>
      <c r="AY25" s="17">
        <v>94.157668336667797</v>
      </c>
      <c r="AZ25" s="17">
        <v>5.9958404856782197</v>
      </c>
      <c r="BA25" s="17">
        <v>0.13930729217304</v>
      </c>
      <c r="BB25" s="17">
        <v>21.439456432260201</v>
      </c>
      <c r="BC25" s="17">
        <v>0.36017241000457401</v>
      </c>
      <c r="BD25" s="17">
        <v>8.8682193585613796</v>
      </c>
      <c r="BE25" s="17">
        <v>6.6700908435019093E-2</v>
      </c>
      <c r="BF25" s="17">
        <v>1.5410968089422801</v>
      </c>
      <c r="BG25" s="17">
        <v>0.77039605578668402</v>
      </c>
      <c r="BH25" s="17">
        <v>0</v>
      </c>
      <c r="BI25" s="17">
        <v>0</v>
      </c>
      <c r="BJ25" s="17">
        <v>44.739223809867802</v>
      </c>
      <c r="BK25" s="17">
        <v>44.739223809867802</v>
      </c>
      <c r="BL25" s="17">
        <v>0.49878555846002598</v>
      </c>
      <c r="BM25" s="17">
        <v>0</v>
      </c>
      <c r="BN25" s="17">
        <v>0.55973571954601598</v>
      </c>
      <c r="BO25" s="5">
        <v>2.39415668734843E-6</v>
      </c>
      <c r="BP25" s="5">
        <v>4.6232207222403698E-6</v>
      </c>
      <c r="BQ25" s="17">
        <v>38.741697427845402</v>
      </c>
      <c r="BR25" s="17">
        <v>0.51105028533218</v>
      </c>
      <c r="BS25" s="17">
        <v>0.10316394027304999</v>
      </c>
      <c r="BT25" s="17">
        <v>0</v>
      </c>
      <c r="BU25" s="17">
        <v>46.598591710378003</v>
      </c>
      <c r="BV25" s="17">
        <v>7.7594041401983005E-2</v>
      </c>
      <c r="BW25" s="17">
        <v>4.3971924614053399E-4</v>
      </c>
      <c r="BX25" s="17">
        <v>8.92764324123525E-4</v>
      </c>
      <c r="BY25" s="17">
        <v>0</v>
      </c>
      <c r="BZ25" s="17">
        <v>0</v>
      </c>
      <c r="CA25" s="17">
        <v>0.54770892401425297</v>
      </c>
      <c r="CB25" s="17">
        <v>3.2145242659655899</v>
      </c>
      <c r="CC25" s="17">
        <v>0</v>
      </c>
      <c r="CD25" s="17">
        <v>1.1907378874209699E-3</v>
      </c>
      <c r="CE25" s="17">
        <v>1.1440336071473799E-3</v>
      </c>
      <c r="CF25" s="17">
        <v>202.40089983851101</v>
      </c>
      <c r="CG25" s="17">
        <v>4358.44138236456</v>
      </c>
      <c r="CH25" s="17">
        <v>445.52951426599799</v>
      </c>
      <c r="CI25" s="17">
        <v>4842.7125940584101</v>
      </c>
      <c r="CJ25" s="17">
        <v>0</v>
      </c>
      <c r="CK25" s="17">
        <v>5.4346802430738999</v>
      </c>
      <c r="CL25" s="17">
        <v>0</v>
      </c>
      <c r="CM25" s="17">
        <v>0.25819209740400201</v>
      </c>
      <c r="CN25" s="17">
        <v>1.1769711640307E-4</v>
      </c>
      <c r="CO25" s="17">
        <v>1.53870040884714E-3</v>
      </c>
      <c r="CP25" s="17">
        <v>1.77400582745349E-3</v>
      </c>
      <c r="CQ25" s="17">
        <v>0.29461952789475099</v>
      </c>
      <c r="CR25" s="17">
        <v>7.3443358564129604E-2</v>
      </c>
      <c r="CS25" s="17">
        <v>22.384409615350702</v>
      </c>
      <c r="CT25" s="17">
        <v>0.71305556778385804</v>
      </c>
      <c r="CU25" s="17">
        <v>0.45903516002799799</v>
      </c>
      <c r="CV25" s="17">
        <v>56.654730464017803</v>
      </c>
      <c r="CW25" s="17">
        <v>0.420463799544745</v>
      </c>
      <c r="CX25" s="17">
        <v>0</v>
      </c>
      <c r="CY25" s="5">
        <v>1.23834803011513E-6</v>
      </c>
      <c r="CZ25" s="17">
        <v>0.32043703171899901</v>
      </c>
      <c r="DA25" s="17">
        <v>125.86844772282799</v>
      </c>
      <c r="DB25" s="17">
        <v>122.092394273862</v>
      </c>
      <c r="DC25" s="17">
        <v>3.77605344896575</v>
      </c>
      <c r="DD25" s="17">
        <v>0.16197298718563399</v>
      </c>
      <c r="DE25" s="17">
        <v>0</v>
      </c>
      <c r="DF25" s="17">
        <v>1.5670553537591501</v>
      </c>
      <c r="DG25" s="17">
        <v>0.37569972227274401</v>
      </c>
      <c r="DH25" s="17">
        <v>10.178134756637199</v>
      </c>
      <c r="DI25" s="17">
        <v>2.1237011027519199</v>
      </c>
      <c r="DJ25" s="17">
        <v>1.52809109299646</v>
      </c>
      <c r="DK25" s="17">
        <v>40.712460304017299</v>
      </c>
      <c r="DL25" s="17">
        <v>0</v>
      </c>
      <c r="DM25" s="17">
        <v>0.36271661893660001</v>
      </c>
      <c r="DN25" s="17">
        <v>6.4300312795074896</v>
      </c>
      <c r="DO25" s="17">
        <v>1.1365674140335199E-2</v>
      </c>
      <c r="DP25" s="17">
        <v>3.6235776953807601</v>
      </c>
      <c r="DQ25" s="17">
        <v>36.820536700066903</v>
      </c>
      <c r="DR25" s="17">
        <v>0</v>
      </c>
      <c r="DS25" s="17">
        <v>2.0042808661275901E-2</v>
      </c>
      <c r="DT25" s="17">
        <v>1.60852140332106</v>
      </c>
      <c r="DU25" s="17">
        <v>4.3134119706328597</v>
      </c>
      <c r="DV25" s="17">
        <v>0</v>
      </c>
      <c r="DW25" s="17">
        <v>200.62395822020801</v>
      </c>
      <c r="DX25" s="17">
        <v>3.2902306435663902</v>
      </c>
      <c r="DY25" s="17">
        <v>1.8907863097530599</v>
      </c>
      <c r="EB25" s="56">
        <f t="shared" si="0"/>
        <v>1.0088570758650499</v>
      </c>
      <c r="EC25" s="25">
        <f t="shared" si="1"/>
        <v>7.9999993134794167E-3</v>
      </c>
      <c r="ED25" s="40">
        <f t="shared" si="2"/>
        <v>-7.3848648186150004E-7</v>
      </c>
      <c r="EE25" s="40">
        <f t="shared" si="3"/>
        <v>-1.2669150747164507E-6</v>
      </c>
      <c r="EF25" s="40">
        <f t="shared" si="4"/>
        <v>-2.7774541442498136E-7</v>
      </c>
      <c r="EG25" s="40">
        <f t="shared" si="5"/>
        <v>-5.696195707569823E-7</v>
      </c>
      <c r="EH25" s="40">
        <f t="shared" si="6"/>
        <v>-5.5331948421530764E-7</v>
      </c>
      <c r="EI25" s="40">
        <f t="shared" si="7"/>
        <v>-6.3735842363861094E-7</v>
      </c>
      <c r="EJ25" s="40">
        <f t="shared" si="8"/>
        <v>-5.9509204185615682E-7</v>
      </c>
      <c r="EK25" s="40">
        <f t="shared" si="9"/>
        <v>-2.5404922097564461E-8</v>
      </c>
      <c r="EL25" s="40">
        <f t="shared" si="10"/>
        <v>5.2015120709263334E-8</v>
      </c>
      <c r="EM25" s="40">
        <f t="shared" si="11"/>
        <v>-1.44844298396371E-6</v>
      </c>
      <c r="EN25" s="40">
        <f t="shared" si="12"/>
        <v>-6.3998000951442854E-7</v>
      </c>
      <c r="EO25" s="40">
        <f t="shared" si="13"/>
        <v>1.7196839116264622E-6</v>
      </c>
      <c r="EP25" s="40">
        <f t="shared" si="14"/>
        <v>8.879683519456571E-7</v>
      </c>
      <c r="EQ25" s="40">
        <f t="shared" si="15"/>
        <v>1.2181913219743128E-6</v>
      </c>
      <c r="ER25" s="40">
        <f t="shared" si="16"/>
        <v>1.2282041663961533E-6</v>
      </c>
      <c r="ES25" s="40">
        <f t="shared" si="17"/>
        <v>-9.9793696794069548E-7</v>
      </c>
      <c r="ET25" s="40">
        <f t="shared" si="18"/>
        <v>9.4788732408166976E-6</v>
      </c>
      <c r="EU25" s="40">
        <f t="shared" si="19"/>
        <v>1.1819098595760022E-5</v>
      </c>
      <c r="EV25" s="40">
        <f t="shared" si="20"/>
        <v>-1.321079380019574E-6</v>
      </c>
      <c r="EW25" s="40">
        <f t="shared" si="21"/>
        <v>-1.285359183646426E-6</v>
      </c>
      <c r="EX25" s="40">
        <f t="shared" si="22"/>
        <v>-2.4787529053683692E-6</v>
      </c>
      <c r="EY25" s="40">
        <f t="shared" si="23"/>
        <v>1.3936681529601845E-7</v>
      </c>
      <c r="EZ25" s="40">
        <f t="shared" si="24"/>
        <v>-5.7915909998620413E-7</v>
      </c>
      <c r="FA25" s="40">
        <f t="shared" si="25"/>
        <v>1.3119779582842494E-6</v>
      </c>
      <c r="FB25" s="40">
        <f t="shared" si="26"/>
        <v>1.0484541777294335E-6</v>
      </c>
      <c r="FC25" s="40">
        <f t="shared" si="27"/>
        <v>-3.1491586985076139E-7</v>
      </c>
      <c r="FD25" s="40">
        <f t="shared" si="28"/>
        <v>-2.8644856898295312E-7</v>
      </c>
      <c r="FE25" s="40">
        <f t="shared" si="29"/>
        <v>-5.2260535679993721E-7</v>
      </c>
      <c r="FF25" s="40">
        <f t="shared" si="30"/>
        <v>-9.749602513149447E-6</v>
      </c>
      <c r="FG25" s="40">
        <f t="shared" si="31"/>
        <v>6.4697387957026819E-6</v>
      </c>
    </row>
    <row r="26" spans="1:163" x14ac:dyDescent="0.3">
      <c r="A26" s="15" t="s">
        <v>193</v>
      </c>
      <c r="B26" s="15">
        <v>3595.4368659000002</v>
      </c>
      <c r="C26" s="15">
        <v>11.272475918</v>
      </c>
      <c r="D26" s="15">
        <v>16477.182603000001</v>
      </c>
      <c r="E26" s="15">
        <v>419.60959129000003</v>
      </c>
      <c r="F26" s="15">
        <v>407.02129163000001</v>
      </c>
      <c r="G26" s="15">
        <v>12.706908623</v>
      </c>
      <c r="H26" s="15">
        <v>669.42012189000002</v>
      </c>
      <c r="I26" s="17">
        <v>52.415595545000002</v>
      </c>
      <c r="J26" s="17">
        <v>10.71072195</v>
      </c>
      <c r="K26" s="17">
        <v>2.1801860000000002E-3</v>
      </c>
      <c r="L26" s="17">
        <v>15.061952743999999</v>
      </c>
      <c r="M26" s="17">
        <v>1.2451214268999999</v>
      </c>
      <c r="N26" s="17">
        <v>1.0541500000000001E-5</v>
      </c>
      <c r="O26" s="17">
        <v>149.28068718</v>
      </c>
      <c r="P26" s="17">
        <v>2.8950099999999999E-5</v>
      </c>
      <c r="Q26" s="17">
        <v>4.6721143999999999E-3</v>
      </c>
      <c r="R26" s="17">
        <v>1.8275169328</v>
      </c>
      <c r="S26" s="17">
        <v>8.1860861E-3</v>
      </c>
      <c r="T26" s="17">
        <v>14.392532621999999</v>
      </c>
      <c r="U26" s="17">
        <v>10.978489999000001</v>
      </c>
      <c r="V26" s="17">
        <v>0.86073151530000003</v>
      </c>
      <c r="W26" s="17">
        <v>3.9236849999999999E-4</v>
      </c>
      <c r="X26" s="17">
        <v>5.1287644999999998E-3</v>
      </c>
      <c r="Y26" s="17">
        <v>5.9140191E-3</v>
      </c>
      <c r="Z26" s="17">
        <v>0.98260625420000003</v>
      </c>
      <c r="AA26" s="17">
        <v>419.60967426000002</v>
      </c>
      <c r="AB26" s="17">
        <v>407.02145064000001</v>
      </c>
      <c r="AC26" s="17">
        <v>2.5705732682</v>
      </c>
      <c r="AD26" s="17">
        <v>1.8676821401999999</v>
      </c>
      <c r="AE26" s="17">
        <v>8.6695550000000004E-4</v>
      </c>
      <c r="AF26" s="15"/>
      <c r="AG26" s="17" t="s">
        <v>193</v>
      </c>
      <c r="AH26" s="17">
        <v>0</v>
      </c>
      <c r="AI26" s="17">
        <v>5.7040078384447401</v>
      </c>
      <c r="AJ26" s="17">
        <v>10.710703009160101</v>
      </c>
      <c r="AK26" s="17">
        <v>52.415480208122503</v>
      </c>
      <c r="AL26" s="17">
        <v>52.415480208122503</v>
      </c>
      <c r="AM26" s="17">
        <v>2.4497091369152901</v>
      </c>
      <c r="AN26" s="17">
        <v>0.20050900525526599</v>
      </c>
      <c r="AO26" s="17">
        <v>3.7063239372344097E-4</v>
      </c>
      <c r="AP26" s="17">
        <v>1.8095651981679501E-3</v>
      </c>
      <c r="AQ26" s="17">
        <v>15.061982045450501</v>
      </c>
      <c r="AR26" s="17">
        <v>8.6694584474918796E-4</v>
      </c>
      <c r="AS26" s="17">
        <v>1.2451214179663299</v>
      </c>
      <c r="AT26" s="17">
        <v>0</v>
      </c>
      <c r="AU26" s="5">
        <v>2.1082922942949898E-6</v>
      </c>
      <c r="AV26" s="5">
        <v>8.4331169177179901E-6</v>
      </c>
      <c r="AW26" s="17">
        <v>3595.4351857404999</v>
      </c>
      <c r="AX26" s="17">
        <v>12.588228121055799</v>
      </c>
      <c r="AY26" s="17">
        <v>313.89484586936499</v>
      </c>
      <c r="AZ26" s="17">
        <v>19.988398257246299</v>
      </c>
      <c r="BA26" s="17">
        <v>0.464411482442941</v>
      </c>
      <c r="BB26" s="17">
        <v>71.472935704404307</v>
      </c>
      <c r="BC26" s="17">
        <v>1.2007127011579699</v>
      </c>
      <c r="BD26" s="17">
        <v>29.590495882207598</v>
      </c>
      <c r="BE26" s="17">
        <v>0.22256178450227601</v>
      </c>
      <c r="BF26" s="17">
        <v>5.1421503914300803</v>
      </c>
      <c r="BG26" s="17">
        <v>2.5705762631803299</v>
      </c>
      <c r="BH26" s="17">
        <v>0</v>
      </c>
      <c r="BI26" s="17">
        <v>0</v>
      </c>
      <c r="BJ26" s="17">
        <v>149.28079157013201</v>
      </c>
      <c r="BK26" s="17">
        <v>149.28079157013201</v>
      </c>
      <c r="BL26" s="17">
        <v>1.6642932697758801</v>
      </c>
      <c r="BM26" s="17">
        <v>0</v>
      </c>
      <c r="BN26" s="17">
        <v>1.8676875130036801</v>
      </c>
      <c r="BO26" s="5">
        <v>8.3955357453527002E-6</v>
      </c>
      <c r="BP26" s="5">
        <v>1.6212044843647601E-5</v>
      </c>
      <c r="BQ26" s="17">
        <v>131.81737929066199</v>
      </c>
      <c r="BR26" s="17">
        <v>1.7052126569758099</v>
      </c>
      <c r="BS26" s="17">
        <v>0.344225111329865</v>
      </c>
      <c r="BT26" s="17">
        <v>0</v>
      </c>
      <c r="BU26" s="17">
        <v>155.48479601370801</v>
      </c>
      <c r="BV26" s="17">
        <v>0.25890787907288998</v>
      </c>
      <c r="BW26" s="17">
        <v>1.54180408450316E-3</v>
      </c>
      <c r="BX26" s="17">
        <v>3.1302673269509502E-3</v>
      </c>
      <c r="BY26" s="17">
        <v>0</v>
      </c>
      <c r="BZ26" s="17">
        <v>0</v>
      </c>
      <c r="CA26" s="17">
        <v>1.82751496804969</v>
      </c>
      <c r="CB26" s="17">
        <v>11.272477261087801</v>
      </c>
      <c r="CC26" s="17">
        <v>0</v>
      </c>
      <c r="CD26" s="17">
        <v>4.17486809636402E-3</v>
      </c>
      <c r="CE26" s="17">
        <v>4.0111489222154203E-3</v>
      </c>
      <c r="CF26" s="17">
        <v>675.348657153722</v>
      </c>
      <c r="CG26" s="17">
        <v>14829.456292266699</v>
      </c>
      <c r="CH26" s="17">
        <v>1515.9000534135801</v>
      </c>
      <c r="CI26" s="17">
        <v>16477.1737249709</v>
      </c>
      <c r="CJ26" s="17">
        <v>0</v>
      </c>
      <c r="CK26" s="17">
        <v>18.133856044197099</v>
      </c>
      <c r="CL26" s="17">
        <v>0</v>
      </c>
      <c r="CM26" s="17">
        <v>0.86074281227202798</v>
      </c>
      <c r="CN26" s="17">
        <v>3.92363463240684E-4</v>
      </c>
      <c r="CO26" s="17">
        <v>5.1287832119799098E-3</v>
      </c>
      <c r="CP26" s="17">
        <v>5.9140390089783201E-3</v>
      </c>
      <c r="CQ26" s="17">
        <v>0.98261079384689898</v>
      </c>
      <c r="CR26" s="17">
        <v>0.24483938788670401</v>
      </c>
      <c r="CS26" s="17">
        <v>74.689811178058406</v>
      </c>
      <c r="CT26" s="17">
        <v>2.37712606800156</v>
      </c>
      <c r="CU26" s="17">
        <v>1.53028943016033</v>
      </c>
      <c r="CV26" s="17">
        <v>188.870546602953</v>
      </c>
      <c r="CW26" s="17">
        <v>1.4017023966445601</v>
      </c>
      <c r="CX26" s="17">
        <v>0</v>
      </c>
      <c r="CY26" s="5">
        <v>4.3424703450784503E-6</v>
      </c>
      <c r="CZ26" s="17">
        <v>1.0682470909461601</v>
      </c>
      <c r="DA26" s="17">
        <v>419.60931978405699</v>
      </c>
      <c r="DB26" s="17">
        <v>407.02100921950802</v>
      </c>
      <c r="DC26" s="17">
        <v>12.5883105645485</v>
      </c>
      <c r="DD26" s="17">
        <v>0.53997181986033704</v>
      </c>
      <c r="DE26" s="17">
        <v>0</v>
      </c>
      <c r="DF26" s="17">
        <v>5.2241129425640898</v>
      </c>
      <c r="DG26" s="17">
        <v>1.25247376444716</v>
      </c>
      <c r="DH26" s="17">
        <v>33.930932882488101</v>
      </c>
      <c r="DI26" s="17">
        <v>7.0798102442169997</v>
      </c>
      <c r="DJ26" s="17">
        <v>5.09421734067472</v>
      </c>
      <c r="DK26" s="17">
        <v>135.72379036800601</v>
      </c>
      <c r="DL26" s="17">
        <v>0</v>
      </c>
      <c r="DM26" s="17">
        <v>1.20919345811493</v>
      </c>
      <c r="DN26" s="17">
        <v>21.435865636005801</v>
      </c>
      <c r="DO26" s="17">
        <v>3.7889786537475802E-2</v>
      </c>
      <c r="DP26" s="17">
        <v>12.706923157327299</v>
      </c>
      <c r="DQ26" s="17">
        <v>122.85884209385701</v>
      </c>
      <c r="DR26" s="17">
        <v>0</v>
      </c>
      <c r="DS26" s="17">
        <v>6.6876943539887004E-2</v>
      </c>
      <c r="DT26" s="17">
        <v>5.3671511698180803</v>
      </c>
      <c r="DU26" s="17">
        <v>14.392533815752399</v>
      </c>
      <c r="DV26" s="17">
        <v>0</v>
      </c>
      <c r="DW26" s="17">
        <v>669.41989171999103</v>
      </c>
      <c r="DX26" s="17">
        <v>10.978478610457</v>
      </c>
      <c r="DY26" s="17">
        <v>6.3089660260764902</v>
      </c>
      <c r="EB26" s="56">
        <f t="shared" si="0"/>
        <v>1.0088565719469402</v>
      </c>
      <c r="EC26" s="25">
        <f t="shared" si="1"/>
        <v>7.999999362202196E-3</v>
      </c>
      <c r="ED26" s="40">
        <f t="shared" si="2"/>
        <v>-4.6730329661626459E-7</v>
      </c>
      <c r="EE26" s="40">
        <f t="shared" si="3"/>
        <v>1.1914754227427885E-7</v>
      </c>
      <c r="EF26" s="40">
        <f t="shared" si="4"/>
        <v>-5.3880747180200576E-7</v>
      </c>
      <c r="EG26" s="40">
        <f t="shared" si="5"/>
        <v>-6.4704417789461805E-7</v>
      </c>
      <c r="EH26" s="40">
        <f t="shared" si="6"/>
        <v>-6.9384697508080744E-7</v>
      </c>
      <c r="EI26" s="40">
        <f t="shared" si="7"/>
        <v>1.1438130020644047E-6</v>
      </c>
      <c r="EJ26" s="40">
        <f t="shared" si="8"/>
        <v>-3.4383491243185743E-7</v>
      </c>
      <c r="EK26" s="40">
        <f t="shared" si="9"/>
        <v>-2.2004305455290973E-6</v>
      </c>
      <c r="EL26" s="40">
        <f t="shared" si="10"/>
        <v>-1.7683999255692615E-6</v>
      </c>
      <c r="EM26" s="40">
        <f t="shared" si="11"/>
        <v>5.3169277257914688E-6</v>
      </c>
      <c r="EN26" s="40">
        <f t="shared" si="12"/>
        <v>1.9453951953991449E-6</v>
      </c>
      <c r="EO26" s="40">
        <f t="shared" si="13"/>
        <v>-7.1749387914801291E-9</v>
      </c>
      <c r="EP26" s="40">
        <f t="shared" si="14"/>
        <v>-8.6124353289690939E-6</v>
      </c>
      <c r="EQ26" s="40">
        <f t="shared" si="15"/>
        <v>6.9928759024890318E-7</v>
      </c>
      <c r="ER26" s="40">
        <f t="shared" si="16"/>
        <v>-1.6948446204972244E-6</v>
      </c>
      <c r="ES26" s="40">
        <f t="shared" si="17"/>
        <v>-9.20109017229723E-6</v>
      </c>
      <c r="ET26" s="40">
        <f t="shared" si="18"/>
        <v>-1.0750928074803125E-6</v>
      </c>
      <c r="EU26" s="40">
        <f t="shared" si="19"/>
        <v>-8.4388827231662377E-6</v>
      </c>
      <c r="EV26" s="40">
        <f t="shared" si="20"/>
        <v>8.2942483536001768E-8</v>
      </c>
      <c r="EW26" s="40">
        <f t="shared" si="21"/>
        <v>-1.0373505830152373E-6</v>
      </c>
      <c r="EX26" s="40">
        <f t="shared" si="22"/>
        <v>1.3124849999264459E-5</v>
      </c>
      <c r="EY26" s="40">
        <f t="shared" si="23"/>
        <v>-1.2836808551127978E-5</v>
      </c>
      <c r="EZ26" s="40">
        <f t="shared" si="24"/>
        <v>3.6484381199392316E-6</v>
      </c>
      <c r="FA26" s="40">
        <f t="shared" si="25"/>
        <v>3.3664041294869204E-6</v>
      </c>
      <c r="FB26" s="40">
        <f t="shared" si="26"/>
        <v>4.6200061108352382E-6</v>
      </c>
      <c r="FC26" s="40">
        <f t="shared" si="27"/>
        <v>-3.3870603208859033E-7</v>
      </c>
      <c r="FD26" s="40">
        <f t="shared" si="28"/>
        <v>-3.6023994142199144E-7</v>
      </c>
      <c r="FE26" s="40">
        <f t="shared" si="29"/>
        <v>1.1651021066049769E-6</v>
      </c>
      <c r="FF26" s="40">
        <f t="shared" si="30"/>
        <v>2.8767227380597557E-6</v>
      </c>
      <c r="FG26" s="40">
        <f t="shared" si="31"/>
        <v>-1.1136962407049207E-5</v>
      </c>
    </row>
    <row r="27" spans="1:163" x14ac:dyDescent="0.3">
      <c r="A27" s="15" t="s">
        <v>194</v>
      </c>
      <c r="B27" s="15">
        <v>2488.2968080000001</v>
      </c>
      <c r="C27" s="15">
        <v>7.8254126745999999</v>
      </c>
      <c r="D27" s="15">
        <v>11586.818660000001</v>
      </c>
      <c r="E27" s="15">
        <v>297.57465186000002</v>
      </c>
      <c r="F27" s="15">
        <v>288.64741834</v>
      </c>
      <c r="G27" s="15">
        <v>8.8212034376999995</v>
      </c>
      <c r="H27" s="15">
        <v>474.54139119000001</v>
      </c>
      <c r="I27" s="17">
        <v>37.156590930999997</v>
      </c>
      <c r="J27" s="17">
        <v>7.5926622590999999</v>
      </c>
      <c r="K27" s="17">
        <v>1.5134882E-3</v>
      </c>
      <c r="L27" s="17">
        <v>10.677181301999999</v>
      </c>
      <c r="M27" s="17">
        <v>0.88264698750000004</v>
      </c>
      <c r="N27" s="17">
        <v>7.3179453000000003E-6</v>
      </c>
      <c r="O27" s="17">
        <v>105.82273024</v>
      </c>
      <c r="P27" s="17">
        <v>2.0097399999999998E-5</v>
      </c>
      <c r="Q27" s="17">
        <v>3.2435624999999999E-3</v>
      </c>
      <c r="R27" s="17">
        <v>1.2954979979000001</v>
      </c>
      <c r="S27" s="17">
        <v>5.6832213000000001E-3</v>
      </c>
      <c r="T27" s="17">
        <v>10.202639911</v>
      </c>
      <c r="U27" s="17">
        <v>7.7824788155000002</v>
      </c>
      <c r="V27" s="17">
        <v>0.61040799739999996</v>
      </c>
      <c r="W27" s="17">
        <v>2.7825620000000001E-4</v>
      </c>
      <c r="X27" s="17">
        <v>3.6374242999999999E-3</v>
      </c>
      <c r="Y27" s="17">
        <v>4.1940468999999998E-3</v>
      </c>
      <c r="Z27" s="17">
        <v>0.69669553340000001</v>
      </c>
      <c r="AA27" s="17">
        <v>297.57478665999997</v>
      </c>
      <c r="AB27" s="17">
        <v>288.64753442</v>
      </c>
      <c r="AC27" s="17">
        <v>1.8222389421</v>
      </c>
      <c r="AD27" s="17">
        <v>1.3239704811999999</v>
      </c>
      <c r="AE27" s="17">
        <v>6.1481909999999999E-4</v>
      </c>
      <c r="AF27" s="15"/>
      <c r="AG27" s="17" t="s">
        <v>194</v>
      </c>
      <c r="AH27" s="17">
        <v>0</v>
      </c>
      <c r="AI27" s="17">
        <v>4.0434916299611796</v>
      </c>
      <c r="AJ27" s="17">
        <v>7.59264103209917</v>
      </c>
      <c r="AK27" s="17">
        <v>37.156579720802</v>
      </c>
      <c r="AL27" s="17">
        <v>37.156579720802</v>
      </c>
      <c r="AM27" s="17">
        <v>1.7365613573379299</v>
      </c>
      <c r="AN27" s="17">
        <v>0.142138810225897</v>
      </c>
      <c r="AO27" s="17">
        <v>2.57292165387434E-4</v>
      </c>
      <c r="AP27" s="17">
        <v>1.2561807123850099E-3</v>
      </c>
      <c r="AQ27" s="17">
        <v>10.677197638802999</v>
      </c>
      <c r="AR27" s="17">
        <v>6.1481718903027205E-4</v>
      </c>
      <c r="AS27" s="17">
        <v>0.88264518741314002</v>
      </c>
      <c r="AT27" s="5">
        <v>0</v>
      </c>
      <c r="AU27" s="5">
        <v>1.46356460448971E-6</v>
      </c>
      <c r="AV27" s="5">
        <v>5.8541893579038401E-6</v>
      </c>
      <c r="AW27" s="17">
        <v>2488.2962992769899</v>
      </c>
      <c r="AX27" s="17">
        <v>8.9272395806809008</v>
      </c>
      <c r="AY27" s="17">
        <v>222.60493497853199</v>
      </c>
      <c r="AZ27" s="17">
        <v>14.1751823902511</v>
      </c>
      <c r="BA27" s="17">
        <v>0.32934682521095399</v>
      </c>
      <c r="BB27" s="17">
        <v>50.6865143939769</v>
      </c>
      <c r="BC27" s="17">
        <v>0.85150956344075202</v>
      </c>
      <c r="BD27" s="17">
        <v>20.976179008089701</v>
      </c>
      <c r="BE27" s="17">
        <v>0.15777106889379899</v>
      </c>
      <c r="BF27" s="17">
        <v>3.6451925451881899</v>
      </c>
      <c r="BG27" s="17">
        <v>1.82223695263911</v>
      </c>
      <c r="BH27" s="17">
        <v>0</v>
      </c>
      <c r="BI27" s="17">
        <v>0</v>
      </c>
      <c r="BJ27" s="17">
        <v>105.822806751332</v>
      </c>
      <c r="BK27" s="17">
        <v>105.822806751332</v>
      </c>
      <c r="BL27" s="17">
        <v>1.17979302791657</v>
      </c>
      <c r="BM27" s="17">
        <v>0</v>
      </c>
      <c r="BN27" s="17">
        <v>1.3239674829105399</v>
      </c>
      <c r="BO27" s="5">
        <v>5.8282551730958999E-6</v>
      </c>
      <c r="BP27" s="5">
        <v>1.1254266720384E-5</v>
      </c>
      <c r="BQ27" s="17">
        <v>92.694488865316202</v>
      </c>
      <c r="BR27" s="17">
        <v>1.2087961519480399</v>
      </c>
      <c r="BS27" s="17">
        <v>0.244014736479675</v>
      </c>
      <c r="BT27" s="17">
        <v>0</v>
      </c>
      <c r="BU27" s="17">
        <v>110.220721616332</v>
      </c>
      <c r="BV27" s="17">
        <v>0.18353652651834301</v>
      </c>
      <c r="BW27" s="17">
        <v>1.0703850282456099E-3</v>
      </c>
      <c r="BX27" s="17">
        <v>2.1731974579815498E-3</v>
      </c>
      <c r="BY27" s="17">
        <v>0</v>
      </c>
      <c r="BZ27" s="17">
        <v>0</v>
      </c>
      <c r="CA27" s="17">
        <v>1.29549571508376</v>
      </c>
      <c r="CB27" s="17">
        <v>7.8254014126225604</v>
      </c>
      <c r="CC27" s="17">
        <v>0</v>
      </c>
      <c r="CD27" s="17">
        <v>2.8984500402123099E-3</v>
      </c>
      <c r="CE27" s="17">
        <v>2.7847558146133298E-3</v>
      </c>
      <c r="CF27" s="17">
        <v>478.74420655786798</v>
      </c>
      <c r="CG27" s="17">
        <v>10428.1284810983</v>
      </c>
      <c r="CH27" s="17">
        <v>1065.9863208382999</v>
      </c>
      <c r="CI27" s="17">
        <v>11586.809290801901</v>
      </c>
      <c r="CJ27" s="17">
        <v>0</v>
      </c>
      <c r="CK27" s="17">
        <v>12.854794165607601</v>
      </c>
      <c r="CL27" s="17">
        <v>0</v>
      </c>
      <c r="CM27" s="17">
        <v>0.61039428457699696</v>
      </c>
      <c r="CN27" s="17">
        <v>2.7825201406125497E-4</v>
      </c>
      <c r="CO27" s="17">
        <v>3.6374137632474001E-3</v>
      </c>
      <c r="CP27" s="17">
        <v>4.1940111280177198E-3</v>
      </c>
      <c r="CQ27" s="17">
        <v>0.69669259698910202</v>
      </c>
      <c r="CR27" s="17">
        <v>0.17363280029762301</v>
      </c>
      <c r="CS27" s="17">
        <v>52.946407179734102</v>
      </c>
      <c r="CT27" s="17">
        <v>1.68578423165175</v>
      </c>
      <c r="CU27" s="17">
        <v>1.0852373200868599</v>
      </c>
      <c r="CV27" s="17">
        <v>133.94142807178201</v>
      </c>
      <c r="CW27" s="17">
        <v>0.99404619087286405</v>
      </c>
      <c r="CX27" s="17">
        <v>0</v>
      </c>
      <c r="CY27" s="5">
        <v>3.0146044494672999E-6</v>
      </c>
      <c r="CZ27" s="17">
        <v>0.75756930995772498</v>
      </c>
      <c r="DA27" s="17">
        <v>297.57449954626298</v>
      </c>
      <c r="DB27" s="17">
        <v>288.64726212104102</v>
      </c>
      <c r="DC27" s="17">
        <v>8.9272374252219606</v>
      </c>
      <c r="DD27" s="17">
        <v>0.38293235507751899</v>
      </c>
      <c r="DE27" s="17">
        <v>0</v>
      </c>
      <c r="DF27" s="17">
        <v>3.7047921220147999</v>
      </c>
      <c r="DG27" s="17">
        <v>0.88821815762716505</v>
      </c>
      <c r="DH27" s="17">
        <v>24.0628353719693</v>
      </c>
      <c r="DI27" s="17">
        <v>5.02078507844596</v>
      </c>
      <c r="DJ27" s="17">
        <v>3.6126693426809302</v>
      </c>
      <c r="DK27" s="17">
        <v>96.251231880928401</v>
      </c>
      <c r="DL27" s="17">
        <v>0</v>
      </c>
      <c r="DM27" s="17">
        <v>0.85752251368133303</v>
      </c>
      <c r="DN27" s="17">
        <v>15.201707078423899</v>
      </c>
      <c r="DO27" s="17">
        <v>2.68702955426952E-2</v>
      </c>
      <c r="DP27" s="17">
        <v>8.8212023379751496</v>
      </c>
      <c r="DQ27" s="17">
        <v>87.092857289780895</v>
      </c>
      <c r="DR27" s="17">
        <v>0</v>
      </c>
      <c r="DS27" s="17">
        <v>4.7408118912889298E-2</v>
      </c>
      <c r="DT27" s="17">
        <v>3.8046928804654101</v>
      </c>
      <c r="DU27" s="17">
        <v>10.2026621475413</v>
      </c>
      <c r="DV27" s="17">
        <v>0</v>
      </c>
      <c r="DW27" s="17">
        <v>474.54107884973803</v>
      </c>
      <c r="DX27" s="17">
        <v>7.78248358528261</v>
      </c>
      <c r="DY27" s="17">
        <v>4.4723257048034801</v>
      </c>
      <c r="EB27" s="56">
        <f t="shared" si="0"/>
        <v>1.0088572473395099</v>
      </c>
      <c r="EC27" s="25">
        <f t="shared" si="1"/>
        <v>8.0000012547803822E-3</v>
      </c>
      <c r="ED27" s="40">
        <f t="shared" si="2"/>
        <v>-2.044462736660784E-7</v>
      </c>
      <c r="EE27" s="40">
        <f t="shared" si="3"/>
        <v>-1.4391544456252615E-6</v>
      </c>
      <c r="EF27" s="40">
        <f t="shared" si="4"/>
        <v>-8.0860833115886084E-7</v>
      </c>
      <c r="EG27" s="40">
        <f t="shared" si="5"/>
        <v>-5.1185050904264087E-7</v>
      </c>
      <c r="EH27" s="40">
        <f t="shared" si="6"/>
        <v>-5.4121031075237016E-7</v>
      </c>
      <c r="EI27" s="40">
        <f t="shared" si="7"/>
        <v>-1.2466834685517137E-7</v>
      </c>
      <c r="EJ27" s="40">
        <f t="shared" si="8"/>
        <v>-6.5819392740778527E-7</v>
      </c>
      <c r="EK27" s="40">
        <f t="shared" si="9"/>
        <v>-3.0170146710619187E-7</v>
      </c>
      <c r="EL27" s="40">
        <f t="shared" si="10"/>
        <v>-2.7957256763948191E-6</v>
      </c>
      <c r="EM27" s="40">
        <f t="shared" si="11"/>
        <v>-1.0123783955620138E-5</v>
      </c>
      <c r="EN27" s="40">
        <f t="shared" si="12"/>
        <v>1.5300670221935735E-6</v>
      </c>
      <c r="EO27" s="40">
        <f t="shared" si="13"/>
        <v>-2.0394187999371903E-6</v>
      </c>
      <c r="EP27" s="40">
        <f t="shared" si="14"/>
        <v>-2.6146356471126346E-5</v>
      </c>
      <c r="EQ27" s="40">
        <f t="shared" si="15"/>
        <v>7.2301415606675361E-7</v>
      </c>
      <c r="ER27" s="40">
        <f t="shared" si="16"/>
        <v>-1.3616540089682685E-5</v>
      </c>
      <c r="ES27" s="40">
        <f t="shared" si="17"/>
        <v>6.1618134874256132E-6</v>
      </c>
      <c r="ET27" s="40">
        <f t="shared" si="18"/>
        <v>-1.7621148344038823E-6</v>
      </c>
      <c r="EU27" s="40">
        <f t="shared" si="19"/>
        <v>-2.7176795597995113E-6</v>
      </c>
      <c r="EV27" s="40">
        <f t="shared" si="20"/>
        <v>2.1794889845982618E-6</v>
      </c>
      <c r="EW27" s="40">
        <f t="shared" si="21"/>
        <v>6.128873232870987E-7</v>
      </c>
      <c r="EX27" s="40">
        <f t="shared" si="22"/>
        <v>-2.2465012027049406E-5</v>
      </c>
      <c r="EY27" s="40">
        <f t="shared" si="23"/>
        <v>-1.5043469813219623E-5</v>
      </c>
      <c r="EZ27" s="40">
        <f t="shared" si="24"/>
        <v>-2.8967620301466232E-6</v>
      </c>
      <c r="FA27" s="40">
        <f t="shared" si="25"/>
        <v>-8.5292280064814075E-6</v>
      </c>
      <c r="FB27" s="40">
        <f t="shared" si="26"/>
        <v>-4.214769231634114E-6</v>
      </c>
      <c r="FC27" s="40">
        <f t="shared" si="27"/>
        <v>-1.980272188066474E-7</v>
      </c>
      <c r="FD27" s="40">
        <f t="shared" si="28"/>
        <v>-1.602944171029353E-7</v>
      </c>
      <c r="FE27" s="40">
        <f t="shared" si="29"/>
        <v>-1.0917673001410406E-6</v>
      </c>
      <c r="FF27" s="40">
        <f t="shared" si="30"/>
        <v>-2.2646195686521507E-6</v>
      </c>
      <c r="FG27" s="40">
        <f t="shared" si="31"/>
        <v>-3.1081821107128556E-6</v>
      </c>
    </row>
    <row r="28" spans="1:163" x14ac:dyDescent="0.3">
      <c r="A28" s="15" t="s">
        <v>195</v>
      </c>
      <c r="B28" s="15">
        <v>6422.4321412999998</v>
      </c>
      <c r="C28" s="15">
        <v>20.123414098000001</v>
      </c>
      <c r="D28" s="15">
        <v>29293.782246999999</v>
      </c>
      <c r="E28" s="15">
        <v>743.02506262999998</v>
      </c>
      <c r="F28" s="15">
        <v>720.73430135000001</v>
      </c>
      <c r="G28" s="15">
        <v>22.684136647999999</v>
      </c>
      <c r="H28" s="15">
        <v>1185.4774007000001</v>
      </c>
      <c r="I28" s="17">
        <v>92.822880479999995</v>
      </c>
      <c r="J28" s="17">
        <v>18.967638411999999</v>
      </c>
      <c r="K28" s="17">
        <v>3.8920742000000002E-3</v>
      </c>
      <c r="L28" s="17">
        <v>26.673241518000001</v>
      </c>
      <c r="M28" s="17">
        <v>2.204987966</v>
      </c>
      <c r="N28" s="17">
        <v>1.88188E-5</v>
      </c>
      <c r="O28" s="17">
        <v>264.36146036999997</v>
      </c>
      <c r="P28" s="17">
        <v>5.1680900000000002E-5</v>
      </c>
      <c r="Q28" s="17">
        <v>8.3404030999999993E-3</v>
      </c>
      <c r="R28" s="17">
        <v>3.2363533040000001</v>
      </c>
      <c r="S28" s="17">
        <v>1.4613617799999999E-2</v>
      </c>
      <c r="T28" s="17">
        <v>25.487764118000001</v>
      </c>
      <c r="U28" s="17">
        <v>19.441829373000001</v>
      </c>
      <c r="V28" s="17">
        <v>1.5241404797</v>
      </c>
      <c r="W28" s="17">
        <v>6.9478789999999997E-4</v>
      </c>
      <c r="X28" s="17">
        <v>9.0815818999999999E-3</v>
      </c>
      <c r="Y28" s="17">
        <v>1.0472269399999999E-2</v>
      </c>
      <c r="Z28" s="17">
        <v>1.740013069</v>
      </c>
      <c r="AA28" s="17">
        <v>743.02523628999995</v>
      </c>
      <c r="AB28" s="17">
        <v>720.73447876</v>
      </c>
      <c r="AC28" s="17">
        <v>4.5522332186999996</v>
      </c>
      <c r="AD28" s="17">
        <v>3.3074819488</v>
      </c>
      <c r="AE28" s="17">
        <v>1.5351640000000001E-3</v>
      </c>
      <c r="AF28" s="15"/>
      <c r="AG28" s="17" t="s">
        <v>195</v>
      </c>
      <c r="AH28" s="17">
        <v>0</v>
      </c>
      <c r="AI28" s="17">
        <v>10.1012521469381</v>
      </c>
      <c r="AJ28" s="17">
        <v>18.967662777663001</v>
      </c>
      <c r="AK28" s="17">
        <v>92.822864697901494</v>
      </c>
      <c r="AL28" s="17">
        <v>92.822864697901494</v>
      </c>
      <c r="AM28" s="17">
        <v>4.3381919058764202</v>
      </c>
      <c r="AN28" s="17">
        <v>0.35507390732083699</v>
      </c>
      <c r="AO28" s="17">
        <v>6.6165344863506302E-4</v>
      </c>
      <c r="AP28" s="17">
        <v>3.2304311881259E-3</v>
      </c>
      <c r="AQ28" s="17">
        <v>26.673253117056699</v>
      </c>
      <c r="AR28" s="17">
        <v>1.53515655136861E-3</v>
      </c>
      <c r="AS28" s="17">
        <v>2.2049831920574601</v>
      </c>
      <c r="AT28" s="17">
        <v>0</v>
      </c>
      <c r="AU28" s="5">
        <v>3.7638187076505798E-6</v>
      </c>
      <c r="AV28" s="5">
        <v>1.50552179797946E-5</v>
      </c>
      <c r="AW28" s="17">
        <v>6422.4306127724703</v>
      </c>
      <c r="AX28" s="17">
        <v>22.290775733725699</v>
      </c>
      <c r="AY28" s="17">
        <v>555.83022530134394</v>
      </c>
      <c r="AZ28" s="17">
        <v>35.394509539950498</v>
      </c>
      <c r="BA28" s="17">
        <v>0.82235719483897995</v>
      </c>
      <c r="BB28" s="17">
        <v>126.560950831418</v>
      </c>
      <c r="BC28" s="17">
        <v>2.1261617226916201</v>
      </c>
      <c r="BD28" s="17">
        <v>52.401933422673601</v>
      </c>
      <c r="BE28" s="17">
        <v>0.39413344060449002</v>
      </c>
      <c r="BF28" s="17">
        <v>9.1062511821795997</v>
      </c>
      <c r="BG28" s="17">
        <v>4.5522275213696197</v>
      </c>
      <c r="BH28" s="17">
        <v>0</v>
      </c>
      <c r="BI28" s="17">
        <v>0</v>
      </c>
      <c r="BJ28" s="17">
        <v>264.36110859252602</v>
      </c>
      <c r="BK28" s="17">
        <v>264.36110859252602</v>
      </c>
      <c r="BL28" s="17">
        <v>2.9473002527881702</v>
      </c>
      <c r="BM28" s="17">
        <v>0</v>
      </c>
      <c r="BN28" s="17">
        <v>3.30747885586071</v>
      </c>
      <c r="BO28" s="5">
        <v>1.49874291194405E-5</v>
      </c>
      <c r="BP28" s="5">
        <v>2.8942087256337099E-5</v>
      </c>
      <c r="BQ28" s="17">
        <v>234.35009603575901</v>
      </c>
      <c r="BR28" s="17">
        <v>3.0197614801783499</v>
      </c>
      <c r="BS28" s="17">
        <v>0.609582576839513</v>
      </c>
      <c r="BT28" s="17">
        <v>0</v>
      </c>
      <c r="BU28" s="17">
        <v>275.34820372636102</v>
      </c>
      <c r="BV28" s="17">
        <v>0.458501250527731</v>
      </c>
      <c r="BW28" s="17">
        <v>2.7523251100932998E-3</v>
      </c>
      <c r="BX28" s="17">
        <v>5.58806329690195E-3</v>
      </c>
      <c r="BY28" s="17">
        <v>0</v>
      </c>
      <c r="BZ28" s="17">
        <v>0</v>
      </c>
      <c r="CA28" s="17">
        <v>3.23635423805765</v>
      </c>
      <c r="CB28" s="17">
        <v>20.1233987498691</v>
      </c>
      <c r="CC28" s="17">
        <v>0</v>
      </c>
      <c r="CD28" s="17">
        <v>7.4528966847996802E-3</v>
      </c>
      <c r="CE28" s="17">
        <v>7.1607056554065501E-3</v>
      </c>
      <c r="CF28" s="17">
        <v>1195.9766581788699</v>
      </c>
      <c r="CG28" s="17">
        <v>26364.389653201899</v>
      </c>
      <c r="CH28" s="17">
        <v>2695.0251487976502</v>
      </c>
      <c r="CI28" s="17">
        <v>29293.764898035301</v>
      </c>
      <c r="CJ28" s="17">
        <v>0</v>
      </c>
      <c r="CK28" s="17">
        <v>32.113268129598602</v>
      </c>
      <c r="CL28" s="17">
        <v>0</v>
      </c>
      <c r="CM28" s="17">
        <v>1.5241335208551701</v>
      </c>
      <c r="CN28" s="17">
        <v>6.9477731714259001E-4</v>
      </c>
      <c r="CO28" s="17">
        <v>9.0815640297403407E-3</v>
      </c>
      <c r="CP28" s="17">
        <v>1.04723346380727E-2</v>
      </c>
      <c r="CQ28" s="17">
        <v>1.7400113288557399</v>
      </c>
      <c r="CR28" s="17">
        <v>0.433549272860552</v>
      </c>
      <c r="CS28" s="17">
        <v>132.268338572711</v>
      </c>
      <c r="CT28" s="17">
        <v>4.2092998120559804</v>
      </c>
      <c r="CU28" s="17">
        <v>2.7097712962626099</v>
      </c>
      <c r="CV28" s="17">
        <v>334.44321805364899</v>
      </c>
      <c r="CW28" s="17">
        <v>2.4820751148883602</v>
      </c>
      <c r="CX28" s="17">
        <v>0</v>
      </c>
      <c r="CY28" s="5">
        <v>7.7521689787639695E-6</v>
      </c>
      <c r="CZ28" s="17">
        <v>1.89160583475255</v>
      </c>
      <c r="DA28" s="17">
        <v>743.02476310473503</v>
      </c>
      <c r="DB28" s="17">
        <v>720.73399821775001</v>
      </c>
      <c r="DC28" s="17">
        <v>22.2907648869855</v>
      </c>
      <c r="DD28" s="17">
        <v>0.95615551811372501</v>
      </c>
      <c r="DE28" s="17">
        <v>0</v>
      </c>
      <c r="DF28" s="17">
        <v>9.2506239269829198</v>
      </c>
      <c r="DG28" s="17">
        <v>2.2178237911781999</v>
      </c>
      <c r="DH28" s="17">
        <v>60.083285045497803</v>
      </c>
      <c r="DI28" s="17">
        <v>12.5365800877439</v>
      </c>
      <c r="DJ28" s="17">
        <v>9.0206003726913497</v>
      </c>
      <c r="DK28" s="17">
        <v>240.333407485793</v>
      </c>
      <c r="DL28" s="17">
        <v>0</v>
      </c>
      <c r="DM28" s="17">
        <v>2.1411815305588102</v>
      </c>
      <c r="DN28" s="17">
        <v>37.957727646510797</v>
      </c>
      <c r="DO28" s="17">
        <v>6.7093428209240594E-2</v>
      </c>
      <c r="DP28" s="17">
        <v>22.684102305218801</v>
      </c>
      <c r="DQ28" s="17">
        <v>217.57075758273101</v>
      </c>
      <c r="DR28" s="17">
        <v>0</v>
      </c>
      <c r="DS28" s="17">
        <v>0.118432848247605</v>
      </c>
      <c r="DT28" s="17">
        <v>9.5047121022201395</v>
      </c>
      <c r="DU28" s="17">
        <v>25.487766534477899</v>
      </c>
      <c r="DV28" s="17">
        <v>0</v>
      </c>
      <c r="DW28" s="17">
        <v>1185.4770427420999</v>
      </c>
      <c r="DX28" s="17">
        <v>19.441820146714701</v>
      </c>
      <c r="DY28" s="17">
        <v>11.1726017398124</v>
      </c>
      <c r="EB28" s="56">
        <f t="shared" si="0"/>
        <v>1.0088568694780318</v>
      </c>
      <c r="EC28" s="25">
        <f t="shared" si="1"/>
        <v>7.999999209779847E-3</v>
      </c>
      <c r="ED28" s="40">
        <f t="shared" si="2"/>
        <v>-2.3799823739907166E-7</v>
      </c>
      <c r="EE28" s="40">
        <f t="shared" si="3"/>
        <v>-7.6270014752821316E-7</v>
      </c>
      <c r="EF28" s="40">
        <f t="shared" si="4"/>
        <v>-5.9224051548991806E-7</v>
      </c>
      <c r="EG28" s="40">
        <f t="shared" si="5"/>
        <v>-4.0311596474230902E-7</v>
      </c>
      <c r="EH28" s="40">
        <f t="shared" si="6"/>
        <v>-4.2058807167725724E-7</v>
      </c>
      <c r="EI28" s="40">
        <f t="shared" si="7"/>
        <v>-1.513955841975242E-6</v>
      </c>
      <c r="EJ28" s="40">
        <f t="shared" si="8"/>
        <v>-3.0195252981342431E-7</v>
      </c>
      <c r="EK28" s="40">
        <f t="shared" si="9"/>
        <v>-1.7002379606555989E-7</v>
      </c>
      <c r="EL28" s="40">
        <f t="shared" si="10"/>
        <v>1.2845912850429867E-6</v>
      </c>
      <c r="EM28" s="40">
        <f t="shared" si="11"/>
        <v>2.6815421357692602E-6</v>
      </c>
      <c r="EN28" s="40">
        <f t="shared" si="12"/>
        <v>4.3485740907804688E-7</v>
      </c>
      <c r="EO28" s="40">
        <f t="shared" si="13"/>
        <v>-2.1650651221506259E-6</v>
      </c>
      <c r="EP28" s="40">
        <f t="shared" si="14"/>
        <v>1.2577180541775239E-5</v>
      </c>
      <c r="EQ28" s="40">
        <f t="shared" si="15"/>
        <v>-1.3306685227859993E-6</v>
      </c>
      <c r="ER28" s="40">
        <f t="shared" si="16"/>
        <v>1.5196224167245491E-5</v>
      </c>
      <c r="ES28" s="40">
        <f t="shared" si="17"/>
        <v>-1.7616660217108816E-6</v>
      </c>
      <c r="ET28" s="40">
        <f t="shared" si="18"/>
        <v>2.8861424021239983E-7</v>
      </c>
      <c r="EU28" s="40">
        <f t="shared" si="19"/>
        <v>-1.0579032502187441E-6</v>
      </c>
      <c r="EV28" s="40">
        <f t="shared" si="20"/>
        <v>9.480933229743051E-8</v>
      </c>
      <c r="EW28" s="40">
        <f t="shared" si="21"/>
        <v>-4.7455849566369905E-7</v>
      </c>
      <c r="EX28" s="40">
        <f t="shared" si="22"/>
        <v>-4.5657502852357246E-6</v>
      </c>
      <c r="EY28" s="40">
        <f t="shared" si="23"/>
        <v>-1.523178139681904E-5</v>
      </c>
      <c r="EZ28" s="40">
        <f t="shared" si="24"/>
        <v>-1.9677474536897676E-6</v>
      </c>
      <c r="FA28" s="40">
        <f t="shared" si="25"/>
        <v>6.2296022198324904E-6</v>
      </c>
      <c r="FB28" s="40">
        <f t="shared" si="26"/>
        <v>-1.000075396572019E-6</v>
      </c>
      <c r="FC28" s="40">
        <f t="shared" si="27"/>
        <v>-3.4449170593793565E-7</v>
      </c>
      <c r="FD28" s="40">
        <f t="shared" si="28"/>
        <v>-3.8040327614234554E-7</v>
      </c>
      <c r="FE28" s="40">
        <f t="shared" si="29"/>
        <v>-1.2515462425151915E-6</v>
      </c>
      <c r="FF28" s="40">
        <f t="shared" si="30"/>
        <v>-9.3513414068340801E-7</v>
      </c>
      <c r="FG28" s="40">
        <f t="shared" si="31"/>
        <v>-4.8520102022121917E-6</v>
      </c>
    </row>
    <row r="29" spans="1:163" x14ac:dyDescent="0.3">
      <c r="A29" s="15" t="s">
        <v>196</v>
      </c>
      <c r="B29" s="15">
        <v>771.00927380999997</v>
      </c>
      <c r="C29" s="15">
        <v>2.3967525604</v>
      </c>
      <c r="D29" s="15">
        <v>3479.5924321000002</v>
      </c>
      <c r="E29" s="15">
        <v>88.908489759000005</v>
      </c>
      <c r="F29" s="15">
        <v>86.241238756000001</v>
      </c>
      <c r="G29" s="15">
        <v>7.4892727858999999</v>
      </c>
      <c r="H29" s="15">
        <v>142.17311738000001</v>
      </c>
      <c r="I29" s="17">
        <v>11.132155091</v>
      </c>
      <c r="J29" s="17">
        <v>2.2747698780999999</v>
      </c>
      <c r="K29" s="17">
        <v>4.558497E-4</v>
      </c>
      <c r="L29" s="17">
        <v>3.1988951413</v>
      </c>
      <c r="M29" s="17">
        <v>0.26444199829999998</v>
      </c>
      <c r="N29" s="17">
        <v>2.2039514999999998E-6</v>
      </c>
      <c r="O29" s="17">
        <v>31.704605176000001</v>
      </c>
      <c r="P29" s="17">
        <v>6.0535820999999998E-6</v>
      </c>
      <c r="Q29" s="17">
        <v>9.7698690000000009E-4</v>
      </c>
      <c r="R29" s="17">
        <v>0.3881326108</v>
      </c>
      <c r="S29" s="17">
        <v>1.7115349000000001E-3</v>
      </c>
      <c r="T29" s="17">
        <v>3.0567220239999999</v>
      </c>
      <c r="U29" s="17">
        <v>2.3316391249000001</v>
      </c>
      <c r="V29" s="17">
        <v>0.1823756544</v>
      </c>
      <c r="W29" s="17">
        <v>8.31366E-5</v>
      </c>
      <c r="X29" s="17">
        <v>1.0867114000000001E-3</v>
      </c>
      <c r="Y29" s="17">
        <v>1.2530851E-3</v>
      </c>
      <c r="Z29" s="17">
        <v>0.2084956369</v>
      </c>
      <c r="AA29" s="17">
        <v>88.908595660000003</v>
      </c>
      <c r="AB29" s="17">
        <v>86.241247040000005</v>
      </c>
      <c r="AC29" s="17">
        <v>0.54594477070000003</v>
      </c>
      <c r="AD29" s="17">
        <v>0.39666299729999999</v>
      </c>
      <c r="AE29" s="17">
        <v>1.8369370000000001E-4</v>
      </c>
      <c r="AF29" s="15"/>
      <c r="AG29" s="17" t="s">
        <v>196</v>
      </c>
      <c r="AH29" s="17">
        <v>0</v>
      </c>
      <c r="AI29" s="17">
        <v>1.2114313704781501</v>
      </c>
      <c r="AJ29" s="17">
        <v>2.2747639873242602</v>
      </c>
      <c r="AK29" s="17">
        <v>11.1321278919959</v>
      </c>
      <c r="AL29" s="17">
        <v>11.1321278919959</v>
      </c>
      <c r="AM29" s="17">
        <v>0.52027596387307995</v>
      </c>
      <c r="AN29" s="17">
        <v>4.2584397916174403E-2</v>
      </c>
      <c r="AO29" s="5">
        <v>7.7494435116321297E-5</v>
      </c>
      <c r="AP29" s="17">
        <v>3.7835449870754002E-4</v>
      </c>
      <c r="AQ29" s="17">
        <v>3.1989003350632399</v>
      </c>
      <c r="AR29" s="17">
        <v>1.8369777991453801E-4</v>
      </c>
      <c r="AS29" s="17">
        <v>0.26444199089694997</v>
      </c>
      <c r="AT29" s="5">
        <v>0</v>
      </c>
      <c r="AU29" s="5">
        <v>4.40781332638877E-7</v>
      </c>
      <c r="AV29" s="5">
        <v>1.76311986243158E-6</v>
      </c>
      <c r="AW29" s="17">
        <v>771.00853544712595</v>
      </c>
      <c r="AX29" s="17">
        <v>2.6673536916946299</v>
      </c>
      <c r="AY29" s="17">
        <v>66.509235793140206</v>
      </c>
      <c r="AZ29" s="17">
        <v>4.2352061836339896</v>
      </c>
      <c r="BA29" s="17">
        <v>9.8401212509025296E-2</v>
      </c>
      <c r="BB29" s="17">
        <v>15.1439300374234</v>
      </c>
      <c r="BC29" s="17">
        <v>0.25441171124963402</v>
      </c>
      <c r="BD29" s="17">
        <v>6.2845117773021402</v>
      </c>
      <c r="BE29" s="17">
        <v>4.7268362859510603E-2</v>
      </c>
      <c r="BF29" s="17">
        <v>1.09210740743012</v>
      </c>
      <c r="BG29" s="17">
        <v>0.54594429952637902</v>
      </c>
      <c r="BH29" s="17">
        <v>0</v>
      </c>
      <c r="BI29" s="17">
        <v>0</v>
      </c>
      <c r="BJ29" s="17">
        <v>31.704627750281499</v>
      </c>
      <c r="BK29" s="17">
        <v>31.704627750281499</v>
      </c>
      <c r="BL29" s="17">
        <v>0.35346733879359099</v>
      </c>
      <c r="BM29" s="17">
        <v>0</v>
      </c>
      <c r="BN29" s="17">
        <v>0.39666334231205902</v>
      </c>
      <c r="BO29" s="5">
        <v>1.7555999446713699E-6</v>
      </c>
      <c r="BP29" s="5">
        <v>3.38987493587832E-6</v>
      </c>
      <c r="BQ29" s="17">
        <v>27.836741488031599</v>
      </c>
      <c r="BR29" s="17">
        <v>0.36215804772117</v>
      </c>
      <c r="BS29" s="17">
        <v>7.3107475281752293E-2</v>
      </c>
      <c r="BT29" s="17">
        <v>0</v>
      </c>
      <c r="BU29" s="17">
        <v>33.022229315702198</v>
      </c>
      <c r="BV29" s="17">
        <v>5.4987977856236603E-2</v>
      </c>
      <c r="BW29" s="17">
        <v>3.2240530416618502E-4</v>
      </c>
      <c r="BX29" s="17">
        <v>6.5457517598946303E-4</v>
      </c>
      <c r="BY29" s="17">
        <v>0</v>
      </c>
      <c r="BZ29" s="17">
        <v>0</v>
      </c>
      <c r="CA29" s="17">
        <v>0.38813129358229298</v>
      </c>
      <c r="CB29" s="17">
        <v>2.39675128656227</v>
      </c>
      <c r="CC29" s="17">
        <v>0</v>
      </c>
      <c r="CD29" s="17">
        <v>8.7289202448232795E-4</v>
      </c>
      <c r="CE29" s="17">
        <v>8.3864014876789295E-4</v>
      </c>
      <c r="CF29" s="17">
        <v>143.43215840319201</v>
      </c>
      <c r="CG29" s="17">
        <v>3131.6314280240499</v>
      </c>
      <c r="CH29" s="17">
        <v>320.12179199237198</v>
      </c>
      <c r="CI29" s="17">
        <v>3479.58996150446</v>
      </c>
      <c r="CJ29" s="17">
        <v>0</v>
      </c>
      <c r="CK29" s="17">
        <v>3.85131150202053</v>
      </c>
      <c r="CL29" s="17">
        <v>0</v>
      </c>
      <c r="CM29" s="17">
        <v>0.18237290724136701</v>
      </c>
      <c r="CN29" s="5">
        <v>8.31336899200935E-5</v>
      </c>
      <c r="CO29" s="17">
        <v>1.08670924070746E-3</v>
      </c>
      <c r="CP29" s="17">
        <v>1.2530804677828599E-3</v>
      </c>
      <c r="CQ29" s="17">
        <v>0.20849905428771401</v>
      </c>
      <c r="CR29" s="17">
        <v>5.1877509522313597E-2</v>
      </c>
      <c r="CS29" s="17">
        <v>15.8627790868169</v>
      </c>
      <c r="CT29" s="17">
        <v>0.50367355558127502</v>
      </c>
      <c r="CU29" s="17">
        <v>0.32424347312841401</v>
      </c>
      <c r="CV29" s="17">
        <v>40.018657217546497</v>
      </c>
      <c r="CW29" s="17">
        <v>0.29699765580339099</v>
      </c>
      <c r="CX29" s="17">
        <v>0</v>
      </c>
      <c r="CY29" s="5">
        <v>9.08043738090908E-7</v>
      </c>
      <c r="CZ29" s="17">
        <v>0.226343531253272</v>
      </c>
      <c r="DA29" s="17">
        <v>88.908508639216805</v>
      </c>
      <c r="DB29" s="17">
        <v>86.241254032052893</v>
      </c>
      <c r="DC29" s="17">
        <v>2.6672546071639198</v>
      </c>
      <c r="DD29" s="17">
        <v>0.11441123595517901</v>
      </c>
      <c r="DE29" s="17">
        <v>0</v>
      </c>
      <c r="DF29" s="17">
        <v>1.1069072297271201</v>
      </c>
      <c r="DG29" s="17">
        <v>0.26537915034970799</v>
      </c>
      <c r="DH29" s="17">
        <v>7.1894248929380398</v>
      </c>
      <c r="DI29" s="17">
        <v>1.50009141939075</v>
      </c>
      <c r="DJ29" s="17">
        <v>1.07938387120598</v>
      </c>
      <c r="DK29" s="17">
        <v>28.757706039451701</v>
      </c>
      <c r="DL29" s="17">
        <v>0</v>
      </c>
      <c r="DM29" s="17">
        <v>0.25620873237542402</v>
      </c>
      <c r="DN29" s="17">
        <v>4.54192030412759</v>
      </c>
      <c r="DO29" s="17">
        <v>8.0282136962141204E-3</v>
      </c>
      <c r="DP29" s="17">
        <v>7.4892462170781</v>
      </c>
      <c r="DQ29" s="17">
        <v>26.0930567060296</v>
      </c>
      <c r="DR29" s="17">
        <v>0</v>
      </c>
      <c r="DS29" s="17">
        <v>1.4203386869672201E-2</v>
      </c>
      <c r="DT29" s="17">
        <v>1.1398911096634601</v>
      </c>
      <c r="DU29" s="17">
        <v>3.0567236128076698</v>
      </c>
      <c r="DV29" s="17">
        <v>0</v>
      </c>
      <c r="DW29" s="17">
        <v>142.17315474572399</v>
      </c>
      <c r="DX29" s="17">
        <v>2.3316363469758201</v>
      </c>
      <c r="DY29" s="17">
        <v>1.3399116975155601</v>
      </c>
      <c r="EB29" s="56">
        <f t="shared" si="0"/>
        <v>1.0088554246384962</v>
      </c>
      <c r="EC29" s="25">
        <f t="shared" si="1"/>
        <v>8.0000062639552817E-3</v>
      </c>
      <c r="ED29" s="40">
        <f t="shared" si="2"/>
        <v>-9.5765757831745526E-7</v>
      </c>
      <c r="EE29" s="40">
        <f t="shared" si="3"/>
        <v>-5.3148487291162703E-7</v>
      </c>
      <c r="EF29" s="40">
        <f t="shared" si="4"/>
        <v>-7.1002440326778151E-7</v>
      </c>
      <c r="EG29" s="40">
        <f t="shared" si="5"/>
        <v>2.1235561250586329E-7</v>
      </c>
      <c r="EH29" s="40">
        <f t="shared" si="6"/>
        <v>1.7713164968788551E-7</v>
      </c>
      <c r="EI29" s="40">
        <f t="shared" si="7"/>
        <v>-3.5475836786058861E-6</v>
      </c>
      <c r="EJ29" s="40">
        <f t="shared" si="8"/>
        <v>2.6281848968334599E-7</v>
      </c>
      <c r="EK29" s="40">
        <f t="shared" si="9"/>
        <v>-2.4432828933215609E-6</v>
      </c>
      <c r="EL29" s="40">
        <f t="shared" si="10"/>
        <v>-2.589613919350755E-6</v>
      </c>
      <c r="EM29" s="40">
        <f t="shared" si="11"/>
        <v>-1.6807648194152188E-6</v>
      </c>
      <c r="EN29" s="40">
        <f t="shared" si="12"/>
        <v>1.623611594164182E-6</v>
      </c>
      <c r="EO29" s="40">
        <f t="shared" si="13"/>
        <v>-2.7994985871914479E-8</v>
      </c>
      <c r="EP29" s="40">
        <f t="shared" si="14"/>
        <v>-2.2824880467102842E-5</v>
      </c>
      <c r="EQ29" s="40">
        <f t="shared" si="15"/>
        <v>7.1201900711290149E-7</v>
      </c>
      <c r="ER29" s="40">
        <f t="shared" si="16"/>
        <v>-1.04865777572197E-5</v>
      </c>
      <c r="ES29" s="40">
        <f t="shared" si="17"/>
        <v>-6.5710649263435114E-6</v>
      </c>
      <c r="ET29" s="40">
        <f t="shared" si="18"/>
        <v>-3.393731086663326E-6</v>
      </c>
      <c r="EU29" s="40">
        <f t="shared" si="19"/>
        <v>-1.5931604895082676E-6</v>
      </c>
      <c r="EV29" s="40">
        <f t="shared" si="20"/>
        <v>5.197749934071986E-7</v>
      </c>
      <c r="EW29" s="40">
        <f t="shared" si="21"/>
        <v>-1.191404000024572E-6</v>
      </c>
      <c r="EX29" s="40">
        <f t="shared" si="22"/>
        <v>-1.5063187255069384E-5</v>
      </c>
      <c r="EY29" s="40">
        <f t="shared" si="23"/>
        <v>-3.5003595365939834E-5</v>
      </c>
      <c r="EZ29" s="40">
        <f t="shared" si="24"/>
        <v>-1.986997228636214E-6</v>
      </c>
      <c r="FA29" s="40">
        <f t="shared" si="25"/>
        <v>-3.6966500838856483E-6</v>
      </c>
      <c r="FB29" s="40">
        <f t="shared" si="26"/>
        <v>1.6390691742122249E-5</v>
      </c>
      <c r="FC29" s="40">
        <f t="shared" si="27"/>
        <v>-6.4144921746075811E-7</v>
      </c>
      <c r="FD29" s="40">
        <f t="shared" si="28"/>
        <v>-7.2009677356967576E-7</v>
      </c>
      <c r="FE29" s="40">
        <f t="shared" si="29"/>
        <v>-8.6304264880899466E-7</v>
      </c>
      <c r="FF29" s="40">
        <f t="shared" si="30"/>
        <v>8.697863460458079E-7</v>
      </c>
      <c r="FG29" s="40">
        <f t="shared" si="31"/>
        <v>2.2210421685637349E-5</v>
      </c>
    </row>
    <row r="30" spans="1:163" x14ac:dyDescent="0.3">
      <c r="A30" s="15" t="s">
        <v>197</v>
      </c>
      <c r="B30" s="15">
        <v>38.184034517999997</v>
      </c>
      <c r="C30" s="15">
        <v>0.1352455414</v>
      </c>
      <c r="D30" s="15">
        <v>287.85218688999998</v>
      </c>
      <c r="E30" s="15">
        <v>8.7386715044999992</v>
      </c>
      <c r="F30" s="15">
        <v>8.4765117674999999</v>
      </c>
      <c r="G30" s="15">
        <v>0.15245566520000001</v>
      </c>
      <c r="H30" s="15">
        <v>13.817788562</v>
      </c>
      <c r="I30" s="17">
        <v>1.0819328444</v>
      </c>
      <c r="J30" s="5">
        <v>0.2210846169</v>
      </c>
      <c r="K30" s="17">
        <v>2.6157100000000001E-5</v>
      </c>
      <c r="L30" s="17">
        <v>0.3109002427</v>
      </c>
      <c r="M30" s="17">
        <v>2.5701086599999999E-2</v>
      </c>
      <c r="N30" s="17">
        <v>1.2651995E-7</v>
      </c>
      <c r="O30" s="17">
        <v>3.0813668494000002</v>
      </c>
      <c r="P30" s="17">
        <v>3.4740406999999999E-7</v>
      </c>
      <c r="Q30" s="17">
        <v>5.6145199999999999E-5</v>
      </c>
      <c r="R30" s="17">
        <v>3.7722562899999999E-2</v>
      </c>
      <c r="S30" s="17">
        <v>9.8492400000000006E-5</v>
      </c>
      <c r="T30" s="17">
        <v>0.29708245420000001</v>
      </c>
      <c r="U30" s="17">
        <v>0.2266117322</v>
      </c>
      <c r="V30" s="17">
        <v>1.7926974700000001E-2</v>
      </c>
      <c r="W30" s="5">
        <v>8.1713573999999999E-6</v>
      </c>
      <c r="X30" s="17">
        <v>1.06968E-4</v>
      </c>
      <c r="Y30" s="17">
        <v>1.2316369999999999E-4</v>
      </c>
      <c r="Z30" s="17">
        <v>2.0371946500000002E-2</v>
      </c>
      <c r="AA30" s="17">
        <v>8.7386697299999998</v>
      </c>
      <c r="AB30" s="17">
        <v>8.4765182249999995</v>
      </c>
      <c r="AC30" s="17">
        <v>5.3060308200000003E-2</v>
      </c>
      <c r="AD30" s="17">
        <v>3.85516303E-2</v>
      </c>
      <c r="AE30" s="17">
        <v>1.8054999999999999E-5</v>
      </c>
      <c r="AF30" s="15"/>
      <c r="AG30" s="17" t="s">
        <v>197</v>
      </c>
      <c r="AH30" s="17">
        <v>0</v>
      </c>
      <c r="AI30" s="17">
        <v>0.117738762126291</v>
      </c>
      <c r="AJ30" s="17">
        <v>0.22108335258419101</v>
      </c>
      <c r="AK30" s="17">
        <v>1.0819305788808</v>
      </c>
      <c r="AL30" s="17">
        <v>1.0819305788808</v>
      </c>
      <c r="AM30" s="17">
        <v>5.0565475776715899E-2</v>
      </c>
      <c r="AN30" s="17">
        <v>4.1384755255604901E-3</v>
      </c>
      <c r="AO30" s="5">
        <v>4.4466492501529399E-6</v>
      </c>
      <c r="AP30" s="5">
        <v>2.1710853905212199E-5</v>
      </c>
      <c r="AQ30" s="17">
        <v>0.31090087592605598</v>
      </c>
      <c r="AR30" s="5">
        <v>1.8055259692799101E-5</v>
      </c>
      <c r="AS30" s="17">
        <v>2.57021182885784E-2</v>
      </c>
      <c r="AT30" s="5">
        <v>0</v>
      </c>
      <c r="AU30" s="5">
        <v>2.5303933817247799E-8</v>
      </c>
      <c r="AV30" s="5">
        <v>1.01215704624745E-7</v>
      </c>
      <c r="AW30" s="17">
        <v>38.183914002105404</v>
      </c>
      <c r="AX30" s="17">
        <v>0.26215133715835198</v>
      </c>
      <c r="AY30" s="17">
        <v>6.5370767153336899</v>
      </c>
      <c r="AZ30" s="17">
        <v>0.41627497478463499</v>
      </c>
      <c r="BA30" s="17">
        <v>9.6717371870125596E-3</v>
      </c>
      <c r="BB30" s="17">
        <v>1.4884766414788599</v>
      </c>
      <c r="BC30" s="5">
        <v>2.50056341319576E-2</v>
      </c>
      <c r="BD30" s="17">
        <v>0.61078920832255901</v>
      </c>
      <c r="BE30" s="17">
        <v>4.5940537751814701E-3</v>
      </c>
      <c r="BF30" s="17">
        <v>0.10614137310008399</v>
      </c>
      <c r="BG30" s="17">
        <v>5.3061499532344403E-2</v>
      </c>
      <c r="BH30" s="17">
        <v>0</v>
      </c>
      <c r="BI30" s="17">
        <v>0</v>
      </c>
      <c r="BJ30" s="17">
        <v>3.0813741891283399</v>
      </c>
      <c r="BK30" s="17">
        <v>3.0813741891283399</v>
      </c>
      <c r="BL30" s="17">
        <v>3.4352874142980702E-2</v>
      </c>
      <c r="BM30" s="17">
        <v>0</v>
      </c>
      <c r="BN30" s="17">
        <v>3.8553007093371297E-2</v>
      </c>
      <c r="BO30" s="5">
        <v>1.00745974549072E-7</v>
      </c>
      <c r="BP30" s="5">
        <v>1.9454573774786799E-7</v>
      </c>
      <c r="BQ30" s="17">
        <v>2.3028123593313299</v>
      </c>
      <c r="BR30" s="17">
        <v>3.5197512889432597E-2</v>
      </c>
      <c r="BS30" s="17">
        <v>7.1054113645177101E-3</v>
      </c>
      <c r="BT30" s="17">
        <v>0</v>
      </c>
      <c r="BU30" s="17">
        <v>3.2094177260380099</v>
      </c>
      <c r="BV30" s="17">
        <v>5.3443288456268504E-3</v>
      </c>
      <c r="BW30" s="5">
        <v>1.8528136047223E-5</v>
      </c>
      <c r="BX30" s="5">
        <v>3.76177328769764E-5</v>
      </c>
      <c r="BY30" s="17">
        <v>0</v>
      </c>
      <c r="BZ30" s="17">
        <v>0</v>
      </c>
      <c r="CA30" s="17">
        <v>3.7722214003915303E-2</v>
      </c>
      <c r="CB30" s="17">
        <v>0.135245479477725</v>
      </c>
      <c r="CC30" s="17">
        <v>0</v>
      </c>
      <c r="CD30" s="5">
        <v>5.0230015928393897E-5</v>
      </c>
      <c r="CE30" s="5">
        <v>4.8260607263127E-5</v>
      </c>
      <c r="CF30" s="17">
        <v>13.940159526447101</v>
      </c>
      <c r="CG30" s="17">
        <v>259.06690655158502</v>
      </c>
      <c r="CH30" s="17">
        <v>26.482395700986999</v>
      </c>
      <c r="CI30" s="17">
        <v>287.852114611903</v>
      </c>
      <c r="CJ30" s="17">
        <v>0</v>
      </c>
      <c r="CK30" s="17">
        <v>0.37430854251337797</v>
      </c>
      <c r="CL30" s="17">
        <v>0</v>
      </c>
      <c r="CM30" s="17">
        <v>1.7927124251392999E-2</v>
      </c>
      <c r="CN30" s="5">
        <v>8.1714266880515094E-6</v>
      </c>
      <c r="CO30" s="17">
        <v>1.06964436493107E-4</v>
      </c>
      <c r="CP30" s="17">
        <v>1.23162504406488E-4</v>
      </c>
      <c r="CQ30" s="17">
        <v>2.03716854136697E-2</v>
      </c>
      <c r="CR30" s="17">
        <v>5.0989374824319204E-3</v>
      </c>
      <c r="CS30" s="17">
        <v>1.5417050207047001</v>
      </c>
      <c r="CT30" s="17">
        <v>4.9505384899441597E-2</v>
      </c>
      <c r="CU30" s="17">
        <v>3.1869421892998601E-2</v>
      </c>
      <c r="CV30" s="17">
        <v>3.9333717047790602</v>
      </c>
      <c r="CW30" s="17">
        <v>2.9191582753242101E-2</v>
      </c>
      <c r="CX30" s="17">
        <v>0</v>
      </c>
      <c r="CY30" s="5">
        <v>5.2109860723005701E-8</v>
      </c>
      <c r="CZ30" s="17">
        <v>2.2246982037842301E-2</v>
      </c>
      <c r="DA30" s="17">
        <v>8.7386630272436108</v>
      </c>
      <c r="DB30" s="17">
        <v>8.4765035820367398</v>
      </c>
      <c r="DC30" s="17">
        <v>0.26215944520687601</v>
      </c>
      <c r="DD30" s="17">
        <v>1.1245303107965799E-2</v>
      </c>
      <c r="DE30" s="17">
        <v>0</v>
      </c>
      <c r="DF30" s="17">
        <v>0.10879578355021299</v>
      </c>
      <c r="DG30" s="17">
        <v>2.6083725149776402E-2</v>
      </c>
      <c r="DH30" s="17">
        <v>0.70663558480353905</v>
      </c>
      <c r="DI30" s="17">
        <v>0.147442205724301</v>
      </c>
      <c r="DJ30" s="17">
        <v>0.106090834725</v>
      </c>
      <c r="DK30" s="17">
        <v>2.8265369026163301</v>
      </c>
      <c r="DL30" s="17">
        <v>0</v>
      </c>
      <c r="DM30" s="17">
        <v>2.5182241549408201E-2</v>
      </c>
      <c r="DN30" s="17">
        <v>0.44641790924673502</v>
      </c>
      <c r="DO30" s="17">
        <v>7.8907771843670304E-4</v>
      </c>
      <c r="DP30" s="17">
        <v>0.15245542587234101</v>
      </c>
      <c r="DQ30" s="17">
        <v>2.5359879220015502</v>
      </c>
      <c r="DR30" s="17">
        <v>0</v>
      </c>
      <c r="DS30" s="17">
        <v>1.38041244771816E-3</v>
      </c>
      <c r="DT30" s="17">
        <v>0.110788419815208</v>
      </c>
      <c r="DU30" s="17">
        <v>0.29708120371646302</v>
      </c>
      <c r="DV30" s="17">
        <v>0</v>
      </c>
      <c r="DW30" s="17">
        <v>13.8177700469033</v>
      </c>
      <c r="DX30" s="17">
        <v>0.226612371826859</v>
      </c>
      <c r="DY30" s="17">
        <v>0.13022618195489299</v>
      </c>
      <c r="EB30" s="56">
        <f t="shared" si="0"/>
        <v>1.0088573973317227</v>
      </c>
      <c r="EC30" s="25">
        <f t="shared" si="1"/>
        <v>7.999984166995263E-3</v>
      </c>
      <c r="ED30" s="40">
        <f t="shared" si="2"/>
        <v>-3.1561854611460137E-6</v>
      </c>
      <c r="EE30" s="40">
        <f t="shared" si="3"/>
        <v>-4.5785076802548994E-7</v>
      </c>
      <c r="EF30" s="40">
        <f t="shared" si="4"/>
        <v>-2.5109448623760881E-7</v>
      </c>
      <c r="EG30" s="40">
        <f t="shared" si="5"/>
        <v>-9.7008525655780161E-7</v>
      </c>
      <c r="EH30" s="40">
        <f t="shared" si="6"/>
        <v>-9.6566411804852629E-7</v>
      </c>
      <c r="EI30" s="40">
        <f t="shared" si="7"/>
        <v>-1.5698180758471272E-6</v>
      </c>
      <c r="EJ30" s="40">
        <f t="shared" si="8"/>
        <v>-1.3399464478110198E-6</v>
      </c>
      <c r="EK30" s="40">
        <f t="shared" si="9"/>
        <v>-2.0939554721383658E-6</v>
      </c>
      <c r="EL30" s="40">
        <f t="shared" si="10"/>
        <v>-5.7186964281769081E-6</v>
      </c>
      <c r="EM30" s="40">
        <f t="shared" si="11"/>
        <v>1.541284642169778E-5</v>
      </c>
      <c r="EN30" s="40">
        <f t="shared" si="12"/>
        <v>2.0367499570928269E-6</v>
      </c>
      <c r="EO30" s="40">
        <f t="shared" si="13"/>
        <v>4.0141827248704374E-5</v>
      </c>
      <c r="EP30" s="40">
        <f t="shared" si="14"/>
        <v>-2.4625207897274057E-6</v>
      </c>
      <c r="EQ30" s="40">
        <f t="shared" si="15"/>
        <v>2.3819716049718845E-6</v>
      </c>
      <c r="ER30" s="40">
        <f t="shared" si="16"/>
        <v>-7.1875382872892176E-6</v>
      </c>
      <c r="ES30" s="40">
        <f t="shared" si="17"/>
        <v>1.1914183214195991E-5</v>
      </c>
      <c r="ET30" s="40">
        <f t="shared" si="18"/>
        <v>-9.2490026624552874E-6</v>
      </c>
      <c r="EU30" s="40">
        <f t="shared" si="19"/>
        <v>-1.8040056685754459E-5</v>
      </c>
      <c r="EV30" s="40">
        <f t="shared" si="20"/>
        <v>-4.209213702518337E-6</v>
      </c>
      <c r="EW30" s="40">
        <f t="shared" si="21"/>
        <v>2.8225672730896263E-6</v>
      </c>
      <c r="EX30" s="40">
        <f t="shared" si="22"/>
        <v>8.3422549259582344E-6</v>
      </c>
      <c r="EY30" s="40">
        <f t="shared" si="23"/>
        <v>8.479380856544176E-6</v>
      </c>
      <c r="EZ30" s="40">
        <f t="shared" si="24"/>
        <v>-3.3313765733641436E-5</v>
      </c>
      <c r="FA30" s="40">
        <f t="shared" si="25"/>
        <v>-9.7073529944066579E-6</v>
      </c>
      <c r="FB30" s="40">
        <f t="shared" si="26"/>
        <v>-1.281597368724418E-5</v>
      </c>
      <c r="FC30" s="40">
        <f t="shared" si="27"/>
        <v>-1.4521575805837377E-6</v>
      </c>
      <c r="FD30" s="40">
        <f t="shared" si="28"/>
        <v>-1.4772673770192606E-6</v>
      </c>
      <c r="FE30" s="40">
        <f t="shared" si="29"/>
        <v>2.2452420364938802E-5</v>
      </c>
      <c r="FF30" s="40">
        <f t="shared" si="30"/>
        <v>3.5712974019067407E-5</v>
      </c>
      <c r="FG30" s="40">
        <f t="shared" si="31"/>
        <v>1.438342836342292E-5</v>
      </c>
    </row>
    <row r="31" spans="1:163" x14ac:dyDescent="0.3">
      <c r="A31" s="15" t="s">
        <v>198</v>
      </c>
      <c r="B31" s="15">
        <v>572.13391652999996</v>
      </c>
      <c r="C31" s="15">
        <v>1.8130521983000001</v>
      </c>
      <c r="D31" s="15">
        <v>2788.8430496999999</v>
      </c>
      <c r="E31" s="15">
        <v>73.770841369999999</v>
      </c>
      <c r="F31" s="15">
        <v>71.557717850000003</v>
      </c>
      <c r="G31" s="15">
        <v>2.0437647774999999</v>
      </c>
      <c r="H31" s="15">
        <v>117.53543607</v>
      </c>
      <c r="I31" s="17">
        <v>9.2030246444999992</v>
      </c>
      <c r="J31" s="17">
        <v>1.8805669772</v>
      </c>
      <c r="K31" s="17">
        <v>3.2037409999999999E-4</v>
      </c>
      <c r="L31" s="17">
        <v>2.6445473121999998</v>
      </c>
      <c r="M31" s="17">
        <v>0.21861591150000001</v>
      </c>
      <c r="N31" s="17">
        <v>1.5505891000000001E-6</v>
      </c>
      <c r="O31" s="17">
        <v>26.210402245000001</v>
      </c>
      <c r="P31" s="17">
        <v>4.2573934999999998E-6</v>
      </c>
      <c r="Q31" s="17">
        <v>6.9022599999999995E-4</v>
      </c>
      <c r="R31" s="17">
        <v>0.32087174060000001</v>
      </c>
      <c r="S31" s="17">
        <v>1.2028632E-3</v>
      </c>
      <c r="T31" s="17">
        <v>2.5270118762</v>
      </c>
      <c r="U31" s="17">
        <v>1.9275811517000001</v>
      </c>
      <c r="V31" s="17">
        <v>0.15133528630000001</v>
      </c>
      <c r="W31" s="17">
        <v>6.8981599999999997E-5</v>
      </c>
      <c r="X31" s="17">
        <v>9.0235200000000004E-4</v>
      </c>
      <c r="Y31" s="17">
        <v>1.0397335000000001E-3</v>
      </c>
      <c r="Z31" s="17">
        <v>0.1726877902</v>
      </c>
      <c r="AA31" s="17">
        <v>73.770859271000006</v>
      </c>
      <c r="AB31" s="17">
        <v>71.557734527999997</v>
      </c>
      <c r="AC31" s="17">
        <v>0.45133607460000003</v>
      </c>
      <c r="AD31" s="17">
        <v>0.32792386649999999</v>
      </c>
      <c r="AE31" s="17">
        <v>1.52418E-4</v>
      </c>
      <c r="AF31" s="15"/>
      <c r="AG31" s="17" t="s">
        <v>198</v>
      </c>
      <c r="AH31" s="17">
        <v>0</v>
      </c>
      <c r="AI31" s="17">
        <v>1.0014980287200901</v>
      </c>
      <c r="AJ31" s="17">
        <v>1.8805669884340199</v>
      </c>
      <c r="AK31" s="17">
        <v>9.2030136003638408</v>
      </c>
      <c r="AL31" s="17">
        <v>9.2030136003638408</v>
      </c>
      <c r="AM31" s="17">
        <v>0.43011524232378101</v>
      </c>
      <c r="AN31" s="17">
        <v>3.52046314002381E-2</v>
      </c>
      <c r="AO31" s="5">
        <v>5.44648018871564E-5</v>
      </c>
      <c r="AP31" s="17">
        <v>2.6590576607858299E-4</v>
      </c>
      <c r="AQ31" s="17">
        <v>2.64455028865981</v>
      </c>
      <c r="AR31" s="17">
        <v>1.5242109276188601E-4</v>
      </c>
      <c r="AS31" s="17">
        <v>0.21861641933620099</v>
      </c>
      <c r="AT31" s="5">
        <v>0</v>
      </c>
      <c r="AU31" s="5">
        <v>3.10125748772301E-7</v>
      </c>
      <c r="AV31" s="5">
        <v>1.2404680478623399E-6</v>
      </c>
      <c r="AW31" s="17">
        <v>572.13341314946797</v>
      </c>
      <c r="AX31" s="17">
        <v>2.2131306272700701</v>
      </c>
      <c r="AY31" s="17">
        <v>55.1852463279265</v>
      </c>
      <c r="AZ31" s="17">
        <v>3.5141197881358202</v>
      </c>
      <c r="BA31" s="17">
        <v>8.1647101087429799E-2</v>
      </c>
      <c r="BB31" s="17">
        <v>12.5655364837381</v>
      </c>
      <c r="BC31" s="17">
        <v>0.211095183231645</v>
      </c>
      <c r="BD31" s="17">
        <v>5.1954352238185102</v>
      </c>
      <c r="BE31" s="17">
        <v>3.9077606473820602E-2</v>
      </c>
      <c r="BF31" s="17">
        <v>0.90284664594255803</v>
      </c>
      <c r="BG31" s="17">
        <v>0.45133511466949899</v>
      </c>
      <c r="BH31" s="17">
        <v>0</v>
      </c>
      <c r="BI31" s="17">
        <v>0</v>
      </c>
      <c r="BJ31" s="17">
        <v>26.210378049352201</v>
      </c>
      <c r="BK31" s="17">
        <v>26.210378049352201</v>
      </c>
      <c r="BL31" s="17">
        <v>0.29221081506277002</v>
      </c>
      <c r="BM31" s="17">
        <v>0</v>
      </c>
      <c r="BN31" s="17">
        <v>0.32792455630384099</v>
      </c>
      <c r="BO31" s="5">
        <v>1.2346446913258E-6</v>
      </c>
      <c r="BP31" s="5">
        <v>2.38411494412473E-6</v>
      </c>
      <c r="BQ31" s="17">
        <v>22.310707322541699</v>
      </c>
      <c r="BR31" s="17">
        <v>0.29939684296874303</v>
      </c>
      <c r="BS31" s="17">
        <v>6.0436700032132397E-2</v>
      </c>
      <c r="BT31" s="17">
        <v>0</v>
      </c>
      <c r="BU31" s="17">
        <v>27.299770320916199</v>
      </c>
      <c r="BV31" s="17">
        <v>4.5459623988403697E-2</v>
      </c>
      <c r="BW31" s="17">
        <v>2.2777120818796501E-4</v>
      </c>
      <c r="BX31" s="17">
        <v>4.6244689671897E-4</v>
      </c>
      <c r="BY31" s="17">
        <v>0</v>
      </c>
      <c r="BZ31" s="17">
        <v>0</v>
      </c>
      <c r="CA31" s="17">
        <v>0.32087018205502199</v>
      </c>
      <c r="CB31" s="17">
        <v>1.81305340211753</v>
      </c>
      <c r="CC31" s="17">
        <v>0</v>
      </c>
      <c r="CD31" s="17">
        <v>6.13465386883601E-4</v>
      </c>
      <c r="CE31" s="17">
        <v>5.8939893957682204E-4</v>
      </c>
      <c r="CF31" s="17">
        <v>118.576327022602</v>
      </c>
      <c r="CG31" s="17">
        <v>2509.9581952303001</v>
      </c>
      <c r="CH31" s="17">
        <v>256.573125812265</v>
      </c>
      <c r="CI31" s="17">
        <v>2788.8420283650998</v>
      </c>
      <c r="CJ31" s="17">
        <v>0</v>
      </c>
      <c r="CK31" s="17">
        <v>3.1838995283707199</v>
      </c>
      <c r="CL31" s="17">
        <v>0</v>
      </c>
      <c r="CM31" s="17">
        <v>0.151336035002783</v>
      </c>
      <c r="CN31" s="5">
        <v>6.8980285245456995E-5</v>
      </c>
      <c r="CO31" s="17">
        <v>9.0236579864085096E-4</v>
      </c>
      <c r="CP31" s="17">
        <v>1.0397497683493401E-3</v>
      </c>
      <c r="CQ31" s="17">
        <v>0.17268755494414001</v>
      </c>
      <c r="CR31" s="17">
        <v>4.3044770912217402E-2</v>
      </c>
      <c r="CS31" s="17">
        <v>13.1138857019527</v>
      </c>
      <c r="CT31" s="17">
        <v>0.41791766618715998</v>
      </c>
      <c r="CU31" s="17">
        <v>0.26903796171673899</v>
      </c>
      <c r="CV31" s="17">
        <v>33.205022404470903</v>
      </c>
      <c r="CW31" s="17">
        <v>0.246431216124605</v>
      </c>
      <c r="CX31" s="17">
        <v>0</v>
      </c>
      <c r="CY31" s="5">
        <v>6.3865350066414203E-7</v>
      </c>
      <c r="CZ31" s="17">
        <v>0.18780649944608799</v>
      </c>
      <c r="DA31" s="17">
        <v>73.770836283316001</v>
      </c>
      <c r="DB31" s="17">
        <v>71.557713851728096</v>
      </c>
      <c r="DC31" s="17">
        <v>2.21312243158782</v>
      </c>
      <c r="DD31" s="17">
        <v>9.49315456053616E-2</v>
      </c>
      <c r="DE31" s="17">
        <v>0</v>
      </c>
      <c r="DF31" s="17">
        <v>0.91844402332490205</v>
      </c>
      <c r="DG31" s="17">
        <v>0.220195814855845</v>
      </c>
      <c r="DH31" s="17">
        <v>5.9653606805668096</v>
      </c>
      <c r="DI31" s="17">
        <v>1.24469050601586</v>
      </c>
      <c r="DJ31" s="17">
        <v>0.89560383967988699</v>
      </c>
      <c r="DK31" s="17">
        <v>23.861376735726399</v>
      </c>
      <c r="DL31" s="17">
        <v>0</v>
      </c>
      <c r="DM31" s="17">
        <v>0.212585726064694</v>
      </c>
      <c r="DN31" s="17">
        <v>3.7686031393817099</v>
      </c>
      <c r="DO31" s="17">
        <v>6.6613216488367799E-3</v>
      </c>
      <c r="DP31" s="17">
        <v>2.04376361461002</v>
      </c>
      <c r="DQ31" s="17">
        <v>21.571373290624901</v>
      </c>
      <c r="DR31" s="17">
        <v>0</v>
      </c>
      <c r="DS31" s="17">
        <v>1.17417787190045E-2</v>
      </c>
      <c r="DT31" s="17">
        <v>0.942356026668979</v>
      </c>
      <c r="DU31" s="17">
        <v>2.5270029921600501</v>
      </c>
      <c r="DV31" s="17">
        <v>0</v>
      </c>
      <c r="DW31" s="17">
        <v>117.535380831914</v>
      </c>
      <c r="DX31" s="17">
        <v>1.9275794822724099</v>
      </c>
      <c r="DY31" s="17">
        <v>1.1077168201135299</v>
      </c>
      <c r="EB31" s="56">
        <f t="shared" si="0"/>
        <v>1.0088564497202477</v>
      </c>
      <c r="EC31" s="25">
        <f t="shared" si="1"/>
        <v>7.9999896357058568E-3</v>
      </c>
      <c r="ED31" s="40">
        <f t="shared" si="2"/>
        <v>-8.7982990948762437E-7</v>
      </c>
      <c r="EE31" s="40">
        <f t="shared" si="3"/>
        <v>6.6397290216522974E-7</v>
      </c>
      <c r="EF31" s="40">
        <f t="shared" si="4"/>
        <v>-3.662217205796823E-7</v>
      </c>
      <c r="EG31" s="40">
        <f t="shared" si="5"/>
        <v>-6.8952500798303759E-8</v>
      </c>
      <c r="EH31" s="40">
        <f t="shared" si="6"/>
        <v>-5.5874782308125803E-8</v>
      </c>
      <c r="EI31" s="40">
        <f t="shared" si="7"/>
        <v>-5.6899404112887305E-7</v>
      </c>
      <c r="EJ31" s="40">
        <f t="shared" si="8"/>
        <v>-4.6996963513895233E-7</v>
      </c>
      <c r="EK31" s="40">
        <f t="shared" si="9"/>
        <v>-1.2000550454995559E-6</v>
      </c>
      <c r="EL31" s="40">
        <f t="shared" si="10"/>
        <v>5.9737409370284617E-9</v>
      </c>
      <c r="EM31" s="40">
        <f t="shared" si="11"/>
        <v>-1.1024718479450971E-5</v>
      </c>
      <c r="EN31" s="40">
        <f t="shared" si="12"/>
        <v>1.125508247270374E-6</v>
      </c>
      <c r="EO31" s="40">
        <f t="shared" si="13"/>
        <v>2.3229608380095961E-6</v>
      </c>
      <c r="EP31" s="40">
        <f t="shared" si="14"/>
        <v>3.0289356740611235E-6</v>
      </c>
      <c r="EQ31" s="40">
        <f t="shared" si="15"/>
        <v>-9.2313149465688231E-7</v>
      </c>
      <c r="ER31" s="40">
        <f t="shared" si="16"/>
        <v>4.6122386085922403E-6</v>
      </c>
      <c r="ES31" s="40">
        <f t="shared" si="17"/>
        <v>-1.1438417366182325E-5</v>
      </c>
      <c r="ET31" s="40">
        <f t="shared" si="18"/>
        <v>-4.8572210662909692E-6</v>
      </c>
      <c r="EU31" s="40">
        <f t="shared" si="19"/>
        <v>9.3648257173949136E-7</v>
      </c>
      <c r="EV31" s="40">
        <f t="shared" si="20"/>
        <v>-3.515630469959816E-6</v>
      </c>
      <c r="EW31" s="40">
        <f t="shared" si="21"/>
        <v>-8.6607382972960199E-7</v>
      </c>
      <c r="EX31" s="40">
        <f t="shared" si="22"/>
        <v>4.9473113726373993E-6</v>
      </c>
      <c r="EY31" s="40">
        <f t="shared" si="23"/>
        <v>-1.9059496199011575E-5</v>
      </c>
      <c r="EZ31" s="40">
        <f t="shared" si="24"/>
        <v>1.5291860439077474E-5</v>
      </c>
      <c r="FA31" s="40">
        <f t="shared" si="25"/>
        <v>1.564665305096262E-5</v>
      </c>
      <c r="FB31" s="40">
        <f t="shared" si="26"/>
        <v>-1.3623190134908701E-6</v>
      </c>
      <c r="FC31" s="40">
        <f t="shared" si="27"/>
        <v>-1.1354023968404923E-6</v>
      </c>
      <c r="FD31" s="40">
        <f t="shared" si="28"/>
        <v>-1.2527490017862065E-6</v>
      </c>
      <c r="FE31" s="40">
        <f t="shared" si="29"/>
        <v>-2.126864115355511E-6</v>
      </c>
      <c r="FF31" s="40">
        <f t="shared" si="30"/>
        <v>2.1035487546373257E-6</v>
      </c>
      <c r="FG31" s="40">
        <f t="shared" si="31"/>
        <v>2.0291316550550999E-5</v>
      </c>
    </row>
    <row r="32" spans="1:163" x14ac:dyDescent="0.3">
      <c r="A32" s="15" t="s">
        <v>199</v>
      </c>
      <c r="B32" s="15">
        <v>3468.0390072999999</v>
      </c>
      <c r="C32" s="15">
        <v>10.860409489</v>
      </c>
      <c r="D32" s="15">
        <v>15814.261719</v>
      </c>
      <c r="E32" s="15">
        <v>402.06149563999998</v>
      </c>
      <c r="F32" s="15">
        <v>389.99964840000001</v>
      </c>
      <c r="G32" s="15">
        <v>12.242406743</v>
      </c>
      <c r="H32" s="15">
        <v>641.52492488999997</v>
      </c>
      <c r="I32" s="17">
        <v>50.231401619000003</v>
      </c>
      <c r="J32" s="17">
        <v>10.264398798</v>
      </c>
      <c r="K32" s="17">
        <v>2.1004776000000001E-3</v>
      </c>
      <c r="L32" s="17">
        <v>14.434310811</v>
      </c>
      <c r="M32" s="17">
        <v>1.1932363604</v>
      </c>
      <c r="N32" s="17">
        <v>1.0156000000000001E-5</v>
      </c>
      <c r="O32" s="17">
        <v>143.06005825</v>
      </c>
      <c r="P32" s="17">
        <v>2.7891799999999999E-5</v>
      </c>
      <c r="Q32" s="17">
        <v>4.5012767999999996E-3</v>
      </c>
      <c r="R32" s="17">
        <v>1.7513630448999999</v>
      </c>
      <c r="S32" s="17">
        <v>7.8865688000000003E-3</v>
      </c>
      <c r="T32" s="17">
        <v>13.792785886000001</v>
      </c>
      <c r="U32" s="17">
        <v>10.521008768</v>
      </c>
      <c r="V32" s="17">
        <v>0.82473474359999999</v>
      </c>
      <c r="W32" s="17">
        <v>3.7595979999999998E-4</v>
      </c>
      <c r="X32" s="17">
        <v>4.9141688999999999E-3</v>
      </c>
      <c r="Y32" s="17">
        <v>5.6666952999999999E-3</v>
      </c>
      <c r="Z32" s="17">
        <v>0.94159143769999998</v>
      </c>
      <c r="AA32" s="17">
        <v>402.06156483000001</v>
      </c>
      <c r="AB32" s="17">
        <v>389.999684</v>
      </c>
      <c r="AC32" s="17">
        <v>2.4634557114</v>
      </c>
      <c r="AD32" s="17">
        <v>1.7898545403999999</v>
      </c>
      <c r="AE32" s="17">
        <v>8.3069909999999999E-4</v>
      </c>
      <c r="AF32" s="15"/>
      <c r="AG32" s="17" t="s">
        <v>199</v>
      </c>
      <c r="AH32" s="17">
        <v>0</v>
      </c>
      <c r="AI32" s="17">
        <v>5.4663033984227001</v>
      </c>
      <c r="AJ32" s="17">
        <v>10.2643922232135</v>
      </c>
      <c r="AK32" s="17">
        <v>50.231412960856403</v>
      </c>
      <c r="AL32" s="17">
        <v>50.231412960856403</v>
      </c>
      <c r="AM32" s="17">
        <v>2.3476251965690502</v>
      </c>
      <c r="AN32" s="17">
        <v>0.192150644873857</v>
      </c>
      <c r="AO32" s="17">
        <v>3.5707914714198301E-4</v>
      </c>
      <c r="AP32" s="17">
        <v>1.74337817865154E-3</v>
      </c>
      <c r="AQ32" s="17">
        <v>14.4343180748403</v>
      </c>
      <c r="AR32" s="17">
        <v>8.3069500925931901E-4</v>
      </c>
      <c r="AS32" s="17">
        <v>1.1932360741464501</v>
      </c>
      <c r="AT32" s="17">
        <v>0</v>
      </c>
      <c r="AU32" s="5">
        <v>2.0311935591968502E-6</v>
      </c>
      <c r="AV32" s="5">
        <v>8.1246834846255102E-6</v>
      </c>
      <c r="AW32" s="17">
        <v>3468.03707027783</v>
      </c>
      <c r="AX32" s="17">
        <v>12.061907230608901</v>
      </c>
      <c r="AY32" s="17">
        <v>300.76765611203899</v>
      </c>
      <c r="AZ32" s="17">
        <v>19.152506668430298</v>
      </c>
      <c r="BA32" s="17">
        <v>0.44498943721512102</v>
      </c>
      <c r="BB32" s="17">
        <v>68.483926442787407</v>
      </c>
      <c r="BC32" s="17">
        <v>1.15049874270407</v>
      </c>
      <c r="BD32" s="17">
        <v>28.357444282250299</v>
      </c>
      <c r="BE32" s="17">
        <v>0.213287390620578</v>
      </c>
      <c r="BF32" s="17">
        <v>4.92787540294416</v>
      </c>
      <c r="BG32" s="17">
        <v>2.4634562971943899</v>
      </c>
      <c r="BH32" s="17">
        <v>0</v>
      </c>
      <c r="BI32" s="17">
        <v>0</v>
      </c>
      <c r="BJ32" s="17">
        <v>143.05987181966299</v>
      </c>
      <c r="BK32" s="17">
        <v>143.05987181966299</v>
      </c>
      <c r="BL32" s="17">
        <v>1.59494323830826</v>
      </c>
      <c r="BM32" s="17">
        <v>0</v>
      </c>
      <c r="BN32" s="17">
        <v>1.78985138064617</v>
      </c>
      <c r="BO32" s="5">
        <v>8.0888558494262998E-6</v>
      </c>
      <c r="BP32" s="5">
        <v>1.5619987007320202E-5</v>
      </c>
      <c r="BQ32" s="17">
        <v>126.514059317118</v>
      </c>
      <c r="BR32" s="17">
        <v>1.6341543087392301</v>
      </c>
      <c r="BS32" s="17">
        <v>0.32987833091774399</v>
      </c>
      <c r="BT32" s="17">
        <v>0</v>
      </c>
      <c r="BU32" s="17">
        <v>149.005748045313</v>
      </c>
      <c r="BV32" s="17">
        <v>0.24812008539140301</v>
      </c>
      <c r="BW32" s="17">
        <v>1.4854309099025999E-3</v>
      </c>
      <c r="BX32" s="17">
        <v>3.0158564934384901E-3</v>
      </c>
      <c r="BY32" s="17">
        <v>0</v>
      </c>
      <c r="BZ32" s="17">
        <v>0</v>
      </c>
      <c r="CA32" s="17">
        <v>1.7513592171846399</v>
      </c>
      <c r="CB32" s="17">
        <v>10.860425206986401</v>
      </c>
      <c r="CC32" s="17">
        <v>0</v>
      </c>
      <c r="CD32" s="17">
        <v>4.0221361232824502E-3</v>
      </c>
      <c r="CE32" s="17">
        <v>3.8644241020298902E-3</v>
      </c>
      <c r="CF32" s="17">
        <v>647.20606127746805</v>
      </c>
      <c r="CG32" s="17">
        <v>14232.829691826901</v>
      </c>
      <c r="CH32" s="17">
        <v>1454.91184038095</v>
      </c>
      <c r="CI32" s="17">
        <v>15814.2555915249</v>
      </c>
      <c r="CJ32" s="17">
        <v>0</v>
      </c>
      <c r="CK32" s="17">
        <v>17.3781809788135</v>
      </c>
      <c r="CL32" s="17">
        <v>0</v>
      </c>
      <c r="CM32" s="17">
        <v>0.82474464750298904</v>
      </c>
      <c r="CN32" s="17">
        <v>3.7595939153314898E-4</v>
      </c>
      <c r="CO32" s="17">
        <v>4.9141701079272598E-3</v>
      </c>
      <c r="CP32" s="17">
        <v>5.6667486887018604E-3</v>
      </c>
      <c r="CQ32" s="17">
        <v>0.94158870606546397</v>
      </c>
      <c r="CR32" s="17">
        <v>0.23460003284886699</v>
      </c>
      <c r="CS32" s="17">
        <v>71.5773996401429</v>
      </c>
      <c r="CT32" s="17">
        <v>2.2777150090665099</v>
      </c>
      <c r="CU32" s="17">
        <v>1.4662952805656999</v>
      </c>
      <c r="CV32" s="17">
        <v>180.97195904914599</v>
      </c>
      <c r="CW32" s="17">
        <v>1.34308631811593</v>
      </c>
      <c r="CX32" s="17">
        <v>0</v>
      </c>
      <c r="CY32" s="5">
        <v>4.1837567750789503E-6</v>
      </c>
      <c r="CZ32" s="17">
        <v>1.02357133583557</v>
      </c>
      <c r="DA32" s="17">
        <v>402.06129810118102</v>
      </c>
      <c r="DB32" s="17">
        <v>389.99946998122698</v>
      </c>
      <c r="DC32" s="17">
        <v>12.0618281199534</v>
      </c>
      <c r="DD32" s="17">
        <v>0.51739125062693803</v>
      </c>
      <c r="DE32" s="17">
        <v>0</v>
      </c>
      <c r="DF32" s="17">
        <v>5.0056380382171204</v>
      </c>
      <c r="DG32" s="17">
        <v>1.2000952716369799</v>
      </c>
      <c r="DH32" s="17">
        <v>32.511972619697197</v>
      </c>
      <c r="DI32" s="17">
        <v>6.7837401731730402</v>
      </c>
      <c r="DJ32" s="17">
        <v>4.8811762157663496</v>
      </c>
      <c r="DK32" s="17">
        <v>130.04781616759499</v>
      </c>
      <c r="DL32" s="17">
        <v>0</v>
      </c>
      <c r="DM32" s="17">
        <v>1.1586265893946599</v>
      </c>
      <c r="DN32" s="17">
        <v>20.539481416690101</v>
      </c>
      <c r="DO32" s="17">
        <v>3.6305212850741501E-2</v>
      </c>
      <c r="DP32" s="17">
        <v>12.2423972212944</v>
      </c>
      <c r="DQ32" s="17">
        <v>117.738970414989</v>
      </c>
      <c r="DR32" s="17">
        <v>0</v>
      </c>
      <c r="DS32" s="17">
        <v>6.4089692625824299E-2</v>
      </c>
      <c r="DT32" s="17">
        <v>5.1434964986190197</v>
      </c>
      <c r="DU32" s="17">
        <v>13.792783274308301</v>
      </c>
      <c r="DV32" s="17">
        <v>0</v>
      </c>
      <c r="DW32" s="17">
        <v>641.52465042962501</v>
      </c>
      <c r="DX32" s="17">
        <v>10.520983413221099</v>
      </c>
      <c r="DY32" s="17">
        <v>6.0460585500966699</v>
      </c>
      <c r="EB32" s="56">
        <f t="shared" si="0"/>
        <v>1.0088561068449018</v>
      </c>
      <c r="EC32" s="25">
        <f t="shared" si="1"/>
        <v>8.0000009222640119E-3</v>
      </c>
      <c r="ED32" s="40">
        <f t="shared" si="2"/>
        <v>-5.5853528918320183E-7</v>
      </c>
      <c r="EE32" s="40">
        <f t="shared" si="3"/>
        <v>1.4472738266777136E-6</v>
      </c>
      <c r="EF32" s="40">
        <f t="shared" si="4"/>
        <v>-3.8746513807989792E-7</v>
      </c>
      <c r="EG32" s="40">
        <f t="shared" si="5"/>
        <v>-4.9131493837201172E-7</v>
      </c>
      <c r="EH32" s="40">
        <f t="shared" si="6"/>
        <v>-4.5748444585588203E-7</v>
      </c>
      <c r="EI32" s="40">
        <f t="shared" si="7"/>
        <v>-7.7776419292914094E-7</v>
      </c>
      <c r="EJ32" s="40">
        <f t="shared" si="8"/>
        <v>-4.2782495941282222E-7</v>
      </c>
      <c r="EK32" s="40">
        <f t="shared" si="9"/>
        <v>2.2579215459414789E-7</v>
      </c>
      <c r="EL32" s="40">
        <f t="shared" si="10"/>
        <v>-6.4054277600801177E-7</v>
      </c>
      <c r="EM32" s="40">
        <f t="shared" si="11"/>
        <v>-9.652188853073313E-6</v>
      </c>
      <c r="EN32" s="40">
        <f t="shared" si="12"/>
        <v>5.032343002668983E-7</v>
      </c>
      <c r="EO32" s="40">
        <f t="shared" si="13"/>
        <v>-2.3989677106289597E-7</v>
      </c>
      <c r="EP32" s="40">
        <f t="shared" si="14"/>
        <v>-1.2106752426216621E-5</v>
      </c>
      <c r="EQ32" s="40">
        <f t="shared" si="15"/>
        <v>-1.3031613386039157E-6</v>
      </c>
      <c r="ER32" s="40">
        <f t="shared" si="16"/>
        <v>2.8669064938524579E-5</v>
      </c>
      <c r="ES32" s="40">
        <f t="shared" si="17"/>
        <v>2.3556296494742057E-6</v>
      </c>
      <c r="ET32" s="40">
        <f t="shared" si="18"/>
        <v>-2.1855636220894529E-6</v>
      </c>
      <c r="EU32" s="40">
        <f t="shared" si="19"/>
        <v>-1.0872519947541044E-6</v>
      </c>
      <c r="EV32" s="40">
        <f t="shared" si="20"/>
        <v>-1.893520077687327E-7</v>
      </c>
      <c r="EW32" s="40">
        <f t="shared" si="21"/>
        <v>-2.4099189972675436E-6</v>
      </c>
      <c r="EX32" s="40">
        <f t="shared" si="22"/>
        <v>1.2008591933230877E-5</v>
      </c>
      <c r="EY32" s="40">
        <f t="shared" si="23"/>
        <v>-1.0864641671808663E-6</v>
      </c>
      <c r="EZ32" s="40">
        <f t="shared" si="24"/>
        <v>2.4580499460497703E-7</v>
      </c>
      <c r="FA32" s="40">
        <f t="shared" si="25"/>
        <v>9.4214880162142875E-6</v>
      </c>
      <c r="FB32" s="40">
        <f t="shared" si="26"/>
        <v>-2.9010825997795538E-6</v>
      </c>
      <c r="FC32" s="40">
        <f t="shared" si="27"/>
        <v>-1.9946252570068486E-7</v>
      </c>
      <c r="FD32" s="40">
        <f t="shared" si="28"/>
        <v>-2.7332541141832501E-7</v>
      </c>
      <c r="FE32" s="40">
        <f t="shared" si="29"/>
        <v>2.3779375743340893E-7</v>
      </c>
      <c r="FF32" s="40">
        <f t="shared" si="30"/>
        <v>-1.7653690613381273E-6</v>
      </c>
      <c r="FG32" s="40">
        <f t="shared" si="31"/>
        <v>-4.9244554147015316E-6</v>
      </c>
    </row>
    <row r="33" spans="1:163" x14ac:dyDescent="0.3">
      <c r="A33" s="15" t="s">
        <v>200</v>
      </c>
      <c r="B33" s="15">
        <v>2028.5000175</v>
      </c>
      <c r="C33" s="15">
        <v>6.4238471915000002</v>
      </c>
      <c r="D33" s="15">
        <v>9862.4347804000008</v>
      </c>
      <c r="E33" s="15">
        <v>260.74158593999999</v>
      </c>
      <c r="F33" s="15">
        <v>252.91934003</v>
      </c>
      <c r="G33" s="15">
        <v>7.2412877633999999</v>
      </c>
      <c r="H33" s="15">
        <v>415.45912762</v>
      </c>
      <c r="I33" s="17">
        <v>32.530449693000001</v>
      </c>
      <c r="J33" s="17">
        <v>6.6473460416999997</v>
      </c>
      <c r="K33" s="17">
        <v>1.2133509000000001E-3</v>
      </c>
      <c r="L33" s="17">
        <v>9.3478303731000008</v>
      </c>
      <c r="M33" s="17">
        <v>0.77275397779999999</v>
      </c>
      <c r="N33" s="17">
        <v>5.8680162999999998E-6</v>
      </c>
      <c r="O33" s="17">
        <v>92.647385460999999</v>
      </c>
      <c r="P33" s="17">
        <v>1.61162E-5</v>
      </c>
      <c r="Q33" s="17">
        <v>2.6042741000000002E-3</v>
      </c>
      <c r="R33" s="17">
        <v>1.1342034186000001</v>
      </c>
      <c r="S33" s="17">
        <v>4.5565800000000002E-3</v>
      </c>
      <c r="T33" s="17">
        <v>8.9323712450000006</v>
      </c>
      <c r="U33" s="17">
        <v>6.8135296931999996</v>
      </c>
      <c r="V33" s="17">
        <v>0.53486872780000005</v>
      </c>
      <c r="W33" s="17">
        <v>2.438141E-4</v>
      </c>
      <c r="X33" s="17">
        <v>3.1881813000000001E-3</v>
      </c>
      <c r="Y33" s="17">
        <v>3.6749180000000001E-3</v>
      </c>
      <c r="Z33" s="17">
        <v>0.61027332030000003</v>
      </c>
      <c r="AA33" s="17">
        <v>260.74161290000001</v>
      </c>
      <c r="AB33" s="17">
        <v>252.91944101000001</v>
      </c>
      <c r="AC33" s="17">
        <v>1.59536305</v>
      </c>
      <c r="AD33" s="17">
        <v>1.1591309662</v>
      </c>
      <c r="AE33" s="17">
        <v>5.3871799999999999E-4</v>
      </c>
      <c r="AF33" s="15"/>
      <c r="AG33" s="17" t="s">
        <v>200</v>
      </c>
      <c r="AH33" s="17">
        <v>0</v>
      </c>
      <c r="AI33" s="17">
        <v>3.5400525253300801</v>
      </c>
      <c r="AJ33" s="17">
        <v>6.6473461388528099</v>
      </c>
      <c r="AK33" s="17">
        <v>32.530428790622302</v>
      </c>
      <c r="AL33" s="17">
        <v>32.530428790622302</v>
      </c>
      <c r="AM33" s="17">
        <v>1.5203536474233701</v>
      </c>
      <c r="AN33" s="17">
        <v>0.124439887192289</v>
      </c>
      <c r="AO33" s="17">
        <v>2.0626732273571499E-4</v>
      </c>
      <c r="AP33" s="17">
        <v>1.00707966177901E-3</v>
      </c>
      <c r="AQ33" s="17">
        <v>9.3478098937394201</v>
      </c>
      <c r="AR33" s="17">
        <v>5.3871834795068995E-4</v>
      </c>
      <c r="AS33" s="17">
        <v>0.77275486014136996</v>
      </c>
      <c r="AT33" s="5">
        <v>0</v>
      </c>
      <c r="AU33" s="5">
        <v>1.1735944510755699E-6</v>
      </c>
      <c r="AV33" s="5">
        <v>4.6944230789971098E-6</v>
      </c>
      <c r="AW33" s="17">
        <v>2028.49905035555</v>
      </c>
      <c r="AX33" s="17">
        <v>7.8221782142782299</v>
      </c>
      <c r="AY33" s="17">
        <v>195.05146711122799</v>
      </c>
      <c r="AZ33" s="17">
        <v>12.4206117365146</v>
      </c>
      <c r="BA33" s="17">
        <v>0.28858108685218498</v>
      </c>
      <c r="BB33" s="17">
        <v>44.412681061194696</v>
      </c>
      <c r="BC33" s="17">
        <v>0.74611207746821195</v>
      </c>
      <c r="BD33" s="17">
        <v>18.364622901329501</v>
      </c>
      <c r="BE33" s="17">
        <v>0.13812907364933599</v>
      </c>
      <c r="BF33" s="17">
        <v>3.19135333270017</v>
      </c>
      <c r="BG33" s="17">
        <v>1.5953633889557</v>
      </c>
      <c r="BH33" s="17">
        <v>0</v>
      </c>
      <c r="BI33" s="17">
        <v>0</v>
      </c>
      <c r="BJ33" s="17">
        <v>92.647354912030494</v>
      </c>
      <c r="BK33" s="17">
        <v>92.647354912030494</v>
      </c>
      <c r="BL33" s="17">
        <v>1.0329019296319799</v>
      </c>
      <c r="BM33" s="17">
        <v>0</v>
      </c>
      <c r="BN33" s="17">
        <v>1.1591273211735</v>
      </c>
      <c r="BO33" s="5">
        <v>4.67372377858179E-6</v>
      </c>
      <c r="BP33" s="5">
        <v>9.0251191467779193E-6</v>
      </c>
      <c r="BQ33" s="17">
        <v>78.899565099041496</v>
      </c>
      <c r="BR33" s="17">
        <v>1.0582955937963101</v>
      </c>
      <c r="BS33" s="17">
        <v>0.21363162556468299</v>
      </c>
      <c r="BT33" s="17">
        <v>0</v>
      </c>
      <c r="BU33" s="17">
        <v>96.497795846134593</v>
      </c>
      <c r="BV33" s="17">
        <v>0.16068500224711799</v>
      </c>
      <c r="BW33" s="17">
        <v>8.5940325439463796E-4</v>
      </c>
      <c r="BX33" s="17">
        <v>1.7448671937509901E-3</v>
      </c>
      <c r="BY33" s="17">
        <v>0</v>
      </c>
      <c r="BZ33" s="17">
        <v>0</v>
      </c>
      <c r="CA33" s="17">
        <v>1.1341988524469899</v>
      </c>
      <c r="CB33" s="17">
        <v>6.4238444943335704</v>
      </c>
      <c r="CC33" s="17">
        <v>0</v>
      </c>
      <c r="CD33" s="17">
        <v>2.3238494165247398E-3</v>
      </c>
      <c r="CE33" s="17">
        <v>2.2327006192011502E-3</v>
      </c>
      <c r="CF33" s="17">
        <v>419.138467321549</v>
      </c>
      <c r="CG33" s="17">
        <v>8876.1884884809497</v>
      </c>
      <c r="CH33" s="17">
        <v>907.34334859881903</v>
      </c>
      <c r="CI33" s="17">
        <v>9862.4314021788196</v>
      </c>
      <c r="CJ33" s="17">
        <v>0</v>
      </c>
      <c r="CK33" s="17">
        <v>11.2543121066434</v>
      </c>
      <c r="CL33" s="17">
        <v>0</v>
      </c>
      <c r="CM33" s="17">
        <v>0.53486083829271203</v>
      </c>
      <c r="CN33" s="17">
        <v>2.4381641468402499E-4</v>
      </c>
      <c r="CO33" s="17">
        <v>3.18818609922659E-3</v>
      </c>
      <c r="CP33" s="17">
        <v>3.6749219379125899E-3</v>
      </c>
      <c r="CQ33" s="17">
        <v>0.61028319199303305</v>
      </c>
      <c r="CR33" s="17">
        <v>0.152140718131582</v>
      </c>
      <c r="CS33" s="17">
        <v>46.354366501345503</v>
      </c>
      <c r="CT33" s="17">
        <v>1.4771240519100199</v>
      </c>
      <c r="CU33" s="17">
        <v>0.95090952240612503</v>
      </c>
      <c r="CV33" s="17">
        <v>117.36247956238201</v>
      </c>
      <c r="CW33" s="17">
        <v>0.87100677553530903</v>
      </c>
      <c r="CX33" s="17">
        <v>0</v>
      </c>
      <c r="CY33" s="5">
        <v>2.41747008661959E-6</v>
      </c>
      <c r="CZ33" s="17">
        <v>0.66379889305709405</v>
      </c>
      <c r="DA33" s="17">
        <v>260.741523462891</v>
      </c>
      <c r="DB33" s="17">
        <v>252.91928671336299</v>
      </c>
      <c r="DC33" s="17">
        <v>7.8222367495273799</v>
      </c>
      <c r="DD33" s="17">
        <v>0.33553329357407802</v>
      </c>
      <c r="DE33" s="17">
        <v>0</v>
      </c>
      <c r="DF33" s="17">
        <v>3.24622075923874</v>
      </c>
      <c r="DG33" s="17">
        <v>0.778276031658371</v>
      </c>
      <c r="DH33" s="17">
        <v>21.084394503315199</v>
      </c>
      <c r="DI33" s="17">
        <v>4.3993318578239204</v>
      </c>
      <c r="DJ33" s="17">
        <v>3.1655000947326002</v>
      </c>
      <c r="DK33" s="17">
        <v>84.337587278779907</v>
      </c>
      <c r="DL33" s="17">
        <v>0</v>
      </c>
      <c r="DM33" s="17">
        <v>0.75138236518901802</v>
      </c>
      <c r="DN33" s="17">
        <v>13.320056640971799</v>
      </c>
      <c r="DO33" s="17">
        <v>2.3544364657484398E-2</v>
      </c>
      <c r="DP33" s="17">
        <v>7.2413007663609896</v>
      </c>
      <c r="DQ33" s="17">
        <v>76.249279058291407</v>
      </c>
      <c r="DR33" s="17">
        <v>0</v>
      </c>
      <c r="DS33" s="17">
        <v>4.1505925385495697E-2</v>
      </c>
      <c r="DT33" s="17">
        <v>3.33099056031819</v>
      </c>
      <c r="DU33" s="17">
        <v>8.9323588608190008</v>
      </c>
      <c r="DV33" s="17">
        <v>0</v>
      </c>
      <c r="DW33" s="17">
        <v>415.458978291417</v>
      </c>
      <c r="DX33" s="17">
        <v>6.8135306338967503</v>
      </c>
      <c r="DY33" s="17">
        <v>3.9155076651012002</v>
      </c>
      <c r="EB33" s="56">
        <f t="shared" si="0"/>
        <v>1.008856443650018</v>
      </c>
      <c r="EC33" s="25">
        <f t="shared" si="1"/>
        <v>8.000011547011715E-3</v>
      </c>
      <c r="ED33" s="40">
        <f t="shared" si="2"/>
        <v>-4.767781324346205E-7</v>
      </c>
      <c r="EE33" s="40">
        <f t="shared" si="3"/>
        <v>-4.1986777539224342E-7</v>
      </c>
      <c r="EF33" s="40">
        <f t="shared" si="4"/>
        <v>-3.4253419733417474E-7</v>
      </c>
      <c r="EG33" s="40">
        <f t="shared" si="5"/>
        <v>-2.3961313563462107E-7</v>
      </c>
      <c r="EH33" s="40">
        <f t="shared" si="6"/>
        <v>-2.108049032599054E-7</v>
      </c>
      <c r="EI33" s="40">
        <f t="shared" si="7"/>
        <v>1.7956696950282709E-6</v>
      </c>
      <c r="EJ33" s="40">
        <f t="shared" si="8"/>
        <v>-3.5943026179730383E-7</v>
      </c>
      <c r="EK33" s="40">
        <f t="shared" si="9"/>
        <v>-6.4254807099745825E-7</v>
      </c>
      <c r="EL33" s="40">
        <f t="shared" si="10"/>
        <v>1.461527798187188E-8</v>
      </c>
      <c r="EM33" s="40">
        <f t="shared" si="11"/>
        <v>-3.2270015829580377E-6</v>
      </c>
      <c r="EN33" s="40">
        <f t="shared" si="12"/>
        <v>-2.1908143134076342E-6</v>
      </c>
      <c r="EO33" s="40">
        <f t="shared" si="13"/>
        <v>1.1418140770749149E-6</v>
      </c>
      <c r="EP33" s="40">
        <f t="shared" si="14"/>
        <v>2.0962325549444195E-7</v>
      </c>
      <c r="EQ33" s="40">
        <f t="shared" si="15"/>
        <v>-3.297337464317497E-7</v>
      </c>
      <c r="ER33" s="40">
        <f t="shared" si="16"/>
        <v>7.0123217198511905E-6</v>
      </c>
      <c r="ES33" s="40">
        <f t="shared" si="17"/>
        <v>-1.4022542298005704E-6</v>
      </c>
      <c r="ET33" s="40">
        <f t="shared" si="18"/>
        <v>-4.0258677899066385E-6</v>
      </c>
      <c r="EU33" s="40">
        <f t="shared" si="19"/>
        <v>-6.5760447769365745E-6</v>
      </c>
      <c r="EV33" s="40">
        <f t="shared" si="20"/>
        <v>-1.3864382323713697E-6</v>
      </c>
      <c r="EW33" s="40">
        <f t="shared" si="21"/>
        <v>1.3806305880729274E-7</v>
      </c>
      <c r="EX33" s="40">
        <f t="shared" si="22"/>
        <v>-1.4750361870058957E-5</v>
      </c>
      <c r="EY33" s="40">
        <f t="shared" si="23"/>
        <v>9.4936430050202213E-6</v>
      </c>
      <c r="EZ33" s="40">
        <f t="shared" si="24"/>
        <v>1.5053179660517467E-6</v>
      </c>
      <c r="FA33" s="40">
        <f t="shared" si="25"/>
        <v>1.0715647504959758E-6</v>
      </c>
      <c r="FB33" s="40">
        <f t="shared" si="26"/>
        <v>1.6175855480888033E-5</v>
      </c>
      <c r="FC33" s="40">
        <f t="shared" si="27"/>
        <v>7.0520143396707922E-8</v>
      </c>
      <c r="FD33" s="40">
        <f t="shared" si="28"/>
        <v>4.7696047439526135E-8</v>
      </c>
      <c r="FE33" s="40">
        <f t="shared" si="29"/>
        <v>2.1246305030835267E-7</v>
      </c>
      <c r="FF33" s="40">
        <f t="shared" si="30"/>
        <v>-3.1446200699089335E-6</v>
      </c>
      <c r="FG33" s="40">
        <f t="shared" si="31"/>
        <v>6.4588651198218311E-7</v>
      </c>
    </row>
    <row r="34" spans="1:163" x14ac:dyDescent="0.3">
      <c r="A34" s="15" t="s">
        <v>201</v>
      </c>
      <c r="B34" s="15">
        <v>797.54626410000003</v>
      </c>
      <c r="C34" s="15">
        <v>2.5319611548999998</v>
      </c>
      <c r="D34" s="15">
        <v>3968.5562258999998</v>
      </c>
      <c r="E34" s="15">
        <v>107.09720722</v>
      </c>
      <c r="F34" s="15">
        <v>103.8842922</v>
      </c>
      <c r="G34" s="15">
        <v>2.8541553993000002</v>
      </c>
      <c r="H34" s="15">
        <v>170.60340540000001</v>
      </c>
      <c r="I34" s="17">
        <v>13.358246642999999</v>
      </c>
      <c r="J34" s="17">
        <v>2.7296544865999999</v>
      </c>
      <c r="K34" s="17">
        <v>4.8962110000000001E-4</v>
      </c>
      <c r="L34" s="17">
        <v>3.8385766227999998</v>
      </c>
      <c r="M34" s="17">
        <v>0.31732233430000001</v>
      </c>
      <c r="N34" s="17">
        <v>2.3671349000000001E-6</v>
      </c>
      <c r="O34" s="17">
        <v>38.044559405999998</v>
      </c>
      <c r="P34" s="17">
        <v>6.5030118999999998E-6</v>
      </c>
      <c r="Q34" s="17">
        <v>1.0497725E-3</v>
      </c>
      <c r="R34" s="17">
        <v>0.46574729720000002</v>
      </c>
      <c r="S34" s="17">
        <v>1.8389519E-3</v>
      </c>
      <c r="T34" s="17">
        <v>3.6679732169000001</v>
      </c>
      <c r="U34" s="17">
        <v>2.7978958483</v>
      </c>
      <c r="V34" s="17">
        <v>0.2196907444</v>
      </c>
      <c r="W34" s="17">
        <v>1.001445E-4</v>
      </c>
      <c r="X34" s="17">
        <v>1.3094577E-3</v>
      </c>
      <c r="Y34" s="17">
        <v>1.509439E-3</v>
      </c>
      <c r="Z34" s="17">
        <v>0.25062742310000002</v>
      </c>
      <c r="AA34" s="17">
        <v>107.09720521</v>
      </c>
      <c r="AB34" s="17">
        <v>103.88430282</v>
      </c>
      <c r="AC34" s="17">
        <v>0.65511707659999996</v>
      </c>
      <c r="AD34" s="17">
        <v>0.47598350119999999</v>
      </c>
      <c r="AE34" s="17">
        <v>2.212735E-4</v>
      </c>
      <c r="AF34" s="15"/>
      <c r="AG34" s="17" t="s">
        <v>201</v>
      </c>
      <c r="AH34" s="17">
        <v>0</v>
      </c>
      <c r="AI34" s="17">
        <v>1.4536832310449099</v>
      </c>
      <c r="AJ34" s="17">
        <v>2.7296499111912902</v>
      </c>
      <c r="AK34" s="17">
        <v>13.3582442765351</v>
      </c>
      <c r="AL34" s="17">
        <v>13.3582442765351</v>
      </c>
      <c r="AM34" s="17">
        <v>0.62431403747168401</v>
      </c>
      <c r="AN34" s="17">
        <v>5.1099616405411302E-2</v>
      </c>
      <c r="AO34" s="5">
        <v>8.3236420154764306E-5</v>
      </c>
      <c r="AP34" s="17">
        <v>4.0639058305968502E-4</v>
      </c>
      <c r="AQ34" s="17">
        <v>3.8385732332390599</v>
      </c>
      <c r="AR34" s="17">
        <v>2.2126830064064099E-4</v>
      </c>
      <c r="AS34" s="17">
        <v>0.317327885852632</v>
      </c>
      <c r="AT34" s="5">
        <v>0</v>
      </c>
      <c r="AU34" s="5">
        <v>4.7342478121772198E-7</v>
      </c>
      <c r="AV34" s="5">
        <v>1.89371522005985E-6</v>
      </c>
      <c r="AW34" s="17">
        <v>797.54645030021402</v>
      </c>
      <c r="AX34" s="17">
        <v>3.2129004780502299</v>
      </c>
      <c r="AY34" s="17">
        <v>80.115523061558505</v>
      </c>
      <c r="AZ34" s="17">
        <v>5.1016497094087701</v>
      </c>
      <c r="BA34" s="17">
        <v>0.118532099295292</v>
      </c>
      <c r="BB34" s="17">
        <v>18.242094842176598</v>
      </c>
      <c r="BC34" s="17">
        <v>0.30645876230206598</v>
      </c>
      <c r="BD34" s="17">
        <v>7.5412158699163703</v>
      </c>
      <c r="BE34" s="17">
        <v>5.6720116777738597E-2</v>
      </c>
      <c r="BF34" s="17">
        <v>1.31048978783629</v>
      </c>
      <c r="BG34" s="17">
        <v>0.65511592054506196</v>
      </c>
      <c r="BH34" s="17">
        <v>0</v>
      </c>
      <c r="BI34" s="17">
        <v>0</v>
      </c>
      <c r="BJ34" s="17">
        <v>38.044588188701503</v>
      </c>
      <c r="BK34" s="17">
        <v>38.044588188701503</v>
      </c>
      <c r="BL34" s="17">
        <v>0.42414907973872401</v>
      </c>
      <c r="BM34" s="17">
        <v>0</v>
      </c>
      <c r="BN34" s="17">
        <v>0.475984148711175</v>
      </c>
      <c r="BO34" s="5">
        <v>1.8858848626193401E-6</v>
      </c>
      <c r="BP34" s="5">
        <v>3.6417189670311201E-6</v>
      </c>
      <c r="BQ34" s="17">
        <v>31.7484132123612</v>
      </c>
      <c r="BR34" s="17">
        <v>0.43457975402373999</v>
      </c>
      <c r="BS34" s="17">
        <v>8.7726685447257396E-2</v>
      </c>
      <c r="BT34" s="17">
        <v>0</v>
      </c>
      <c r="BU34" s="17">
        <v>39.625687628020501</v>
      </c>
      <c r="BV34" s="17">
        <v>6.5984058029545906E-2</v>
      </c>
      <c r="BW34" s="17">
        <v>3.4642887097890599E-4</v>
      </c>
      <c r="BX34" s="17">
        <v>7.0336460857156895E-4</v>
      </c>
      <c r="BY34" s="17">
        <v>0</v>
      </c>
      <c r="BZ34" s="17">
        <v>0</v>
      </c>
      <c r="CA34" s="17">
        <v>0.46574819786059801</v>
      </c>
      <c r="CB34" s="17">
        <v>2.5319579416667999</v>
      </c>
      <c r="CC34" s="17">
        <v>0</v>
      </c>
      <c r="CD34" s="17">
        <v>9.3787928982732205E-4</v>
      </c>
      <c r="CE34" s="17">
        <v>9.0108359646378505E-4</v>
      </c>
      <c r="CF34" s="17">
        <v>172.11437952137601</v>
      </c>
      <c r="CG34" s="17">
        <v>3571.6985044078101</v>
      </c>
      <c r="CH34" s="17">
        <v>365.10680849114499</v>
      </c>
      <c r="CI34" s="17">
        <v>3968.55372611131</v>
      </c>
      <c r="CJ34" s="17">
        <v>0</v>
      </c>
      <c r="CK34" s="17">
        <v>4.6214570590672697</v>
      </c>
      <c r="CL34" s="17">
        <v>0</v>
      </c>
      <c r="CM34" s="17">
        <v>0.21968939004509599</v>
      </c>
      <c r="CN34" s="17">
        <v>1.00144325700901E-4</v>
      </c>
      <c r="CO34" s="17">
        <v>1.3094547589148401E-3</v>
      </c>
      <c r="CP34" s="17">
        <v>1.5094404871302701E-3</v>
      </c>
      <c r="CQ34" s="17">
        <v>0.25062848979297497</v>
      </c>
      <c r="CR34" s="17">
        <v>6.24905451687362E-2</v>
      </c>
      <c r="CS34" s="17">
        <v>19.0348591527978</v>
      </c>
      <c r="CT34" s="17">
        <v>0.60671425434944304</v>
      </c>
      <c r="CU34" s="17">
        <v>0.39057729096711202</v>
      </c>
      <c r="CV34" s="17">
        <v>48.205544297249197</v>
      </c>
      <c r="CW34" s="17">
        <v>0.35775793763896002</v>
      </c>
      <c r="CX34" s="17">
        <v>0</v>
      </c>
      <c r="CY34" s="5">
        <v>9.7545460921862705E-7</v>
      </c>
      <c r="CZ34" s="17">
        <v>0.27264913693237902</v>
      </c>
      <c r="DA34" s="17">
        <v>107.097155373117</v>
      </c>
      <c r="DB34" s="17">
        <v>103.88423858855801</v>
      </c>
      <c r="DC34" s="17">
        <v>3.21291678455882</v>
      </c>
      <c r="DD34" s="17">
        <v>0.13781709948577101</v>
      </c>
      <c r="DE34" s="17">
        <v>0</v>
      </c>
      <c r="DF34" s="17">
        <v>1.3333510655709599</v>
      </c>
      <c r="DG34" s="17">
        <v>0.31966915534427898</v>
      </c>
      <c r="DH34" s="17">
        <v>8.6602227032193007</v>
      </c>
      <c r="DI34" s="17">
        <v>1.80698595432023</v>
      </c>
      <c r="DJ34" s="17">
        <v>1.3001989008305901</v>
      </c>
      <c r="DK34" s="17">
        <v>34.640869309236798</v>
      </c>
      <c r="DL34" s="17">
        <v>0</v>
      </c>
      <c r="DM34" s="17">
        <v>0.30862281074532699</v>
      </c>
      <c r="DN34" s="17">
        <v>5.4710974350435704</v>
      </c>
      <c r="DO34" s="17">
        <v>9.6706924558386705E-3</v>
      </c>
      <c r="DP34" s="17">
        <v>2.8541562434758001</v>
      </c>
      <c r="DQ34" s="17">
        <v>31.310860478827401</v>
      </c>
      <c r="DR34" s="17">
        <v>0</v>
      </c>
      <c r="DS34" s="17">
        <v>1.7043527675999599E-2</v>
      </c>
      <c r="DT34" s="17">
        <v>1.3678388605113601</v>
      </c>
      <c r="DU34" s="17">
        <v>3.66797141516922</v>
      </c>
      <c r="DV34" s="17">
        <v>0</v>
      </c>
      <c r="DW34" s="17">
        <v>170.60336855426399</v>
      </c>
      <c r="DX34" s="17">
        <v>2.7978934717195001</v>
      </c>
      <c r="DY34" s="17">
        <v>1.6078515614692801</v>
      </c>
      <c r="EB34" s="56">
        <f t="shared" si="0"/>
        <v>1.0088568647847735</v>
      </c>
      <c r="EC34" s="25">
        <f t="shared" si="1"/>
        <v>7.9999958179905271E-3</v>
      </c>
      <c r="ED34" s="40">
        <f t="shared" si="2"/>
        <v>2.334663484366773E-7</v>
      </c>
      <c r="EE34" s="40">
        <f t="shared" si="3"/>
        <v>-1.2690689166944029E-6</v>
      </c>
      <c r="EF34" s="40">
        <f t="shared" si="4"/>
        <v>-6.2989877113499639E-7</v>
      </c>
      <c r="EG34" s="40">
        <f t="shared" si="5"/>
        <v>-4.8411050430230165E-7</v>
      </c>
      <c r="EH34" s="40">
        <f t="shared" si="6"/>
        <v>-5.160687998475755E-7</v>
      </c>
      <c r="EI34" s="40">
        <f t="shared" si="7"/>
        <v>2.9577079094468829E-7</v>
      </c>
      <c r="EJ34" s="40">
        <f t="shared" si="8"/>
        <v>-2.1597303953691291E-7</v>
      </c>
      <c r="EK34" s="40">
        <f t="shared" si="9"/>
        <v>-1.7715385580447913E-7</v>
      </c>
      <c r="EL34" s="40">
        <f t="shared" si="10"/>
        <v>-1.6761860272590406E-6</v>
      </c>
      <c r="EM34" s="40">
        <f t="shared" si="11"/>
        <v>1.2056699454486314E-5</v>
      </c>
      <c r="EN34" s="40">
        <f t="shared" si="12"/>
        <v>-8.8302547350310732E-7</v>
      </c>
      <c r="EO34" s="40">
        <f t="shared" si="13"/>
        <v>1.7494994937040126E-5</v>
      </c>
      <c r="EP34" s="40">
        <f t="shared" si="14"/>
        <v>2.1550430319947293E-6</v>
      </c>
      <c r="EQ34" s="40">
        <f t="shared" si="15"/>
        <v>7.5655236793747816E-7</v>
      </c>
      <c r="ER34" s="40">
        <f t="shared" si="16"/>
        <v>7.1565099069231432E-6</v>
      </c>
      <c r="ES34" s="40">
        <f t="shared" si="17"/>
        <v>1.9984854313579945E-5</v>
      </c>
      <c r="ET34" s="40">
        <f t="shared" si="18"/>
        <v>1.9337967249745292E-6</v>
      </c>
      <c r="EU34" s="40">
        <f t="shared" si="19"/>
        <v>5.9742134131420124E-6</v>
      </c>
      <c r="EV34" s="40">
        <f t="shared" si="20"/>
        <v>-4.9120608946248382E-7</v>
      </c>
      <c r="EW34" s="40">
        <f t="shared" si="21"/>
        <v>-8.4941707226023093E-7</v>
      </c>
      <c r="EX34" s="40">
        <f t="shared" si="22"/>
        <v>-6.1648245933297512E-6</v>
      </c>
      <c r="EY34" s="40">
        <f t="shared" si="23"/>
        <v>-1.7404760021599845E-6</v>
      </c>
      <c r="EZ34" s="40">
        <f t="shared" si="24"/>
        <v>-2.2460329645764105E-6</v>
      </c>
      <c r="FA34" s="40">
        <f t="shared" si="25"/>
        <v>9.8522051573900204E-7</v>
      </c>
      <c r="FB34" s="40">
        <f t="shared" si="26"/>
        <v>4.2560904220110165E-6</v>
      </c>
      <c r="FC34" s="40">
        <f t="shared" si="27"/>
        <v>-4.3191797986999378E-7</v>
      </c>
      <c r="FD34" s="40">
        <f t="shared" si="28"/>
        <v>-4.2687160190460625E-7</v>
      </c>
      <c r="FE34" s="40">
        <f t="shared" si="29"/>
        <v>-1.7646539516273543E-6</v>
      </c>
      <c r="FF34" s="40">
        <f t="shared" si="30"/>
        <v>1.3603647466331439E-6</v>
      </c>
      <c r="FG34" s="40">
        <f t="shared" si="31"/>
        <v>-2.3497433533682087E-5</v>
      </c>
    </row>
    <row r="35" spans="1:163" x14ac:dyDescent="0.3">
      <c r="A35" s="15" t="s">
        <v>202</v>
      </c>
      <c r="B35" s="15">
        <v>1891.5419529999999</v>
      </c>
      <c r="C35" s="15">
        <v>5.9635793653000002</v>
      </c>
      <c r="D35" s="15">
        <v>8907.2152643000009</v>
      </c>
      <c r="E35" s="15">
        <v>229.74698419000001</v>
      </c>
      <c r="F35" s="15">
        <v>222.85456088999999</v>
      </c>
      <c r="G35" s="15">
        <v>6.7224500684999997</v>
      </c>
      <c r="H35" s="15">
        <v>366.26111549000001</v>
      </c>
      <c r="I35" s="17">
        <v>28.678245344</v>
      </c>
      <c r="J35" s="17">
        <v>5.8601778478000002</v>
      </c>
      <c r="K35" s="17">
        <v>1.1534051E-3</v>
      </c>
      <c r="L35" s="17">
        <v>8.2408750990000001</v>
      </c>
      <c r="M35" s="17">
        <v>0.68124567530000002</v>
      </c>
      <c r="N35" s="17">
        <v>5.5769687999999996E-6</v>
      </c>
      <c r="O35" s="17">
        <v>81.676228756</v>
      </c>
      <c r="P35" s="17">
        <v>1.53158E-5</v>
      </c>
      <c r="Q35" s="17">
        <v>2.4719176999999999E-3</v>
      </c>
      <c r="R35" s="17">
        <v>0.99989284550000002</v>
      </c>
      <c r="S35" s="17">
        <v>4.3313600000000002E-3</v>
      </c>
      <c r="T35" s="17">
        <v>7.8746139833999997</v>
      </c>
      <c r="U35" s="17">
        <v>6.0066822943</v>
      </c>
      <c r="V35" s="17">
        <v>0.47127589600000003</v>
      </c>
      <c r="W35" s="17">
        <v>2.148319E-4</v>
      </c>
      <c r="X35" s="17">
        <v>2.8084632999999999E-3</v>
      </c>
      <c r="Y35" s="17">
        <v>3.2380769000000002E-3</v>
      </c>
      <c r="Z35" s="17">
        <v>0.53780580909999998</v>
      </c>
      <c r="AA35" s="17">
        <v>229.74712586000001</v>
      </c>
      <c r="AB35" s="17">
        <v>222.85462290999999</v>
      </c>
      <c r="AC35" s="17">
        <v>1.4064426837999999</v>
      </c>
      <c r="AD35" s="17">
        <v>1.0218685123</v>
      </c>
      <c r="AE35" s="17">
        <v>4.7468009999999998E-4</v>
      </c>
      <c r="AF35" s="15"/>
      <c r="AG35" s="17" t="s">
        <v>202</v>
      </c>
      <c r="AH35" s="17">
        <v>0</v>
      </c>
      <c r="AI35" s="17">
        <v>3.1208530868695101</v>
      </c>
      <c r="AJ35" s="17">
        <v>5.86017180401159</v>
      </c>
      <c r="AK35" s="17">
        <v>28.678266457363598</v>
      </c>
      <c r="AL35" s="17">
        <v>28.678266457363598</v>
      </c>
      <c r="AM35" s="17">
        <v>1.3403146037179801</v>
      </c>
      <c r="AN35" s="17">
        <v>0.109705082065937</v>
      </c>
      <c r="AO35" s="17">
        <v>1.96078208678494E-4</v>
      </c>
      <c r="AP35" s="17">
        <v>9.5729475619636597E-4</v>
      </c>
      <c r="AQ35" s="17">
        <v>8.2408714305092801</v>
      </c>
      <c r="AR35" s="17">
        <v>4.7468711973683102E-4</v>
      </c>
      <c r="AS35" s="17">
        <v>0.68124374052714298</v>
      </c>
      <c r="AT35" s="5">
        <v>0</v>
      </c>
      <c r="AU35" s="5">
        <v>1.11537806709767E-6</v>
      </c>
      <c r="AV35" s="5">
        <v>4.4615566692570898E-6</v>
      </c>
      <c r="AW35" s="17">
        <v>1891.5409108175299</v>
      </c>
      <c r="AX35" s="17">
        <v>6.8925006909285198</v>
      </c>
      <c r="AY35" s="17">
        <v>171.86542076643599</v>
      </c>
      <c r="AZ35" s="17">
        <v>10.944172039550899</v>
      </c>
      <c r="BA35" s="17">
        <v>0.25427715716199001</v>
      </c>
      <c r="BB35" s="17">
        <v>39.133269159212198</v>
      </c>
      <c r="BC35" s="17">
        <v>0.65741866653438896</v>
      </c>
      <c r="BD35" s="17">
        <v>16.189922046325499</v>
      </c>
      <c r="BE35" s="17">
        <v>0.12177149745657299</v>
      </c>
      <c r="BF35" s="17">
        <v>2.81344123123014</v>
      </c>
      <c r="BG35" s="17">
        <v>1.4064430979372</v>
      </c>
      <c r="BH35" s="17">
        <v>0</v>
      </c>
      <c r="BI35" s="17">
        <v>0</v>
      </c>
      <c r="BJ35" s="17">
        <v>81.676241244500901</v>
      </c>
      <c r="BK35" s="17">
        <v>81.676241244500901</v>
      </c>
      <c r="BL35" s="17">
        <v>0.91059109087226997</v>
      </c>
      <c r="BM35" s="17">
        <v>0</v>
      </c>
      <c r="BN35" s="17">
        <v>1.0218678527516101</v>
      </c>
      <c r="BO35" s="5">
        <v>4.4415453141518497E-6</v>
      </c>
      <c r="BP35" s="5">
        <v>8.5770414404839105E-6</v>
      </c>
      <c r="BQ35" s="17">
        <v>71.257607855068201</v>
      </c>
      <c r="BR35" s="17">
        <v>0.93297502157707701</v>
      </c>
      <c r="BS35" s="17">
        <v>0.18833747568984099</v>
      </c>
      <c r="BT35" s="17">
        <v>0</v>
      </c>
      <c r="BU35" s="17">
        <v>85.070814515034201</v>
      </c>
      <c r="BV35" s="17">
        <v>0.14165612461449401</v>
      </c>
      <c r="BW35" s="17">
        <v>8.1572802780028296E-4</v>
      </c>
      <c r="BX35" s="17">
        <v>1.6562137112055399E-3</v>
      </c>
      <c r="BY35" s="17">
        <v>0</v>
      </c>
      <c r="BZ35" s="17">
        <v>0</v>
      </c>
      <c r="CA35" s="17">
        <v>0.99989346532924595</v>
      </c>
      <c r="CB35" s="17">
        <v>5.9635790470411196</v>
      </c>
      <c r="CC35" s="17">
        <v>0</v>
      </c>
      <c r="CD35" s="17">
        <v>2.2090076789188502E-3</v>
      </c>
      <c r="CE35" s="17">
        <v>2.1223860057209901E-3</v>
      </c>
      <c r="CF35" s="17">
        <v>369.504557577561</v>
      </c>
      <c r="CG35" s="17">
        <v>8016.4883958090104</v>
      </c>
      <c r="CH35" s="17">
        <v>819.46305861406199</v>
      </c>
      <c r="CI35" s="17">
        <v>8907.2090622781398</v>
      </c>
      <c r="CJ35" s="17">
        <v>0</v>
      </c>
      <c r="CK35" s="17">
        <v>9.9216046320127607</v>
      </c>
      <c r="CL35" s="17">
        <v>0</v>
      </c>
      <c r="CM35" s="17">
        <v>0.47127360171321198</v>
      </c>
      <c r="CN35" s="17">
        <v>2.14834010454758E-4</v>
      </c>
      <c r="CO35" s="17">
        <v>2.8084733410362801E-3</v>
      </c>
      <c r="CP35" s="17">
        <v>3.2380509732105301E-3</v>
      </c>
      <c r="CQ35" s="17">
        <v>0.53780604012279698</v>
      </c>
      <c r="CR35" s="17">
        <v>0.13405594048622901</v>
      </c>
      <c r="CS35" s="17">
        <v>40.865192062266203</v>
      </c>
      <c r="CT35" s="17">
        <v>1.3015324215016699</v>
      </c>
      <c r="CU35" s="17">
        <v>0.83787564223394395</v>
      </c>
      <c r="CV35" s="17">
        <v>103.411482327198</v>
      </c>
      <c r="CW35" s="17">
        <v>0.76746775145091695</v>
      </c>
      <c r="CX35" s="17">
        <v>0</v>
      </c>
      <c r="CY35" s="5">
        <v>2.29738158931199E-6</v>
      </c>
      <c r="CZ35" s="17">
        <v>0.58489077310581605</v>
      </c>
      <c r="DA35" s="17">
        <v>229.746895580152</v>
      </c>
      <c r="DB35" s="17">
        <v>222.85448517852501</v>
      </c>
      <c r="DC35" s="17">
        <v>6.892410401627</v>
      </c>
      <c r="DD35" s="17">
        <v>0.29564849501479801</v>
      </c>
      <c r="DE35" s="17">
        <v>0</v>
      </c>
      <c r="DF35" s="17">
        <v>2.86033044075905</v>
      </c>
      <c r="DG35" s="17">
        <v>0.68576276856429397</v>
      </c>
      <c r="DH35" s="17">
        <v>18.578054034623499</v>
      </c>
      <c r="DI35" s="17">
        <v>3.87637924888528</v>
      </c>
      <c r="DJ35" s="17">
        <v>2.7892116154918698</v>
      </c>
      <c r="DK35" s="17">
        <v>74.312250629144003</v>
      </c>
      <c r="DL35" s="17">
        <v>0</v>
      </c>
      <c r="DM35" s="17">
        <v>0.66206380616963401</v>
      </c>
      <c r="DN35" s="17">
        <v>11.736733643303101</v>
      </c>
      <c r="DO35" s="17">
        <v>2.07456405926023E-2</v>
      </c>
      <c r="DP35" s="17">
        <v>6.7224258425789696</v>
      </c>
      <c r="DQ35" s="17">
        <v>67.219852855660406</v>
      </c>
      <c r="DR35" s="17">
        <v>0</v>
      </c>
      <c r="DS35" s="17">
        <v>3.6590836120250499E-2</v>
      </c>
      <c r="DT35" s="17">
        <v>2.9365421008785799</v>
      </c>
      <c r="DU35" s="17">
        <v>7.8746036438838702</v>
      </c>
      <c r="DV35" s="17">
        <v>0</v>
      </c>
      <c r="DW35" s="17">
        <v>366.26083325451799</v>
      </c>
      <c r="DX35" s="17">
        <v>6.0066686990669398</v>
      </c>
      <c r="DY35" s="17">
        <v>3.4518303591962498</v>
      </c>
      <c r="EB35" s="56">
        <f t="shared" ref="EB35:EB51" si="32">CF35/DW35</f>
        <v>1.0088563232224967</v>
      </c>
      <c r="EC35" s="25">
        <f t="shared" ref="EC35:EC51" si="33">BQ35/(CI35)</f>
        <v>7.9999927426024839E-3</v>
      </c>
      <c r="ED35" s="40">
        <f t="shared" ref="ED35:ED51" si="34">(AW35-B35)/(B35+1E-50)</f>
        <v>-5.5096978860047551E-7</v>
      </c>
      <c r="EE35" s="40">
        <f t="shared" ref="EE35:EE51" si="35">(CB35-C35)/(C35+1E-50)</f>
        <v>-5.3367090649388701E-8</v>
      </c>
      <c r="EF35" s="40">
        <f t="shared" ref="EF35:EF51" si="36">(CI35-D35)/(D35+1E-50)</f>
        <v>-6.9629190235889534E-7</v>
      </c>
      <c r="EG35" s="40">
        <f t="shared" ref="EG35:EG51" si="37">(DA35-E35)/(E35+1E-50)</f>
        <v>-3.8568448817307035E-7</v>
      </c>
      <c r="EH35" s="40">
        <f t="shared" ref="EH35:EH51" si="38">(DB35-F35)/(F35+1E-50)</f>
        <v>-3.3973491354657725E-7</v>
      </c>
      <c r="EI35" s="40">
        <f t="shared" ref="EI35:EI51" si="39">(DP35-G35)/(G35+1E-50)</f>
        <v>-3.6037338742979292E-6</v>
      </c>
      <c r="EJ35" s="40">
        <f t="shared" ref="EJ35:EJ51" si="40">(DW35-H35)/(H35+1E-50)</f>
        <v>-7.705854377706348E-7</v>
      </c>
      <c r="EK35" s="40">
        <f t="shared" ref="EK35:EK51" si="41">(AL35-I35)/(I35+1E-50)</f>
        <v>7.3621532086893725E-7</v>
      </c>
      <c r="EL35" s="40">
        <f t="shared" ref="EL35:EL51" si="42">(AJ35-J35)/(J35+1E-50)</f>
        <v>-1.0313319095683307E-6</v>
      </c>
      <c r="EM35" s="40">
        <f t="shared" ref="EM35:EM51" si="43">(AO35+AP35-K35)/(K35+1E-50)</f>
        <v>-2.7861091597476938E-5</v>
      </c>
      <c r="EN35" s="40">
        <f t="shared" ref="EN35:EN51" si="44">(AQ35-L35)/(L35+1E-50)</f>
        <v>-4.451579081125814E-7</v>
      </c>
      <c r="EO35" s="40">
        <f t="shared" ref="EO35:EO51" si="45">(AS35-M35)/(M35+1E-50)</f>
        <v>-2.840051580783017E-6</v>
      </c>
      <c r="EP35" s="40">
        <f t="shared" ref="EP35:EP51" si="46">(AU35+AV35-N35)/(N35+1E-50)</f>
        <v>-6.1079138975337175E-6</v>
      </c>
      <c r="EQ35" s="40">
        <f t="shared" ref="EQ35:EQ51" si="47">(BK35-O35)/(O35+1E-50)</f>
        <v>1.5290251631701279E-7</v>
      </c>
      <c r="ER35" s="40">
        <f t="shared" ref="ER35:ER51" si="48">(BO35+BP35+CY35-P35)/(P35+1E-50)</f>
        <v>1.0991521680217923E-5</v>
      </c>
      <c r="ES35" s="40">
        <f t="shared" ref="ES35:ES51" si="49">(BW35+BX35-Q35)/(Q35+1E-50)</f>
        <v>9.7248406865735853E-6</v>
      </c>
      <c r="ET35" s="40">
        <f t="shared" ref="ET35:ET51" si="50">(CA35-R35)/(R35+1E-50)</f>
        <v>6.1989567053981098E-7</v>
      </c>
      <c r="EU35" s="40">
        <f t="shared" ref="EU35:EU51" si="51">(CD35+CE35-S35)/(S35+1E-50)</f>
        <v>7.7769199144050588E-6</v>
      </c>
      <c r="EV35" s="40">
        <f t="shared" ref="EV35:EV51" si="52">(DU35-T35)/(T35+1E-50)</f>
        <v>-1.313018790672719E-6</v>
      </c>
      <c r="EW35" s="40">
        <f t="shared" ref="EW35:EW51" si="53">(DX35-U35)/(U35+1E-50)</f>
        <v>-2.2633514466240795E-6</v>
      </c>
      <c r="EX35" s="40">
        <f t="shared" ref="EX35:EX51" si="54">(CM35-V35)/(V35+1E-50)</f>
        <v>-4.8682455596064417E-6</v>
      </c>
      <c r="EY35" s="40">
        <f t="shared" ref="EY35:EY51" si="55">(CN35-W35)/(W35+1E-50)</f>
        <v>9.8237494431772039E-6</v>
      </c>
      <c r="EZ35" s="40">
        <f t="shared" ref="EZ35:EZ51" si="56">(CO35-X35)/(X35+1E-50)</f>
        <v>3.5752777258001703E-6</v>
      </c>
      <c r="FA35" s="40">
        <f t="shared" ref="FA35:FA51" si="57">(CP35-Y35)/(Y35+1E-50)</f>
        <v>-8.0068479751380742E-6</v>
      </c>
      <c r="FB35" s="40">
        <f t="shared" ref="FB35:FB51" si="58">(CQ35-Z35)/(Z35+1E-50)</f>
        <v>4.2956545484385777E-7</v>
      </c>
      <c r="FC35" s="40">
        <f t="shared" ref="FC35:FC51" si="59">(SUM(AX35:BC35)-AA35)/(AA35+1E-50)</f>
        <v>-2.9327973420170642E-7</v>
      </c>
      <c r="FD35" s="40">
        <f t="shared" ref="FD35:FD51" si="60">(SUM(AY35:BC35)-AB35)/(AB35+1E-50)</f>
        <v>-2.9221338854029183E-7</v>
      </c>
      <c r="FE35" s="40">
        <f t="shared" ref="FE35:FE51" si="61">(BG35-AC35)/(AC35+1E-50)</f>
        <v>2.944572180999389E-7</v>
      </c>
      <c r="FF35" s="40">
        <f t="shared" ref="FF35:FF51" si="62">(BN35-AD35)/(AD35+1E-50)</f>
        <v>-6.454337147726678E-7</v>
      </c>
      <c r="FG35" s="40">
        <f t="shared" ref="FG35:FG51" si="63">(AR35-AE35)/(AE35+1E-50)</f>
        <v>1.4788352895014268E-5</v>
      </c>
    </row>
    <row r="36" spans="1:163" x14ac:dyDescent="0.3">
      <c r="A36" s="15" t="s">
        <v>203</v>
      </c>
      <c r="B36" s="15">
        <v>3563.3821084000001</v>
      </c>
      <c r="C36" s="15">
        <v>11.238786507</v>
      </c>
      <c r="D36" s="15">
        <v>16794.121459000002</v>
      </c>
      <c r="E36" s="15">
        <v>432.92585573000002</v>
      </c>
      <c r="F36" s="15">
        <v>419.93807077000002</v>
      </c>
      <c r="G36" s="15">
        <v>12.668931579000001</v>
      </c>
      <c r="H36" s="15">
        <v>690.13417556000002</v>
      </c>
      <c r="I36" s="17">
        <v>54.037505946000003</v>
      </c>
      <c r="J36" s="17">
        <v>11.042146809</v>
      </c>
      <c r="K36" s="17">
        <v>2.1736888999999999E-3</v>
      </c>
      <c r="L36" s="17">
        <v>15.528018952</v>
      </c>
      <c r="M36" s="17">
        <v>1.2836495668000001</v>
      </c>
      <c r="N36" s="17">
        <v>1.05103E-5</v>
      </c>
      <c r="O36" s="17">
        <v>153.89992115000001</v>
      </c>
      <c r="P36" s="17">
        <v>2.8863699999999999E-5</v>
      </c>
      <c r="Q36" s="17">
        <v>4.6584944000000001E-3</v>
      </c>
      <c r="R36" s="17">
        <v>1.8840662993999999</v>
      </c>
      <c r="S36" s="17">
        <v>8.1628948000000007E-3</v>
      </c>
      <c r="T36" s="17">
        <v>14.837884774999999</v>
      </c>
      <c r="U36" s="17">
        <v>11.318200479</v>
      </c>
      <c r="V36" s="17">
        <v>0.88805309190000004</v>
      </c>
      <c r="W36" s="17">
        <v>4.0482030000000001E-4</v>
      </c>
      <c r="X36" s="17">
        <v>5.2921736E-3</v>
      </c>
      <c r="Y36" s="17">
        <v>6.1017001999999999E-3</v>
      </c>
      <c r="Z36" s="17">
        <v>1.0133898259</v>
      </c>
      <c r="AA36" s="17">
        <v>432.92585206000001</v>
      </c>
      <c r="AB36" s="17">
        <v>419.93818070999998</v>
      </c>
      <c r="AC36" s="17">
        <v>2.6501152341999998</v>
      </c>
      <c r="AD36" s="17">
        <v>1.9254743499</v>
      </c>
      <c r="AE36" s="17">
        <v>8.9446809999999997E-4</v>
      </c>
      <c r="AF36" s="15"/>
      <c r="AG36" s="17" t="s">
        <v>203</v>
      </c>
      <c r="AH36" s="17">
        <v>0</v>
      </c>
      <c r="AI36" s="17">
        <v>5.8805136744435096</v>
      </c>
      <c r="AJ36" s="17">
        <v>11.042132641703301</v>
      </c>
      <c r="AK36" s="17">
        <v>54.037536937650501</v>
      </c>
      <c r="AL36" s="17">
        <v>54.037536937650501</v>
      </c>
      <c r="AM36" s="17">
        <v>2.5255114271557901</v>
      </c>
      <c r="AN36" s="17">
        <v>0.20671166158456</v>
      </c>
      <c r="AO36" s="17">
        <v>3.6952777382749901E-4</v>
      </c>
      <c r="AP36" s="17">
        <v>1.804125784216E-3</v>
      </c>
      <c r="AQ36" s="17">
        <v>15.5280164782745</v>
      </c>
      <c r="AR36" s="17">
        <v>8.9445944537039704E-4</v>
      </c>
      <c r="AS36" s="17">
        <v>1.2836502628638899</v>
      </c>
      <c r="AT36" s="17">
        <v>0</v>
      </c>
      <c r="AU36" s="5">
        <v>2.10204661039038E-6</v>
      </c>
      <c r="AV36" s="5">
        <v>8.4083997137628903E-6</v>
      </c>
      <c r="AW36" s="17">
        <v>3563.3815008696101</v>
      </c>
      <c r="AX36" s="17">
        <v>12.987678039054799</v>
      </c>
      <c r="AY36" s="17">
        <v>323.85617362698798</v>
      </c>
      <c r="AZ36" s="17">
        <v>20.6227110072366</v>
      </c>
      <c r="BA36" s="17">
        <v>0.47914972076224799</v>
      </c>
      <c r="BB36" s="17">
        <v>73.741111701802794</v>
      </c>
      <c r="BC36" s="17">
        <v>1.23881666920859</v>
      </c>
      <c r="BD36" s="17">
        <v>30.506094693694799</v>
      </c>
      <c r="BE36" s="17">
        <v>0.22944702258517999</v>
      </c>
      <c r="BF36" s="17">
        <v>5.3012619199123501</v>
      </c>
      <c r="BG36" s="17">
        <v>2.6501085858720201</v>
      </c>
      <c r="BH36" s="17">
        <v>0</v>
      </c>
      <c r="BI36" s="17">
        <v>0</v>
      </c>
      <c r="BJ36" s="17">
        <v>153.89992005291799</v>
      </c>
      <c r="BK36" s="17">
        <v>153.89992005291799</v>
      </c>
      <c r="BL36" s="17">
        <v>1.71578958471607</v>
      </c>
      <c r="BM36" s="17">
        <v>0</v>
      </c>
      <c r="BN36" s="17">
        <v>1.9254723640509299</v>
      </c>
      <c r="BO36" s="5">
        <v>8.3705476567916504E-6</v>
      </c>
      <c r="BP36" s="5">
        <v>1.6163533454378999E-5</v>
      </c>
      <c r="BQ36" s="17">
        <v>134.35297523319201</v>
      </c>
      <c r="BR36" s="17">
        <v>1.75797664291426</v>
      </c>
      <c r="BS36" s="17">
        <v>0.35486855812823598</v>
      </c>
      <c r="BT36" s="17">
        <v>0</v>
      </c>
      <c r="BU36" s="17">
        <v>160.29615151466999</v>
      </c>
      <c r="BV36" s="17">
        <v>0.26691990311553399</v>
      </c>
      <c r="BW36" s="17">
        <v>1.53729307737782E-3</v>
      </c>
      <c r="BX36" s="17">
        <v>3.1211746988706801E-3</v>
      </c>
      <c r="BY36" s="17">
        <v>0</v>
      </c>
      <c r="BZ36" s="17">
        <v>0</v>
      </c>
      <c r="CA36" s="17">
        <v>1.88407456395477</v>
      </c>
      <c r="CB36" s="17">
        <v>11.2387864576729</v>
      </c>
      <c r="CC36" s="17">
        <v>0</v>
      </c>
      <c r="CD36" s="17">
        <v>4.16310143379575E-3</v>
      </c>
      <c r="CE36" s="17">
        <v>3.9998018172313198E-3</v>
      </c>
      <c r="CF36" s="17">
        <v>696.24645216003398</v>
      </c>
      <c r="CG36" s="17">
        <v>15114.700365959499</v>
      </c>
      <c r="CH36" s="17">
        <v>1545.0602732524001</v>
      </c>
      <c r="CI36" s="17">
        <v>16794.113614445101</v>
      </c>
      <c r="CJ36" s="17">
        <v>0</v>
      </c>
      <c r="CK36" s="17">
        <v>18.694956356572199</v>
      </c>
      <c r="CL36" s="17">
        <v>0</v>
      </c>
      <c r="CM36" s="17">
        <v>0.88804886775791403</v>
      </c>
      <c r="CN36" s="17">
        <v>4.0482147482351599E-4</v>
      </c>
      <c r="CO36" s="17">
        <v>5.2921015358832401E-3</v>
      </c>
      <c r="CP36" s="17">
        <v>6.1016342272148597E-3</v>
      </c>
      <c r="CQ36" s="17">
        <v>1.0133853243479001</v>
      </c>
      <c r="CR36" s="17">
        <v>0.252608920780656</v>
      </c>
      <c r="CS36" s="17">
        <v>77.000931714318398</v>
      </c>
      <c r="CT36" s="17">
        <v>2.4525598102988901</v>
      </c>
      <c r="CU36" s="17">
        <v>1.5788573303978699</v>
      </c>
      <c r="CV36" s="17">
        <v>194.864419339054</v>
      </c>
      <c r="CW36" s="17">
        <v>1.44618779325165</v>
      </c>
      <c r="CX36" s="17">
        <v>0</v>
      </c>
      <c r="CY36" s="5">
        <v>4.3295654197258497E-6</v>
      </c>
      <c r="CZ36" s="17">
        <v>1.1021484160055499</v>
      </c>
      <c r="DA36" s="17">
        <v>432.92578701092401</v>
      </c>
      <c r="DB36" s="17">
        <v>419.93801444618799</v>
      </c>
      <c r="DC36" s="17">
        <v>12.9877725647359</v>
      </c>
      <c r="DD36" s="17">
        <v>0.55710802075904997</v>
      </c>
      <c r="DE36" s="17">
        <v>0</v>
      </c>
      <c r="DF36" s="17">
        <v>5.38990368491101</v>
      </c>
      <c r="DG36" s="17">
        <v>1.2922225789039701</v>
      </c>
      <c r="DH36" s="17">
        <v>35.007757959225501</v>
      </c>
      <c r="DI36" s="17">
        <v>7.3044952581336604</v>
      </c>
      <c r="DJ36" s="17">
        <v>5.25588218868256</v>
      </c>
      <c r="DK36" s="17">
        <v>140.03101887145399</v>
      </c>
      <c r="DL36" s="17">
        <v>0</v>
      </c>
      <c r="DM36" s="17">
        <v>1.2475666093057001</v>
      </c>
      <c r="DN36" s="17">
        <v>22.116185472345698</v>
      </c>
      <c r="DO36" s="17">
        <v>3.9092192678031497E-2</v>
      </c>
      <c r="DP36" s="17">
        <v>12.668931016854099</v>
      </c>
      <c r="DQ36" s="17">
        <v>126.66018163528</v>
      </c>
      <c r="DR36" s="17">
        <v>0</v>
      </c>
      <c r="DS36" s="17">
        <v>6.8946303130059006E-2</v>
      </c>
      <c r="DT36" s="17">
        <v>5.5332262121894997</v>
      </c>
      <c r="DU36" s="17">
        <v>14.837887345874799</v>
      </c>
      <c r="DV36" s="17">
        <v>0</v>
      </c>
      <c r="DW36" s="17">
        <v>690.13387523316601</v>
      </c>
      <c r="DX36" s="17">
        <v>11.318186803838699</v>
      </c>
      <c r="DY36" s="17">
        <v>6.5041924310445696</v>
      </c>
      <c r="EB36" s="56">
        <f t="shared" si="32"/>
        <v>1.008857088669648</v>
      </c>
      <c r="EC36" s="25">
        <f t="shared" si="33"/>
        <v>8.000003948861651E-3</v>
      </c>
      <c r="ED36" s="40">
        <f t="shared" si="34"/>
        <v>-1.7049263073373355E-7</v>
      </c>
      <c r="EE36" s="40">
        <f t="shared" si="35"/>
        <v>-4.3890059300980103E-9</v>
      </c>
      <c r="EF36" s="40">
        <f t="shared" si="36"/>
        <v>-4.6710123657307918E-7</v>
      </c>
      <c r="EG36" s="40">
        <f t="shared" si="37"/>
        <v>-1.5873174379000454E-7</v>
      </c>
      <c r="EH36" s="40">
        <f t="shared" si="38"/>
        <v>-1.341240910328931E-7</v>
      </c>
      <c r="EI36" s="40">
        <f t="shared" si="39"/>
        <v>-4.4372005474844215E-8</v>
      </c>
      <c r="EJ36" s="40">
        <f t="shared" si="40"/>
        <v>-4.3517165885075982E-7</v>
      </c>
      <c r="EK36" s="40">
        <f t="shared" si="41"/>
        <v>5.7352111195582514E-7</v>
      </c>
      <c r="EL36" s="40">
        <f t="shared" si="42"/>
        <v>-1.2830201358846229E-6</v>
      </c>
      <c r="EM36" s="40">
        <f t="shared" si="43"/>
        <v>-1.6258976388326821E-5</v>
      </c>
      <c r="EN36" s="40">
        <f t="shared" si="44"/>
        <v>-1.5930721798079944E-7</v>
      </c>
      <c r="EO36" s="40">
        <f t="shared" si="45"/>
        <v>5.4225382679426384E-7</v>
      </c>
      <c r="EP36" s="40">
        <f t="shared" si="46"/>
        <v>1.3921976848494815E-5</v>
      </c>
      <c r="EQ36" s="40">
        <f t="shared" si="47"/>
        <v>-7.1285417932544124E-9</v>
      </c>
      <c r="ER36" s="40">
        <f t="shared" si="48"/>
        <v>-1.8524687930006177E-6</v>
      </c>
      <c r="ES36" s="40">
        <f t="shared" si="49"/>
        <v>-5.7150978866253321E-6</v>
      </c>
      <c r="ET36" s="40">
        <f t="shared" si="50"/>
        <v>4.3865519874384091E-6</v>
      </c>
      <c r="EU36" s="40">
        <f t="shared" si="51"/>
        <v>1.0352978050283555E-6</v>
      </c>
      <c r="EV36" s="40">
        <f t="shared" si="52"/>
        <v>1.7326423807306292E-7</v>
      </c>
      <c r="EW36" s="40">
        <f t="shared" si="53"/>
        <v>-1.2082451910632666E-6</v>
      </c>
      <c r="EX36" s="40">
        <f t="shared" si="54"/>
        <v>-4.7566323731491573E-6</v>
      </c>
      <c r="EY36" s="40">
        <f t="shared" si="55"/>
        <v>2.9020864713968611E-6</v>
      </c>
      <c r="EZ36" s="40">
        <f t="shared" si="56"/>
        <v>-1.3617111267837268E-5</v>
      </c>
      <c r="FA36" s="40">
        <f t="shared" si="57"/>
        <v>-1.0812197088976759E-5</v>
      </c>
      <c r="FB36" s="40">
        <f t="shared" si="58"/>
        <v>-4.4420735090458174E-6</v>
      </c>
      <c r="FC36" s="40">
        <f t="shared" si="59"/>
        <v>-4.8806266952846485E-7</v>
      </c>
      <c r="FD36" s="40">
        <f t="shared" si="60"/>
        <v>-5.1908593180822871E-7</v>
      </c>
      <c r="FE36" s="40">
        <f t="shared" si="61"/>
        <v>-2.5086939216452224E-6</v>
      </c>
      <c r="FF36" s="40">
        <f t="shared" si="62"/>
        <v>-1.0313557644521663E-6</v>
      </c>
      <c r="FG36" s="40">
        <f t="shared" si="63"/>
        <v>-9.6757275110537628E-6</v>
      </c>
    </row>
    <row r="37" spans="1:163" x14ac:dyDescent="0.3">
      <c r="A37" s="15" t="s">
        <v>204</v>
      </c>
      <c r="B37" s="15">
        <v>2566.6526594000002</v>
      </c>
      <c r="C37" s="15">
        <v>8.0830253431999992</v>
      </c>
      <c r="D37" s="15">
        <v>11994.298762</v>
      </c>
      <c r="E37" s="15">
        <v>307.59319183999997</v>
      </c>
      <c r="F37" s="15">
        <v>298.36540138999999</v>
      </c>
      <c r="G37" s="15">
        <v>9.1115978131999995</v>
      </c>
      <c r="H37" s="15">
        <v>490.43085754999998</v>
      </c>
      <c r="I37" s="17">
        <v>38.400736147000003</v>
      </c>
      <c r="J37" s="17">
        <v>7.8468937206999998</v>
      </c>
      <c r="K37" s="17">
        <v>1.563348E-3</v>
      </c>
      <c r="L37" s="17">
        <v>11.034694297</v>
      </c>
      <c r="M37" s="17">
        <v>0.9122013954</v>
      </c>
      <c r="N37" s="17">
        <v>7.5592146999999999E-6</v>
      </c>
      <c r="O37" s="17">
        <v>109.36608124</v>
      </c>
      <c r="P37" s="17">
        <v>2.0758899999999999E-5</v>
      </c>
      <c r="Q37" s="17">
        <v>3.3503293000000001E-3</v>
      </c>
      <c r="R37" s="17">
        <v>1.3388762417</v>
      </c>
      <c r="S37" s="17">
        <v>5.8706592000000004E-3</v>
      </c>
      <c r="T37" s="17">
        <v>10.544263439</v>
      </c>
      <c r="U37" s="17">
        <v>8.0430660637999996</v>
      </c>
      <c r="V37" s="17">
        <v>0.63095884769999999</v>
      </c>
      <c r="W37" s="17">
        <v>2.8762429999999999E-4</v>
      </c>
      <c r="X37" s="17">
        <v>3.7599445E-3</v>
      </c>
      <c r="Y37" s="17">
        <v>4.3352492999999999E-3</v>
      </c>
      <c r="Z37" s="17">
        <v>0.72007582319999996</v>
      </c>
      <c r="AA37" s="17">
        <v>307.59320831999997</v>
      </c>
      <c r="AB37" s="17">
        <v>298.36548600999998</v>
      </c>
      <c r="AC37" s="17">
        <v>1.8832544926999999</v>
      </c>
      <c r="AD37" s="17">
        <v>1.3683020921</v>
      </c>
      <c r="AE37" s="17">
        <v>6.3551850000000002E-4</v>
      </c>
      <c r="AF37" s="15"/>
      <c r="AG37" s="17" t="s">
        <v>204</v>
      </c>
      <c r="AH37" s="17">
        <v>0</v>
      </c>
      <c r="AI37" s="17">
        <v>4.17887069810482</v>
      </c>
      <c r="AJ37" s="17">
        <v>7.8468851093548704</v>
      </c>
      <c r="AK37" s="17">
        <v>38.400728503612697</v>
      </c>
      <c r="AL37" s="17">
        <v>38.400728503612697</v>
      </c>
      <c r="AM37" s="17">
        <v>1.79470758615883</v>
      </c>
      <c r="AN37" s="17">
        <v>0.14689530963342901</v>
      </c>
      <c r="AO37" s="17">
        <v>2.6576692011001001E-4</v>
      </c>
      <c r="AP37" s="17">
        <v>1.2975977678202301E-3</v>
      </c>
      <c r="AQ37" s="17">
        <v>11.034670573499</v>
      </c>
      <c r="AR37" s="17">
        <v>6.3552176346671704E-4</v>
      </c>
      <c r="AS37" s="17">
        <v>0.912201450891583</v>
      </c>
      <c r="AT37" s="5">
        <v>0</v>
      </c>
      <c r="AU37" s="5">
        <v>1.51186951536897E-6</v>
      </c>
      <c r="AV37" s="5">
        <v>6.0473939571311198E-6</v>
      </c>
      <c r="AW37" s="17">
        <v>2566.6515016010999</v>
      </c>
      <c r="AX37" s="17">
        <v>9.2277016565529593</v>
      </c>
      <c r="AY37" s="17">
        <v>230.09942131538699</v>
      </c>
      <c r="AZ37" s="17">
        <v>14.6524242709039</v>
      </c>
      <c r="BA37" s="17">
        <v>0.340435231182173</v>
      </c>
      <c r="BB37" s="17">
        <v>52.392968949001499</v>
      </c>
      <c r="BC37" s="17">
        <v>0.88017967393640795</v>
      </c>
      <c r="BD37" s="17">
        <v>21.678605517637799</v>
      </c>
      <c r="BE37" s="17">
        <v>0.16305261203343599</v>
      </c>
      <c r="BF37" s="17">
        <v>3.76724881289435</v>
      </c>
      <c r="BG37" s="17">
        <v>1.8832481718180301</v>
      </c>
      <c r="BH37" s="17">
        <v>0</v>
      </c>
      <c r="BI37" s="17">
        <v>0</v>
      </c>
      <c r="BJ37" s="17">
        <v>109.366081256642</v>
      </c>
      <c r="BK37" s="17">
        <v>109.366081256642</v>
      </c>
      <c r="BL37" s="17">
        <v>1.21929762544736</v>
      </c>
      <c r="BM37" s="17">
        <v>0</v>
      </c>
      <c r="BN37" s="17">
        <v>1.3683012810888799</v>
      </c>
      <c r="BO37" s="5">
        <v>6.0201091688503698E-6</v>
      </c>
      <c r="BP37" s="5">
        <v>1.16250544332152E-5</v>
      </c>
      <c r="BQ37" s="17">
        <v>95.954520942696305</v>
      </c>
      <c r="BR37" s="17">
        <v>1.2492719978196101</v>
      </c>
      <c r="BS37" s="17">
        <v>0.25218567659809699</v>
      </c>
      <c r="BT37" s="17">
        <v>0</v>
      </c>
      <c r="BU37" s="17">
        <v>113.911495415717</v>
      </c>
      <c r="BV37" s="17">
        <v>0.189683094919051</v>
      </c>
      <c r="BW37" s="17">
        <v>1.10558949177951E-3</v>
      </c>
      <c r="BX37" s="17">
        <v>2.2446970900092001E-3</v>
      </c>
      <c r="BY37" s="17">
        <v>0</v>
      </c>
      <c r="BZ37" s="17">
        <v>0</v>
      </c>
      <c r="CA37" s="17">
        <v>1.3388793569964099</v>
      </c>
      <c r="CB37" s="17">
        <v>8.08304100496591</v>
      </c>
      <c r="CC37" s="17">
        <v>0</v>
      </c>
      <c r="CD37" s="17">
        <v>2.9940374392213201E-3</v>
      </c>
      <c r="CE37" s="17">
        <v>2.8766183589896202E-3</v>
      </c>
      <c r="CF37" s="17">
        <v>494.77404908590802</v>
      </c>
      <c r="CG37" s="17">
        <v>10794.864694464701</v>
      </c>
      <c r="CH37" s="17">
        <v>1103.47684084415</v>
      </c>
      <c r="CI37" s="17">
        <v>11994.2960562515</v>
      </c>
      <c r="CJ37" s="17">
        <v>0</v>
      </c>
      <c r="CK37" s="17">
        <v>13.2852100242067</v>
      </c>
      <c r="CL37" s="17">
        <v>0</v>
      </c>
      <c r="CM37" s="17">
        <v>0.630957822843631</v>
      </c>
      <c r="CN37" s="17">
        <v>2.8762325551017702E-4</v>
      </c>
      <c r="CO37" s="17">
        <v>3.7599510029817499E-3</v>
      </c>
      <c r="CP37" s="17">
        <v>4.3353079323269197E-3</v>
      </c>
      <c r="CQ37" s="17">
        <v>0.72007530211809101</v>
      </c>
      <c r="CR37" s="17">
        <v>0.179478585106676</v>
      </c>
      <c r="CS37" s="17">
        <v>54.719277221987802</v>
      </c>
      <c r="CT37" s="17">
        <v>1.7425397789866399</v>
      </c>
      <c r="CU37" s="17">
        <v>1.121773507278</v>
      </c>
      <c r="CV37" s="17">
        <v>138.45087378428801</v>
      </c>
      <c r="CW37" s="17">
        <v>1.0275157801330399</v>
      </c>
      <c r="CX37" s="17">
        <v>0</v>
      </c>
      <c r="CY37" s="5">
        <v>3.1137986854941399E-6</v>
      </c>
      <c r="CZ37" s="17">
        <v>0.78307287730727404</v>
      </c>
      <c r="DA37" s="17">
        <v>307.59312543524902</v>
      </c>
      <c r="DB37" s="17">
        <v>298.36534656985799</v>
      </c>
      <c r="DC37" s="17">
        <v>9.22777886539129</v>
      </c>
      <c r="DD37" s="17">
        <v>0.395824239929011</v>
      </c>
      <c r="DE37" s="17">
        <v>0</v>
      </c>
      <c r="DF37" s="17">
        <v>3.82952166614306</v>
      </c>
      <c r="DG37" s="17">
        <v>0.918120234461548</v>
      </c>
      <c r="DH37" s="17">
        <v>24.872954229181399</v>
      </c>
      <c r="DI37" s="17">
        <v>5.1898377715680999</v>
      </c>
      <c r="DJ37" s="17">
        <v>3.7342959617939</v>
      </c>
      <c r="DK37" s="17">
        <v>99.491848103749405</v>
      </c>
      <c r="DL37" s="17">
        <v>0</v>
      </c>
      <c r="DM37" s="17">
        <v>0.88639551690118201</v>
      </c>
      <c r="DN37" s="17">
        <v>15.713519648473</v>
      </c>
      <c r="DO37" s="17">
        <v>2.7774884557174001E-2</v>
      </c>
      <c r="DP37" s="17">
        <v>9.1115973058637501</v>
      </c>
      <c r="DQ37" s="17">
        <v>90.008709610717005</v>
      </c>
      <c r="DR37" s="17">
        <v>0</v>
      </c>
      <c r="DS37" s="17">
        <v>4.8995856577907698E-2</v>
      </c>
      <c r="DT37" s="17">
        <v>3.93208510784951</v>
      </c>
      <c r="DU37" s="17">
        <v>10.5442617789613</v>
      </c>
      <c r="DV37" s="17">
        <v>0</v>
      </c>
      <c r="DW37" s="17">
        <v>490.43067697327399</v>
      </c>
      <c r="DX37" s="17">
        <v>8.0430625638263908</v>
      </c>
      <c r="DY37" s="17">
        <v>4.6220781990678796</v>
      </c>
      <c r="EB37" s="56">
        <f t="shared" si="32"/>
        <v>1.0088562406810264</v>
      </c>
      <c r="EC37" s="25">
        <f t="shared" si="33"/>
        <v>8.0000127137669092E-3</v>
      </c>
      <c r="ED37" s="40">
        <f t="shared" si="34"/>
        <v>-4.5109294241827543E-7</v>
      </c>
      <c r="EE37" s="40">
        <f t="shared" si="35"/>
        <v>1.937611877464997E-6</v>
      </c>
      <c r="EF37" s="40">
        <f t="shared" si="36"/>
        <v>-2.2558621842466271E-7</v>
      </c>
      <c r="EG37" s="40">
        <f t="shared" si="37"/>
        <v>-2.158849828758206E-7</v>
      </c>
      <c r="EH37" s="40">
        <f t="shared" si="38"/>
        <v>-1.8373491611974199E-7</v>
      </c>
      <c r="EI37" s="40">
        <f t="shared" si="39"/>
        <v>-5.5680272533612943E-8</v>
      </c>
      <c r="EJ37" s="40">
        <f t="shared" si="40"/>
        <v>-3.6820017177822413E-7</v>
      </c>
      <c r="EK37" s="40">
        <f t="shared" si="41"/>
        <v>-1.9904272868440493E-7</v>
      </c>
      <c r="EL37" s="40">
        <f t="shared" si="42"/>
        <v>-1.0974208949332569E-6</v>
      </c>
      <c r="EM37" s="40">
        <f t="shared" si="43"/>
        <v>1.0674482098772554E-5</v>
      </c>
      <c r="EN37" s="40">
        <f t="shared" si="44"/>
        <v>-2.1499010631001791E-6</v>
      </c>
      <c r="EO37" s="40">
        <f t="shared" si="45"/>
        <v>6.083260042701892E-8</v>
      </c>
      <c r="EP37" s="40">
        <f t="shared" si="46"/>
        <v>6.4520591127355968E-6</v>
      </c>
      <c r="EQ37" s="40">
        <f t="shared" si="47"/>
        <v>1.5216788348477372E-10</v>
      </c>
      <c r="ER37" s="40">
        <f t="shared" si="48"/>
        <v>3.0005231351143101E-6</v>
      </c>
      <c r="ES37" s="40">
        <f t="shared" si="49"/>
        <v>-1.2750451512312718E-5</v>
      </c>
      <c r="ET37" s="40">
        <f t="shared" si="50"/>
        <v>2.3267993806466832E-6</v>
      </c>
      <c r="EU37" s="40">
        <f t="shared" si="51"/>
        <v>-5.7945606170498042E-7</v>
      </c>
      <c r="EV37" s="40">
        <f t="shared" si="52"/>
        <v>-1.5743524522914213E-7</v>
      </c>
      <c r="EW37" s="40">
        <f t="shared" si="53"/>
        <v>-4.3515415401896937E-7</v>
      </c>
      <c r="EX37" s="40">
        <f t="shared" si="54"/>
        <v>-1.6242840127017931E-6</v>
      </c>
      <c r="EY37" s="40">
        <f t="shared" si="55"/>
        <v>-3.6314380355701519E-6</v>
      </c>
      <c r="EZ37" s="40">
        <f t="shared" si="56"/>
        <v>1.7295419519830194E-6</v>
      </c>
      <c r="FA37" s="40">
        <f t="shared" si="57"/>
        <v>1.3524557150570444E-5</v>
      </c>
      <c r="FB37" s="40">
        <f t="shared" si="58"/>
        <v>-7.2364866610781626E-7</v>
      </c>
      <c r="FC37" s="40">
        <f t="shared" si="59"/>
        <v>-2.5105572521867747E-7</v>
      </c>
      <c r="FD37" s="40">
        <f t="shared" si="60"/>
        <v>-1.8959830021998627E-7</v>
      </c>
      <c r="FE37" s="40">
        <f t="shared" si="61"/>
        <v>-3.3563610198919146E-6</v>
      </c>
      <c r="FF37" s="40">
        <f t="shared" si="62"/>
        <v>-5.9271349851850804E-7</v>
      </c>
      <c r="FG37" s="40">
        <f t="shared" si="63"/>
        <v>5.1351246533710857E-6</v>
      </c>
    </row>
    <row r="38" spans="1:163" x14ac:dyDescent="0.3">
      <c r="A38" s="15" t="s">
        <v>205</v>
      </c>
      <c r="B38" s="15">
        <v>1014.4570883</v>
      </c>
      <c r="C38" s="15">
        <v>3.2233473685999998</v>
      </c>
      <c r="D38" s="15">
        <v>4970.1377279999997</v>
      </c>
      <c r="E38" s="15">
        <v>130.82674016999999</v>
      </c>
      <c r="F38" s="15">
        <v>126.90193576</v>
      </c>
      <c r="G38" s="15">
        <v>3.6335213562000002</v>
      </c>
      <c r="H38" s="15">
        <v>208.37279536</v>
      </c>
      <c r="I38" s="17">
        <v>16.315589877000001</v>
      </c>
      <c r="J38" s="17">
        <v>3.3339647258</v>
      </c>
      <c r="K38" s="17">
        <v>6.2341049999999998E-4</v>
      </c>
      <c r="L38" s="17">
        <v>4.6883878960000001</v>
      </c>
      <c r="M38" s="17">
        <v>0.38757339950000003</v>
      </c>
      <c r="N38" s="17">
        <v>3.0143572000000001E-6</v>
      </c>
      <c r="O38" s="17">
        <v>46.467133365000002</v>
      </c>
      <c r="P38" s="17">
        <v>8.2784390000000002E-6</v>
      </c>
      <c r="Q38" s="17">
        <v>1.3362513E-3</v>
      </c>
      <c r="R38" s="17">
        <v>0.56885773120000005</v>
      </c>
      <c r="S38" s="17">
        <v>2.3415243999999999E-3</v>
      </c>
      <c r="T38" s="17">
        <v>4.4800151007000002</v>
      </c>
      <c r="U38" s="17">
        <v>3.4173138440000002</v>
      </c>
      <c r="V38" s="17">
        <v>0.26836539710000001</v>
      </c>
      <c r="W38" s="17">
        <v>1.223334E-4</v>
      </c>
      <c r="X38" s="17">
        <v>1.5995058E-3</v>
      </c>
      <c r="Y38" s="17">
        <v>1.8438852E-3</v>
      </c>
      <c r="Z38" s="17">
        <v>0.30610927449999997</v>
      </c>
      <c r="AA38" s="17">
        <v>130.82679300999999</v>
      </c>
      <c r="AB38" s="17">
        <v>126.90194305</v>
      </c>
      <c r="AC38" s="17">
        <v>0.80015153419999996</v>
      </c>
      <c r="AD38" s="17">
        <v>0.58136009870000005</v>
      </c>
      <c r="AE38" s="17">
        <v>2.7030110000000001E-4</v>
      </c>
      <c r="AF38" s="15"/>
      <c r="AG38" s="17" t="s">
        <v>205</v>
      </c>
      <c r="AH38" s="17">
        <v>0</v>
      </c>
      <c r="AI38" s="17">
        <v>1.7755047069903001</v>
      </c>
      <c r="AJ38" s="17">
        <v>3.3339498492698501</v>
      </c>
      <c r="AK38" s="17">
        <v>16.3156074768732</v>
      </c>
      <c r="AL38" s="17">
        <v>16.3156074768732</v>
      </c>
      <c r="AM38" s="17">
        <v>0.762529548780568</v>
      </c>
      <c r="AN38" s="17">
        <v>6.2413483702124697E-2</v>
      </c>
      <c r="AO38" s="17">
        <v>1.05978876414402E-4</v>
      </c>
      <c r="AP38" s="17">
        <v>5.1743069936121004E-4</v>
      </c>
      <c r="AQ38" s="17">
        <v>4.6883854683086597</v>
      </c>
      <c r="AR38" s="17">
        <v>2.7029424085159602E-4</v>
      </c>
      <c r="AS38" s="17">
        <v>0.38757171969472098</v>
      </c>
      <c r="AT38" s="5">
        <v>0</v>
      </c>
      <c r="AU38" s="5">
        <v>6.0287647392758904E-7</v>
      </c>
      <c r="AV38" s="5">
        <v>2.4114864762975599E-6</v>
      </c>
      <c r="AW38" s="17">
        <v>1014.45554377552</v>
      </c>
      <c r="AX38" s="17">
        <v>3.9248528017989601</v>
      </c>
      <c r="AY38" s="17">
        <v>97.8667229065736</v>
      </c>
      <c r="AZ38" s="17">
        <v>6.2320193058747702</v>
      </c>
      <c r="BA38" s="17">
        <v>0.14479494524270101</v>
      </c>
      <c r="BB38" s="17">
        <v>22.283988954843799</v>
      </c>
      <c r="BC38" s="17">
        <v>0.37436090587917598</v>
      </c>
      <c r="BD38" s="17">
        <v>9.2107640522809504</v>
      </c>
      <c r="BE38" s="17">
        <v>6.9277990919029697E-2</v>
      </c>
      <c r="BF38" s="17">
        <v>1.60061660261545</v>
      </c>
      <c r="BG38" s="17">
        <v>0.80014847870610695</v>
      </c>
      <c r="BH38" s="17">
        <v>0</v>
      </c>
      <c r="BI38" s="17">
        <v>0</v>
      </c>
      <c r="BJ38" s="17">
        <v>46.467158148775802</v>
      </c>
      <c r="BK38" s="17">
        <v>46.467158148775802</v>
      </c>
      <c r="BL38" s="17">
        <v>0.51805404840864799</v>
      </c>
      <c r="BM38" s="17">
        <v>0</v>
      </c>
      <c r="BN38" s="17">
        <v>0.581363527628598</v>
      </c>
      <c r="BO38" s="5">
        <v>2.4007061584178501E-6</v>
      </c>
      <c r="BP38" s="5">
        <v>4.63596684523443E-6</v>
      </c>
      <c r="BQ38" s="17">
        <v>39.761157299999397</v>
      </c>
      <c r="BR38" s="17">
        <v>0.53078387248631798</v>
      </c>
      <c r="BS38" s="17">
        <v>0.107146966667822</v>
      </c>
      <c r="BT38" s="17">
        <v>0</v>
      </c>
      <c r="BU38" s="17">
        <v>48.398411587291001</v>
      </c>
      <c r="BV38" s="17">
        <v>8.0591113733802802E-2</v>
      </c>
      <c r="BW38" s="17">
        <v>4.4096505233221401E-4</v>
      </c>
      <c r="BX38" s="17">
        <v>8.9528960575847101E-4</v>
      </c>
      <c r="BY38" s="17">
        <v>0</v>
      </c>
      <c r="BZ38" s="17">
        <v>0</v>
      </c>
      <c r="CA38" s="17">
        <v>0.568852638797401</v>
      </c>
      <c r="CB38" s="17">
        <v>3.22334444617139</v>
      </c>
      <c r="CC38" s="17">
        <v>0</v>
      </c>
      <c r="CD38" s="17">
        <v>1.19415792258469E-3</v>
      </c>
      <c r="CE38" s="17">
        <v>1.1473776936347E-3</v>
      </c>
      <c r="CF38" s="17">
        <v>210.21813566141401</v>
      </c>
      <c r="CG38" s="17">
        <v>4473.12017174005</v>
      </c>
      <c r="CH38" s="17">
        <v>457.252434453832</v>
      </c>
      <c r="CI38" s="17">
        <v>4970.13376349388</v>
      </c>
      <c r="CJ38" s="17">
        <v>0</v>
      </c>
      <c r="CK38" s="17">
        <v>5.6445875848366098</v>
      </c>
      <c r="CL38" s="17">
        <v>0</v>
      </c>
      <c r="CM38" s="17">
        <v>0.26836826043861001</v>
      </c>
      <c r="CN38" s="17">
        <v>1.2233266717152501E-4</v>
      </c>
      <c r="CO38" s="17">
        <v>1.5994880837756299E-3</v>
      </c>
      <c r="CP38" s="17">
        <v>1.84391344261644E-3</v>
      </c>
      <c r="CQ38" s="17">
        <v>0.30610261245501202</v>
      </c>
      <c r="CR38" s="17">
        <v>7.6336513280091695E-2</v>
      </c>
      <c r="CS38" s="17">
        <v>23.2489286898989</v>
      </c>
      <c r="CT38" s="17">
        <v>0.741144252274894</v>
      </c>
      <c r="CU38" s="17">
        <v>0.47711823167270201</v>
      </c>
      <c r="CV38" s="17">
        <v>58.8864906827163</v>
      </c>
      <c r="CW38" s="17">
        <v>0.43702580432877403</v>
      </c>
      <c r="CX38" s="17">
        <v>0</v>
      </c>
      <c r="CY38" s="5">
        <v>1.2417775514365799E-6</v>
      </c>
      <c r="CZ38" s="17">
        <v>0.33306015696908498</v>
      </c>
      <c r="DA38" s="17">
        <v>130.82672479069799</v>
      </c>
      <c r="DB38" s="17">
        <v>126.90191745151201</v>
      </c>
      <c r="DC38" s="17">
        <v>3.9248073391866001</v>
      </c>
      <c r="DD38" s="17">
        <v>0.168353318121441</v>
      </c>
      <c r="DE38" s="17">
        <v>0</v>
      </c>
      <c r="DF38" s="17">
        <v>1.6287875668138201</v>
      </c>
      <c r="DG38" s="17">
        <v>0.39049852543858099</v>
      </c>
      <c r="DH38" s="17">
        <v>10.579054773833301</v>
      </c>
      <c r="DI38" s="17">
        <v>2.20736286755182</v>
      </c>
      <c r="DJ38" s="17">
        <v>1.5882836940645999</v>
      </c>
      <c r="DK38" s="17">
        <v>42.316256640045701</v>
      </c>
      <c r="DL38" s="17">
        <v>0</v>
      </c>
      <c r="DM38" s="17">
        <v>0.37700432745250401</v>
      </c>
      <c r="DN38" s="17">
        <v>6.6833267128534999</v>
      </c>
      <c r="DO38" s="17">
        <v>1.18133840947546E-2</v>
      </c>
      <c r="DP38" s="17">
        <v>3.63352134085109</v>
      </c>
      <c r="DQ38" s="17">
        <v>38.242885960034101</v>
      </c>
      <c r="DR38" s="17">
        <v>0</v>
      </c>
      <c r="DS38" s="17">
        <v>2.08167274325376E-2</v>
      </c>
      <c r="DT38" s="17">
        <v>1.6706528309108899</v>
      </c>
      <c r="DU38" s="17">
        <v>4.4800128456634498</v>
      </c>
      <c r="DV38" s="17">
        <v>0</v>
      </c>
      <c r="DW38" s="17">
        <v>208.372770713801</v>
      </c>
      <c r="DX38" s="17">
        <v>3.4173198527836099</v>
      </c>
      <c r="DY38" s="17">
        <v>1.96381302679315</v>
      </c>
      <c r="EB38" s="56">
        <f t="shared" si="32"/>
        <v>1.0088560752985696</v>
      </c>
      <c r="EC38" s="25">
        <f t="shared" si="33"/>
        <v>8.0000175431995408E-3</v>
      </c>
      <c r="ED38" s="40">
        <f t="shared" si="34"/>
        <v>-1.5225133697575851E-6</v>
      </c>
      <c r="EE38" s="40">
        <f t="shared" si="35"/>
        <v>-9.0664401803036141E-7</v>
      </c>
      <c r="EF38" s="40">
        <f t="shared" si="36"/>
        <v>-7.9766524323180139E-7</v>
      </c>
      <c r="EG38" s="40">
        <f t="shared" si="37"/>
        <v>-1.1755472909463792E-7</v>
      </c>
      <c r="EH38" s="40">
        <f t="shared" si="38"/>
        <v>-1.4427272433121613E-7</v>
      </c>
      <c r="EI38" s="40">
        <f t="shared" si="39"/>
        <v>-4.2242520789607385E-9</v>
      </c>
      <c r="EJ38" s="40">
        <f t="shared" si="40"/>
        <v>-1.1827935096795886E-7</v>
      </c>
      <c r="EK38" s="40">
        <f t="shared" si="41"/>
        <v>1.0787151020830976E-6</v>
      </c>
      <c r="EL38" s="40">
        <f t="shared" si="42"/>
        <v>-4.4621138414734674E-6</v>
      </c>
      <c r="EM38" s="40">
        <f t="shared" si="43"/>
        <v>-1.4825293895333273E-6</v>
      </c>
      <c r="EN38" s="40">
        <f t="shared" si="44"/>
        <v>-5.1780940362722997E-7</v>
      </c>
      <c r="EO38" s="40">
        <f t="shared" si="45"/>
        <v>-4.3341603969968102E-6</v>
      </c>
      <c r="EP38" s="40">
        <f t="shared" si="46"/>
        <v>1.9076123920797111E-6</v>
      </c>
      <c r="EQ38" s="40">
        <f t="shared" si="47"/>
        <v>5.3336141063281264E-7</v>
      </c>
      <c r="ER38" s="40">
        <f t="shared" si="48"/>
        <v>1.3958052791541158E-6</v>
      </c>
      <c r="ES38" s="40">
        <f t="shared" si="49"/>
        <v>2.5130682268231676E-6</v>
      </c>
      <c r="ET38" s="40">
        <f t="shared" si="50"/>
        <v>-8.951979237949623E-6</v>
      </c>
      <c r="EU38" s="40">
        <f t="shared" si="51"/>
        <v>4.7901356015466733E-6</v>
      </c>
      <c r="EV38" s="40">
        <f t="shared" si="52"/>
        <v>-5.0335467619920472E-7</v>
      </c>
      <c r="EW38" s="40">
        <f t="shared" si="53"/>
        <v>1.758335313667479E-6</v>
      </c>
      <c r="EX38" s="40">
        <f t="shared" si="54"/>
        <v>1.0669552188675197E-5</v>
      </c>
      <c r="EY38" s="40">
        <f t="shared" si="55"/>
        <v>-5.9904202367166021E-6</v>
      </c>
      <c r="EZ38" s="40">
        <f t="shared" si="56"/>
        <v>-1.1076061349773738E-5</v>
      </c>
      <c r="FA38" s="40">
        <f t="shared" si="57"/>
        <v>1.5316906085024319E-5</v>
      </c>
      <c r="FB38" s="40">
        <f t="shared" si="58"/>
        <v>-2.1763616926766537E-5</v>
      </c>
      <c r="FC38" s="40">
        <f t="shared" si="59"/>
        <v>-4.0656646679502275E-7</v>
      </c>
      <c r="FD38" s="40">
        <f t="shared" si="60"/>
        <v>-4.4153449986049561E-7</v>
      </c>
      <c r="FE38" s="40">
        <f t="shared" si="61"/>
        <v>-3.8186440473010461E-6</v>
      </c>
      <c r="FF38" s="40">
        <f t="shared" si="62"/>
        <v>5.8981147925629031E-6</v>
      </c>
      <c r="FG38" s="40">
        <f t="shared" si="63"/>
        <v>-2.5375954459638417E-5</v>
      </c>
    </row>
    <row r="39" spans="1:163" x14ac:dyDescent="0.3">
      <c r="A39" s="15" t="s">
        <v>206</v>
      </c>
      <c r="B39" s="15">
        <v>2326.0158542999998</v>
      </c>
      <c r="C39" s="15">
        <v>7.3717825415</v>
      </c>
      <c r="D39" s="15">
        <v>11266.278919</v>
      </c>
      <c r="E39" s="15">
        <v>295.25023972000002</v>
      </c>
      <c r="F39" s="15">
        <v>286.39273434</v>
      </c>
      <c r="G39" s="15">
        <v>8.3098485595000007</v>
      </c>
      <c r="H39" s="15">
        <v>470.39425993999998</v>
      </c>
      <c r="I39" s="17">
        <v>36.831870553999998</v>
      </c>
      <c r="J39" s="17">
        <v>7.5263081591000001</v>
      </c>
      <c r="K39" s="17">
        <v>1.4250274000000001E-3</v>
      </c>
      <c r="L39" s="17">
        <v>10.58387085</v>
      </c>
      <c r="M39" s="17">
        <v>0.8749333238</v>
      </c>
      <c r="N39" s="17">
        <v>6.8903403E-6</v>
      </c>
      <c r="O39" s="17">
        <v>104.89791997</v>
      </c>
      <c r="P39" s="17">
        <v>1.8923399999999999E-5</v>
      </c>
      <c r="Q39" s="17">
        <v>3.0544832999999999E-3</v>
      </c>
      <c r="R39" s="17">
        <v>1.2841763298</v>
      </c>
      <c r="S39" s="17">
        <v>5.3520455999999999E-3</v>
      </c>
      <c r="T39" s="17">
        <v>10.113476589999999</v>
      </c>
      <c r="U39" s="17">
        <v>7.7144658631</v>
      </c>
      <c r="V39" s="17">
        <v>0.60564659509999996</v>
      </c>
      <c r="W39" s="17">
        <v>2.7608249999999998E-4</v>
      </c>
      <c r="X39" s="17">
        <v>3.6096155999999998E-3</v>
      </c>
      <c r="Y39" s="17">
        <v>4.1612860999999998E-3</v>
      </c>
      <c r="Z39" s="17">
        <v>0.69093411959999995</v>
      </c>
      <c r="AA39" s="17">
        <v>295.25034448000002</v>
      </c>
      <c r="AB39" s="17">
        <v>286.39278346999998</v>
      </c>
      <c r="AC39" s="17">
        <v>1.8063139587000001</v>
      </c>
      <c r="AD39" s="17">
        <v>1.3123999849000001</v>
      </c>
      <c r="AE39" s="17">
        <v>6.1001670000000003E-4</v>
      </c>
      <c r="AF39" s="15"/>
      <c r="AG39" s="17" t="s">
        <v>206</v>
      </c>
      <c r="AH39" s="17">
        <v>0</v>
      </c>
      <c r="AI39" s="17">
        <v>4.0081419671021203</v>
      </c>
      <c r="AJ39" s="17">
        <v>7.5262994645050698</v>
      </c>
      <c r="AK39" s="17">
        <v>36.831863226279999</v>
      </c>
      <c r="AL39" s="17">
        <v>36.831863226279999</v>
      </c>
      <c r="AM39" s="17">
        <v>1.72138200472512</v>
      </c>
      <c r="AN39" s="17">
        <v>0.140893829154881</v>
      </c>
      <c r="AO39" s="17">
        <v>2.4225333871591699E-4</v>
      </c>
      <c r="AP39" s="17">
        <v>1.18274633443013E-3</v>
      </c>
      <c r="AQ39" s="17">
        <v>10.5838861550098</v>
      </c>
      <c r="AR39" s="17">
        <v>6.1001879072150697E-4</v>
      </c>
      <c r="AS39" s="17">
        <v>0.87493129035328399</v>
      </c>
      <c r="AT39" s="5">
        <v>0</v>
      </c>
      <c r="AU39" s="5">
        <v>1.3780669002132901E-6</v>
      </c>
      <c r="AV39" s="5">
        <v>5.5123830549667404E-6</v>
      </c>
      <c r="AW39" s="17">
        <v>2326.0157993979101</v>
      </c>
      <c r="AX39" s="17">
        <v>8.8575727634164991</v>
      </c>
      <c r="AY39" s="17">
        <v>220.86597360824899</v>
      </c>
      <c r="AZ39" s="17">
        <v>14.064448155447799</v>
      </c>
      <c r="BA39" s="17">
        <v>0.32677389993220701</v>
      </c>
      <c r="BB39" s="17">
        <v>50.290582454185099</v>
      </c>
      <c r="BC39" s="17">
        <v>0.84486074427707603</v>
      </c>
      <c r="BD39" s="17">
        <v>20.7929543037584</v>
      </c>
      <c r="BE39" s="17">
        <v>0.156393143734674</v>
      </c>
      <c r="BF39" s="17">
        <v>3.6133397972047399</v>
      </c>
      <c r="BG39" s="17">
        <v>1.80631288752703</v>
      </c>
      <c r="BH39" s="17">
        <v>0</v>
      </c>
      <c r="BI39" s="17">
        <v>0</v>
      </c>
      <c r="BJ39" s="17">
        <v>104.897987117914</v>
      </c>
      <c r="BK39" s="17">
        <v>104.897987117914</v>
      </c>
      <c r="BL39" s="17">
        <v>1.1694816872271601</v>
      </c>
      <c r="BM39" s="17">
        <v>0</v>
      </c>
      <c r="BN39" s="17">
        <v>1.3124020448243401</v>
      </c>
      <c r="BO39" s="5">
        <v>5.4877636445727502E-6</v>
      </c>
      <c r="BP39" s="5">
        <v>1.05972740347486E-5</v>
      </c>
      <c r="BQ39" s="17">
        <v>90.130194499313802</v>
      </c>
      <c r="BR39" s="17">
        <v>1.1982369987635799</v>
      </c>
      <c r="BS39" s="17">
        <v>0.24188329727233501</v>
      </c>
      <c r="BT39" s="17">
        <v>0</v>
      </c>
      <c r="BU39" s="17">
        <v>109.257280435609</v>
      </c>
      <c r="BV39" s="17">
        <v>0.18193287228757801</v>
      </c>
      <c r="BW39" s="17">
        <v>1.0079809338227499E-3</v>
      </c>
      <c r="BX39" s="17">
        <v>2.0465283155585599E-3</v>
      </c>
      <c r="BY39" s="17">
        <v>0</v>
      </c>
      <c r="BZ39" s="17">
        <v>0</v>
      </c>
      <c r="CA39" s="17">
        <v>1.28417513263488</v>
      </c>
      <c r="CB39" s="17">
        <v>7.3717756841801796</v>
      </c>
      <c r="CC39" s="17">
        <v>0</v>
      </c>
      <c r="CD39" s="17">
        <v>2.7295594424400701E-3</v>
      </c>
      <c r="CE39" s="17">
        <v>2.6224980807111999E-3</v>
      </c>
      <c r="CF39" s="17">
        <v>474.55980992035802</v>
      </c>
      <c r="CG39" s="17">
        <v>10139.6467319935</v>
      </c>
      <c r="CH39" s="17">
        <v>1036.49717588363</v>
      </c>
      <c r="CI39" s="17">
        <v>11266.274102376499</v>
      </c>
      <c r="CJ39" s="17">
        <v>0</v>
      </c>
      <c r="CK39" s="17">
        <v>12.742470040917301</v>
      </c>
      <c r="CL39" s="17">
        <v>0</v>
      </c>
      <c r="CM39" s="17">
        <v>0.60565222161769605</v>
      </c>
      <c r="CN39" s="17">
        <v>2.7608405673863599E-4</v>
      </c>
      <c r="CO39" s="17">
        <v>3.6095242149718001E-3</v>
      </c>
      <c r="CP39" s="17">
        <v>4.1612287355081799E-3</v>
      </c>
      <c r="CQ39" s="17">
        <v>0.69093225527375302</v>
      </c>
      <c r="CR39" s="17">
        <v>0.17227624843554501</v>
      </c>
      <c r="CS39" s="17">
        <v>52.483640335286204</v>
      </c>
      <c r="CT39" s="17">
        <v>1.67261734801611</v>
      </c>
      <c r="CU39" s="17">
        <v>1.0767578546272201</v>
      </c>
      <c r="CV39" s="17">
        <v>132.89513236693699</v>
      </c>
      <c r="CW39" s="17">
        <v>0.98628323248400296</v>
      </c>
      <c r="CX39" s="17">
        <v>0</v>
      </c>
      <c r="CY39" s="5">
        <v>2.83853398541642E-6</v>
      </c>
      <c r="CZ39" s="17">
        <v>0.75165258246002797</v>
      </c>
      <c r="DA39" s="17">
        <v>295.25009820511002</v>
      </c>
      <c r="DB39" s="17">
        <v>286.39258014382199</v>
      </c>
      <c r="DC39" s="17">
        <v>8.8575180612884896</v>
      </c>
      <c r="DD39" s="17">
        <v>0.37994091838599597</v>
      </c>
      <c r="DE39" s="17">
        <v>0</v>
      </c>
      <c r="DF39" s="17">
        <v>3.67584604847963</v>
      </c>
      <c r="DG39" s="17">
        <v>0.88127975453848895</v>
      </c>
      <c r="DH39" s="17">
        <v>23.8748667010587</v>
      </c>
      <c r="DI39" s="17">
        <v>4.9815792316671903</v>
      </c>
      <c r="DJ39" s="17">
        <v>3.5844516021980102</v>
      </c>
      <c r="DK39" s="17">
        <v>95.499458270473994</v>
      </c>
      <c r="DL39" s="17">
        <v>0</v>
      </c>
      <c r="DM39" s="17">
        <v>0.85082728078396197</v>
      </c>
      <c r="DN39" s="17">
        <v>15.0829502956949</v>
      </c>
      <c r="DO39" s="17">
        <v>2.66604075811438E-2</v>
      </c>
      <c r="DP39" s="17">
        <v>8.3098441570881398</v>
      </c>
      <c r="DQ39" s="17">
        <v>86.3314741810333</v>
      </c>
      <c r="DR39" s="17">
        <v>0</v>
      </c>
      <c r="DS39" s="17">
        <v>4.6993769173863699E-2</v>
      </c>
      <c r="DT39" s="17">
        <v>3.7714423976885598</v>
      </c>
      <c r="DU39" s="17">
        <v>10.1134816049408</v>
      </c>
      <c r="DV39" s="17">
        <v>0</v>
      </c>
      <c r="DW39" s="17">
        <v>470.39407053214001</v>
      </c>
      <c r="DX39" s="17">
        <v>7.7144694540685803</v>
      </c>
      <c r="DY39" s="17">
        <v>4.4332455689282</v>
      </c>
      <c r="EB39" s="56">
        <f t="shared" si="32"/>
        <v>1.0088558501247804</v>
      </c>
      <c r="EC39" s="25">
        <f t="shared" si="33"/>
        <v>8.0000001491444105E-3</v>
      </c>
      <c r="ED39" s="40">
        <f t="shared" si="34"/>
        <v>-2.3603489024140949E-8</v>
      </c>
      <c r="EE39" s="40">
        <f t="shared" si="35"/>
        <v>-9.3021189675839684E-7</v>
      </c>
      <c r="EF39" s="40">
        <f t="shared" si="36"/>
        <v>-4.2752567512823851E-7</v>
      </c>
      <c r="EG39" s="40">
        <f t="shared" si="37"/>
        <v>-4.7930491144696948E-7</v>
      </c>
      <c r="EH39" s="40">
        <f t="shared" si="38"/>
        <v>-5.3840813514914437E-7</v>
      </c>
      <c r="EI39" s="40">
        <f t="shared" si="39"/>
        <v>-5.2978244179970523E-7</v>
      </c>
      <c r="EJ39" s="40">
        <f t="shared" si="40"/>
        <v>-4.026576769914739E-7</v>
      </c>
      <c r="EK39" s="40">
        <f t="shared" si="41"/>
        <v>-1.9895052541632129E-7</v>
      </c>
      <c r="EL39" s="40">
        <f t="shared" si="42"/>
        <v>-1.1552270710221883E-6</v>
      </c>
      <c r="EM39" s="40">
        <f t="shared" si="43"/>
        <v>-1.9457067248667549E-5</v>
      </c>
      <c r="EN39" s="40">
        <f t="shared" si="44"/>
        <v>1.4460692138887574E-6</v>
      </c>
      <c r="EO39" s="40">
        <f t="shared" si="45"/>
        <v>-2.3241162048534977E-6</v>
      </c>
      <c r="EP39" s="40">
        <f t="shared" si="46"/>
        <v>1.5914334453158054E-5</v>
      </c>
      <c r="EQ39" s="40">
        <f t="shared" si="47"/>
        <v>6.401262676563776E-7</v>
      </c>
      <c r="ER39" s="40">
        <f t="shared" si="48"/>
        <v>9.0715589043233825E-6</v>
      </c>
      <c r="ES39" s="40">
        <f t="shared" si="49"/>
        <v>8.4955060353296341E-6</v>
      </c>
      <c r="ET39" s="40">
        <f t="shared" si="50"/>
        <v>-9.3224356511268037E-7</v>
      </c>
      <c r="EU39" s="40">
        <f t="shared" si="51"/>
        <v>2.2277746045583856E-6</v>
      </c>
      <c r="EV39" s="40">
        <f t="shared" si="52"/>
        <v>4.9586714872767905E-7</v>
      </c>
      <c r="EW39" s="40">
        <f t="shared" si="53"/>
        <v>4.6548505677440398E-7</v>
      </c>
      <c r="EX39" s="40">
        <f t="shared" si="54"/>
        <v>9.290100434164924E-6</v>
      </c>
      <c r="EY39" s="40">
        <f t="shared" si="55"/>
        <v>5.6386719042417962E-6</v>
      </c>
      <c r="EZ39" s="40">
        <f t="shared" si="56"/>
        <v>-2.5317108059835424E-5</v>
      </c>
      <c r="FA39" s="40">
        <f t="shared" si="57"/>
        <v>-1.3785279464417158E-5</v>
      </c>
      <c r="FB39" s="40">
        <f t="shared" si="58"/>
        <v>-2.6982691895657879E-6</v>
      </c>
      <c r="FC39" s="40">
        <f t="shared" si="59"/>
        <v>-4.4997235335775931E-7</v>
      </c>
      <c r="FD39" s="40">
        <f t="shared" si="60"/>
        <v>-5.0492860553960925E-7</v>
      </c>
      <c r="FE39" s="40">
        <f t="shared" si="61"/>
        <v>-5.9301593997134476E-7</v>
      </c>
      <c r="FF39" s="40">
        <f t="shared" si="62"/>
        <v>1.5695857693484314E-6</v>
      </c>
      <c r="FG39" s="40">
        <f t="shared" si="63"/>
        <v>3.4273184765994087E-6</v>
      </c>
    </row>
    <row r="40" spans="1:163" x14ac:dyDescent="0.3">
      <c r="A40" s="15" t="s">
        <v>207</v>
      </c>
      <c r="B40" s="15">
        <v>13.794149040000001</v>
      </c>
      <c r="C40" s="15">
        <v>4.6063732099999997E-2</v>
      </c>
      <c r="D40" s="15">
        <v>92.432474400000004</v>
      </c>
      <c r="E40" s="15">
        <v>2.9373926400000001</v>
      </c>
      <c r="F40" s="15">
        <v>2.8492708649999998</v>
      </c>
      <c r="G40" s="15">
        <v>5.1925385400000003E-2</v>
      </c>
      <c r="H40" s="15">
        <v>4.6634586599999999</v>
      </c>
      <c r="I40" s="17">
        <v>0.36514881310000002</v>
      </c>
      <c r="J40" s="5">
        <v>7.4615338599999997E-2</v>
      </c>
      <c r="K40" s="17">
        <v>8.9008214000000001E-6</v>
      </c>
      <c r="L40" s="17">
        <v>0.1049278199</v>
      </c>
      <c r="M40" s="17">
        <v>8.6740331000000007E-3</v>
      </c>
      <c r="N40" s="5">
        <v>4.3009990000000003E-8</v>
      </c>
      <c r="O40" s="17">
        <v>1.0399512812</v>
      </c>
      <c r="P40" s="17">
        <v>1.183417E-7</v>
      </c>
      <c r="Q40" s="17">
        <v>1.9125499999999998E-5</v>
      </c>
      <c r="R40" s="17">
        <v>1.2731242199999999E-2</v>
      </c>
      <c r="S40" s="17">
        <v>3.34684E-5</v>
      </c>
      <c r="T40" s="17">
        <v>0.10026436129999999</v>
      </c>
      <c r="U40" s="17">
        <v>7.6480722099999995E-2</v>
      </c>
      <c r="V40" s="17">
        <v>6.0259229999999999E-3</v>
      </c>
      <c r="W40" s="5">
        <v>2.7466971E-6</v>
      </c>
      <c r="X40" s="17">
        <v>3.59439E-5</v>
      </c>
      <c r="Y40" s="17">
        <v>4.1399900000000003E-5</v>
      </c>
      <c r="Z40" s="17">
        <v>6.8641878999999998E-3</v>
      </c>
      <c r="AA40" s="17">
        <v>2.9373928500000002</v>
      </c>
      <c r="AB40" s="17">
        <v>2.8492715999999998</v>
      </c>
      <c r="AC40" s="17">
        <v>1.7907681299999999E-2</v>
      </c>
      <c r="AD40" s="17">
        <v>1.3011049699999999E-2</v>
      </c>
      <c r="AE40" s="5">
        <v>6.0689468999999999E-6</v>
      </c>
      <c r="AF40" s="15"/>
      <c r="AG40" s="17" t="s">
        <v>207</v>
      </c>
      <c r="AH40" s="17">
        <v>0</v>
      </c>
      <c r="AI40" s="17">
        <v>3.9736763378913798E-2</v>
      </c>
      <c r="AJ40" s="17">
        <v>7.4615059004899897E-2</v>
      </c>
      <c r="AK40" s="17">
        <v>0.36514746762684602</v>
      </c>
      <c r="AL40" s="17">
        <v>0.36514746762684602</v>
      </c>
      <c r="AM40" s="17">
        <v>1.70659406074836E-2</v>
      </c>
      <c r="AN40" s="17">
        <v>1.3968281052244001E-3</v>
      </c>
      <c r="AO40" s="5">
        <v>1.5131323820389399E-6</v>
      </c>
      <c r="AP40" s="5">
        <v>7.3877268693816497E-6</v>
      </c>
      <c r="AQ40" s="5">
        <v>0.104928828536605</v>
      </c>
      <c r="AR40" s="5">
        <v>6.0689145263689303E-6</v>
      </c>
      <c r="AS40" s="17">
        <v>8.6740822303631396E-3</v>
      </c>
      <c r="AT40" s="5">
        <v>0</v>
      </c>
      <c r="AU40" s="5">
        <v>8.6007341391226701E-9</v>
      </c>
      <c r="AV40" s="5">
        <v>3.4408880217375702E-8</v>
      </c>
      <c r="AW40" s="17">
        <v>13.794140114750601</v>
      </c>
      <c r="AX40" s="17">
        <v>8.8121312631932597E-2</v>
      </c>
      <c r="AY40" s="17">
        <v>2.1973603619989301</v>
      </c>
      <c r="AZ40" s="17">
        <v>0.13992511780948699</v>
      </c>
      <c r="BA40" s="17">
        <v>3.2510115356845499E-3</v>
      </c>
      <c r="BB40" s="17">
        <v>0.50033214834901296</v>
      </c>
      <c r="BC40" s="5">
        <v>8.4053940486229408E-3</v>
      </c>
      <c r="BD40" s="17">
        <v>0.206139839521817</v>
      </c>
      <c r="BE40" s="17">
        <v>1.5504743581739001E-3</v>
      </c>
      <c r="BF40" s="17">
        <v>3.58224501625359E-2</v>
      </c>
      <c r="BG40" s="17">
        <v>1.7907388411239102E-2</v>
      </c>
      <c r="BH40" s="17">
        <v>0</v>
      </c>
      <c r="BI40" s="17">
        <v>0</v>
      </c>
      <c r="BJ40" s="17">
        <v>1.03995145412016</v>
      </c>
      <c r="BK40" s="5">
        <v>1.03995145412016</v>
      </c>
      <c r="BL40" s="17">
        <v>1.15943975789723E-2</v>
      </c>
      <c r="BM40" s="17">
        <v>0</v>
      </c>
      <c r="BN40" s="17">
        <v>1.30104657972188E-2</v>
      </c>
      <c r="BO40" s="5">
        <v>3.4317967628763703E-8</v>
      </c>
      <c r="BP40" s="5">
        <v>6.6270729554610897E-8</v>
      </c>
      <c r="BQ40" s="17">
        <v>0.73945546740742196</v>
      </c>
      <c r="BR40" s="17">
        <v>1.1879092858237199E-2</v>
      </c>
      <c r="BS40" s="17">
        <v>2.3979810512409199E-3</v>
      </c>
      <c r="BT40" s="17">
        <v>0</v>
      </c>
      <c r="BU40" s="17">
        <v>1.0831750638923301</v>
      </c>
      <c r="BV40" s="17">
        <v>1.8036729119198401E-3</v>
      </c>
      <c r="BW40" s="5">
        <v>6.3113510474710098E-6</v>
      </c>
      <c r="BX40" s="5">
        <v>1.2813734794997599E-5</v>
      </c>
      <c r="BY40" s="17">
        <v>0</v>
      </c>
      <c r="BZ40" s="17">
        <v>0</v>
      </c>
      <c r="CA40" s="17">
        <v>1.27314405236859E-2</v>
      </c>
      <c r="CB40" s="17">
        <v>4.6063867568356898E-2</v>
      </c>
      <c r="CC40" s="17">
        <v>0</v>
      </c>
      <c r="CD40" s="5">
        <v>1.7068883414077601E-5</v>
      </c>
      <c r="CE40" s="5">
        <v>1.63998137094418E-5</v>
      </c>
      <c r="CF40" s="17">
        <v>4.7047711326796398</v>
      </c>
      <c r="CG40" s="17">
        <v>83.189791541967594</v>
      </c>
      <c r="CH40" s="17">
        <v>8.5037239284158996</v>
      </c>
      <c r="CI40" s="17">
        <v>92.432970937790898</v>
      </c>
      <c r="CJ40" s="17">
        <v>0</v>
      </c>
      <c r="CK40" s="17">
        <v>0.12632812074163399</v>
      </c>
      <c r="CL40" s="17">
        <v>0</v>
      </c>
      <c r="CM40" s="17">
        <v>6.0254096253795899E-3</v>
      </c>
      <c r="CN40" s="5">
        <v>2.74634878663117E-6</v>
      </c>
      <c r="CO40" s="5">
        <v>3.5942319593026701E-5</v>
      </c>
      <c r="CP40" s="5">
        <v>4.14004027844375E-5</v>
      </c>
      <c r="CQ40" s="17">
        <v>6.8642702866559798E-3</v>
      </c>
      <c r="CR40" s="17">
        <v>1.7139596664406901E-3</v>
      </c>
      <c r="CS40" s="17">
        <v>0.52031974381189905</v>
      </c>
      <c r="CT40" s="17">
        <v>1.6640584886213901E-2</v>
      </c>
      <c r="CU40" s="17">
        <v>1.07124995452967E-2</v>
      </c>
      <c r="CV40" s="17">
        <v>1.32215308895098</v>
      </c>
      <c r="CW40" s="17">
        <v>9.8123286870924805E-3</v>
      </c>
      <c r="CX40" s="17">
        <v>0</v>
      </c>
      <c r="CY40" s="5">
        <v>1.77502714440825E-8</v>
      </c>
      <c r="CZ40" s="17">
        <v>7.4780449412192298E-3</v>
      </c>
      <c r="DA40" s="17">
        <v>2.9373955968077001</v>
      </c>
      <c r="DB40" s="17">
        <v>2.84927401410958</v>
      </c>
      <c r="DC40" s="17">
        <v>8.8121582698126394E-2</v>
      </c>
      <c r="DD40" s="17">
        <v>3.7799577814888801E-3</v>
      </c>
      <c r="DE40" s="17">
        <v>0</v>
      </c>
      <c r="DF40" s="17">
        <v>3.6570211147671103E-2</v>
      </c>
      <c r="DG40" s="17">
        <v>8.7677025083086509E-3</v>
      </c>
      <c r="DH40" s="17">
        <v>0.23752752525670101</v>
      </c>
      <c r="DI40" s="17">
        <v>4.9560892210519299E-2</v>
      </c>
      <c r="DJ40" s="17">
        <v>3.5661014015884202E-2</v>
      </c>
      <c r="DK40" s="17">
        <v>0.95010762964555096</v>
      </c>
      <c r="DL40" s="17">
        <v>0</v>
      </c>
      <c r="DM40" s="17">
        <v>8.4647690382887494E-3</v>
      </c>
      <c r="DN40" s="17">
        <v>0.15005856137392001</v>
      </c>
      <c r="DO40" s="17">
        <v>2.6524445399780602E-4</v>
      </c>
      <c r="DP40" s="17">
        <v>5.19267351201795E-2</v>
      </c>
      <c r="DQ40" s="17">
        <v>0.85588456053043305</v>
      </c>
      <c r="DR40" s="17">
        <v>0</v>
      </c>
      <c r="DS40" s="17">
        <v>4.65906058689241E-4</v>
      </c>
      <c r="DT40" s="17">
        <v>3.73894507951519E-2</v>
      </c>
      <c r="DU40" s="17">
        <v>0.10026430435370901</v>
      </c>
      <c r="DV40" s="17">
        <v>0</v>
      </c>
      <c r="DW40" s="17">
        <v>4.6634602644444003</v>
      </c>
      <c r="DX40" s="17">
        <v>7.6480812637995402E-2</v>
      </c>
      <c r="DY40" s="17">
        <v>4.3952252656844902E-2</v>
      </c>
      <c r="EB40" s="56">
        <f t="shared" si="32"/>
        <v>1.0088584154024438</v>
      </c>
      <c r="EC40" s="25">
        <f t="shared" si="33"/>
        <v>7.9999102041747542E-3</v>
      </c>
      <c r="ED40" s="40">
        <f t="shared" si="34"/>
        <v>-6.4703153301536438E-7</v>
      </c>
      <c r="EE40" s="40">
        <f t="shared" si="35"/>
        <v>2.9408897352501655E-6</v>
      </c>
      <c r="EF40" s="40">
        <f t="shared" si="36"/>
        <v>5.3718976378991712E-6</v>
      </c>
      <c r="EG40" s="40">
        <f t="shared" si="37"/>
        <v>1.0066096237023266E-6</v>
      </c>
      <c r="EH40" s="40">
        <f t="shared" si="38"/>
        <v>1.1052334893453032E-6</v>
      </c>
      <c r="EI40" s="40">
        <f t="shared" si="39"/>
        <v>2.5993455206922402E-5</v>
      </c>
      <c r="EJ40" s="40">
        <f t="shared" si="40"/>
        <v>3.4404602193884733E-7</v>
      </c>
      <c r="EK40" s="40">
        <f t="shared" si="41"/>
        <v>-3.6847255303372315E-6</v>
      </c>
      <c r="EL40" s="40">
        <f t="shared" si="42"/>
        <v>-3.7471531369557468E-6</v>
      </c>
      <c r="EM40" s="40">
        <f t="shared" si="43"/>
        <v>4.2525761262121908E-6</v>
      </c>
      <c r="EN40" s="40">
        <f t="shared" si="44"/>
        <v>9.6126709385831006E-6</v>
      </c>
      <c r="EO40" s="40">
        <f t="shared" si="45"/>
        <v>5.6640737443019632E-6</v>
      </c>
      <c r="EP40" s="40">
        <f t="shared" si="46"/>
        <v>-8.7338662862784064E-6</v>
      </c>
      <c r="EQ40" s="40">
        <f t="shared" si="47"/>
        <v>1.6627717383952177E-7</v>
      </c>
      <c r="ER40" s="40">
        <f t="shared" si="48"/>
        <v>-2.3080389608211788E-5</v>
      </c>
      <c r="ES40" s="40">
        <f t="shared" si="49"/>
        <v>-2.1654729622230231E-5</v>
      </c>
      <c r="ET40" s="40">
        <f t="shared" si="50"/>
        <v>1.5577716831187467E-5</v>
      </c>
      <c r="EU40" s="40">
        <f t="shared" si="51"/>
        <v>8.8777330080114443E-6</v>
      </c>
      <c r="EV40" s="40">
        <f t="shared" si="52"/>
        <v>-5.6796143963758721E-7</v>
      </c>
      <c r="EW40" s="40">
        <f t="shared" si="53"/>
        <v>1.183801524363093E-6</v>
      </c>
      <c r="EX40" s="40">
        <f t="shared" si="54"/>
        <v>-8.5194354526259733E-5</v>
      </c>
      <c r="EY40" s="40">
        <f t="shared" si="55"/>
        <v>-1.2681171463353445E-4</v>
      </c>
      <c r="EZ40" s="40">
        <f t="shared" si="56"/>
        <v>-4.3968711611674314E-5</v>
      </c>
      <c r="FA40" s="40">
        <f t="shared" si="57"/>
        <v>1.214458096509741E-5</v>
      </c>
      <c r="FB40" s="40">
        <f t="shared" si="58"/>
        <v>1.2002389383893492E-5</v>
      </c>
      <c r="FC40" s="40">
        <f t="shared" si="59"/>
        <v>8.4986033432955289E-7</v>
      </c>
      <c r="FD40" s="40">
        <f t="shared" si="60"/>
        <v>8.5416277531181218E-7</v>
      </c>
      <c r="FE40" s="40">
        <f t="shared" si="61"/>
        <v>-1.6355482096789927E-5</v>
      </c>
      <c r="FF40" s="40">
        <f t="shared" si="62"/>
        <v>-4.487745375370722E-5</v>
      </c>
      <c r="FG40" s="40">
        <f t="shared" si="63"/>
        <v>-5.334307846659243E-6</v>
      </c>
    </row>
    <row r="41" spans="1:163" x14ac:dyDescent="0.3">
      <c r="A41" s="15" t="s">
        <v>208</v>
      </c>
      <c r="B41" s="15">
        <v>697.69190756</v>
      </c>
      <c r="C41" s="15">
        <v>2.1936824061000002</v>
      </c>
      <c r="D41" s="15">
        <v>3283.4617735000002</v>
      </c>
      <c r="E41" s="15">
        <v>85.705116892999996</v>
      </c>
      <c r="F41" s="15">
        <v>83.133966885999996</v>
      </c>
      <c r="G41" s="15">
        <v>2.4728305063999998</v>
      </c>
      <c r="H41" s="15">
        <v>136.67760923</v>
      </c>
      <c r="I41" s="17">
        <v>10.701856803</v>
      </c>
      <c r="J41" s="17">
        <v>2.186841748</v>
      </c>
      <c r="K41" s="17">
        <v>4.2423740000000003E-4</v>
      </c>
      <c r="L41" s="17">
        <v>3.0752462086999999</v>
      </c>
      <c r="M41" s="17">
        <v>0.25422035339999999</v>
      </c>
      <c r="N41" s="17">
        <v>2.0510981E-6</v>
      </c>
      <c r="O41" s="17">
        <v>30.479106860000002</v>
      </c>
      <c r="P41" s="17">
        <v>5.6339913999999999E-6</v>
      </c>
      <c r="Q41" s="17">
        <v>9.0933300000000002E-4</v>
      </c>
      <c r="R41" s="17">
        <v>0.37312987289999999</v>
      </c>
      <c r="S41" s="17">
        <v>1.5930123000000001E-3</v>
      </c>
      <c r="T41" s="17">
        <v>2.9385685988999999</v>
      </c>
      <c r="U41" s="17">
        <v>2.2415127919</v>
      </c>
      <c r="V41" s="17">
        <v>0.17580594790000001</v>
      </c>
      <c r="W41" s="17">
        <v>8.0141099999999997E-5</v>
      </c>
      <c r="X41" s="17">
        <v>1.0476697E-3</v>
      </c>
      <c r="Y41" s="17">
        <v>1.2079364999999999E-3</v>
      </c>
      <c r="Z41" s="17">
        <v>0.20067047930000001</v>
      </c>
      <c r="AA41" s="17">
        <v>85.705128135999999</v>
      </c>
      <c r="AB41" s="17">
        <v>83.133978159999998</v>
      </c>
      <c r="AC41" s="17">
        <v>0.5248420198</v>
      </c>
      <c r="AD41" s="17">
        <v>0.38133053</v>
      </c>
      <c r="AE41" s="17">
        <v>1.770753E-4</v>
      </c>
      <c r="AF41" s="15"/>
      <c r="AG41" s="17" t="s">
        <v>208</v>
      </c>
      <c r="AH41" s="17">
        <v>0</v>
      </c>
      <c r="AI41" s="17">
        <v>1.16460584109132</v>
      </c>
      <c r="AJ41" s="17">
        <v>2.1868414974458501</v>
      </c>
      <c r="AK41" s="17">
        <v>10.7018521759662</v>
      </c>
      <c r="AL41" s="17">
        <v>10.7018521759662</v>
      </c>
      <c r="AM41" s="17">
        <v>0.50016525608888995</v>
      </c>
      <c r="AN41" s="17">
        <v>4.0938550502809798E-2</v>
      </c>
      <c r="AO41" s="5">
        <v>7.2120623908023194E-5</v>
      </c>
      <c r="AP41" s="17">
        <v>3.5211599287906999E-4</v>
      </c>
      <c r="AQ41" s="17">
        <v>3.0752413273732699</v>
      </c>
      <c r="AR41" s="17">
        <v>1.7707262364998001E-4</v>
      </c>
      <c r="AS41" s="17">
        <v>0.254219321213212</v>
      </c>
      <c r="AT41" s="5">
        <v>0</v>
      </c>
      <c r="AU41" s="5">
        <v>4.1022341529015598E-7</v>
      </c>
      <c r="AV41" s="5">
        <v>1.64088347470472E-6</v>
      </c>
      <c r="AW41" s="17">
        <v>697.69068240325805</v>
      </c>
      <c r="AX41" s="17">
        <v>2.57114771441326</v>
      </c>
      <c r="AY41" s="17">
        <v>64.112877505690705</v>
      </c>
      <c r="AZ41" s="17">
        <v>4.0826286446535098</v>
      </c>
      <c r="BA41" s="17">
        <v>9.4855664280163204E-2</v>
      </c>
      <c r="BB41" s="17">
        <v>14.5982994350656</v>
      </c>
      <c r="BC41" s="17">
        <v>0.24524468316826201</v>
      </c>
      <c r="BD41" s="17">
        <v>6.0415840910477998</v>
      </c>
      <c r="BE41" s="17">
        <v>4.5440618373828803E-2</v>
      </c>
      <c r="BF41" s="17">
        <v>1.0498901158864999</v>
      </c>
      <c r="BG41" s="17">
        <v>0.52484357998004705</v>
      </c>
      <c r="BH41" s="17">
        <v>0</v>
      </c>
      <c r="BI41" s="17">
        <v>0</v>
      </c>
      <c r="BJ41" s="17">
        <v>30.4790622522722</v>
      </c>
      <c r="BK41" s="17">
        <v>30.4790622522722</v>
      </c>
      <c r="BL41" s="17">
        <v>0.33980644903127799</v>
      </c>
      <c r="BM41" s="17">
        <v>0</v>
      </c>
      <c r="BN41" s="17">
        <v>0.381333264793564</v>
      </c>
      <c r="BO41" s="5">
        <v>1.63382069731609E-6</v>
      </c>
      <c r="BP41" s="5">
        <v>3.15504239593578E-6</v>
      </c>
      <c r="BQ41" s="17">
        <v>26.267711647128198</v>
      </c>
      <c r="BR41" s="17">
        <v>0.34815658419363199</v>
      </c>
      <c r="BS41" s="17">
        <v>7.02829585641572E-2</v>
      </c>
      <c r="BT41" s="17">
        <v>0</v>
      </c>
      <c r="BU41" s="17">
        <v>31.745854920875502</v>
      </c>
      <c r="BV41" s="17">
        <v>5.2862269174336E-2</v>
      </c>
      <c r="BW41" s="17">
        <v>3.0007966401560799E-4</v>
      </c>
      <c r="BX41" s="17">
        <v>6.0924890733422604E-4</v>
      </c>
      <c r="BY41" s="17">
        <v>0</v>
      </c>
      <c r="BZ41" s="17">
        <v>0</v>
      </c>
      <c r="CA41" s="17">
        <v>0.37313025007939199</v>
      </c>
      <c r="CB41" s="17">
        <v>2.1936778168730702</v>
      </c>
      <c r="CC41" s="17">
        <v>0</v>
      </c>
      <c r="CD41" s="17">
        <v>8.1242006316241898E-4</v>
      </c>
      <c r="CE41" s="17">
        <v>7.8056953873796402E-4</v>
      </c>
      <c r="CF41" s="17">
        <v>137.88806298604999</v>
      </c>
      <c r="CG41" s="17">
        <v>2955.1156091866601</v>
      </c>
      <c r="CH41" s="17">
        <v>302.07823216653702</v>
      </c>
      <c r="CI41" s="17">
        <v>3283.4615530003198</v>
      </c>
      <c r="CJ41" s="17">
        <v>0</v>
      </c>
      <c r="CK41" s="17">
        <v>3.7024422369582801</v>
      </c>
      <c r="CL41" s="17">
        <v>0</v>
      </c>
      <c r="CM41" s="17">
        <v>0.17580757434591601</v>
      </c>
      <c r="CN41" s="5">
        <v>8.01408036636409E-5</v>
      </c>
      <c r="CO41" s="17">
        <v>1.04767297854351E-3</v>
      </c>
      <c r="CP41" s="17">
        <v>1.20794962720944E-3</v>
      </c>
      <c r="CQ41" s="17">
        <v>0.200672810595413</v>
      </c>
      <c r="CR41" s="17">
        <v>5.0008377784024199E-2</v>
      </c>
      <c r="CS41" s="17">
        <v>15.2496568593329</v>
      </c>
      <c r="CT41" s="17">
        <v>0.48552627049609498</v>
      </c>
      <c r="CU41" s="17">
        <v>0.31256188462110801</v>
      </c>
      <c r="CV41" s="17">
        <v>38.576745250417503</v>
      </c>
      <c r="CW41" s="17">
        <v>0.28629739997905601</v>
      </c>
      <c r="CX41" s="17">
        <v>0</v>
      </c>
      <c r="CY41" s="5">
        <v>8.4508924309815504E-7</v>
      </c>
      <c r="CZ41" s="17">
        <v>0.21818907587757699</v>
      </c>
      <c r="DA41" s="17">
        <v>85.705095723386094</v>
      </c>
      <c r="DB41" s="17">
        <v>83.133941374383397</v>
      </c>
      <c r="DC41" s="17">
        <v>2.57115434900268</v>
      </c>
      <c r="DD41" s="17">
        <v>0.110289074885497</v>
      </c>
      <c r="DE41" s="17">
        <v>0</v>
      </c>
      <c r="DF41" s="17">
        <v>1.06702438609544</v>
      </c>
      <c r="DG41" s="17">
        <v>0.25581737319289899</v>
      </c>
      <c r="DH41" s="17">
        <v>6.9303896294581602</v>
      </c>
      <c r="DI41" s="17">
        <v>1.44604958327132</v>
      </c>
      <c r="DJ41" s="17">
        <v>1.0404912391629</v>
      </c>
      <c r="DK41" s="17">
        <v>27.721559439364601</v>
      </c>
      <c r="DL41" s="17">
        <v>0</v>
      </c>
      <c r="DM41" s="17">
        <v>0.246977382672773</v>
      </c>
      <c r="DN41" s="17">
        <v>4.3782759580460402</v>
      </c>
      <c r="DO41" s="17">
        <v>7.7390490583508298E-3</v>
      </c>
      <c r="DP41" s="17">
        <v>2.4728305869254901</v>
      </c>
      <c r="DQ41" s="17">
        <v>25.0844298925741</v>
      </c>
      <c r="DR41" s="17">
        <v>0</v>
      </c>
      <c r="DS41" s="17">
        <v>1.36546278509615E-2</v>
      </c>
      <c r="DT41" s="17">
        <v>1.0958235265695899</v>
      </c>
      <c r="DU41" s="17">
        <v>2.93856574222105</v>
      </c>
      <c r="DV41" s="17">
        <v>0</v>
      </c>
      <c r="DW41" s="17">
        <v>136.67758582868899</v>
      </c>
      <c r="DX41" s="17">
        <v>2.2415095505248601</v>
      </c>
      <c r="DY41" s="17">
        <v>1.28811921405545</v>
      </c>
      <c r="EB41" s="56">
        <f t="shared" si="32"/>
        <v>1.0088564423348698</v>
      </c>
      <c r="EC41" s="25">
        <f t="shared" si="33"/>
        <v>8.0000058545304491E-3</v>
      </c>
      <c r="ED41" s="40">
        <f t="shared" si="34"/>
        <v>-1.7560139779135953E-6</v>
      </c>
      <c r="EE41" s="40">
        <f t="shared" si="35"/>
        <v>-2.0920197551242104E-6</v>
      </c>
      <c r="EF41" s="40">
        <f t="shared" si="36"/>
        <v>-6.715463604929979E-8</v>
      </c>
      <c r="EG41" s="40">
        <f t="shared" si="37"/>
        <v>-2.4700525090340756E-7</v>
      </c>
      <c r="EH41" s="40">
        <f t="shared" si="38"/>
        <v>-3.0687356268935437E-7</v>
      </c>
      <c r="EI41" s="40">
        <f t="shared" si="39"/>
        <v>3.2564096110674665E-8</v>
      </c>
      <c r="EJ41" s="40">
        <f t="shared" si="40"/>
        <v>-1.7121539616821799E-7</v>
      </c>
      <c r="EK41" s="40">
        <f t="shared" si="41"/>
        <v>-4.3235803700601612E-7</v>
      </c>
      <c r="EL41" s="40">
        <f t="shared" si="42"/>
        <v>-1.1457351685425805E-7</v>
      </c>
      <c r="EM41" s="40">
        <f t="shared" si="43"/>
        <v>-1.8461665729048589E-6</v>
      </c>
      <c r="EN41" s="40">
        <f t="shared" si="44"/>
        <v>-1.5872962353789901E-6</v>
      </c>
      <c r="EO41" s="40">
        <f t="shared" si="45"/>
        <v>-4.0602051495137658E-6</v>
      </c>
      <c r="EP41" s="40">
        <f t="shared" si="46"/>
        <v>4.2855068101249575E-6</v>
      </c>
      <c r="EQ41" s="40">
        <f t="shared" si="47"/>
        <v>-1.4635510156595523E-6</v>
      </c>
      <c r="ER41" s="40">
        <f t="shared" si="48"/>
        <v>-6.9335657798298895E-6</v>
      </c>
      <c r="ES41" s="40">
        <f t="shared" si="49"/>
        <v>-4.870218243470236E-6</v>
      </c>
      <c r="ET41" s="40">
        <f t="shared" si="50"/>
        <v>1.0108528407699804E-6</v>
      </c>
      <c r="EU41" s="40">
        <f t="shared" si="51"/>
        <v>-1.424854008791313E-5</v>
      </c>
      <c r="EV41" s="40">
        <f t="shared" si="52"/>
        <v>-9.7213281013949043E-7</v>
      </c>
      <c r="EW41" s="40">
        <f t="shared" si="53"/>
        <v>-1.4460658674641171E-6</v>
      </c>
      <c r="EX41" s="40">
        <f t="shared" si="54"/>
        <v>9.2513702490218103E-6</v>
      </c>
      <c r="EY41" s="40">
        <f t="shared" si="55"/>
        <v>-3.697682700850738E-6</v>
      </c>
      <c r="EZ41" s="40">
        <f t="shared" si="56"/>
        <v>3.129367500107687E-6</v>
      </c>
      <c r="FA41" s="40">
        <f t="shared" si="57"/>
        <v>1.0867466493583587E-5</v>
      </c>
      <c r="FB41" s="40">
        <f t="shared" si="58"/>
        <v>1.1617530496394881E-5</v>
      </c>
      <c r="FC41" s="40">
        <f t="shared" si="59"/>
        <v>-8.6912802210281421E-7</v>
      </c>
      <c r="FD41" s="40">
        <f t="shared" si="60"/>
        <v>-8.688041082100535E-7</v>
      </c>
      <c r="FE41" s="40">
        <f t="shared" si="61"/>
        <v>2.9726660369894234E-6</v>
      </c>
      <c r="FF41" s="40">
        <f t="shared" si="62"/>
        <v>7.171714166176333E-6</v>
      </c>
      <c r="FG41" s="40">
        <f t="shared" si="63"/>
        <v>-1.5114191646119902E-5</v>
      </c>
    </row>
    <row r="42" spans="1:163" x14ac:dyDescent="0.3">
      <c r="A42" s="15" t="s">
        <v>209</v>
      </c>
      <c r="B42" s="15">
        <v>452.23255511000002</v>
      </c>
      <c r="C42" s="15">
        <v>1.4504406514999999</v>
      </c>
      <c r="D42" s="15">
        <v>2297.0075686</v>
      </c>
      <c r="E42" s="15">
        <v>60.988145662999997</v>
      </c>
      <c r="F42" s="15">
        <v>59.158498203999997</v>
      </c>
      <c r="G42" s="15">
        <v>1.6350105195</v>
      </c>
      <c r="H42" s="15">
        <v>97.038374955999998</v>
      </c>
      <c r="I42" s="17">
        <v>7.5981047589999999</v>
      </c>
      <c r="J42" s="17">
        <v>1.5526139994000001</v>
      </c>
      <c r="K42" s="17">
        <v>2.805374E-4</v>
      </c>
      <c r="L42" s="17">
        <v>2.1833634371000001</v>
      </c>
      <c r="M42" s="17">
        <v>0.1804913772</v>
      </c>
      <c r="N42" s="17">
        <v>1.3565817E-6</v>
      </c>
      <c r="O42" s="17">
        <v>21.639557615000001</v>
      </c>
      <c r="P42" s="17">
        <v>3.7251299000000002E-6</v>
      </c>
      <c r="Q42" s="17">
        <v>6.0132999999999996E-4</v>
      </c>
      <c r="R42" s="17">
        <v>0.2649147637</v>
      </c>
      <c r="S42" s="17">
        <v>1.0539401E-3</v>
      </c>
      <c r="T42" s="17">
        <v>2.0863250617000002</v>
      </c>
      <c r="U42" s="17">
        <v>1.5914293494</v>
      </c>
      <c r="V42" s="17">
        <v>0.1251060453</v>
      </c>
      <c r="W42" s="17">
        <v>5.7028799999999999E-5</v>
      </c>
      <c r="X42" s="17">
        <v>7.4575409999999998E-4</v>
      </c>
      <c r="Y42" s="17">
        <v>8.5957310000000001E-4</v>
      </c>
      <c r="Z42" s="17">
        <v>0.14262159529999999</v>
      </c>
      <c r="AA42" s="17">
        <v>60.988125619000002</v>
      </c>
      <c r="AB42" s="17">
        <v>59.158508359000002</v>
      </c>
      <c r="AC42" s="17">
        <v>0.37262735990000001</v>
      </c>
      <c r="AD42" s="17">
        <v>0.2707370664</v>
      </c>
      <c r="AE42" s="17">
        <v>1.2600759999999999E-4</v>
      </c>
      <c r="AF42" s="15"/>
      <c r="AG42" s="17" t="s">
        <v>209</v>
      </c>
      <c r="AH42" s="17">
        <v>0</v>
      </c>
      <c r="AI42" s="17">
        <v>0.82685127812122206</v>
      </c>
      <c r="AJ42" s="17">
        <v>1.55261370798667</v>
      </c>
      <c r="AK42" s="17">
        <v>7.5981014749147304</v>
      </c>
      <c r="AL42" s="17">
        <v>7.5981014749147304</v>
      </c>
      <c r="AM42" s="17">
        <v>0.35510649009434597</v>
      </c>
      <c r="AN42" s="17">
        <v>2.90648103563198E-2</v>
      </c>
      <c r="AO42" s="5">
        <v>4.7692901234037102E-5</v>
      </c>
      <c r="AP42" s="17">
        <v>2.3284073784178501E-4</v>
      </c>
      <c r="AQ42" s="17">
        <v>2.1833618304883502</v>
      </c>
      <c r="AR42" s="17">
        <v>1.26007953362433E-4</v>
      </c>
      <c r="AS42" s="17">
        <v>0.18048980490327601</v>
      </c>
      <c r="AT42" s="5">
        <v>0</v>
      </c>
      <c r="AU42" s="5">
        <v>2.7131133891543599E-7</v>
      </c>
      <c r="AV42" s="5">
        <v>1.0852990406477099E-6</v>
      </c>
      <c r="AW42" s="17">
        <v>452.23302836400501</v>
      </c>
      <c r="AX42" s="17">
        <v>1.82960632638326</v>
      </c>
      <c r="AY42" s="17">
        <v>45.623040309308301</v>
      </c>
      <c r="AZ42" s="17">
        <v>2.9052141039699699</v>
      </c>
      <c r="BA42" s="17">
        <v>6.7499870660339301E-2</v>
      </c>
      <c r="BB42" s="17">
        <v>10.3882260488213</v>
      </c>
      <c r="BC42" s="17">
        <v>0.174517714770416</v>
      </c>
      <c r="BD42" s="17">
        <v>4.2894185392291497</v>
      </c>
      <c r="BE42" s="17">
        <v>3.2262185090201997E-2</v>
      </c>
      <c r="BF42" s="17">
        <v>0.74539993375054103</v>
      </c>
      <c r="BG42" s="17">
        <v>0.37262545758625298</v>
      </c>
      <c r="BH42" s="17">
        <v>0</v>
      </c>
      <c r="BI42" s="17">
        <v>0</v>
      </c>
      <c r="BJ42" s="17">
        <v>21.639524636212801</v>
      </c>
      <c r="BK42" s="17">
        <v>21.639524636212801</v>
      </c>
      <c r="BL42" s="17">
        <v>0.24125470386467401</v>
      </c>
      <c r="BM42" s="17">
        <v>0</v>
      </c>
      <c r="BN42" s="17">
        <v>0.27073387599448501</v>
      </c>
      <c r="BO42" s="5">
        <v>1.0802579344475899E-6</v>
      </c>
      <c r="BP42" s="5">
        <v>2.08605565443872E-6</v>
      </c>
      <c r="BQ42" s="17">
        <v>18.3760647196547</v>
      </c>
      <c r="BR42" s="17">
        <v>0.24718530693020099</v>
      </c>
      <c r="BS42" s="17">
        <v>4.9897883730705E-2</v>
      </c>
      <c r="BT42" s="17">
        <v>0</v>
      </c>
      <c r="BU42" s="17">
        <v>22.539028125129299</v>
      </c>
      <c r="BV42" s="17">
        <v>3.75304962128266E-2</v>
      </c>
      <c r="BW42" s="17">
        <v>1.98445183996648E-4</v>
      </c>
      <c r="BX42" s="17">
        <v>4.0289496348594798E-4</v>
      </c>
      <c r="BY42" s="17">
        <v>0</v>
      </c>
      <c r="BZ42" s="17">
        <v>0</v>
      </c>
      <c r="CA42" s="17">
        <v>0.26491234509685502</v>
      </c>
      <c r="CB42" s="17">
        <v>1.4504403612747101</v>
      </c>
      <c r="CC42" s="17">
        <v>0</v>
      </c>
      <c r="CD42" s="17">
        <v>5.3751487881743896E-4</v>
      </c>
      <c r="CE42" s="17">
        <v>5.1643614256188103E-4</v>
      </c>
      <c r="CF42" s="17">
        <v>97.897792863859195</v>
      </c>
      <c r="CG42" s="17">
        <v>2067.3067223640101</v>
      </c>
      <c r="CH42" s="17">
        <v>211.32460551442</v>
      </c>
      <c r="CI42" s="17">
        <v>2297.0073925980901</v>
      </c>
      <c r="CJ42" s="17">
        <v>0</v>
      </c>
      <c r="CK42" s="17">
        <v>2.6286667793420802</v>
      </c>
      <c r="CL42" s="17">
        <v>0</v>
      </c>
      <c r="CM42" s="17">
        <v>0.12510550819639599</v>
      </c>
      <c r="CN42" s="5">
        <v>5.70299344237967E-5</v>
      </c>
      <c r="CO42" s="17">
        <v>7.4576775338489997E-4</v>
      </c>
      <c r="CP42" s="17">
        <v>8.59560907473602E-4</v>
      </c>
      <c r="CQ42" s="17">
        <v>0.14262276564916701</v>
      </c>
      <c r="CR42" s="17">
        <v>3.5586206912482002E-2</v>
      </c>
      <c r="CS42" s="17">
        <v>10.826961458519399</v>
      </c>
      <c r="CT42" s="17">
        <v>0.345503743422785</v>
      </c>
      <c r="CU42" s="17">
        <v>0.222420394918346</v>
      </c>
      <c r="CV42" s="17">
        <v>27.451374069897501</v>
      </c>
      <c r="CW42" s="17">
        <v>0.20373126191570601</v>
      </c>
      <c r="CX42" s="17">
        <v>0</v>
      </c>
      <c r="CY42" s="5">
        <v>5.5878034307225001E-7</v>
      </c>
      <c r="CZ42" s="17">
        <v>0.155263600274475</v>
      </c>
      <c r="DA42" s="17">
        <v>60.988095777023901</v>
      </c>
      <c r="DB42" s="17">
        <v>59.158450889917098</v>
      </c>
      <c r="DC42" s="17">
        <v>1.8296448871068201</v>
      </c>
      <c r="DD42" s="17">
        <v>7.8482359773364901E-2</v>
      </c>
      <c r="DE42" s="17">
        <v>0</v>
      </c>
      <c r="DF42" s="17">
        <v>0.75929880565706098</v>
      </c>
      <c r="DG42" s="17">
        <v>0.18204126561616399</v>
      </c>
      <c r="DH42" s="17">
        <v>4.93169150162315</v>
      </c>
      <c r="DI42" s="17">
        <v>1.0290148603757701</v>
      </c>
      <c r="DJ42" s="17">
        <v>0.740418928752128</v>
      </c>
      <c r="DK42" s="17">
        <v>19.726765830674001</v>
      </c>
      <c r="DL42" s="17">
        <v>0</v>
      </c>
      <c r="DM42" s="17">
        <v>0.17574962673434799</v>
      </c>
      <c r="DN42" s="17">
        <v>3.1156013263997901</v>
      </c>
      <c r="DO42" s="17">
        <v>5.5071069700226398E-3</v>
      </c>
      <c r="DP42" s="17">
        <v>1.6350077006370201</v>
      </c>
      <c r="DQ42" s="17">
        <v>17.809488087450099</v>
      </c>
      <c r="DR42" s="17">
        <v>0</v>
      </c>
      <c r="DS42" s="17">
        <v>9.6945725422219499E-3</v>
      </c>
      <c r="DT42" s="17">
        <v>0.77802049750789704</v>
      </c>
      <c r="DU42" s="17">
        <v>2.0863322950257501</v>
      </c>
      <c r="DV42" s="17">
        <v>0</v>
      </c>
      <c r="DW42" s="17">
        <v>97.038317575908096</v>
      </c>
      <c r="DX42" s="17">
        <v>1.59143492551417</v>
      </c>
      <c r="DY42" s="17">
        <v>0.91453637752660899</v>
      </c>
      <c r="EB42" s="56">
        <f t="shared" si="32"/>
        <v>1.0088570712005469</v>
      </c>
      <c r="EC42" s="25">
        <f t="shared" si="33"/>
        <v>8.0000024287557783E-3</v>
      </c>
      <c r="ED42" s="40">
        <f t="shared" si="34"/>
        <v>1.0464837164854224E-6</v>
      </c>
      <c r="EE42" s="40">
        <f t="shared" si="35"/>
        <v>-2.0009456402133687E-7</v>
      </c>
      <c r="EF42" s="40">
        <f t="shared" si="36"/>
        <v>-7.6622259480204917E-8</v>
      </c>
      <c r="EG42" s="40">
        <f t="shared" si="37"/>
        <v>-8.1796184413161803E-7</v>
      </c>
      <c r="EH42" s="40">
        <f t="shared" si="38"/>
        <v>-7.9978505768608711E-7</v>
      </c>
      <c r="EI42" s="40">
        <f t="shared" si="39"/>
        <v>-1.7240641245460104E-6</v>
      </c>
      <c r="EJ42" s="40">
        <f t="shared" si="40"/>
        <v>-5.9131340491668625E-7</v>
      </c>
      <c r="EK42" s="40">
        <f t="shared" si="41"/>
        <v>-4.3222426824478131E-7</v>
      </c>
      <c r="EL42" s="40">
        <f t="shared" si="42"/>
        <v>-1.8769206657038353E-7</v>
      </c>
      <c r="EM42" s="40">
        <f t="shared" si="43"/>
        <v>-1.3406141847329969E-5</v>
      </c>
      <c r="EN42" s="40">
        <f t="shared" si="44"/>
        <v>-7.3584251830936193E-7</v>
      </c>
      <c r="EO42" s="40">
        <f t="shared" si="45"/>
        <v>-8.7112013237159618E-6</v>
      </c>
      <c r="EP42" s="40">
        <f t="shared" si="46"/>
        <v>2.114105117737992E-5</v>
      </c>
      <c r="EQ42" s="40">
        <f t="shared" si="47"/>
        <v>-1.5240046856090341E-6</v>
      </c>
      <c r="ER42" s="40">
        <f t="shared" si="48"/>
        <v>-9.6555133392387247E-6</v>
      </c>
      <c r="ES42" s="40">
        <f t="shared" si="49"/>
        <v>1.6875064600061198E-5</v>
      </c>
      <c r="ET42" s="40">
        <f t="shared" si="50"/>
        <v>-9.1297408691097203E-6</v>
      </c>
      <c r="EU42" s="40">
        <f t="shared" si="51"/>
        <v>1.0362428870486125E-5</v>
      </c>
      <c r="EV42" s="40">
        <f t="shared" si="52"/>
        <v>3.4670176199812717E-6</v>
      </c>
      <c r="EW42" s="40">
        <f t="shared" si="53"/>
        <v>3.5038402251791482E-6</v>
      </c>
      <c r="EX42" s="40">
        <f t="shared" si="54"/>
        <v>-4.2931866539398894E-6</v>
      </c>
      <c r="EY42" s="40">
        <f t="shared" si="55"/>
        <v>1.9892121116020522E-5</v>
      </c>
      <c r="EZ42" s="40">
        <f t="shared" si="56"/>
        <v>1.8308159351711031E-5</v>
      </c>
      <c r="FA42" s="40">
        <f t="shared" si="57"/>
        <v>-1.4184397345621829E-5</v>
      </c>
      <c r="FB42" s="40">
        <f t="shared" si="58"/>
        <v>8.2059744498132836E-6</v>
      </c>
      <c r="FC42" s="40">
        <f t="shared" si="59"/>
        <v>-3.4834791515070593E-7</v>
      </c>
      <c r="FD42" s="40">
        <f t="shared" si="60"/>
        <v>-1.7430239468194791E-7</v>
      </c>
      <c r="FE42" s="40">
        <f t="shared" si="61"/>
        <v>-5.1051370665238941E-6</v>
      </c>
      <c r="FF42" s="40">
        <f t="shared" si="62"/>
        <v>-1.1784147466099305E-5</v>
      </c>
      <c r="FG42" s="40">
        <f t="shared" si="63"/>
        <v>2.8042946061195101E-6</v>
      </c>
    </row>
    <row r="43" spans="1:163" x14ac:dyDescent="0.3">
      <c r="A43" s="15" t="s">
        <v>210</v>
      </c>
      <c r="B43" s="15">
        <v>1548.5586914999999</v>
      </c>
      <c r="C43" s="15">
        <v>4.8760224051999996</v>
      </c>
      <c r="D43" s="15">
        <v>7234.4041370000004</v>
      </c>
      <c r="E43" s="15">
        <v>185.58391852</v>
      </c>
      <c r="F43" s="15">
        <v>180.01640363000001</v>
      </c>
      <c r="G43" s="15">
        <v>5.4965006328000001</v>
      </c>
      <c r="H43" s="15">
        <v>295.90357705999998</v>
      </c>
      <c r="I43" s="17">
        <v>23.169250084000002</v>
      </c>
      <c r="J43" s="17">
        <v>4.7344572330999997</v>
      </c>
      <c r="K43" s="17">
        <v>9.4261460000000003E-4</v>
      </c>
      <c r="L43" s="17">
        <v>6.6578304848999998</v>
      </c>
      <c r="M43" s="17">
        <v>0.55038065339999998</v>
      </c>
      <c r="N43" s="17">
        <v>4.557808E-6</v>
      </c>
      <c r="O43" s="17">
        <v>65.986497686000007</v>
      </c>
      <c r="P43" s="17">
        <v>1.25166E-5</v>
      </c>
      <c r="Q43" s="17">
        <v>2.0201295E-3</v>
      </c>
      <c r="R43" s="17">
        <v>0.80781676499999999</v>
      </c>
      <c r="S43" s="17">
        <v>3.5396707999999998E-3</v>
      </c>
      <c r="T43" s="17">
        <v>6.3619269079</v>
      </c>
      <c r="U43" s="17">
        <v>4.8528186638999999</v>
      </c>
      <c r="V43" s="17">
        <v>0.3806841769</v>
      </c>
      <c r="W43" s="17">
        <v>1.735358E-4</v>
      </c>
      <c r="X43" s="17">
        <v>2.2685366E-3</v>
      </c>
      <c r="Y43" s="17">
        <v>2.6156384000000001E-3</v>
      </c>
      <c r="Z43" s="17">
        <v>0.43445813690000001</v>
      </c>
      <c r="AA43" s="17">
        <v>185.58390624</v>
      </c>
      <c r="AB43" s="17">
        <v>180.01640186</v>
      </c>
      <c r="AC43" s="17">
        <v>1.1362697352</v>
      </c>
      <c r="AD43" s="17">
        <v>0.82557097980000005</v>
      </c>
      <c r="AE43" s="17">
        <v>3.8343490000000002E-4</v>
      </c>
      <c r="AF43" s="15"/>
      <c r="AG43" s="17" t="s">
        <v>210</v>
      </c>
      <c r="AH43" s="17">
        <v>0</v>
      </c>
      <c r="AI43" s="17">
        <v>2.5213419350655801</v>
      </c>
      <c r="AJ43" s="17">
        <v>4.7344509127652499</v>
      </c>
      <c r="AK43" s="17">
        <v>23.169245494929399</v>
      </c>
      <c r="AL43" s="17">
        <v>23.169245494929399</v>
      </c>
      <c r="AM43" s="17">
        <v>1.08284461996626</v>
      </c>
      <c r="AN43" s="17">
        <v>8.8630713197130506E-2</v>
      </c>
      <c r="AO43" s="17">
        <v>1.6024666966354601E-4</v>
      </c>
      <c r="AP43" s="17">
        <v>7.8236052776284597E-4</v>
      </c>
      <c r="AQ43" s="17">
        <v>6.6578304987313102</v>
      </c>
      <c r="AR43" s="17">
        <v>3.83433329169581E-4</v>
      </c>
      <c r="AS43" s="17">
        <v>0.55037994879028995</v>
      </c>
      <c r="AT43" s="5">
        <v>0</v>
      </c>
      <c r="AU43" s="5">
        <v>9.1155890758348298E-7</v>
      </c>
      <c r="AV43" s="5">
        <v>3.6462429063823701E-6</v>
      </c>
      <c r="AW43" s="17">
        <v>1548.55712889185</v>
      </c>
      <c r="AX43" s="17">
        <v>5.5675003996018404</v>
      </c>
      <c r="AY43" s="17">
        <v>138.82854341051399</v>
      </c>
      <c r="AZ43" s="17">
        <v>8.8404223274943501</v>
      </c>
      <c r="BA43" s="17">
        <v>0.20539864607613501</v>
      </c>
      <c r="BB43" s="17">
        <v>31.610887093528799</v>
      </c>
      <c r="BC43" s="17">
        <v>0.53104876245096899</v>
      </c>
      <c r="BD43" s="17">
        <v>13.079860257913699</v>
      </c>
      <c r="BE43" s="17">
        <v>9.8378638137563701E-2</v>
      </c>
      <c r="BF43" s="17">
        <v>2.2729828687458098</v>
      </c>
      <c r="BG43" s="17">
        <v>1.1362772170837301</v>
      </c>
      <c r="BH43" s="17">
        <v>0</v>
      </c>
      <c r="BI43" s="17">
        <v>0</v>
      </c>
      <c r="BJ43" s="17">
        <v>65.986504581960503</v>
      </c>
      <c r="BK43" s="17">
        <v>65.986504581960503</v>
      </c>
      <c r="BL43" s="17">
        <v>0.73566829761722896</v>
      </c>
      <c r="BM43" s="17">
        <v>0</v>
      </c>
      <c r="BN43" s="17">
        <v>0.825570050176339</v>
      </c>
      <c r="BO43" s="5">
        <v>3.6298552774047501E-6</v>
      </c>
      <c r="BP43" s="5">
        <v>7.0093399865286798E-6</v>
      </c>
      <c r="BQ43" s="17">
        <v>57.875353917181599</v>
      </c>
      <c r="BR43" s="17">
        <v>0.75375281868255195</v>
      </c>
      <c r="BS43" s="17">
        <v>0.152154367557499</v>
      </c>
      <c r="BT43" s="17">
        <v>0</v>
      </c>
      <c r="BU43" s="17">
        <v>68.728887401709898</v>
      </c>
      <c r="BV43" s="17">
        <v>0.114445623375816</v>
      </c>
      <c r="BW43" s="17">
        <v>6.6665754540475995E-4</v>
      </c>
      <c r="BX43" s="17">
        <v>1.3534918317500001E-3</v>
      </c>
      <c r="BY43" s="17">
        <v>0</v>
      </c>
      <c r="BZ43" s="17">
        <v>0</v>
      </c>
      <c r="CA43" s="17">
        <v>0.80781302623909002</v>
      </c>
      <c r="CB43" s="17">
        <v>4.8760158476816002</v>
      </c>
      <c r="CC43" s="17">
        <v>0</v>
      </c>
      <c r="CD43" s="17">
        <v>1.80519987636279E-3</v>
      </c>
      <c r="CE43" s="17">
        <v>1.73443620952491E-3</v>
      </c>
      <c r="CF43" s="17">
        <v>298.52419801261499</v>
      </c>
      <c r="CG43" s="17">
        <v>6510.9636261428204</v>
      </c>
      <c r="CH43" s="17">
        <v>665.56370997641397</v>
      </c>
      <c r="CI43" s="17">
        <v>7234.4026900364197</v>
      </c>
      <c r="CJ43" s="17">
        <v>0</v>
      </c>
      <c r="CK43" s="17">
        <v>8.0156988345677203</v>
      </c>
      <c r="CL43" s="17">
        <v>0</v>
      </c>
      <c r="CM43" s="17">
        <v>0.38068755404396698</v>
      </c>
      <c r="CN43" s="17">
        <v>1.7353667645553399E-4</v>
      </c>
      <c r="CO43" s="17">
        <v>2.2685638697199201E-3</v>
      </c>
      <c r="CP43" s="17">
        <v>2.6156408591937702E-3</v>
      </c>
      <c r="CQ43" s="17">
        <v>0.43445621815281799</v>
      </c>
      <c r="CR43" s="17">
        <v>0.108286955531487</v>
      </c>
      <c r="CS43" s="17">
        <v>33.015099252960297</v>
      </c>
      <c r="CT43" s="17">
        <v>1.05134868560225</v>
      </c>
      <c r="CU43" s="17">
        <v>0.67681232457789997</v>
      </c>
      <c r="CV43" s="17">
        <v>83.533186860278803</v>
      </c>
      <c r="CW43" s="17">
        <v>0.61994288214505899</v>
      </c>
      <c r="CX43" s="17">
        <v>0</v>
      </c>
      <c r="CY43" s="5">
        <v>1.87748396554009E-6</v>
      </c>
      <c r="CZ43" s="17">
        <v>0.47246131866447399</v>
      </c>
      <c r="DA43" s="17">
        <v>185.58382368208899</v>
      </c>
      <c r="DB43" s="17">
        <v>180.01630860342999</v>
      </c>
      <c r="DC43" s="17">
        <v>5.5675150786584897</v>
      </c>
      <c r="DD43" s="17">
        <v>0.23881755948658201</v>
      </c>
      <c r="DE43" s="17">
        <v>0</v>
      </c>
      <c r="DF43" s="17">
        <v>2.3105097820485998</v>
      </c>
      <c r="DG43" s="17">
        <v>0.553941446539853</v>
      </c>
      <c r="DH43" s="17">
        <v>15.0069123906539</v>
      </c>
      <c r="DI43" s="17">
        <v>3.13124526166555</v>
      </c>
      <c r="DJ43" s="17">
        <v>2.2530565453323299</v>
      </c>
      <c r="DK43" s="17">
        <v>60.027622763561297</v>
      </c>
      <c r="DL43" s="17">
        <v>0</v>
      </c>
      <c r="DM43" s="17">
        <v>0.53479885117932002</v>
      </c>
      <c r="DN43" s="17">
        <v>9.4806072079816897</v>
      </c>
      <c r="DO43" s="17">
        <v>1.6757768181494201E-2</v>
      </c>
      <c r="DP43" s="17">
        <v>5.4965121007627298</v>
      </c>
      <c r="DQ43" s="17">
        <v>54.307273581718199</v>
      </c>
      <c r="DR43" s="17">
        <v>0</v>
      </c>
      <c r="DS43" s="17">
        <v>2.9561723096754401E-2</v>
      </c>
      <c r="DT43" s="17">
        <v>2.3724452604959998</v>
      </c>
      <c r="DU43" s="17">
        <v>6.3619260756773901</v>
      </c>
      <c r="DV43" s="17">
        <v>0</v>
      </c>
      <c r="DW43" s="17">
        <v>295.90347800531799</v>
      </c>
      <c r="DX43" s="17">
        <v>4.8528123927570004</v>
      </c>
      <c r="DY43" s="17">
        <v>2.7887553750814802</v>
      </c>
      <c r="EB43" s="56">
        <f t="shared" si="32"/>
        <v>1.0088566718612544</v>
      </c>
      <c r="EC43" s="25">
        <f t="shared" si="33"/>
        <v>8.0000183010119717E-3</v>
      </c>
      <c r="ED43" s="40">
        <f t="shared" si="34"/>
        <v>-1.0090726031257607E-6</v>
      </c>
      <c r="EE43" s="40">
        <f t="shared" si="35"/>
        <v>-1.3448499318632932E-6</v>
      </c>
      <c r="EF43" s="40">
        <f t="shared" si="36"/>
        <v>-2.0001143886154051E-7</v>
      </c>
      <c r="EG43" s="40">
        <f t="shared" si="37"/>
        <v>-5.1102440213235055E-7</v>
      </c>
      <c r="EH43" s="40">
        <f t="shared" si="38"/>
        <v>-5.2787728288304956E-7</v>
      </c>
      <c r="EI43" s="40">
        <f t="shared" si="39"/>
        <v>2.0864116090930103E-6</v>
      </c>
      <c r="EJ43" s="40">
        <f t="shared" si="40"/>
        <v>-3.3475324281747214E-7</v>
      </c>
      <c r="EK43" s="40">
        <f t="shared" si="41"/>
        <v>-1.9806729117241538E-7</v>
      </c>
      <c r="EL43" s="40">
        <f t="shared" si="42"/>
        <v>-1.3349650104768519E-6</v>
      </c>
      <c r="EM43" s="40">
        <f t="shared" si="43"/>
        <v>-7.8532346178630818E-6</v>
      </c>
      <c r="EN43" s="40">
        <f t="shared" si="44"/>
        <v>2.0774500568405075E-9</v>
      </c>
      <c r="EO43" s="40">
        <f t="shared" si="45"/>
        <v>-1.2802225253921508E-6</v>
      </c>
      <c r="EP43" s="40">
        <f t="shared" si="46"/>
        <v>-1.3572388627700561E-6</v>
      </c>
      <c r="EQ43" s="40">
        <f t="shared" si="47"/>
        <v>1.045056297544699E-7</v>
      </c>
      <c r="ER43" s="40">
        <f t="shared" si="48"/>
        <v>6.329951705764288E-6</v>
      </c>
      <c r="ES43" s="40">
        <f t="shared" si="49"/>
        <v>9.8395448213880201E-6</v>
      </c>
      <c r="ET43" s="40">
        <f t="shared" si="50"/>
        <v>-4.6282289152256521E-6</v>
      </c>
      <c r="EU43" s="40">
        <f t="shared" si="51"/>
        <v>-9.8071584226307719E-6</v>
      </c>
      <c r="EV43" s="40">
        <f t="shared" si="52"/>
        <v>-1.3081297883243954E-7</v>
      </c>
      <c r="EW43" s="40">
        <f t="shared" si="53"/>
        <v>-1.2922681505100648E-6</v>
      </c>
      <c r="EX43" s="40">
        <f t="shared" si="54"/>
        <v>8.8712485884676176E-6</v>
      </c>
      <c r="EY43" s="40">
        <f t="shared" si="55"/>
        <v>5.0505747747150819E-6</v>
      </c>
      <c r="EZ43" s="40">
        <f t="shared" si="56"/>
        <v>1.202084194723133E-5</v>
      </c>
      <c r="FA43" s="40">
        <f t="shared" si="57"/>
        <v>9.4018873941531448E-7</v>
      </c>
      <c r="FB43" s="40">
        <f t="shared" si="58"/>
        <v>-4.4164144230765202E-6</v>
      </c>
      <c r="FC43" s="40">
        <f t="shared" si="59"/>
        <v>-5.690166570910437E-7</v>
      </c>
      <c r="FD43" s="40">
        <f t="shared" si="60"/>
        <v>-5.6450376035972869E-7</v>
      </c>
      <c r="FE43" s="40">
        <f t="shared" si="61"/>
        <v>6.5846017880636119E-6</v>
      </c>
      <c r="FF43" s="40">
        <f t="shared" si="62"/>
        <v>-1.1260372321654298E-6</v>
      </c>
      <c r="FG43" s="40">
        <f t="shared" si="63"/>
        <v>-4.0967330282861473E-6</v>
      </c>
    </row>
    <row r="44" spans="1:163" x14ac:dyDescent="0.3">
      <c r="A44" s="15" t="s">
        <v>211</v>
      </c>
      <c r="B44" s="15">
        <v>8144.9592094999998</v>
      </c>
      <c r="C44" s="15">
        <v>25.457942413000001</v>
      </c>
      <c r="D44" s="15">
        <v>30158.905106999999</v>
      </c>
      <c r="E44" s="15">
        <v>724.57412595000005</v>
      </c>
      <c r="F44" s="15">
        <v>702.83689341000002</v>
      </c>
      <c r="G44" s="15">
        <v>28.601917846999999</v>
      </c>
      <c r="H44" s="15">
        <v>1218.4532638999999</v>
      </c>
      <c r="I44" s="17">
        <v>95.404890567999999</v>
      </c>
      <c r="J44" s="17">
        <v>19.495252223000001</v>
      </c>
      <c r="K44" s="17">
        <v>3.7386473E-3</v>
      </c>
      <c r="L44" s="17">
        <v>27.415198441000001</v>
      </c>
      <c r="M44" s="17">
        <v>2.2663230716</v>
      </c>
      <c r="N44" s="17">
        <v>1.80771E-5</v>
      </c>
      <c r="O44" s="17">
        <v>271.71507786000001</v>
      </c>
      <c r="P44" s="17">
        <v>4.9644100000000001E-5</v>
      </c>
      <c r="Q44" s="17">
        <v>8.0120486999999997E-3</v>
      </c>
      <c r="R44" s="17">
        <v>3.3263774105000001</v>
      </c>
      <c r="S44" s="17">
        <v>1.40381815E-2</v>
      </c>
      <c r="T44" s="17">
        <v>26.196745177</v>
      </c>
      <c r="U44" s="17">
        <v>19.982633529000001</v>
      </c>
      <c r="V44" s="17">
        <v>1.4885969022000001</v>
      </c>
      <c r="W44" s="17">
        <v>6.7753469999999995E-4</v>
      </c>
      <c r="X44" s="17">
        <v>8.8628894000000007E-3</v>
      </c>
      <c r="Y44" s="17">
        <v>1.0220044899999999E-2</v>
      </c>
      <c r="Z44" s="17">
        <v>1.7525205507999999</v>
      </c>
      <c r="AA44" s="17">
        <v>724.57427826000003</v>
      </c>
      <c r="AB44" s="17">
        <v>702.83703880999997</v>
      </c>
      <c r="AC44" s="17">
        <v>4.6788605333</v>
      </c>
      <c r="AD44" s="17">
        <v>3.3994846068000002</v>
      </c>
      <c r="AE44" s="17">
        <v>1.4970426000000001E-3</v>
      </c>
      <c r="AF44" s="15"/>
      <c r="AG44" s="17" t="s">
        <v>211</v>
      </c>
      <c r="AH44" s="17">
        <v>0</v>
      </c>
      <c r="AI44" s="17">
        <v>10.382238570131101</v>
      </c>
      <c r="AJ44" s="17">
        <v>19.4952589861356</v>
      </c>
      <c r="AK44" s="17">
        <v>95.404931059745394</v>
      </c>
      <c r="AL44" s="17">
        <v>95.404931059745394</v>
      </c>
      <c r="AM44" s="17">
        <v>4.4588644567079498</v>
      </c>
      <c r="AN44" s="17">
        <v>0.36495461521064598</v>
      </c>
      <c r="AO44" s="17">
        <v>6.3556350832961301E-4</v>
      </c>
      <c r="AP44" s="17">
        <v>3.1031051275759599E-3</v>
      </c>
      <c r="AQ44" s="17">
        <v>27.415167634717498</v>
      </c>
      <c r="AR44" s="17">
        <v>1.4970439737984199E-3</v>
      </c>
      <c r="AS44" s="17">
        <v>2.26632455695793</v>
      </c>
      <c r="AT44" s="17">
        <v>0</v>
      </c>
      <c r="AU44" s="5">
        <v>3.6153984610195198E-6</v>
      </c>
      <c r="AV44" s="5">
        <v>1.4461534950533701E-5</v>
      </c>
      <c r="AW44" s="17">
        <v>8144.9524899199196</v>
      </c>
      <c r="AX44" s="17">
        <v>21.737211401423</v>
      </c>
      <c r="AY44" s="17">
        <v>542.027725911473</v>
      </c>
      <c r="AZ44" s="17">
        <v>34.515615246614502</v>
      </c>
      <c r="BA44" s="17">
        <v>0.80193697037539202</v>
      </c>
      <c r="BB44" s="17">
        <v>123.41809999173201</v>
      </c>
      <c r="BC44" s="17">
        <v>2.0733694529781599</v>
      </c>
      <c r="BD44" s="17">
        <v>53.859511938519503</v>
      </c>
      <c r="BE44" s="17">
        <v>0.40509849466321501</v>
      </c>
      <c r="BF44" s="17">
        <v>9.3595563874938996</v>
      </c>
      <c r="BG44" s="17">
        <v>4.67885500256717</v>
      </c>
      <c r="BH44" s="17">
        <v>0</v>
      </c>
      <c r="BI44" s="17">
        <v>0</v>
      </c>
      <c r="BJ44" s="17">
        <v>271.71493407863602</v>
      </c>
      <c r="BK44" s="17">
        <v>271.71493407863602</v>
      </c>
      <c r="BL44" s="17">
        <v>3.02928222555306</v>
      </c>
      <c r="BM44" s="17">
        <v>0</v>
      </c>
      <c r="BN44" s="17">
        <v>3.3994790797288301</v>
      </c>
      <c r="BO44" s="5">
        <v>1.4396758474652601E-5</v>
      </c>
      <c r="BP44" s="5">
        <v>2.7800781182704202E-5</v>
      </c>
      <c r="BQ44" s="17">
        <v>241.27135799092699</v>
      </c>
      <c r="BR44" s="17">
        <v>3.10376276052728</v>
      </c>
      <c r="BS44" s="17">
        <v>0.62654069632574305</v>
      </c>
      <c r="BT44" s="17">
        <v>0</v>
      </c>
      <c r="BU44" s="17">
        <v>283.00770799443399</v>
      </c>
      <c r="BV44" s="17">
        <v>0.47125515330428502</v>
      </c>
      <c r="BW44" s="17">
        <v>2.6439751457200001E-3</v>
      </c>
      <c r="BX44" s="17">
        <v>5.3680532740400201E-3</v>
      </c>
      <c r="BY44" s="17">
        <v>0</v>
      </c>
      <c r="BZ44" s="17">
        <v>0</v>
      </c>
      <c r="CA44" s="17">
        <v>3.32638053145797</v>
      </c>
      <c r="CB44" s="17">
        <v>25.457933065482798</v>
      </c>
      <c r="CC44" s="17">
        <v>0</v>
      </c>
      <c r="CD44" s="17">
        <v>7.1594621230619904E-3</v>
      </c>
      <c r="CE44" s="17">
        <v>6.8786383431493998E-3</v>
      </c>
      <c r="CF44" s="17">
        <v>1229.2440599326401</v>
      </c>
      <c r="CG44" s="17">
        <v>27143.003628790098</v>
      </c>
      <c r="CH44" s="17">
        <v>2774.61853412148</v>
      </c>
      <c r="CI44" s="17">
        <v>30158.8935209025</v>
      </c>
      <c r="CJ44" s="17">
        <v>0</v>
      </c>
      <c r="CK44" s="17">
        <v>33.006541554902199</v>
      </c>
      <c r="CL44" s="17">
        <v>0</v>
      </c>
      <c r="CM44" s="17">
        <v>1.4885985394941901</v>
      </c>
      <c r="CN44" s="17">
        <v>6.7754134423117604E-4</v>
      </c>
      <c r="CO44" s="17">
        <v>8.8628043354526294E-3</v>
      </c>
      <c r="CP44" s="17">
        <v>1.02201442522594E-2</v>
      </c>
      <c r="CQ44" s="17">
        <v>1.75252019538286</v>
      </c>
      <c r="CR44" s="17">
        <v>0.42278393185623597</v>
      </c>
      <c r="CS44" s="17">
        <v>135.94749931890701</v>
      </c>
      <c r="CT44" s="17">
        <v>4.1047738705556096</v>
      </c>
      <c r="CU44" s="17">
        <v>2.64247776564868</v>
      </c>
      <c r="CV44" s="17">
        <v>326.13823111427098</v>
      </c>
      <c r="CW44" s="17">
        <v>2.4204386113857601</v>
      </c>
      <c r="CX44" s="17">
        <v>0</v>
      </c>
      <c r="CY44" s="5">
        <v>7.4465976496965798E-6</v>
      </c>
      <c r="CZ44" s="17">
        <v>1.84463060025242</v>
      </c>
      <c r="DA44" s="17">
        <v>724.57371977267303</v>
      </c>
      <c r="DB44" s="17">
        <v>702.836503637595</v>
      </c>
      <c r="DC44" s="17">
        <v>21.737216135077201</v>
      </c>
      <c r="DD44" s="17">
        <v>0.93241402828530096</v>
      </c>
      <c r="DE44" s="17">
        <v>0</v>
      </c>
      <c r="DF44" s="17">
        <v>9.0209029611380203</v>
      </c>
      <c r="DG44" s="17">
        <v>2.1627509808032501</v>
      </c>
      <c r="DH44" s="17">
        <v>58.5913593285823</v>
      </c>
      <c r="DI44" s="17">
        <v>12.2253042725574</v>
      </c>
      <c r="DJ44" s="17">
        <v>8.7966000236996802</v>
      </c>
      <c r="DK44" s="17">
        <v>234.36530779300799</v>
      </c>
      <c r="DL44" s="17">
        <v>0</v>
      </c>
      <c r="DM44" s="17">
        <v>2.08801004284682</v>
      </c>
      <c r="DN44" s="17">
        <v>37.015090899099903</v>
      </c>
      <c r="DO44" s="17">
        <v>6.5427413604722207E-2</v>
      </c>
      <c r="DP44" s="17">
        <v>28.601903020318801</v>
      </c>
      <c r="DQ44" s="17">
        <v>223.622714172353</v>
      </c>
      <c r="DR44" s="17">
        <v>0</v>
      </c>
      <c r="DS44" s="17">
        <v>0.12172772920658401</v>
      </c>
      <c r="DT44" s="17">
        <v>9.7690924324337693</v>
      </c>
      <c r="DU44" s="17">
        <v>26.196713852757899</v>
      </c>
      <c r="DV44" s="17">
        <v>0</v>
      </c>
      <c r="DW44" s="17">
        <v>1218.45277893924</v>
      </c>
      <c r="DX44" s="17">
        <v>19.982644497212299</v>
      </c>
      <c r="DY44" s="17">
        <v>11.483347676316599</v>
      </c>
      <c r="EB44" s="56">
        <f t="shared" si="32"/>
        <v>1.0088565442829838</v>
      </c>
      <c r="EC44" s="25">
        <f t="shared" si="33"/>
        <v>8.0000069572747044E-3</v>
      </c>
      <c r="ED44" s="40">
        <f t="shared" si="34"/>
        <v>-8.2499861661753593E-7</v>
      </c>
      <c r="EE44" s="40">
        <f t="shared" si="35"/>
        <v>-3.671748899143849E-7</v>
      </c>
      <c r="EF44" s="40">
        <f t="shared" si="36"/>
        <v>-3.8416837273303285E-7</v>
      </c>
      <c r="EG44" s="40">
        <f t="shared" si="37"/>
        <v>-5.6057387708919424E-7</v>
      </c>
      <c r="EH44" s="40">
        <f t="shared" si="38"/>
        <v>-5.54570212049805E-7</v>
      </c>
      <c r="EI44" s="40">
        <f t="shared" si="39"/>
        <v>-5.1838066515873296E-7</v>
      </c>
      <c r="EJ44" s="40">
        <f t="shared" si="40"/>
        <v>-3.9801342755231137E-7</v>
      </c>
      <c r="EK44" s="40">
        <f t="shared" si="41"/>
        <v>4.2442001823824485E-7</v>
      </c>
      <c r="EL44" s="40">
        <f t="shared" si="42"/>
        <v>3.4691193121580059E-7</v>
      </c>
      <c r="EM44" s="40">
        <f t="shared" si="43"/>
        <v>5.7068516660228082E-6</v>
      </c>
      <c r="EN44" s="40">
        <f t="shared" si="44"/>
        <v>-1.1236935807353603E-6</v>
      </c>
      <c r="EO44" s="40">
        <f t="shared" si="45"/>
        <v>6.5540431926948184E-7</v>
      </c>
      <c r="EP44" s="40">
        <f t="shared" si="46"/>
        <v>-9.2154409047538272E-6</v>
      </c>
      <c r="EQ44" s="40">
        <f t="shared" si="47"/>
        <v>-5.2916225746686438E-7</v>
      </c>
      <c r="ER44" s="40">
        <f t="shared" si="48"/>
        <v>7.5149017469592392E-7</v>
      </c>
      <c r="ES44" s="40">
        <f t="shared" si="49"/>
        <v>-2.5312177621197017E-6</v>
      </c>
      <c r="ET44" s="40">
        <f t="shared" si="50"/>
        <v>9.3824529952197068E-7</v>
      </c>
      <c r="EU44" s="40">
        <f t="shared" si="51"/>
        <v>-5.7723850207946595E-6</v>
      </c>
      <c r="EV44" s="40">
        <f t="shared" si="52"/>
        <v>-1.1957303050382973E-6</v>
      </c>
      <c r="EW44" s="40">
        <f t="shared" si="53"/>
        <v>5.4888722658078379E-7</v>
      </c>
      <c r="EX44" s="40">
        <f t="shared" si="54"/>
        <v>1.0998909023555724E-6</v>
      </c>
      <c r="EY44" s="40">
        <f t="shared" si="55"/>
        <v>9.8064810202277784E-6</v>
      </c>
      <c r="EZ44" s="40">
        <f t="shared" si="56"/>
        <v>-9.5978346938734216E-6</v>
      </c>
      <c r="FA44" s="40">
        <f t="shared" si="57"/>
        <v>9.721313396617362E-6</v>
      </c>
      <c r="FB44" s="40">
        <f t="shared" si="58"/>
        <v>-2.0280340779963811E-7</v>
      </c>
      <c r="FC44" s="40">
        <f t="shared" si="59"/>
        <v>-4.4065241280995417E-7</v>
      </c>
      <c r="FD44" s="40">
        <f t="shared" si="60"/>
        <v>-4.1437319154934439E-7</v>
      </c>
      <c r="FE44" s="40">
        <f t="shared" si="61"/>
        <v>-1.1820683242375652E-6</v>
      </c>
      <c r="FF44" s="40">
        <f t="shared" si="62"/>
        <v>-1.6258556250024446E-6</v>
      </c>
      <c r="FG44" s="40">
        <f t="shared" si="63"/>
        <v>9.1767490107409021E-7</v>
      </c>
    </row>
    <row r="45" spans="1:163" x14ac:dyDescent="0.3">
      <c r="A45" s="15" t="s">
        <v>212</v>
      </c>
      <c r="B45" s="15">
        <v>923.15854637999996</v>
      </c>
      <c r="C45" s="15">
        <v>2.9052538847</v>
      </c>
      <c r="D45" s="15">
        <v>4322.3077323999996</v>
      </c>
      <c r="E45" s="15">
        <v>111.5178397</v>
      </c>
      <c r="F45" s="15">
        <v>108.1722956</v>
      </c>
      <c r="G45" s="15">
        <v>3.2749499164999998</v>
      </c>
      <c r="H45" s="15">
        <v>177.82145749</v>
      </c>
      <c r="I45" s="17">
        <v>13.923420120999999</v>
      </c>
      <c r="J45" s="17">
        <v>2.8451433199</v>
      </c>
      <c r="K45" s="17">
        <v>5.5735959999999999E-4</v>
      </c>
      <c r="L45" s="17">
        <v>4.0009827938999996</v>
      </c>
      <c r="M45" s="17">
        <v>0.33074791079999999</v>
      </c>
      <c r="N45" s="17">
        <v>2.6951266000000002E-6</v>
      </c>
      <c r="O45" s="17">
        <v>39.65418502</v>
      </c>
      <c r="P45" s="17">
        <v>7.4016651999999998E-6</v>
      </c>
      <c r="Q45" s="17">
        <v>1.1950433999999999E-3</v>
      </c>
      <c r="R45" s="17">
        <v>0.48545257860000002</v>
      </c>
      <c r="S45" s="17">
        <v>2.0928867000000002E-3</v>
      </c>
      <c r="T45" s="17">
        <v>3.8231613361000001</v>
      </c>
      <c r="U45" s="17">
        <v>2.9162719028000001</v>
      </c>
      <c r="V45" s="17">
        <v>0.22875570849999999</v>
      </c>
      <c r="W45" s="17">
        <v>1.042781E-4</v>
      </c>
      <c r="X45" s="17">
        <v>1.3632439E-3</v>
      </c>
      <c r="Y45" s="17">
        <v>1.5717437E-3</v>
      </c>
      <c r="Z45" s="17">
        <v>0.2610881941</v>
      </c>
      <c r="AA45" s="17">
        <v>111.51789014000001</v>
      </c>
      <c r="AB45" s="17">
        <v>108.1722511</v>
      </c>
      <c r="AC45" s="17">
        <v>0.68283439639999999</v>
      </c>
      <c r="AD45" s="17">
        <v>0.49612186660000002</v>
      </c>
      <c r="AE45" s="17">
        <v>2.3040690000000001E-4</v>
      </c>
      <c r="AF45" s="15"/>
      <c r="AG45" s="17" t="s">
        <v>212</v>
      </c>
      <c r="AH45" s="17">
        <v>0</v>
      </c>
      <c r="AI45" s="17">
        <v>1.51518480014372</v>
      </c>
      <c r="AJ45" s="17">
        <v>2.8451428124542399</v>
      </c>
      <c r="AK45" s="17">
        <v>13.923414220697699</v>
      </c>
      <c r="AL45" s="17">
        <v>13.923414220697699</v>
      </c>
      <c r="AM45" s="17">
        <v>0.65072990916199203</v>
      </c>
      <c r="AN45" s="17">
        <v>5.32612462453987E-2</v>
      </c>
      <c r="AO45" s="5">
        <v>9.4748677073379494E-5</v>
      </c>
      <c r="AP45" s="17">
        <v>4.6259107133913901E-4</v>
      </c>
      <c r="AQ45" s="17">
        <v>4.0009741018554603</v>
      </c>
      <c r="AR45" s="17">
        <v>2.3039929051770001E-4</v>
      </c>
      <c r="AS45" s="17">
        <v>0.33074778889489198</v>
      </c>
      <c r="AT45" s="5">
        <v>0</v>
      </c>
      <c r="AU45" s="5">
        <v>5.3902579745206501E-7</v>
      </c>
      <c r="AV45" s="5">
        <v>2.1560921755167601E-6</v>
      </c>
      <c r="AW45" s="17">
        <v>923.15783555941505</v>
      </c>
      <c r="AX45" s="17">
        <v>3.3456376876146701</v>
      </c>
      <c r="AY45" s="17">
        <v>83.422405656979606</v>
      </c>
      <c r="AZ45" s="17">
        <v>5.3122222159915298</v>
      </c>
      <c r="BA45" s="17">
        <v>0.12342435139862799</v>
      </c>
      <c r="BB45" s="17">
        <v>18.9950254067546</v>
      </c>
      <c r="BC45" s="17">
        <v>0.31910795081590199</v>
      </c>
      <c r="BD45" s="17">
        <v>7.86027540973671</v>
      </c>
      <c r="BE45" s="17">
        <v>5.9120414684598097E-2</v>
      </c>
      <c r="BF45" s="17">
        <v>1.36593463474542</v>
      </c>
      <c r="BG45" s="17">
        <v>0.68283490107612999</v>
      </c>
      <c r="BH45" s="17">
        <v>0</v>
      </c>
      <c r="BI45" s="17">
        <v>0</v>
      </c>
      <c r="BJ45" s="17">
        <v>39.6541891288051</v>
      </c>
      <c r="BK45" s="17">
        <v>39.6541891288051</v>
      </c>
      <c r="BL45" s="17">
        <v>0.44209570567216799</v>
      </c>
      <c r="BM45" s="17">
        <v>0</v>
      </c>
      <c r="BN45" s="17">
        <v>0.496121011364411</v>
      </c>
      <c r="BO45" s="5">
        <v>2.1465078557157199E-6</v>
      </c>
      <c r="BP45" s="5">
        <v>4.14485808913289E-6</v>
      </c>
      <c r="BQ45" s="17">
        <v>34.578392543140403</v>
      </c>
      <c r="BR45" s="17">
        <v>0.45296447360604802</v>
      </c>
      <c r="BS45" s="17">
        <v>9.1436949220921299E-2</v>
      </c>
      <c r="BT45" s="17">
        <v>0</v>
      </c>
      <c r="BU45" s="17">
        <v>41.302254829193203</v>
      </c>
      <c r="BV45" s="17">
        <v>6.8773941946587605E-2</v>
      </c>
      <c r="BW45" s="17">
        <v>3.9436784674024998E-4</v>
      </c>
      <c r="BX45" s="17">
        <v>8.0067526810018803E-4</v>
      </c>
      <c r="BY45" s="17">
        <v>0</v>
      </c>
      <c r="BZ45" s="17">
        <v>0</v>
      </c>
      <c r="CA45" s="17">
        <v>0.48544754796689399</v>
      </c>
      <c r="CB45" s="17">
        <v>2.9052562422536101</v>
      </c>
      <c r="CC45" s="17">
        <v>0</v>
      </c>
      <c r="CD45" s="17">
        <v>1.06735379236007E-3</v>
      </c>
      <c r="CE45" s="17">
        <v>1.0255266236957E-3</v>
      </c>
      <c r="CF45" s="17">
        <v>179.396380819727</v>
      </c>
      <c r="CG45" s="17">
        <v>3890.07481739178</v>
      </c>
      <c r="CH45" s="17">
        <v>397.65301021397403</v>
      </c>
      <c r="CI45" s="17">
        <v>4322.3062201488901</v>
      </c>
      <c r="CJ45" s="17">
        <v>0</v>
      </c>
      <c r="CK45" s="17">
        <v>4.8169944798706101</v>
      </c>
      <c r="CL45" s="17">
        <v>0</v>
      </c>
      <c r="CM45" s="17">
        <v>0.22875546215124601</v>
      </c>
      <c r="CN45" s="17">
        <v>1.04282098112193E-4</v>
      </c>
      <c r="CO45" s="17">
        <v>1.3632678933851801E-3</v>
      </c>
      <c r="CP45" s="17">
        <v>1.57176284270582E-3</v>
      </c>
      <c r="CQ45" s="17">
        <v>0.26108860588481497</v>
      </c>
      <c r="CR45" s="17">
        <v>6.5069842438337397E-2</v>
      </c>
      <c r="CS45" s="17">
        <v>19.840236388039798</v>
      </c>
      <c r="CT45" s="17">
        <v>0.63176017826641595</v>
      </c>
      <c r="CU45" s="17">
        <v>0.406697821367907</v>
      </c>
      <c r="CV45" s="17">
        <v>50.195317536757898</v>
      </c>
      <c r="CW45" s="17">
        <v>0.37252478961967</v>
      </c>
      <c r="CX45" s="17">
        <v>0</v>
      </c>
      <c r="CY45" s="5">
        <v>1.1102292521665301E-6</v>
      </c>
      <c r="CZ45" s="17">
        <v>0.28390315796028598</v>
      </c>
      <c r="DA45" s="17">
        <v>111.51779365704</v>
      </c>
      <c r="DB45" s="17">
        <v>108.17224979482999</v>
      </c>
      <c r="DC45" s="17">
        <v>3.3455438622097202</v>
      </c>
      <c r="DD45" s="17">
        <v>0.143505936526065</v>
      </c>
      <c r="DE45" s="17">
        <v>0</v>
      </c>
      <c r="DF45" s="17">
        <v>1.3883893751165199</v>
      </c>
      <c r="DG45" s="17">
        <v>0.33286462735114603</v>
      </c>
      <c r="DH45" s="17">
        <v>9.0176411313256697</v>
      </c>
      <c r="DI45" s="17">
        <v>1.88157151227067</v>
      </c>
      <c r="DJ45" s="17">
        <v>1.35386852875487</v>
      </c>
      <c r="DK45" s="17">
        <v>36.070754418213802</v>
      </c>
      <c r="DL45" s="17">
        <v>0</v>
      </c>
      <c r="DM45" s="17">
        <v>0.321361974306622</v>
      </c>
      <c r="DN45" s="17">
        <v>5.6969491714343601</v>
      </c>
      <c r="DO45" s="17">
        <v>1.0069793120391701E-2</v>
      </c>
      <c r="DP45" s="17">
        <v>3.2749524284139402</v>
      </c>
      <c r="DQ45" s="17">
        <v>32.635588188720597</v>
      </c>
      <c r="DR45" s="17">
        <v>0</v>
      </c>
      <c r="DS45" s="17">
        <v>1.7764953099003299E-2</v>
      </c>
      <c r="DT45" s="17">
        <v>1.4257023608489501</v>
      </c>
      <c r="DU45" s="17">
        <v>3.82316126673074</v>
      </c>
      <c r="DV45" s="17">
        <v>0</v>
      </c>
      <c r="DW45" s="17">
        <v>177.821429734448</v>
      </c>
      <c r="DX45" s="17">
        <v>2.9162683790486401</v>
      </c>
      <c r="DY45" s="17">
        <v>1.6758846449104601</v>
      </c>
      <c r="EB45" s="56">
        <f t="shared" si="32"/>
        <v>1.0088569251053203</v>
      </c>
      <c r="EC45" s="25">
        <f t="shared" si="33"/>
        <v>7.9999867621478437E-3</v>
      </c>
      <c r="ED45" s="40">
        <f t="shared" si="34"/>
        <v>-7.6998754731884128E-7</v>
      </c>
      <c r="EE45" s="40">
        <f t="shared" si="35"/>
        <v>8.1147937621776182E-7</v>
      </c>
      <c r="EF45" s="40">
        <f t="shared" si="36"/>
        <v>-3.4987122692650692E-7</v>
      </c>
      <c r="EG45" s="40">
        <f t="shared" si="37"/>
        <v>-4.1287528630270896E-7</v>
      </c>
      <c r="EH45" s="40">
        <f t="shared" si="38"/>
        <v>-4.2344640787702907E-7</v>
      </c>
      <c r="EI45" s="40">
        <f t="shared" si="39"/>
        <v>7.6700835263175671E-7</v>
      </c>
      <c r="EJ45" s="40">
        <f t="shared" si="40"/>
        <v>-1.5608662975191979E-7</v>
      </c>
      <c r="EK45" s="40">
        <f t="shared" si="41"/>
        <v>-4.2376817253239782E-7</v>
      </c>
      <c r="EL45" s="40">
        <f t="shared" si="42"/>
        <v>-1.7835507846974661E-7</v>
      </c>
      <c r="EM45" s="40">
        <f t="shared" si="43"/>
        <v>-3.5617198450507161E-5</v>
      </c>
      <c r="EN45" s="40">
        <f t="shared" si="44"/>
        <v>-2.1724773604350687E-6</v>
      </c>
      <c r="EO45" s="40">
        <f t="shared" si="45"/>
        <v>-3.6857408324447596E-7</v>
      </c>
      <c r="EP45" s="40">
        <f t="shared" si="46"/>
        <v>-3.2009743717076857E-6</v>
      </c>
      <c r="EQ45" s="40">
        <f t="shared" si="47"/>
        <v>1.0361592599942849E-7</v>
      </c>
      <c r="ER45" s="40">
        <f t="shared" si="48"/>
        <v>-9.4577345730342608E-6</v>
      </c>
      <c r="ES45" s="40">
        <f t="shared" si="49"/>
        <v>-2.3861858237041692E-7</v>
      </c>
      <c r="ET45" s="40">
        <f t="shared" si="50"/>
        <v>-1.0362769357486786E-5</v>
      </c>
      <c r="EU45" s="40">
        <f t="shared" si="51"/>
        <v>-3.0025248048156815E-6</v>
      </c>
      <c r="EV45" s="40">
        <f t="shared" si="52"/>
        <v>-1.8144476263374135E-8</v>
      </c>
      <c r="EW45" s="40">
        <f t="shared" si="53"/>
        <v>-1.2083068648886141E-6</v>
      </c>
      <c r="EX45" s="40">
        <f t="shared" si="54"/>
        <v>-1.0769075691916199E-6</v>
      </c>
      <c r="EY45" s="40">
        <f t="shared" si="55"/>
        <v>3.8340861532767411E-5</v>
      </c>
      <c r="EZ45" s="40">
        <f t="shared" si="56"/>
        <v>1.7600214591197646E-5</v>
      </c>
      <c r="FA45" s="40">
        <f t="shared" si="57"/>
        <v>1.2179279497037661E-5</v>
      </c>
      <c r="FB45" s="40">
        <f t="shared" si="58"/>
        <v>1.5771866529170258E-6</v>
      </c>
      <c r="FC45" s="40">
        <f t="shared" si="59"/>
        <v>-5.9963872149598682E-7</v>
      </c>
      <c r="FD45" s="40">
        <f t="shared" si="60"/>
        <v>-6.0568268720964909E-7</v>
      </c>
      <c r="FE45" s="40">
        <f t="shared" si="61"/>
        <v>7.3909008195593223E-7</v>
      </c>
      <c r="FF45" s="40">
        <f t="shared" si="62"/>
        <v>-1.7238417545987864E-6</v>
      </c>
      <c r="FG45" s="40">
        <f t="shared" si="63"/>
        <v>-3.3026277858860857E-5</v>
      </c>
    </row>
    <row r="46" spans="1:163" x14ac:dyDescent="0.3">
      <c r="A46" s="15" t="s">
        <v>213</v>
      </c>
      <c r="B46" s="15">
        <v>71.88374718</v>
      </c>
      <c r="C46" s="15">
        <v>0.25303618649999998</v>
      </c>
      <c r="D46" s="15">
        <v>535.39963511999997</v>
      </c>
      <c r="E46" s="15">
        <v>16.327621527000002</v>
      </c>
      <c r="F46" s="15">
        <v>15.837792296</v>
      </c>
      <c r="G46" s="15">
        <v>0.28523527799999998</v>
      </c>
      <c r="H46" s="15">
        <v>25.828178921999999</v>
      </c>
      <c r="I46" s="17">
        <v>2.0223464093999999</v>
      </c>
      <c r="J46" s="17">
        <v>0.4132508627</v>
      </c>
      <c r="K46" s="17">
        <v>4.8933800000000002E-5</v>
      </c>
      <c r="L46" s="17">
        <v>0.58113402599999997</v>
      </c>
      <c r="M46" s="17">
        <v>4.8040412800000001E-2</v>
      </c>
      <c r="N46" s="17">
        <v>2.3666508000000001E-7</v>
      </c>
      <c r="O46" s="17">
        <v>5.7596838997999997</v>
      </c>
      <c r="P46" s="17">
        <v>6.4998211999999996E-7</v>
      </c>
      <c r="Q46" s="17">
        <v>1.050458E-4</v>
      </c>
      <c r="R46" s="17">
        <v>7.05109285E-2</v>
      </c>
      <c r="S46" s="17">
        <v>1.842298E-4</v>
      </c>
      <c r="T46" s="17">
        <v>0.55530584679999995</v>
      </c>
      <c r="U46" s="17">
        <v>0.42358213439999998</v>
      </c>
      <c r="V46" s="17">
        <v>3.34953469E-2</v>
      </c>
      <c r="W46" s="17">
        <v>1.5267599999999999E-5</v>
      </c>
      <c r="X46" s="17">
        <v>1.9985580000000001E-4</v>
      </c>
      <c r="Y46" s="17">
        <v>2.3012320000000001E-4</v>
      </c>
      <c r="Z46" s="17">
        <v>3.8072850499999998E-2</v>
      </c>
      <c r="AA46" s="17">
        <v>16.327625999999999</v>
      </c>
      <c r="AB46" s="17">
        <v>15.837800895000001</v>
      </c>
      <c r="AC46" s="17">
        <v>9.9180207100000001E-2</v>
      </c>
      <c r="AD46" s="17">
        <v>7.2060619300000003E-2</v>
      </c>
      <c r="AE46" s="17">
        <v>3.37345E-5</v>
      </c>
      <c r="AF46" s="15"/>
      <c r="AG46" s="17" t="s">
        <v>213</v>
      </c>
      <c r="AH46" s="17">
        <v>0</v>
      </c>
      <c r="AI46" s="17">
        <v>0.22007725849440801</v>
      </c>
      <c r="AJ46" s="17">
        <v>0.41325051900725701</v>
      </c>
      <c r="AK46" s="17">
        <v>2.0223383786468001</v>
      </c>
      <c r="AL46" s="17">
        <v>2.0223383786468001</v>
      </c>
      <c r="AM46" s="17">
        <v>9.4517519332330394E-2</v>
      </c>
      <c r="AN46" s="17">
        <v>7.73601982929589E-3</v>
      </c>
      <c r="AO46" s="5">
        <v>8.3186815147957698E-6</v>
      </c>
      <c r="AP46" s="5">
        <v>4.0614636595622599E-5</v>
      </c>
      <c r="AQ46" s="17">
        <v>0.58113660592641403</v>
      </c>
      <c r="AR46" s="5">
        <v>3.37347080246432E-5</v>
      </c>
      <c r="AS46" s="17">
        <v>4.8041632958150698E-2</v>
      </c>
      <c r="AT46" s="5">
        <v>0</v>
      </c>
      <c r="AU46" s="5">
        <v>4.7333095785314002E-8</v>
      </c>
      <c r="AV46" s="5">
        <v>1.8933269619757801E-7</v>
      </c>
      <c r="AW46" s="17">
        <v>71.883467160501795</v>
      </c>
      <c r="AX46" s="17">
        <v>0.48982478347856201</v>
      </c>
      <c r="AY46" s="17">
        <v>12.214094831814901</v>
      </c>
      <c r="AZ46" s="17">
        <v>0.77778051136207105</v>
      </c>
      <c r="BA46" s="17">
        <v>1.8070947711877901E-2</v>
      </c>
      <c r="BB46" s="17">
        <v>2.7811203084266101</v>
      </c>
      <c r="BC46" s="17">
        <v>4.6721598130480602E-2</v>
      </c>
      <c r="BD46" s="17">
        <v>1.14169262218092</v>
      </c>
      <c r="BE46" s="17">
        <v>8.5871107110633508E-3</v>
      </c>
      <c r="BF46" s="17">
        <v>0.19839968899065799</v>
      </c>
      <c r="BG46" s="17">
        <v>9.9177951316737997E-2</v>
      </c>
      <c r="BH46" s="17">
        <v>0</v>
      </c>
      <c r="BI46" s="17">
        <v>0</v>
      </c>
      <c r="BJ46" s="17">
        <v>5.7596808152019703</v>
      </c>
      <c r="BK46" s="17">
        <v>5.7596808152019703</v>
      </c>
      <c r="BL46" s="17">
        <v>6.4212958312053203E-2</v>
      </c>
      <c r="BM46" s="17">
        <v>0</v>
      </c>
      <c r="BN46" s="17">
        <v>7.2058611206203799E-2</v>
      </c>
      <c r="BO46" s="5">
        <v>1.88499041488648E-7</v>
      </c>
      <c r="BP46" s="5">
        <v>3.63993554575968E-7</v>
      </c>
      <c r="BQ46" s="17">
        <v>4.2832035672988296</v>
      </c>
      <c r="BR46" s="17">
        <v>6.5793429949128499E-2</v>
      </c>
      <c r="BS46" s="17">
        <v>1.3281349093717301E-2</v>
      </c>
      <c r="BT46" s="17">
        <v>0</v>
      </c>
      <c r="BU46" s="17">
        <v>5.9990643935438399</v>
      </c>
      <c r="BV46" s="17">
        <v>9.9892356827328607E-3</v>
      </c>
      <c r="BW46" s="5">
        <v>3.4665698396688599E-5</v>
      </c>
      <c r="BX46" s="5">
        <v>7.0381130971080893E-5</v>
      </c>
      <c r="BY46" s="17">
        <v>0</v>
      </c>
      <c r="BZ46" s="17">
        <v>0</v>
      </c>
      <c r="CA46" s="17">
        <v>7.0512090460394403E-2</v>
      </c>
      <c r="CB46" s="17">
        <v>0.25303637758560799</v>
      </c>
      <c r="CC46" s="17">
        <v>0</v>
      </c>
      <c r="CD46" s="5">
        <v>9.3957444732882203E-5</v>
      </c>
      <c r="CE46" s="5">
        <v>9.0272700386359998E-5</v>
      </c>
      <c r="CF46" s="17">
        <v>26.056890083059098</v>
      </c>
      <c r="CG46" s="17">
        <v>481.85886726522102</v>
      </c>
      <c r="CH46" s="17">
        <v>49.256663326223297</v>
      </c>
      <c r="CI46" s="17">
        <v>535.39873415874399</v>
      </c>
      <c r="CJ46" s="17">
        <v>0</v>
      </c>
      <c r="CK46" s="17">
        <v>0.69965869238909295</v>
      </c>
      <c r="CL46" s="17">
        <v>0</v>
      </c>
      <c r="CM46" s="17">
        <v>3.3495462937658697E-2</v>
      </c>
      <c r="CN46" s="5">
        <v>1.5267957642597601E-5</v>
      </c>
      <c r="CO46" s="17">
        <v>1.99854273137232E-4</v>
      </c>
      <c r="CP46" s="17">
        <v>2.3012583255675501E-4</v>
      </c>
      <c r="CQ46" s="17">
        <v>3.8072553580581703E-2</v>
      </c>
      <c r="CR46" s="17">
        <v>9.5270418051444702E-3</v>
      </c>
      <c r="CS46" s="17">
        <v>2.881749365803</v>
      </c>
      <c r="CT46" s="17">
        <v>9.2497327446992503E-2</v>
      </c>
      <c r="CU46" s="17">
        <v>5.9545783164404197E-2</v>
      </c>
      <c r="CV46" s="17">
        <v>7.34924529616341</v>
      </c>
      <c r="CW46" s="17">
        <v>5.4542491443310803E-2</v>
      </c>
      <c r="CX46" s="17">
        <v>0</v>
      </c>
      <c r="CY46" s="5">
        <v>9.7499182856859406E-8</v>
      </c>
      <c r="CZ46" s="17">
        <v>4.1566999785049297E-2</v>
      </c>
      <c r="DA46" s="17">
        <v>16.327627870147701</v>
      </c>
      <c r="DB46" s="17">
        <v>15.8377985808627</v>
      </c>
      <c r="DC46" s="17">
        <v>0.48982928928498598</v>
      </c>
      <c r="DD46" s="17">
        <v>2.10111187905444E-2</v>
      </c>
      <c r="DE46" s="17">
        <v>0</v>
      </c>
      <c r="DF46" s="17">
        <v>0.20327842810452099</v>
      </c>
      <c r="DG46" s="17">
        <v>4.8735636171232902E-2</v>
      </c>
      <c r="DH46" s="17">
        <v>1.3203042268115099</v>
      </c>
      <c r="DI46" s="17">
        <v>0.27548494540804802</v>
      </c>
      <c r="DJ46" s="17">
        <v>0.19822344913110301</v>
      </c>
      <c r="DK46" s="17">
        <v>5.2812087766001401</v>
      </c>
      <c r="DL46" s="17">
        <v>0</v>
      </c>
      <c r="DM46" s="17">
        <v>4.70513297728688E-2</v>
      </c>
      <c r="DN46" s="17">
        <v>0.83410142407557397</v>
      </c>
      <c r="DO46" s="17">
        <v>1.4743061889250801E-3</v>
      </c>
      <c r="DP46" s="17">
        <v>0.28523536804510602</v>
      </c>
      <c r="DQ46" s="17">
        <v>4.7402660485235497</v>
      </c>
      <c r="DR46" s="17">
        <v>0</v>
      </c>
      <c r="DS46" s="17">
        <v>2.5802974141940199E-3</v>
      </c>
      <c r="DT46" s="17">
        <v>0.20707960985130899</v>
      </c>
      <c r="DU46" s="17">
        <v>0.55530476929996897</v>
      </c>
      <c r="DV46" s="17">
        <v>0</v>
      </c>
      <c r="DW46" s="17">
        <v>25.828165445857199</v>
      </c>
      <c r="DX46" s="17">
        <v>0.42358134833969902</v>
      </c>
      <c r="DY46" s="17">
        <v>0.24341828717240599</v>
      </c>
      <c r="EB46" s="56">
        <f t="shared" si="32"/>
        <v>1.0088556284681298</v>
      </c>
      <c r="EC46" s="25">
        <f t="shared" si="33"/>
        <v>8.0000255772529963E-3</v>
      </c>
      <c r="ED46" s="40">
        <f t="shared" si="34"/>
        <v>-3.8954493775149722E-6</v>
      </c>
      <c r="EE46" s="40">
        <f t="shared" si="35"/>
        <v>7.5517107116774045E-7</v>
      </c>
      <c r="EF46" s="40">
        <f t="shared" si="36"/>
        <v>-1.6827827231848007E-6</v>
      </c>
      <c r="EG46" s="40">
        <f t="shared" si="37"/>
        <v>3.8849183814370947E-7</v>
      </c>
      <c r="EH46" s="40">
        <f t="shared" si="38"/>
        <v>3.9682694293123153E-7</v>
      </c>
      <c r="EI46" s="40">
        <f t="shared" si="39"/>
        <v>3.1568712912910196E-7</v>
      </c>
      <c r="EJ46" s="40">
        <f t="shared" si="40"/>
        <v>-5.2176124540103436E-7</v>
      </c>
      <c r="EK46" s="40">
        <f t="shared" si="41"/>
        <v>-3.971007717790118E-6</v>
      </c>
      <c r="EL46" s="40">
        <f t="shared" si="42"/>
        <v>-8.3168064246086924E-7</v>
      </c>
      <c r="EM46" s="40">
        <f t="shared" si="43"/>
        <v>-9.8477858175185058E-6</v>
      </c>
      <c r="EN46" s="40">
        <f t="shared" si="44"/>
        <v>4.4394688636922638E-6</v>
      </c>
      <c r="EO46" s="40">
        <f t="shared" si="45"/>
        <v>2.5398577563785894E-5</v>
      </c>
      <c r="EP46" s="40">
        <f t="shared" si="46"/>
        <v>3.0083985858321194E-6</v>
      </c>
      <c r="EQ46" s="40">
        <f t="shared" si="47"/>
        <v>-5.3554988140111975E-7</v>
      </c>
      <c r="ER46" s="40">
        <f t="shared" si="48"/>
        <v>1.4860287965119845E-5</v>
      </c>
      <c r="ES46" s="40">
        <f t="shared" si="49"/>
        <v>9.7992282366658937E-6</v>
      </c>
      <c r="ET46" s="40">
        <f t="shared" si="50"/>
        <v>1.6479153219524219E-5</v>
      </c>
      <c r="EU46" s="40">
        <f t="shared" si="51"/>
        <v>1.8733084561354572E-6</v>
      </c>
      <c r="EV46" s="40">
        <f t="shared" si="52"/>
        <v>-1.9403722060307027E-6</v>
      </c>
      <c r="EW46" s="40">
        <f t="shared" si="53"/>
        <v>-1.8557447000797984E-6</v>
      </c>
      <c r="EX46" s="40">
        <f t="shared" si="54"/>
        <v>3.4642918923463698E-6</v>
      </c>
      <c r="EY46" s="40">
        <f t="shared" si="55"/>
        <v>2.3424938929599344E-5</v>
      </c>
      <c r="EZ46" s="40">
        <f t="shared" si="56"/>
        <v>-7.6398221517790862E-6</v>
      </c>
      <c r="FA46" s="40">
        <f t="shared" si="57"/>
        <v>1.143977119647208E-5</v>
      </c>
      <c r="FB46" s="40">
        <f t="shared" si="58"/>
        <v>-7.7987178368820555E-6</v>
      </c>
      <c r="FC46" s="40">
        <f t="shared" si="59"/>
        <v>-7.9736487670268831E-7</v>
      </c>
      <c r="FD46" s="40">
        <f t="shared" si="60"/>
        <v>-8.0172456673863629E-7</v>
      </c>
      <c r="FE46" s="40">
        <f t="shared" si="61"/>
        <v>-2.2744288683820319E-5</v>
      </c>
      <c r="FF46" s="40">
        <f t="shared" si="62"/>
        <v>-2.786672964666988E-5</v>
      </c>
      <c r="FG46" s="40">
        <f t="shared" si="63"/>
        <v>6.1665251656153227E-6</v>
      </c>
    </row>
    <row r="47" spans="1:163" x14ac:dyDescent="0.3">
      <c r="A47" s="15" t="s">
        <v>214</v>
      </c>
      <c r="B47" s="15">
        <v>1648.7522423</v>
      </c>
      <c r="C47" s="15">
        <v>5.154446353</v>
      </c>
      <c r="D47" s="15">
        <v>7437.3478971000004</v>
      </c>
      <c r="E47" s="15">
        <v>188.02964635000001</v>
      </c>
      <c r="F47" s="15">
        <v>181.61420926</v>
      </c>
      <c r="G47" s="15">
        <v>5.8119021530000001</v>
      </c>
      <c r="H47" s="15">
        <v>301.84753509000001</v>
      </c>
      <c r="I47" s="17">
        <v>22.163540949000001</v>
      </c>
      <c r="J47" s="17">
        <v>4.5288812484000003</v>
      </c>
      <c r="K47" s="17">
        <v>9.2583080000000005E-4</v>
      </c>
      <c r="L47" s="17">
        <v>6.3680125217999999</v>
      </c>
      <c r="M47" s="17">
        <v>0.52702938079999995</v>
      </c>
      <c r="N47" s="17">
        <v>4.8191928999999996E-6</v>
      </c>
      <c r="O47" s="17">
        <v>63.118669615000002</v>
      </c>
      <c r="P47" s="17">
        <v>3.0967929999999998E-4</v>
      </c>
      <c r="Q47" s="17">
        <v>1.9975314E-3</v>
      </c>
      <c r="R47" s="17">
        <v>0.79223417539999996</v>
      </c>
      <c r="S47" s="17">
        <v>3.5316707E-3</v>
      </c>
      <c r="T47" s="17">
        <v>6.1447823466999996</v>
      </c>
      <c r="U47" s="17">
        <v>4.7316492975999997</v>
      </c>
      <c r="V47" s="17">
        <v>0.36830684740000003</v>
      </c>
      <c r="W47" s="17">
        <v>1.7507610000000001E-4</v>
      </c>
      <c r="X47" s="17">
        <v>2.3784224E-3</v>
      </c>
      <c r="Y47" s="17">
        <v>2.6448959999999999E-3</v>
      </c>
      <c r="Z47" s="17">
        <v>0.41916277969999999</v>
      </c>
      <c r="AA47" s="17">
        <v>188.02964918000001</v>
      </c>
      <c r="AB47" s="17">
        <v>181.61425403000001</v>
      </c>
      <c r="AC47" s="17">
        <v>1.1244120788</v>
      </c>
      <c r="AD47" s="17">
        <v>0.89323584690000002</v>
      </c>
      <c r="AE47" s="17">
        <v>4.1292310000000002E-4</v>
      </c>
      <c r="AF47" s="15"/>
      <c r="AG47" s="17" t="s">
        <v>214</v>
      </c>
      <c r="AH47" s="17">
        <v>0</v>
      </c>
      <c r="AI47" s="17">
        <v>2.6494190022460899</v>
      </c>
      <c r="AJ47" s="17">
        <v>4.5288767397318903</v>
      </c>
      <c r="AK47" s="17">
        <v>22.163526591504201</v>
      </c>
      <c r="AL47" s="17">
        <v>22.163526591504201</v>
      </c>
      <c r="AM47" s="17">
        <v>1.13784841131675</v>
      </c>
      <c r="AN47" s="17">
        <v>9.3131627229501801E-2</v>
      </c>
      <c r="AO47" s="17">
        <v>1.57393946953598E-4</v>
      </c>
      <c r="AP47" s="17">
        <v>7.6844120055335899E-4</v>
      </c>
      <c r="AQ47" s="17">
        <v>6.3680121123022504</v>
      </c>
      <c r="AR47" s="17">
        <v>4.1291820058817299E-4</v>
      </c>
      <c r="AS47" s="17">
        <v>0.52702735259600297</v>
      </c>
      <c r="AT47" s="5">
        <v>0</v>
      </c>
      <c r="AU47" s="5">
        <v>9.638363482663399E-7</v>
      </c>
      <c r="AV47" s="5">
        <v>3.8553966889664098E-6</v>
      </c>
      <c r="AW47" s="17">
        <v>1648.75290361987</v>
      </c>
      <c r="AX47" s="17">
        <v>6.4153954232598602</v>
      </c>
      <c r="AY47" s="17">
        <v>140.06089340366</v>
      </c>
      <c r="AZ47" s="17">
        <v>8.9188850559147195</v>
      </c>
      <c r="BA47" s="17">
        <v>0.207222111396242</v>
      </c>
      <c r="BB47" s="17">
        <v>31.891485460407701</v>
      </c>
      <c r="BC47" s="17">
        <v>0.53576203692300906</v>
      </c>
      <c r="BD47" s="17">
        <v>13.7443055481609</v>
      </c>
      <c r="BE47" s="17">
        <v>0.103376430925953</v>
      </c>
      <c r="BF47" s="17">
        <v>2.3884492887894</v>
      </c>
      <c r="BG47" s="17">
        <v>1.1244135139179601</v>
      </c>
      <c r="BH47" s="17">
        <v>0</v>
      </c>
      <c r="BI47" s="17">
        <v>0</v>
      </c>
      <c r="BJ47" s="17">
        <v>63.1187617059187</v>
      </c>
      <c r="BK47" s="17">
        <v>63.1187617059187</v>
      </c>
      <c r="BL47" s="17">
        <v>0.77303564214590204</v>
      </c>
      <c r="BM47" s="17">
        <v>0</v>
      </c>
      <c r="BN47" s="17">
        <v>0.89323151220881902</v>
      </c>
      <c r="BO47" s="5">
        <v>8.9806834676413598E-5</v>
      </c>
      <c r="BP47" s="17">
        <v>1.7342259449759301E-4</v>
      </c>
      <c r="BQ47" s="17">
        <v>59.498835585771303</v>
      </c>
      <c r="BR47" s="17">
        <v>0.79203998152513799</v>
      </c>
      <c r="BS47" s="17">
        <v>0.15988633795888399</v>
      </c>
      <c r="BT47" s="17">
        <v>0</v>
      </c>
      <c r="BU47" s="17">
        <v>72.220179631404406</v>
      </c>
      <c r="BV47" s="17">
        <v>0.120257584360278</v>
      </c>
      <c r="BW47" s="17">
        <v>6.5918206662036896E-4</v>
      </c>
      <c r="BX47" s="17">
        <v>1.3383333519612799E-3</v>
      </c>
      <c r="BY47" s="17">
        <v>0</v>
      </c>
      <c r="BZ47" s="17">
        <v>0</v>
      </c>
      <c r="CA47" s="17">
        <v>0.79223106765831697</v>
      </c>
      <c r="CB47" s="17">
        <v>5.1544429145785999</v>
      </c>
      <c r="CC47" s="17">
        <v>0</v>
      </c>
      <c r="CD47" s="17">
        <v>1.8011418828122101E-3</v>
      </c>
      <c r="CE47" s="17">
        <v>1.7304740995375701E-3</v>
      </c>
      <c r="CF47" s="17">
        <v>304.60083115748103</v>
      </c>
      <c r="CG47" s="17">
        <v>6693.6102496242702</v>
      </c>
      <c r="CH47" s="17">
        <v>684.23609688771296</v>
      </c>
      <c r="CI47" s="17">
        <v>7437.3451820977498</v>
      </c>
      <c r="CJ47" s="17">
        <v>0</v>
      </c>
      <c r="CK47" s="17">
        <v>8.4228752117338797</v>
      </c>
      <c r="CL47" s="17">
        <v>0</v>
      </c>
      <c r="CM47" s="17">
        <v>0.36830640789647101</v>
      </c>
      <c r="CN47" s="17">
        <v>1.75077062427544E-4</v>
      </c>
      <c r="CO47" s="17">
        <v>2.3784079252092498E-3</v>
      </c>
      <c r="CP47" s="17">
        <v>2.6448953342496999E-3</v>
      </c>
      <c r="CQ47" s="17">
        <v>0.41915839625866702</v>
      </c>
      <c r="CR47" s="17">
        <v>0.109247992932422</v>
      </c>
      <c r="CS47" s="17">
        <v>34.692164728807299</v>
      </c>
      <c r="CT47" s="17">
        <v>1.0606808173834401</v>
      </c>
      <c r="CU47" s="17">
        <v>0.68282160838748396</v>
      </c>
      <c r="CV47" s="17">
        <v>84.274666445983897</v>
      </c>
      <c r="CW47" s="17">
        <v>0.62544507410616301</v>
      </c>
      <c r="CX47" s="17">
        <v>0</v>
      </c>
      <c r="CY47" s="5">
        <v>4.6453057503416597E-5</v>
      </c>
      <c r="CZ47" s="17">
        <v>0.476654592170284</v>
      </c>
      <c r="DA47" s="17">
        <v>188.02952314266801</v>
      </c>
      <c r="DB47" s="17">
        <v>181.61409170778899</v>
      </c>
      <c r="DC47" s="17">
        <v>6.4154314348782098</v>
      </c>
      <c r="DD47" s="17">
        <v>0.24093730229005</v>
      </c>
      <c r="DE47" s="17">
        <v>0</v>
      </c>
      <c r="DF47" s="17">
        <v>2.3310151572611901</v>
      </c>
      <c r="DG47" s="17">
        <v>0.55885879386784398</v>
      </c>
      <c r="DH47" s="17">
        <v>15.1400953311066</v>
      </c>
      <c r="DI47" s="17">
        <v>3.1590384023545401</v>
      </c>
      <c r="DJ47" s="17">
        <v>2.2730558875422302</v>
      </c>
      <c r="DK47" s="17">
        <v>60.560360606822101</v>
      </c>
      <c r="DL47" s="17">
        <v>0</v>
      </c>
      <c r="DM47" s="17">
        <v>0.53954585961738699</v>
      </c>
      <c r="DN47" s="17">
        <v>9.5647612992829405</v>
      </c>
      <c r="DO47" s="17">
        <v>1.6906536681051802E-2</v>
      </c>
      <c r="DP47" s="17">
        <v>5.8118986393752099</v>
      </c>
      <c r="DQ47" s="17">
        <v>57.065831775964597</v>
      </c>
      <c r="DR47" s="17">
        <v>0</v>
      </c>
      <c r="DS47" s="17">
        <v>3.1063175094700399E-2</v>
      </c>
      <c r="DT47" s="17">
        <v>2.4929567330812099</v>
      </c>
      <c r="DU47" s="17">
        <v>6.1447829924335302</v>
      </c>
      <c r="DV47" s="17">
        <v>0</v>
      </c>
      <c r="DW47" s="17">
        <v>301.84743571024597</v>
      </c>
      <c r="DX47" s="17">
        <v>4.73164572469096</v>
      </c>
      <c r="DY47" s="17">
        <v>2.9304122549742102</v>
      </c>
      <c r="EB47" s="56">
        <f t="shared" si="32"/>
        <v>1.0091218116223393</v>
      </c>
      <c r="EC47" s="25">
        <f t="shared" si="33"/>
        <v>8.0000099671304059E-3</v>
      </c>
      <c r="ED47" s="40">
        <f t="shared" si="34"/>
        <v>4.0110324222069599E-7</v>
      </c>
      <c r="EE47" s="40">
        <f t="shared" si="35"/>
        <v>-6.6707870536803738E-7</v>
      </c>
      <c r="EF47" s="40">
        <f t="shared" si="36"/>
        <v>-3.6504978497556433E-7</v>
      </c>
      <c r="EG47" s="40">
        <f t="shared" si="37"/>
        <v>-6.552548195836417E-7</v>
      </c>
      <c r="EH47" s="40">
        <f t="shared" si="38"/>
        <v>-6.4726329227111202E-7</v>
      </c>
      <c r="EI47" s="40">
        <f t="shared" si="39"/>
        <v>-6.0455676949351706E-7</v>
      </c>
      <c r="EJ47" s="40">
        <f t="shared" si="40"/>
        <v>-3.2923824938159041E-7</v>
      </c>
      <c r="EK47" s="40">
        <f t="shared" si="41"/>
        <v>-6.4779792332336589E-7</v>
      </c>
      <c r="EL47" s="40">
        <f t="shared" si="42"/>
        <v>-9.9553683629114221E-7</v>
      </c>
      <c r="EM47" s="40">
        <f t="shared" si="43"/>
        <v>4.6957899402089041E-6</v>
      </c>
      <c r="EN47" s="40">
        <f t="shared" si="44"/>
        <v>-6.4305424665141312E-8</v>
      </c>
      <c r="EO47" s="40">
        <f t="shared" si="45"/>
        <v>-3.8483698838469622E-6</v>
      </c>
      <c r="EP47" s="40">
        <f t="shared" si="46"/>
        <v>8.3286213236311833E-6</v>
      </c>
      <c r="EQ47" s="40">
        <f t="shared" si="47"/>
        <v>1.4590123534049844E-6</v>
      </c>
      <c r="ER47" s="40">
        <f t="shared" si="48"/>
        <v>1.0290250020544041E-5</v>
      </c>
      <c r="ES47" s="40">
        <f t="shared" si="49"/>
        <v>-8.000584296703321E-6</v>
      </c>
      <c r="ET47" s="40">
        <f t="shared" si="50"/>
        <v>-3.9227564014464394E-6</v>
      </c>
      <c r="EU47" s="40">
        <f t="shared" si="51"/>
        <v>-1.5493417950838989E-5</v>
      </c>
      <c r="EV47" s="40">
        <f t="shared" si="52"/>
        <v>1.0508647730919847E-7</v>
      </c>
      <c r="EW47" s="40">
        <f t="shared" si="53"/>
        <v>-7.5510859216719087E-7</v>
      </c>
      <c r="EX47" s="40">
        <f t="shared" si="54"/>
        <v>-1.1933080585321917E-6</v>
      </c>
      <c r="EY47" s="40">
        <f t="shared" si="55"/>
        <v>5.4971954709494769E-6</v>
      </c>
      <c r="EZ47" s="40">
        <f t="shared" si="56"/>
        <v>-6.0858789213060149E-6</v>
      </c>
      <c r="FA47" s="40">
        <f t="shared" si="57"/>
        <v>-2.5171133380693254E-7</v>
      </c>
      <c r="FB47" s="40">
        <f t="shared" si="58"/>
        <v>-1.0457611088713907E-5</v>
      </c>
      <c r="FC47" s="40">
        <f t="shared" si="59"/>
        <v>-3.0252880191910767E-8</v>
      </c>
      <c r="FD47" s="40">
        <f t="shared" si="60"/>
        <v>-3.2826158676972954E-8</v>
      </c>
      <c r="FE47" s="40">
        <f t="shared" si="61"/>
        <v>1.2763274133058985E-6</v>
      </c>
      <c r="FF47" s="40">
        <f t="shared" si="62"/>
        <v>-4.852795816513321E-6</v>
      </c>
      <c r="FG47" s="40">
        <f t="shared" si="63"/>
        <v>-1.1865191913540065E-5</v>
      </c>
    </row>
    <row r="48" spans="1:163" x14ac:dyDescent="0.3">
      <c r="A48" s="15" t="s">
        <v>215</v>
      </c>
      <c r="B48" s="15">
        <v>2975.6942681999999</v>
      </c>
      <c r="C48" s="15">
        <v>9.3586620488999994</v>
      </c>
      <c r="D48" s="15">
        <v>14101.121606000001</v>
      </c>
      <c r="E48" s="15">
        <v>364.19250785000003</v>
      </c>
      <c r="F48" s="15">
        <v>353.26674045999999</v>
      </c>
      <c r="G48" s="15">
        <v>10.54956009</v>
      </c>
      <c r="H48" s="15">
        <v>590.58136762000004</v>
      </c>
      <c r="I48" s="17">
        <v>46.242521085</v>
      </c>
      <c r="J48" s="17">
        <v>9.4493018819000003</v>
      </c>
      <c r="K48" s="17">
        <v>1.808563E-3</v>
      </c>
      <c r="L48" s="17">
        <v>13.288080772000001</v>
      </c>
      <c r="M48" s="17">
        <v>1.0984813436</v>
      </c>
      <c r="N48" s="17">
        <v>8.7443802000000007E-6</v>
      </c>
      <c r="O48" s="17">
        <v>131.69964497999999</v>
      </c>
      <c r="P48" s="17">
        <v>2.4016299999999999E-5</v>
      </c>
      <c r="Q48" s="17">
        <v>3.8763342E-3</v>
      </c>
      <c r="R48" s="17">
        <v>1.6122871338</v>
      </c>
      <c r="S48" s="17">
        <v>6.7913453000000004E-3</v>
      </c>
      <c r="T48" s="17">
        <v>12.697499404</v>
      </c>
      <c r="U48" s="17">
        <v>9.6855344285000005</v>
      </c>
      <c r="V48" s="17">
        <v>0.75890366239999996</v>
      </c>
      <c r="W48" s="17">
        <v>3.4054899999999999E-4</v>
      </c>
      <c r="X48" s="17">
        <v>4.4848646999999997E-3</v>
      </c>
      <c r="Y48" s="17">
        <v>5.1732636000000002E-3</v>
      </c>
      <c r="Z48" s="17">
        <v>0.86702483299999999</v>
      </c>
      <c r="AA48" s="17">
        <v>364.19273298000002</v>
      </c>
      <c r="AB48" s="17">
        <v>353.26675495000001</v>
      </c>
      <c r="AC48" s="17">
        <v>2.2678324515999999</v>
      </c>
      <c r="AD48" s="17">
        <v>1.6477220157000001</v>
      </c>
      <c r="AE48" s="17">
        <v>7.5245810000000005E-4</v>
      </c>
      <c r="AF48" s="15"/>
      <c r="AG48" s="17" t="s">
        <v>215</v>
      </c>
      <c r="AH48" s="17">
        <v>0</v>
      </c>
      <c r="AI48" s="17">
        <v>5.0322381926701798</v>
      </c>
      <c r="AJ48" s="17">
        <v>9.4492881526372905</v>
      </c>
      <c r="AK48" s="17">
        <v>46.242542243232997</v>
      </c>
      <c r="AL48" s="17">
        <v>46.242542243232997</v>
      </c>
      <c r="AM48" s="17">
        <v>2.1612071784173001</v>
      </c>
      <c r="AN48" s="17">
        <v>0.17689220831171301</v>
      </c>
      <c r="AO48" s="17">
        <v>3.0745283619107401E-4</v>
      </c>
      <c r="AP48" s="17">
        <v>1.50110285112738E-3</v>
      </c>
      <c r="AQ48" s="17">
        <v>13.288071527119</v>
      </c>
      <c r="AR48" s="17">
        <v>7.5245121342037101E-4</v>
      </c>
      <c r="AS48" s="17">
        <v>1.09847962141239</v>
      </c>
      <c r="AT48" s="5">
        <v>0</v>
      </c>
      <c r="AU48" s="5">
        <v>1.7489032920517799E-6</v>
      </c>
      <c r="AV48" s="5">
        <v>6.9956667096567902E-6</v>
      </c>
      <c r="AW48" s="17">
        <v>2975.69398561043</v>
      </c>
      <c r="AX48" s="17">
        <v>10.9259635267337</v>
      </c>
      <c r="AY48" s="17">
        <v>272.4391683284</v>
      </c>
      <c r="AZ48" s="17">
        <v>17.348596834162802</v>
      </c>
      <c r="BA48" s="17">
        <v>0.40307638265623802</v>
      </c>
      <c r="BB48" s="17">
        <v>62.033624639957701</v>
      </c>
      <c r="BC48" s="17">
        <v>1.0421370797577101</v>
      </c>
      <c r="BD48" s="17">
        <v>26.1055651001613</v>
      </c>
      <c r="BE48" s="17">
        <v>0.19634970029812901</v>
      </c>
      <c r="BF48" s="17">
        <v>4.5365515525213702</v>
      </c>
      <c r="BG48" s="17">
        <v>2.2678292745552402</v>
      </c>
      <c r="BH48" s="17">
        <v>0</v>
      </c>
      <c r="BI48" s="17">
        <v>0</v>
      </c>
      <c r="BJ48" s="17">
        <v>131.69949481838199</v>
      </c>
      <c r="BK48" s="17">
        <v>131.69949481838199</v>
      </c>
      <c r="BL48" s="17">
        <v>1.4682890355004099</v>
      </c>
      <c r="BM48" s="17">
        <v>0</v>
      </c>
      <c r="BN48" s="17">
        <v>1.64772104671125</v>
      </c>
      <c r="BO48" s="5">
        <v>6.9647935217819896E-6</v>
      </c>
      <c r="BP48" s="5">
        <v>1.3448832307215601E-5</v>
      </c>
      <c r="BQ48" s="17">
        <v>112.808733268517</v>
      </c>
      <c r="BR48" s="17">
        <v>1.50438553691341</v>
      </c>
      <c r="BS48" s="17">
        <v>0.30367971563060803</v>
      </c>
      <c r="BT48" s="17">
        <v>0</v>
      </c>
      <c r="BU48" s="17">
        <v>137.172905249439</v>
      </c>
      <c r="BV48" s="17">
        <v>0.22841548435285</v>
      </c>
      <c r="BW48" s="17">
        <v>1.27918171188897E-3</v>
      </c>
      <c r="BX48" s="17">
        <v>2.5971560332236502E-3</v>
      </c>
      <c r="BY48" s="17">
        <v>0</v>
      </c>
      <c r="BZ48" s="17">
        <v>0</v>
      </c>
      <c r="CA48" s="17">
        <v>1.61228951357795</v>
      </c>
      <c r="CB48" s="17">
        <v>9.35865539553674</v>
      </c>
      <c r="CC48" s="17">
        <v>0</v>
      </c>
      <c r="CD48" s="17">
        <v>3.4635619901122699E-3</v>
      </c>
      <c r="CE48" s="17">
        <v>3.3277849181809599E-3</v>
      </c>
      <c r="CF48" s="17">
        <v>595.810737864933</v>
      </c>
      <c r="CG48" s="17">
        <v>12691.0064622761</v>
      </c>
      <c r="CH48" s="17">
        <v>1297.3032924464101</v>
      </c>
      <c r="CI48" s="17">
        <v>14101.1184879911</v>
      </c>
      <c r="CJ48" s="17">
        <v>0</v>
      </c>
      <c r="CK48" s="17">
        <v>15.9981865911914</v>
      </c>
      <c r="CL48" s="17">
        <v>0</v>
      </c>
      <c r="CM48" s="17">
        <v>0.75889920824308199</v>
      </c>
      <c r="CN48" s="17">
        <v>3.4054729176959499E-4</v>
      </c>
      <c r="CO48" s="17">
        <v>4.4848800289246397E-3</v>
      </c>
      <c r="CP48" s="17">
        <v>5.1732851987632E-3</v>
      </c>
      <c r="CQ48" s="17">
        <v>0.86702913829924499</v>
      </c>
      <c r="CR48" s="17">
        <v>0.212503857978251</v>
      </c>
      <c r="CS48" s="17">
        <v>65.893381121394199</v>
      </c>
      <c r="CT48" s="17">
        <v>2.0631812495797401</v>
      </c>
      <c r="CU48" s="17">
        <v>1.3281893880520499</v>
      </c>
      <c r="CV48" s="17">
        <v>163.92676437551299</v>
      </c>
      <c r="CW48" s="17">
        <v>1.21658474721253</v>
      </c>
      <c r="CX48" s="17">
        <v>0</v>
      </c>
      <c r="CY48" s="5">
        <v>3.6024147522280401E-6</v>
      </c>
      <c r="CZ48" s="17">
        <v>0.92716629551855301</v>
      </c>
      <c r="DA48" s="17">
        <v>364.19226374860602</v>
      </c>
      <c r="DB48" s="17">
        <v>353.26648503312902</v>
      </c>
      <c r="DC48" s="17">
        <v>10.9257787154769</v>
      </c>
      <c r="DD48" s="17">
        <v>0.46865951718778298</v>
      </c>
      <c r="DE48" s="17">
        <v>0</v>
      </c>
      <c r="DF48" s="17">
        <v>4.5341706680555696</v>
      </c>
      <c r="DG48" s="17">
        <v>1.0870586572749701</v>
      </c>
      <c r="DH48" s="17">
        <v>29.449714300831701</v>
      </c>
      <c r="DI48" s="17">
        <v>6.1448042367323099</v>
      </c>
      <c r="DJ48" s="17">
        <v>4.4214212586186896</v>
      </c>
      <c r="DK48" s="17">
        <v>117.798986832895</v>
      </c>
      <c r="DL48" s="17">
        <v>0</v>
      </c>
      <c r="DM48" s="17">
        <v>1.04949694604738</v>
      </c>
      <c r="DN48" s="17">
        <v>18.604896965888901</v>
      </c>
      <c r="DO48" s="17">
        <v>3.2885735742985103E-2</v>
      </c>
      <c r="DP48" s="17">
        <v>10.549544059921599</v>
      </c>
      <c r="DQ48" s="17">
        <v>108.389362470355</v>
      </c>
      <c r="DR48" s="17">
        <v>0</v>
      </c>
      <c r="DS48" s="17">
        <v>5.9000559613685298E-2</v>
      </c>
      <c r="DT48" s="17">
        <v>4.7350508018126396</v>
      </c>
      <c r="DU48" s="17">
        <v>12.6974857679789</v>
      </c>
      <c r="DV48" s="17">
        <v>0</v>
      </c>
      <c r="DW48" s="17">
        <v>590.58133347663295</v>
      </c>
      <c r="DX48" s="17">
        <v>9.6855444941390001</v>
      </c>
      <c r="DY48" s="17">
        <v>5.5659375894410097</v>
      </c>
      <c r="EB48" s="56">
        <f t="shared" si="32"/>
        <v>1.0088546726621304</v>
      </c>
      <c r="EC48" s="25">
        <f t="shared" si="33"/>
        <v>7.9999847788377945E-3</v>
      </c>
      <c r="ED48" s="40">
        <f t="shared" si="34"/>
        <v>-9.4965928766956539E-8</v>
      </c>
      <c r="EE48" s="40">
        <f t="shared" si="35"/>
        <v>-7.1093103102570942E-7</v>
      </c>
      <c r="EF48" s="40">
        <f t="shared" si="36"/>
        <v>-2.2111779388733713E-7</v>
      </c>
      <c r="EG48" s="40">
        <f t="shared" si="37"/>
        <v>-6.7025374971036058E-7</v>
      </c>
      <c r="EH48" s="40">
        <f t="shared" si="38"/>
        <v>-7.2304251072739414E-7</v>
      </c>
      <c r="EI48" s="40">
        <f t="shared" si="39"/>
        <v>-1.519502070600088E-6</v>
      </c>
      <c r="EJ48" s="40">
        <f t="shared" si="40"/>
        <v>-5.7813146435496223E-8</v>
      </c>
      <c r="EK48" s="40">
        <f t="shared" si="41"/>
        <v>4.5754929662814953E-7</v>
      </c>
      <c r="EL48" s="40">
        <f t="shared" si="42"/>
        <v>-1.452939368580702E-6</v>
      </c>
      <c r="EM48" s="40">
        <f t="shared" si="43"/>
        <v>-4.0433656698835739E-6</v>
      </c>
      <c r="EN48" s="40">
        <f t="shared" si="44"/>
        <v>-6.9572733337538299E-7</v>
      </c>
      <c r="EO48" s="40">
        <f t="shared" si="45"/>
        <v>-1.5677895852394523E-6</v>
      </c>
      <c r="EP48" s="40">
        <f t="shared" si="46"/>
        <v>2.1705564514298354E-5</v>
      </c>
      <c r="EQ48" s="40">
        <f t="shared" si="47"/>
        <v>-1.1401824053351488E-6</v>
      </c>
      <c r="ER48" s="40">
        <f t="shared" si="48"/>
        <v>-1.08017793903179E-5</v>
      </c>
      <c r="ES48" s="40">
        <f t="shared" si="49"/>
        <v>9.1455288352823957E-7</v>
      </c>
      <c r="ET48" s="40">
        <f t="shared" si="50"/>
        <v>1.4760261371221288E-6</v>
      </c>
      <c r="EU48" s="40">
        <f t="shared" si="51"/>
        <v>2.3681511665978826E-7</v>
      </c>
      <c r="EV48" s="40">
        <f t="shared" si="52"/>
        <v>-1.073913899577108E-6</v>
      </c>
      <c r="EW48" s="40">
        <f t="shared" si="53"/>
        <v>1.0392445635231092E-6</v>
      </c>
      <c r="EX48" s="40">
        <f t="shared" si="54"/>
        <v>-5.8691993972984816E-6</v>
      </c>
      <c r="EY48" s="40">
        <f t="shared" si="55"/>
        <v>-5.0161075351915286E-6</v>
      </c>
      <c r="EZ48" s="40">
        <f t="shared" si="56"/>
        <v>3.4179235418272705E-6</v>
      </c>
      <c r="FA48" s="40">
        <f t="shared" si="57"/>
        <v>4.1750749371894246E-6</v>
      </c>
      <c r="FB48" s="40">
        <f t="shared" si="58"/>
        <v>4.9656008468674323E-6</v>
      </c>
      <c r="FC48" s="40">
        <f t="shared" si="59"/>
        <v>-4.5631973633583643E-7</v>
      </c>
      <c r="FD48" s="40">
        <f t="shared" si="60"/>
        <v>-4.2937826292316866E-7</v>
      </c>
      <c r="FE48" s="40">
        <f t="shared" si="61"/>
        <v>-1.4009168787911737E-6</v>
      </c>
      <c r="FF48" s="40">
        <f t="shared" si="62"/>
        <v>-5.8807780735742249E-7</v>
      </c>
      <c r="FG48" s="40">
        <f t="shared" si="63"/>
        <v>-9.1521104351635755E-6</v>
      </c>
    </row>
    <row r="49" spans="1:163" x14ac:dyDescent="0.3">
      <c r="A49" s="15" t="s">
        <v>216</v>
      </c>
      <c r="B49" s="15">
        <v>911.61538197000004</v>
      </c>
      <c r="C49" s="15">
        <v>2.8669324568999999</v>
      </c>
      <c r="D49" s="15">
        <v>4248.4095981999999</v>
      </c>
      <c r="E49" s="15">
        <v>109.23602554999999</v>
      </c>
      <c r="F49" s="15">
        <v>105.95894567000001</v>
      </c>
      <c r="G49" s="15">
        <v>3.2317523712999998</v>
      </c>
      <c r="H49" s="15">
        <v>174.19833901000001</v>
      </c>
      <c r="I49" s="17">
        <v>13.639729944999999</v>
      </c>
      <c r="J49" s="17">
        <v>2.7871734241000001</v>
      </c>
      <c r="K49" s="17">
        <v>5.5386400000000005E-4</v>
      </c>
      <c r="L49" s="17">
        <v>3.9194626280999998</v>
      </c>
      <c r="M49" s="17">
        <v>0.32400891040000002</v>
      </c>
      <c r="N49" s="17">
        <v>2.6780358999999998E-6</v>
      </c>
      <c r="O49" s="17">
        <v>38.846229600000001</v>
      </c>
      <c r="P49" s="17">
        <v>7.3548003000000001E-6</v>
      </c>
      <c r="Q49" s="17">
        <v>1.1870724999999999E-3</v>
      </c>
      <c r="R49" s="17">
        <v>0.47556146560000001</v>
      </c>
      <c r="S49" s="17">
        <v>2.0797774999999998E-3</v>
      </c>
      <c r="T49" s="17">
        <v>3.7452642891000001</v>
      </c>
      <c r="U49" s="17">
        <v>2.8568527600000002</v>
      </c>
      <c r="V49" s="17">
        <v>0.22407360370000001</v>
      </c>
      <c r="W49" s="17">
        <v>1.021445E-4</v>
      </c>
      <c r="X49" s="17">
        <v>1.3352676E-3</v>
      </c>
      <c r="Y49" s="17">
        <v>1.5395836E-3</v>
      </c>
      <c r="Z49" s="17">
        <v>0.25575028830000002</v>
      </c>
      <c r="AA49" s="17">
        <v>109.23606837</v>
      </c>
      <c r="AB49" s="17">
        <v>105.95892331</v>
      </c>
      <c r="AC49" s="17">
        <v>0.66892162160000002</v>
      </c>
      <c r="AD49" s="17">
        <v>0.48601336560000002</v>
      </c>
      <c r="AE49" s="17">
        <v>2.2569260000000001E-4</v>
      </c>
      <c r="AF49" s="15"/>
      <c r="AG49" s="17" t="s">
        <v>216</v>
      </c>
      <c r="AH49" s="17">
        <v>0</v>
      </c>
      <c r="AI49" s="17">
        <v>1.4843141613433799</v>
      </c>
      <c r="AJ49" s="17">
        <v>2.7871643882721</v>
      </c>
      <c r="AK49" s="17">
        <v>13.639721723422801</v>
      </c>
      <c r="AL49" s="17">
        <v>13.639721723422801</v>
      </c>
      <c r="AM49" s="17">
        <v>0.63746713026951396</v>
      </c>
      <c r="AN49" s="17">
        <v>5.2176844002696399E-2</v>
      </c>
      <c r="AO49" s="5">
        <v>9.4157841300285906E-5</v>
      </c>
      <c r="AP49" s="17">
        <v>4.5971272750321E-4</v>
      </c>
      <c r="AQ49" s="17">
        <v>3.9194774408557</v>
      </c>
      <c r="AR49" s="17">
        <v>2.25694368506426E-4</v>
      </c>
      <c r="AS49" s="17">
        <v>0.32400998550701599</v>
      </c>
      <c r="AT49" s="5">
        <v>0</v>
      </c>
      <c r="AU49" s="5">
        <v>5.3560342179379102E-7</v>
      </c>
      <c r="AV49" s="5">
        <v>2.1424386580465901E-6</v>
      </c>
      <c r="AW49" s="17">
        <v>911.61623122957201</v>
      </c>
      <c r="AX49" s="17">
        <v>3.2771425247331001</v>
      </c>
      <c r="AY49" s="17">
        <v>81.715510279601205</v>
      </c>
      <c r="AZ49" s="17">
        <v>5.2035254692262196</v>
      </c>
      <c r="BA49" s="17">
        <v>0.12089923715669799</v>
      </c>
      <c r="BB49" s="17">
        <v>18.6064119773805</v>
      </c>
      <c r="BC49" s="17">
        <v>0.31257836207609202</v>
      </c>
      <c r="BD49" s="17">
        <v>7.7001293307835796</v>
      </c>
      <c r="BE49" s="17">
        <v>5.7915031513011098E-2</v>
      </c>
      <c r="BF49" s="17">
        <v>1.33810429839772</v>
      </c>
      <c r="BG49" s="17">
        <v>0.66891962196254395</v>
      </c>
      <c r="BH49" s="17">
        <v>0</v>
      </c>
      <c r="BI49" s="17">
        <v>0</v>
      </c>
      <c r="BJ49" s="17">
        <v>38.846248853222399</v>
      </c>
      <c r="BK49" s="17">
        <v>38.846248853222399</v>
      </c>
      <c r="BL49" s="17">
        <v>0.43308555466939602</v>
      </c>
      <c r="BM49" s="17">
        <v>0</v>
      </c>
      <c r="BN49" s="17">
        <v>0.48601430237115301</v>
      </c>
      <c r="BO49" s="5">
        <v>2.1329023490695599E-6</v>
      </c>
      <c r="BP49" s="5">
        <v>4.1186572604411403E-6</v>
      </c>
      <c r="BQ49" s="17">
        <v>33.987276262724798</v>
      </c>
      <c r="BR49" s="17">
        <v>0.44373402030342202</v>
      </c>
      <c r="BS49" s="17">
        <v>8.9574945370571799E-2</v>
      </c>
      <c r="BT49" s="17">
        <v>0</v>
      </c>
      <c r="BU49" s="17">
        <v>40.460698305701698</v>
      </c>
      <c r="BV49" s="17">
        <v>6.7374121920181704E-2</v>
      </c>
      <c r="BW49" s="17">
        <v>3.9174052712511701E-4</v>
      </c>
      <c r="BX49" s="17">
        <v>7.9530984617250003E-4</v>
      </c>
      <c r="BY49" s="17">
        <v>0</v>
      </c>
      <c r="BZ49" s="17">
        <v>0</v>
      </c>
      <c r="CA49" s="17">
        <v>0.47556199329285198</v>
      </c>
      <c r="CB49" s="17">
        <v>2.8669329204958101</v>
      </c>
      <c r="CC49" s="17">
        <v>0</v>
      </c>
      <c r="CD49" s="17">
        <v>1.0606752115610301E-3</v>
      </c>
      <c r="CE49" s="17">
        <v>1.01911424626729E-3</v>
      </c>
      <c r="CF49" s="17">
        <v>175.74112105469101</v>
      </c>
      <c r="CG49" s="17">
        <v>3823.5671346549998</v>
      </c>
      <c r="CH49" s="17">
        <v>390.85292098017499</v>
      </c>
      <c r="CI49" s="17">
        <v>4248.4073318978999</v>
      </c>
      <c r="CJ49" s="17">
        <v>0</v>
      </c>
      <c r="CK49" s="17">
        <v>4.7188373010279001</v>
      </c>
      <c r="CL49" s="17">
        <v>0</v>
      </c>
      <c r="CM49" s="17">
        <v>0.22406619415984599</v>
      </c>
      <c r="CN49" s="17">
        <v>1.02145659684849E-4</v>
      </c>
      <c r="CO49" s="17">
        <v>1.3352702230305801E-3</v>
      </c>
      <c r="CP49" s="17">
        <v>1.5395718114386799E-3</v>
      </c>
      <c r="CQ49" s="17">
        <v>0.25575038525416499</v>
      </c>
      <c r="CR49" s="17">
        <v>6.3738230868014806E-2</v>
      </c>
      <c r="CS49" s="17">
        <v>19.4359716303907</v>
      </c>
      <c r="CT49" s="17">
        <v>0.61882994064055297</v>
      </c>
      <c r="CU49" s="17">
        <v>0.39837688784536801</v>
      </c>
      <c r="CV49" s="17">
        <v>49.168292609555898</v>
      </c>
      <c r="CW49" s="17">
        <v>0.364902658553657</v>
      </c>
      <c r="CX49" s="17">
        <v>0</v>
      </c>
      <c r="CY49" s="5">
        <v>1.10320240094357E-6</v>
      </c>
      <c r="CZ49" s="17">
        <v>0.27809428054917101</v>
      </c>
      <c r="DA49" s="17">
        <v>109.236045705476</v>
      </c>
      <c r="DB49" s="17">
        <v>105.95896602217</v>
      </c>
      <c r="DC49" s="17">
        <v>3.27707968330605</v>
      </c>
      <c r="DD49" s="17">
        <v>0.140569574673302</v>
      </c>
      <c r="DE49" s="17">
        <v>0</v>
      </c>
      <c r="DF49" s="17">
        <v>1.3599835278361001</v>
      </c>
      <c r="DG49" s="17">
        <v>0.32605381548416201</v>
      </c>
      <c r="DH49" s="17">
        <v>8.8331884037985606</v>
      </c>
      <c r="DI49" s="17">
        <v>1.84307387048948</v>
      </c>
      <c r="DJ49" s="17">
        <v>1.3261654359364401</v>
      </c>
      <c r="DK49" s="17">
        <v>35.332688698556503</v>
      </c>
      <c r="DL49" s="17">
        <v>0</v>
      </c>
      <c r="DM49" s="17">
        <v>0.31478599282395497</v>
      </c>
      <c r="DN49" s="17">
        <v>5.5803583270225996</v>
      </c>
      <c r="DO49" s="17">
        <v>9.8637675369412006E-3</v>
      </c>
      <c r="DP49" s="17">
        <v>3.2317636736938899</v>
      </c>
      <c r="DQ49" s="17">
        <v>31.970659078582798</v>
      </c>
      <c r="DR49" s="17">
        <v>0</v>
      </c>
      <c r="DS49" s="17">
        <v>1.7402886868470399E-2</v>
      </c>
      <c r="DT49" s="17">
        <v>1.3966569451555899</v>
      </c>
      <c r="DU49" s="17">
        <v>3.7452554117642101</v>
      </c>
      <c r="DV49" s="17">
        <v>0</v>
      </c>
      <c r="DW49" s="17">
        <v>174.19835853326401</v>
      </c>
      <c r="DX49" s="17">
        <v>2.8568476283511601</v>
      </c>
      <c r="DY49" s="17">
        <v>1.64174262186804</v>
      </c>
      <c r="EB49" s="56">
        <f t="shared" si="32"/>
        <v>1.008856355102407</v>
      </c>
      <c r="EC49" s="25">
        <f t="shared" si="33"/>
        <v>8.0000041445040977E-3</v>
      </c>
      <c r="ED49" s="40">
        <f t="shared" si="34"/>
        <v>9.3159855434779707E-7</v>
      </c>
      <c r="EE49" s="40">
        <f t="shared" si="35"/>
        <v>1.6170447583071171E-7</v>
      </c>
      <c r="EF49" s="40">
        <f t="shared" si="36"/>
        <v>-5.3344717537530386E-7</v>
      </c>
      <c r="EG49" s="40">
        <f t="shared" si="37"/>
        <v>1.8451308445832597E-7</v>
      </c>
      <c r="EH49" s="40">
        <f t="shared" si="38"/>
        <v>1.9207599574159936E-7</v>
      </c>
      <c r="EI49" s="40">
        <f t="shared" si="39"/>
        <v>3.4972957676169542E-6</v>
      </c>
      <c r="EJ49" s="40">
        <f t="shared" si="40"/>
        <v>1.1207491478944733E-7</v>
      </c>
      <c r="EK49" s="40">
        <f t="shared" si="41"/>
        <v>-6.0276686061596176E-7</v>
      </c>
      <c r="EL49" s="40">
        <f t="shared" si="42"/>
        <v>-3.2419324258753836E-6</v>
      </c>
      <c r="EM49" s="40">
        <f t="shared" si="43"/>
        <v>1.1859957491056461E-5</v>
      </c>
      <c r="EN49" s="40">
        <f t="shared" si="44"/>
        <v>3.7792822909083191E-6</v>
      </c>
      <c r="EO49" s="40">
        <f t="shared" si="45"/>
        <v>3.3181402778134535E-6</v>
      </c>
      <c r="EP49" s="40">
        <f t="shared" si="46"/>
        <v>2.3076017693681067E-6</v>
      </c>
      <c r="EQ49" s="40">
        <f t="shared" si="47"/>
        <v>4.9562654074690984E-7</v>
      </c>
      <c r="ER49" s="40">
        <f t="shared" si="48"/>
        <v>-5.2060619144305974E-6</v>
      </c>
      <c r="ES49" s="40">
        <f t="shared" si="49"/>
        <v>-1.8639722833165738E-5</v>
      </c>
      <c r="ET49" s="40">
        <f t="shared" si="50"/>
        <v>1.1096207118140548E-6</v>
      </c>
      <c r="EU49" s="40">
        <f t="shared" si="51"/>
        <v>5.749570961306448E-6</v>
      </c>
      <c r="EV49" s="40">
        <f t="shared" si="52"/>
        <v>-2.3702828705203064E-6</v>
      </c>
      <c r="EW49" s="40">
        <f t="shared" si="53"/>
        <v>-1.7962594754390925E-6</v>
      </c>
      <c r="EX49" s="40">
        <f t="shared" si="54"/>
        <v>-3.3067438697236531E-5</v>
      </c>
      <c r="EY49" s="40">
        <f t="shared" si="55"/>
        <v>1.1353375355548241E-5</v>
      </c>
      <c r="EZ49" s="40">
        <f t="shared" si="56"/>
        <v>1.9644231463913793E-6</v>
      </c>
      <c r="FA49" s="40">
        <f t="shared" si="57"/>
        <v>-7.6569803160019921E-6</v>
      </c>
      <c r="FB49" s="40">
        <f t="shared" si="58"/>
        <v>3.7909699190841112E-7</v>
      </c>
      <c r="FC49" s="40">
        <f t="shared" si="59"/>
        <v>-4.7587412764406066E-9</v>
      </c>
      <c r="FD49" s="40">
        <f t="shared" si="60"/>
        <v>1.9020962566594427E-8</v>
      </c>
      <c r="FE49" s="40">
        <f t="shared" si="61"/>
        <v>-2.9893449269583098E-6</v>
      </c>
      <c r="FF49" s="40">
        <f t="shared" si="62"/>
        <v>1.9274596529362221E-6</v>
      </c>
      <c r="FG49" s="40">
        <f t="shared" si="63"/>
        <v>7.8359078941569322E-6</v>
      </c>
    </row>
    <row r="50" spans="1:163" x14ac:dyDescent="0.3">
      <c r="A50" s="15" t="s">
        <v>217</v>
      </c>
      <c r="B50" s="15">
        <v>2052.0497799</v>
      </c>
      <c r="C50" s="15">
        <v>6.4506393249</v>
      </c>
      <c r="D50" s="15">
        <v>9527.3959032999992</v>
      </c>
      <c r="E50" s="15">
        <v>244.05555448000001</v>
      </c>
      <c r="F50" s="15">
        <v>236.73388878</v>
      </c>
      <c r="G50" s="15">
        <v>7.2714890216999999</v>
      </c>
      <c r="H50" s="15">
        <v>389.18080800000001</v>
      </c>
      <c r="I50" s="17">
        <v>30.472857266999998</v>
      </c>
      <c r="J50" s="17">
        <v>6.2268929278999998</v>
      </c>
      <c r="K50" s="17">
        <v>1.2494473E-3</v>
      </c>
      <c r="L50" s="17">
        <v>8.7565681809000004</v>
      </c>
      <c r="M50" s="17">
        <v>0.72387630260000002</v>
      </c>
      <c r="N50" s="17">
        <v>6.0413827999999997E-6</v>
      </c>
      <c r="O50" s="17">
        <v>86.787320184999999</v>
      </c>
      <c r="P50" s="17">
        <v>1.6591100000000001E-5</v>
      </c>
      <c r="Q50" s="17">
        <v>2.6777226999999998E-3</v>
      </c>
      <c r="R50" s="17">
        <v>1.0624636060999999</v>
      </c>
      <c r="S50" s="17">
        <v>4.6916769000000004E-3</v>
      </c>
      <c r="T50" s="17">
        <v>8.3673873727999997</v>
      </c>
      <c r="U50" s="17">
        <v>6.3825652509999999</v>
      </c>
      <c r="V50" s="17">
        <v>0.50062500160000001</v>
      </c>
      <c r="W50" s="17">
        <v>2.282114E-4</v>
      </c>
      <c r="X50" s="17">
        <v>2.9831914000000002E-3</v>
      </c>
      <c r="Y50" s="17">
        <v>3.4397436000000001E-3</v>
      </c>
      <c r="Z50" s="17">
        <v>0.57137556639999998</v>
      </c>
      <c r="AA50" s="17">
        <v>244.05554802</v>
      </c>
      <c r="AB50" s="17">
        <v>236.73399559000001</v>
      </c>
      <c r="AC50" s="17">
        <v>1.4944543027999999</v>
      </c>
      <c r="AD50" s="17">
        <v>1.0858144540000001</v>
      </c>
      <c r="AE50" s="17">
        <v>5.0424300000000003E-4</v>
      </c>
      <c r="AF50" s="15"/>
      <c r="AG50" s="17" t="s">
        <v>217</v>
      </c>
      <c r="AH50" s="17">
        <v>0</v>
      </c>
      <c r="AI50" s="17">
        <v>3.3161435666388801</v>
      </c>
      <c r="AJ50" s="17">
        <v>6.2268853425294601</v>
      </c>
      <c r="AK50" s="17">
        <v>30.472853001525301</v>
      </c>
      <c r="AL50" s="17">
        <v>30.472853001525301</v>
      </c>
      <c r="AM50" s="17">
        <v>1.42418816102312</v>
      </c>
      <c r="AN50" s="17">
        <v>0.116566926082998</v>
      </c>
      <c r="AO50" s="17">
        <v>2.12405647639676E-4</v>
      </c>
      <c r="AP50" s="17">
        <v>1.03705593885238E-3</v>
      </c>
      <c r="AQ50" s="17">
        <v>8.7565730091334899</v>
      </c>
      <c r="AR50" s="17">
        <v>5.0423814148402204E-4</v>
      </c>
      <c r="AS50" s="17">
        <v>0.72387456394613603</v>
      </c>
      <c r="AT50" s="5">
        <v>0</v>
      </c>
      <c r="AU50" s="5">
        <v>1.2082788748397499E-6</v>
      </c>
      <c r="AV50" s="5">
        <v>4.8330914296417999E-6</v>
      </c>
      <c r="AW50" s="17">
        <v>2052.04925367531</v>
      </c>
      <c r="AX50" s="17">
        <v>7.32155506372471</v>
      </c>
      <c r="AY50" s="17">
        <v>182.569163515578</v>
      </c>
      <c r="AZ50" s="17">
        <v>11.625772355832501</v>
      </c>
      <c r="BA50" s="17">
        <v>0.27011341254913801</v>
      </c>
      <c r="BB50" s="17">
        <v>41.570489546663602</v>
      </c>
      <c r="BC50" s="17">
        <v>0.69836548570010404</v>
      </c>
      <c r="BD50" s="17">
        <v>17.203059766695102</v>
      </c>
      <c r="BE50" s="17">
        <v>0.12939061532113999</v>
      </c>
      <c r="BF50" s="17">
        <v>2.9894988463275598</v>
      </c>
      <c r="BG50" s="17">
        <v>1.4944558879393199</v>
      </c>
      <c r="BH50" s="17">
        <v>0</v>
      </c>
      <c r="BI50" s="17">
        <v>0</v>
      </c>
      <c r="BJ50" s="17">
        <v>86.787358481747205</v>
      </c>
      <c r="BK50" s="17">
        <v>86.787358481747205</v>
      </c>
      <c r="BL50" s="17">
        <v>0.96757137634175805</v>
      </c>
      <c r="BM50" s="17">
        <v>0</v>
      </c>
      <c r="BN50" s="17">
        <v>1.0858069296728201</v>
      </c>
      <c r="BO50" s="5">
        <v>4.81137124183791E-6</v>
      </c>
      <c r="BP50" s="5">
        <v>9.2909426230538505E-6</v>
      </c>
      <c r="BQ50" s="17">
        <v>76.219141331765798</v>
      </c>
      <c r="BR50" s="17">
        <v>0.99135969403344004</v>
      </c>
      <c r="BS50" s="17">
        <v>0.20011974789193199</v>
      </c>
      <c r="BT50" s="17">
        <v>0</v>
      </c>
      <c r="BU50" s="17">
        <v>90.394454572158907</v>
      </c>
      <c r="BV50" s="17">
        <v>0.15051976502939901</v>
      </c>
      <c r="BW50" s="17">
        <v>8.8363705501997897E-4</v>
      </c>
      <c r="BX50" s="17">
        <v>1.7940569192883399E-3</v>
      </c>
      <c r="BY50" s="17">
        <v>0</v>
      </c>
      <c r="BZ50" s="17">
        <v>0</v>
      </c>
      <c r="CA50" s="17">
        <v>1.0624659457682999</v>
      </c>
      <c r="CB50" s="17">
        <v>6.4506353908605396</v>
      </c>
      <c r="CC50" s="17">
        <v>0</v>
      </c>
      <c r="CD50" s="17">
        <v>2.3927826637085E-3</v>
      </c>
      <c r="CE50" s="17">
        <v>2.2989157695648601E-3</v>
      </c>
      <c r="CF50" s="17">
        <v>392.62738178277698</v>
      </c>
      <c r="CG50" s="17">
        <v>8574.6533206078602</v>
      </c>
      <c r="CH50" s="17">
        <v>876.52027722889</v>
      </c>
      <c r="CI50" s="17">
        <v>9527.3927391685102</v>
      </c>
      <c r="CJ50" s="17">
        <v>0</v>
      </c>
      <c r="CK50" s="17">
        <v>10.542469625750501</v>
      </c>
      <c r="CL50" s="17">
        <v>0</v>
      </c>
      <c r="CM50" s="17">
        <v>0.50063068569218105</v>
      </c>
      <c r="CN50" s="17">
        <v>2.2821348794842901E-4</v>
      </c>
      <c r="CO50" s="17">
        <v>2.9831752088465501E-3</v>
      </c>
      <c r="CP50" s="17">
        <v>3.43971237767718E-3</v>
      </c>
      <c r="CQ50" s="17">
        <v>0.57136958129327498</v>
      </c>
      <c r="CR50" s="17">
        <v>0.142404914166536</v>
      </c>
      <c r="CS50" s="17">
        <v>43.422442615051899</v>
      </c>
      <c r="CT50" s="17">
        <v>1.3825932522890001</v>
      </c>
      <c r="CU50" s="17">
        <v>0.89005553167931495</v>
      </c>
      <c r="CV50" s="17">
        <v>109.85194752282</v>
      </c>
      <c r="CW50" s="17">
        <v>0.81526654239774698</v>
      </c>
      <c r="CX50" s="17">
        <v>0</v>
      </c>
      <c r="CY50" s="5">
        <v>2.4885893963388901E-6</v>
      </c>
      <c r="CZ50" s="17">
        <v>0.62131986101505099</v>
      </c>
      <c r="DA50" s="17">
        <v>244.05548469466001</v>
      </c>
      <c r="DB50" s="17">
        <v>236.73382873710099</v>
      </c>
      <c r="DC50" s="17">
        <v>7.32165595755826</v>
      </c>
      <c r="DD50" s="17">
        <v>0.31406098887211498</v>
      </c>
      <c r="DE50" s="17">
        <v>0</v>
      </c>
      <c r="DF50" s="17">
        <v>3.0384787095744499</v>
      </c>
      <c r="DG50" s="17">
        <v>0.72847065258956001</v>
      </c>
      <c r="DH50" s="17">
        <v>19.735094063996801</v>
      </c>
      <c r="DI50" s="17">
        <v>4.1178003773305303</v>
      </c>
      <c r="DJ50" s="17">
        <v>2.9629316159111898</v>
      </c>
      <c r="DK50" s="17">
        <v>78.940409093977493</v>
      </c>
      <c r="DL50" s="17">
        <v>0</v>
      </c>
      <c r="DM50" s="17">
        <v>0.70329730744805097</v>
      </c>
      <c r="DN50" s="17">
        <v>12.4676606675496</v>
      </c>
      <c r="DO50" s="17">
        <v>2.20376354837469E-2</v>
      </c>
      <c r="DP50" s="17">
        <v>7.2714845192419197</v>
      </c>
      <c r="DQ50" s="17">
        <v>71.426292446621503</v>
      </c>
      <c r="DR50" s="17">
        <v>0</v>
      </c>
      <c r="DS50" s="17">
        <v>3.8880287273760701E-2</v>
      </c>
      <c r="DT50" s="17">
        <v>3.12030050509318</v>
      </c>
      <c r="DU50" s="17">
        <v>8.3673809453493799</v>
      </c>
      <c r="DV50" s="17">
        <v>0</v>
      </c>
      <c r="DW50" s="17">
        <v>389.18071671829802</v>
      </c>
      <c r="DX50" s="17">
        <v>6.3825525594841803</v>
      </c>
      <c r="DY50" s="17">
        <v>3.6678459411831801</v>
      </c>
      <c r="EB50" s="56">
        <f t="shared" si="32"/>
        <v>1.0088562071973719</v>
      </c>
      <c r="EC50" s="25">
        <f t="shared" si="33"/>
        <v>7.9999999389568262E-3</v>
      </c>
      <c r="ED50" s="40">
        <f t="shared" si="34"/>
        <v>-2.5643855971457748E-7</v>
      </c>
      <c r="EE50" s="40">
        <f t="shared" si="35"/>
        <v>-6.098681482984844E-7</v>
      </c>
      <c r="EF50" s="40">
        <f t="shared" si="36"/>
        <v>-3.321087442092575E-7</v>
      </c>
      <c r="EG50" s="40">
        <f t="shared" si="37"/>
        <v>-2.8594038825041514E-7</v>
      </c>
      <c r="EH50" s="40">
        <f t="shared" si="38"/>
        <v>-2.5363034974723581E-7</v>
      </c>
      <c r="EI50" s="40">
        <f t="shared" si="39"/>
        <v>-6.1919340959055461E-7</v>
      </c>
      <c r="EJ50" s="40">
        <f t="shared" si="40"/>
        <v>-2.3454831307615222E-7</v>
      </c>
      <c r="EK50" s="40">
        <f t="shared" si="41"/>
        <v>-1.3997619782200194E-7</v>
      </c>
      <c r="EL50" s="40">
        <f t="shared" si="42"/>
        <v>-1.2181629951753171E-6</v>
      </c>
      <c r="EM50" s="40">
        <f t="shared" si="43"/>
        <v>1.1434249412515181E-5</v>
      </c>
      <c r="EN50" s="40">
        <f t="shared" si="44"/>
        <v>5.5138421693486057E-7</v>
      </c>
      <c r="EO50" s="40">
        <f t="shared" si="45"/>
        <v>-2.4018659786858687E-6</v>
      </c>
      <c r="EP50" s="40">
        <f t="shared" si="46"/>
        <v>-2.0683209230675479E-6</v>
      </c>
      <c r="EQ50" s="40">
        <f t="shared" si="47"/>
        <v>4.4127122631175146E-7</v>
      </c>
      <c r="ER50" s="40">
        <f t="shared" si="48"/>
        <v>-1.1858090744391084E-5</v>
      </c>
      <c r="ES50" s="40">
        <f t="shared" si="49"/>
        <v>-1.0727657378712039E-5</v>
      </c>
      <c r="ET50" s="40">
        <f t="shared" si="50"/>
        <v>2.2021161821975498E-6</v>
      </c>
      <c r="EU50" s="40">
        <f t="shared" si="51"/>
        <v>4.5896752523007152E-6</v>
      </c>
      <c r="EV50" s="40">
        <f t="shared" si="52"/>
        <v>-7.68155020602139E-7</v>
      </c>
      <c r="EW50" s="40">
        <f t="shared" si="53"/>
        <v>-1.9884662859701895E-6</v>
      </c>
      <c r="EX50" s="40">
        <f t="shared" si="54"/>
        <v>1.1353991835965017E-5</v>
      </c>
      <c r="EY50" s="40">
        <f t="shared" si="55"/>
        <v>9.1491854876978721E-6</v>
      </c>
      <c r="EZ50" s="40">
        <f t="shared" si="56"/>
        <v>-5.4274604874805028E-6</v>
      </c>
      <c r="FA50" s="40">
        <f t="shared" si="57"/>
        <v>-9.0769331818915075E-6</v>
      </c>
      <c r="FB50" s="40">
        <f t="shared" si="58"/>
        <v>-1.0474908408690843E-5</v>
      </c>
      <c r="FC50" s="40">
        <f t="shared" si="59"/>
        <v>-3.6319580803527809E-7</v>
      </c>
      <c r="FD50" s="40">
        <f t="shared" si="60"/>
        <v>-3.855537369955344E-7</v>
      </c>
      <c r="FE50" s="40">
        <f t="shared" si="61"/>
        <v>1.0606810238735457E-6</v>
      </c>
      <c r="FF50" s="40">
        <f t="shared" si="62"/>
        <v>-6.9296620175460479E-6</v>
      </c>
      <c r="FG50" s="40">
        <f t="shared" si="63"/>
        <v>-9.6352670795419016E-6</v>
      </c>
    </row>
    <row r="51" spans="1:163" x14ac:dyDescent="0.3">
      <c r="A51" s="15" t="s">
        <v>218</v>
      </c>
      <c r="B51" s="15">
        <v>3647.3533250999999</v>
      </c>
      <c r="C51" s="15">
        <v>11.413233099999999</v>
      </c>
      <c r="D51" s="15">
        <v>16516.233839</v>
      </c>
      <c r="E51" s="15">
        <v>417.14920117999998</v>
      </c>
      <c r="F51" s="15">
        <v>404.63471948</v>
      </c>
      <c r="G51" s="15">
        <v>12.865577711</v>
      </c>
      <c r="H51" s="15">
        <v>665.67121320000001</v>
      </c>
      <c r="I51" s="17">
        <v>52.122055994</v>
      </c>
      <c r="J51" s="17">
        <v>10.650739411</v>
      </c>
      <c r="K51" s="17">
        <v>2.2074464000000002E-3</v>
      </c>
      <c r="L51" s="17">
        <v>14.977602298000001</v>
      </c>
      <c r="M51" s="17">
        <v>1.2381484566000001</v>
      </c>
      <c r="N51" s="17">
        <v>1.06734E-5</v>
      </c>
      <c r="O51" s="17">
        <v>148.44468054999999</v>
      </c>
      <c r="P51" s="17">
        <v>2.9311299999999998E-5</v>
      </c>
      <c r="Q51" s="17">
        <v>4.7302502000000001E-3</v>
      </c>
      <c r="R51" s="17">
        <v>1.8172824118999999</v>
      </c>
      <c r="S51" s="17">
        <v>8.2880598000000007E-3</v>
      </c>
      <c r="T51" s="17">
        <v>14.311931083999999</v>
      </c>
      <c r="U51" s="17">
        <v>10.917007895999999</v>
      </c>
      <c r="V51" s="17">
        <v>0.85568119740000004</v>
      </c>
      <c r="W51" s="17">
        <v>3.9006799999999998E-4</v>
      </c>
      <c r="X51" s="17">
        <v>5.0984131E-3</v>
      </c>
      <c r="Y51" s="17">
        <v>5.8793424999999998E-3</v>
      </c>
      <c r="Z51" s="17">
        <v>0.97696447710000001</v>
      </c>
      <c r="AA51" s="17">
        <v>417.14935394999998</v>
      </c>
      <c r="AB51" s="17">
        <v>404.63494470000001</v>
      </c>
      <c r="AC51" s="17">
        <v>2.5561774588000001</v>
      </c>
      <c r="AD51" s="17">
        <v>1.8572226848</v>
      </c>
      <c r="AE51" s="17">
        <v>8.6187190000000004E-4</v>
      </c>
      <c r="AF51" s="15"/>
      <c r="AG51" s="17" t="s">
        <v>218</v>
      </c>
      <c r="AH51" s="17">
        <v>0</v>
      </c>
      <c r="AI51" s="17">
        <v>5.6720609985264296</v>
      </c>
      <c r="AJ51" s="17">
        <v>10.6507419846809</v>
      </c>
      <c r="AK51" s="17">
        <v>52.1220115459585</v>
      </c>
      <c r="AL51" s="17">
        <v>52.1220115459585</v>
      </c>
      <c r="AM51" s="17">
        <v>2.4359937399659399</v>
      </c>
      <c r="AN51" s="17">
        <v>0.199381962893699</v>
      </c>
      <c r="AO51" s="17">
        <v>3.75276771882251E-4</v>
      </c>
      <c r="AP51" s="17">
        <v>1.83218291087264E-3</v>
      </c>
      <c r="AQ51" s="17">
        <v>14.9776253138734</v>
      </c>
      <c r="AR51" s="17">
        <v>8.6188733539308395E-4</v>
      </c>
      <c r="AS51" s="17">
        <v>1.2381477914504799</v>
      </c>
      <c r="AT51" s="17">
        <v>0</v>
      </c>
      <c r="AU51" s="5">
        <v>2.1347032843356001E-6</v>
      </c>
      <c r="AV51" s="5">
        <v>8.5384840225532899E-6</v>
      </c>
      <c r="AW51" s="17">
        <v>3647.3504953013999</v>
      </c>
      <c r="AX51" s="17">
        <v>12.5143742367874</v>
      </c>
      <c r="AY51" s="17">
        <v>312.05436392797401</v>
      </c>
      <c r="AZ51" s="17">
        <v>19.871182278146101</v>
      </c>
      <c r="BA51" s="17">
        <v>0.46168791029393202</v>
      </c>
      <c r="BB51" s="17">
        <v>71.053856321477895</v>
      </c>
      <c r="BC51" s="17">
        <v>1.19367426247127</v>
      </c>
      <c r="BD51" s="17">
        <v>29.4246829124274</v>
      </c>
      <c r="BE51" s="17">
        <v>0.22131471806602601</v>
      </c>
      <c r="BF51" s="17">
        <v>5.11336210293919</v>
      </c>
      <c r="BG51" s="17">
        <v>2.55617469365867</v>
      </c>
      <c r="BH51" s="17">
        <v>0</v>
      </c>
      <c r="BI51" s="17">
        <v>0</v>
      </c>
      <c r="BJ51" s="17">
        <v>148.44435024967899</v>
      </c>
      <c r="BK51" s="17">
        <v>148.44435024967899</v>
      </c>
      <c r="BL51" s="17">
        <v>1.65497235301756</v>
      </c>
      <c r="BM51" s="17">
        <v>0</v>
      </c>
      <c r="BN51" s="17">
        <v>1.85722015796061</v>
      </c>
      <c r="BO51" s="5">
        <v>8.5000874739493096E-6</v>
      </c>
      <c r="BP51" s="5">
        <v>1.6414463466650599E-5</v>
      </c>
      <c r="BQ51" s="17">
        <v>132.12972772565701</v>
      </c>
      <c r="BR51" s="17">
        <v>1.6956670074345299</v>
      </c>
      <c r="BS51" s="17">
        <v>0.34229416743459601</v>
      </c>
      <c r="BT51" s="17">
        <v>0</v>
      </c>
      <c r="BU51" s="17">
        <v>154.61430772067001</v>
      </c>
      <c r="BV51" s="17">
        <v>0.25745767237293299</v>
      </c>
      <c r="BW51" s="17">
        <v>1.56099830354337E-3</v>
      </c>
      <c r="BX51" s="17">
        <v>3.1692781196779002E-3</v>
      </c>
      <c r="BY51" s="17">
        <v>0</v>
      </c>
      <c r="BZ51" s="17">
        <v>0</v>
      </c>
      <c r="CA51" s="17">
        <v>1.8172814964464801</v>
      </c>
      <c r="CB51" s="17">
        <v>11.413235284093</v>
      </c>
      <c r="CC51" s="17">
        <v>0</v>
      </c>
      <c r="CD51" s="17">
        <v>4.2268837128038904E-3</v>
      </c>
      <c r="CE51" s="17">
        <v>4.0611618545280202E-3</v>
      </c>
      <c r="CF51" s="17">
        <v>671.56640257499805</v>
      </c>
      <c r="CG51" s="17">
        <v>14864.6045652871</v>
      </c>
      <c r="CH51" s="17">
        <v>1519.49443480216</v>
      </c>
      <c r="CI51" s="17">
        <v>16516.228727814902</v>
      </c>
      <c r="CJ51" s="17">
        <v>0</v>
      </c>
      <c r="CK51" s="17">
        <v>18.032345062186799</v>
      </c>
      <c r="CL51" s="17">
        <v>0</v>
      </c>
      <c r="CM51" s="17">
        <v>0.85567250888297397</v>
      </c>
      <c r="CN51" s="17">
        <v>3.9005988844612602E-4</v>
      </c>
      <c r="CO51" s="17">
        <v>5.09839467522058E-3</v>
      </c>
      <c r="CP51" s="17">
        <v>5.8793876007209199E-3</v>
      </c>
      <c r="CQ51" s="17">
        <v>0.97696353883717102</v>
      </c>
      <c r="CR51" s="17">
        <v>0.24340337395349301</v>
      </c>
      <c r="CS51" s="17">
        <v>74.271500154050102</v>
      </c>
      <c r="CT51" s="17">
        <v>2.36317549187872</v>
      </c>
      <c r="CU51" s="17">
        <v>1.5213183660444101</v>
      </c>
      <c r="CV51" s="17">
        <v>187.763118437804</v>
      </c>
      <c r="CW51" s="17">
        <v>1.39348330538975</v>
      </c>
      <c r="CX51" s="17">
        <v>0</v>
      </c>
      <c r="CY51" s="5">
        <v>4.3965898499203499E-6</v>
      </c>
      <c r="CZ51" s="17">
        <v>1.06198431466569</v>
      </c>
      <c r="DA51" s="17">
        <v>417.14894259533497</v>
      </c>
      <c r="DB51" s="17">
        <v>404.63446513153298</v>
      </c>
      <c r="DC51" s="17">
        <v>12.5144774638028</v>
      </c>
      <c r="DD51" s="17">
        <v>0.53680461228966503</v>
      </c>
      <c r="DE51" s="17">
        <v>0</v>
      </c>
      <c r="DF51" s="17">
        <v>5.1934928213098699</v>
      </c>
      <c r="DG51" s="17">
        <v>1.24513152036243</v>
      </c>
      <c r="DH51" s="17">
        <v>33.732007007390997</v>
      </c>
      <c r="DI51" s="17">
        <v>7.0382867806456204</v>
      </c>
      <c r="DJ51" s="17">
        <v>5.06434073987114</v>
      </c>
      <c r="DK51" s="17">
        <v>134.92794528128201</v>
      </c>
      <c r="DL51" s="17">
        <v>0</v>
      </c>
      <c r="DM51" s="17">
        <v>1.20210138329006</v>
      </c>
      <c r="DN51" s="17">
        <v>21.3102040366628</v>
      </c>
      <c r="DO51" s="17">
        <v>3.7667658691446601E-2</v>
      </c>
      <c r="DP51" s="17">
        <v>12.865567419214299</v>
      </c>
      <c r="DQ51" s="17">
        <v>122.170723570421</v>
      </c>
      <c r="DR51" s="17">
        <v>0</v>
      </c>
      <c r="DS51" s="17">
        <v>6.6503311772767207E-2</v>
      </c>
      <c r="DT51" s="17">
        <v>5.3370968437029296</v>
      </c>
      <c r="DU51" s="17">
        <v>14.3119016446409</v>
      </c>
      <c r="DV51" s="17">
        <v>0</v>
      </c>
      <c r="DW51" s="17">
        <v>665.670866901458</v>
      </c>
      <c r="DX51" s="17">
        <v>10.9169988572578</v>
      </c>
      <c r="DY51" s="17">
        <v>6.2736412500236503</v>
      </c>
      <c r="EB51" s="56">
        <f t="shared" si="32"/>
        <v>1.0088565325098009</v>
      </c>
      <c r="EC51" s="25">
        <f t="shared" si="33"/>
        <v>7.9999938183913603E-3</v>
      </c>
      <c r="ED51" s="40">
        <f t="shared" si="34"/>
        <v>-7.758498691527049E-7</v>
      </c>
      <c r="EE51" s="40">
        <f t="shared" si="35"/>
        <v>1.913649692021886E-7</v>
      </c>
      <c r="EF51" s="40">
        <f t="shared" si="36"/>
        <v>-3.0946432151323338E-7</v>
      </c>
      <c r="EG51" s="40">
        <f t="shared" si="37"/>
        <v>-6.1988531746790236E-7</v>
      </c>
      <c r="EH51" s="40">
        <f t="shared" si="38"/>
        <v>-6.2858784671509916E-7</v>
      </c>
      <c r="EI51" s="40">
        <f t="shared" si="39"/>
        <v>-7.9994742033235288E-7</v>
      </c>
      <c r="EJ51" s="40">
        <f t="shared" si="40"/>
        <v>-5.2022460209466991E-7</v>
      </c>
      <c r="EK51" s="40">
        <f t="shared" si="41"/>
        <v>-8.527683847496431E-7</v>
      </c>
      <c r="EL51" s="40">
        <f t="shared" si="42"/>
        <v>2.4164340155945016E-7</v>
      </c>
      <c r="EM51" s="40">
        <f t="shared" si="43"/>
        <v>6.0172491122675667E-6</v>
      </c>
      <c r="EN51" s="40">
        <f t="shared" si="44"/>
        <v>1.5366861091123559E-6</v>
      </c>
      <c r="EO51" s="40">
        <f t="shared" si="45"/>
        <v>-5.3721305921248643E-7</v>
      </c>
      <c r="EP51" s="40">
        <f t="shared" si="46"/>
        <v>-1.992739999541201E-5</v>
      </c>
      <c r="EQ51" s="40">
        <f t="shared" si="47"/>
        <v>-2.2250734736513754E-6</v>
      </c>
      <c r="ER51" s="40">
        <f t="shared" si="48"/>
        <v>-5.4316758294633943E-6</v>
      </c>
      <c r="ES51" s="40">
        <f t="shared" si="49"/>
        <v>5.5437281668073383E-6</v>
      </c>
      <c r="ET51" s="40">
        <f t="shared" si="50"/>
        <v>-5.0374862700696985E-7</v>
      </c>
      <c r="EU51" s="40">
        <f t="shared" si="51"/>
        <v>-1.7172496860152651E-6</v>
      </c>
      <c r="EV51" s="40">
        <f t="shared" si="52"/>
        <v>-2.0569802165088057E-6</v>
      </c>
      <c r="EW51" s="40">
        <f t="shared" si="53"/>
        <v>-8.279505048690165E-7</v>
      </c>
      <c r="EX51" s="40">
        <f t="shared" si="54"/>
        <v>-1.0153918366405305E-5</v>
      </c>
      <c r="EY51" s="40">
        <f t="shared" si="55"/>
        <v>-2.079523025205203E-5</v>
      </c>
      <c r="EZ51" s="40">
        <f t="shared" si="56"/>
        <v>-3.6138263139247093E-6</v>
      </c>
      <c r="FA51" s="40">
        <f t="shared" si="57"/>
        <v>7.6710484072074602E-6</v>
      </c>
      <c r="FB51" s="40">
        <f t="shared" si="58"/>
        <v>-9.6038581850160927E-7</v>
      </c>
      <c r="FC51" s="40">
        <f t="shared" si="59"/>
        <v>-5.1543373467473506E-7</v>
      </c>
      <c r="FD51" s="40">
        <f t="shared" si="60"/>
        <v>-4.4484451771989513E-7</v>
      </c>
      <c r="FE51" s="40">
        <f t="shared" si="61"/>
        <v>-1.0817485775921238E-6</v>
      </c>
      <c r="FF51" s="40">
        <f t="shared" si="62"/>
        <v>-1.3605473434227631E-6</v>
      </c>
      <c r="FG51" s="40">
        <f t="shared" si="63"/>
        <v>1.7909149937375047E-5</v>
      </c>
    </row>
    <row r="52" spans="1:163" s="17" customFormat="1" x14ac:dyDescent="0.3">
      <c r="A52" s="15"/>
      <c r="B52" s="15"/>
      <c r="C52" s="15"/>
      <c r="D52" s="15"/>
      <c r="E52" s="15"/>
      <c r="F52" s="15"/>
      <c r="G52" s="15"/>
      <c r="H52" s="15"/>
      <c r="AF52" s="15"/>
      <c r="DZ52" s="28"/>
      <c r="EA52" s="15"/>
      <c r="EB52" s="25"/>
    </row>
    <row r="53" spans="1:163" x14ac:dyDescent="0.3">
      <c r="A53" s="17"/>
      <c r="I53" s="17"/>
      <c r="J53" s="17"/>
      <c r="L53" s="17"/>
      <c r="AF53" s="17"/>
      <c r="AG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EB53" s="17"/>
      <c r="ED53" s="17"/>
      <c r="EE53" s="17"/>
      <c r="EF53" s="17"/>
      <c r="EG53" s="17"/>
      <c r="EH53" s="17"/>
      <c r="EI53" s="17"/>
      <c r="EJ53" s="17"/>
      <c r="EK53" s="17"/>
      <c r="EL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</row>
    <row r="54" spans="1:163" x14ac:dyDescent="0.3">
      <c r="A54" s="15" t="s">
        <v>332</v>
      </c>
      <c r="B54" s="15">
        <v>20.062942389</v>
      </c>
      <c r="C54" s="15">
        <v>6.2772090700000005E-2</v>
      </c>
      <c r="D54" s="15">
        <v>111.40498624999999</v>
      </c>
      <c r="E54" s="15">
        <v>3.2630586114</v>
      </c>
      <c r="F54" s="15">
        <v>3.1651326799000001</v>
      </c>
      <c r="G54" s="15">
        <v>7.0750703299999995E-2</v>
      </c>
      <c r="H54" s="15">
        <v>5.1446314605000003</v>
      </c>
      <c r="I54" s="17">
        <v>0.40282464330000001</v>
      </c>
      <c r="J54" s="17">
        <v>8.2314103400000005E-2</v>
      </c>
      <c r="K54" s="5">
        <v>1.5479900000000001E-5</v>
      </c>
      <c r="L54" s="17">
        <v>0.1157542079</v>
      </c>
      <c r="M54" s="17">
        <v>9.5690146E-3</v>
      </c>
      <c r="N54" s="5">
        <v>7.4852925999999998E-8</v>
      </c>
      <c r="O54" s="17">
        <v>1.1472528157999999</v>
      </c>
      <c r="P54" s="17">
        <v>2.0555078000000001E-7</v>
      </c>
      <c r="Q54" s="5">
        <v>3.3178900000000002E-5</v>
      </c>
      <c r="R54" s="17">
        <v>1.4044844000000001E-2</v>
      </c>
      <c r="S54" s="17">
        <v>5.8146899999999997E-5</v>
      </c>
      <c r="T54" s="17">
        <v>0.11060957640000001</v>
      </c>
      <c r="U54" s="17">
        <v>8.4371955900000004E-2</v>
      </c>
      <c r="V54" s="17">
        <v>6.6934576999999997E-3</v>
      </c>
      <c r="W54" s="5">
        <v>3.0511878999999998E-6</v>
      </c>
      <c r="X54" s="17">
        <v>3.9895699999999998E-5</v>
      </c>
      <c r="Y54" s="17">
        <v>4.5989399999999997E-5</v>
      </c>
      <c r="Z54" s="17">
        <v>7.5889992999999996E-3</v>
      </c>
      <c r="AA54" s="17">
        <v>3.2630613435</v>
      </c>
      <c r="AB54" s="17">
        <v>3.1651312035000001</v>
      </c>
      <c r="AC54" s="17">
        <v>1.97553847E-2</v>
      </c>
      <c r="AD54" s="17">
        <v>1.43535217E-2</v>
      </c>
      <c r="AE54" s="5">
        <v>6.7417325999999999E-6</v>
      </c>
      <c r="AF54" s="15"/>
      <c r="AG54" s="17" t="s">
        <v>333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5">
        <v>0</v>
      </c>
      <c r="AU54" s="17">
        <v>0</v>
      </c>
      <c r="AV54" s="5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5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5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EB54" s="56" t="e">
        <f>CF54/DW54</f>
        <v>#DIV/0!</v>
      </c>
      <c r="EC54" s="25" t="e">
        <f>AU54/(AU54+AX54+AY54)</f>
        <v>#DIV/0!</v>
      </c>
      <c r="ED54" s="17"/>
      <c r="EE54" s="17"/>
      <c r="EF54" s="17"/>
      <c r="EG54" s="17"/>
      <c r="EH54" s="17"/>
      <c r="EI54" s="17"/>
      <c r="EJ54" s="17"/>
      <c r="EK54" s="17"/>
      <c r="EL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</row>
    <row r="55" spans="1:163" x14ac:dyDescent="0.3">
      <c r="A55" s="15" t="s">
        <v>334</v>
      </c>
      <c r="B55" s="15">
        <v>130.19114325000001</v>
      </c>
      <c r="C55" s="15">
        <v>0.16449957200000001</v>
      </c>
      <c r="D55" s="15">
        <v>362.89707299999998</v>
      </c>
      <c r="E55" s="15">
        <v>9.2727872999999992</v>
      </c>
      <c r="F55" s="15">
        <v>1.723563765</v>
      </c>
      <c r="G55" s="15">
        <v>0.23862074250000001</v>
      </c>
      <c r="H55" s="15">
        <v>18.351621224999999</v>
      </c>
      <c r="I55" s="17">
        <v>1.4369319419</v>
      </c>
      <c r="J55" s="17">
        <v>0.2936259396</v>
      </c>
      <c r="K55" s="17">
        <v>5.3085764000000002E-6</v>
      </c>
      <c r="L55" s="17">
        <v>0.41291147760000002</v>
      </c>
      <c r="M55" s="17">
        <v>3.4134015500000003E-2</v>
      </c>
      <c r="N55" s="17">
        <v>2.5681099999999999E-8</v>
      </c>
      <c r="O55" s="17">
        <v>4.0924115332</v>
      </c>
      <c r="P55" s="17">
        <v>7.0493758000000005E-8</v>
      </c>
      <c r="Q55" s="17">
        <v>1.13928E-5</v>
      </c>
      <c r="R55" s="17">
        <v>5.0099925900000002E-2</v>
      </c>
      <c r="S55" s="17">
        <v>1.99933E-5</v>
      </c>
      <c r="T55" s="17">
        <v>0.39455985630000001</v>
      </c>
      <c r="U55" s="17">
        <v>0.30096658809999999</v>
      </c>
      <c r="V55" s="17">
        <v>3.6451650000000001E-3</v>
      </c>
      <c r="W55" s="17">
        <v>1.6615155E-6</v>
      </c>
      <c r="X55" s="17">
        <v>2.17514E-5</v>
      </c>
      <c r="Y55" s="17">
        <v>2.5043400000000001E-5</v>
      </c>
      <c r="Z55" s="17">
        <v>1.77260136E-2</v>
      </c>
      <c r="AA55" s="17">
        <v>9.2727872999999992</v>
      </c>
      <c r="AB55" s="17">
        <v>1.7235644999999999</v>
      </c>
      <c r="AC55" s="17">
        <v>7.0470225499999997E-2</v>
      </c>
      <c r="AD55" s="17">
        <v>5.1201023200000001E-2</v>
      </c>
      <c r="AE55" s="17">
        <v>3.6711908000000002E-6</v>
      </c>
      <c r="AF55" s="15"/>
      <c r="AG55" s="17" t="s">
        <v>334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5">
        <v>0</v>
      </c>
      <c r="AR55" s="17">
        <v>0</v>
      </c>
      <c r="AS55" s="17">
        <v>0</v>
      </c>
      <c r="AT55" s="5">
        <v>0</v>
      </c>
      <c r="AU55" s="17">
        <v>0</v>
      </c>
      <c r="AV55" s="5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5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5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EB55" s="56" t="e">
        <f>CF55/DW55</f>
        <v>#DIV/0!</v>
      </c>
      <c r="EC55" s="25" t="e">
        <f>BQ55/(CI55)</f>
        <v>#DIV/0!</v>
      </c>
      <c r="ED55" s="40">
        <f>(AW55-B55)/(B55+1E-50)</f>
        <v>-1</v>
      </c>
      <c r="EE55" s="40">
        <f>(CB55-C55)/(C55+1E-50)</f>
        <v>-1</v>
      </c>
      <c r="EF55" s="40">
        <f>(CI55-D55)/(D55+1E-50)</f>
        <v>-1</v>
      </c>
      <c r="EG55" s="40">
        <f>(DA55-E55)/(E55+1E-50)</f>
        <v>-1</v>
      </c>
      <c r="EH55" s="40">
        <f>(DB55-F55)/(F55+1E-50)</f>
        <v>-1</v>
      </c>
      <c r="EI55" s="40">
        <f>(DP55-G55)/(G55+1E-50)</f>
        <v>-1</v>
      </c>
      <c r="EJ55" s="40">
        <f>(DW55-H55)/(H55+1E-50)</f>
        <v>-1</v>
      </c>
      <c r="EK55" s="40">
        <f>(AL55-I55)/(I55+1E-50)</f>
        <v>-1</v>
      </c>
      <c r="EL55" s="40">
        <f>(AJ55-J55)/(J55+1E-50)</f>
        <v>-1</v>
      </c>
      <c r="EM55" s="40">
        <f>(AO55+AP55-K55)/(K55+1E-50)</f>
        <v>-1</v>
      </c>
      <c r="EN55" s="40">
        <f>(AQ55-L55)/(L55+1E-50)</f>
        <v>-1</v>
      </c>
      <c r="EO55" s="40">
        <f>(AS55-M55)/(M55+1E-50)</f>
        <v>-1</v>
      </c>
      <c r="EP55" s="40">
        <f>(AU55+AV55-N55)/(N55+1E-50)</f>
        <v>-1</v>
      </c>
      <c r="EQ55" s="40">
        <f>(BK55-O55)/(O55+1E-50)</f>
        <v>-1</v>
      </c>
      <c r="ER55" s="40">
        <f>(BO55+BP55+CY55-P55)/(P55+1E-50)</f>
        <v>-1</v>
      </c>
      <c r="ES55" s="40">
        <f>(BW55+BX55-Q55)/(Q55+1E-50)</f>
        <v>-1</v>
      </c>
      <c r="ET55" s="40">
        <f>(CA55-R55)/(R55+1E-50)</f>
        <v>-1</v>
      </c>
      <c r="EU55" s="40">
        <f>(CD55+CE55-S55)/(S55+1E-50)</f>
        <v>-1</v>
      </c>
      <c r="EV55" s="40">
        <f>(DU55-T55)/(T55+1E-50)</f>
        <v>-1</v>
      </c>
      <c r="EW55" s="40">
        <f>(DX55-U55)/(U55+1E-50)</f>
        <v>-1</v>
      </c>
      <c r="EX55" s="40">
        <f>(CM55-V55)/(V55+1E-50)</f>
        <v>-1</v>
      </c>
      <c r="EY55" s="40">
        <f>(CN55-W55)/(W55+1E-50)</f>
        <v>-1</v>
      </c>
      <c r="EZ55" s="40">
        <f>(CO55-X55)/(X55+1E-50)</f>
        <v>-1</v>
      </c>
      <c r="FA55" s="40">
        <f>(CP55-Y55)/(Y55+1E-50)</f>
        <v>-1</v>
      </c>
      <c r="FB55" s="40">
        <f>(CQ55-Z55)/(Z55+1E-50)</f>
        <v>-1</v>
      </c>
      <c r="FC55" s="40">
        <f>(SUM(AX55:BC55)-AA55)/(AA55+1E-50)</f>
        <v>-1</v>
      </c>
      <c r="FD55" s="40">
        <f>(SUM(AY55:BC55)-AB55)/(AB55+1E-50)</f>
        <v>-1</v>
      </c>
      <c r="FE55" s="40">
        <f>(BG55-AC55)/(AC55+1E-50)</f>
        <v>-1</v>
      </c>
      <c r="FF55" s="40">
        <f>(BN55-AD55)/(AD55+1E-50)</f>
        <v>-1</v>
      </c>
      <c r="FG55" s="40">
        <f>(AR55-AE55)/(AE55+1E-50)</f>
        <v>-1</v>
      </c>
    </row>
    <row r="56" spans="1:163" s="17" customFormat="1" x14ac:dyDescent="0.3">
      <c r="A56" s="15" t="s">
        <v>335</v>
      </c>
      <c r="B56" s="15"/>
      <c r="C56" s="15"/>
      <c r="D56" s="15"/>
      <c r="E56" s="15"/>
      <c r="F56" s="15"/>
      <c r="G56" s="15"/>
      <c r="H56" s="15"/>
      <c r="K56" s="5"/>
      <c r="N56" s="5"/>
      <c r="P56" s="5"/>
      <c r="Q56" s="5"/>
      <c r="S56" s="5"/>
      <c r="W56" s="5"/>
      <c r="X56" s="5"/>
      <c r="Y56" s="5"/>
      <c r="AF56" s="15"/>
      <c r="DZ56" s="28"/>
      <c r="EA56" s="15"/>
      <c r="EB56" s="56" t="e">
        <f>CF56/DW56</f>
        <v>#DIV/0!</v>
      </c>
      <c r="EC56" s="25" t="e">
        <f>AU56/(AU56+AX56+AY56)</f>
        <v>#DIV/0!</v>
      </c>
    </row>
    <row r="57" spans="1:163" s="17" customFormat="1" x14ac:dyDescent="0.3">
      <c r="A57" s="15" t="s">
        <v>336</v>
      </c>
      <c r="B57" s="15"/>
      <c r="C57" s="15"/>
      <c r="D57" s="15"/>
      <c r="E57" s="15"/>
      <c r="F57" s="15"/>
      <c r="G57" s="15"/>
      <c r="H57" s="15"/>
      <c r="K57" s="5"/>
      <c r="N57" s="5"/>
      <c r="P57" s="5"/>
      <c r="Q57" s="5"/>
      <c r="S57" s="5"/>
      <c r="V57" s="5"/>
      <c r="W57" s="5"/>
      <c r="X57" s="5"/>
      <c r="Y57" s="5"/>
      <c r="Z57" s="5"/>
      <c r="AF57" s="15"/>
      <c r="DZ57" s="28"/>
      <c r="EA57" s="15"/>
      <c r="EB57" s="56" t="e">
        <f>CF57/DW57</f>
        <v>#DIV/0!</v>
      </c>
      <c r="EC57" s="25" t="e">
        <f>AU57/(AU57+AX57+AY57)</f>
        <v>#DIV/0!</v>
      </c>
    </row>
    <row r="58" spans="1:163" s="17" customFormat="1" x14ac:dyDescent="0.3">
      <c r="A58" s="15" t="s">
        <v>337</v>
      </c>
      <c r="B58" s="15"/>
      <c r="C58" s="15"/>
      <c r="D58" s="15"/>
      <c r="E58" s="15"/>
      <c r="F58" s="15"/>
      <c r="G58" s="15"/>
      <c r="H58" s="15"/>
      <c r="AF58" s="15"/>
      <c r="DZ58" s="28"/>
      <c r="EA58" s="15"/>
      <c r="EB58" s="15"/>
      <c r="EC58" s="25"/>
    </row>
    <row r="59" spans="1:163" s="17" customFormat="1" x14ac:dyDescent="0.3">
      <c r="A59" s="15" t="s">
        <v>338</v>
      </c>
      <c r="B59" s="15"/>
      <c r="C59" s="15"/>
      <c r="D59" s="15"/>
      <c r="E59" s="15"/>
      <c r="F59" s="15"/>
      <c r="G59" s="15"/>
      <c r="H59" s="15"/>
      <c r="AF59" s="15"/>
      <c r="DZ59" s="28"/>
      <c r="EA59" s="15"/>
      <c r="EB59" s="15"/>
      <c r="EC59" s="25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</row>
    <row r="60" spans="1:163" s="17" customFormat="1" x14ac:dyDescent="0.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DZ60" s="28"/>
      <c r="EA60" s="15"/>
      <c r="EB60" s="15"/>
      <c r="EC60" s="25"/>
    </row>
    <row r="61" spans="1:163" x14ac:dyDescent="0.3">
      <c r="A61" s="1" t="s">
        <v>342</v>
      </c>
      <c r="B61" s="1">
        <f t="shared" ref="B61:J61" si="64">SUM(B3:B59)</f>
        <v>96854.807677416014</v>
      </c>
      <c r="C61" s="1">
        <f t="shared" si="64"/>
        <v>296.09853925670006</v>
      </c>
      <c r="D61" s="1">
        <f t="shared" si="64"/>
        <v>444598.19366900995</v>
      </c>
      <c r="E61" s="1">
        <f t="shared" si="64"/>
        <v>11372.503251884702</v>
      </c>
      <c r="F61" s="1">
        <f t="shared" si="64"/>
        <v>10987.210236115796</v>
      </c>
      <c r="G61" s="1">
        <f t="shared" si="64"/>
        <v>369.07048975040004</v>
      </c>
      <c r="H61" s="1">
        <f t="shared" si="64"/>
        <v>18390.5841885517</v>
      </c>
      <c r="I61" s="1">
        <f t="shared" si="64"/>
        <v>1438.5116209486998</v>
      </c>
      <c r="J61" s="1">
        <f t="shared" si="64"/>
        <v>293.94866770889996</v>
      </c>
      <c r="K61" s="1">
        <f t="shared" ref="K61:AD61" si="65">SUM(K3:K59)</f>
        <v>5.6947470697799991E-2</v>
      </c>
      <c r="L61" s="1">
        <f t="shared" si="65"/>
        <v>413.36458727199999</v>
      </c>
      <c r="M61" s="1">
        <f t="shared" si="65"/>
        <v>34.172079558900002</v>
      </c>
      <c r="N61" s="1">
        <f t="shared" si="65"/>
        <v>2.7570360230199997E-4</v>
      </c>
      <c r="O61" s="1">
        <f t="shared" si="65"/>
        <v>4096.9069434439998</v>
      </c>
      <c r="P61" s="1">
        <f t="shared" si="65"/>
        <v>1.0536087278680002E-3</v>
      </c>
      <c r="Q61" s="1">
        <f t="shared" si="65"/>
        <v>0.12208599829999994</v>
      </c>
      <c r="R61" s="1">
        <f t="shared" si="65"/>
        <v>50.174485243699984</v>
      </c>
      <c r="S61" s="1">
        <f t="shared" si="65"/>
        <v>0.21389708899999996</v>
      </c>
      <c r="T61" s="1">
        <f t="shared" si="65"/>
        <v>395.05262043100021</v>
      </c>
      <c r="U61" s="1">
        <f t="shared" si="65"/>
        <v>301.38693041899995</v>
      </c>
      <c r="V61" s="1">
        <f t="shared" si="65"/>
        <v>23.233731866399996</v>
      </c>
      <c r="W61" s="96">
        <f t="shared" si="65"/>
        <v>1.0591670383100002E-2</v>
      </c>
      <c r="X61" s="96">
        <f t="shared" si="65"/>
        <v>0.13859299179999995</v>
      </c>
      <c r="Y61" s="96">
        <f t="shared" si="65"/>
        <v>0.15969967039999999</v>
      </c>
      <c r="Z61" s="1">
        <f t="shared" si="65"/>
        <v>26.791199976599998</v>
      </c>
      <c r="AA61" s="1">
        <f t="shared" si="65"/>
        <v>11372.505371868898</v>
      </c>
      <c r="AB61" s="1">
        <f t="shared" si="65"/>
        <v>10987.212914809901</v>
      </c>
      <c r="AC61" s="1">
        <f t="shared" si="65"/>
        <v>70.58516082780001</v>
      </c>
      <c r="AD61" s="1">
        <f t="shared" si="65"/>
        <v>51.3608111132</v>
      </c>
      <c r="AE61" s="96">
        <f t="shared" ref="AE61" si="66">SUM(AE3:AE59)</f>
        <v>2.3428841911300003E-2</v>
      </c>
      <c r="AF61" s="1"/>
      <c r="AG61" s="1" t="s">
        <v>342</v>
      </c>
      <c r="AH61" s="39">
        <f t="shared" ref="AH61:CW61" si="67">SUM(AH3:AH59)</f>
        <v>0</v>
      </c>
      <c r="AI61" s="39">
        <f t="shared" si="67"/>
        <v>156.58019049908825</v>
      </c>
      <c r="AJ61" s="39">
        <f t="shared" si="67"/>
        <v>293.57265047137088</v>
      </c>
      <c r="AK61" s="39">
        <f t="shared" si="67"/>
        <v>1436.6710806212391</v>
      </c>
      <c r="AL61" s="39">
        <f t="shared" si="67"/>
        <v>1436.6710806212391</v>
      </c>
      <c r="AM61" s="39">
        <f t="shared" si="67"/>
        <v>67.246692312236377</v>
      </c>
      <c r="AN61" s="39">
        <f t="shared" si="67"/>
        <v>5.504097045590636</v>
      </c>
      <c r="AO61" s="39">
        <f t="shared" si="67"/>
        <v>9.6775215462782792E-3</v>
      </c>
      <c r="AP61" s="39">
        <f t="shared" si="67"/>
        <v>4.7249050426838933E-2</v>
      </c>
      <c r="AQ61" s="39">
        <f t="shared" si="67"/>
        <v>412.83598924514428</v>
      </c>
      <c r="AR61" s="39">
        <f t="shared" si="67"/>
        <v>2.3418411994820663E-2</v>
      </c>
      <c r="AS61" s="39">
        <f t="shared" si="67"/>
        <v>34.12837144565102</v>
      </c>
      <c r="AT61" s="39">
        <f t="shared" si="67"/>
        <v>0</v>
      </c>
      <c r="AU61" s="39">
        <f t="shared" si="67"/>
        <v>5.5120832215099141E-5</v>
      </c>
      <c r="AV61" s="39">
        <f t="shared" si="67"/>
        <v>2.2048296979357079E-4</v>
      </c>
      <c r="AW61" s="39">
        <f t="shared" si="67"/>
        <v>96704.522204919936</v>
      </c>
      <c r="AX61" s="39">
        <f t="shared" si="67"/>
        <v>377.64506632090655</v>
      </c>
      <c r="AY61" s="39">
        <f t="shared" si="67"/>
        <v>8469.564379941372</v>
      </c>
      <c r="AZ61" s="39">
        <f t="shared" si="67"/>
        <v>539.33066012395705</v>
      </c>
      <c r="BA61" s="39">
        <f t="shared" si="67"/>
        <v>12.530827969628117</v>
      </c>
      <c r="BB61" s="39">
        <f t="shared" si="67"/>
        <v>1928.4957597280704</v>
      </c>
      <c r="BC61" s="39">
        <f t="shared" si="67"/>
        <v>32.397828772306987</v>
      </c>
      <c r="BD61" s="39">
        <f t="shared" si="67"/>
        <v>812.28538571156616</v>
      </c>
      <c r="BE61" s="39">
        <f t="shared" si="67"/>
        <v>6.1095109150787463</v>
      </c>
      <c r="BF61" s="39">
        <f t="shared" si="67"/>
        <v>141.15667443918468</v>
      </c>
      <c r="BG61" s="39">
        <f t="shared" si="67"/>
        <v>70.494902489757365</v>
      </c>
      <c r="BH61" s="39">
        <f t="shared" si="67"/>
        <v>0</v>
      </c>
      <c r="BI61" s="39">
        <f t="shared" si="67"/>
        <v>0</v>
      </c>
      <c r="BJ61" s="39">
        <f t="shared" si="67"/>
        <v>4091.6665735592146</v>
      </c>
      <c r="BK61" s="39">
        <f t="shared" si="67"/>
        <v>4091.6665735592146</v>
      </c>
      <c r="BL61" s="39"/>
      <c r="BM61" s="39"/>
      <c r="BN61" s="39">
        <f t="shared" si="67"/>
        <v>51.295221549798896</v>
      </c>
      <c r="BO61" s="39">
        <f t="shared" si="67"/>
        <v>3.0546673399046862E-4</v>
      </c>
      <c r="BP61" s="39">
        <f t="shared" si="67"/>
        <v>5.8987090588690969E-4</v>
      </c>
      <c r="BQ61" s="39">
        <f t="shared" si="67"/>
        <v>3552.9908666930887</v>
      </c>
      <c r="BR61" s="39">
        <f t="shared" si="67"/>
        <v>46.809571252667659</v>
      </c>
      <c r="BS61" s="39">
        <f t="shared" si="67"/>
        <v>9.4492043504291896</v>
      </c>
      <c r="BT61" s="39"/>
      <c r="BU61" s="39">
        <f t="shared" si="67"/>
        <v>4268.1978252655626</v>
      </c>
      <c r="BV61" s="39">
        <f t="shared" si="67"/>
        <v>7.107260133360632</v>
      </c>
      <c r="BW61" s="39">
        <f t="shared" si="67"/>
        <v>4.0273657585563824E-2</v>
      </c>
      <c r="BX61" s="39">
        <f t="shared" si="67"/>
        <v>8.1767625629924054E-2</v>
      </c>
      <c r="BY61" s="39">
        <f t="shared" si="67"/>
        <v>0</v>
      </c>
      <c r="BZ61" s="39"/>
      <c r="CA61" s="39">
        <f t="shared" si="67"/>
        <v>50.110296566932355</v>
      </c>
      <c r="CB61" s="39">
        <f t="shared" si="67"/>
        <v>295.87118922863317</v>
      </c>
      <c r="CC61" s="39">
        <f t="shared" si="67"/>
        <v>0</v>
      </c>
      <c r="CD61" s="39">
        <f t="shared" si="67"/>
        <v>0.1090475205964261</v>
      </c>
      <c r="CE61" s="39">
        <f t="shared" si="67"/>
        <v>0.10477129267871674</v>
      </c>
      <c r="CF61" s="39">
        <f t="shared" si="67"/>
        <v>18529.804057353809</v>
      </c>
      <c r="CG61" s="39">
        <f t="shared" si="67"/>
        <v>399711.32579132001</v>
      </c>
      <c r="CH61" s="39">
        <f t="shared" si="67"/>
        <v>40859.384066822495</v>
      </c>
      <c r="CI61" s="39">
        <f t="shared" si="67"/>
        <v>444123.70072483539</v>
      </c>
      <c r="CJ61" s="39">
        <f t="shared" si="67"/>
        <v>0</v>
      </c>
      <c r="CK61" s="39">
        <f t="shared" si="67"/>
        <v>497.78997281843624</v>
      </c>
      <c r="CL61" s="39"/>
      <c r="CM61" s="39">
        <f t="shared" si="67"/>
        <v>23.223335024273958</v>
      </c>
      <c r="CN61" s="39">
        <f t="shared" si="67"/>
        <v>1.0586950640951524E-2</v>
      </c>
      <c r="CO61" s="39">
        <f t="shared" si="67"/>
        <v>0.13853102696969191</v>
      </c>
      <c r="CP61" s="39">
        <f t="shared" si="67"/>
        <v>0.15962881095063999</v>
      </c>
      <c r="CQ61" s="39">
        <f t="shared" si="67"/>
        <v>26.765864882353526</v>
      </c>
      <c r="CR61" s="39">
        <f t="shared" si="67"/>
        <v>6.6062943473406541</v>
      </c>
      <c r="CS61" s="39">
        <f t="shared" si="67"/>
        <v>2050.3007653678378</v>
      </c>
      <c r="CT61" s="39">
        <f t="shared" si="67"/>
        <v>64.139966354838606</v>
      </c>
      <c r="CU61" s="39">
        <f t="shared" si="67"/>
        <v>41.290596472053402</v>
      </c>
      <c r="CV61" s="39">
        <f t="shared" si="67"/>
        <v>5096.1401405483466</v>
      </c>
      <c r="CW61" s="39">
        <f t="shared" si="67"/>
        <v>37.821041595495082</v>
      </c>
      <c r="CX61" s="39">
        <f t="shared" ref="CX61:DY61" si="68">SUM(CX3:CX59)</f>
        <v>0</v>
      </c>
      <c r="CY61" s="39">
        <f t="shared" si="68"/>
        <v>1.5800074079617201E-4</v>
      </c>
      <c r="CZ61" s="39">
        <f t="shared" si="68"/>
        <v>28.823627913582516</v>
      </c>
      <c r="DA61" s="39">
        <f t="shared" si="68"/>
        <v>11359.96173146458</v>
      </c>
      <c r="DB61" s="39">
        <f t="shared" si="68"/>
        <v>10982.316183997735</v>
      </c>
      <c r="DC61" s="39">
        <f t="shared" si="68"/>
        <v>377.64554746683882</v>
      </c>
      <c r="DD61" s="39">
        <f t="shared" si="68"/>
        <v>14.56961644974376</v>
      </c>
      <c r="DE61" s="39">
        <f t="shared" si="68"/>
        <v>0</v>
      </c>
      <c r="DF61" s="39">
        <f t="shared" si="68"/>
        <v>140.95806299729045</v>
      </c>
      <c r="DG61" s="39">
        <f t="shared" si="68"/>
        <v>33.79449130581159</v>
      </c>
      <c r="DH61" s="39">
        <f t="shared" si="68"/>
        <v>915.53075880990912</v>
      </c>
      <c r="DI61" s="39">
        <f t="shared" si="68"/>
        <v>191.02883884936955</v>
      </c>
      <c r="DJ61" s="39">
        <f t="shared" si="68"/>
        <v>137.45305807522894</v>
      </c>
      <c r="DK61" s="39">
        <f t="shared" si="68"/>
        <v>3662.123400996179</v>
      </c>
      <c r="DL61" s="39">
        <f t="shared" si="68"/>
        <v>0</v>
      </c>
      <c r="DM61" s="39">
        <f t="shared" si="68"/>
        <v>32.626662266379661</v>
      </c>
      <c r="DN61" s="39">
        <f t="shared" si="68"/>
        <v>578.38727836090266</v>
      </c>
      <c r="DO61" s="39">
        <f t="shared" si="68"/>
        <v>1.0223486552614645</v>
      </c>
      <c r="DP61" s="39">
        <f t="shared" si="68"/>
        <v>368.76100993949029</v>
      </c>
      <c r="DQ61" s="39">
        <f t="shared" si="68"/>
        <v>3372.5815784502224</v>
      </c>
      <c r="DR61" s="39">
        <f t="shared" si="68"/>
        <v>0</v>
      </c>
      <c r="DS61" s="39">
        <f t="shared" si="68"/>
        <v>1.835837126266209</v>
      </c>
      <c r="DT61" s="39">
        <f t="shared" si="68"/>
        <v>147.33308809269263</v>
      </c>
      <c r="DU61" s="39">
        <f t="shared" si="68"/>
        <v>394.54737914483275</v>
      </c>
      <c r="DV61" s="39">
        <f t="shared" si="68"/>
        <v>0</v>
      </c>
      <c r="DW61" s="39">
        <f t="shared" si="68"/>
        <v>18367.081408975195</v>
      </c>
      <c r="DX61" s="39">
        <f t="shared" si="68"/>
        <v>301.00144476795572</v>
      </c>
      <c r="DY61" s="39">
        <f t="shared" si="68"/>
        <v>173.18681616955647</v>
      </c>
      <c r="DZ61" s="39"/>
      <c r="EA61" s="1"/>
      <c r="EB61" s="1"/>
      <c r="ED61" s="17"/>
      <c r="EE61" s="17"/>
      <c r="EF61" s="17"/>
      <c r="EG61" s="17"/>
      <c r="EH61" s="17"/>
      <c r="EI61" s="17"/>
      <c r="EJ61" s="17"/>
      <c r="EK61" s="17"/>
      <c r="EL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</row>
    <row r="62" spans="1:163" x14ac:dyDescent="0.3">
      <c r="A62" s="15" t="s">
        <v>220</v>
      </c>
      <c r="B62" s="95">
        <f>SUM(B2:B51)</f>
        <v>96704.553591777003</v>
      </c>
      <c r="C62" s="95">
        <f t="shared" ref="C62:J62" si="69">SUM(C2:C51)</f>
        <v>295.87126759400007</v>
      </c>
      <c r="D62" s="95">
        <f t="shared" si="69"/>
        <v>444123.89160976</v>
      </c>
      <c r="E62" s="95">
        <f t="shared" si="69"/>
        <v>11359.967405973302</v>
      </c>
      <c r="F62" s="95">
        <f t="shared" si="69"/>
        <v>10982.321539670897</v>
      </c>
      <c r="G62" s="95">
        <f t="shared" si="69"/>
        <v>368.76111830460002</v>
      </c>
      <c r="H62" s="95">
        <f t="shared" si="69"/>
        <v>18367.087935866202</v>
      </c>
      <c r="I62" s="95">
        <f t="shared" si="69"/>
        <v>1436.6718643634999</v>
      </c>
      <c r="J62" s="95">
        <f t="shared" si="69"/>
        <v>293.57272766589995</v>
      </c>
      <c r="K62" s="95">
        <f t="shared" ref="K62:AD62" si="70">SUM(K2:K51)</f>
        <v>5.6926682221399995E-2</v>
      </c>
      <c r="L62" s="95">
        <f t="shared" si="70"/>
        <v>412.83592158649998</v>
      </c>
      <c r="M62" s="95">
        <f t="shared" si="70"/>
        <v>34.128376528800004</v>
      </c>
      <c r="N62" s="95">
        <f t="shared" si="70"/>
        <v>2.75603068276E-4</v>
      </c>
      <c r="O62" s="95">
        <f t="shared" si="70"/>
        <v>4091.6672790949997</v>
      </c>
      <c r="P62" s="95">
        <f t="shared" si="70"/>
        <v>1.0533326833300001E-3</v>
      </c>
      <c r="Q62" s="95">
        <f t="shared" si="70"/>
        <v>0.12204142659999995</v>
      </c>
      <c r="R62" s="95">
        <f t="shared" si="70"/>
        <v>50.110340473799987</v>
      </c>
      <c r="S62" s="95">
        <f t="shared" si="70"/>
        <v>0.21381894879999996</v>
      </c>
      <c r="T62" s="95">
        <f t="shared" si="70"/>
        <v>394.54745099830018</v>
      </c>
      <c r="U62" s="95">
        <f t="shared" si="70"/>
        <v>301.00159187499997</v>
      </c>
      <c r="V62" s="95">
        <f t="shared" si="70"/>
        <v>23.223393243699999</v>
      </c>
      <c r="W62" s="97">
        <f t="shared" si="70"/>
        <v>1.0586957679700002E-2</v>
      </c>
      <c r="X62" s="97">
        <f t="shared" si="70"/>
        <v>0.13853134469999998</v>
      </c>
      <c r="Y62" s="97">
        <f t="shared" si="70"/>
        <v>0.15962863759999998</v>
      </c>
      <c r="Z62" s="95">
        <f t="shared" si="70"/>
        <v>26.765884963699996</v>
      </c>
      <c r="AA62" s="95">
        <f t="shared" si="70"/>
        <v>11359.969523225398</v>
      </c>
      <c r="AB62" s="95">
        <f t="shared" si="70"/>
        <v>10982.324219106402</v>
      </c>
      <c r="AC62" s="95">
        <f t="shared" si="70"/>
        <v>70.494935217600002</v>
      </c>
      <c r="AD62" s="95">
        <f t="shared" si="70"/>
        <v>51.295256568299997</v>
      </c>
      <c r="AE62" s="97">
        <f t="shared" ref="AE62" si="71">SUM(AE2:AE51)</f>
        <v>2.3418428987900003E-2</v>
      </c>
      <c r="AF62" s="17"/>
      <c r="AG62" s="17"/>
      <c r="AH62" s="95">
        <f>SUM(AH2:AH51)</f>
        <v>0</v>
      </c>
      <c r="AI62" s="95">
        <f t="shared" ref="AI62:CP62" si="72">SUM(AI2:AI51)</f>
        <v>156.58019049908825</v>
      </c>
      <c r="AJ62" s="95">
        <f t="shared" si="72"/>
        <v>293.57265047137088</v>
      </c>
      <c r="AK62" s="95">
        <f t="shared" si="72"/>
        <v>1436.6710806212391</v>
      </c>
      <c r="AL62" s="95">
        <f t="shared" si="72"/>
        <v>1436.6710806212391</v>
      </c>
      <c r="AM62" s="95">
        <f t="shared" si="72"/>
        <v>67.246692312236377</v>
      </c>
      <c r="AN62" s="95">
        <f t="shared" si="72"/>
        <v>5.504097045590636</v>
      </c>
      <c r="AO62" s="95">
        <f t="shared" si="72"/>
        <v>9.6775215462782792E-3</v>
      </c>
      <c r="AP62" s="95">
        <f t="shared" si="72"/>
        <v>4.7249050426838933E-2</v>
      </c>
      <c r="AQ62" s="95">
        <f t="shared" si="72"/>
        <v>412.83598924514428</v>
      </c>
      <c r="AR62" s="95">
        <f t="shared" si="72"/>
        <v>2.3418411994820663E-2</v>
      </c>
      <c r="AS62" s="95">
        <f t="shared" si="72"/>
        <v>34.12837144565102</v>
      </c>
      <c r="AT62" s="95">
        <f t="shared" si="72"/>
        <v>0</v>
      </c>
      <c r="AU62" s="95">
        <f t="shared" si="72"/>
        <v>5.5120832215099141E-5</v>
      </c>
      <c r="AV62" s="95">
        <f t="shared" si="72"/>
        <v>2.2048296979357079E-4</v>
      </c>
      <c r="AW62" s="95">
        <f t="shared" si="72"/>
        <v>96704.522204919936</v>
      </c>
      <c r="AX62" s="95">
        <f t="shared" si="72"/>
        <v>377.64506632090655</v>
      </c>
      <c r="AY62" s="95">
        <f t="shared" si="72"/>
        <v>8469.564379941372</v>
      </c>
      <c r="AZ62" s="95">
        <f t="shared" si="72"/>
        <v>539.33066012395705</v>
      </c>
      <c r="BA62" s="95">
        <f t="shared" si="72"/>
        <v>12.530827969628117</v>
      </c>
      <c r="BB62" s="95">
        <f t="shared" si="72"/>
        <v>1928.4957597280704</v>
      </c>
      <c r="BC62" s="95">
        <f t="shared" si="72"/>
        <v>32.397828772306987</v>
      </c>
      <c r="BD62" s="95">
        <f t="shared" si="72"/>
        <v>812.28538571156616</v>
      </c>
      <c r="BE62" s="95">
        <f t="shared" si="72"/>
        <v>6.1095109150787463</v>
      </c>
      <c r="BF62" s="95">
        <f t="shared" si="72"/>
        <v>141.15667443918468</v>
      </c>
      <c r="BG62" s="95">
        <f t="shared" si="72"/>
        <v>70.494902489757365</v>
      </c>
      <c r="BH62" s="95">
        <f t="shared" si="72"/>
        <v>0</v>
      </c>
      <c r="BI62" s="95">
        <f t="shared" si="72"/>
        <v>0</v>
      </c>
      <c r="BJ62" s="95">
        <f t="shared" si="72"/>
        <v>4091.6665735592146</v>
      </c>
      <c r="BK62" s="95">
        <f t="shared" si="72"/>
        <v>4091.6665735592146</v>
      </c>
      <c r="BL62" s="95">
        <f t="shared" si="72"/>
        <v>45.686338755129661</v>
      </c>
      <c r="BM62" s="95">
        <f t="shared" si="72"/>
        <v>0</v>
      </c>
      <c r="BN62" s="95">
        <f t="shared" si="72"/>
        <v>51.295221549798896</v>
      </c>
      <c r="BO62" s="95">
        <f t="shared" si="72"/>
        <v>3.0546673399046862E-4</v>
      </c>
      <c r="BP62" s="95">
        <f t="shared" si="72"/>
        <v>5.8987090588690969E-4</v>
      </c>
      <c r="BQ62" s="95">
        <f t="shared" si="72"/>
        <v>3552.9908666930887</v>
      </c>
      <c r="BR62" s="95">
        <f t="shared" si="72"/>
        <v>46.809571252667659</v>
      </c>
      <c r="BS62" s="95">
        <f t="shared" si="72"/>
        <v>9.4492043504291896</v>
      </c>
      <c r="BT62" s="95">
        <f t="shared" si="72"/>
        <v>0</v>
      </c>
      <c r="BU62" s="95">
        <f t="shared" si="72"/>
        <v>4268.1978252655626</v>
      </c>
      <c r="BV62" s="95">
        <f t="shared" si="72"/>
        <v>7.107260133360632</v>
      </c>
      <c r="BW62" s="95">
        <f t="shared" si="72"/>
        <v>4.0273657585563824E-2</v>
      </c>
      <c r="BX62" s="95">
        <f t="shared" si="72"/>
        <v>8.1767625629924054E-2</v>
      </c>
      <c r="BY62" s="95">
        <f t="shared" si="72"/>
        <v>0</v>
      </c>
      <c r="BZ62" s="95">
        <f t="shared" si="72"/>
        <v>0</v>
      </c>
      <c r="CA62" s="95">
        <f t="shared" si="72"/>
        <v>50.110296566932355</v>
      </c>
      <c r="CB62" s="95">
        <f t="shared" si="72"/>
        <v>295.87118922863317</v>
      </c>
      <c r="CC62" s="95">
        <f t="shared" si="72"/>
        <v>0</v>
      </c>
      <c r="CD62" s="95">
        <f t="shared" si="72"/>
        <v>0.1090475205964261</v>
      </c>
      <c r="CE62" s="95">
        <f t="shared" si="72"/>
        <v>0.10477129267871674</v>
      </c>
      <c r="CF62" s="95">
        <f t="shared" si="72"/>
        <v>18529.804057353809</v>
      </c>
      <c r="CG62" s="95">
        <f t="shared" si="72"/>
        <v>399711.32579132001</v>
      </c>
      <c r="CH62" s="95">
        <f t="shared" si="72"/>
        <v>40859.384066822495</v>
      </c>
      <c r="CI62" s="95">
        <f t="shared" si="72"/>
        <v>444123.70072483539</v>
      </c>
      <c r="CJ62" s="95">
        <f t="shared" si="72"/>
        <v>0</v>
      </c>
      <c r="CK62" s="95">
        <f t="shared" si="72"/>
        <v>497.78997281843624</v>
      </c>
      <c r="CL62" s="95">
        <f t="shared" si="72"/>
        <v>0</v>
      </c>
      <c r="CM62" s="95">
        <f t="shared" si="72"/>
        <v>23.223335024273958</v>
      </c>
      <c r="CN62" s="95">
        <f t="shared" si="72"/>
        <v>1.0586950640951524E-2</v>
      </c>
      <c r="CO62" s="95">
        <f t="shared" si="72"/>
        <v>0.13853102696969191</v>
      </c>
      <c r="CP62" s="95">
        <f t="shared" si="72"/>
        <v>0.15962881095063999</v>
      </c>
      <c r="CQ62" s="95">
        <f t="shared" ref="CQ62:DY62" si="73">SUM(CQ2:CQ51)</f>
        <v>26.765864882353526</v>
      </c>
      <c r="CR62" s="95">
        <f t="shared" si="73"/>
        <v>6.6062943473406541</v>
      </c>
      <c r="CS62" s="95">
        <f t="shared" si="73"/>
        <v>2050.3007653678378</v>
      </c>
      <c r="CT62" s="95">
        <f t="shared" si="73"/>
        <v>64.139966354838606</v>
      </c>
      <c r="CU62" s="95">
        <f t="shared" si="73"/>
        <v>41.290596472053402</v>
      </c>
      <c r="CV62" s="95">
        <f t="shared" si="73"/>
        <v>5096.1401405483466</v>
      </c>
      <c r="CW62" s="95">
        <f t="shared" si="73"/>
        <v>37.821041595495082</v>
      </c>
      <c r="CX62" s="95">
        <f t="shared" si="73"/>
        <v>0</v>
      </c>
      <c r="CY62" s="95">
        <f t="shared" si="73"/>
        <v>1.5800074079617201E-4</v>
      </c>
      <c r="CZ62" s="95">
        <f t="shared" si="73"/>
        <v>28.823627913582516</v>
      </c>
      <c r="DA62" s="95">
        <f t="shared" si="73"/>
        <v>11359.96173146458</v>
      </c>
      <c r="DB62" s="95">
        <f t="shared" si="73"/>
        <v>10982.316183997735</v>
      </c>
      <c r="DC62" s="95">
        <f t="shared" si="73"/>
        <v>377.64554746683882</v>
      </c>
      <c r="DD62" s="95">
        <f t="shared" si="73"/>
        <v>14.56961644974376</v>
      </c>
      <c r="DE62" s="95">
        <f t="shared" si="73"/>
        <v>0</v>
      </c>
      <c r="DF62" s="95">
        <f t="shared" si="73"/>
        <v>140.95806299729045</v>
      </c>
      <c r="DG62" s="95">
        <f t="shared" si="73"/>
        <v>33.79449130581159</v>
      </c>
      <c r="DH62" s="95">
        <f t="shared" si="73"/>
        <v>915.53075880990912</v>
      </c>
      <c r="DI62" s="95">
        <f t="shared" si="73"/>
        <v>191.02883884936955</v>
      </c>
      <c r="DJ62" s="95">
        <f t="shared" si="73"/>
        <v>137.45305807522894</v>
      </c>
      <c r="DK62" s="95">
        <f t="shared" si="73"/>
        <v>3662.123400996179</v>
      </c>
      <c r="DL62" s="95">
        <f t="shared" si="73"/>
        <v>0</v>
      </c>
      <c r="DM62" s="95">
        <f t="shared" si="73"/>
        <v>32.626662266379661</v>
      </c>
      <c r="DN62" s="95">
        <f t="shared" si="73"/>
        <v>578.38727836090266</v>
      </c>
      <c r="DO62" s="95">
        <f t="shared" si="73"/>
        <v>1.0223486552614645</v>
      </c>
      <c r="DP62" s="95">
        <f t="shared" si="73"/>
        <v>368.76100993949029</v>
      </c>
      <c r="DQ62" s="95">
        <f t="shared" si="73"/>
        <v>3372.5815784502224</v>
      </c>
      <c r="DR62" s="95">
        <f t="shared" si="73"/>
        <v>0</v>
      </c>
      <c r="DS62" s="95">
        <f t="shared" si="73"/>
        <v>1.835837126266209</v>
      </c>
      <c r="DT62" s="95">
        <f t="shared" si="73"/>
        <v>147.33308809269263</v>
      </c>
      <c r="DU62" s="95">
        <f t="shared" si="73"/>
        <v>394.54737914483275</v>
      </c>
      <c r="DV62" s="95">
        <f t="shared" si="73"/>
        <v>0</v>
      </c>
      <c r="DW62" s="95">
        <f t="shared" si="73"/>
        <v>18367.081408975195</v>
      </c>
      <c r="DX62" s="95">
        <f t="shared" si="73"/>
        <v>301.00144476795572</v>
      </c>
      <c r="DY62" s="95">
        <f t="shared" si="73"/>
        <v>173.18681616955647</v>
      </c>
      <c r="ED62" s="17"/>
      <c r="EE62" s="17"/>
      <c r="EF62" s="17"/>
      <c r="EG62" s="17"/>
      <c r="EH62" s="17"/>
      <c r="EI62" s="17"/>
      <c r="EJ62" s="17"/>
      <c r="EK62" s="17"/>
      <c r="EL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</row>
    <row r="63" spans="1:163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68437.463119587002</v>
      </c>
      <c r="C63" s="15">
        <f t="shared" ref="C63:J63" si="74">+C3+C5+C8+C9+C11+C12+C14+C15+C16+C17+C18+C19+C20+C21+C22+C23+C24+C25+C26+C28+C30+C31+C33+C34+C35+C36+C37+C39+C40+C41+C42+C43+C44+C46+C47+C49+C50</f>
        <v>215.48649014660006</v>
      </c>
      <c r="D63" s="15">
        <f t="shared" si="74"/>
        <v>314940.20794235996</v>
      </c>
      <c r="E63" s="15">
        <f t="shared" si="74"/>
        <v>8097.8008653943007</v>
      </c>
      <c r="F63" s="15">
        <f t="shared" si="74"/>
        <v>7854.0922783999013</v>
      </c>
      <c r="G63" s="15">
        <f t="shared" si="74"/>
        <v>242.81331826780004</v>
      </c>
      <c r="H63" s="15">
        <f t="shared" si="74"/>
        <v>12972.5098633462</v>
      </c>
      <c r="I63" s="15">
        <f t="shared" si="74"/>
        <v>1014.2764012786001</v>
      </c>
      <c r="J63" s="15">
        <f t="shared" si="74"/>
        <v>207.2594785053</v>
      </c>
      <c r="K63" s="15">
        <f t="shared" ref="K63:AD63" si="75">+K3+K5+K8+K9+K11+K12+K14+K15+K16+K17+K18+K19+K20+K21+K22+K23+K24+K25+K26+K28+K30+K31+K33+K34+K35+K36+K37+K39+K40+K41+K42+K43+K44+K46+K47+K49+K50</f>
        <v>4.0466563321400015E-2</v>
      </c>
      <c r="L63" s="15">
        <f t="shared" si="75"/>
        <v>291.45791494849999</v>
      </c>
      <c r="M63" s="15">
        <f t="shared" si="75"/>
        <v>24.094461314500002</v>
      </c>
      <c r="N63" s="15">
        <f t="shared" si="75"/>
        <v>1.9601550719000003E-4</v>
      </c>
      <c r="O63" s="15">
        <f t="shared" si="75"/>
        <v>2888.6763689015997</v>
      </c>
      <c r="P63" s="15">
        <f t="shared" si="75"/>
        <v>8.3475462404999999E-4</v>
      </c>
      <c r="Q63" s="15">
        <f t="shared" si="75"/>
        <v>8.6761273599999966E-2</v>
      </c>
      <c r="R63" s="15">
        <f t="shared" si="75"/>
        <v>35.383142335700001</v>
      </c>
      <c r="S63" s="15">
        <f t="shared" si="75"/>
        <v>0.15201383279999997</v>
      </c>
      <c r="T63" s="15">
        <f t="shared" si="75"/>
        <v>278.56402243540003</v>
      </c>
      <c r="U63" s="15">
        <f t="shared" si="75"/>
        <v>212.53051148699998</v>
      </c>
      <c r="V63" s="15">
        <f t="shared" si="75"/>
        <v>16.595832825799999</v>
      </c>
      <c r="W63" s="57">
        <f t="shared" si="75"/>
        <v>7.5713446554999996E-3</v>
      </c>
      <c r="X63" s="57">
        <f t="shared" si="75"/>
        <v>9.9077229099999997E-2</v>
      </c>
      <c r="Y63" s="57">
        <f t="shared" si="75"/>
        <v>0.11413382919999999</v>
      </c>
      <c r="Z63" s="15">
        <f t="shared" si="75"/>
        <v>18.989496198599994</v>
      </c>
      <c r="AA63" s="15">
        <f t="shared" si="75"/>
        <v>8097.8021710253997</v>
      </c>
      <c r="AB63" s="15">
        <f t="shared" si="75"/>
        <v>7854.0941509263985</v>
      </c>
      <c r="AC63" s="15">
        <f t="shared" si="75"/>
        <v>49.779755419799997</v>
      </c>
      <c r="AD63" s="15">
        <f t="shared" si="75"/>
        <v>36.244383746299988</v>
      </c>
      <c r="AE63" s="57">
        <f t="shared" ref="AE63" si="76">+AE3+AE5+AE8+AE9+AE11+AE12+AE14+AE15+AE16+AE17+AE18+AE19+AE20+AE21+AE22+AE23+AE24+AE25+AE26+AE28+AE30+AE31+AE33+AE34+AE35+AE36+AE37+AE39+AE40+AE41+AE42+AE43+AE44+AE46+AE47+AE49+AE50</f>
        <v>1.6755301246900004E-2</v>
      </c>
      <c r="AF63" s="17"/>
      <c r="AG63" s="17"/>
      <c r="ED63" s="17"/>
      <c r="EE63" s="17"/>
      <c r="EF63" s="17"/>
      <c r="EG63" s="17"/>
      <c r="EH63" s="17"/>
      <c r="EI63" s="17"/>
      <c r="EJ63" s="17"/>
      <c r="EK63" s="17"/>
      <c r="EL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</row>
  </sheetData>
  <sortState xmlns:xlrd2="http://schemas.microsoft.com/office/spreadsheetml/2017/richdata2" columnSort="1" ref="I2:W59">
    <sortCondition ref="I2:W2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U63"/>
  <sheetViews>
    <sheetView zoomScale="85" zoomScaleNormal="85" workbookViewId="0">
      <pane xSplit="1" ySplit="2" topLeftCell="CK3" activePane="bottomRight" state="frozen"/>
      <selection pane="topRight" activeCell="AY55" sqref="AY55"/>
      <selection pane="bottomLeft" activeCell="AY55" sqref="AY55"/>
      <selection pane="bottomRight" activeCell="CV33" sqref="CV33"/>
    </sheetView>
  </sheetViews>
  <sheetFormatPr defaultColWidth="9.109375" defaultRowHeight="14.4" x14ac:dyDescent="0.3"/>
  <cols>
    <col min="1" max="1" width="19.109375" style="17" customWidth="1"/>
    <col min="2" max="8" width="9.109375" style="15" customWidth="1"/>
    <col min="9" max="54" width="9.109375" style="17" customWidth="1"/>
    <col min="55" max="55" width="11.109375" style="17" customWidth="1"/>
    <col min="56" max="56" width="15.109375" style="17" bestFit="1" customWidth="1"/>
    <col min="57" max="173" width="9.109375" style="28" customWidth="1"/>
    <col min="174" max="174" width="9.109375" style="17"/>
    <col min="175" max="177" width="9.109375" style="17" customWidth="1"/>
    <col min="178" max="228" width="9.109375" style="17"/>
    <col min="229" max="229" width="9.109375" style="17" customWidth="1"/>
    <col min="230" max="16384" width="9.109375" style="17"/>
  </cols>
  <sheetData>
    <row r="1" spans="1:229" x14ac:dyDescent="0.3">
      <c r="B1" s="15" t="s">
        <v>650</v>
      </c>
      <c r="BD1" s="17" t="s">
        <v>651</v>
      </c>
      <c r="FU1" s="17" t="s">
        <v>343</v>
      </c>
      <c r="GF1" s="41"/>
    </row>
    <row r="2" spans="1:229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452</v>
      </c>
      <c r="L2" s="17" t="s">
        <v>395</v>
      </c>
      <c r="M2" s="17" t="s">
        <v>41</v>
      </c>
      <c r="N2" s="17" t="s">
        <v>434</v>
      </c>
      <c r="O2" s="17" t="s">
        <v>397</v>
      </c>
      <c r="P2" s="17" t="s">
        <v>398</v>
      </c>
      <c r="Q2" s="17" t="s">
        <v>453</v>
      </c>
      <c r="R2" s="17" t="s">
        <v>346</v>
      </c>
      <c r="S2" s="17" t="s">
        <v>399</v>
      </c>
      <c r="T2" s="17" t="s">
        <v>281</v>
      </c>
      <c r="U2" s="17" t="s">
        <v>454</v>
      </c>
      <c r="V2" s="17" t="s">
        <v>347</v>
      </c>
      <c r="W2" s="17" t="s">
        <v>455</v>
      </c>
      <c r="X2" s="17" t="s">
        <v>167</v>
      </c>
      <c r="Y2" s="17" t="s">
        <v>400</v>
      </c>
      <c r="Z2" s="17" t="s">
        <v>61</v>
      </c>
      <c r="AA2" s="17" t="s">
        <v>401</v>
      </c>
      <c r="AB2" s="17" t="s">
        <v>402</v>
      </c>
      <c r="AC2" s="17" t="s">
        <v>456</v>
      </c>
      <c r="AD2" s="17" t="s">
        <v>403</v>
      </c>
      <c r="AE2" s="17" t="s">
        <v>348</v>
      </c>
      <c r="AF2" s="17" t="s">
        <v>349</v>
      </c>
      <c r="AG2" s="17" t="s">
        <v>404</v>
      </c>
      <c r="AH2" s="17" t="s">
        <v>405</v>
      </c>
      <c r="AI2" s="17" t="s">
        <v>457</v>
      </c>
      <c r="AJ2" s="17" t="s">
        <v>458</v>
      </c>
      <c r="AK2" s="17" t="s">
        <v>350</v>
      </c>
      <c r="AL2" s="17" t="s">
        <v>459</v>
      </c>
      <c r="AM2" s="17" t="s">
        <v>460</v>
      </c>
      <c r="AN2" s="17" t="s">
        <v>289</v>
      </c>
      <c r="AO2" s="17" t="s">
        <v>389</v>
      </c>
      <c r="AP2" s="17" t="s">
        <v>390</v>
      </c>
      <c r="AQ2" s="17" t="s">
        <v>391</v>
      </c>
      <c r="AR2" s="17" t="s">
        <v>392</v>
      </c>
      <c r="AS2" s="17" t="s">
        <v>286</v>
      </c>
      <c r="AT2" s="17" t="s">
        <v>381</v>
      </c>
      <c r="AU2" s="17" t="s">
        <v>284</v>
      </c>
      <c r="AV2" s="17" t="s">
        <v>435</v>
      </c>
      <c r="AW2" s="17" t="s">
        <v>351</v>
      </c>
      <c r="AX2" s="17" t="s">
        <v>461</v>
      </c>
      <c r="AY2" s="17" t="s">
        <v>462</v>
      </c>
      <c r="AZ2" s="17" t="s">
        <v>463</v>
      </c>
      <c r="BA2" s="17" t="s">
        <v>464</v>
      </c>
      <c r="BB2" s="17" t="s">
        <v>396</v>
      </c>
      <c r="BD2" s="17" t="s">
        <v>329</v>
      </c>
      <c r="BE2" s="17" t="s">
        <v>352</v>
      </c>
      <c r="BF2" s="17" t="s">
        <v>31</v>
      </c>
      <c r="BG2" s="17" t="s">
        <v>353</v>
      </c>
      <c r="BH2" s="17" t="s">
        <v>33</v>
      </c>
      <c r="BI2" s="17" t="s">
        <v>465</v>
      </c>
      <c r="BJ2" s="17" t="s">
        <v>466</v>
      </c>
      <c r="BK2" s="17" t="s">
        <v>35</v>
      </c>
      <c r="BL2" s="17" t="s">
        <v>37</v>
      </c>
      <c r="BM2" s="17" t="s">
        <v>39</v>
      </c>
      <c r="BN2" s="17" t="s">
        <v>354</v>
      </c>
      <c r="BO2" s="17" t="s">
        <v>369</v>
      </c>
      <c r="BP2" s="17" t="s">
        <v>370</v>
      </c>
      <c r="BQ2" s="17" t="s">
        <v>277</v>
      </c>
      <c r="BR2" s="17" t="s">
        <v>278</v>
      </c>
      <c r="BS2" s="17" t="s">
        <v>436</v>
      </c>
      <c r="BT2" s="17" t="s">
        <v>437</v>
      </c>
      <c r="BU2" s="17" t="s">
        <v>467</v>
      </c>
      <c r="BV2" s="17" t="s">
        <v>43</v>
      </c>
      <c r="BW2" s="17" t="s">
        <v>371</v>
      </c>
      <c r="BX2" s="17" t="s">
        <v>372</v>
      </c>
      <c r="BY2" s="17" t="s">
        <v>453</v>
      </c>
      <c r="BZ2" s="17" t="s">
        <v>468</v>
      </c>
      <c r="CA2" s="17" t="s">
        <v>45</v>
      </c>
      <c r="CB2" s="17" t="s">
        <v>346</v>
      </c>
      <c r="CC2" s="17" t="s">
        <v>461</v>
      </c>
      <c r="CD2" s="17" t="s">
        <v>373</v>
      </c>
      <c r="CE2" s="17" t="s">
        <v>374</v>
      </c>
      <c r="CF2" s="17" t="s">
        <v>281</v>
      </c>
      <c r="CG2" s="17" t="s">
        <v>355</v>
      </c>
      <c r="CH2" s="17" t="s">
        <v>454</v>
      </c>
      <c r="CI2" s="17" t="s">
        <v>469</v>
      </c>
      <c r="CJ2" s="17" t="s">
        <v>470</v>
      </c>
      <c r="CK2" s="17" t="s">
        <v>471</v>
      </c>
      <c r="CL2" s="17" t="s">
        <v>49</v>
      </c>
      <c r="CM2" s="17" t="s">
        <v>356</v>
      </c>
      <c r="CN2" s="17" t="s">
        <v>51</v>
      </c>
      <c r="CO2" s="17" t="s">
        <v>53</v>
      </c>
      <c r="CP2" s="17" t="s">
        <v>357</v>
      </c>
      <c r="CQ2" s="17" t="s">
        <v>381</v>
      </c>
      <c r="CR2" s="17" t="s">
        <v>55</v>
      </c>
      <c r="CS2" s="17" t="s">
        <v>167</v>
      </c>
      <c r="CT2" s="17" t="s">
        <v>358</v>
      </c>
      <c r="CU2" s="17" t="s">
        <v>57</v>
      </c>
      <c r="CV2" s="17" t="s">
        <v>59</v>
      </c>
      <c r="CW2" s="17" t="s">
        <v>359</v>
      </c>
      <c r="CX2" s="17" t="s">
        <v>360</v>
      </c>
      <c r="CY2" s="17" t="s">
        <v>61</v>
      </c>
      <c r="CZ2" s="17" t="s">
        <v>284</v>
      </c>
      <c r="DA2" s="17" t="s">
        <v>382</v>
      </c>
      <c r="DB2" s="17" t="s">
        <v>285</v>
      </c>
      <c r="DC2" s="17" t="s">
        <v>63</v>
      </c>
      <c r="DD2" s="17" t="s">
        <v>65</v>
      </c>
      <c r="DE2" s="17" t="s">
        <v>67</v>
      </c>
      <c r="DF2" s="17" t="s">
        <v>361</v>
      </c>
      <c r="DG2" s="17" t="s">
        <v>362</v>
      </c>
      <c r="DH2" s="17" t="s">
        <v>69</v>
      </c>
      <c r="DI2" s="17" t="s">
        <v>383</v>
      </c>
      <c r="DJ2" s="17" t="s">
        <v>384</v>
      </c>
      <c r="DK2" s="17" t="s">
        <v>472</v>
      </c>
      <c r="DL2" s="17" t="s">
        <v>385</v>
      </c>
      <c r="DM2" s="17" t="s">
        <v>386</v>
      </c>
      <c r="DN2" s="17" t="s">
        <v>71</v>
      </c>
      <c r="DO2" s="17" t="s">
        <v>473</v>
      </c>
      <c r="DP2" s="17" t="s">
        <v>363</v>
      </c>
      <c r="DQ2" s="17" t="s">
        <v>73</v>
      </c>
      <c r="DR2" s="17" t="s">
        <v>75</v>
      </c>
      <c r="DS2" s="17" t="s">
        <v>77</v>
      </c>
      <c r="DT2" s="17" t="s">
        <v>387</v>
      </c>
      <c r="DU2" s="17" t="s">
        <v>388</v>
      </c>
      <c r="DV2" s="17" t="s">
        <v>364</v>
      </c>
      <c r="DW2" s="17" t="s">
        <v>79</v>
      </c>
      <c r="DX2" s="17" t="s">
        <v>81</v>
      </c>
      <c r="DY2" s="17" t="s">
        <v>156</v>
      </c>
      <c r="DZ2" s="17" t="s">
        <v>85</v>
      </c>
      <c r="EA2" s="17" t="s">
        <v>87</v>
      </c>
      <c r="EB2" s="17" t="s">
        <v>365</v>
      </c>
      <c r="EC2" s="17" t="s">
        <v>389</v>
      </c>
      <c r="ED2" s="17" t="s">
        <v>390</v>
      </c>
      <c r="EE2" s="17" t="s">
        <v>391</v>
      </c>
      <c r="EF2" s="17" t="s">
        <v>392</v>
      </c>
      <c r="EG2" s="17" t="s">
        <v>286</v>
      </c>
      <c r="EH2" s="17" t="s">
        <v>89</v>
      </c>
      <c r="EI2" s="17" t="s">
        <v>91</v>
      </c>
      <c r="EJ2" s="17" t="s">
        <v>93</v>
      </c>
      <c r="EK2" s="17" t="s">
        <v>95</v>
      </c>
      <c r="EL2" s="17" t="s">
        <v>97</v>
      </c>
      <c r="EM2" s="17" t="s">
        <v>99</v>
      </c>
      <c r="EN2" s="17" t="s">
        <v>101</v>
      </c>
      <c r="EO2" s="17" t="s">
        <v>393</v>
      </c>
      <c r="EP2" s="17" t="s">
        <v>103</v>
      </c>
      <c r="EQ2" s="17" t="s">
        <v>157</v>
      </c>
      <c r="ER2" s="17" t="s">
        <v>158</v>
      </c>
      <c r="ES2" s="17" t="s">
        <v>105</v>
      </c>
      <c r="ET2" s="17" t="s">
        <v>109</v>
      </c>
      <c r="EU2" s="17" t="s">
        <v>111</v>
      </c>
      <c r="EV2" s="17" t="s">
        <v>113</v>
      </c>
      <c r="EW2" s="17" t="s">
        <v>115</v>
      </c>
      <c r="EX2" s="17" t="s">
        <v>117</v>
      </c>
      <c r="EY2" s="17" t="s">
        <v>119</v>
      </c>
      <c r="EZ2" s="17" t="s">
        <v>121</v>
      </c>
      <c r="FA2" s="17" t="s">
        <v>123</v>
      </c>
      <c r="FB2" s="17" t="s">
        <v>474</v>
      </c>
      <c r="FC2" s="17" t="s">
        <v>125</v>
      </c>
      <c r="FD2" s="17" t="s">
        <v>127</v>
      </c>
      <c r="FE2" s="17" t="s">
        <v>129</v>
      </c>
      <c r="FF2" s="17" t="s">
        <v>131</v>
      </c>
      <c r="FG2" s="17" t="s">
        <v>135</v>
      </c>
      <c r="FH2" s="17" t="s">
        <v>137</v>
      </c>
      <c r="FI2" s="17" t="s">
        <v>435</v>
      </c>
      <c r="FJ2" s="17" t="s">
        <v>139</v>
      </c>
      <c r="FK2" s="17" t="s">
        <v>141</v>
      </c>
      <c r="FL2" s="17" t="s">
        <v>143</v>
      </c>
      <c r="FM2" s="17" t="s">
        <v>288</v>
      </c>
      <c r="FN2" s="17" t="s">
        <v>147</v>
      </c>
      <c r="FO2" s="17" t="s">
        <v>149</v>
      </c>
      <c r="FP2" s="17" t="s">
        <v>289</v>
      </c>
      <c r="FQ2" s="17" t="s">
        <v>151</v>
      </c>
      <c r="FS2" s="17" t="s">
        <v>63</v>
      </c>
      <c r="FT2" s="17" t="s">
        <v>364</v>
      </c>
      <c r="FU2" s="17" t="s">
        <v>49</v>
      </c>
      <c r="FV2" s="17" t="s">
        <v>75</v>
      </c>
      <c r="FW2" s="17" t="s">
        <v>156</v>
      </c>
      <c r="FX2" s="17" t="s">
        <v>157</v>
      </c>
      <c r="FY2" s="17" t="s">
        <v>158</v>
      </c>
      <c r="FZ2" s="17" t="s">
        <v>135</v>
      </c>
      <c r="GA2" s="17" t="s">
        <v>159</v>
      </c>
      <c r="GB2" s="17" t="s">
        <v>345</v>
      </c>
      <c r="GC2" s="17" t="s">
        <v>394</v>
      </c>
      <c r="GD2" s="17" t="s">
        <v>452</v>
      </c>
      <c r="GE2" s="17" t="s">
        <v>395</v>
      </c>
      <c r="GF2" s="61" t="s">
        <v>41</v>
      </c>
      <c r="GG2" s="17" t="s">
        <v>434</v>
      </c>
      <c r="GH2" s="17" t="s">
        <v>397</v>
      </c>
      <c r="GI2" s="17" t="s">
        <v>398</v>
      </c>
      <c r="GJ2" s="17" t="s">
        <v>453</v>
      </c>
      <c r="GK2" s="17" t="s">
        <v>346</v>
      </c>
      <c r="GL2" s="17" t="s">
        <v>399</v>
      </c>
      <c r="GM2" s="17" t="s">
        <v>281</v>
      </c>
      <c r="GN2" s="17" t="s">
        <v>454</v>
      </c>
      <c r="GO2" s="17" t="s">
        <v>347</v>
      </c>
      <c r="GP2" s="17" t="s">
        <v>455</v>
      </c>
      <c r="GQ2" s="17" t="s">
        <v>167</v>
      </c>
      <c r="GR2" s="17" t="s">
        <v>400</v>
      </c>
      <c r="GS2" s="17" t="s">
        <v>61</v>
      </c>
      <c r="GT2" s="17" t="s">
        <v>401</v>
      </c>
      <c r="GU2" s="17" t="s">
        <v>402</v>
      </c>
      <c r="GV2" s="17" t="s">
        <v>456</v>
      </c>
      <c r="GW2" s="17" t="s">
        <v>403</v>
      </c>
      <c r="GX2" s="17" t="s">
        <v>348</v>
      </c>
      <c r="GY2" s="17" t="s">
        <v>349</v>
      </c>
      <c r="GZ2" s="17" t="s">
        <v>404</v>
      </c>
      <c r="HA2" s="17" t="s">
        <v>405</v>
      </c>
      <c r="HB2" s="17" t="s">
        <v>457</v>
      </c>
      <c r="HC2" s="17" t="s">
        <v>458</v>
      </c>
      <c r="HD2" s="17" t="s">
        <v>350</v>
      </c>
      <c r="HE2" s="17" t="s">
        <v>459</v>
      </c>
      <c r="HF2" s="17" t="s">
        <v>460</v>
      </c>
      <c r="HG2" s="17" t="s">
        <v>289</v>
      </c>
      <c r="HH2" s="17" t="s">
        <v>389</v>
      </c>
      <c r="HI2" s="17" t="s">
        <v>390</v>
      </c>
      <c r="HJ2" s="17" t="s">
        <v>391</v>
      </c>
      <c r="HK2" s="17" t="s">
        <v>392</v>
      </c>
      <c r="HL2" s="17" t="s">
        <v>286</v>
      </c>
      <c r="HM2" s="17" t="s">
        <v>381</v>
      </c>
      <c r="HN2" s="17" t="s">
        <v>284</v>
      </c>
      <c r="HO2" s="17" t="s">
        <v>435</v>
      </c>
      <c r="HP2" s="17" t="s">
        <v>351</v>
      </c>
      <c r="HQ2" s="17" t="s">
        <v>461</v>
      </c>
      <c r="HR2" s="17" t="s">
        <v>462</v>
      </c>
      <c r="HS2" s="17" t="s">
        <v>463</v>
      </c>
      <c r="HT2" s="17" t="s">
        <v>464</v>
      </c>
      <c r="HU2" s="17" t="s">
        <v>278</v>
      </c>
    </row>
    <row r="3" spans="1:229" x14ac:dyDescent="0.3">
      <c r="A3" s="32" t="s">
        <v>169</v>
      </c>
      <c r="B3" s="15">
        <v>95216.641635000007</v>
      </c>
      <c r="C3" s="15">
        <v>4164.7522876000003</v>
      </c>
      <c r="D3" s="15">
        <v>20804.644719</v>
      </c>
      <c r="E3" s="15">
        <v>42267.376845999999</v>
      </c>
      <c r="F3" s="15">
        <v>37112.729941999998</v>
      </c>
      <c r="G3" s="15">
        <v>2085.2851043000001</v>
      </c>
      <c r="H3" s="15">
        <v>15142.519404000001</v>
      </c>
      <c r="I3" s="17">
        <v>269.68708392000002</v>
      </c>
      <c r="J3" s="17">
        <v>8.9682717229000009</v>
      </c>
      <c r="K3" s="17">
        <v>2.9601583000000001E-2</v>
      </c>
      <c r="L3" s="17">
        <v>7.9373819999999996E-4</v>
      </c>
      <c r="M3" s="17">
        <v>226.82662576000001</v>
      </c>
      <c r="N3" s="17">
        <v>9.0191499999999999E-5</v>
      </c>
      <c r="O3" s="17">
        <v>35.741768557</v>
      </c>
      <c r="P3" s="17">
        <v>2.9739088000000002E-3</v>
      </c>
      <c r="Q3" s="17">
        <v>8.5890540000000001E-2</v>
      </c>
      <c r="R3" s="17">
        <v>0.49387073999999997</v>
      </c>
      <c r="S3" s="17">
        <v>5.7655879999999997E-4</v>
      </c>
      <c r="T3" s="17">
        <v>0.24464804100000001</v>
      </c>
      <c r="U3" s="17">
        <v>2.3466541E-2</v>
      </c>
      <c r="V3" s="17">
        <v>2.14975123E-2</v>
      </c>
      <c r="X3" s="17">
        <v>1.7024734E-2</v>
      </c>
      <c r="Y3" s="17">
        <v>222.99800259</v>
      </c>
      <c r="Z3" s="17">
        <v>47.150663721999997</v>
      </c>
      <c r="AA3" s="17">
        <v>0.16478459509999999</v>
      </c>
      <c r="AB3" s="17">
        <v>3.5752951800000002E-2</v>
      </c>
      <c r="AD3" s="17">
        <v>6.0490190000000001E-4</v>
      </c>
      <c r="AE3" s="17">
        <v>3.4849493649999999</v>
      </c>
      <c r="AF3" s="17">
        <v>129.24898589</v>
      </c>
      <c r="AG3" s="17">
        <v>23.139990804</v>
      </c>
      <c r="AH3" s="17">
        <v>1.3825644999999999E-2</v>
      </c>
      <c r="AI3" s="17">
        <v>0.32745776500000001</v>
      </c>
      <c r="AJ3" s="17">
        <v>8.8191229999999999E-4</v>
      </c>
      <c r="AK3" s="17">
        <v>193.98367307999999</v>
      </c>
      <c r="AL3" s="17">
        <v>1.3420390000000001E-4</v>
      </c>
      <c r="AM3" s="17">
        <v>5.1457680000000004E-4</v>
      </c>
      <c r="AN3" s="17">
        <v>68.314249446000005</v>
      </c>
      <c r="AO3" s="17">
        <v>3.2668619835000001</v>
      </c>
      <c r="AP3" s="17">
        <v>4.4396727599999998E-2</v>
      </c>
      <c r="AQ3" s="17">
        <v>0.7588466787</v>
      </c>
      <c r="AR3" s="17">
        <v>0.40614323860000001</v>
      </c>
      <c r="AS3" s="17">
        <v>8.0949952046</v>
      </c>
      <c r="AT3" s="17">
        <v>52.343138545999999</v>
      </c>
      <c r="AU3" s="17">
        <v>152.16656105999999</v>
      </c>
      <c r="AV3" s="17">
        <v>114.58402456</v>
      </c>
      <c r="AW3" s="17">
        <v>2.6457346E-2</v>
      </c>
      <c r="AX3" s="17">
        <v>1.8251745999999999E-3</v>
      </c>
      <c r="BA3" s="17">
        <v>26.785654999999998</v>
      </c>
      <c r="BB3" s="17">
        <v>0.23020194799999999</v>
      </c>
      <c r="BD3" s="17" t="s">
        <v>169</v>
      </c>
      <c r="BE3" s="17">
        <v>144.81199448073801</v>
      </c>
      <c r="BF3" s="17">
        <v>57.947487372977797</v>
      </c>
      <c r="BG3" s="17">
        <v>2.64569823133649E-2</v>
      </c>
      <c r="BH3" s="17">
        <v>8.9553113594402696</v>
      </c>
      <c r="BI3" s="17">
        <v>0</v>
      </c>
      <c r="BJ3" s="17">
        <v>2.9602162068321201E-2</v>
      </c>
      <c r="BK3" s="17">
        <v>269.62641457585403</v>
      </c>
      <c r="BL3" s="17">
        <v>269.62641457585403</v>
      </c>
      <c r="BM3" s="17">
        <v>139.67536894326901</v>
      </c>
      <c r="BN3" s="17">
        <v>26.9492016283818</v>
      </c>
      <c r="BO3" s="17">
        <v>3.25127954055677E-4</v>
      </c>
      <c r="BP3" s="17">
        <v>4.67861193692576E-4</v>
      </c>
      <c r="BQ3" s="17">
        <v>226.761494026214</v>
      </c>
      <c r="BR3" s="17">
        <v>0.23020703178773899</v>
      </c>
      <c r="BS3" s="5">
        <v>2.88203940541344E-5</v>
      </c>
      <c r="BT3" s="5">
        <v>6.1244222953421796E-5</v>
      </c>
      <c r="BU3" s="17">
        <v>0</v>
      </c>
      <c r="BV3" s="17">
        <v>35.745748214677498</v>
      </c>
      <c r="BW3" s="17">
        <v>7.1366798282599395E-4</v>
      </c>
      <c r="BX3" s="17">
        <v>2.2599732248659299E-3</v>
      </c>
      <c r="BY3" s="17">
        <v>8.5890481380376305E-2</v>
      </c>
      <c r="BZ3" s="17">
        <v>0</v>
      </c>
      <c r="CA3" s="17">
        <v>1420.4543831112001</v>
      </c>
      <c r="CB3" s="17">
        <v>0.49387884498118301</v>
      </c>
      <c r="CC3" s="17">
        <v>1.8251245068899901E-3</v>
      </c>
      <c r="CD3" s="17">
        <v>1.6717602793255999E-4</v>
      </c>
      <c r="CE3" s="17">
        <v>4.0929255554269497E-4</v>
      </c>
      <c r="CF3" s="17">
        <v>0.24464849882914699</v>
      </c>
      <c r="CG3" s="17">
        <v>3.4849397952347001</v>
      </c>
      <c r="CH3" s="17">
        <v>2.3466897138728501E-2</v>
      </c>
      <c r="CI3" s="17">
        <v>1.3420306026207401E-4</v>
      </c>
      <c r="CJ3" s="17">
        <v>0.32744841319499302</v>
      </c>
      <c r="CK3" s="17">
        <v>5.14568409764821E-4</v>
      </c>
      <c r="CL3" s="17">
        <v>95155.571978372594</v>
      </c>
      <c r="CM3" s="17">
        <v>2.1498349884677598E-2</v>
      </c>
      <c r="CN3" s="17">
        <v>819.45774597870002</v>
      </c>
      <c r="CO3" s="17">
        <v>56.848453189851</v>
      </c>
      <c r="CP3" s="17">
        <v>130.554885952674</v>
      </c>
      <c r="CQ3" s="17">
        <v>52.337395028462701</v>
      </c>
      <c r="CR3" s="17">
        <v>836.48697536134796</v>
      </c>
      <c r="CS3" s="17">
        <v>1.7024723643389899E-2</v>
      </c>
      <c r="CT3" s="17">
        <v>1.5408322592277101E-3</v>
      </c>
      <c r="CU3" s="17">
        <v>223.11726477841401</v>
      </c>
      <c r="CV3" s="17">
        <v>223.11726477841401</v>
      </c>
      <c r="CW3" s="17">
        <v>73.833819795228095</v>
      </c>
      <c r="CX3" s="17">
        <v>0</v>
      </c>
      <c r="CY3" s="17">
        <v>47.150506557173998</v>
      </c>
      <c r="CZ3" s="17">
        <v>152.13933370107799</v>
      </c>
      <c r="DA3" s="17">
        <v>5.6936933698969801E-2</v>
      </c>
      <c r="DB3" s="17">
        <v>8.9864614300820406E-2</v>
      </c>
      <c r="DC3" s="17">
        <v>0</v>
      </c>
      <c r="DD3" s="17">
        <v>531.62820637243794</v>
      </c>
      <c r="DE3" s="17">
        <v>5.06176041285691</v>
      </c>
      <c r="DF3" s="5">
        <v>3.66622951701857E-5</v>
      </c>
      <c r="DG3" s="17">
        <v>159.63392655675699</v>
      </c>
      <c r="DH3" s="17">
        <v>14.003303254231399</v>
      </c>
      <c r="DI3" s="17">
        <v>9.2793918329778392E-3</v>
      </c>
      <c r="DJ3" s="17">
        <v>2.6410644631469801E-2</v>
      </c>
      <c r="DK3" s="17">
        <v>0</v>
      </c>
      <c r="DL3" s="17">
        <v>1.9909884731339201E-4</v>
      </c>
      <c r="DM3" s="17">
        <v>4.0422999156731999E-4</v>
      </c>
      <c r="DN3" s="17">
        <v>129.24940934631999</v>
      </c>
      <c r="DO3" s="17">
        <v>26.7856854988508</v>
      </c>
      <c r="DP3" s="17">
        <v>84.795824898628297</v>
      </c>
      <c r="DQ3" s="17">
        <v>23.095251812840399</v>
      </c>
      <c r="DR3" s="17">
        <v>4163.4162352992998</v>
      </c>
      <c r="DS3" s="17">
        <v>0</v>
      </c>
      <c r="DT3" s="17">
        <v>5.6527353461531997E-3</v>
      </c>
      <c r="DU3" s="17">
        <v>8.1344297668060998E-3</v>
      </c>
      <c r="DV3" s="17">
        <v>15287.8944338806</v>
      </c>
      <c r="DW3" s="17">
        <v>18681.3640527565</v>
      </c>
      <c r="DX3" s="17">
        <v>2075.7072218786602</v>
      </c>
      <c r="DY3" s="17">
        <v>20757.0712746352</v>
      </c>
      <c r="DZ3" s="17">
        <v>9.5282024700650794E-2</v>
      </c>
      <c r="EA3" s="17">
        <v>520.50249892899399</v>
      </c>
      <c r="EB3" s="17">
        <v>20.566978326623602</v>
      </c>
      <c r="EC3" s="17">
        <v>3.2630242892023098</v>
      </c>
      <c r="ED3" s="17">
        <v>4.43981128876689E-2</v>
      </c>
      <c r="EE3" s="17">
        <v>0.75882997271780295</v>
      </c>
      <c r="EF3" s="17">
        <v>0.40614453281304203</v>
      </c>
      <c r="EG3" s="17">
        <v>8.0831501870070497</v>
      </c>
      <c r="EH3" s="17">
        <v>3.8514409310118598</v>
      </c>
      <c r="EI3" s="17">
        <v>9394.8469134575498</v>
      </c>
      <c r="EJ3" s="17">
        <v>170.47563933486501</v>
      </c>
      <c r="EK3" s="17">
        <v>888.47959688486901</v>
      </c>
      <c r="EL3" s="17">
        <v>1942.3276556600899</v>
      </c>
      <c r="EM3" s="17">
        <v>3.2682584554418299</v>
      </c>
      <c r="EN3" s="17">
        <v>2.5871251178094801E-2</v>
      </c>
      <c r="EO3" s="17">
        <v>1.7983234841845899E-2</v>
      </c>
      <c r="EP3" s="17">
        <v>2886.8643141145299</v>
      </c>
      <c r="EQ3" s="17">
        <v>42190.242897010401</v>
      </c>
      <c r="ER3" s="17">
        <v>37045.462647557397</v>
      </c>
      <c r="ES3" s="17">
        <v>5144.7802494529797</v>
      </c>
      <c r="ET3" s="17">
        <v>45.956166504075803</v>
      </c>
      <c r="EU3" s="17">
        <v>0.179182731085721</v>
      </c>
      <c r="EV3" s="17">
        <v>4627.7188280229402</v>
      </c>
      <c r="EW3" s="17">
        <v>101.201995050623</v>
      </c>
      <c r="EX3" s="17">
        <v>6607.2139089601296</v>
      </c>
      <c r="EY3" s="17">
        <v>144.75793793989001</v>
      </c>
      <c r="EZ3" s="17">
        <v>41.214447240639998</v>
      </c>
      <c r="FA3" s="17">
        <v>14190.9633592927</v>
      </c>
      <c r="FB3" s="17">
        <v>8.8120987554082201E-4</v>
      </c>
      <c r="FC3" s="17">
        <v>116.678514586628</v>
      </c>
      <c r="FD3" s="17">
        <v>3544.26865755055</v>
      </c>
      <c r="FE3" s="17">
        <v>1846.52476892805</v>
      </c>
      <c r="FF3" s="17">
        <v>0.170618704674349</v>
      </c>
      <c r="FG3" s="17">
        <v>2080.97037068293</v>
      </c>
      <c r="FH3" s="17">
        <v>166.574905415122</v>
      </c>
      <c r="FI3" s="17">
        <v>114.584952126809</v>
      </c>
      <c r="FJ3" s="17">
        <v>0.47185675876254601</v>
      </c>
      <c r="FK3" s="17">
        <v>29.771499324486399</v>
      </c>
      <c r="FL3" s="17">
        <v>546.28610165404496</v>
      </c>
      <c r="FM3" s="17">
        <v>193.928587718964</v>
      </c>
      <c r="FN3" s="17">
        <v>29.7223805456373</v>
      </c>
      <c r="FO3" s="17">
        <v>15141.0674942817</v>
      </c>
      <c r="FP3" s="17">
        <v>68.285279480669203</v>
      </c>
      <c r="FQ3" s="17">
        <v>347.72399423848998</v>
      </c>
      <c r="FS3" s="25">
        <f t="shared" ref="FS3:FS34" si="0">DC3/DY3</f>
        <v>0</v>
      </c>
      <c r="FT3" s="94">
        <f t="shared" ref="FT3:FT34" si="1">DV3/FO3</f>
        <v>1.0096972647175868</v>
      </c>
      <c r="FU3" s="40">
        <f t="shared" ref="FU3:FU34" si="2">(CL3-B3)/(B3+1E-50)</f>
        <v>-6.4137587273362313E-4</v>
      </c>
      <c r="FV3" s="40">
        <f t="shared" ref="FV3:FV34" si="3">(DR3-C3)/(C3+1E-50)</f>
        <v>-3.2079994401548192E-4</v>
      </c>
      <c r="FW3" s="40">
        <f t="shared" ref="FW3:FW34" si="4">(DY3-D3)/(D3+1E-50)</f>
        <v>-2.2866742021964447E-3</v>
      </c>
      <c r="FX3" s="40">
        <f t="shared" ref="FX3:FX34" si="5">(EQ3-E3)/(E3+1E-50)</f>
        <v>-1.8249050389531746E-3</v>
      </c>
      <c r="FY3" s="40">
        <f t="shared" ref="FY3:FY34" si="6">(ER3-F3)/(F3+1E-50)</f>
        <v>-1.812512702453498E-3</v>
      </c>
      <c r="FZ3" s="40">
        <f t="shared" ref="FZ3:FZ34" si="7">(FG3-G3)/(G3+1E-50)</f>
        <v>-2.0691336681841529E-3</v>
      </c>
      <c r="GA3" s="40">
        <f t="shared" ref="GA3:GA34" si="8">(FO3-H3)/(H3+1E-50)</f>
        <v>-9.5882968980487212E-5</v>
      </c>
      <c r="GB3" s="40">
        <f t="shared" ref="GB3:GB34" si="9">(BL3-I3)/(I3+1E-50)</f>
        <v>-2.2496199396775489E-4</v>
      </c>
      <c r="GC3" s="40">
        <f t="shared" ref="GC3:GC34" si="10">(BH3-J3)/(J3+1E-50)</f>
        <v>-1.4451350115360232E-3</v>
      </c>
      <c r="GD3" s="40">
        <f t="shared" ref="GD3:GD34" si="11">(BJ3-K3)/(K3+1E-50)</f>
        <v>1.9562072785092057E-5</v>
      </c>
      <c r="GE3" s="40">
        <f t="shared" ref="GE3:GE34" si="12">(BO3+BP3-L3)/(L3+1E-50)</f>
        <v>-9.4370190542291961E-4</v>
      </c>
      <c r="GF3" s="40">
        <f t="shared" ref="GF3:GF34" si="13">(BQ3-M3)/(M3+1E-50)</f>
        <v>-2.8714324682029241E-4</v>
      </c>
      <c r="GG3" s="40">
        <f t="shared" ref="GG3:GG34" si="14">(BS3+BT3-N3)/(N3+1E-50)</f>
        <v>-1.4068176318589073E-3</v>
      </c>
      <c r="GH3" s="40">
        <f t="shared" ref="GH3:GH34" si="15">(BV3-O3)/(O3+1E-50)</f>
        <v>1.1134473301596361E-4</v>
      </c>
      <c r="GI3" s="40">
        <f t="shared" ref="GI3:GI34" si="16">(BW3+BX3-P3)/(P3+1E-50)</f>
        <v>-8.9979998067277466E-5</v>
      </c>
      <c r="GJ3" s="40">
        <f t="shared" ref="GJ3:GJ34" si="17">(BY3-Q3)/(Q3+1E-50)</f>
        <v>-6.8249220108289468E-7</v>
      </c>
      <c r="GK3" s="40">
        <f t="shared" ref="GK3:GK34" si="18">(CB3-R3)/(R3+1E-50)</f>
        <v>1.641113863727276E-5</v>
      </c>
      <c r="GL3" s="40">
        <f t="shared" ref="GL3:GL34" si="19">(CD3+CE3-S3)/(S3+1E-50)</f>
        <v>-1.5647410939694772E-4</v>
      </c>
      <c r="GM3" s="40">
        <f t="shared" ref="GM3:GM34" si="20">(CF3-T3)/(T3+1E-50)</f>
        <v>1.8713787574639027E-6</v>
      </c>
      <c r="GN3" s="40">
        <f t="shared" ref="GN3:GN34" si="21">(CH3-U3)/(U3+1E-50)</f>
        <v>1.5176447542945361E-5</v>
      </c>
      <c r="GO3" s="40">
        <f t="shared" ref="GO3:GO34" si="22">(CM3-V3)/(V3+1E-50)</f>
        <v>3.8961935032736942E-5</v>
      </c>
      <c r="GP3" s="40">
        <f t="shared" ref="GP3:GP34" si="23">(BU3-W3)/(W3+1E-50)</f>
        <v>0</v>
      </c>
      <c r="GQ3" s="40">
        <f t="shared" ref="GQ3:GQ34" si="24">(CS3-X3)/(X3+1E-50)</f>
        <v>-6.0832727846230118E-7</v>
      </c>
      <c r="GR3" s="40">
        <f t="shared" ref="GR3:GR34" si="25">(CV3-Y3)/(Y3+1E-50)</f>
        <v>5.3481281010971939E-4</v>
      </c>
      <c r="GS3" s="40">
        <f t="shared" ref="GS3:GS34" si="26">(CY3-Z3)/(Z3+1E-50)</f>
        <v>-3.3332473732786301E-6</v>
      </c>
      <c r="GT3" s="40">
        <f t="shared" ref="GT3:GT34" si="27">(DA3+DB3+EO3-AA3)/(AA3+1E-50)</f>
        <v>1.1393154561098066E-6</v>
      </c>
      <c r="GU3" s="40">
        <f t="shared" ref="GU3:GU34" si="28">(DI3+DJ3-AB3)/(AB3+1E-50)</f>
        <v>-1.7597242293253222E-3</v>
      </c>
      <c r="GV3" s="40">
        <f t="shared" ref="GV3:GV34" si="29">(DK3-AC3)/(AC3+1E-50)</f>
        <v>0</v>
      </c>
      <c r="GW3" s="40">
        <f t="shared" ref="GW3:GW34" si="30">(DL3+DM3-AD3)/(AD3+1E-50)</f>
        <v>-2.6005226951476843E-3</v>
      </c>
      <c r="GX3" s="40">
        <f t="shared" ref="GX3:GX34" si="31">(CG3-AE3)/(AE3+1E-50)</f>
        <v>-2.746027071688906E-6</v>
      </c>
      <c r="GY3" s="40">
        <f t="shared" ref="GY3:GY34" si="32">(DN3-AF3)/(AF3+1E-50)</f>
        <v>3.2762835010044601E-6</v>
      </c>
      <c r="GZ3" s="40">
        <f t="shared" ref="GZ3:GZ34" si="33">(DQ3-AG3)/(AG3+1E-50)</f>
        <v>-1.9334057449956982E-3</v>
      </c>
      <c r="HA3" s="40">
        <f t="shared" ref="HA3:HA34" si="34">(DT3+DU3-AH3)/(AH3+1E-50)</f>
        <v>-2.7832254510151652E-3</v>
      </c>
      <c r="HB3" s="40">
        <f t="shared" ref="HB3:HB34" si="35">(CJ3-AI3)/(AI3+1E-50)</f>
        <v>-2.8558812789173842E-5</v>
      </c>
      <c r="HC3" s="40">
        <f t="shared" ref="HC3:HC34" si="36">(FB3-AJ3)/(AJ3+1E-50)</f>
        <v>-7.9647880994286829E-4</v>
      </c>
      <c r="HD3" s="40">
        <f t="shared" ref="HD3:HD34" si="37">(FM3-AK3)/(AK3+1E-50)</f>
        <v>-2.8396905863966573E-4</v>
      </c>
      <c r="HE3" s="40">
        <f t="shared" ref="HE3:HE34" si="38">(CI3-AL3)/(AL3+1E-50)</f>
        <v>-6.257179754127099E-6</v>
      </c>
      <c r="HF3" s="40">
        <f t="shared" ref="HF3:HF34" si="39">(CK3-AM3)/(AM3+1E-50)</f>
        <v>-1.6305117484971696E-5</v>
      </c>
      <c r="HG3" s="40">
        <f t="shared" ref="HG3:HG34" si="40">(FP3-AN3)/(AN3+1E-50)</f>
        <v>-4.2406914466215011E-4</v>
      </c>
      <c r="HH3" s="40">
        <f t="shared" ref="HH3:HH34" si="41">(EC3-AO3)/(AO3+1E-50)</f>
        <v>-1.1747341384709341E-3</v>
      </c>
      <c r="HI3" s="40">
        <f t="shared" ref="HI3:HI34" si="42">(ED3-AP3)/(AP3+1E-50)</f>
        <v>3.1202472429570884E-5</v>
      </c>
      <c r="HJ3" s="40">
        <f t="shared" ref="HJ3:HJ34" si="43">(EE3-AQ3)/(AQ3+1E-50)</f>
        <v>-2.2014963847072657E-5</v>
      </c>
      <c r="HK3" s="40">
        <f t="shared" ref="HK3:HK34" si="44">(EF3-AR3)/(AR3+1E-50)</f>
        <v>3.1865926082500399E-6</v>
      </c>
      <c r="HL3" s="40">
        <f t="shared" ref="HL3:HL34" si="45">(EG3-AS3)/(AS3+1E-50)</f>
        <v>-1.4632519592129411E-3</v>
      </c>
      <c r="HM3" s="40">
        <f t="shared" ref="HM3:HM34" si="46">(CQ3-AT3)/(AT3+1E-50)</f>
        <v>-1.0972818399587937E-4</v>
      </c>
      <c r="HN3" s="40">
        <f t="shared" ref="HN3:HN34" si="47">(CZ3-AU3)/(AU3+1E-50)</f>
        <v>-1.7893128905810667E-4</v>
      </c>
      <c r="HO3" s="40">
        <f t="shared" ref="HO3:HO34" si="48">(FI3-AV3)/(AV3+1E-50)</f>
        <v>8.0950796811231443E-6</v>
      </c>
      <c r="HP3" s="40">
        <f t="shared" ref="HP3:HP34" si="49">(BG3-AW3)/(AW3+1E-50)</f>
        <v>-1.3746149560852596E-5</v>
      </c>
      <c r="HQ3" s="40">
        <f t="shared" ref="HQ3:HQ34" si="50">(CC3-AX3)/(AX3+1E-50)</f>
        <v>-2.7445653697929201E-5</v>
      </c>
      <c r="HR3" s="40">
        <f t="shared" ref="HR3:HR34" si="51">(BI3-AY3)/(AY3+1E-50)</f>
        <v>0</v>
      </c>
      <c r="HS3" s="40">
        <f t="shared" ref="HS3:HS34" si="52">(BZ3-AZ3)/(AZ3+1E-50)</f>
        <v>0</v>
      </c>
      <c r="HT3" s="40">
        <f t="shared" ref="HT3:HT34" si="53">(DO3-BA3)/(BA3+1E-50)</f>
        <v>1.1386262834083471E-6</v>
      </c>
      <c r="HU3" s="40">
        <f t="shared" ref="HU3:HU34" si="54">(BR3-BB3)/(BB3+1E-50)</f>
        <v>2.208403440183737E-5</v>
      </c>
    </row>
    <row r="4" spans="1:229" x14ac:dyDescent="0.3">
      <c r="A4" s="32" t="s">
        <v>171</v>
      </c>
      <c r="B4" s="15">
        <v>15700.671743000001</v>
      </c>
      <c r="C4" s="15">
        <v>3571.2535226999998</v>
      </c>
      <c r="D4" s="15">
        <v>7817.8901359000001</v>
      </c>
      <c r="E4" s="15">
        <v>8239.7924210000001</v>
      </c>
      <c r="F4" s="15">
        <v>7400.0864712000002</v>
      </c>
      <c r="G4" s="15">
        <v>373.77607612000003</v>
      </c>
      <c r="H4" s="15">
        <v>15696.694299000001</v>
      </c>
      <c r="I4" s="17">
        <v>213.80281597999999</v>
      </c>
      <c r="J4" s="17">
        <v>1.3562825140999999</v>
      </c>
      <c r="K4" s="17">
        <v>4.1411043000000002E-2</v>
      </c>
      <c r="L4" s="17">
        <v>0.53049945080000005</v>
      </c>
      <c r="M4" s="17">
        <v>80.413742667999998</v>
      </c>
      <c r="N4" s="17">
        <v>0.38958159219999999</v>
      </c>
      <c r="O4" s="17">
        <v>14.478732307</v>
      </c>
      <c r="P4" s="17">
        <v>0.40466565539999999</v>
      </c>
      <c r="Q4" s="17">
        <v>0.12015644</v>
      </c>
      <c r="R4" s="17">
        <v>0.69089962000000005</v>
      </c>
      <c r="S4" s="17">
        <v>9.4272125000000005E-3</v>
      </c>
      <c r="T4" s="17">
        <v>0.27442546629999998</v>
      </c>
      <c r="U4" s="17">
        <v>3.2828446999999997E-2</v>
      </c>
      <c r="V4" s="17">
        <v>2.4586755700000001E-2</v>
      </c>
      <c r="X4" s="17">
        <v>2.3816719E-2</v>
      </c>
      <c r="Y4" s="17">
        <v>141.66474391</v>
      </c>
      <c r="Z4" s="17">
        <v>21.608335073999999</v>
      </c>
      <c r="AA4" s="17">
        <v>0.12618449570000001</v>
      </c>
      <c r="AB4" s="17">
        <v>1.2340506717999999</v>
      </c>
      <c r="AD4" s="17">
        <v>0.79961984200000003</v>
      </c>
      <c r="AE4" s="17">
        <v>1.775030015</v>
      </c>
      <c r="AF4" s="17">
        <v>297.41465749999998</v>
      </c>
      <c r="AG4" s="17">
        <v>7.7098539720000003</v>
      </c>
      <c r="AH4" s="17">
        <v>0.98247562300000002</v>
      </c>
      <c r="AI4" s="17">
        <v>0.458096265</v>
      </c>
      <c r="AJ4" s="17">
        <v>1.2337489000000001E-3</v>
      </c>
      <c r="AK4" s="17">
        <v>107.76757607</v>
      </c>
      <c r="AL4" s="17">
        <v>1.877444E-4</v>
      </c>
      <c r="AM4" s="17">
        <v>7.1986520000000005E-4</v>
      </c>
      <c r="AN4" s="17">
        <v>46.825783201999997</v>
      </c>
      <c r="AO4" s="17">
        <v>0.74090074949999996</v>
      </c>
      <c r="AP4" s="17">
        <v>1.31002975E-2</v>
      </c>
      <c r="AQ4" s="17">
        <v>0.21887063200000001</v>
      </c>
      <c r="AR4" s="17">
        <v>0.1167333968</v>
      </c>
      <c r="AS4" s="17">
        <v>1.2109829915000001</v>
      </c>
      <c r="AT4" s="17">
        <v>17.568993601999999</v>
      </c>
      <c r="AU4" s="17">
        <v>106.06804078</v>
      </c>
      <c r="AV4" s="17">
        <v>28.761100307</v>
      </c>
      <c r="AW4" s="17">
        <v>3.7012451000000002E-2</v>
      </c>
      <c r="AX4" s="17">
        <v>2.5533231000000002E-3</v>
      </c>
      <c r="BA4" s="17">
        <v>7.6765650000000001</v>
      </c>
      <c r="BB4" s="17">
        <v>6.6091438200000005E-2</v>
      </c>
      <c r="BD4" s="17" t="s">
        <v>171</v>
      </c>
      <c r="BE4" s="17">
        <v>527.30782236540006</v>
      </c>
      <c r="BF4" s="17">
        <v>9.5267440535508001</v>
      </c>
      <c r="BG4" s="17">
        <v>3.7011657397112999E-2</v>
      </c>
      <c r="BH4" s="17">
        <v>1.3561080651358</v>
      </c>
      <c r="BI4" s="17">
        <v>0</v>
      </c>
      <c r="BJ4" s="17">
        <v>4.1412426175333403E-2</v>
      </c>
      <c r="BK4" s="17">
        <v>214.35392155787699</v>
      </c>
      <c r="BL4" s="17">
        <v>214.35392155787699</v>
      </c>
      <c r="BM4" s="17">
        <v>302.54590647150201</v>
      </c>
      <c r="BN4" s="17">
        <v>44.929140078973703</v>
      </c>
      <c r="BO4" s="17">
        <v>0.21689651076682201</v>
      </c>
      <c r="BP4" s="17">
        <v>0.31211658779631402</v>
      </c>
      <c r="BQ4" s="17">
        <v>80.447326245076994</v>
      </c>
      <c r="BR4" s="17">
        <v>6.6090581263343703E-2</v>
      </c>
      <c r="BS4" s="17">
        <v>0.124314666622573</v>
      </c>
      <c r="BT4" s="17">
        <v>0.26416912636341999</v>
      </c>
      <c r="BU4" s="17">
        <v>0</v>
      </c>
      <c r="BV4" s="17">
        <v>14.531565194055799</v>
      </c>
      <c r="BW4" s="17">
        <v>9.6854921829615803E-2</v>
      </c>
      <c r="BX4" s="17">
        <v>0.30670791062462399</v>
      </c>
      <c r="BY4" s="17">
        <v>0.120158653354646</v>
      </c>
      <c r="BZ4" s="17">
        <v>0</v>
      </c>
      <c r="CA4" s="17">
        <v>3064.4041190836901</v>
      </c>
      <c r="CB4" s="17">
        <v>0.69090614597147304</v>
      </c>
      <c r="CC4" s="17">
        <v>2.5533823766177798E-3</v>
      </c>
      <c r="CD4" s="17">
        <v>2.72815526932213E-3</v>
      </c>
      <c r="CE4" s="17">
        <v>6.6791895919795698E-3</v>
      </c>
      <c r="CF4" s="17">
        <v>0.27441993102342199</v>
      </c>
      <c r="CG4" s="17">
        <v>1.77504172777327</v>
      </c>
      <c r="CH4" s="17">
        <v>3.28309734394003E-2</v>
      </c>
      <c r="CI4" s="17">
        <v>1.8775097621819101E-4</v>
      </c>
      <c r="CJ4" s="17">
        <v>0.45809473580229099</v>
      </c>
      <c r="CK4" s="17">
        <v>7.1988935897859504E-4</v>
      </c>
      <c r="CL4" s="17">
        <v>15757.895340421201</v>
      </c>
      <c r="CM4" s="17">
        <v>2.45835675943753E-2</v>
      </c>
      <c r="CN4" s="17">
        <v>248.58966766386601</v>
      </c>
      <c r="CO4" s="17">
        <v>63.1552685108527</v>
      </c>
      <c r="CP4" s="17">
        <v>37.692770965863502</v>
      </c>
      <c r="CQ4" s="17">
        <v>17.5689190349763</v>
      </c>
      <c r="CR4" s="17">
        <v>2766.0647674064198</v>
      </c>
      <c r="CS4" s="17">
        <v>2.3817060393906998E-2</v>
      </c>
      <c r="CT4" s="17">
        <v>1.14417271492418</v>
      </c>
      <c r="CU4" s="17">
        <v>142.350621636093</v>
      </c>
      <c r="CV4" s="17">
        <v>142.350621636093</v>
      </c>
      <c r="CW4" s="17">
        <v>48.354738719824503</v>
      </c>
      <c r="CX4" s="17">
        <v>0</v>
      </c>
      <c r="CY4" s="17">
        <v>21.608291238766</v>
      </c>
      <c r="CZ4" s="17">
        <v>106.06335105274501</v>
      </c>
      <c r="DA4" s="17">
        <v>2.6382094701268101E-2</v>
      </c>
      <c r="DB4" s="17">
        <v>9.1917002111520901E-2</v>
      </c>
      <c r="DC4" s="17">
        <v>0</v>
      </c>
      <c r="DD4" s="17">
        <v>396.520794775718</v>
      </c>
      <c r="DE4" s="17">
        <v>2.8001265314130999</v>
      </c>
      <c r="DF4" s="17">
        <v>2.7224266748529399E-2</v>
      </c>
      <c r="DG4" s="17">
        <v>105.78720780358501</v>
      </c>
      <c r="DH4" s="17">
        <v>3.88151372217221</v>
      </c>
      <c r="DI4" s="17">
        <v>0.319983457067743</v>
      </c>
      <c r="DJ4" s="17">
        <v>0.91071832878629699</v>
      </c>
      <c r="DK4" s="17">
        <v>0</v>
      </c>
      <c r="DL4" s="17">
        <v>0.26313257692752801</v>
      </c>
      <c r="DM4" s="17">
        <v>0.53424299575058898</v>
      </c>
      <c r="DN4" s="17">
        <v>297.698309152185</v>
      </c>
      <c r="DO4" s="17">
        <v>7.6765677002926598</v>
      </c>
      <c r="DP4" s="17">
        <v>31.562248110666101</v>
      </c>
      <c r="DQ4" s="17">
        <v>7.7406937953101203</v>
      </c>
      <c r="DR4" s="17">
        <v>3571.2277315542001</v>
      </c>
      <c r="DS4" s="17">
        <v>0</v>
      </c>
      <c r="DT4" s="17">
        <v>0.40168405485099401</v>
      </c>
      <c r="DU4" s="17">
        <v>0.57803593258266095</v>
      </c>
      <c r="DV4" s="17">
        <v>16113.086259142199</v>
      </c>
      <c r="DW4" s="17">
        <v>7025.2524539978003</v>
      </c>
      <c r="DX4" s="17">
        <v>780.59161577627196</v>
      </c>
      <c r="DY4" s="17">
        <v>7805.8440697740698</v>
      </c>
      <c r="DZ4" s="17">
        <v>3.8904061415476303E-2</v>
      </c>
      <c r="EA4" s="17">
        <v>476.89039500184498</v>
      </c>
      <c r="EB4" s="17">
        <v>74.3707773702872</v>
      </c>
      <c r="EC4" s="17">
        <v>0.74176742730534495</v>
      </c>
      <c r="ED4" s="17">
        <v>1.30994376287085E-2</v>
      </c>
      <c r="EE4" s="17">
        <v>0.21885592332324699</v>
      </c>
      <c r="EF4" s="17">
        <v>0.116728819338943</v>
      </c>
      <c r="EG4" s="17">
        <v>1.2110737299227801</v>
      </c>
      <c r="EH4" s="17">
        <v>3.5707055187199899</v>
      </c>
      <c r="EI4" s="17">
        <v>8238.3681510573897</v>
      </c>
      <c r="EJ4" s="17">
        <v>5.7334017085820399</v>
      </c>
      <c r="EK4" s="17">
        <v>192.82192419407301</v>
      </c>
      <c r="EL4" s="17">
        <v>376.12105733670597</v>
      </c>
      <c r="EM4" s="17">
        <v>7.6565001076957904</v>
      </c>
      <c r="EN4" s="17">
        <v>4.6282642804940304</v>
      </c>
      <c r="EO4" s="17">
        <v>7.8818535910536308E-3</v>
      </c>
      <c r="EP4" s="17">
        <v>123.545294069015</v>
      </c>
      <c r="EQ4" s="17">
        <v>8249.3192389146607</v>
      </c>
      <c r="ER4" s="17">
        <v>7407.5670137345696</v>
      </c>
      <c r="ES4" s="17">
        <v>841.75222518009002</v>
      </c>
      <c r="ET4" s="17">
        <v>5.6524708973362703</v>
      </c>
      <c r="EU4" s="17">
        <v>0.42325382705842801</v>
      </c>
      <c r="EV4" s="17">
        <v>403.91614929700103</v>
      </c>
      <c r="EW4" s="17">
        <v>29.0247804361844</v>
      </c>
      <c r="EX4" s="17">
        <v>1859.9045864955799</v>
      </c>
      <c r="EY4" s="17">
        <v>27.393271427547798</v>
      </c>
      <c r="EZ4" s="17">
        <v>30.8003326113196</v>
      </c>
      <c r="FA4" s="17">
        <v>4214.5308340636102</v>
      </c>
      <c r="FB4" s="17">
        <v>1.2328604209395E-3</v>
      </c>
      <c r="FC4" s="17">
        <v>61.859842206399797</v>
      </c>
      <c r="FD4" s="17">
        <v>11.1878372713393</v>
      </c>
      <c r="FE4" s="17">
        <v>107.774506412694</v>
      </c>
      <c r="FF4" s="17">
        <v>2.88184377960394</v>
      </c>
      <c r="FG4" s="17">
        <v>373.04626587079798</v>
      </c>
      <c r="FH4" s="17">
        <v>179.57304868186</v>
      </c>
      <c r="FI4" s="17">
        <v>28.760871559218799</v>
      </c>
      <c r="FJ4" s="17">
        <v>1.72350154842286E-3</v>
      </c>
      <c r="FK4" s="17">
        <v>44.290031767558297</v>
      </c>
      <c r="FL4" s="17">
        <v>740.24678773733797</v>
      </c>
      <c r="FM4" s="17">
        <v>107.754123254351</v>
      </c>
      <c r="FN4" s="17">
        <v>109.877564635195</v>
      </c>
      <c r="FO4" s="17">
        <v>15699.5321525377</v>
      </c>
      <c r="FP4" s="17">
        <v>46.818428079708099</v>
      </c>
      <c r="FQ4" s="17">
        <v>339.25023801502999</v>
      </c>
      <c r="FS4" s="25">
        <f t="shared" si="0"/>
        <v>0</v>
      </c>
      <c r="FT4" s="94">
        <f t="shared" si="1"/>
        <v>1.0263418108633033</v>
      </c>
      <c r="FU4" s="40">
        <f t="shared" si="2"/>
        <v>3.6446591813316838E-3</v>
      </c>
      <c r="FV4" s="40">
        <f t="shared" si="3"/>
        <v>-7.2218747943324063E-6</v>
      </c>
      <c r="FW4" s="40">
        <f t="shared" si="4"/>
        <v>-1.5408333855466219E-3</v>
      </c>
      <c r="FX4" s="40">
        <f t="shared" si="5"/>
        <v>1.1561963491192383E-3</v>
      </c>
      <c r="FY4" s="40">
        <f t="shared" si="6"/>
        <v>1.0108723139496433E-3</v>
      </c>
      <c r="FZ4" s="40">
        <f t="shared" si="7"/>
        <v>-1.952533337012565E-3</v>
      </c>
      <c r="GA4" s="40">
        <f t="shared" si="8"/>
        <v>1.8079306914197996E-4</v>
      </c>
      <c r="GB4" s="40">
        <f t="shared" si="9"/>
        <v>2.5776347956452945E-3</v>
      </c>
      <c r="GC4" s="40">
        <f t="shared" si="10"/>
        <v>-1.2862288084256282E-4</v>
      </c>
      <c r="GD4" s="40">
        <f t="shared" si="11"/>
        <v>3.3401122821301788E-5</v>
      </c>
      <c r="GE4" s="40">
        <f t="shared" si="12"/>
        <v>-2.8017978805115794E-3</v>
      </c>
      <c r="GF4" s="40">
        <f t="shared" si="13"/>
        <v>4.1763479677411436E-4</v>
      </c>
      <c r="GG4" s="40">
        <f t="shared" si="14"/>
        <v>-2.8178929292003371E-3</v>
      </c>
      <c r="GH4" s="40">
        <f t="shared" si="15"/>
        <v>3.6489995073848364E-3</v>
      </c>
      <c r="GI4" s="40">
        <f t="shared" si="16"/>
        <v>-2.7252694441540584E-3</v>
      </c>
      <c r="GJ4" s="40">
        <f t="shared" si="17"/>
        <v>1.8420607717689011E-5</v>
      </c>
      <c r="GK4" s="40">
        <f t="shared" si="18"/>
        <v>9.4456145061892032E-6</v>
      </c>
      <c r="GL4" s="40">
        <f t="shared" si="19"/>
        <v>-2.1074775495196108E-3</v>
      </c>
      <c r="GM4" s="40">
        <f t="shared" si="20"/>
        <v>-2.0170418775685233E-5</v>
      </c>
      <c r="GN4" s="40">
        <f t="shared" si="21"/>
        <v>7.695884609782363E-5</v>
      </c>
      <c r="GO4" s="40">
        <f t="shared" si="22"/>
        <v>-1.296676008661504E-4</v>
      </c>
      <c r="GP4" s="40">
        <f t="shared" si="23"/>
        <v>0</v>
      </c>
      <c r="GQ4" s="40">
        <f t="shared" si="24"/>
        <v>1.4334212323629544E-5</v>
      </c>
      <c r="GR4" s="40">
        <f t="shared" si="25"/>
        <v>4.8415555427731329E-3</v>
      </c>
      <c r="GS4" s="40">
        <f t="shared" si="26"/>
        <v>-2.0286261689746859E-6</v>
      </c>
      <c r="GT4" s="40">
        <f t="shared" si="27"/>
        <v>-2.8096131285407137E-5</v>
      </c>
      <c r="GU4" s="40">
        <f t="shared" si="28"/>
        <v>-2.7137345511714962E-3</v>
      </c>
      <c r="GV4" s="40">
        <f t="shared" si="29"/>
        <v>0</v>
      </c>
      <c r="GW4" s="40">
        <f t="shared" si="30"/>
        <v>-2.8066703750993728E-3</v>
      </c>
      <c r="GX4" s="40">
        <f t="shared" si="31"/>
        <v>6.5986339222242001E-6</v>
      </c>
      <c r="GY4" s="40">
        <f t="shared" si="32"/>
        <v>9.5372452242044781E-4</v>
      </c>
      <c r="GZ4" s="40">
        <f t="shared" si="33"/>
        <v>4.0000528443367928E-3</v>
      </c>
      <c r="HA4" s="40">
        <f t="shared" si="34"/>
        <v>-2.8047877238222942E-3</v>
      </c>
      <c r="HB4" s="40">
        <f t="shared" si="35"/>
        <v>-3.3381579939664846E-6</v>
      </c>
      <c r="HC4" s="40">
        <f t="shared" si="36"/>
        <v>-7.2014577723241791E-4</v>
      </c>
      <c r="HD4" s="40">
        <f t="shared" si="37"/>
        <v>-1.2483175496371234E-4</v>
      </c>
      <c r="HE4" s="40">
        <f t="shared" si="38"/>
        <v>3.5027506498268615E-5</v>
      </c>
      <c r="HF4" s="40">
        <f t="shared" si="39"/>
        <v>3.356042019393295E-5</v>
      </c>
      <c r="HG4" s="40">
        <f t="shared" si="40"/>
        <v>-1.5707419692627359E-4</v>
      </c>
      <c r="HH4" s="40">
        <f t="shared" si="41"/>
        <v>1.1697623547146855E-3</v>
      </c>
      <c r="HI4" s="40">
        <f t="shared" si="42"/>
        <v>-6.5637539261962716E-5</v>
      </c>
      <c r="HJ4" s="40">
        <f t="shared" si="43"/>
        <v>-6.7202605569379917E-5</v>
      </c>
      <c r="HK4" s="40">
        <f t="shared" si="44"/>
        <v>-3.9212951755754439E-5</v>
      </c>
      <c r="HL4" s="40">
        <f t="shared" si="45"/>
        <v>7.4929560049032947E-5</v>
      </c>
      <c r="HM4" s="40">
        <f t="shared" si="46"/>
        <v>-4.2442399028651282E-6</v>
      </c>
      <c r="HN4" s="40">
        <f t="shared" si="47"/>
        <v>-4.4214329033620412E-5</v>
      </c>
      <c r="HO4" s="40">
        <f t="shared" si="48"/>
        <v>-7.9533737846857576E-6</v>
      </c>
      <c r="HP4" s="40">
        <f t="shared" si="49"/>
        <v>-2.1441511317452117E-5</v>
      </c>
      <c r="HQ4" s="40">
        <f t="shared" si="50"/>
        <v>2.3215478597140123E-5</v>
      </c>
      <c r="HR4" s="40">
        <f t="shared" si="51"/>
        <v>0</v>
      </c>
      <c r="HS4" s="40">
        <f t="shared" si="52"/>
        <v>0</v>
      </c>
      <c r="HT4" s="40">
        <f t="shared" si="53"/>
        <v>3.5175793596438009E-7</v>
      </c>
      <c r="HU4" s="40">
        <f t="shared" si="54"/>
        <v>-1.2965925385197608E-5</v>
      </c>
    </row>
    <row r="5" spans="1:229" x14ac:dyDescent="0.3">
      <c r="A5" s="32" t="s">
        <v>172</v>
      </c>
      <c r="B5" s="15">
        <v>44653.024934000001</v>
      </c>
      <c r="C5" s="15">
        <v>2246.4485015</v>
      </c>
      <c r="D5" s="15">
        <v>11383.542638000001</v>
      </c>
      <c r="E5" s="15">
        <v>15117.689134</v>
      </c>
      <c r="F5" s="15">
        <v>13392.930415000001</v>
      </c>
      <c r="G5" s="15">
        <v>739.47843192000005</v>
      </c>
      <c r="H5" s="15">
        <v>13998.304459999999</v>
      </c>
      <c r="I5" s="17">
        <v>138.43428811000001</v>
      </c>
      <c r="J5" s="17">
        <v>4.1200026384999999</v>
      </c>
      <c r="K5" s="17">
        <v>1.9037131999999998E-2</v>
      </c>
      <c r="L5" s="17">
        <v>4.3993519999999998E-4</v>
      </c>
      <c r="M5" s="17">
        <v>148.51855201999999</v>
      </c>
      <c r="N5" s="17">
        <v>6.4849499999999996E-5</v>
      </c>
      <c r="O5" s="17">
        <v>19.879514373999999</v>
      </c>
      <c r="P5" s="17">
        <v>2.1891320999999999E-3</v>
      </c>
      <c r="Q5" s="17">
        <v>5.5237300000000003E-2</v>
      </c>
      <c r="R5" s="17">
        <v>0.31761440000000002</v>
      </c>
      <c r="S5" s="17">
        <v>4.1541959999999998E-4</v>
      </c>
      <c r="T5" s="17">
        <v>0.2324249978</v>
      </c>
      <c r="U5" s="17">
        <v>1.5091612000000001E-2</v>
      </c>
      <c r="V5" s="17">
        <v>1.3873581899999999E-2</v>
      </c>
      <c r="X5" s="17">
        <v>1.0948823E-2</v>
      </c>
      <c r="Y5" s="17">
        <v>112.19469683</v>
      </c>
      <c r="Z5" s="17">
        <v>31.128097836999999</v>
      </c>
      <c r="AA5" s="17">
        <v>0.1012439344</v>
      </c>
      <c r="AB5" s="17">
        <v>3.6782664399999998E-2</v>
      </c>
      <c r="AD5" s="17">
        <v>1.041164E-4</v>
      </c>
      <c r="AE5" s="17">
        <v>2.2684861500000002</v>
      </c>
      <c r="AF5" s="17">
        <v>103.9834269</v>
      </c>
      <c r="AG5" s="17">
        <v>8.8113820192999999</v>
      </c>
      <c r="AH5" s="17">
        <v>3.5356729999999999E-4</v>
      </c>
      <c r="AI5" s="17">
        <v>0.21059212999999999</v>
      </c>
      <c r="AJ5" s="17">
        <v>5.6716869999999997E-4</v>
      </c>
      <c r="AK5" s="17">
        <v>178.77776316999999</v>
      </c>
      <c r="AL5" s="17">
        <v>8.6308200000000001E-5</v>
      </c>
      <c r="AM5" s="17">
        <v>3.3093039999999998E-4</v>
      </c>
      <c r="AN5" s="17">
        <v>65.173263035000005</v>
      </c>
      <c r="AO5" s="17">
        <v>1.5461265470000001</v>
      </c>
      <c r="AP5" s="17">
        <v>2.89864066E-2</v>
      </c>
      <c r="AQ5" s="17">
        <v>0.49544881070000002</v>
      </c>
      <c r="AR5" s="17">
        <v>0.26516983700000002</v>
      </c>
      <c r="AS5" s="17">
        <v>3.6889767573999999</v>
      </c>
      <c r="AT5" s="17">
        <v>34.074362203</v>
      </c>
      <c r="AU5" s="17">
        <v>171.70959841000001</v>
      </c>
      <c r="AV5" s="17">
        <v>70.988923567000001</v>
      </c>
      <c r="AW5" s="17">
        <v>1.70150505E-2</v>
      </c>
      <c r="AX5" s="17">
        <v>1.1737917E-3</v>
      </c>
      <c r="BA5" s="17">
        <v>17.4882831</v>
      </c>
      <c r="BB5" s="17">
        <v>0.15029827700000001</v>
      </c>
      <c r="BD5" s="17" t="s">
        <v>172</v>
      </c>
      <c r="BE5" s="17">
        <v>161.57110259824901</v>
      </c>
      <c r="BF5" s="17">
        <v>16.972431672615201</v>
      </c>
      <c r="BG5" s="17">
        <v>1.7014194411669001E-2</v>
      </c>
      <c r="BH5" s="17">
        <v>4.1164565640804396</v>
      </c>
      <c r="BI5" s="17">
        <v>0</v>
      </c>
      <c r="BJ5" s="17">
        <v>1.9036908142682E-2</v>
      </c>
      <c r="BK5" s="17">
        <v>138.525585423623</v>
      </c>
      <c r="BL5" s="17">
        <v>138.525585423623</v>
      </c>
      <c r="BM5" s="17">
        <v>100.82991834939401</v>
      </c>
      <c r="BN5" s="17">
        <v>16.308625261476202</v>
      </c>
      <c r="BO5" s="17">
        <v>1.8035196900301401E-4</v>
      </c>
      <c r="BP5" s="17">
        <v>2.5953126098866202E-4</v>
      </c>
      <c r="BQ5" s="17">
        <v>148.505797433216</v>
      </c>
      <c r="BR5" s="17">
        <v>0.15029483166923999</v>
      </c>
      <c r="BS5" s="5">
        <v>2.0739716739143601E-5</v>
      </c>
      <c r="BT5" s="5">
        <v>4.40717232538015E-5</v>
      </c>
      <c r="BU5" s="17">
        <v>0</v>
      </c>
      <c r="BV5" s="17">
        <v>19.8910307970412</v>
      </c>
      <c r="BW5" s="17">
        <v>5.2537602142892497E-4</v>
      </c>
      <c r="BX5" s="17">
        <v>1.66371791641175E-3</v>
      </c>
      <c r="BY5" s="17">
        <v>5.5239518092849903E-2</v>
      </c>
      <c r="BZ5" s="17">
        <v>0</v>
      </c>
      <c r="CA5" s="17">
        <v>988.69750115080103</v>
      </c>
      <c r="CB5" s="17">
        <v>0.31760029372027299</v>
      </c>
      <c r="CC5" s="17">
        <v>1.17378488682462E-3</v>
      </c>
      <c r="CD5" s="17">
        <v>1.20468712445642E-4</v>
      </c>
      <c r="CE5" s="17">
        <v>2.9494250786774398E-4</v>
      </c>
      <c r="CF5" s="17">
        <v>0.232417945220522</v>
      </c>
      <c r="CG5" s="17">
        <v>2.2684714670216102</v>
      </c>
      <c r="CH5" s="17">
        <v>1.50916048279856E-2</v>
      </c>
      <c r="CI5" s="5">
        <v>8.6302776752839594E-5</v>
      </c>
      <c r="CJ5" s="17">
        <v>0.21058884017052701</v>
      </c>
      <c r="CK5" s="17">
        <v>3.3095039772758502E-4</v>
      </c>
      <c r="CL5" s="17">
        <v>44644.584195726296</v>
      </c>
      <c r="CM5" s="17">
        <v>1.3873815469772699E-2</v>
      </c>
      <c r="CN5" s="17">
        <v>417.48086876514799</v>
      </c>
      <c r="CO5" s="17">
        <v>23.896425799359399</v>
      </c>
      <c r="CP5" s="17">
        <v>57.017757928457797</v>
      </c>
      <c r="CQ5" s="17">
        <v>34.072135254708201</v>
      </c>
      <c r="CR5" s="17">
        <v>1085.6745079657901</v>
      </c>
      <c r="CS5" s="17">
        <v>1.0949350415423401E-2</v>
      </c>
      <c r="CT5" s="17">
        <v>1.15830511763036E-3</v>
      </c>
      <c r="CU5" s="17">
        <v>112.355950273684</v>
      </c>
      <c r="CV5" s="17">
        <v>112.355950273684</v>
      </c>
      <c r="CW5" s="17">
        <v>28.31631856596</v>
      </c>
      <c r="CX5" s="17">
        <v>0</v>
      </c>
      <c r="CY5" s="17">
        <v>31.128021373016502</v>
      </c>
      <c r="CZ5" s="17">
        <v>171.69182232097901</v>
      </c>
      <c r="DA5" s="17">
        <v>3.5736729089248603E-2</v>
      </c>
      <c r="DB5" s="17">
        <v>5.4044105219420498E-2</v>
      </c>
      <c r="DC5" s="17">
        <v>0</v>
      </c>
      <c r="DD5" s="17">
        <v>621.67006677647805</v>
      </c>
      <c r="DE5" s="17">
        <v>3.24508921715206</v>
      </c>
      <c r="DF5" s="5">
        <v>2.7559601797450301E-5</v>
      </c>
      <c r="DG5" s="17">
        <v>60.919038543898203</v>
      </c>
      <c r="DH5" s="17">
        <v>4.0241375038167497</v>
      </c>
      <c r="DI5" s="17">
        <v>9.5444130138836007E-3</v>
      </c>
      <c r="DJ5" s="17">
        <v>2.7165021665922499E-2</v>
      </c>
      <c r="DK5" s="17">
        <v>0</v>
      </c>
      <c r="DL5" s="5">
        <v>3.4333202415163303E-5</v>
      </c>
      <c r="DM5" s="5">
        <v>6.9707465048474097E-5</v>
      </c>
      <c r="DN5" s="17">
        <v>103.98329802126899</v>
      </c>
      <c r="DO5" s="17">
        <v>17.488245195767099</v>
      </c>
      <c r="DP5" s="17">
        <v>28.467394409872501</v>
      </c>
      <c r="DQ5" s="17">
        <v>8.8000144887759308</v>
      </c>
      <c r="DR5" s="17">
        <v>2245.9854778385802</v>
      </c>
      <c r="DS5" s="17">
        <v>0</v>
      </c>
      <c r="DT5" s="17">
        <v>1.4494714925842E-4</v>
      </c>
      <c r="DU5" s="17">
        <v>2.08583126815368E-4</v>
      </c>
      <c r="DV5" s="17">
        <v>14094.0980915689</v>
      </c>
      <c r="DW5" s="17">
        <v>10224.1156648092</v>
      </c>
      <c r="DX5" s="17">
        <v>1136.0129778027599</v>
      </c>
      <c r="DY5" s="17">
        <v>11360.128642612</v>
      </c>
      <c r="DZ5" s="17">
        <v>2.98623202147489E-2</v>
      </c>
      <c r="EA5" s="17">
        <v>351.34532691738701</v>
      </c>
      <c r="EB5" s="17">
        <v>22.636846244891402</v>
      </c>
      <c r="EC5" s="17">
        <v>1.54526584704332</v>
      </c>
      <c r="ED5" s="17">
        <v>2.8986328422537799E-2</v>
      </c>
      <c r="EE5" s="17">
        <v>0.49545477096733198</v>
      </c>
      <c r="EF5" s="17">
        <v>0.26517475050844103</v>
      </c>
      <c r="EG5" s="17">
        <v>3.6857752198283702</v>
      </c>
      <c r="EH5" s="17">
        <v>2.3032689555052102</v>
      </c>
      <c r="EI5" s="17">
        <v>9242.7719495758793</v>
      </c>
      <c r="EJ5" s="17">
        <v>47.979761085114902</v>
      </c>
      <c r="EK5" s="17">
        <v>462.04403787540502</v>
      </c>
      <c r="EL5" s="17">
        <v>817.61517496431304</v>
      </c>
      <c r="EM5" s="17">
        <v>2.07667916059017</v>
      </c>
      <c r="EN5" s="17">
        <v>1.9448388200863101E-2</v>
      </c>
      <c r="EO5" s="17">
        <v>1.14623807492407E-2</v>
      </c>
      <c r="EP5" s="17">
        <v>954.44491818096503</v>
      </c>
      <c r="EQ5" s="17">
        <v>15099.936416868901</v>
      </c>
      <c r="ER5" s="17">
        <v>13377.2041341482</v>
      </c>
      <c r="ES5" s="17">
        <v>1722.7322827207199</v>
      </c>
      <c r="ET5" s="17">
        <v>15.163367782756501</v>
      </c>
      <c r="EU5" s="17">
        <v>0.105274767097449</v>
      </c>
      <c r="EV5" s="17">
        <v>1340.1486671406601</v>
      </c>
      <c r="EW5" s="17">
        <v>45.958162458594401</v>
      </c>
      <c r="EX5" s="17">
        <v>2680.7092712070798</v>
      </c>
      <c r="EY5" s="17">
        <v>82.317100602413007</v>
      </c>
      <c r="EZ5" s="17">
        <v>23.9279337191421</v>
      </c>
      <c r="FA5" s="17">
        <v>5387.0658684832697</v>
      </c>
      <c r="FB5" s="17">
        <v>5.6672744979028699E-4</v>
      </c>
      <c r="FC5" s="17">
        <v>78.670288033330294</v>
      </c>
      <c r="FD5" s="17">
        <v>968.464661970821</v>
      </c>
      <c r="FE5" s="17">
        <v>546.75924829003895</v>
      </c>
      <c r="FF5" s="17">
        <v>0.101289116222159</v>
      </c>
      <c r="FG5" s="17">
        <v>738.25608195902805</v>
      </c>
      <c r="FH5" s="17">
        <v>191.269413731974</v>
      </c>
      <c r="FI5" s="17">
        <v>70.988766401064893</v>
      </c>
      <c r="FJ5" s="17">
        <v>2.0807945016308599E-4</v>
      </c>
      <c r="FK5" s="17">
        <v>18.208309985026901</v>
      </c>
      <c r="FL5" s="17">
        <v>608.84151385185305</v>
      </c>
      <c r="FM5" s="17">
        <v>178.754236057225</v>
      </c>
      <c r="FN5" s="17">
        <v>33.011200910524302</v>
      </c>
      <c r="FO5" s="17">
        <v>13997.983236936199</v>
      </c>
      <c r="FP5" s="17">
        <v>65.160506861985098</v>
      </c>
      <c r="FQ5" s="17">
        <v>451.88334284891101</v>
      </c>
      <c r="FS5" s="25">
        <f t="shared" si="0"/>
        <v>0</v>
      </c>
      <c r="FT5" s="94">
        <f t="shared" si="1"/>
        <v>1.0068663358860928</v>
      </c>
      <c r="FU5" s="40">
        <f t="shared" si="2"/>
        <v>-1.8902948425510765E-4</v>
      </c>
      <c r="FV5" s="40">
        <f t="shared" si="3"/>
        <v>-2.0611363274548278E-4</v>
      </c>
      <c r="FW5" s="40">
        <f t="shared" si="4"/>
        <v>-2.0568285403386503E-3</v>
      </c>
      <c r="FX5" s="40">
        <f t="shared" si="5"/>
        <v>-1.1743009777316551E-3</v>
      </c>
      <c r="FY5" s="40">
        <f t="shared" si="6"/>
        <v>-1.174222546111897E-3</v>
      </c>
      <c r="FZ5" s="40">
        <f t="shared" si="7"/>
        <v>-1.6529893343856655E-3</v>
      </c>
      <c r="GA5" s="40">
        <f t="shared" si="8"/>
        <v>-2.2947283702676513E-5</v>
      </c>
      <c r="GB5" s="40">
        <f t="shared" si="9"/>
        <v>6.5949928207412786E-4</v>
      </c>
      <c r="GC5" s="40">
        <f t="shared" si="10"/>
        <v>-8.606971234492672E-4</v>
      </c>
      <c r="GD5" s="40">
        <f t="shared" si="11"/>
        <v>-1.1758983338374034E-5</v>
      </c>
      <c r="GE5" s="40">
        <f t="shared" si="12"/>
        <v>-1.1813105276396393E-4</v>
      </c>
      <c r="GF5" s="40">
        <f t="shared" si="13"/>
        <v>-8.5878744510427558E-5</v>
      </c>
      <c r="GG5" s="40">
        <f t="shared" si="14"/>
        <v>-5.8689746343296698E-4</v>
      </c>
      <c r="GH5" s="40">
        <f t="shared" si="15"/>
        <v>5.7931108499625547E-4</v>
      </c>
      <c r="GI5" s="40">
        <f t="shared" si="16"/>
        <v>-1.743255207165348E-5</v>
      </c>
      <c r="GJ5" s="40">
        <f t="shared" si="17"/>
        <v>4.015570728293482E-5</v>
      </c>
      <c r="GK5" s="40">
        <f t="shared" si="18"/>
        <v>-4.4413224737395546E-5</v>
      </c>
      <c r="GL5" s="40">
        <f t="shared" si="19"/>
        <v>-2.0171620727527417E-5</v>
      </c>
      <c r="GM5" s="40">
        <f t="shared" si="20"/>
        <v>-3.0343463675406576E-5</v>
      </c>
      <c r="GN5" s="40">
        <f t="shared" si="21"/>
        <v>-4.7523183081913155E-7</v>
      </c>
      <c r="GO5" s="40">
        <f t="shared" si="22"/>
        <v>1.6835578178987208E-5</v>
      </c>
      <c r="GP5" s="40">
        <f t="shared" si="23"/>
        <v>0</v>
      </c>
      <c r="GQ5" s="40">
        <f t="shared" si="24"/>
        <v>4.8170969920758301E-5</v>
      </c>
      <c r="GR5" s="40">
        <f t="shared" si="25"/>
        <v>1.4372644005477245E-3</v>
      </c>
      <c r="GS5" s="40">
        <f t="shared" si="26"/>
        <v>-2.4564296828325222E-6</v>
      </c>
      <c r="GT5" s="40">
        <f t="shared" si="27"/>
        <v>-7.1050388792440809E-6</v>
      </c>
      <c r="GU5" s="40">
        <f t="shared" si="28"/>
        <v>-1.9908759027771413E-3</v>
      </c>
      <c r="GV5" s="40">
        <f t="shared" si="29"/>
        <v>0</v>
      </c>
      <c r="GW5" s="40">
        <f t="shared" si="30"/>
        <v>-7.2738335519282379E-4</v>
      </c>
      <c r="GX5" s="40">
        <f t="shared" si="31"/>
        <v>-6.4725889510164069E-6</v>
      </c>
      <c r="GY5" s="40">
        <f t="shared" si="32"/>
        <v>-1.2394160766453218E-6</v>
      </c>
      <c r="GZ5" s="40">
        <f t="shared" si="33"/>
        <v>-1.2900962072885012E-3</v>
      </c>
      <c r="HA5" s="40">
        <f t="shared" si="34"/>
        <v>-1.0471535747796204E-4</v>
      </c>
      <c r="HB5" s="40">
        <f t="shared" si="35"/>
        <v>-1.5621806346609226E-5</v>
      </c>
      <c r="HC5" s="40">
        <f t="shared" si="36"/>
        <v>-7.7798758942970486E-4</v>
      </c>
      <c r="HD5" s="40">
        <f t="shared" si="37"/>
        <v>-1.3159977145822921E-4</v>
      </c>
      <c r="HE5" s="40">
        <f t="shared" si="38"/>
        <v>-6.2835827423199663E-5</v>
      </c>
      <c r="HF5" s="40">
        <f t="shared" si="39"/>
        <v>6.0428801902273986E-5</v>
      </c>
      <c r="HG5" s="40">
        <f t="shared" si="40"/>
        <v>-1.9572708839292558E-4</v>
      </c>
      <c r="HH5" s="40">
        <f t="shared" si="41"/>
        <v>-5.5668144263487207E-4</v>
      </c>
      <c r="HI5" s="40">
        <f t="shared" si="42"/>
        <v>-2.6970387630511501E-6</v>
      </c>
      <c r="HJ5" s="40">
        <f t="shared" si="43"/>
        <v>1.2030036611734715E-5</v>
      </c>
      <c r="HK5" s="40">
        <f t="shared" si="44"/>
        <v>1.8529665728937328E-5</v>
      </c>
      <c r="HL5" s="40">
        <f t="shared" si="45"/>
        <v>-8.6786601872930111E-4</v>
      </c>
      <c r="HM5" s="40">
        <f t="shared" si="46"/>
        <v>-6.5355538528702968E-5</v>
      </c>
      <c r="HN5" s="40">
        <f t="shared" si="47"/>
        <v>-1.0352414300424397E-4</v>
      </c>
      <c r="HO5" s="40">
        <f t="shared" si="48"/>
        <v>-2.2139501095384039E-6</v>
      </c>
      <c r="HP5" s="40">
        <f t="shared" si="49"/>
        <v>-5.0313593309595692E-5</v>
      </c>
      <c r="HQ5" s="40">
        <f t="shared" si="50"/>
        <v>-5.8044160475758945E-6</v>
      </c>
      <c r="HR5" s="40">
        <f t="shared" si="51"/>
        <v>0</v>
      </c>
      <c r="HS5" s="40">
        <f t="shared" si="52"/>
        <v>0</v>
      </c>
      <c r="HT5" s="40">
        <f t="shared" si="53"/>
        <v>-2.1674073254705471E-6</v>
      </c>
      <c r="HU5" s="40">
        <f t="shared" si="54"/>
        <v>-2.2923288468711402E-5</v>
      </c>
    </row>
    <row r="6" spans="1:229" x14ac:dyDescent="0.3">
      <c r="A6" s="32" t="s">
        <v>173</v>
      </c>
      <c r="B6" s="15">
        <v>153695.29691999999</v>
      </c>
      <c r="C6" s="15">
        <v>11325.973345</v>
      </c>
      <c r="D6" s="15">
        <v>55294.692968000003</v>
      </c>
      <c r="E6" s="15">
        <v>49457.220916999999</v>
      </c>
      <c r="F6" s="15">
        <v>38140.364212</v>
      </c>
      <c r="G6" s="15">
        <v>5326.8362451000003</v>
      </c>
      <c r="H6" s="15">
        <v>108023.14773</v>
      </c>
      <c r="I6" s="17">
        <v>987.63092171000005</v>
      </c>
      <c r="J6" s="17">
        <v>8.6919123679000005</v>
      </c>
      <c r="K6" s="17">
        <v>0.12768382240000001</v>
      </c>
      <c r="L6" s="17">
        <v>0.1617665804</v>
      </c>
      <c r="M6" s="17">
        <v>122.03373510999999</v>
      </c>
      <c r="N6" s="17">
        <v>9.5172071999999996E-2</v>
      </c>
      <c r="O6" s="17">
        <v>45.563664299000003</v>
      </c>
      <c r="P6" s="17">
        <v>0.12978064089999999</v>
      </c>
      <c r="Q6" s="17">
        <v>0.30274996869999998</v>
      </c>
      <c r="R6" s="17">
        <v>1.742050619</v>
      </c>
      <c r="S6" s="17">
        <v>1.6948646800000002E-2</v>
      </c>
      <c r="T6" s="17">
        <v>3.7612347999999999E-3</v>
      </c>
      <c r="U6" s="17">
        <v>0.10266762879999999</v>
      </c>
      <c r="V6" s="17">
        <v>7.1527684999999994E-2</v>
      </c>
      <c r="W6" s="17">
        <v>1.1414500000000001E-5</v>
      </c>
      <c r="X6" s="17">
        <v>6.0020047299999997E-2</v>
      </c>
      <c r="Y6" s="17">
        <v>324.73718273999998</v>
      </c>
      <c r="Z6" s="17">
        <v>62.994386200999998</v>
      </c>
      <c r="AA6" s="17">
        <v>0.62698610190000004</v>
      </c>
      <c r="AB6" s="17">
        <v>2.5273963081000002</v>
      </c>
      <c r="AC6" s="17">
        <v>4.4504830000000002E-4</v>
      </c>
      <c r="AD6" s="17">
        <v>0.25568035189999999</v>
      </c>
      <c r="AE6" s="17">
        <v>6.9611565661999997</v>
      </c>
      <c r="AF6" s="17">
        <v>2117.4565643000001</v>
      </c>
      <c r="AG6" s="17">
        <v>49.501577425999997</v>
      </c>
      <c r="AH6" s="17">
        <v>1.9518198896000001</v>
      </c>
      <c r="AI6" s="17">
        <v>1.3574466275999999</v>
      </c>
      <c r="AJ6" s="17">
        <v>3.2244893999999998E-3</v>
      </c>
      <c r="AK6" s="17">
        <v>322.11524728000001</v>
      </c>
      <c r="AL6" s="17">
        <v>4.7230390000000002E-4</v>
      </c>
      <c r="AM6" s="17">
        <v>2.0020261000000001E-2</v>
      </c>
      <c r="AN6" s="17">
        <v>112.93603349999999</v>
      </c>
      <c r="AO6" s="17">
        <v>3.2321801145000002</v>
      </c>
      <c r="AP6" s="17">
        <v>7.2455421199999995E-2</v>
      </c>
      <c r="AQ6" s="17">
        <v>1.2147069357</v>
      </c>
      <c r="AR6" s="17">
        <v>0.64861451739999998</v>
      </c>
      <c r="AS6" s="17">
        <v>7.6076203801000002</v>
      </c>
      <c r="AT6" s="17">
        <v>84.174125700000005</v>
      </c>
      <c r="AU6" s="17">
        <v>228.53992328999999</v>
      </c>
      <c r="AV6" s="17">
        <v>182.05786897999999</v>
      </c>
      <c r="AW6" s="17">
        <v>9.4279796200000002E-2</v>
      </c>
      <c r="AX6" s="17">
        <v>8.6771946999999999E-3</v>
      </c>
      <c r="AZ6" s="17">
        <v>1.939027E-4</v>
      </c>
      <c r="BA6" s="17">
        <v>42.997015070000003</v>
      </c>
      <c r="BB6" s="17">
        <v>0.36682847499999999</v>
      </c>
      <c r="BD6" s="17" t="s">
        <v>173</v>
      </c>
      <c r="BE6" s="17">
        <v>3928.88650412784</v>
      </c>
      <c r="BF6" s="17">
        <v>198.790649950024</v>
      </c>
      <c r="BG6" s="17">
        <v>9.4283553844254506E-2</v>
      </c>
      <c r="BH6" s="17">
        <v>8.6873238481792097</v>
      </c>
      <c r="BI6" s="17">
        <v>0</v>
      </c>
      <c r="BJ6" s="17">
        <v>0.12768475046781999</v>
      </c>
      <c r="BK6" s="17">
        <v>989.45275463245196</v>
      </c>
      <c r="BL6" s="17">
        <v>989.45275463245196</v>
      </c>
      <c r="BM6" s="17">
        <v>2044.9240892058001</v>
      </c>
      <c r="BN6" s="17">
        <v>529.23853367631398</v>
      </c>
      <c r="BO6" s="17">
        <v>6.6155955903150807E-2</v>
      </c>
      <c r="BP6" s="17">
        <v>9.5199814184537795E-2</v>
      </c>
      <c r="BQ6" s="17">
        <v>122.14207840240999</v>
      </c>
      <c r="BR6" s="17">
        <v>0.366835709269002</v>
      </c>
      <c r="BS6" s="17">
        <v>3.0375706750001299E-2</v>
      </c>
      <c r="BT6" s="17">
        <v>6.4548408654243605E-2</v>
      </c>
      <c r="BU6" s="5">
        <v>1.1412919773144301E-5</v>
      </c>
      <c r="BV6" s="17">
        <v>45.737419062449298</v>
      </c>
      <c r="BW6" s="17">
        <v>3.1082149550532599E-2</v>
      </c>
      <c r="BX6" s="17">
        <v>9.8426504042725599E-2</v>
      </c>
      <c r="BY6" s="17">
        <v>0.30274959198338502</v>
      </c>
      <c r="BZ6" s="17">
        <v>1.93892787686635E-4</v>
      </c>
      <c r="CA6" s="17">
        <v>806603.38800855901</v>
      </c>
      <c r="CB6" s="17">
        <v>1.7420578460967699</v>
      </c>
      <c r="CC6" s="17">
        <v>8.6771276883897998E-3</v>
      </c>
      <c r="CD6" s="17">
        <v>4.9074309021864297E-3</v>
      </c>
      <c r="CE6" s="17">
        <v>1.2014795849799099E-2</v>
      </c>
      <c r="CF6" s="17">
        <v>3.76103566424565E-3</v>
      </c>
      <c r="CG6" s="17">
        <v>6.96117018905223</v>
      </c>
      <c r="CH6" s="17">
        <v>0.10267165822633301</v>
      </c>
      <c r="CI6" s="17">
        <v>4.7229842781740001E-4</v>
      </c>
      <c r="CJ6" s="17">
        <v>1.35743253917131</v>
      </c>
      <c r="CK6" s="17">
        <v>2.00208163487877E-2</v>
      </c>
      <c r="CL6" s="17">
        <v>153872.59255142001</v>
      </c>
      <c r="CM6" s="17">
        <v>7.1523251715794406E-2</v>
      </c>
      <c r="CN6" s="17">
        <v>1681.3504552269901</v>
      </c>
      <c r="CO6" s="17">
        <v>18834.724669805801</v>
      </c>
      <c r="CP6" s="17">
        <v>231.67336802025901</v>
      </c>
      <c r="CQ6" s="17">
        <v>84.190976632311504</v>
      </c>
      <c r="CR6" s="17">
        <v>27723.8621028003</v>
      </c>
      <c r="CS6" s="17">
        <v>6.00181605695288E-2</v>
      </c>
      <c r="CT6" s="17">
        <v>11.5448448713584</v>
      </c>
      <c r="CU6" s="17">
        <v>326.92871870948301</v>
      </c>
      <c r="CV6" s="17">
        <v>326.92871870948301</v>
      </c>
      <c r="CW6" s="17">
        <v>194.35128117299399</v>
      </c>
      <c r="CX6" s="17">
        <v>0</v>
      </c>
      <c r="CY6" s="17">
        <v>62.994194589356802</v>
      </c>
      <c r="CZ6" s="17">
        <v>228.61374122564001</v>
      </c>
      <c r="DA6" s="17">
        <v>8.3864136929011596E-2</v>
      </c>
      <c r="DB6" s="17">
        <v>0.51963152868462503</v>
      </c>
      <c r="DC6" s="17">
        <v>0</v>
      </c>
      <c r="DD6" s="17">
        <v>1272.4023443129099</v>
      </c>
      <c r="DE6" s="17">
        <v>26.084562729558002</v>
      </c>
      <c r="DF6" s="17">
        <v>6.0830858295698098</v>
      </c>
      <c r="DG6" s="17">
        <v>2130.67824697678</v>
      </c>
      <c r="DH6" s="17">
        <v>89.512413600160002</v>
      </c>
      <c r="DI6" s="17">
        <v>0.65535525389198401</v>
      </c>
      <c r="DJ6" s="17">
        <v>1.86524104751842</v>
      </c>
      <c r="DK6" s="17">
        <v>4.4503931383235002E-4</v>
      </c>
      <c r="DL6" s="17">
        <v>8.4150562449775895E-2</v>
      </c>
      <c r="DM6" s="17">
        <v>0.17085141834686399</v>
      </c>
      <c r="DN6" s="17">
        <v>2120.3355784420201</v>
      </c>
      <c r="DO6" s="17">
        <v>42.997120330831002</v>
      </c>
      <c r="DP6" s="17">
        <v>147.39918184112301</v>
      </c>
      <c r="DQ6" s="17">
        <v>50.037162291948597</v>
      </c>
      <c r="DR6" s="17">
        <v>11326.254222429799</v>
      </c>
      <c r="DS6" s="17">
        <v>0</v>
      </c>
      <c r="DT6" s="17">
        <v>0.79800759381493402</v>
      </c>
      <c r="DU6" s="17">
        <v>1.1483463685025601</v>
      </c>
      <c r="DV6" s="17">
        <v>130030.249351124</v>
      </c>
      <c r="DW6" s="17">
        <v>49708.1091517518</v>
      </c>
      <c r="DX6" s="17">
        <v>5523.1226674764202</v>
      </c>
      <c r="DY6" s="17">
        <v>55231.231819228196</v>
      </c>
      <c r="DZ6" s="17">
        <v>0.31481994134948799</v>
      </c>
      <c r="EA6" s="17">
        <v>2033.8715423963099</v>
      </c>
      <c r="EB6" s="17">
        <v>555.56033321147095</v>
      </c>
      <c r="EC6" s="17">
        <v>3.23378837784696</v>
      </c>
      <c r="ED6" s="17">
        <v>7.2450433873064393E-2</v>
      </c>
      <c r="EE6" s="17">
        <v>1.21467773304973</v>
      </c>
      <c r="EF6" s="17">
        <v>0.64860472568342697</v>
      </c>
      <c r="EG6" s="17">
        <v>7.6041665734402502</v>
      </c>
      <c r="EH6" s="17">
        <v>31.6594766283613</v>
      </c>
      <c r="EI6" s="17">
        <v>49010.392629663103</v>
      </c>
      <c r="EJ6" s="17">
        <v>121.389116592756</v>
      </c>
      <c r="EK6" s="17">
        <v>1180.00485402646</v>
      </c>
      <c r="EL6" s="17">
        <v>2322.4439001195901</v>
      </c>
      <c r="EM6" s="17">
        <v>83.213871105011606</v>
      </c>
      <c r="EN6" s="17">
        <v>115.20477249827501</v>
      </c>
      <c r="EO6" s="17">
        <v>2.3477384575141799E-2</v>
      </c>
      <c r="EP6" s="17">
        <v>1508.08890251712</v>
      </c>
      <c r="EQ6" s="17">
        <v>49482.294133493</v>
      </c>
      <c r="ER6" s="17">
        <v>38157.683278066601</v>
      </c>
      <c r="ES6" s="17">
        <v>11324.610855426299</v>
      </c>
      <c r="ET6" s="17">
        <v>28.2349041924193</v>
      </c>
      <c r="EU6" s="17">
        <v>5.4865950435459601</v>
      </c>
      <c r="EV6" s="17">
        <v>5408.7521696566801</v>
      </c>
      <c r="EW6" s="17">
        <v>216.41354943919899</v>
      </c>
      <c r="EX6" s="17">
        <v>7525.7843982208697</v>
      </c>
      <c r="EY6" s="17">
        <v>260.62906540011102</v>
      </c>
      <c r="EZ6" s="17">
        <v>195.36637411068199</v>
      </c>
      <c r="FA6" s="17">
        <v>16164.492944658399</v>
      </c>
      <c r="FB6" s="17">
        <v>3.2219071396154E-3</v>
      </c>
      <c r="FC6" s="17">
        <v>1147.95995993119</v>
      </c>
      <c r="FD6" s="17">
        <v>1242.65277174115</v>
      </c>
      <c r="FE6" s="17">
        <v>1716.4864805612899</v>
      </c>
      <c r="FF6" s="17">
        <v>31.3791315546333</v>
      </c>
      <c r="FG6" s="17">
        <v>5321.3381412858398</v>
      </c>
      <c r="FH6" s="17">
        <v>993.50928092998504</v>
      </c>
      <c r="FI6" s="17">
        <v>182.05845131210799</v>
      </c>
      <c r="FJ6" s="17">
        <v>10.5668987961</v>
      </c>
      <c r="FK6" s="17">
        <v>296.28500228235202</v>
      </c>
      <c r="FL6" s="17">
        <v>5246.0625762497702</v>
      </c>
      <c r="FM6" s="17">
        <v>322.16739827076799</v>
      </c>
      <c r="FN6" s="17">
        <v>992.58474265581697</v>
      </c>
      <c r="FO6" s="17">
        <v>108031.126852406</v>
      </c>
      <c r="FP6" s="17">
        <v>112.968097775525</v>
      </c>
      <c r="FQ6" s="17">
        <v>1462.4071305708101</v>
      </c>
      <c r="FS6" s="25">
        <f t="shared" si="0"/>
        <v>0</v>
      </c>
      <c r="FT6" s="94">
        <f t="shared" si="1"/>
        <v>1.2036368881792152</v>
      </c>
      <c r="FU6" s="40">
        <f t="shared" si="2"/>
        <v>1.1535527434668156E-3</v>
      </c>
      <c r="FV6" s="40">
        <f t="shared" si="3"/>
        <v>2.4799407630880985E-5</v>
      </c>
      <c r="FW6" s="40">
        <f t="shared" si="4"/>
        <v>-1.1476896853108976E-3</v>
      </c>
      <c r="FX6" s="40">
        <f t="shared" si="5"/>
        <v>5.0696775977525517E-4</v>
      </c>
      <c r="FY6" s="40">
        <f t="shared" si="6"/>
        <v>4.5408758999609781E-4</v>
      </c>
      <c r="FZ6" s="40">
        <f t="shared" si="7"/>
        <v>-1.0321518366963134E-3</v>
      </c>
      <c r="GA6" s="40">
        <f t="shared" si="8"/>
        <v>7.3864931486224115E-5</v>
      </c>
      <c r="GB6" s="40">
        <f t="shared" si="9"/>
        <v>1.8446495369925772E-3</v>
      </c>
      <c r="GC6" s="40">
        <f t="shared" si="10"/>
        <v>-5.2790680883262151E-4</v>
      </c>
      <c r="GD6" s="40">
        <f t="shared" si="11"/>
        <v>7.2684839985100787E-6</v>
      </c>
      <c r="GE6" s="40">
        <f t="shared" si="12"/>
        <v>-2.539525230091409E-3</v>
      </c>
      <c r="GF6" s="40">
        <f t="shared" si="13"/>
        <v>8.8781427784979711E-4</v>
      </c>
      <c r="GG6" s="40">
        <f t="shared" si="14"/>
        <v>-2.6053503989604395E-3</v>
      </c>
      <c r="GH6" s="40">
        <f t="shared" si="15"/>
        <v>3.8134501718095786E-3</v>
      </c>
      <c r="GI6" s="40">
        <f t="shared" si="16"/>
        <v>-2.0957463675293033E-3</v>
      </c>
      <c r="GJ6" s="40">
        <f t="shared" si="17"/>
        <v>-1.2443159501413176E-6</v>
      </c>
      <c r="GK6" s="40">
        <f t="shared" si="18"/>
        <v>4.1486146792178526E-6</v>
      </c>
      <c r="GL6" s="40">
        <f t="shared" si="19"/>
        <v>-1.5588293464510428E-3</v>
      </c>
      <c r="GM6" s="40">
        <f t="shared" si="20"/>
        <v>-5.2944249678272652E-5</v>
      </c>
      <c r="GN6" s="40">
        <f t="shared" si="21"/>
        <v>3.9247291284603777E-5</v>
      </c>
      <c r="GO6" s="40">
        <f t="shared" si="22"/>
        <v>-6.1979976083215214E-5</v>
      </c>
      <c r="GP6" s="40">
        <f t="shared" si="23"/>
        <v>-1.3844030449866086E-4</v>
      </c>
      <c r="GQ6" s="40">
        <f t="shared" si="24"/>
        <v>-3.1435004737108458E-5</v>
      </c>
      <c r="GR6" s="40">
        <f t="shared" si="25"/>
        <v>6.7486450149987134E-3</v>
      </c>
      <c r="GS6" s="40">
        <f t="shared" si="26"/>
        <v>-3.04172569575188E-6</v>
      </c>
      <c r="GT6" s="40">
        <f t="shared" si="27"/>
        <v>-2.0816587771269998E-5</v>
      </c>
      <c r="GU6" s="40">
        <f t="shared" si="28"/>
        <v>-2.6905185656095668E-3</v>
      </c>
      <c r="GV6" s="40">
        <f t="shared" si="29"/>
        <v>-2.0191443602863126E-5</v>
      </c>
      <c r="GW6" s="40">
        <f t="shared" si="30"/>
        <v>-2.6531999753560617E-3</v>
      </c>
      <c r="GX6" s="40">
        <f t="shared" si="31"/>
        <v>1.9569811568990165E-6</v>
      </c>
      <c r="GY6" s="40">
        <f t="shared" si="32"/>
        <v>1.359656764894126E-3</v>
      </c>
      <c r="GZ6" s="40">
        <f t="shared" si="33"/>
        <v>1.0819551493065991E-2</v>
      </c>
      <c r="HA6" s="40">
        <f t="shared" si="34"/>
        <v>-2.800426059612557E-3</v>
      </c>
      <c r="HB6" s="40">
        <f t="shared" si="35"/>
        <v>-1.0378624399246754E-5</v>
      </c>
      <c r="HC6" s="40">
        <f t="shared" si="36"/>
        <v>-8.0082768595853893E-4</v>
      </c>
      <c r="HD6" s="40">
        <f t="shared" si="37"/>
        <v>1.6190165230723082E-4</v>
      </c>
      <c r="HE6" s="40">
        <f t="shared" si="38"/>
        <v>-1.1586147393681247E-5</v>
      </c>
      <c r="HF6" s="40">
        <f t="shared" si="39"/>
        <v>2.7739338048560742E-5</v>
      </c>
      <c r="HG6" s="40">
        <f t="shared" si="40"/>
        <v>2.8391536811855553E-4</v>
      </c>
      <c r="HH6" s="40">
        <f t="shared" si="41"/>
        <v>4.9757850428723321E-4</v>
      </c>
      <c r="HI6" s="40">
        <f t="shared" si="42"/>
        <v>-6.883304041301405E-5</v>
      </c>
      <c r="HJ6" s="40">
        <f t="shared" si="43"/>
        <v>-2.4040901893036704E-5</v>
      </c>
      <c r="HK6" s="40">
        <f t="shared" si="44"/>
        <v>-1.5096357405404525E-5</v>
      </c>
      <c r="HL6" s="40">
        <f t="shared" si="45"/>
        <v>-4.5399303424557006E-4</v>
      </c>
      <c r="HM6" s="40">
        <f t="shared" si="46"/>
        <v>2.0019135537631039E-4</v>
      </c>
      <c r="HN6" s="40">
        <f t="shared" si="47"/>
        <v>3.2299798904873592E-4</v>
      </c>
      <c r="HO6" s="40">
        <f t="shared" si="48"/>
        <v>3.1986099324266253E-6</v>
      </c>
      <c r="HP6" s="40">
        <f t="shared" si="49"/>
        <v>3.9856304382889383E-5</v>
      </c>
      <c r="HQ6" s="40">
        <f t="shared" si="50"/>
        <v>-7.7227275077827556E-6</v>
      </c>
      <c r="HR6" s="40">
        <f t="shared" si="51"/>
        <v>0</v>
      </c>
      <c r="HS6" s="40">
        <f t="shared" si="52"/>
        <v>-5.112003785917595E-5</v>
      </c>
      <c r="HT6" s="40">
        <f t="shared" si="53"/>
        <v>2.4480962417432123E-6</v>
      </c>
      <c r="HU6" s="40">
        <f t="shared" si="54"/>
        <v>1.9721121709567293E-5</v>
      </c>
    </row>
    <row r="7" spans="1:229" x14ac:dyDescent="0.3">
      <c r="A7" s="32" t="s">
        <v>174</v>
      </c>
      <c r="B7" s="15">
        <v>9522.7412349999995</v>
      </c>
      <c r="C7" s="15">
        <v>1529.5954334999999</v>
      </c>
      <c r="D7" s="15">
        <v>7564.8285285000002</v>
      </c>
      <c r="E7" s="15">
        <v>6448.6773996000002</v>
      </c>
      <c r="F7" s="15">
        <v>5926.0790875000002</v>
      </c>
      <c r="G7" s="15">
        <v>85.058145775</v>
      </c>
      <c r="H7" s="15">
        <v>10300.399589000001</v>
      </c>
      <c r="I7" s="17">
        <v>232.22244090000001</v>
      </c>
      <c r="J7" s="17">
        <v>1.555771383</v>
      </c>
      <c r="L7" s="17">
        <v>1.3900471E-3</v>
      </c>
      <c r="M7" s="17">
        <v>72.353981148000003</v>
      </c>
      <c r="N7" s="17">
        <v>5.119654E-4</v>
      </c>
      <c r="O7" s="17">
        <v>14.755157099</v>
      </c>
      <c r="P7" s="17">
        <v>4.7630570000000002E-3</v>
      </c>
      <c r="S7" s="17">
        <v>9.001244E-4</v>
      </c>
      <c r="T7" s="17">
        <v>2.5247909999999999E-4</v>
      </c>
      <c r="V7" s="17">
        <v>1.7546286E-3</v>
      </c>
      <c r="Y7" s="17">
        <v>129.49181038</v>
      </c>
      <c r="Z7" s="17">
        <v>20.764075681000001</v>
      </c>
      <c r="AA7" s="17">
        <v>0.1253364871</v>
      </c>
      <c r="AB7" s="17">
        <v>1.53033114E-2</v>
      </c>
      <c r="AD7" s="17">
        <v>9.7273520000000003E-4</v>
      </c>
      <c r="AE7" s="17">
        <v>0.99136540989999999</v>
      </c>
      <c r="AF7" s="17">
        <v>329.70765229</v>
      </c>
      <c r="AG7" s="17">
        <v>6.2218253113999999</v>
      </c>
      <c r="AH7" s="17">
        <v>1.0897444E-3</v>
      </c>
      <c r="AK7" s="17">
        <v>42.242349984000001</v>
      </c>
      <c r="AN7" s="17">
        <v>13.886173612</v>
      </c>
      <c r="AO7" s="17">
        <v>0.79344534249999998</v>
      </c>
      <c r="AP7" s="17">
        <v>1.57937766E-2</v>
      </c>
      <c r="AQ7" s="17">
        <v>0.26992815790000002</v>
      </c>
      <c r="AR7" s="17">
        <v>0.1444677979</v>
      </c>
      <c r="AS7" s="17">
        <v>1.4375549465999999</v>
      </c>
      <c r="AT7" s="17">
        <v>13.659239075</v>
      </c>
      <c r="AU7" s="17">
        <v>24.158576588999999</v>
      </c>
      <c r="AV7" s="17">
        <v>30.984127342000001</v>
      </c>
      <c r="BA7" s="17">
        <v>9.5276336700000002</v>
      </c>
      <c r="BB7" s="17">
        <v>8.1882664899999999E-2</v>
      </c>
      <c r="BD7" s="17" t="s">
        <v>174</v>
      </c>
      <c r="BE7" s="17">
        <v>680.79460860026302</v>
      </c>
      <c r="BF7" s="17">
        <v>4.2903901618031197</v>
      </c>
      <c r="BG7" s="17">
        <v>0</v>
      </c>
      <c r="BH7" s="17">
        <v>1.5557770027229101</v>
      </c>
      <c r="BI7" s="17">
        <v>0</v>
      </c>
      <c r="BJ7" s="17">
        <v>0</v>
      </c>
      <c r="BK7" s="17">
        <v>232.556761089942</v>
      </c>
      <c r="BL7" s="17">
        <v>232.556761089942</v>
      </c>
      <c r="BM7" s="17">
        <v>353.77946496662202</v>
      </c>
      <c r="BN7" s="17">
        <v>36.615762684822499</v>
      </c>
      <c r="BO7" s="17">
        <v>5.70058211607334E-4</v>
      </c>
      <c r="BP7" s="17">
        <v>8.2031472096650703E-4</v>
      </c>
      <c r="BQ7" s="17">
        <v>72.368117324430699</v>
      </c>
      <c r="BR7" s="17">
        <v>8.1883379565153694E-2</v>
      </c>
      <c r="BS7" s="17">
        <v>1.6390896780711699E-4</v>
      </c>
      <c r="BT7" s="17">
        <v>3.48311226206451E-4</v>
      </c>
      <c r="BU7" s="17">
        <v>0</v>
      </c>
      <c r="BV7" s="17">
        <v>14.786533918789999</v>
      </c>
      <c r="BW7" s="17">
        <v>1.1431889995480501E-3</v>
      </c>
      <c r="BX7" s="17">
        <v>3.6200849585145199E-3</v>
      </c>
      <c r="BY7" s="17">
        <v>0</v>
      </c>
      <c r="BZ7" s="17">
        <v>0</v>
      </c>
      <c r="CA7" s="17">
        <v>1124.5907489102201</v>
      </c>
      <c r="CB7" s="17">
        <v>0</v>
      </c>
      <c r="CC7" s="17">
        <v>0</v>
      </c>
      <c r="CD7" s="17">
        <v>2.6105410731493503E-4</v>
      </c>
      <c r="CE7" s="17">
        <v>6.3911715115439502E-4</v>
      </c>
      <c r="CF7" s="17">
        <v>2.5246199823462402E-4</v>
      </c>
      <c r="CG7" s="17">
        <v>0.99136492940524901</v>
      </c>
      <c r="CH7" s="17">
        <v>0</v>
      </c>
      <c r="CI7" s="17">
        <v>0</v>
      </c>
      <c r="CJ7" s="17">
        <v>0</v>
      </c>
      <c r="CK7" s="17">
        <v>0</v>
      </c>
      <c r="CL7" s="17">
        <v>9578.1144454548903</v>
      </c>
      <c r="CM7" s="17">
        <v>1.75452093287628E-3</v>
      </c>
      <c r="CN7" s="17">
        <v>122.531715863963</v>
      </c>
      <c r="CO7" s="17">
        <v>41.277593227274799</v>
      </c>
      <c r="CP7" s="17">
        <v>23.8891804448823</v>
      </c>
      <c r="CQ7" s="17">
        <v>13.6580712819105</v>
      </c>
      <c r="CR7" s="17">
        <v>3203.16739834599</v>
      </c>
      <c r="CS7" s="17">
        <v>0</v>
      </c>
      <c r="CT7" s="17">
        <v>2.3178711922845498E-3</v>
      </c>
      <c r="CU7" s="17">
        <v>129.90756281182701</v>
      </c>
      <c r="CV7" s="17">
        <v>129.90756281182701</v>
      </c>
      <c r="CW7" s="17">
        <v>40.623232674824798</v>
      </c>
      <c r="CX7" s="17">
        <v>0</v>
      </c>
      <c r="CY7" s="17">
        <v>20.764059085727801</v>
      </c>
      <c r="CZ7" s="17">
        <v>24.131609235391601</v>
      </c>
      <c r="DA7" s="17">
        <v>2.89216886097521E-2</v>
      </c>
      <c r="DB7" s="17">
        <v>8.7515236299463797E-2</v>
      </c>
      <c r="DC7" s="17">
        <v>0</v>
      </c>
      <c r="DD7" s="17">
        <v>34.400825765853703</v>
      </c>
      <c r="DE7" s="17">
        <v>0.29280480189457497</v>
      </c>
      <c r="DF7" s="5">
        <v>5.5151664273859302E-5</v>
      </c>
      <c r="DG7" s="17">
        <v>74.537706436250801</v>
      </c>
      <c r="DH7" s="17">
        <v>1.00062821965089</v>
      </c>
      <c r="DI7" s="17">
        <v>3.9790418179643603E-3</v>
      </c>
      <c r="DJ7" s="17">
        <v>1.1324987265717601E-2</v>
      </c>
      <c r="DK7" s="17">
        <v>0</v>
      </c>
      <c r="DL7" s="17">
        <v>3.2115508875256899E-4</v>
      </c>
      <c r="DM7" s="17">
        <v>6.5205058971433698E-4</v>
      </c>
      <c r="DN7" s="17">
        <v>329.72482863062999</v>
      </c>
      <c r="DO7" s="17">
        <v>9.5276259709684297</v>
      </c>
      <c r="DP7" s="17">
        <v>26.634154160560598</v>
      </c>
      <c r="DQ7" s="17">
        <v>6.2245093888556502</v>
      </c>
      <c r="DR7" s="17">
        <v>1530.31044280571</v>
      </c>
      <c r="DS7" s="17">
        <v>0</v>
      </c>
      <c r="DT7" s="17">
        <v>4.4687870483142901E-4</v>
      </c>
      <c r="DU7" s="17">
        <v>6.4311303514939095E-4</v>
      </c>
      <c r="DV7" s="17">
        <v>10564.269844959899</v>
      </c>
      <c r="DW7" s="17">
        <v>6812.7783487315101</v>
      </c>
      <c r="DX7" s="17">
        <v>756.97505293297297</v>
      </c>
      <c r="DY7" s="17">
        <v>7569.7534016644804</v>
      </c>
      <c r="DZ7" s="17">
        <v>1.9098073404470499E-2</v>
      </c>
      <c r="EA7" s="17">
        <v>45.818216763217997</v>
      </c>
      <c r="EB7" s="17">
        <v>94.554652650052702</v>
      </c>
      <c r="EC7" s="17">
        <v>0.79400165904638997</v>
      </c>
      <c r="ED7" s="17">
        <v>1.5793377688166799E-2</v>
      </c>
      <c r="EE7" s="17">
        <v>0.26992768615579799</v>
      </c>
      <c r="EF7" s="17">
        <v>0.14446600849504701</v>
      </c>
      <c r="EG7" s="17">
        <v>1.43767299666551</v>
      </c>
      <c r="EH7" s="17">
        <v>2.5192473401786799</v>
      </c>
      <c r="EI7" s="17">
        <v>4114.6684367600901</v>
      </c>
      <c r="EJ7" s="17">
        <v>3.17011344411558</v>
      </c>
      <c r="EK7" s="17">
        <v>138.40043831192</v>
      </c>
      <c r="EL7" s="17">
        <v>284.03134566819301</v>
      </c>
      <c r="EM7" s="17">
        <v>3.7908035803061102</v>
      </c>
      <c r="EN7" s="17">
        <v>3.8919425484878999E-2</v>
      </c>
      <c r="EO7" s="17">
        <v>8.8992231573493692E-3</v>
      </c>
      <c r="EP7" s="17">
        <v>87.366064562355007</v>
      </c>
      <c r="EQ7" s="17">
        <v>6458.8773133959803</v>
      </c>
      <c r="ER7" s="17">
        <v>5934.2398109901897</v>
      </c>
      <c r="ES7" s="17">
        <v>524.63750240579395</v>
      </c>
      <c r="ET7" s="17">
        <v>4.7655791838489296</v>
      </c>
      <c r="EU7" s="17">
        <v>0.31335592351449798</v>
      </c>
      <c r="EV7" s="17">
        <v>141.40036331839701</v>
      </c>
      <c r="EW7" s="17">
        <v>23.2464740576618</v>
      </c>
      <c r="EX7" s="17">
        <v>1562.65651539652</v>
      </c>
      <c r="EY7" s="17">
        <v>19.197037695839299</v>
      </c>
      <c r="EZ7" s="17">
        <v>26.1891740096011</v>
      </c>
      <c r="FA7" s="17">
        <v>3598.4088144093998</v>
      </c>
      <c r="FB7" s="17">
        <v>0</v>
      </c>
      <c r="FC7" s="17">
        <v>14.814635897254901</v>
      </c>
      <c r="FD7" s="17">
        <v>4.1985180943247498</v>
      </c>
      <c r="FE7" s="17">
        <v>34.367266177240602</v>
      </c>
      <c r="FF7" s="17">
        <v>0.17978039127630999</v>
      </c>
      <c r="FG7" s="17">
        <v>85.081597968220393</v>
      </c>
      <c r="FH7" s="17">
        <v>30.7051910721088</v>
      </c>
      <c r="FI7" s="17">
        <v>30.984107432987699</v>
      </c>
      <c r="FJ7" s="17">
        <v>3.7458196835529699E-3</v>
      </c>
      <c r="FK7" s="17">
        <v>36.740097889815502</v>
      </c>
      <c r="FL7" s="17">
        <v>26.316649660356301</v>
      </c>
      <c r="FM7" s="17">
        <v>42.220330832112403</v>
      </c>
      <c r="FN7" s="17">
        <v>126.36310673452699</v>
      </c>
      <c r="FO7" s="17">
        <v>10303.427343154901</v>
      </c>
      <c r="FP7" s="17">
        <v>13.8734842547162</v>
      </c>
      <c r="FQ7" s="17">
        <v>28.272852799798802</v>
      </c>
      <c r="FS7" s="25">
        <f t="shared" si="0"/>
        <v>0</v>
      </c>
      <c r="FT7" s="94">
        <f t="shared" si="1"/>
        <v>1.0253160907645251</v>
      </c>
      <c r="FU7" s="40">
        <f t="shared" si="2"/>
        <v>5.8148393501832665E-3</v>
      </c>
      <c r="FV7" s="40">
        <f t="shared" si="3"/>
        <v>4.6744994790810801E-4</v>
      </c>
      <c r="FW7" s="40">
        <f t="shared" si="4"/>
        <v>6.5102244498022553E-4</v>
      </c>
      <c r="FX7" s="40">
        <f t="shared" si="5"/>
        <v>1.5817063195955219E-3</v>
      </c>
      <c r="FY7" s="40">
        <f t="shared" si="6"/>
        <v>1.3770864967703506E-3</v>
      </c>
      <c r="FZ7" s="40">
        <f t="shared" si="7"/>
        <v>2.7571954463279937E-4</v>
      </c>
      <c r="GA7" s="40">
        <f t="shared" si="8"/>
        <v>2.9394531044540446E-4</v>
      </c>
      <c r="GB7" s="40">
        <f t="shared" si="9"/>
        <v>1.4396549646377907E-3</v>
      </c>
      <c r="GC7" s="40">
        <f t="shared" si="10"/>
        <v>3.6121778376565673E-6</v>
      </c>
      <c r="GD7" s="40">
        <f t="shared" si="11"/>
        <v>0</v>
      </c>
      <c r="GE7" s="40">
        <f t="shared" si="12"/>
        <v>2.3440398087306135E-4</v>
      </c>
      <c r="GF7" s="40">
        <f t="shared" si="13"/>
        <v>1.953752399854942E-4</v>
      </c>
      <c r="GG7" s="40">
        <f t="shared" si="14"/>
        <v>4.976781899089089E-4</v>
      </c>
      <c r="GH7" s="40">
        <f t="shared" si="15"/>
        <v>2.126498523836509E-3</v>
      </c>
      <c r="GI7" s="40">
        <f t="shared" si="16"/>
        <v>4.555017136477296E-5</v>
      </c>
      <c r="GJ7" s="40">
        <f t="shared" si="17"/>
        <v>0</v>
      </c>
      <c r="GK7" s="40">
        <f t="shared" si="18"/>
        <v>0</v>
      </c>
      <c r="GL7" s="40">
        <f t="shared" si="19"/>
        <v>5.2057770381619845E-5</v>
      </c>
      <c r="GM7" s="40">
        <f t="shared" si="20"/>
        <v>-6.7735370476059594E-5</v>
      </c>
      <c r="GN7" s="40">
        <f t="shared" si="21"/>
        <v>0</v>
      </c>
      <c r="GO7" s="40">
        <f t="shared" si="22"/>
        <v>-6.136177406434612E-5</v>
      </c>
      <c r="GP7" s="40">
        <f t="shared" si="23"/>
        <v>0</v>
      </c>
      <c r="GQ7" s="40">
        <f t="shared" si="24"/>
        <v>0</v>
      </c>
      <c r="GR7" s="40">
        <f t="shared" si="25"/>
        <v>3.2106465312899432E-3</v>
      </c>
      <c r="GS7" s="40">
        <f t="shared" si="26"/>
        <v>-7.9922999968538326E-7</v>
      </c>
      <c r="GT7" s="40">
        <f t="shared" si="27"/>
        <v>-2.7049859349621379E-6</v>
      </c>
      <c r="GU7" s="40">
        <f t="shared" si="28"/>
        <v>4.6897280150802935E-5</v>
      </c>
      <c r="GV7" s="40">
        <f t="shared" si="29"/>
        <v>0</v>
      </c>
      <c r="GW7" s="40">
        <f t="shared" si="30"/>
        <v>4.8366551031141892E-4</v>
      </c>
      <c r="GX7" s="40">
        <f t="shared" si="31"/>
        <v>-4.8467976206250114E-7</v>
      </c>
      <c r="GY7" s="40">
        <f t="shared" si="32"/>
        <v>5.2095668725576509E-5</v>
      </c>
      <c r="GZ7" s="40">
        <f t="shared" si="33"/>
        <v>4.3139710958009698E-4</v>
      </c>
      <c r="HA7" s="40">
        <f t="shared" si="34"/>
        <v>2.2697063716945907E-4</v>
      </c>
      <c r="HB7" s="40">
        <f t="shared" si="35"/>
        <v>0</v>
      </c>
      <c r="HC7" s="40">
        <f t="shared" si="36"/>
        <v>0</v>
      </c>
      <c r="HD7" s="40">
        <f t="shared" si="37"/>
        <v>-5.2125774006270883E-4</v>
      </c>
      <c r="HE7" s="40">
        <f t="shared" si="38"/>
        <v>0</v>
      </c>
      <c r="HF7" s="40">
        <f t="shared" si="39"/>
        <v>0</v>
      </c>
      <c r="HG7" s="40">
        <f t="shared" si="40"/>
        <v>-9.1381237469442041E-4</v>
      </c>
      <c r="HH7" s="40">
        <f t="shared" si="41"/>
        <v>7.0114035156743006E-4</v>
      </c>
      <c r="HI7" s="40">
        <f t="shared" si="42"/>
        <v>-2.5257532970383463E-5</v>
      </c>
      <c r="HJ7" s="40">
        <f t="shared" si="43"/>
        <v>-1.7476657704231975E-6</v>
      </c>
      <c r="HK7" s="40">
        <f t="shared" si="44"/>
        <v>-1.2386185565232098E-5</v>
      </c>
      <c r="HL7" s="40">
        <f t="shared" si="45"/>
        <v>8.2118645822356844E-5</v>
      </c>
      <c r="HM7" s="40">
        <f t="shared" si="46"/>
        <v>-8.5494739720736249E-5</v>
      </c>
      <c r="HN7" s="40">
        <f t="shared" si="47"/>
        <v>-1.1162641767842164E-3</v>
      </c>
      <c r="HO7" s="40">
        <f t="shared" si="48"/>
        <v>-6.4255520518982149E-7</v>
      </c>
      <c r="HP7" s="40">
        <f t="shared" si="49"/>
        <v>0</v>
      </c>
      <c r="HQ7" s="40">
        <f t="shared" si="50"/>
        <v>0</v>
      </c>
      <c r="HR7" s="40">
        <f t="shared" si="51"/>
        <v>0</v>
      </c>
      <c r="HS7" s="40">
        <f t="shared" si="52"/>
        <v>0</v>
      </c>
      <c r="HT7" s="40">
        <f t="shared" si="53"/>
        <v>-8.080738446880397E-7</v>
      </c>
      <c r="HU7" s="40">
        <f t="shared" si="54"/>
        <v>8.7279176192871242E-6</v>
      </c>
    </row>
    <row r="8" spans="1:229" x14ac:dyDescent="0.3">
      <c r="A8" s="32" t="s">
        <v>175</v>
      </c>
      <c r="B8" s="15">
        <v>8350.0263496000007</v>
      </c>
      <c r="C8" s="15">
        <v>813.98790314999997</v>
      </c>
      <c r="D8" s="15">
        <v>10011.68296</v>
      </c>
      <c r="E8" s="15">
        <v>4722.9334232000001</v>
      </c>
      <c r="F8" s="15">
        <v>4267.6648372</v>
      </c>
      <c r="G8" s="15">
        <v>180.75301529000001</v>
      </c>
      <c r="H8" s="15">
        <v>5036.7629667000001</v>
      </c>
      <c r="I8" s="17">
        <v>66.999328946999995</v>
      </c>
      <c r="J8" s="17">
        <v>0.20527715220000001</v>
      </c>
      <c r="K8" s="17">
        <v>5.263898856</v>
      </c>
      <c r="L8" s="17">
        <v>0.1422007495</v>
      </c>
      <c r="M8" s="17">
        <v>26.933288824000002</v>
      </c>
      <c r="N8" s="17">
        <v>9.2371368100000004E-2</v>
      </c>
      <c r="O8" s="17">
        <v>4.1859939963999997</v>
      </c>
      <c r="P8" s="17">
        <v>0.10056583450000001</v>
      </c>
      <c r="Q8" s="17">
        <v>6.5196320000000002E-2</v>
      </c>
      <c r="R8" s="17">
        <v>0.37487848000000001</v>
      </c>
      <c r="S8" s="17">
        <v>1.6916041E-2</v>
      </c>
      <c r="T8" s="17">
        <v>5.3221793968000002</v>
      </c>
      <c r="U8" s="17">
        <v>5.2592419760000002</v>
      </c>
      <c r="V8" s="17">
        <v>1.2573578E-2</v>
      </c>
      <c r="X8" s="17">
        <v>1.2922840999999999E-2</v>
      </c>
      <c r="Y8" s="17">
        <v>72.132894117999996</v>
      </c>
      <c r="Z8" s="17">
        <v>3.4996698293000001</v>
      </c>
      <c r="AA8" s="17">
        <v>0.13651471979999999</v>
      </c>
      <c r="AB8" s="17">
        <v>0.30299320639999999</v>
      </c>
      <c r="AD8" s="17">
        <v>0.22725147779999999</v>
      </c>
      <c r="AE8" s="17">
        <v>16.2875911</v>
      </c>
      <c r="AF8" s="17">
        <v>83.3595167</v>
      </c>
      <c r="AG8" s="17">
        <v>4.3737180882000004</v>
      </c>
      <c r="AH8" s="17">
        <v>1.3135837667000001</v>
      </c>
      <c r="AI8" s="17">
        <v>10.731412445</v>
      </c>
      <c r="AJ8" s="17">
        <v>6.6942740000000003E-4</v>
      </c>
      <c r="AK8" s="17">
        <v>236.27422367</v>
      </c>
      <c r="AL8" s="17">
        <v>1.018692E-4</v>
      </c>
      <c r="AM8" s="17">
        <v>5.2418199960000003</v>
      </c>
      <c r="AN8" s="17">
        <v>40.029864084000003</v>
      </c>
      <c r="AO8" s="17">
        <v>0.19386313359999999</v>
      </c>
      <c r="AP8" s="17">
        <v>3.9015669999999998E-4</v>
      </c>
      <c r="AQ8" s="17">
        <v>1.4369226E-3</v>
      </c>
      <c r="AR8" s="17">
        <v>5.1889899999999997E-4</v>
      </c>
      <c r="AS8" s="17">
        <v>0.20660055050000001</v>
      </c>
      <c r="AT8" s="17">
        <v>8.9907295653000006</v>
      </c>
      <c r="AU8" s="17">
        <v>62.991563050000003</v>
      </c>
      <c r="AV8" s="17">
        <v>0.23443797999999999</v>
      </c>
      <c r="AW8" s="17">
        <v>2.0082783999999999E-2</v>
      </c>
      <c r="AX8" s="17">
        <v>1.3854215999999999E-3</v>
      </c>
      <c r="BB8" s="17">
        <v>2.15631E-5</v>
      </c>
      <c r="BD8" s="17" t="s">
        <v>175</v>
      </c>
      <c r="BE8" s="17">
        <v>71.680756424921498</v>
      </c>
      <c r="BF8" s="17">
        <v>10.3276686064663</v>
      </c>
      <c r="BG8" s="17">
        <v>2.0082544544387199E-2</v>
      </c>
      <c r="BH8" s="17">
        <v>0.20475415208043499</v>
      </c>
      <c r="BI8" s="17">
        <v>0</v>
      </c>
      <c r="BJ8" s="17">
        <v>5.2638832210629802</v>
      </c>
      <c r="BK8" s="17">
        <v>67.214214292484996</v>
      </c>
      <c r="BL8" s="17">
        <v>67.214214292484996</v>
      </c>
      <c r="BM8" s="17">
        <v>63.874547249789302</v>
      </c>
      <c r="BN8" s="17">
        <v>21.7118923433672</v>
      </c>
      <c r="BO8" s="17">
        <v>5.8258457095300399E-2</v>
      </c>
      <c r="BP8" s="17">
        <v>8.3835058670502796E-2</v>
      </c>
      <c r="BQ8" s="17">
        <v>26.9443248060957</v>
      </c>
      <c r="BR8" s="5">
        <v>2.15003381367989E-5</v>
      </c>
      <c r="BS8" s="17">
        <v>2.95461816498288E-2</v>
      </c>
      <c r="BT8" s="17">
        <v>6.2785473855938898E-2</v>
      </c>
      <c r="BU8" s="17">
        <v>0</v>
      </c>
      <c r="BV8" s="17">
        <v>4.2071493026562798</v>
      </c>
      <c r="BW8" s="17">
        <v>2.4122488467071199E-2</v>
      </c>
      <c r="BX8" s="17">
        <v>7.6387924072818705E-2</v>
      </c>
      <c r="BY8" s="17">
        <v>6.5190754949178004E-2</v>
      </c>
      <c r="BZ8" s="17">
        <v>0</v>
      </c>
      <c r="CA8" s="17">
        <v>52877.757914190603</v>
      </c>
      <c r="CB8" s="17">
        <v>0.37488041724675802</v>
      </c>
      <c r="CC8" s="17">
        <v>1.38544758008565E-3</v>
      </c>
      <c r="CD8" s="17">
        <v>4.9037400530211597E-3</v>
      </c>
      <c r="CE8" s="17">
        <v>1.20056873735786E-2</v>
      </c>
      <c r="CF8" s="17">
        <v>5.3221462263476704</v>
      </c>
      <c r="CG8" s="17">
        <v>16.287551870517099</v>
      </c>
      <c r="CH8" s="17">
        <v>5.2592570473453302</v>
      </c>
      <c r="CI8" s="17">
        <v>1.01878798913672E-4</v>
      </c>
      <c r="CJ8" s="17">
        <v>10.731445372140101</v>
      </c>
      <c r="CK8" s="17">
        <v>5.2418193022922601</v>
      </c>
      <c r="CL8" s="17">
        <v>8376.4426135793692</v>
      </c>
      <c r="CM8" s="17">
        <v>1.2573131592298101E-2</v>
      </c>
      <c r="CN8" s="17">
        <v>60.826978647795002</v>
      </c>
      <c r="CO8" s="17">
        <v>356.09274726410803</v>
      </c>
      <c r="CP8" s="17">
        <v>14.6299376031779</v>
      </c>
      <c r="CQ8" s="17">
        <v>8.9907865668689393</v>
      </c>
      <c r="CR8" s="17">
        <v>395.96300283077898</v>
      </c>
      <c r="CS8" s="17">
        <v>1.29229482221266E-2</v>
      </c>
      <c r="CT8" s="17">
        <v>1.5513522556038701E-3</v>
      </c>
      <c r="CU8" s="17">
        <v>72.406253031564603</v>
      </c>
      <c r="CV8" s="17">
        <v>72.406253031564603</v>
      </c>
      <c r="CW8" s="17">
        <v>25.8047604449897</v>
      </c>
      <c r="CX8" s="17">
        <v>0</v>
      </c>
      <c r="CY8" s="17">
        <v>3.4996791034574</v>
      </c>
      <c r="CZ8" s="17">
        <v>62.981865430066698</v>
      </c>
      <c r="DA8" s="17">
        <v>3.7881806401693197E-2</v>
      </c>
      <c r="DB8" s="17">
        <v>8.8896941483490005E-2</v>
      </c>
      <c r="DC8" s="17">
        <v>0</v>
      </c>
      <c r="DD8" s="17">
        <v>187.211071747989</v>
      </c>
      <c r="DE8" s="17">
        <v>0.92450934665784701</v>
      </c>
      <c r="DF8" s="5">
        <v>3.6912406816470703E-5</v>
      </c>
      <c r="DG8" s="17">
        <v>46.277285565001698</v>
      </c>
      <c r="DH8" s="17">
        <v>3.2297872501595601</v>
      </c>
      <c r="DI8" s="17">
        <v>7.8735574441817197E-2</v>
      </c>
      <c r="DJ8" s="17">
        <v>0.224093606045073</v>
      </c>
      <c r="DK8" s="17">
        <v>0</v>
      </c>
      <c r="DL8" s="17">
        <v>7.4925729702320906E-2</v>
      </c>
      <c r="DM8" s="17">
        <v>0.15212219999228299</v>
      </c>
      <c r="DN8" s="17">
        <v>83.3588468094093</v>
      </c>
      <c r="DO8" s="17">
        <v>0</v>
      </c>
      <c r="DP8" s="17">
        <v>18.263117724985499</v>
      </c>
      <c r="DQ8" s="17">
        <v>4.3737128406475003</v>
      </c>
      <c r="DR8" s="17">
        <v>814.00435945259096</v>
      </c>
      <c r="DS8" s="17">
        <v>0</v>
      </c>
      <c r="DT8" s="17">
        <v>0.53708758301779702</v>
      </c>
      <c r="DU8" s="17">
        <v>0.77288424301548098</v>
      </c>
      <c r="DV8" s="17">
        <v>5366.2001887156403</v>
      </c>
      <c r="DW8" s="17">
        <v>9000.9219779868508</v>
      </c>
      <c r="DX8" s="17">
        <v>1000.10327386365</v>
      </c>
      <c r="DY8" s="17">
        <v>10001.0252518505</v>
      </c>
      <c r="DZ8" s="17">
        <v>1.44691625076142E-2</v>
      </c>
      <c r="EA8" s="17">
        <v>64.4661734938298</v>
      </c>
      <c r="EB8" s="17">
        <v>10.330118934102201</v>
      </c>
      <c r="EC8" s="17">
        <v>0.19408556640596999</v>
      </c>
      <c r="ED8" s="17">
        <v>3.8992978927120602E-4</v>
      </c>
      <c r="EE8" s="17">
        <v>1.4360498522352099E-3</v>
      </c>
      <c r="EF8" s="17">
        <v>5.1868149605648203E-4</v>
      </c>
      <c r="EG8" s="17">
        <v>0.206214890810584</v>
      </c>
      <c r="EH8" s="17">
        <v>1.38035163610509</v>
      </c>
      <c r="EI8" s="17">
        <v>3012.5926195439702</v>
      </c>
      <c r="EJ8" s="17">
        <v>8.0780163252258195</v>
      </c>
      <c r="EK8" s="17">
        <v>31.034084227583101</v>
      </c>
      <c r="EL8" s="17">
        <v>179.882650727249</v>
      </c>
      <c r="EM8" s="17">
        <v>2.7362527929804799</v>
      </c>
      <c r="EN8" s="17">
        <v>2.6048443261297301E-2</v>
      </c>
      <c r="EO8" s="17">
        <v>9.7469563539961408E-3</v>
      </c>
      <c r="EP8" s="17">
        <v>95.809883210150005</v>
      </c>
      <c r="EQ8" s="17">
        <v>4726.6802451807498</v>
      </c>
      <c r="ER8" s="17">
        <v>4270.4332683237699</v>
      </c>
      <c r="ES8" s="17">
        <v>456.24697685697998</v>
      </c>
      <c r="ET8" s="17">
        <v>3.6918785363514601</v>
      </c>
      <c r="EU8" s="17">
        <v>0.18048609357518</v>
      </c>
      <c r="EV8" s="17">
        <v>382.243276068277</v>
      </c>
      <c r="EW8" s="17">
        <v>10.9136374719599</v>
      </c>
      <c r="EX8" s="17">
        <v>927.86813979507997</v>
      </c>
      <c r="EY8" s="17">
        <v>0.84316968865225805</v>
      </c>
      <c r="EZ8" s="17">
        <v>13.2069859730925</v>
      </c>
      <c r="FA8" s="17">
        <v>2316.9152836521698</v>
      </c>
      <c r="FB8" s="17">
        <v>6.6889060671197103E-4</v>
      </c>
      <c r="FC8" s="17">
        <v>38.1212771559318</v>
      </c>
      <c r="FD8" s="17">
        <v>139.701703952336</v>
      </c>
      <c r="FE8" s="17">
        <v>155.828675738686</v>
      </c>
      <c r="FF8" s="17">
        <v>9.2743991027188402E-2</v>
      </c>
      <c r="FG8" s="17">
        <v>180.40836953873799</v>
      </c>
      <c r="FH8" s="17">
        <v>74.814117537497097</v>
      </c>
      <c r="FI8" s="17">
        <v>0.234440739016848</v>
      </c>
      <c r="FJ8" s="17">
        <v>0.72746227320777901</v>
      </c>
      <c r="FK8" s="17">
        <v>21.9567681162135</v>
      </c>
      <c r="FL8" s="17">
        <v>386.003487782403</v>
      </c>
      <c r="FM8" s="17">
        <v>236.26408360360199</v>
      </c>
      <c r="FN8" s="17">
        <v>27.581842029993901</v>
      </c>
      <c r="FO8" s="17">
        <v>5037.8492807971897</v>
      </c>
      <c r="FP8" s="17">
        <v>40.024827348771197</v>
      </c>
      <c r="FQ8" s="17">
        <v>148.16513250670999</v>
      </c>
      <c r="FS8" s="25">
        <f t="shared" si="0"/>
        <v>0</v>
      </c>
      <c r="FT8" s="94">
        <f t="shared" si="1"/>
        <v>1.0651768025633535</v>
      </c>
      <c r="FU8" s="40">
        <f t="shared" si="2"/>
        <v>3.1636144454363271E-3</v>
      </c>
      <c r="FV8" s="40">
        <f t="shared" si="3"/>
        <v>2.0216888392705128E-5</v>
      </c>
      <c r="FW8" s="40">
        <f t="shared" si="4"/>
        <v>-1.0645271321595806E-3</v>
      </c>
      <c r="FX8" s="40">
        <f t="shared" si="5"/>
        <v>7.9332517421155176E-4</v>
      </c>
      <c r="FY8" s="40">
        <f t="shared" si="6"/>
        <v>6.4869928388900213E-4</v>
      </c>
      <c r="FZ8" s="40">
        <f t="shared" si="7"/>
        <v>-1.9067220024466644E-3</v>
      </c>
      <c r="GA8" s="40">
        <f t="shared" si="8"/>
        <v>2.1567703391477583E-4</v>
      </c>
      <c r="GB8" s="40">
        <f t="shared" si="9"/>
        <v>3.2072760856304535E-3</v>
      </c>
      <c r="GC8" s="40">
        <f t="shared" si="10"/>
        <v>-2.5477755997679913E-3</v>
      </c>
      <c r="GD8" s="40">
        <f t="shared" si="11"/>
        <v>-2.9702198783521195E-6</v>
      </c>
      <c r="GE8" s="40">
        <f t="shared" si="12"/>
        <v>-7.5410104780635368E-4</v>
      </c>
      <c r="GF8" s="40">
        <f t="shared" si="13"/>
        <v>4.0975248763027447E-4</v>
      </c>
      <c r="GG8" s="40">
        <f t="shared" si="14"/>
        <v>-4.2992320076196247E-4</v>
      </c>
      <c r="GH8" s="40">
        <f t="shared" si="15"/>
        <v>5.0538310075155246E-3</v>
      </c>
      <c r="GI8" s="40">
        <f t="shared" si="16"/>
        <v>-5.5110127992924344E-4</v>
      </c>
      <c r="GJ8" s="40">
        <f t="shared" si="17"/>
        <v>-8.5358357987052482E-5</v>
      </c>
      <c r="GK8" s="40">
        <f t="shared" si="18"/>
        <v>5.1676659540721694E-6</v>
      </c>
      <c r="GL8" s="40">
        <f t="shared" si="19"/>
        <v>-3.9096461165112731E-4</v>
      </c>
      <c r="GM8" s="40">
        <f t="shared" si="20"/>
        <v>-6.2324942202624733E-6</v>
      </c>
      <c r="GN8" s="40">
        <f t="shared" si="21"/>
        <v>2.8656877547640828E-6</v>
      </c>
      <c r="GO8" s="40">
        <f t="shared" si="22"/>
        <v>-3.5503633245799333E-5</v>
      </c>
      <c r="GP8" s="40">
        <f t="shared" si="23"/>
        <v>0</v>
      </c>
      <c r="GQ8" s="40">
        <f t="shared" si="24"/>
        <v>8.297101744192734E-6</v>
      </c>
      <c r="GR8" s="40">
        <f t="shared" si="25"/>
        <v>3.7896568120146072E-3</v>
      </c>
      <c r="GS8" s="40">
        <f t="shared" si="26"/>
        <v>2.6500092443503355E-6</v>
      </c>
      <c r="GT8" s="40">
        <f t="shared" si="27"/>
        <v>8.0463404938631487E-5</v>
      </c>
      <c r="GU8" s="40">
        <f t="shared" si="28"/>
        <v>-5.4135178494142818E-4</v>
      </c>
      <c r="GV8" s="40">
        <f t="shared" si="29"/>
        <v>0</v>
      </c>
      <c r="GW8" s="40">
        <f t="shared" si="30"/>
        <v>-8.9569540918549133E-4</v>
      </c>
      <c r="GX8" s="40">
        <f t="shared" si="31"/>
        <v>-2.4085503289217827E-6</v>
      </c>
      <c r="GY8" s="40">
        <f t="shared" si="32"/>
        <v>-8.0361621230477483E-6</v>
      </c>
      <c r="GZ8" s="40">
        <f t="shared" si="33"/>
        <v>-1.1997921206318223E-6</v>
      </c>
      <c r="HA8" s="40">
        <f t="shared" si="34"/>
        <v>-2.7496843050946497E-3</v>
      </c>
      <c r="HB8" s="40">
        <f t="shared" si="35"/>
        <v>3.0682950887854658E-6</v>
      </c>
      <c r="HC8" s="40">
        <f t="shared" si="36"/>
        <v>-8.0186931103955249E-4</v>
      </c>
      <c r="HD8" s="40">
        <f t="shared" si="37"/>
        <v>-4.291651556612936E-5</v>
      </c>
      <c r="HE8" s="40">
        <f t="shared" si="38"/>
        <v>9.4227830119399738E-5</v>
      </c>
      <c r="HF8" s="40">
        <f t="shared" si="39"/>
        <v>-1.3234100764041684E-7</v>
      </c>
      <c r="HG8" s="40">
        <f t="shared" si="40"/>
        <v>-1.2582443992907567E-4</v>
      </c>
      <c r="HH8" s="40">
        <f t="shared" si="41"/>
        <v>1.1473703217289148E-3</v>
      </c>
      <c r="HI8" s="40">
        <f t="shared" si="42"/>
        <v>-5.8158870216493716E-4</v>
      </c>
      <c r="HJ8" s="40">
        <f t="shared" si="43"/>
        <v>-6.0737284303973222E-4</v>
      </c>
      <c r="HK8" s="40">
        <f t="shared" si="44"/>
        <v>-4.1916431428455078E-4</v>
      </c>
      <c r="HL8" s="40">
        <f t="shared" si="45"/>
        <v>-1.866692457898397E-3</v>
      </c>
      <c r="HM8" s="40">
        <f t="shared" si="46"/>
        <v>6.3400382054343787E-6</v>
      </c>
      <c r="HN8" s="40">
        <f t="shared" si="47"/>
        <v>-1.5395109223767143E-4</v>
      </c>
      <c r="HO8" s="40">
        <f t="shared" si="48"/>
        <v>1.1768642811263137E-5</v>
      </c>
      <c r="HP8" s="40">
        <f t="shared" si="49"/>
        <v>-1.1923427190177429E-5</v>
      </c>
      <c r="HQ8" s="40">
        <f t="shared" si="50"/>
        <v>1.8752476249883554E-5</v>
      </c>
      <c r="HR8" s="40">
        <f t="shared" si="51"/>
        <v>0</v>
      </c>
      <c r="HS8" s="40">
        <f t="shared" si="52"/>
        <v>0</v>
      </c>
      <c r="HT8" s="40">
        <f t="shared" si="53"/>
        <v>0</v>
      </c>
      <c r="HU8" s="40">
        <f t="shared" si="54"/>
        <v>-2.9106141139771534E-3</v>
      </c>
    </row>
    <row r="9" spans="1:229" x14ac:dyDescent="0.3">
      <c r="A9" s="32" t="s">
        <v>176</v>
      </c>
      <c r="B9" s="15">
        <v>2477.9742763999998</v>
      </c>
      <c r="C9" s="15">
        <v>446.98297535</v>
      </c>
      <c r="D9" s="15">
        <v>2034.742679</v>
      </c>
      <c r="E9" s="15">
        <v>873.30740946000003</v>
      </c>
      <c r="F9" s="15">
        <v>791.65786417000004</v>
      </c>
      <c r="G9" s="15">
        <v>59.417083167000001</v>
      </c>
      <c r="H9" s="15">
        <v>1635.7937864</v>
      </c>
      <c r="I9" s="17">
        <v>19.969988484000002</v>
      </c>
      <c r="J9" s="17">
        <v>0.2472474996</v>
      </c>
      <c r="K9" s="17">
        <v>7.4342180000000002E-3</v>
      </c>
      <c r="L9" s="17">
        <v>9.9688298000000005E-3</v>
      </c>
      <c r="M9" s="17">
        <v>6.8694486113000002</v>
      </c>
      <c r="N9" s="17">
        <v>7.3032432000000001E-3</v>
      </c>
      <c r="O9" s="17">
        <v>1.5153593012</v>
      </c>
      <c r="P9" s="17">
        <v>8.1147027000000004E-3</v>
      </c>
      <c r="Q9" s="17">
        <v>2.1570760000000001E-2</v>
      </c>
      <c r="R9" s="17">
        <v>0.124032</v>
      </c>
      <c r="S9" s="17">
        <v>7.51851E-4</v>
      </c>
      <c r="T9" s="17">
        <v>1.5403623000000001E-3</v>
      </c>
      <c r="U9" s="17">
        <v>5.8934479999999999E-3</v>
      </c>
      <c r="V9" s="17">
        <v>4.2171869999999998E-3</v>
      </c>
      <c r="X9" s="17">
        <v>4.2756360000000002E-3</v>
      </c>
      <c r="Y9" s="17">
        <v>19.326975345000001</v>
      </c>
      <c r="Z9" s="17">
        <v>1.4681985867</v>
      </c>
      <c r="AA9" s="17">
        <v>2.17544244E-2</v>
      </c>
      <c r="AB9" s="17">
        <v>3.0271489799999999E-2</v>
      </c>
      <c r="AD9" s="17">
        <v>1.482553E-2</v>
      </c>
      <c r="AE9" s="17">
        <v>0.20752913000000001</v>
      </c>
      <c r="AF9" s="17">
        <v>26.877377200000002</v>
      </c>
      <c r="AG9" s="17">
        <v>1.8097522318999999</v>
      </c>
      <c r="AH9" s="17">
        <v>1.39648653E-2</v>
      </c>
      <c r="AI9" s="17">
        <v>8.2238610000000004E-2</v>
      </c>
      <c r="AJ9" s="17">
        <v>2.2148599999999999E-4</v>
      </c>
      <c r="AK9" s="17">
        <v>12.449058953</v>
      </c>
      <c r="AL9" s="17">
        <v>3.3704300000000002E-5</v>
      </c>
      <c r="AM9" s="17">
        <v>1.2923200000000001E-4</v>
      </c>
      <c r="AN9" s="17">
        <v>6.8316253157000002</v>
      </c>
      <c r="AO9" s="17">
        <v>0.1115969661</v>
      </c>
      <c r="AP9" s="17">
        <v>5.2961839999999996E-4</v>
      </c>
      <c r="AQ9" s="17">
        <v>8.8428779000000006E-3</v>
      </c>
      <c r="AR9" s="17">
        <v>4.7220303E-3</v>
      </c>
      <c r="AS9" s="17">
        <v>0.2269353009</v>
      </c>
      <c r="AT9" s="17">
        <v>2.0306692429000002</v>
      </c>
      <c r="AU9" s="17">
        <v>10.145783249999999</v>
      </c>
      <c r="AV9" s="17">
        <v>1.2259025779999999</v>
      </c>
      <c r="AW9" s="17">
        <v>6.6445649999999998E-3</v>
      </c>
      <c r="AX9" s="17">
        <v>4.583794E-4</v>
      </c>
      <c r="BA9" s="17">
        <v>0.31010230999999999</v>
      </c>
      <c r="BB9" s="17">
        <v>2.6664236E-3</v>
      </c>
      <c r="BD9" s="17" t="s">
        <v>176</v>
      </c>
      <c r="BE9" s="17">
        <v>27.220693146249001</v>
      </c>
      <c r="BF9" s="17">
        <v>2.1622703536317198</v>
      </c>
      <c r="BG9" s="17">
        <v>6.6449632351725397E-3</v>
      </c>
      <c r="BH9" s="17">
        <v>0.24746542765157001</v>
      </c>
      <c r="BI9" s="17">
        <v>0</v>
      </c>
      <c r="BJ9" s="17">
        <v>7.43370784239159E-3</v>
      </c>
      <c r="BK9" s="17">
        <v>20.034998749972701</v>
      </c>
      <c r="BL9" s="17">
        <v>20.034998749972701</v>
      </c>
      <c r="BM9" s="17">
        <v>14.451999991732601</v>
      </c>
      <c r="BN9" s="17">
        <v>7.0722595218845399</v>
      </c>
      <c r="BO9" s="17">
        <v>4.0806161918462E-3</v>
      </c>
      <c r="BP9" s="17">
        <v>5.8721123034441696E-3</v>
      </c>
      <c r="BQ9" s="17">
        <v>6.8760300783866599</v>
      </c>
      <c r="BR9" s="17">
        <v>2.66689894755489E-3</v>
      </c>
      <c r="BS9" s="17">
        <v>2.3332472428446199E-3</v>
      </c>
      <c r="BT9" s="17">
        <v>4.9581480072972799E-3</v>
      </c>
      <c r="BU9" s="17">
        <v>0</v>
      </c>
      <c r="BV9" s="17">
        <v>1.52146858737584</v>
      </c>
      <c r="BW9" s="17">
        <v>1.9446595788069601E-3</v>
      </c>
      <c r="BX9" s="17">
        <v>6.1581288270859897E-3</v>
      </c>
      <c r="BY9" s="17">
        <v>2.1568513585156102E-2</v>
      </c>
      <c r="BZ9" s="17">
        <v>0</v>
      </c>
      <c r="CA9" s="17">
        <v>277.15406471976502</v>
      </c>
      <c r="CB9" s="17">
        <v>0.124029942531236</v>
      </c>
      <c r="CC9" s="17">
        <v>4.5836750574579301E-4</v>
      </c>
      <c r="CD9" s="17">
        <v>2.1799846778771599E-4</v>
      </c>
      <c r="CE9" s="17">
        <v>5.3374462761178704E-4</v>
      </c>
      <c r="CF9" s="17">
        <v>1.54030599942459E-3</v>
      </c>
      <c r="CG9" s="17">
        <v>0.207530944278179</v>
      </c>
      <c r="CH9" s="17">
        <v>5.8931929040493504E-3</v>
      </c>
      <c r="CI9" s="5">
        <v>3.3706574654012003E-5</v>
      </c>
      <c r="CJ9" s="17">
        <v>8.2239842115996206E-2</v>
      </c>
      <c r="CK9" s="17">
        <v>1.2923022178497199E-4</v>
      </c>
      <c r="CL9" s="17">
        <v>2485.3056609180999</v>
      </c>
      <c r="CM9" s="17">
        <v>4.2168308996301798E-3</v>
      </c>
      <c r="CN9" s="17">
        <v>21.169529739579001</v>
      </c>
      <c r="CO9" s="17">
        <v>11.3387576039616</v>
      </c>
      <c r="CP9" s="17">
        <v>4.0982854781725901</v>
      </c>
      <c r="CQ9" s="17">
        <v>2.0343070864977899</v>
      </c>
      <c r="CR9" s="17">
        <v>109.102049628258</v>
      </c>
      <c r="CS9" s="17">
        <v>4.27491857428197E-3</v>
      </c>
      <c r="CT9" s="17">
        <v>6.2103875212249999</v>
      </c>
      <c r="CU9" s="17">
        <v>19.4036525795951</v>
      </c>
      <c r="CV9" s="17">
        <v>19.4036525795951</v>
      </c>
      <c r="CW9" s="17">
        <v>5.5969680801600603</v>
      </c>
      <c r="CX9" s="17">
        <v>0</v>
      </c>
      <c r="CY9" s="17">
        <v>1.4682060212635799</v>
      </c>
      <c r="CZ9" s="17">
        <v>10.1555980522991</v>
      </c>
      <c r="DA9" s="17">
        <v>4.1398465060489302E-3</v>
      </c>
      <c r="DB9" s="17">
        <v>1.6467022000143199E-2</v>
      </c>
      <c r="DC9" s="17">
        <v>0</v>
      </c>
      <c r="DD9" s="17">
        <v>68.571430522770896</v>
      </c>
      <c r="DE9" s="17">
        <v>0.49116548682540001</v>
      </c>
      <c r="DF9" s="5">
        <v>1.01561853977964E-5</v>
      </c>
      <c r="DG9" s="17">
        <v>12.108279668977399</v>
      </c>
      <c r="DH9" s="17">
        <v>0.62444732740290099</v>
      </c>
      <c r="DI9" s="17">
        <v>7.8569506770945294E-3</v>
      </c>
      <c r="DJ9" s="17">
        <v>2.2362149506440301E-2</v>
      </c>
      <c r="DK9" s="17">
        <v>0</v>
      </c>
      <c r="DL9" s="17">
        <v>4.8843748518769504E-3</v>
      </c>
      <c r="DM9" s="17">
        <v>9.9167843383653701E-3</v>
      </c>
      <c r="DN9" s="17">
        <v>26.877432304727101</v>
      </c>
      <c r="DO9" s="17">
        <v>0.31010831272011602</v>
      </c>
      <c r="DP9" s="17">
        <v>3.6935337637560099</v>
      </c>
      <c r="DQ9" s="17">
        <v>1.8110037493381199</v>
      </c>
      <c r="DR9" s="17">
        <v>446.95682060439702</v>
      </c>
      <c r="DS9" s="17">
        <v>0</v>
      </c>
      <c r="DT9" s="17">
        <v>5.7131205873112902E-3</v>
      </c>
      <c r="DU9" s="17">
        <v>8.2213275131312897E-3</v>
      </c>
      <c r="DV9" s="17">
        <v>1625.4529758538699</v>
      </c>
      <c r="DW9" s="17">
        <v>1828.5094744732301</v>
      </c>
      <c r="DX9" s="17">
        <v>203.16724218323699</v>
      </c>
      <c r="DY9" s="17">
        <v>2031.67671665646</v>
      </c>
      <c r="DZ9" s="17">
        <v>3.0809793745266898E-3</v>
      </c>
      <c r="EA9" s="17">
        <v>23.1393280692471</v>
      </c>
      <c r="EB9" s="17">
        <v>2.7859644208924599</v>
      </c>
      <c r="EC9" s="17">
        <v>0.111774479384028</v>
      </c>
      <c r="ED9" s="17">
        <v>5.2958975071236598E-4</v>
      </c>
      <c r="EE9" s="17">
        <v>8.8428158402090208E-3</v>
      </c>
      <c r="EF9" s="17">
        <v>4.7220661452735801E-3</v>
      </c>
      <c r="EG9" s="17">
        <v>0.227157212696418</v>
      </c>
      <c r="EH9" s="17">
        <v>0.38280000220462101</v>
      </c>
      <c r="EI9" s="17">
        <v>1058.0406470278899</v>
      </c>
      <c r="EJ9" s="17">
        <v>0.65144794060748401</v>
      </c>
      <c r="EK9" s="17">
        <v>11.6413126319328</v>
      </c>
      <c r="EL9" s="17">
        <v>33.929899083428403</v>
      </c>
      <c r="EM9" s="17">
        <v>0.60242629673109604</v>
      </c>
      <c r="EN9" s="17">
        <v>7.1661403131665097E-3</v>
      </c>
      <c r="EO9" s="17">
        <v>1.14949045674256E-3</v>
      </c>
      <c r="EP9" s="17">
        <v>8.8183983421242598</v>
      </c>
      <c r="EQ9" s="17">
        <v>875.09641564035906</v>
      </c>
      <c r="ER9" s="17">
        <v>793.081309350021</v>
      </c>
      <c r="ES9" s="17">
        <v>82.015106290337599</v>
      </c>
      <c r="ET9" s="17">
        <v>0.61370781042455502</v>
      </c>
      <c r="EU9" s="17">
        <v>4.62693199292315E-2</v>
      </c>
      <c r="EV9" s="17">
        <v>27.529489905586999</v>
      </c>
      <c r="EW9" s="17">
        <v>3.1343675215088398</v>
      </c>
      <c r="EX9" s="17">
        <v>205.15031068635301</v>
      </c>
      <c r="EY9" s="17">
        <v>1.3515739457773099</v>
      </c>
      <c r="EZ9" s="17">
        <v>3.3108668022509198</v>
      </c>
      <c r="FA9" s="17">
        <v>482.80093068117202</v>
      </c>
      <c r="FB9" s="17">
        <v>2.21304024151633E-4</v>
      </c>
      <c r="FC9" s="17">
        <v>29.3069792714826</v>
      </c>
      <c r="FD9" s="17">
        <v>4.3822406675595396</v>
      </c>
      <c r="FE9" s="17">
        <v>8.7026469793922896</v>
      </c>
      <c r="FF9" s="17">
        <v>2.54545927236451E-2</v>
      </c>
      <c r="FG9" s="17">
        <v>59.387377701350999</v>
      </c>
      <c r="FH9" s="17">
        <v>28.1074406726215</v>
      </c>
      <c r="FI9" s="17">
        <v>1.2259037696280199</v>
      </c>
      <c r="FJ9" s="17">
        <v>2.17769801462767E-2</v>
      </c>
      <c r="FK9" s="17">
        <v>7.5960011482806999</v>
      </c>
      <c r="FL9" s="17">
        <v>67.883855871712996</v>
      </c>
      <c r="FM9" s="17">
        <v>12.465866394642701</v>
      </c>
      <c r="FN9" s="17">
        <v>4.02642732340151</v>
      </c>
      <c r="FO9" s="17">
        <v>1636.73429234389</v>
      </c>
      <c r="FP9" s="17">
        <v>6.8412801599342998</v>
      </c>
      <c r="FQ9" s="17">
        <v>48.989393582510701</v>
      </c>
      <c r="FS9" s="25">
        <f t="shared" si="0"/>
        <v>0</v>
      </c>
      <c r="FT9" s="94">
        <f t="shared" si="1"/>
        <v>0.99310742339621616</v>
      </c>
      <c r="FU9" s="40">
        <f t="shared" si="2"/>
        <v>2.9586201067232738E-3</v>
      </c>
      <c r="FV9" s="40">
        <f t="shared" si="3"/>
        <v>-5.8513963719759946E-5</v>
      </c>
      <c r="FW9" s="40">
        <f t="shared" si="4"/>
        <v>-1.5068059343242009E-3</v>
      </c>
      <c r="FX9" s="40">
        <f t="shared" si="5"/>
        <v>2.0485411677260775E-3</v>
      </c>
      <c r="FY9" s="40">
        <f t="shared" si="6"/>
        <v>1.7980560093511469E-3</v>
      </c>
      <c r="FZ9" s="40">
        <f t="shared" si="7"/>
        <v>-4.9994823147932958E-4</v>
      </c>
      <c r="GA9" s="40">
        <f t="shared" si="8"/>
        <v>5.7495385525325679E-4</v>
      </c>
      <c r="GB9" s="40">
        <f t="shared" si="9"/>
        <v>3.2553982704990217E-3</v>
      </c>
      <c r="GC9" s="40">
        <f t="shared" si="10"/>
        <v>8.8141660450589401E-4</v>
      </c>
      <c r="GD9" s="40">
        <f t="shared" si="11"/>
        <v>-6.8622901347562148E-5</v>
      </c>
      <c r="GE9" s="40">
        <f t="shared" si="12"/>
        <v>-1.6151649724857168E-3</v>
      </c>
      <c r="GF9" s="40">
        <f t="shared" si="13"/>
        <v>9.5807792722016458E-4</v>
      </c>
      <c r="GG9" s="40">
        <f t="shared" si="14"/>
        <v>-1.6222860903907395E-3</v>
      </c>
      <c r="GH9" s="40">
        <f t="shared" si="15"/>
        <v>4.0315759905932315E-3</v>
      </c>
      <c r="GI9" s="40">
        <f t="shared" si="16"/>
        <v>-1.4682354421994086E-3</v>
      </c>
      <c r="GJ9" s="40">
        <f t="shared" si="17"/>
        <v>-1.0414166417408112E-4</v>
      </c>
      <c r="GK9" s="40">
        <f t="shared" si="18"/>
        <v>-1.6588209204073083E-5</v>
      </c>
      <c r="GL9" s="40">
        <f t="shared" si="19"/>
        <v>-1.4351859676584627E-4</v>
      </c>
      <c r="GM9" s="40">
        <f t="shared" si="20"/>
        <v>-3.6550216406920671E-5</v>
      </c>
      <c r="GN9" s="40">
        <f t="shared" si="21"/>
        <v>-4.3284669797638991E-5</v>
      </c>
      <c r="GO9" s="40">
        <f t="shared" si="22"/>
        <v>-8.4440260728315238E-5</v>
      </c>
      <c r="GP9" s="40">
        <f t="shared" si="23"/>
        <v>0</v>
      </c>
      <c r="GQ9" s="40">
        <f t="shared" si="24"/>
        <v>-1.6779391838551684E-4</v>
      </c>
      <c r="GR9" s="40">
        <f t="shared" si="25"/>
        <v>3.9673685730103568E-3</v>
      </c>
      <c r="GS9" s="40">
        <f t="shared" si="26"/>
        <v>5.0637316009056592E-6</v>
      </c>
      <c r="GT9" s="40">
        <f t="shared" si="27"/>
        <v>8.8927332625288516E-5</v>
      </c>
      <c r="GU9" s="40">
        <f t="shared" si="28"/>
        <v>-1.7306586762428527E-3</v>
      </c>
      <c r="GV9" s="40">
        <f t="shared" si="29"/>
        <v>0</v>
      </c>
      <c r="GW9" s="40">
        <f t="shared" si="30"/>
        <v>-1.6438407097540729E-3</v>
      </c>
      <c r="GX9" s="40">
        <f t="shared" si="31"/>
        <v>8.7422820063693558E-6</v>
      </c>
      <c r="GY9" s="40">
        <f t="shared" si="32"/>
        <v>2.0502270995242516E-6</v>
      </c>
      <c r="GZ9" s="40">
        <f t="shared" si="33"/>
        <v>6.9154076235402272E-4</v>
      </c>
      <c r="HA9" s="40">
        <f t="shared" si="34"/>
        <v>-2.1781233763436682E-3</v>
      </c>
      <c r="HB9" s="40">
        <f t="shared" si="35"/>
        <v>1.4982208432298928E-5</v>
      </c>
      <c r="HC9" s="40">
        <f t="shared" si="36"/>
        <v>-8.2161332258918302E-4</v>
      </c>
      <c r="HD9" s="40">
        <f t="shared" si="37"/>
        <v>1.3500973612668773E-3</v>
      </c>
      <c r="HE9" s="40">
        <f t="shared" si="38"/>
        <v>6.7488540393994826E-5</v>
      </c>
      <c r="HF9" s="40">
        <f t="shared" si="39"/>
        <v>-1.3759866194324332E-5</v>
      </c>
      <c r="HG9" s="40">
        <f t="shared" si="40"/>
        <v>1.4132572833160935E-3</v>
      </c>
      <c r="HH9" s="40">
        <f t="shared" si="41"/>
        <v>1.590664067596007E-3</v>
      </c>
      <c r="HI9" s="40">
        <f t="shared" si="42"/>
        <v>-5.4094207516153987E-5</v>
      </c>
      <c r="HJ9" s="40">
        <f t="shared" si="43"/>
        <v>-7.0180535886156324E-6</v>
      </c>
      <c r="HK9" s="40">
        <f t="shared" si="44"/>
        <v>7.5910723360010559E-6</v>
      </c>
      <c r="HL9" s="40">
        <f t="shared" si="45"/>
        <v>9.7786371506737319E-4</v>
      </c>
      <c r="HM9" s="40">
        <f t="shared" si="46"/>
        <v>1.7914505823678744E-3</v>
      </c>
      <c r="HN9" s="40">
        <f t="shared" si="47"/>
        <v>9.6737748651396416E-4</v>
      </c>
      <c r="HO9" s="40">
        <f t="shared" si="48"/>
        <v>9.7204136888303513E-7</v>
      </c>
      <c r="HP9" s="40">
        <f t="shared" si="49"/>
        <v>5.9933971981588007E-5</v>
      </c>
      <c r="HQ9" s="40">
        <f t="shared" si="50"/>
        <v>-2.5948492028635377E-5</v>
      </c>
      <c r="HR9" s="40">
        <f t="shared" si="51"/>
        <v>0</v>
      </c>
      <c r="HS9" s="40">
        <f t="shared" si="52"/>
        <v>0</v>
      </c>
      <c r="HT9" s="40">
        <f t="shared" si="53"/>
        <v>1.9357224768907125E-5</v>
      </c>
      <c r="HU9" s="40">
        <f t="shared" si="54"/>
        <v>1.7827158253850992E-4</v>
      </c>
    </row>
    <row r="10" spans="1:229" x14ac:dyDescent="0.3">
      <c r="A10" s="32" t="s">
        <v>177</v>
      </c>
      <c r="B10" s="15">
        <v>989.25212091000003</v>
      </c>
      <c r="C10" s="15">
        <v>118.21582834</v>
      </c>
      <c r="D10" s="15">
        <v>967.82478360000005</v>
      </c>
      <c r="E10" s="15">
        <v>767.49904422999998</v>
      </c>
      <c r="F10" s="15">
        <v>708.49879874999999</v>
      </c>
      <c r="G10" s="15">
        <v>6.3144423189000003</v>
      </c>
      <c r="H10" s="15">
        <v>310.67212332999998</v>
      </c>
      <c r="I10" s="17">
        <v>12.641058837999999</v>
      </c>
      <c r="J10" s="17">
        <v>8.1409900000000007E-3</v>
      </c>
      <c r="K10" s="17">
        <v>8.1833900000000005E-3</v>
      </c>
      <c r="L10" s="17">
        <v>1.5513079999999999E-4</v>
      </c>
      <c r="M10" s="17">
        <v>1.7566726344000001</v>
      </c>
      <c r="N10" s="17">
        <v>6.4449700000000001E-5</v>
      </c>
      <c r="O10" s="17">
        <v>0.90328603200000002</v>
      </c>
      <c r="P10" s="17">
        <v>4.8028570000000002E-4</v>
      </c>
      <c r="Q10" s="17">
        <v>2.3744600000000001E-2</v>
      </c>
      <c r="R10" s="17">
        <v>0.13653100000000001</v>
      </c>
      <c r="S10" s="17">
        <v>9.0635099999999996E-5</v>
      </c>
      <c r="T10" s="17">
        <v>5.0594899999999999E-5</v>
      </c>
      <c r="U10" s="17">
        <v>6.4873500000000002E-3</v>
      </c>
      <c r="V10" s="17">
        <v>4.5793099999999996E-3</v>
      </c>
      <c r="X10" s="17">
        <v>4.7065099999999997E-3</v>
      </c>
      <c r="Y10" s="17">
        <v>14.372651833999999</v>
      </c>
      <c r="Z10" s="17">
        <v>0.51149270739999997</v>
      </c>
      <c r="AA10" s="17">
        <v>7.5618380000000004E-3</v>
      </c>
      <c r="AB10" s="17">
        <v>3.6897734000000001E-3</v>
      </c>
      <c r="AD10" s="17">
        <v>1.2389160000000001E-4</v>
      </c>
      <c r="AE10" s="17">
        <v>0.19292455</v>
      </c>
      <c r="AF10" s="17">
        <v>0.24168600000000001</v>
      </c>
      <c r="AG10" s="17">
        <v>0.16928969499999999</v>
      </c>
      <c r="AH10" s="17">
        <v>1.209673E-4</v>
      </c>
      <c r="AI10" s="17">
        <v>9.052615E-2</v>
      </c>
      <c r="AJ10" s="17">
        <v>2.43806E-4</v>
      </c>
      <c r="AK10" s="17">
        <v>3.4823018800000001</v>
      </c>
      <c r="AL10" s="17">
        <v>3.7100900000000003E-5</v>
      </c>
      <c r="AM10" s="17">
        <v>1.4225500000000001E-4</v>
      </c>
      <c r="AN10" s="17">
        <v>2.8640608780000001</v>
      </c>
      <c r="AO10" s="17">
        <v>3.0781473399999999E-2</v>
      </c>
      <c r="AP10" s="5">
        <v>2.6467604999999998E-7</v>
      </c>
      <c r="AQ10" s="17">
        <v>9.6583550999999999E-7</v>
      </c>
      <c r="AR10" s="5">
        <v>4.1197069000000002E-7</v>
      </c>
      <c r="AS10" s="17">
        <v>8.8820392000000005E-3</v>
      </c>
      <c r="AT10" s="17">
        <v>0.49642370499999999</v>
      </c>
      <c r="AU10" s="17">
        <v>3.9324809100000002</v>
      </c>
      <c r="AV10" s="17">
        <v>5.78773E-2</v>
      </c>
      <c r="AW10" s="17">
        <v>7.31417E-3</v>
      </c>
      <c r="AX10" s="17">
        <v>5.0457200000000001E-4</v>
      </c>
      <c r="BD10" s="17" t="s">
        <v>177</v>
      </c>
      <c r="BE10" s="17">
        <v>3.9431621290034598E-4</v>
      </c>
      <c r="BF10" s="17">
        <v>3.8292664577235798E-2</v>
      </c>
      <c r="BG10" s="17">
        <v>7.3133738983779898E-3</v>
      </c>
      <c r="BH10" s="17">
        <v>8.1407148641677307E-3</v>
      </c>
      <c r="BI10" s="17">
        <v>0</v>
      </c>
      <c r="BJ10" s="17">
        <v>8.1828213319223991E-3</v>
      </c>
      <c r="BK10" s="17">
        <v>12.668096415304399</v>
      </c>
      <c r="BL10" s="17">
        <v>12.668096415304399</v>
      </c>
      <c r="BM10" s="17">
        <v>10.489922809570199</v>
      </c>
      <c r="BN10" s="17">
        <v>1.9201498152835399</v>
      </c>
      <c r="BO10" s="5">
        <v>6.3611887321770203E-5</v>
      </c>
      <c r="BP10" s="5">
        <v>9.1537227798078497E-5</v>
      </c>
      <c r="BQ10" s="17">
        <v>1.75843185645596</v>
      </c>
      <c r="BR10" s="17">
        <v>0</v>
      </c>
      <c r="BS10" s="5">
        <v>2.0628946686728598E-5</v>
      </c>
      <c r="BT10" s="5">
        <v>4.38396247733374E-5</v>
      </c>
      <c r="BU10" s="17">
        <v>0</v>
      </c>
      <c r="BV10" s="17">
        <v>0.90588798996103403</v>
      </c>
      <c r="BW10" s="17">
        <v>1.15271085831446E-4</v>
      </c>
      <c r="BX10" s="17">
        <v>3.65040427255741E-4</v>
      </c>
      <c r="BY10" s="17">
        <v>2.37470262916054E-2</v>
      </c>
      <c r="BZ10" s="17">
        <v>0</v>
      </c>
      <c r="CA10" s="17">
        <v>196.70276584996401</v>
      </c>
      <c r="CB10" s="17">
        <v>0.13653236054652401</v>
      </c>
      <c r="CC10" s="17">
        <v>5.0442868433671296E-4</v>
      </c>
      <c r="CD10" s="5">
        <v>2.6285476501485499E-5</v>
      </c>
      <c r="CE10" s="5">
        <v>6.4346853177686903E-5</v>
      </c>
      <c r="CF10" s="5">
        <v>5.0605617672250099E-5</v>
      </c>
      <c r="CG10" s="17">
        <v>0.192922826997801</v>
      </c>
      <c r="CH10" s="17">
        <v>6.4863183470295401E-3</v>
      </c>
      <c r="CI10" s="5">
        <v>3.7102827262355703E-5</v>
      </c>
      <c r="CJ10" s="17">
        <v>9.0526543714898905E-2</v>
      </c>
      <c r="CK10" s="17">
        <v>1.4225357837706701E-4</v>
      </c>
      <c r="CL10" s="17">
        <v>992.70819777663905</v>
      </c>
      <c r="CM10" s="17">
        <v>4.5789731440224399E-3</v>
      </c>
      <c r="CN10" s="17">
        <v>12.8299913176474</v>
      </c>
      <c r="CO10" s="17">
        <v>5.7115256503910601</v>
      </c>
      <c r="CP10" s="17">
        <v>2.90171377588914</v>
      </c>
      <c r="CQ10" s="17">
        <v>0.49653557216333999</v>
      </c>
      <c r="CR10" s="17">
        <v>8.5121891603807303</v>
      </c>
      <c r="CS10" s="5">
        <v>4.7057957687792699E-3</v>
      </c>
      <c r="CT10" s="5">
        <v>2.26658608773292E-4</v>
      </c>
      <c r="CU10" s="5">
        <v>14.406015962565499</v>
      </c>
      <c r="CV10" s="17">
        <v>14.406015962565499</v>
      </c>
      <c r="CW10" s="17">
        <v>5.6348283679293703</v>
      </c>
      <c r="CX10" s="17">
        <v>0</v>
      </c>
      <c r="CY10" s="17">
        <v>0.51149419049036604</v>
      </c>
      <c r="CZ10" s="17">
        <v>3.9320351541857499</v>
      </c>
      <c r="DA10" s="17">
        <v>7.1629679952821203E-4</v>
      </c>
      <c r="DB10" s="17">
        <v>6.6146818074593302E-3</v>
      </c>
      <c r="DC10" s="17">
        <v>0</v>
      </c>
      <c r="DD10" s="17">
        <v>9.8211107774048099</v>
      </c>
      <c r="DE10" s="17">
        <v>6.1772981394864201E-2</v>
      </c>
      <c r="DF10" s="5">
        <v>5.3947861015118001E-6</v>
      </c>
      <c r="DG10" s="17">
        <v>7.8391769371373803</v>
      </c>
      <c r="DH10" s="17">
        <v>0.13821527930907099</v>
      </c>
      <c r="DI10" s="17">
        <v>9.5769947695343097E-4</v>
      </c>
      <c r="DJ10" s="17">
        <v>2.7257638739617402E-3</v>
      </c>
      <c r="DK10" s="17">
        <v>0</v>
      </c>
      <c r="DL10" s="5">
        <v>4.0895411630483301E-5</v>
      </c>
      <c r="DM10" s="5">
        <v>8.3022779256712101E-5</v>
      </c>
      <c r="DN10" s="17">
        <v>0.24173584531269901</v>
      </c>
      <c r="DO10" s="17">
        <v>0</v>
      </c>
      <c r="DP10" s="17">
        <v>3.7021977510871502</v>
      </c>
      <c r="DQ10" s="17">
        <v>0.169509334466178</v>
      </c>
      <c r="DR10" s="17">
        <v>118.241319356029</v>
      </c>
      <c r="DS10" s="17">
        <v>0</v>
      </c>
      <c r="DT10" s="5">
        <v>4.9599728831495302E-5</v>
      </c>
      <c r="DU10" s="5">
        <v>7.13859025446846E-5</v>
      </c>
      <c r="DV10" s="17">
        <v>293.15541427603</v>
      </c>
      <c r="DW10" s="17">
        <v>870.11576514161902</v>
      </c>
      <c r="DX10" s="17">
        <v>96.679446639880396</v>
      </c>
      <c r="DY10" s="17">
        <v>966.79521178149901</v>
      </c>
      <c r="DZ10" s="17">
        <v>2.7025356961038801E-3</v>
      </c>
      <c r="EA10" s="17">
        <v>4.90788787733484</v>
      </c>
      <c r="EB10" s="17">
        <v>2.15246234602092E-4</v>
      </c>
      <c r="EC10" s="17">
        <v>3.0829018116481199E-2</v>
      </c>
      <c r="ED10" s="5">
        <v>2.6474548013911097E-7</v>
      </c>
      <c r="EE10" s="5">
        <v>9.6614819689479404E-7</v>
      </c>
      <c r="EF10" s="5">
        <v>4.1208788637378499E-7</v>
      </c>
      <c r="EG10" s="17">
        <v>8.8914865214922995E-3</v>
      </c>
      <c r="EH10" s="17">
        <v>0.32801397730341603</v>
      </c>
      <c r="EI10" s="17">
        <v>144.827397225483</v>
      </c>
      <c r="EJ10" s="17">
        <v>0.41280850102239403</v>
      </c>
      <c r="EK10" s="17">
        <v>6.30864255912521</v>
      </c>
      <c r="EL10" s="17">
        <v>24.321923863379499</v>
      </c>
      <c r="EM10" s="17">
        <v>0.57314406653548999</v>
      </c>
      <c r="EN10" s="17">
        <v>3.8070950247193298E-3</v>
      </c>
      <c r="EO10" s="17">
        <v>2.3074631965916401E-4</v>
      </c>
      <c r="EP10" s="17">
        <v>1.87694450415296</v>
      </c>
      <c r="EQ10" s="17">
        <v>768.33849249105799</v>
      </c>
      <c r="ER10" s="17">
        <v>709.17051363338305</v>
      </c>
      <c r="ES10" s="17">
        <v>59.167978857675003</v>
      </c>
      <c r="ET10" s="17">
        <v>0.56506908734161199</v>
      </c>
      <c r="EU10" s="17">
        <v>4.70693298500304E-2</v>
      </c>
      <c r="EV10" s="17">
        <v>17.346130502598601</v>
      </c>
      <c r="EW10" s="17">
        <v>2.3337415190947799</v>
      </c>
      <c r="EX10" s="17">
        <v>185.31294554032499</v>
      </c>
      <c r="EY10" s="17">
        <v>9.5519370359959596E-2</v>
      </c>
      <c r="EZ10" s="17">
        <v>3.3316627810204</v>
      </c>
      <c r="FA10" s="17">
        <v>463.28225554875797</v>
      </c>
      <c r="FB10" s="17">
        <v>2.4361203668491E-4</v>
      </c>
      <c r="FC10" s="17">
        <v>4.57944483226684</v>
      </c>
      <c r="FD10" s="17">
        <v>0.623389937002927</v>
      </c>
      <c r="FE10" s="17">
        <v>2.3852156947039398</v>
      </c>
      <c r="FF10" s="17">
        <v>2.2229755782998999E-2</v>
      </c>
      <c r="FG10" s="17">
        <v>6.3077577693634597</v>
      </c>
      <c r="FH10" s="17">
        <v>8.00901968837446</v>
      </c>
      <c r="FI10" s="17">
        <v>5.7877911010432999E-2</v>
      </c>
      <c r="FJ10" s="17">
        <v>4.8552767142313901E-4</v>
      </c>
      <c r="FK10" s="5">
        <v>3.7777027367075099E-5</v>
      </c>
      <c r="FL10" s="17">
        <v>11.1025535881876</v>
      </c>
      <c r="FM10" s="17">
        <v>3.48202031897616</v>
      </c>
      <c r="FN10" s="17">
        <v>1.94613590965459</v>
      </c>
      <c r="FO10" s="17">
        <v>310.83480513897302</v>
      </c>
      <c r="FP10" s="17">
        <v>2.8638929312433499</v>
      </c>
      <c r="FQ10" s="17">
        <v>10.086086349366401</v>
      </c>
      <c r="FS10" s="25">
        <f t="shared" si="0"/>
        <v>0</v>
      </c>
      <c r="FT10" s="94">
        <f t="shared" si="1"/>
        <v>0.94312287243689252</v>
      </c>
      <c r="FU10" s="40">
        <f t="shared" si="2"/>
        <v>3.4936259357825016E-3</v>
      </c>
      <c r="FV10" s="40">
        <f t="shared" si="3"/>
        <v>2.1563115859307136E-4</v>
      </c>
      <c r="FW10" s="40">
        <f t="shared" si="4"/>
        <v>-1.0637998075140841E-3</v>
      </c>
      <c r="FX10" s="40">
        <f t="shared" si="5"/>
        <v>1.0937450246601851E-3</v>
      </c>
      <c r="FY10" s="40">
        <f t="shared" si="6"/>
        <v>9.4808189451861178E-4</v>
      </c>
      <c r="FZ10" s="40">
        <f t="shared" si="7"/>
        <v>-1.0586128115436016E-3</v>
      </c>
      <c r="GA10" s="40">
        <f t="shared" si="8"/>
        <v>5.2364469405658583E-4</v>
      </c>
      <c r="GB10" s="40">
        <f t="shared" si="9"/>
        <v>2.1388696667657913E-3</v>
      </c>
      <c r="GC10" s="40">
        <f t="shared" si="10"/>
        <v>-3.379636042668184E-5</v>
      </c>
      <c r="GD10" s="40">
        <f t="shared" si="11"/>
        <v>-6.9490526249063342E-5</v>
      </c>
      <c r="GE10" s="40">
        <f t="shared" si="12"/>
        <v>1.1806243407957384E-4</v>
      </c>
      <c r="GF10" s="40">
        <f t="shared" si="13"/>
        <v>1.0014512786901692E-3</v>
      </c>
      <c r="GG10" s="40">
        <f t="shared" si="14"/>
        <v>2.9280912193541597E-4</v>
      </c>
      <c r="GH10" s="40">
        <f t="shared" si="15"/>
        <v>2.8805471012021784E-3</v>
      </c>
      <c r="GI10" s="40">
        <f t="shared" si="16"/>
        <v>5.374527533705257E-5</v>
      </c>
      <c r="GJ10" s="40">
        <f t="shared" si="17"/>
        <v>1.0218287970314794E-4</v>
      </c>
      <c r="GK10" s="40">
        <f t="shared" si="18"/>
        <v>9.9651106635015425E-6</v>
      </c>
      <c r="GL10" s="40">
        <f t="shared" si="19"/>
        <v>-3.0565650918871927E-5</v>
      </c>
      <c r="GM10" s="40">
        <f t="shared" si="20"/>
        <v>2.1183305530992952E-4</v>
      </c>
      <c r="GN10" s="40">
        <f t="shared" si="21"/>
        <v>-1.5902532936562942E-4</v>
      </c>
      <c r="GO10" s="40">
        <f t="shared" si="22"/>
        <v>-7.3560422325580141E-5</v>
      </c>
      <c r="GP10" s="40">
        <f t="shared" si="23"/>
        <v>0</v>
      </c>
      <c r="GQ10" s="40">
        <f t="shared" si="24"/>
        <v>-1.5175389422944223E-4</v>
      </c>
      <c r="GR10" s="40">
        <f t="shared" si="25"/>
        <v>2.3213620527962617E-3</v>
      </c>
      <c r="GS10" s="40">
        <f t="shared" si="26"/>
        <v>2.8995337462602189E-6</v>
      </c>
      <c r="GT10" s="40">
        <f t="shared" si="27"/>
        <v>-1.4953157326868791E-5</v>
      </c>
      <c r="GU10" s="40">
        <f t="shared" si="28"/>
        <v>-1.7101454210789492E-3</v>
      </c>
      <c r="GV10" s="40">
        <f t="shared" si="29"/>
        <v>0</v>
      </c>
      <c r="GW10" s="40">
        <f t="shared" si="30"/>
        <v>2.1463026706737269E-4</v>
      </c>
      <c r="GX10" s="40">
        <f t="shared" si="31"/>
        <v>-8.9309639390114539E-6</v>
      </c>
      <c r="GY10" s="40">
        <f t="shared" si="32"/>
        <v>2.0623996714331152E-4</v>
      </c>
      <c r="GZ10" s="40">
        <f t="shared" si="33"/>
        <v>1.2974178149355552E-3</v>
      </c>
      <c r="HA10" s="40">
        <f t="shared" si="34"/>
        <v>1.5153993004637961E-4</v>
      </c>
      <c r="HB10" s="40">
        <f t="shared" si="35"/>
        <v>4.3491841739129853E-6</v>
      </c>
      <c r="HC10" s="40">
        <f t="shared" si="36"/>
        <v>-7.9556415793704475E-4</v>
      </c>
      <c r="HD10" s="40">
        <f t="shared" si="37"/>
        <v>-8.0854857948164669E-5</v>
      </c>
      <c r="HE10" s="40">
        <f t="shared" si="38"/>
        <v>5.1946512232867864E-5</v>
      </c>
      <c r="HF10" s="40">
        <f t="shared" si="39"/>
        <v>-9.9934830621573329E-6</v>
      </c>
      <c r="HG10" s="40">
        <f t="shared" si="40"/>
        <v>-5.8639380866616083E-5</v>
      </c>
      <c r="HH10" s="40">
        <f t="shared" si="41"/>
        <v>1.5445887161853928E-3</v>
      </c>
      <c r="HI10" s="40">
        <f t="shared" si="42"/>
        <v>2.6232120024081209E-4</v>
      </c>
      <c r="HJ10" s="40">
        <f t="shared" si="43"/>
        <v>3.2374756524954041E-4</v>
      </c>
      <c r="HK10" s="40">
        <f t="shared" si="44"/>
        <v>2.8447745587184596E-4</v>
      </c>
      <c r="HL10" s="40">
        <f t="shared" si="45"/>
        <v>1.0636433007747848E-3</v>
      </c>
      <c r="HM10" s="40">
        <f t="shared" si="46"/>
        <v>2.2534613519311272E-4</v>
      </c>
      <c r="HN10" s="40">
        <f t="shared" si="47"/>
        <v>-1.1335231484959095E-4</v>
      </c>
      <c r="HO10" s="40">
        <f t="shared" si="48"/>
        <v>1.0556996145280973E-5</v>
      </c>
      <c r="HP10" s="40">
        <f t="shared" si="49"/>
        <v>-1.0884374057620241E-4</v>
      </c>
      <c r="HQ10" s="40">
        <f t="shared" si="50"/>
        <v>-2.8403411859366403E-4</v>
      </c>
      <c r="HR10" s="40">
        <f t="shared" si="51"/>
        <v>0</v>
      </c>
      <c r="HS10" s="40">
        <f t="shared" si="52"/>
        <v>0</v>
      </c>
      <c r="HT10" s="40">
        <f t="shared" si="53"/>
        <v>0</v>
      </c>
      <c r="HU10" s="40">
        <f t="shared" si="54"/>
        <v>0</v>
      </c>
    </row>
    <row r="11" spans="1:229" x14ac:dyDescent="0.3">
      <c r="A11" s="32" t="s">
        <v>178</v>
      </c>
      <c r="B11" s="15">
        <v>137747.78208</v>
      </c>
      <c r="C11" s="15">
        <v>8028.4264402999997</v>
      </c>
      <c r="D11" s="15">
        <v>11742.87768</v>
      </c>
      <c r="E11" s="15">
        <v>50331.256308999997</v>
      </c>
      <c r="F11" s="15">
        <v>45412.340338000002</v>
      </c>
      <c r="G11" s="15">
        <v>1833.4234571</v>
      </c>
      <c r="H11" s="15">
        <v>45149.823000999997</v>
      </c>
      <c r="I11" s="17">
        <v>534.39526128</v>
      </c>
      <c r="J11" s="17">
        <v>6.0441206029999996</v>
      </c>
      <c r="K11" s="17">
        <v>0.102876103</v>
      </c>
      <c r="L11" s="17">
        <v>3.7040298E-3</v>
      </c>
      <c r="M11" s="17">
        <v>291.83393403999997</v>
      </c>
      <c r="N11" s="17">
        <v>2.1130930000000001E-4</v>
      </c>
      <c r="O11" s="17">
        <v>48.819190698</v>
      </c>
      <c r="P11" s="17">
        <v>2.0781632500000001E-2</v>
      </c>
      <c r="Q11" s="17">
        <v>0.29850065999999997</v>
      </c>
      <c r="R11" s="17">
        <v>1.7163777</v>
      </c>
      <c r="S11" s="17">
        <v>3.9476509999999999E-3</v>
      </c>
      <c r="T11" s="17">
        <v>0.92162440280000002</v>
      </c>
      <c r="U11" s="17">
        <v>8.1554554000000001E-2</v>
      </c>
      <c r="V11" s="17">
        <v>6.1753929499999999E-2</v>
      </c>
      <c r="X11" s="17">
        <v>5.9167075E-2</v>
      </c>
      <c r="Y11" s="17">
        <v>481.93514826000001</v>
      </c>
      <c r="Z11" s="17">
        <v>62.363839527000003</v>
      </c>
      <c r="AA11" s="17">
        <v>0.46610994890000002</v>
      </c>
      <c r="AB11" s="17">
        <v>8.9047914699999994E-2</v>
      </c>
      <c r="AD11" s="17">
        <v>1.748916E-4</v>
      </c>
      <c r="AE11" s="17">
        <v>4.7903903753000003</v>
      </c>
      <c r="AF11" s="17">
        <v>562.21756149999999</v>
      </c>
      <c r="AG11" s="17">
        <v>32.691058255999998</v>
      </c>
      <c r="AH11" s="17">
        <v>3.0070855999999998E-3</v>
      </c>
      <c r="AI11" s="17">
        <v>1.138033345</v>
      </c>
      <c r="AJ11" s="17">
        <v>3.0649607000000001E-3</v>
      </c>
      <c r="AK11" s="17">
        <v>495.46588794000002</v>
      </c>
      <c r="AL11" s="17">
        <v>4.6640689999999997E-4</v>
      </c>
      <c r="AM11" s="17">
        <v>1.7883373E-3</v>
      </c>
      <c r="AN11" s="17">
        <v>212.65746009</v>
      </c>
      <c r="AO11" s="17">
        <v>2.9618521525000001</v>
      </c>
      <c r="AP11" s="17">
        <v>3.7675005800000001E-2</v>
      </c>
      <c r="AQ11" s="17">
        <v>0.64394617799999998</v>
      </c>
      <c r="AR11" s="17">
        <v>0.3446484279</v>
      </c>
      <c r="AS11" s="17">
        <v>5.5723327204000004</v>
      </c>
      <c r="AT11" s="17">
        <v>84.445142253</v>
      </c>
      <c r="AU11" s="17">
        <v>547.38732555000001</v>
      </c>
      <c r="AV11" s="17">
        <v>135.64313806999999</v>
      </c>
      <c r="AW11" s="17">
        <v>9.1948871500000001E-2</v>
      </c>
      <c r="AX11" s="17">
        <v>6.3431375000000002E-3</v>
      </c>
      <c r="BA11" s="17">
        <v>22.729816450000001</v>
      </c>
      <c r="BB11" s="17">
        <v>0.19534525489999999</v>
      </c>
      <c r="BD11" s="17" t="s">
        <v>178</v>
      </c>
      <c r="BE11" s="17">
        <v>533.45862245733099</v>
      </c>
      <c r="BF11" s="17">
        <v>43.5145692184118</v>
      </c>
      <c r="BG11" s="17">
        <v>9.1950032626311101E-2</v>
      </c>
      <c r="BH11" s="17">
        <v>6.0377745762549297</v>
      </c>
      <c r="BI11" s="17">
        <v>0</v>
      </c>
      <c r="BJ11" s="17">
        <v>0.10287768754265</v>
      </c>
      <c r="BK11" s="17">
        <v>535.30851696752495</v>
      </c>
      <c r="BL11" s="17">
        <v>535.30851696752495</v>
      </c>
      <c r="BM11" s="17">
        <v>459.39950747505702</v>
      </c>
      <c r="BN11" s="17">
        <v>141.817543127806</v>
      </c>
      <c r="BO11" s="17">
        <v>1.51867449968859E-3</v>
      </c>
      <c r="BP11" s="17">
        <v>2.1853878844998501E-3</v>
      </c>
      <c r="BQ11" s="17">
        <v>291.84625113663498</v>
      </c>
      <c r="BR11" s="17">
        <v>0.195348978337199</v>
      </c>
      <c r="BS11" s="5">
        <v>6.76250960057761E-5</v>
      </c>
      <c r="BT11" s="17">
        <v>1.4369876253465301E-4</v>
      </c>
      <c r="BU11" s="17">
        <v>0</v>
      </c>
      <c r="BV11" s="17">
        <v>48.911679222914799</v>
      </c>
      <c r="BW11" s="17">
        <v>4.9876005434393196E-3</v>
      </c>
      <c r="BX11" s="17">
        <v>1.5794045547490299E-2</v>
      </c>
      <c r="BY11" s="17">
        <v>0.29850221235279401</v>
      </c>
      <c r="BZ11" s="17">
        <v>0</v>
      </c>
      <c r="CA11" s="17">
        <v>4565.0764654678496</v>
      </c>
      <c r="CB11" s="17">
        <v>1.7163596589122001</v>
      </c>
      <c r="CC11" s="17">
        <v>6.3428619006784901E-3</v>
      </c>
      <c r="CD11" s="17">
        <v>1.1448383868780899E-3</v>
      </c>
      <c r="CE11" s="17">
        <v>2.8028294735913798E-3</v>
      </c>
      <c r="CF11" s="17">
        <v>0.92162380347265405</v>
      </c>
      <c r="CG11" s="17">
        <v>4.7904065829957503</v>
      </c>
      <c r="CH11" s="17">
        <v>8.1546253288683396E-2</v>
      </c>
      <c r="CI11" s="17">
        <v>4.6639272271829801E-4</v>
      </c>
      <c r="CJ11" s="17">
        <v>1.1380434220646301</v>
      </c>
      <c r="CK11" s="17">
        <v>1.7884322554109701E-3</v>
      </c>
      <c r="CL11" s="17">
        <v>137781.792702921</v>
      </c>
      <c r="CM11" s="17">
        <v>6.17527936024371E-2</v>
      </c>
      <c r="CN11" s="17">
        <v>1790.0436407310201</v>
      </c>
      <c r="CO11" s="17">
        <v>173.504769465626</v>
      </c>
      <c r="CP11" s="17">
        <v>241.81769333604399</v>
      </c>
      <c r="CQ11" s="17">
        <v>84.405598989294305</v>
      </c>
      <c r="CR11" s="17">
        <v>2961.06512879619</v>
      </c>
      <c r="CS11" s="17">
        <v>5.9169667485220498E-2</v>
      </c>
      <c r="CT11" s="17">
        <v>1.12160808890551E-2</v>
      </c>
      <c r="CU11" s="17">
        <v>483.18558468968303</v>
      </c>
      <c r="CV11" s="17">
        <v>483.18558468968303</v>
      </c>
      <c r="CW11" s="17">
        <v>180.097284876456</v>
      </c>
      <c r="CX11" s="17">
        <v>0</v>
      </c>
      <c r="CY11" s="17">
        <v>62.363848533782999</v>
      </c>
      <c r="CZ11" s="17">
        <v>547.24037393643198</v>
      </c>
      <c r="DA11" s="17">
        <v>9.0553080767671407E-2</v>
      </c>
      <c r="DB11" s="17">
        <v>0.34767772647159001</v>
      </c>
      <c r="DC11" s="17">
        <v>0</v>
      </c>
      <c r="DD11" s="17">
        <v>1854.5719290325601</v>
      </c>
      <c r="DE11" s="17">
        <v>9.1617285941826196</v>
      </c>
      <c r="DF11" s="17">
        <v>2.6688192968529501E-4</v>
      </c>
      <c r="DG11" s="17">
        <v>332.43205450168603</v>
      </c>
      <c r="DH11" s="17">
        <v>10.3801584775292</v>
      </c>
      <c r="DI11" s="17">
        <v>2.3148436625385099E-2</v>
      </c>
      <c r="DJ11" s="17">
        <v>6.5883888192595705E-2</v>
      </c>
      <c r="DK11" s="17">
        <v>0</v>
      </c>
      <c r="DL11" s="5">
        <v>5.7726736167374797E-5</v>
      </c>
      <c r="DM11" s="17">
        <v>1.17204647872264E-4</v>
      </c>
      <c r="DN11" s="17">
        <v>562.22382335247903</v>
      </c>
      <c r="DO11" s="17">
        <v>22.729766170174699</v>
      </c>
      <c r="DP11" s="17">
        <v>136.013756303918</v>
      </c>
      <c r="DQ11" s="17">
        <v>32.677045995197801</v>
      </c>
      <c r="DR11" s="17">
        <v>8021.1928732408396</v>
      </c>
      <c r="DS11" s="17">
        <v>0</v>
      </c>
      <c r="DT11" s="17">
        <v>1.23287459228272E-3</v>
      </c>
      <c r="DU11" s="17">
        <v>1.77421426610889E-3</v>
      </c>
      <c r="DV11" s="17">
        <v>45707.995118525898</v>
      </c>
      <c r="DW11" s="17">
        <v>10551.3066290558</v>
      </c>
      <c r="DX11" s="17">
        <v>1172.3663604645101</v>
      </c>
      <c r="DY11" s="17">
        <v>11723.672989520301</v>
      </c>
      <c r="DZ11" s="17">
        <v>0.115285249821359</v>
      </c>
      <c r="EA11" s="17">
        <v>1258.7683845287299</v>
      </c>
      <c r="EB11" s="17">
        <v>76.440206230313805</v>
      </c>
      <c r="EC11" s="17">
        <v>2.9616019756499399</v>
      </c>
      <c r="ED11" s="17">
        <v>3.7675396221498299E-2</v>
      </c>
      <c r="EE11" s="17">
        <v>0.64395715046434898</v>
      </c>
      <c r="EF11" s="17">
        <v>0.34462934774318299</v>
      </c>
      <c r="EG11" s="17">
        <v>5.5668851253052001</v>
      </c>
      <c r="EH11" s="17">
        <v>12.483385167303201</v>
      </c>
      <c r="EI11" s="17">
        <v>29431.678952061</v>
      </c>
      <c r="EJ11" s="17">
        <v>95.481086291109193</v>
      </c>
      <c r="EK11" s="17">
        <v>1472.5004046583599</v>
      </c>
      <c r="EL11" s="17">
        <v>2619.0427139999001</v>
      </c>
      <c r="EM11" s="17">
        <v>15.7120021675843</v>
      </c>
      <c r="EN11" s="17">
        <v>0.18832722157002099</v>
      </c>
      <c r="EO11" s="17">
        <v>2.78694451517606E-2</v>
      </c>
      <c r="EP11" s="17">
        <v>2147.9699803237399</v>
      </c>
      <c r="EQ11" s="17">
        <v>50311.2964812188</v>
      </c>
      <c r="ER11" s="17">
        <v>45392.365202041998</v>
      </c>
      <c r="ES11" s="17">
        <v>4918.9312791767898</v>
      </c>
      <c r="ET11" s="17">
        <v>44.480642251580399</v>
      </c>
      <c r="EU11" s="17">
        <v>1.19897327623362</v>
      </c>
      <c r="EV11" s="17">
        <v>2914.1117837045299</v>
      </c>
      <c r="EW11" s="17">
        <v>170.23293868395001</v>
      </c>
      <c r="EX11" s="17">
        <v>10474.299549154801</v>
      </c>
      <c r="EY11" s="17">
        <v>247.32101697007701</v>
      </c>
      <c r="EZ11" s="17">
        <v>131.82269292371399</v>
      </c>
      <c r="FA11" s="17">
        <v>22189.182723479698</v>
      </c>
      <c r="FB11" s="17">
        <v>3.0625025582797201E-3</v>
      </c>
      <c r="FC11" s="17">
        <v>198.65421162294501</v>
      </c>
      <c r="FD11" s="17">
        <v>1747.1033442021101</v>
      </c>
      <c r="FE11" s="17">
        <v>1108.5559359777701</v>
      </c>
      <c r="FF11" s="17">
        <v>0.67770158787898804</v>
      </c>
      <c r="FG11" s="17">
        <v>1830.4297912509501</v>
      </c>
      <c r="FH11" s="17">
        <v>609.07590392580505</v>
      </c>
      <c r="FI11" s="17">
        <v>135.58576485442299</v>
      </c>
      <c r="FJ11" s="17">
        <v>4.8547297108197203E-4</v>
      </c>
      <c r="FK11" s="17">
        <v>142.203132543621</v>
      </c>
      <c r="FL11" s="17">
        <v>1834.95289066178</v>
      </c>
      <c r="FM11" s="17">
        <v>495.329245315077</v>
      </c>
      <c r="FN11" s="17">
        <v>95.244455864786204</v>
      </c>
      <c r="FO11" s="17">
        <v>45148.535912740997</v>
      </c>
      <c r="FP11" s="17">
        <v>212.57963496392199</v>
      </c>
      <c r="FQ11" s="17">
        <v>1214.6563612223299</v>
      </c>
      <c r="FS11" s="25">
        <f t="shared" si="0"/>
        <v>0</v>
      </c>
      <c r="FT11" s="94">
        <f t="shared" si="1"/>
        <v>1.0123915248739443</v>
      </c>
      <c r="FU11" s="40">
        <f t="shared" si="2"/>
        <v>2.4690504926779813E-4</v>
      </c>
      <c r="FV11" s="40">
        <f t="shared" si="3"/>
        <v>-9.0099437454518481E-4</v>
      </c>
      <c r="FW11" s="40">
        <f t="shared" si="4"/>
        <v>-1.6354330687108811E-3</v>
      </c>
      <c r="FX11" s="40">
        <f t="shared" si="5"/>
        <v>-3.9656923440687866E-4</v>
      </c>
      <c r="FY11" s="40">
        <f t="shared" si="6"/>
        <v>-4.3986140791976247E-4</v>
      </c>
      <c r="FZ11" s="40">
        <f t="shared" si="7"/>
        <v>-1.632828377676087E-3</v>
      </c>
      <c r="GA11" s="40">
        <f t="shared" si="8"/>
        <v>-2.8507049938403246E-5</v>
      </c>
      <c r="GB11" s="40">
        <f t="shared" si="9"/>
        <v>1.7089516949261373E-3</v>
      </c>
      <c r="GC11" s="40">
        <f t="shared" si="10"/>
        <v>-1.0499503835049301E-3</v>
      </c>
      <c r="GD11" s="40">
        <f t="shared" si="11"/>
        <v>1.5402436560093857E-5</v>
      </c>
      <c r="GE11" s="40">
        <f t="shared" si="12"/>
        <v>8.7969563419496388E-6</v>
      </c>
      <c r="GF11" s="40">
        <f t="shared" si="13"/>
        <v>4.2205841056556011E-5</v>
      </c>
      <c r="GG11" s="40">
        <f t="shared" si="14"/>
        <v>6.8896827679048724E-5</v>
      </c>
      <c r="GH11" s="40">
        <f t="shared" si="15"/>
        <v>1.8945116375841133E-3</v>
      </c>
      <c r="GI11" s="40">
        <f t="shared" si="16"/>
        <v>6.5398758340255142E-7</v>
      </c>
      <c r="GJ11" s="40">
        <f t="shared" si="17"/>
        <v>5.2005003742101814E-6</v>
      </c>
      <c r="GK11" s="40">
        <f t="shared" si="18"/>
        <v>-1.0511140875287913E-5</v>
      </c>
      <c r="GL11" s="40">
        <f t="shared" si="19"/>
        <v>4.2710131848620879E-6</v>
      </c>
      <c r="GM11" s="40">
        <f t="shared" si="20"/>
        <v>-6.5029457135992944E-7</v>
      </c>
      <c r="GN11" s="40">
        <f t="shared" si="21"/>
        <v>-1.0178108897028106E-4</v>
      </c>
      <c r="GO11" s="40">
        <f t="shared" si="22"/>
        <v>-1.8393931723783438E-5</v>
      </c>
      <c r="GP11" s="40">
        <f t="shared" si="23"/>
        <v>0</v>
      </c>
      <c r="GQ11" s="40">
        <f t="shared" si="24"/>
        <v>4.381634921953426E-5</v>
      </c>
      <c r="GR11" s="40">
        <f t="shared" si="25"/>
        <v>2.5946155498258456E-3</v>
      </c>
      <c r="GS11" s="40">
        <f t="shared" si="26"/>
        <v>1.4442316355408182E-7</v>
      </c>
      <c r="GT11" s="40">
        <f t="shared" si="27"/>
        <v>-2.080305086998833E-5</v>
      </c>
      <c r="GU11" s="40">
        <f t="shared" si="28"/>
        <v>-1.750729601216614E-4</v>
      </c>
      <c r="GV11" s="40">
        <f t="shared" si="29"/>
        <v>0</v>
      </c>
      <c r="GW11" s="40">
        <f t="shared" si="30"/>
        <v>2.2747827590796765E-4</v>
      </c>
      <c r="GX11" s="40">
        <f t="shared" si="31"/>
        <v>3.3833768190411717E-6</v>
      </c>
      <c r="GY11" s="40">
        <f t="shared" si="32"/>
        <v>1.1137774605146905E-5</v>
      </c>
      <c r="GZ11" s="40">
        <f t="shared" si="33"/>
        <v>-4.2862671169799479E-4</v>
      </c>
      <c r="HA11" s="40">
        <f t="shared" si="34"/>
        <v>1.0835712858813715E-6</v>
      </c>
      <c r="HB11" s="40">
        <f t="shared" si="35"/>
        <v>8.8548061217628853E-6</v>
      </c>
      <c r="HC11" s="40">
        <f t="shared" si="36"/>
        <v>-8.0201410748266034E-4</v>
      </c>
      <c r="HD11" s="40">
        <f t="shared" si="37"/>
        <v>-2.7578614037614677E-4</v>
      </c>
      <c r="HE11" s="40">
        <f t="shared" si="38"/>
        <v>-3.0396809528253488E-5</v>
      </c>
      <c r="HF11" s="40">
        <f t="shared" si="39"/>
        <v>5.3097036543461565E-5</v>
      </c>
      <c r="HG11" s="40">
        <f t="shared" si="40"/>
        <v>-3.6596471172501603E-4</v>
      </c>
      <c r="HH11" s="40">
        <f t="shared" si="41"/>
        <v>-8.4466353207086775E-5</v>
      </c>
      <c r="HI11" s="40">
        <f t="shared" si="42"/>
        <v>1.0362878253292492E-5</v>
      </c>
      <c r="HJ11" s="40">
        <f t="shared" si="43"/>
        <v>1.7039412180503193E-5</v>
      </c>
      <c r="HK11" s="40">
        <f t="shared" si="44"/>
        <v>-5.5361218193470474E-5</v>
      </c>
      <c r="HL11" s="40">
        <f t="shared" si="45"/>
        <v>-9.7761482814135684E-4</v>
      </c>
      <c r="HM11" s="40">
        <f t="shared" si="46"/>
        <v>-4.6827162167863829E-4</v>
      </c>
      <c r="HN11" s="40">
        <f t="shared" si="47"/>
        <v>-2.6846002219796025E-4</v>
      </c>
      <c r="HO11" s="40">
        <f t="shared" si="48"/>
        <v>-4.2297175067856126E-4</v>
      </c>
      <c r="HP11" s="40">
        <f t="shared" si="49"/>
        <v>1.2627956082092768E-5</v>
      </c>
      <c r="HQ11" s="40">
        <f t="shared" si="50"/>
        <v>-4.3448423041445348E-5</v>
      </c>
      <c r="HR11" s="40">
        <f t="shared" si="51"/>
        <v>0</v>
      </c>
      <c r="HS11" s="40">
        <f t="shared" si="52"/>
        <v>0</v>
      </c>
      <c r="HT11" s="40">
        <f t="shared" si="53"/>
        <v>-2.2120647306137136E-6</v>
      </c>
      <c r="HU11" s="40">
        <f t="shared" si="54"/>
        <v>1.9060801865478274E-5</v>
      </c>
    </row>
    <row r="12" spans="1:229" x14ac:dyDescent="0.3">
      <c r="A12" s="32" t="s">
        <v>179</v>
      </c>
      <c r="B12" s="15">
        <v>166363.01123</v>
      </c>
      <c r="C12" s="15">
        <v>5821.7574136000003</v>
      </c>
      <c r="D12" s="15">
        <v>25762.389362000002</v>
      </c>
      <c r="E12" s="15">
        <v>54783.875706999999</v>
      </c>
      <c r="F12" s="15">
        <v>49521.535377</v>
      </c>
      <c r="G12" s="15">
        <v>2286.3527474000002</v>
      </c>
      <c r="H12" s="15">
        <v>35097.037989999997</v>
      </c>
      <c r="I12" s="17">
        <v>404.48002542</v>
      </c>
      <c r="J12" s="17">
        <v>10.138299245000001</v>
      </c>
      <c r="K12" s="17">
        <v>5.7269451999999998E-2</v>
      </c>
      <c r="L12" s="17">
        <v>0.18986141279999999</v>
      </c>
      <c r="M12" s="17">
        <v>301.69122528999998</v>
      </c>
      <c r="N12" s="17">
        <v>0.13927996140000001</v>
      </c>
      <c r="O12" s="17">
        <v>47.989891407999998</v>
      </c>
      <c r="P12" s="17">
        <v>0.14638332530000001</v>
      </c>
      <c r="Q12" s="17">
        <v>0.16617044</v>
      </c>
      <c r="R12" s="17">
        <v>0.95547976000000001</v>
      </c>
      <c r="S12" s="17">
        <v>3.9319126000000003E-3</v>
      </c>
      <c r="T12" s="17">
        <v>0.26620554130000001</v>
      </c>
      <c r="U12" s="17">
        <v>4.5400146000000002E-2</v>
      </c>
      <c r="V12" s="17">
        <v>3.8132888900000002E-2</v>
      </c>
      <c r="X12" s="17">
        <v>3.2937357E-2</v>
      </c>
      <c r="Y12" s="17">
        <v>343.18095718000001</v>
      </c>
      <c r="Z12" s="17">
        <v>61.510668391999999</v>
      </c>
      <c r="AA12" s="17">
        <v>0.26246969590000002</v>
      </c>
      <c r="AB12" s="17">
        <v>0.45160730119999998</v>
      </c>
      <c r="AD12" s="17">
        <v>0.2856518032</v>
      </c>
      <c r="AE12" s="17">
        <v>4.7885680954999996</v>
      </c>
      <c r="AF12" s="17">
        <v>278.45948798000001</v>
      </c>
      <c r="AG12" s="17">
        <v>29.313628665</v>
      </c>
      <c r="AH12" s="17">
        <v>0.34572370689999998</v>
      </c>
      <c r="AI12" s="17">
        <v>0.63352498499999998</v>
      </c>
      <c r="AJ12" s="17">
        <v>1.7062163999999999E-3</v>
      </c>
      <c r="AK12" s="17">
        <v>341.71320527</v>
      </c>
      <c r="AL12" s="17">
        <v>2.5964119999999998E-4</v>
      </c>
      <c r="AM12" s="17">
        <v>9.9553860000000001E-4</v>
      </c>
      <c r="AN12" s="17">
        <v>130.21858657999999</v>
      </c>
      <c r="AO12" s="17">
        <v>3.9083296946999999</v>
      </c>
      <c r="AP12" s="17">
        <v>5.4906036800000002E-2</v>
      </c>
      <c r="AQ12" s="17">
        <v>0.93668382539999995</v>
      </c>
      <c r="AR12" s="17">
        <v>0.5011782803</v>
      </c>
      <c r="AS12" s="17">
        <v>9.1636655604000001</v>
      </c>
      <c r="AT12" s="17">
        <v>100.91479643</v>
      </c>
      <c r="AU12" s="17">
        <v>320.12242500000002</v>
      </c>
      <c r="AV12" s="17">
        <v>206.87188509999999</v>
      </c>
      <c r="AW12" s="17">
        <v>5.1186464000000001E-2</v>
      </c>
      <c r="AX12" s="17">
        <v>3.5311232999999998E-3</v>
      </c>
      <c r="BA12" s="17">
        <v>33.045468999999997</v>
      </c>
      <c r="BB12" s="17">
        <v>0.28404204249999998</v>
      </c>
      <c r="BD12" s="17" t="s">
        <v>179</v>
      </c>
      <c r="BE12" s="17">
        <v>313.89821650386301</v>
      </c>
      <c r="BF12" s="17">
        <v>63.011268607715202</v>
      </c>
      <c r="BG12" s="17">
        <v>5.1184615958983097E-2</v>
      </c>
      <c r="BH12" s="17">
        <v>10.124994727447</v>
      </c>
      <c r="BI12" s="17">
        <v>0</v>
      </c>
      <c r="BJ12" s="17">
        <v>5.7271137400353798E-2</v>
      </c>
      <c r="BK12" s="17">
        <v>404.71447700893702</v>
      </c>
      <c r="BL12" s="17">
        <v>404.71447700893702</v>
      </c>
      <c r="BM12" s="17">
        <v>270.65054531981298</v>
      </c>
      <c r="BN12" s="17">
        <v>62.3220817256339</v>
      </c>
      <c r="BO12" s="17">
        <v>7.7623692450823095E-2</v>
      </c>
      <c r="BP12" s="17">
        <v>0.11170209272529801</v>
      </c>
      <c r="BQ12" s="17">
        <v>301.643664756492</v>
      </c>
      <c r="BR12" s="17">
        <v>0.28404684001576203</v>
      </c>
      <c r="BS12" s="17">
        <v>4.44432438598521E-2</v>
      </c>
      <c r="BT12" s="17">
        <v>9.4441793802807497E-2</v>
      </c>
      <c r="BU12" s="17">
        <v>0</v>
      </c>
      <c r="BV12" s="17">
        <v>48.022399275630399</v>
      </c>
      <c r="BW12" s="17">
        <v>3.5036597793173301E-2</v>
      </c>
      <c r="BX12" s="17">
        <v>0.11094920656426099</v>
      </c>
      <c r="BY12" s="17">
        <v>0.166169909911796</v>
      </c>
      <c r="BZ12" s="17">
        <v>0</v>
      </c>
      <c r="CA12" s="17">
        <v>2263.9613765665699</v>
      </c>
      <c r="CB12" s="17">
        <v>0.95547064452589403</v>
      </c>
      <c r="CC12" s="17">
        <v>3.5312426026387102E-3</v>
      </c>
      <c r="CD12" s="17">
        <v>1.13802052172379E-3</v>
      </c>
      <c r="CE12" s="17">
        <v>2.7861714272171601E-3</v>
      </c>
      <c r="CF12" s="17">
        <v>0.26620336245197901</v>
      </c>
      <c r="CG12" s="17">
        <v>4.7885825331701897</v>
      </c>
      <c r="CH12" s="17">
        <v>4.5402342269152803E-2</v>
      </c>
      <c r="CI12" s="17">
        <v>2.5963769728566899E-4</v>
      </c>
      <c r="CJ12" s="17">
        <v>0.633516602499821</v>
      </c>
      <c r="CK12" s="17">
        <v>9.9549383567022992E-4</v>
      </c>
      <c r="CL12" s="17">
        <v>166338.396671461</v>
      </c>
      <c r="CM12" s="17">
        <v>3.8129458914724301E-2</v>
      </c>
      <c r="CN12" s="17">
        <v>2492.7757558764201</v>
      </c>
      <c r="CO12" s="17">
        <v>99.572351903186799</v>
      </c>
      <c r="CP12" s="17">
        <v>307.41268942911699</v>
      </c>
      <c r="CQ12" s="17">
        <v>100.900275654692</v>
      </c>
      <c r="CR12" s="17">
        <v>1988.24091610952</v>
      </c>
      <c r="CS12" s="17">
        <v>3.2937443464356599E-2</v>
      </c>
      <c r="CT12" s="17">
        <v>3.3819301771063699E-3</v>
      </c>
      <c r="CU12" s="17">
        <v>343.684389527924</v>
      </c>
      <c r="CV12" s="17">
        <v>343.684389527924</v>
      </c>
      <c r="CW12" s="17">
        <v>116.287985807374</v>
      </c>
      <c r="CX12" s="17">
        <v>0</v>
      </c>
      <c r="CY12" s="17">
        <v>61.5105759477416</v>
      </c>
      <c r="CZ12" s="17">
        <v>320.07293628505698</v>
      </c>
      <c r="DA12" s="17">
        <v>7.7047525583617396E-2</v>
      </c>
      <c r="DB12" s="17">
        <v>0.16123320279306699</v>
      </c>
      <c r="DC12" s="17">
        <v>0</v>
      </c>
      <c r="DD12" s="17">
        <v>1130.4609624503501</v>
      </c>
      <c r="DE12" s="17">
        <v>7.5936338374307697</v>
      </c>
      <c r="DF12" s="5">
        <v>8.0465123104789596E-5</v>
      </c>
      <c r="DG12" s="17">
        <v>235.20070794905999</v>
      </c>
      <c r="DH12" s="17">
        <v>15.3136842106675</v>
      </c>
      <c r="DI12" s="17">
        <v>0.117102997040295</v>
      </c>
      <c r="DJ12" s="17">
        <v>0.33329328809448899</v>
      </c>
      <c r="DK12" s="17">
        <v>0</v>
      </c>
      <c r="DL12" s="17">
        <v>9.3997777037759606E-2</v>
      </c>
      <c r="DM12" s="17">
        <v>0.19084365062253</v>
      </c>
      <c r="DN12" s="17">
        <v>278.46136370363598</v>
      </c>
      <c r="DO12" s="17">
        <v>33.045409596335901</v>
      </c>
      <c r="DP12" s="17">
        <v>113.438186654392</v>
      </c>
      <c r="DQ12" s="17">
        <v>29.270604915450299</v>
      </c>
      <c r="DR12" s="17">
        <v>5820.2481933479903</v>
      </c>
      <c r="DS12" s="17">
        <v>0</v>
      </c>
      <c r="DT12" s="17">
        <v>0.14134540509377899</v>
      </c>
      <c r="DU12" s="17">
        <v>0.203399406614968</v>
      </c>
      <c r="DV12" s="17">
        <v>35175.8354182443</v>
      </c>
      <c r="DW12" s="17">
        <v>23149.552570269501</v>
      </c>
      <c r="DX12" s="17">
        <v>2572.1725485474199</v>
      </c>
      <c r="DY12" s="17">
        <v>25721.725118817001</v>
      </c>
      <c r="DZ12" s="17">
        <v>0.116728510099379</v>
      </c>
      <c r="EA12" s="17">
        <v>1503.3337913248599</v>
      </c>
      <c r="EB12" s="17">
        <v>44.569795558488003</v>
      </c>
      <c r="EC12" s="17">
        <v>3.9048864099340199</v>
      </c>
      <c r="ED12" s="17">
        <v>5.49055733619934E-2</v>
      </c>
      <c r="EE12" s="17">
        <v>0.936704090204313</v>
      </c>
      <c r="EF12" s="17">
        <v>0.50117654029993897</v>
      </c>
      <c r="EG12" s="17">
        <v>9.1516482817506795</v>
      </c>
      <c r="EH12" s="17">
        <v>8.0151932485656108</v>
      </c>
      <c r="EI12" s="17">
        <v>22036.509779404401</v>
      </c>
      <c r="EJ12" s="17">
        <v>178.98901240540701</v>
      </c>
      <c r="EK12" s="17">
        <v>1546.28196608189</v>
      </c>
      <c r="EL12" s="17">
        <v>2879.1024146122299</v>
      </c>
      <c r="EM12" s="17">
        <v>7.5922156923891002</v>
      </c>
      <c r="EN12" s="17">
        <v>5.6783868869635101E-2</v>
      </c>
      <c r="EO12" s="17">
        <v>2.41848549524077E-2</v>
      </c>
      <c r="EP12" s="17">
        <v>3426.2814121706101</v>
      </c>
      <c r="EQ12" s="17">
        <v>54712.348697813301</v>
      </c>
      <c r="ER12" s="17">
        <v>49458.243863628399</v>
      </c>
      <c r="ES12" s="17">
        <v>5254.10483418487</v>
      </c>
      <c r="ET12" s="17">
        <v>56.259007392097502</v>
      </c>
      <c r="EU12" s="17">
        <v>0.50263224416430996</v>
      </c>
      <c r="EV12" s="17">
        <v>5027.81428771419</v>
      </c>
      <c r="EW12" s="17">
        <v>162.92565058945999</v>
      </c>
      <c r="EX12" s="17">
        <v>9844.4189705517492</v>
      </c>
      <c r="EY12" s="17">
        <v>265.79590168488198</v>
      </c>
      <c r="EZ12" s="17">
        <v>87.429738407270804</v>
      </c>
      <c r="FA12" s="17">
        <v>20317.334375347898</v>
      </c>
      <c r="FB12" s="17">
        <v>1.7048904710874799E-3</v>
      </c>
      <c r="FC12" s="17">
        <v>263.64286309277799</v>
      </c>
      <c r="FD12" s="17">
        <v>3627.0121324977799</v>
      </c>
      <c r="FE12" s="17">
        <v>2022.03229759089</v>
      </c>
      <c r="FF12" s="17">
        <v>0.39987152807861698</v>
      </c>
      <c r="FG12" s="17">
        <v>2281.8136885490799</v>
      </c>
      <c r="FH12" s="17">
        <v>377.29073580256699</v>
      </c>
      <c r="FI12" s="17">
        <v>206.856054313172</v>
      </c>
      <c r="FJ12" s="17">
        <v>6.9349014579561902E-4</v>
      </c>
      <c r="FK12" s="17">
        <v>63.9697943646403</v>
      </c>
      <c r="FL12" s="17">
        <v>1081.70009860031</v>
      </c>
      <c r="FM12" s="17">
        <v>341.639452046288</v>
      </c>
      <c r="FN12" s="17">
        <v>61.3373342139651</v>
      </c>
      <c r="FO12" s="17">
        <v>35096.242150498401</v>
      </c>
      <c r="FP12" s="17">
        <v>130.17877200361599</v>
      </c>
      <c r="FQ12" s="17">
        <v>826.10257111311296</v>
      </c>
      <c r="FS12" s="25">
        <f t="shared" si="0"/>
        <v>0</v>
      </c>
      <c r="FT12" s="94">
        <f t="shared" si="1"/>
        <v>1.0022678572653045</v>
      </c>
      <c r="FU12" s="40">
        <f t="shared" si="2"/>
        <v>-1.4795691877068738E-4</v>
      </c>
      <c r="FV12" s="40">
        <f t="shared" si="3"/>
        <v>-2.5923791473762646E-4</v>
      </c>
      <c r="FW12" s="40">
        <f t="shared" si="4"/>
        <v>-1.5784344616334778E-3</v>
      </c>
      <c r="FX12" s="40">
        <f t="shared" si="5"/>
        <v>-1.3056215585995744E-3</v>
      </c>
      <c r="FY12" s="40">
        <f t="shared" si="6"/>
        <v>-1.2780604011925862E-3</v>
      </c>
      <c r="FZ12" s="40">
        <f t="shared" si="7"/>
        <v>-1.9852837039612951E-3</v>
      </c>
      <c r="GA12" s="40">
        <f t="shared" si="8"/>
        <v>-2.2675403600227433E-5</v>
      </c>
      <c r="GB12" s="40">
        <f t="shared" si="9"/>
        <v>5.7963700109436172E-4</v>
      </c>
      <c r="GC12" s="40">
        <f t="shared" si="10"/>
        <v>-1.3123027079283162E-3</v>
      </c>
      <c r="GD12" s="40">
        <f t="shared" si="11"/>
        <v>2.9429308207803228E-5</v>
      </c>
      <c r="GE12" s="40">
        <f t="shared" si="12"/>
        <v>-2.821150522266122E-3</v>
      </c>
      <c r="GF12" s="40">
        <f t="shared" si="13"/>
        <v>-1.5764639313675378E-4</v>
      </c>
      <c r="GG12" s="40">
        <f t="shared" si="14"/>
        <v>-2.8354670217508415E-3</v>
      </c>
      <c r="GH12" s="40">
        <f t="shared" si="15"/>
        <v>6.7738989767709989E-4</v>
      </c>
      <c r="GI12" s="40">
        <f t="shared" si="16"/>
        <v>-2.7156162886108753E-3</v>
      </c>
      <c r="GJ12" s="40">
        <f t="shared" si="17"/>
        <v>-3.1900270830253975E-6</v>
      </c>
      <c r="GK12" s="40">
        <f t="shared" si="18"/>
        <v>-9.5402063838387131E-6</v>
      </c>
      <c r="GL12" s="40">
        <f t="shared" si="19"/>
        <v>-1.9635866420453182E-3</v>
      </c>
      <c r="GM12" s="40">
        <f t="shared" si="20"/>
        <v>-8.1848334575073572E-6</v>
      </c>
      <c r="GN12" s="40">
        <f t="shared" si="21"/>
        <v>4.8375816958830701E-5</v>
      </c>
      <c r="GO12" s="40">
        <f t="shared" si="22"/>
        <v>-8.9948214642099721E-5</v>
      </c>
      <c r="GP12" s="40">
        <f t="shared" si="23"/>
        <v>0</v>
      </c>
      <c r="GQ12" s="40">
        <f t="shared" si="24"/>
        <v>2.6251152027209779E-6</v>
      </c>
      <c r="GR12" s="40">
        <f t="shared" si="25"/>
        <v>1.4669588664266635E-3</v>
      </c>
      <c r="GS12" s="40">
        <f t="shared" si="26"/>
        <v>-1.5028979657682519E-6</v>
      </c>
      <c r="GT12" s="40">
        <f t="shared" si="27"/>
        <v>-1.566874565778243E-5</v>
      </c>
      <c r="GU12" s="40">
        <f t="shared" si="28"/>
        <v>-2.6815688364605055E-3</v>
      </c>
      <c r="GV12" s="40">
        <f t="shared" si="29"/>
        <v>0</v>
      </c>
      <c r="GW12" s="40">
        <f t="shared" si="30"/>
        <v>-2.8369347948522306E-3</v>
      </c>
      <c r="GX12" s="40">
        <f t="shared" si="31"/>
        <v>3.0150286896026412E-6</v>
      </c>
      <c r="GY12" s="40">
        <f t="shared" si="32"/>
        <v>6.7360737089009598E-6</v>
      </c>
      <c r="GZ12" s="40">
        <f t="shared" si="33"/>
        <v>-1.4677046653412105E-3</v>
      </c>
      <c r="HA12" s="40">
        <f t="shared" si="34"/>
        <v>-2.8314378554784411E-3</v>
      </c>
      <c r="HB12" s="40">
        <f t="shared" si="35"/>
        <v>-1.323152263518508E-5</v>
      </c>
      <c r="HC12" s="40">
        <f t="shared" si="36"/>
        <v>-7.771164973680801E-4</v>
      </c>
      <c r="HD12" s="40">
        <f t="shared" si="37"/>
        <v>-2.158336949657197E-4</v>
      </c>
      <c r="HE12" s="40">
        <f t="shared" si="38"/>
        <v>-1.3490595217497329E-5</v>
      </c>
      <c r="HF12" s="40">
        <f t="shared" si="39"/>
        <v>-4.4964936337064841E-5</v>
      </c>
      <c r="HG12" s="40">
        <f t="shared" si="40"/>
        <v>-3.0575187021818337E-4</v>
      </c>
      <c r="HH12" s="40">
        <f t="shared" si="41"/>
        <v>-8.8101184775925007E-4</v>
      </c>
      <c r="HI12" s="40">
        <f t="shared" si="42"/>
        <v>-8.4405656210533112E-6</v>
      </c>
      <c r="HJ12" s="40">
        <f t="shared" si="43"/>
        <v>2.1634626075024638E-5</v>
      </c>
      <c r="HK12" s="40">
        <f t="shared" si="44"/>
        <v>-3.4718185712139E-6</v>
      </c>
      <c r="HL12" s="40">
        <f t="shared" si="45"/>
        <v>-1.3114051980740457E-3</v>
      </c>
      <c r="HM12" s="40">
        <f t="shared" si="46"/>
        <v>-1.4389143932993525E-4</v>
      </c>
      <c r="HN12" s="40">
        <f t="shared" si="47"/>
        <v>-1.5459309026238414E-4</v>
      </c>
      <c r="HO12" s="40">
        <f t="shared" si="48"/>
        <v>-7.6524593084933176E-5</v>
      </c>
      <c r="HP12" s="40">
        <f t="shared" si="49"/>
        <v>-3.6104096131818941E-5</v>
      </c>
      <c r="HQ12" s="40">
        <f t="shared" si="50"/>
        <v>3.3786030272674624E-5</v>
      </c>
      <c r="HR12" s="40">
        <f t="shared" si="51"/>
        <v>0</v>
      </c>
      <c r="HS12" s="40">
        <f t="shared" si="52"/>
        <v>0</v>
      </c>
      <c r="HT12" s="40">
        <f t="shared" si="53"/>
        <v>-1.7976341657060569E-6</v>
      </c>
      <c r="HU12" s="40">
        <f t="shared" si="54"/>
        <v>1.689016076570782E-5</v>
      </c>
    </row>
    <row r="13" spans="1:229" x14ac:dyDescent="0.3">
      <c r="A13" s="32" t="s">
        <v>180</v>
      </c>
      <c r="B13" s="15">
        <v>9443.6926378999997</v>
      </c>
      <c r="C13" s="15">
        <v>660.58629470000005</v>
      </c>
      <c r="D13" s="15">
        <v>5012.0522999000004</v>
      </c>
      <c r="E13" s="15">
        <v>5031.608835</v>
      </c>
      <c r="F13" s="15">
        <v>4265.7585196999999</v>
      </c>
      <c r="G13" s="15">
        <v>222.36577751999999</v>
      </c>
      <c r="H13" s="15">
        <v>23759.060412999999</v>
      </c>
      <c r="I13" s="17">
        <v>273.66705153999999</v>
      </c>
      <c r="J13" s="17">
        <v>0.77653214569999995</v>
      </c>
      <c r="K13" s="17">
        <v>1.11475028E-2</v>
      </c>
      <c r="L13" s="17">
        <v>4.9863322100000003E-2</v>
      </c>
      <c r="M13" s="17">
        <v>54.880434323000003</v>
      </c>
      <c r="N13" s="17">
        <v>3.7130588300000003E-2</v>
      </c>
      <c r="O13" s="17">
        <v>4.1772417051000001</v>
      </c>
      <c r="P13" s="17">
        <v>3.9892607500000003E-2</v>
      </c>
      <c r="Q13" s="17">
        <v>3.2345082499999997E-2</v>
      </c>
      <c r="R13" s="17">
        <v>0.1859969584</v>
      </c>
      <c r="S13" s="17">
        <v>7.2152841999999998E-3</v>
      </c>
      <c r="T13" s="17">
        <v>0.69424904730000003</v>
      </c>
      <c r="U13" s="17">
        <v>8.8371384999999993E-3</v>
      </c>
      <c r="V13" s="17">
        <v>6.5813197000000002E-3</v>
      </c>
      <c r="W13" s="17">
        <v>2.5900703000000001E-7</v>
      </c>
      <c r="X13" s="17">
        <v>6.4112570999999997E-3</v>
      </c>
      <c r="Y13" s="17">
        <v>38.639188697000002</v>
      </c>
      <c r="Z13" s="17">
        <v>6.3530357977999996</v>
      </c>
      <c r="AA13" s="17">
        <v>3.3506699799999998E-2</v>
      </c>
      <c r="AB13" s="17">
        <v>0.1287106472</v>
      </c>
      <c r="AD13" s="17">
        <v>7.4229691E-2</v>
      </c>
      <c r="AE13" s="17">
        <v>0.45742531250000001</v>
      </c>
      <c r="AF13" s="17">
        <v>472.73876316000002</v>
      </c>
      <c r="AG13" s="17">
        <v>4.4175060350999997</v>
      </c>
      <c r="AH13" s="17">
        <v>3.7534119800000001E-2</v>
      </c>
      <c r="AI13" s="17">
        <v>0.1233249168</v>
      </c>
      <c r="AJ13" s="17">
        <v>3.3211470000000002E-4</v>
      </c>
      <c r="AK13" s="17">
        <v>115.31483946</v>
      </c>
      <c r="AL13" s="17">
        <v>5.0539199999999999E-5</v>
      </c>
      <c r="AM13" s="17">
        <v>1.9378169999999999E-4</v>
      </c>
      <c r="AN13" s="17">
        <v>49.781563896999998</v>
      </c>
      <c r="AO13" s="17">
        <v>0.92226040509999996</v>
      </c>
      <c r="AP13" s="17">
        <v>3.2386224000000002E-3</v>
      </c>
      <c r="AQ13" s="17">
        <v>7.9093128700000001E-2</v>
      </c>
      <c r="AR13" s="17">
        <v>2.8487871800000002E-2</v>
      </c>
      <c r="AS13" s="17">
        <v>1.2271904221000001</v>
      </c>
      <c r="AT13" s="17">
        <v>11.394059149</v>
      </c>
      <c r="AU13" s="17">
        <v>118.08658444</v>
      </c>
      <c r="AV13" s="17">
        <v>13.496603197000001</v>
      </c>
      <c r="AW13" s="17">
        <v>9.9634409000000004E-3</v>
      </c>
      <c r="AX13" s="17">
        <v>6.8733300000000004E-4</v>
      </c>
      <c r="BA13" s="17">
        <v>1.8684521387999999</v>
      </c>
      <c r="BB13" s="17">
        <v>2.41906676E-2</v>
      </c>
      <c r="BD13" s="17" t="s">
        <v>180</v>
      </c>
      <c r="BE13" s="17">
        <v>1303.9084850817201</v>
      </c>
      <c r="BF13" s="17">
        <v>7.3970854305418197</v>
      </c>
      <c r="BG13" s="17">
        <v>9.9636213521773504E-3</v>
      </c>
      <c r="BH13" s="17">
        <v>0.77522783788232197</v>
      </c>
      <c r="BI13" s="17">
        <v>0</v>
      </c>
      <c r="BJ13" s="17">
        <v>1.11476071523889E-2</v>
      </c>
      <c r="BK13" s="17">
        <v>273.69981228712999</v>
      </c>
      <c r="BL13" s="17">
        <v>273.69981228712999</v>
      </c>
      <c r="BM13" s="17">
        <v>704.73650373759403</v>
      </c>
      <c r="BN13" s="17">
        <v>28.695815567260102</v>
      </c>
      <c r="BO13" s="17">
        <v>2.0388106842595399E-2</v>
      </c>
      <c r="BP13" s="17">
        <v>2.93390818873768E-2</v>
      </c>
      <c r="BQ13" s="17">
        <v>54.874073849685601</v>
      </c>
      <c r="BR13" s="17">
        <v>2.4189731933881999E-2</v>
      </c>
      <c r="BS13" s="17">
        <v>1.18491383268021E-2</v>
      </c>
      <c r="BT13" s="17">
        <v>2.5179342755887599E-2</v>
      </c>
      <c r="BU13" s="5">
        <v>2.5915030127435997E-7</v>
      </c>
      <c r="BV13" s="17">
        <v>4.1788462773391499</v>
      </c>
      <c r="BW13" s="17">
        <v>9.5497623593864493E-3</v>
      </c>
      <c r="BX13" s="17">
        <v>3.02407336232411E-2</v>
      </c>
      <c r="BY13" s="17">
        <v>3.2344223428735497E-2</v>
      </c>
      <c r="BZ13" s="5">
        <v>0</v>
      </c>
      <c r="CA13" s="17">
        <v>453.96046999752201</v>
      </c>
      <c r="CB13" s="17">
        <v>0.185996016031302</v>
      </c>
      <c r="CC13" s="17">
        <v>6.87384041934778E-4</v>
      </c>
      <c r="CD13" s="17">
        <v>2.0871207599332002E-3</v>
      </c>
      <c r="CE13" s="17">
        <v>5.1097718711178002E-3</v>
      </c>
      <c r="CF13" s="17">
        <v>0.694247861535501</v>
      </c>
      <c r="CG13" s="17">
        <v>0.45742139274260502</v>
      </c>
      <c r="CH13" s="17">
        <v>8.8372540355530407E-3</v>
      </c>
      <c r="CI13" s="5">
        <v>5.0540878353891398E-5</v>
      </c>
      <c r="CJ13" s="17">
        <v>0.12332712708199201</v>
      </c>
      <c r="CK13" s="17">
        <v>1.93777110305505E-4</v>
      </c>
      <c r="CL13" s="17">
        <v>9447.9600375667505</v>
      </c>
      <c r="CM13" s="17">
        <v>6.5817977806881698E-3</v>
      </c>
      <c r="CN13" s="17">
        <v>56.764899887633597</v>
      </c>
      <c r="CO13" s="17">
        <v>14.9380913186752</v>
      </c>
      <c r="CP13" s="17">
        <v>13.2926389876052</v>
      </c>
      <c r="CQ13" s="17">
        <v>11.3915195847605</v>
      </c>
      <c r="CR13" s="17">
        <v>6442.5021815773098</v>
      </c>
      <c r="CS13" s="17">
        <v>6.4111653435753504E-3</v>
      </c>
      <c r="CT13" s="17">
        <v>1.26060999912917E-3</v>
      </c>
      <c r="CU13" s="17">
        <v>38.657068762391702</v>
      </c>
      <c r="CV13" s="17">
        <v>38.657068762391702</v>
      </c>
      <c r="CW13" s="17">
        <v>63.539343684743798</v>
      </c>
      <c r="CX13" s="17">
        <v>0</v>
      </c>
      <c r="CY13" s="17">
        <v>6.3531873230157103</v>
      </c>
      <c r="CZ13" s="17">
        <v>118.081439509937</v>
      </c>
      <c r="DA13" s="17">
        <v>7.2894906090282497E-3</v>
      </c>
      <c r="DB13" s="17">
        <v>2.4090024552144901E-2</v>
      </c>
      <c r="DC13" s="17">
        <v>0</v>
      </c>
      <c r="DD13" s="17">
        <v>461.38982397133901</v>
      </c>
      <c r="DE13" s="17">
        <v>2.19433006635483</v>
      </c>
      <c r="DF13" s="5">
        <v>2.99947399980776E-5</v>
      </c>
      <c r="DG13" s="17">
        <v>150.62570266507001</v>
      </c>
      <c r="DH13" s="17">
        <v>1.80634296387352</v>
      </c>
      <c r="DI13" s="17">
        <v>3.3379938597970601E-2</v>
      </c>
      <c r="DJ13" s="17">
        <v>9.5004456654375902E-2</v>
      </c>
      <c r="DK13" s="17">
        <v>0</v>
      </c>
      <c r="DL13" s="17">
        <v>2.4428424176986999E-2</v>
      </c>
      <c r="DM13" s="17">
        <v>4.9597187541681097E-2</v>
      </c>
      <c r="DN13" s="17">
        <v>472.79794212175301</v>
      </c>
      <c r="DO13" s="17">
        <v>1.8684485286000001</v>
      </c>
      <c r="DP13" s="17">
        <v>53.9830930264594</v>
      </c>
      <c r="DQ13" s="17">
        <v>4.4128448864947298</v>
      </c>
      <c r="DR13" s="17">
        <v>660.57793720630195</v>
      </c>
      <c r="DS13" s="17">
        <v>0</v>
      </c>
      <c r="DT13" s="17">
        <v>1.53471219288237E-2</v>
      </c>
      <c r="DU13" s="17">
        <v>2.2084898229137302E-2</v>
      </c>
      <c r="DV13" s="17">
        <v>24970.242510513199</v>
      </c>
      <c r="DW13" s="17">
        <v>4504.2453502273502</v>
      </c>
      <c r="DX13" s="17">
        <v>500.47184392621102</v>
      </c>
      <c r="DY13" s="17">
        <v>5004.7171941535598</v>
      </c>
      <c r="DZ13" s="17">
        <v>7.0596769030144793E-2</v>
      </c>
      <c r="EA13" s="17">
        <v>137.88883330649199</v>
      </c>
      <c r="EB13" s="17">
        <v>179.85825304672599</v>
      </c>
      <c r="EC13" s="17">
        <v>0.92188727997376496</v>
      </c>
      <c r="ED13" s="17">
        <v>3.23816776983746E-3</v>
      </c>
      <c r="EE13" s="17">
        <v>7.9092256473376393E-2</v>
      </c>
      <c r="EF13" s="17">
        <v>2.8487265466690899E-2</v>
      </c>
      <c r="EG13" s="17">
        <v>1.2259974650727199</v>
      </c>
      <c r="EH13" s="17">
        <v>0.83067678180305005</v>
      </c>
      <c r="EI13" s="17">
        <v>12171.984617685401</v>
      </c>
      <c r="EJ13" s="17">
        <v>17.8303951418949</v>
      </c>
      <c r="EK13" s="17">
        <v>57.709276347161698</v>
      </c>
      <c r="EL13" s="17">
        <v>182.95378418955301</v>
      </c>
      <c r="EM13" s="17">
        <v>1.1490522087556501</v>
      </c>
      <c r="EN13" s="17">
        <v>6.7905003389606394E-2</v>
      </c>
      <c r="EO13" s="17">
        <v>2.1255936738371999E-3</v>
      </c>
      <c r="EP13" s="17">
        <v>260.27636924111403</v>
      </c>
      <c r="EQ13" s="17">
        <v>5026.6301810775904</v>
      </c>
      <c r="ER13" s="17">
        <v>4261.21162035404</v>
      </c>
      <c r="ES13" s="17">
        <v>765.41856072355597</v>
      </c>
      <c r="ET13" s="17">
        <v>5.0919334302264696</v>
      </c>
      <c r="EU13" s="17">
        <v>8.4089261220147996E-2</v>
      </c>
      <c r="EV13" s="17">
        <v>515.86658927341102</v>
      </c>
      <c r="EW13" s="17">
        <v>10.399919740736401</v>
      </c>
      <c r="EX13" s="17">
        <v>788.12723529379298</v>
      </c>
      <c r="EY13" s="17">
        <v>6.9656331123199804</v>
      </c>
      <c r="EZ13" s="17">
        <v>6.93029630450238</v>
      </c>
      <c r="FA13" s="17">
        <v>1863.9017531154</v>
      </c>
      <c r="FB13" s="17">
        <v>3.3185446686067298E-4</v>
      </c>
      <c r="FC13" s="17">
        <v>18.145297957644299</v>
      </c>
      <c r="FD13" s="17">
        <v>357.71448156550201</v>
      </c>
      <c r="FE13" s="17">
        <v>185.26614000121199</v>
      </c>
      <c r="FF13" s="17">
        <v>4.6090342036078598E-2</v>
      </c>
      <c r="FG13" s="17">
        <v>221.89511259732001</v>
      </c>
      <c r="FH13" s="17">
        <v>138.75069236426901</v>
      </c>
      <c r="FI13" s="17">
        <v>13.496575070906101</v>
      </c>
      <c r="FJ13" s="17">
        <v>0.35754316192066599</v>
      </c>
      <c r="FK13" s="17">
        <v>10.405956418674601</v>
      </c>
      <c r="FL13" s="17">
        <v>460.02365960090998</v>
      </c>
      <c r="FM13" s="17">
        <v>115.300576773511</v>
      </c>
      <c r="FN13" s="17">
        <v>264.26810470050702</v>
      </c>
      <c r="FO13" s="17">
        <v>23760.6331639081</v>
      </c>
      <c r="FP13" s="17">
        <v>49.772173287697598</v>
      </c>
      <c r="FQ13" s="17">
        <v>303.76369188998899</v>
      </c>
      <c r="FS13" s="25">
        <f t="shared" si="0"/>
        <v>0</v>
      </c>
      <c r="FT13" s="94">
        <f t="shared" si="1"/>
        <v>1.0509081276690249</v>
      </c>
      <c r="FU13" s="40">
        <f t="shared" si="2"/>
        <v>4.5187828854410984E-4</v>
      </c>
      <c r="FV13" s="40">
        <f t="shared" si="3"/>
        <v>-1.2651630476068156E-5</v>
      </c>
      <c r="FW13" s="40">
        <f t="shared" si="4"/>
        <v>-1.4634934568793212E-3</v>
      </c>
      <c r="FX13" s="40">
        <f t="shared" si="5"/>
        <v>-9.8947555059884719E-4</v>
      </c>
      <c r="FY13" s="40">
        <f t="shared" si="6"/>
        <v>-1.0659064091325247E-3</v>
      </c>
      <c r="FZ13" s="40">
        <f t="shared" si="7"/>
        <v>-2.1166248148848099E-3</v>
      </c>
      <c r="GA13" s="40">
        <f t="shared" si="8"/>
        <v>6.6195837746183336E-5</v>
      </c>
      <c r="GB13" s="40">
        <f t="shared" si="9"/>
        <v>1.1971023528643537E-4</v>
      </c>
      <c r="GC13" s="40">
        <f t="shared" si="10"/>
        <v>-1.679657210458719E-3</v>
      </c>
      <c r="GD13" s="40">
        <f t="shared" si="11"/>
        <v>9.3610551862862784E-6</v>
      </c>
      <c r="GE13" s="40">
        <f t="shared" si="12"/>
        <v>-2.7301303702707688E-3</v>
      </c>
      <c r="GF13" s="40">
        <f t="shared" si="13"/>
        <v>-1.1589692014766338E-4</v>
      </c>
      <c r="GG13" s="40">
        <f t="shared" si="14"/>
        <v>-2.7499488153896485E-3</v>
      </c>
      <c r="GH13" s="40">
        <f t="shared" si="15"/>
        <v>3.8412243112261312E-4</v>
      </c>
      <c r="GI13" s="40">
        <f t="shared" si="16"/>
        <v>-2.559660141855916E-3</v>
      </c>
      <c r="GJ13" s="40">
        <f t="shared" si="17"/>
        <v>-2.6559563250461121E-5</v>
      </c>
      <c r="GK13" s="40">
        <f t="shared" si="18"/>
        <v>-5.0665812285271188E-6</v>
      </c>
      <c r="GL13" s="40">
        <f t="shared" si="19"/>
        <v>-2.5489736009289055E-3</v>
      </c>
      <c r="GM13" s="40">
        <f t="shared" si="20"/>
        <v>-1.7079814565764862E-6</v>
      </c>
      <c r="GN13" s="40">
        <f t="shared" si="21"/>
        <v>1.3073864695153855E-5</v>
      </c>
      <c r="GO13" s="40">
        <f t="shared" si="22"/>
        <v>7.2642070278036212E-5</v>
      </c>
      <c r="GP13" s="40">
        <f t="shared" si="23"/>
        <v>5.5315592924238687E-4</v>
      </c>
      <c r="GQ13" s="40">
        <f t="shared" si="24"/>
        <v>-1.4311768069523582E-5</v>
      </c>
      <c r="GR13" s="40">
        <f t="shared" si="25"/>
        <v>4.6274432757665722E-4</v>
      </c>
      <c r="GS13" s="40">
        <f t="shared" si="26"/>
        <v>2.3850836125177291E-5</v>
      </c>
      <c r="GT13" s="40">
        <f t="shared" si="27"/>
        <v>-4.7481996112711387E-5</v>
      </c>
      <c r="GU13" s="40">
        <f t="shared" si="28"/>
        <v>-2.53477046966075E-3</v>
      </c>
      <c r="GV13" s="40">
        <f t="shared" si="29"/>
        <v>0</v>
      </c>
      <c r="GW13" s="40">
        <f t="shared" si="30"/>
        <v>-2.7492945017366702E-3</v>
      </c>
      <c r="GX13" s="40">
        <f t="shared" si="31"/>
        <v>-8.5691746562428075E-6</v>
      </c>
      <c r="GY13" s="40">
        <f t="shared" si="32"/>
        <v>1.2518322245760473E-4</v>
      </c>
      <c r="GZ13" s="40">
        <f t="shared" si="33"/>
        <v>-1.0551538737545558E-3</v>
      </c>
      <c r="HA13" s="40">
        <f t="shared" si="34"/>
        <v>-2.7201821324980072E-3</v>
      </c>
      <c r="HB13" s="40">
        <f t="shared" si="35"/>
        <v>1.79224284058198E-5</v>
      </c>
      <c r="HC13" s="40">
        <f t="shared" si="36"/>
        <v>-7.8356404979076509E-4</v>
      </c>
      <c r="HD13" s="40">
        <f t="shared" si="37"/>
        <v>-1.2368474478908795E-4</v>
      </c>
      <c r="HE13" s="40">
        <f t="shared" si="38"/>
        <v>3.320895248438635E-5</v>
      </c>
      <c r="HF13" s="40">
        <f t="shared" si="39"/>
        <v>-2.368487063012089E-5</v>
      </c>
      <c r="HG13" s="40">
        <f t="shared" si="40"/>
        <v>-1.8863628555000519E-4</v>
      </c>
      <c r="HH13" s="40">
        <f t="shared" si="41"/>
        <v>-4.045767596349742E-4</v>
      </c>
      <c r="HI13" s="40">
        <f t="shared" si="42"/>
        <v>-1.4037763789325904E-4</v>
      </c>
      <c r="HJ13" s="40">
        <f t="shared" si="43"/>
        <v>-1.1027843226636102E-5</v>
      </c>
      <c r="HK13" s="40">
        <f t="shared" si="44"/>
        <v>-2.1283910337688257E-5</v>
      </c>
      <c r="HL13" s="40">
        <f t="shared" si="45"/>
        <v>-9.7210425195362398E-4</v>
      </c>
      <c r="HM13" s="40">
        <f t="shared" si="46"/>
        <v>-2.228849443635691E-4</v>
      </c>
      <c r="HN13" s="40">
        <f t="shared" si="47"/>
        <v>-4.3569132661390725E-5</v>
      </c>
      <c r="HO13" s="40">
        <f t="shared" si="48"/>
        <v>-2.0839387132889049E-6</v>
      </c>
      <c r="HP13" s="40">
        <f t="shared" si="49"/>
        <v>1.8111431498534701E-5</v>
      </c>
      <c r="HQ13" s="40">
        <f t="shared" si="50"/>
        <v>7.4260852858745076E-5</v>
      </c>
      <c r="HR13" s="40">
        <f t="shared" si="51"/>
        <v>0</v>
      </c>
      <c r="HS13" s="40">
        <f t="shared" si="52"/>
        <v>0</v>
      </c>
      <c r="HT13" s="40">
        <f t="shared" si="53"/>
        <v>-1.9321875711281932E-6</v>
      </c>
      <c r="HU13" s="40">
        <f t="shared" si="54"/>
        <v>-3.8678805127377079E-5</v>
      </c>
    </row>
    <row r="14" spans="1:229" x14ac:dyDescent="0.3">
      <c r="A14" s="32" t="s">
        <v>181</v>
      </c>
      <c r="B14" s="15">
        <v>42018.944083000002</v>
      </c>
      <c r="C14" s="15">
        <v>5194.6094128000004</v>
      </c>
      <c r="D14" s="15">
        <v>34156.469405000003</v>
      </c>
      <c r="E14" s="15">
        <v>13329.472548</v>
      </c>
      <c r="F14" s="15">
        <v>12193.75202</v>
      </c>
      <c r="G14" s="15">
        <v>414.58537927999998</v>
      </c>
      <c r="H14" s="15">
        <v>17036.150801</v>
      </c>
      <c r="I14" s="17">
        <v>264.27298203999999</v>
      </c>
      <c r="J14" s="17">
        <v>3.4750985298999999</v>
      </c>
      <c r="K14" s="17">
        <v>0.137238472</v>
      </c>
      <c r="L14" s="17">
        <v>6.0513716000000002E-2</v>
      </c>
      <c r="M14" s="17">
        <v>171.89080951</v>
      </c>
      <c r="N14" s="17">
        <v>4.28545917E-2</v>
      </c>
      <c r="O14" s="17">
        <v>29.357155546000001</v>
      </c>
      <c r="P14" s="17">
        <v>5.2189462499999999E-2</v>
      </c>
      <c r="Q14" s="17">
        <v>0.39820517</v>
      </c>
      <c r="R14" s="17">
        <v>2.28968208</v>
      </c>
      <c r="S14" s="17">
        <v>2.7799507E-3</v>
      </c>
      <c r="T14" s="17">
        <v>0.29589562520000001</v>
      </c>
      <c r="U14" s="17">
        <v>0.10879531200000001</v>
      </c>
      <c r="V14" s="17">
        <v>8.0518044799999994E-2</v>
      </c>
      <c r="X14" s="17">
        <v>7.8929931999999994E-2</v>
      </c>
      <c r="Y14" s="17">
        <v>257.52053831000001</v>
      </c>
      <c r="Z14" s="17">
        <v>43.752037899000001</v>
      </c>
      <c r="AA14" s="17">
        <v>0.28888608729999998</v>
      </c>
      <c r="AB14" s="17">
        <v>0.21958002339999999</v>
      </c>
      <c r="AD14" s="17">
        <v>8.9992408400000001E-2</v>
      </c>
      <c r="AE14" s="17">
        <v>5.3380159479999998</v>
      </c>
      <c r="AF14" s="17">
        <v>332.22489073000003</v>
      </c>
      <c r="AG14" s="17">
        <v>13.999743042</v>
      </c>
      <c r="AH14" s="17">
        <v>0.16996426689999999</v>
      </c>
      <c r="AI14" s="17">
        <v>1.5181563950000001</v>
      </c>
      <c r="AJ14" s="17">
        <v>4.0887134999999996E-3</v>
      </c>
      <c r="AK14" s="17">
        <v>185.48235165</v>
      </c>
      <c r="AL14" s="17">
        <v>6.221954E-4</v>
      </c>
      <c r="AM14" s="17">
        <v>2.3856779E-3</v>
      </c>
      <c r="AN14" s="17">
        <v>87.168226954999994</v>
      </c>
      <c r="AO14" s="17">
        <v>1.6224557372999999</v>
      </c>
      <c r="AP14" s="17">
        <v>3.3541069799999997E-2</v>
      </c>
      <c r="AQ14" s="17">
        <v>0.57265629819999997</v>
      </c>
      <c r="AR14" s="17">
        <v>0.30644292779999999</v>
      </c>
      <c r="AS14" s="17">
        <v>3.0598563177</v>
      </c>
      <c r="AT14" s="17">
        <v>38.303735171</v>
      </c>
      <c r="AU14" s="17">
        <v>168.22590893</v>
      </c>
      <c r="AV14" s="17">
        <v>72.656327618999995</v>
      </c>
      <c r="AW14" s="17">
        <v>0.122661347</v>
      </c>
      <c r="AX14" s="17">
        <v>8.4618579999999992E-3</v>
      </c>
      <c r="BA14" s="17">
        <v>20.20729953</v>
      </c>
      <c r="BB14" s="17">
        <v>0.1736797665</v>
      </c>
      <c r="BD14" s="17" t="s">
        <v>181</v>
      </c>
      <c r="BE14" s="17">
        <v>358.66787513679299</v>
      </c>
      <c r="BF14" s="17">
        <v>10.070723284391301</v>
      </c>
      <c r="BG14" s="17">
        <v>0.12266093482679701</v>
      </c>
      <c r="BH14" s="17">
        <v>3.4749881444836901</v>
      </c>
      <c r="BI14" s="17">
        <v>0</v>
      </c>
      <c r="BJ14" s="17">
        <v>0.137238010136607</v>
      </c>
      <c r="BK14" s="17">
        <v>265.034822884807</v>
      </c>
      <c r="BL14" s="17">
        <v>265.034822884807</v>
      </c>
      <c r="BM14" s="17">
        <v>245.06888067305999</v>
      </c>
      <c r="BN14" s="17">
        <v>72.833836204115599</v>
      </c>
      <c r="BO14" s="17">
        <v>2.47427807933332E-2</v>
      </c>
      <c r="BP14" s="17">
        <v>3.56054916009413E-2</v>
      </c>
      <c r="BQ14" s="17">
        <v>171.932878310582</v>
      </c>
      <c r="BR14" s="17">
        <v>0.173681779802661</v>
      </c>
      <c r="BS14" s="17">
        <v>1.3675103994885199E-2</v>
      </c>
      <c r="BT14" s="17">
        <v>2.9059643234841798E-2</v>
      </c>
      <c r="BU14" s="17">
        <v>0</v>
      </c>
      <c r="BV14" s="17">
        <v>29.430734914063901</v>
      </c>
      <c r="BW14" s="17">
        <v>1.2496300366518401E-2</v>
      </c>
      <c r="BX14" s="17">
        <v>3.95717019064468E-2</v>
      </c>
      <c r="BY14" s="17">
        <v>0.39820502439262501</v>
      </c>
      <c r="BZ14" s="17">
        <v>0</v>
      </c>
      <c r="CA14" s="17">
        <v>3175.2822645260699</v>
      </c>
      <c r="CB14" s="17">
        <v>2.2896748285720001</v>
      </c>
      <c r="CC14" s="17">
        <v>8.4600287429737395E-3</v>
      </c>
      <c r="CD14" s="17">
        <v>8.0536512717912904E-4</v>
      </c>
      <c r="CE14" s="17">
        <v>1.9717731428539899E-3</v>
      </c>
      <c r="CF14" s="17">
        <v>0.29589932817282</v>
      </c>
      <c r="CG14" s="17">
        <v>5.3380042462507404</v>
      </c>
      <c r="CH14" s="17">
        <v>0.10879346890067</v>
      </c>
      <c r="CI14" s="17">
        <v>6.2216272769927399E-4</v>
      </c>
      <c r="CJ14" s="17">
        <v>1.5181597620562499</v>
      </c>
      <c r="CK14" s="17">
        <v>2.38570600294455E-3</v>
      </c>
      <c r="CL14" s="17">
        <v>42119.1051483435</v>
      </c>
      <c r="CM14" s="17">
        <v>8.0513837836606206E-2</v>
      </c>
      <c r="CN14" s="17">
        <v>360.57879254161901</v>
      </c>
      <c r="CO14" s="17">
        <v>75.142289247113496</v>
      </c>
      <c r="CP14" s="17">
        <v>57.189079772598703</v>
      </c>
      <c r="CQ14" s="17">
        <v>38.303365206110598</v>
      </c>
      <c r="CR14" s="17">
        <v>1799.3439111177199</v>
      </c>
      <c r="CS14" s="17">
        <v>7.8929833696989096E-2</v>
      </c>
      <c r="CT14" s="17">
        <v>4.78997304599116E-3</v>
      </c>
      <c r="CU14" s="17">
        <v>258.46793505455997</v>
      </c>
      <c r="CV14" s="17">
        <v>258.46793505455997</v>
      </c>
      <c r="CW14" s="17">
        <v>73.583845839408596</v>
      </c>
      <c r="CX14" s="17">
        <v>0</v>
      </c>
      <c r="CY14" s="17">
        <v>43.752004875078399</v>
      </c>
      <c r="CZ14" s="17">
        <v>168.184067722961</v>
      </c>
      <c r="DA14" s="17">
        <v>6.6205034005165406E-2</v>
      </c>
      <c r="DB14" s="17">
        <v>0.20271654849982201</v>
      </c>
      <c r="DC14" s="17">
        <v>0</v>
      </c>
      <c r="DD14" s="17">
        <v>527.50316821650301</v>
      </c>
      <c r="DE14" s="17">
        <v>2.3345042914923302</v>
      </c>
      <c r="DF14" s="17">
        <v>1.13962087089705E-4</v>
      </c>
      <c r="DG14" s="17">
        <v>134.279589632377</v>
      </c>
      <c r="DH14" s="17">
        <v>1.91097941226122</v>
      </c>
      <c r="DI14" s="17">
        <v>5.6954378884130498E-2</v>
      </c>
      <c r="DJ14" s="17">
        <v>0.16210141385715099</v>
      </c>
      <c r="DK14" s="17">
        <v>0</v>
      </c>
      <c r="DL14" s="17">
        <v>2.9614312865622699E-2</v>
      </c>
      <c r="DM14" s="17">
        <v>6.01259544029056E-2</v>
      </c>
      <c r="DN14" s="17">
        <v>332.22575033077902</v>
      </c>
      <c r="DO14" s="17">
        <v>20.207295932902301</v>
      </c>
      <c r="DP14" s="17">
        <v>48.376479963503002</v>
      </c>
      <c r="DQ14" s="17">
        <v>14.005433685748899</v>
      </c>
      <c r="DR14" s="17">
        <v>5195.7510216295505</v>
      </c>
      <c r="DS14" s="17">
        <v>0</v>
      </c>
      <c r="DT14" s="17">
        <v>6.9488609770884599E-2</v>
      </c>
      <c r="DU14" s="17">
        <v>9.9995870565540504E-2</v>
      </c>
      <c r="DV14" s="17">
        <v>16336.5699658834</v>
      </c>
      <c r="DW14" s="17">
        <v>30717.513352337101</v>
      </c>
      <c r="DX14" s="17">
        <v>3413.0582088923302</v>
      </c>
      <c r="DY14" s="17">
        <v>34130.571561229503</v>
      </c>
      <c r="DZ14" s="17">
        <v>3.5572581818026902E-2</v>
      </c>
      <c r="EA14" s="17">
        <v>263.674365670508</v>
      </c>
      <c r="EB14" s="17">
        <v>51.0200854517457</v>
      </c>
      <c r="EC14" s="17">
        <v>1.6237343319058399</v>
      </c>
      <c r="ED14" s="17">
        <v>3.3540413212740497E-2</v>
      </c>
      <c r="EE14" s="17">
        <v>0.57265693135578699</v>
      </c>
      <c r="EF14" s="17">
        <v>0.30644012087501399</v>
      </c>
      <c r="EG14" s="17">
        <v>3.06001354916582</v>
      </c>
      <c r="EH14" s="17">
        <v>5.36671464232764</v>
      </c>
      <c r="EI14" s="17">
        <v>9556.0088500620004</v>
      </c>
      <c r="EJ14" s="17">
        <v>8.1436421616318597</v>
      </c>
      <c r="EK14" s="17">
        <v>380.79832812491298</v>
      </c>
      <c r="EL14" s="17">
        <v>676.61175515468096</v>
      </c>
      <c r="EM14" s="17">
        <v>7.6652412442886497</v>
      </c>
      <c r="EN14" s="17">
        <v>8.04113002860498E-2</v>
      </c>
      <c r="EO14" s="17">
        <v>1.9958198867926599E-2</v>
      </c>
      <c r="EP14" s="17">
        <v>274.42384502609701</v>
      </c>
      <c r="EQ14" s="17">
        <v>13352.5501681475</v>
      </c>
      <c r="ER14" s="17">
        <v>12212.15572622</v>
      </c>
      <c r="ES14" s="17">
        <v>1140.3944419275001</v>
      </c>
      <c r="ET14" s="17">
        <v>9.8480480772940506</v>
      </c>
      <c r="EU14" s="17">
        <v>0.55368696163406494</v>
      </c>
      <c r="EV14" s="17">
        <v>323.96606032948</v>
      </c>
      <c r="EW14" s="17">
        <v>51.582588020084103</v>
      </c>
      <c r="EX14" s="17">
        <v>3195.62863605549</v>
      </c>
      <c r="EY14" s="17">
        <v>62.884815831390497</v>
      </c>
      <c r="EZ14" s="17">
        <v>53.472447836990199</v>
      </c>
      <c r="FA14" s="17">
        <v>7016.2009789623899</v>
      </c>
      <c r="FB14" s="17">
        <v>4.0855480312256102E-3</v>
      </c>
      <c r="FC14" s="17">
        <v>122.41859920172</v>
      </c>
      <c r="FD14" s="17">
        <v>34.158689983630602</v>
      </c>
      <c r="FE14" s="17">
        <v>110.403718017824</v>
      </c>
      <c r="FF14" s="17">
        <v>0.36611848961347399</v>
      </c>
      <c r="FG14" s="17">
        <v>414.33639960449</v>
      </c>
      <c r="FH14" s="17">
        <v>264.72418461689603</v>
      </c>
      <c r="FI14" s="17">
        <v>72.656356017625896</v>
      </c>
      <c r="FJ14" s="17">
        <v>3.7455026758361201E-3</v>
      </c>
      <c r="FK14" s="17">
        <v>77.589217704903803</v>
      </c>
      <c r="FL14" s="17">
        <v>557.47725957166199</v>
      </c>
      <c r="FM14" s="17">
        <v>185.44847651604201</v>
      </c>
      <c r="FN14" s="17">
        <v>82.054415860698697</v>
      </c>
      <c r="FO14" s="17">
        <v>17040.389391138498</v>
      </c>
      <c r="FP14" s="17">
        <v>87.148742028460404</v>
      </c>
      <c r="FQ14" s="17">
        <v>393.94511216643502</v>
      </c>
      <c r="FS14" s="25">
        <f t="shared" si="0"/>
        <v>0</v>
      </c>
      <c r="FT14" s="94">
        <f t="shared" si="1"/>
        <v>0.95869698695846084</v>
      </c>
      <c r="FU14" s="40">
        <f t="shared" si="2"/>
        <v>2.3837120977064554E-3</v>
      </c>
      <c r="FV14" s="40">
        <f t="shared" si="3"/>
        <v>2.1976798231200845E-4</v>
      </c>
      <c r="FW14" s="40">
        <f t="shared" si="4"/>
        <v>-7.5821196457470663E-4</v>
      </c>
      <c r="FX14" s="40">
        <f t="shared" si="5"/>
        <v>1.7313228309969926E-3</v>
      </c>
      <c r="FY14" s="40">
        <f t="shared" si="6"/>
        <v>1.5092734533074799E-3</v>
      </c>
      <c r="FZ14" s="40">
        <f t="shared" si="7"/>
        <v>-6.0055102749253424E-4</v>
      </c>
      <c r="GA14" s="40">
        <f t="shared" si="8"/>
        <v>2.487997545930325E-4</v>
      </c>
      <c r="GB14" s="40">
        <f t="shared" si="9"/>
        <v>2.882779915397103E-3</v>
      </c>
      <c r="GC14" s="40">
        <f t="shared" si="10"/>
        <v>-3.1764686773640069E-5</v>
      </c>
      <c r="GD14" s="40">
        <f t="shared" si="11"/>
        <v>-3.365407573199568E-6</v>
      </c>
      <c r="GE14" s="40">
        <f t="shared" si="12"/>
        <v>-2.7339852294892236E-3</v>
      </c>
      <c r="GF14" s="40">
        <f t="shared" si="13"/>
        <v>2.4474141870600545E-4</v>
      </c>
      <c r="GG14" s="40">
        <f t="shared" si="14"/>
        <v>-2.7965374425210541E-3</v>
      </c>
      <c r="GH14" s="40">
        <f t="shared" si="15"/>
        <v>2.5063520867547153E-3</v>
      </c>
      <c r="GI14" s="40">
        <f t="shared" si="16"/>
        <v>-2.3272940784702951E-3</v>
      </c>
      <c r="GJ14" s="40">
        <f t="shared" si="17"/>
        <v>-3.6565917763093376E-7</v>
      </c>
      <c r="GK14" s="40">
        <f t="shared" si="18"/>
        <v>-3.1670021192827282E-6</v>
      </c>
      <c r="GL14" s="40">
        <f t="shared" si="19"/>
        <v>-1.0116833967167653E-3</v>
      </c>
      <c r="GM14" s="40">
        <f t="shared" si="20"/>
        <v>1.2514456127841226E-5</v>
      </c>
      <c r="GN14" s="40">
        <f t="shared" si="21"/>
        <v>-1.6940981151871026E-5</v>
      </c>
      <c r="GO14" s="40">
        <f t="shared" si="22"/>
        <v>-5.2248702812366483E-5</v>
      </c>
      <c r="GP14" s="40">
        <f t="shared" si="23"/>
        <v>0</v>
      </c>
      <c r="GQ14" s="40">
        <f t="shared" si="24"/>
        <v>-1.2454465423596466E-6</v>
      </c>
      <c r="GR14" s="40">
        <f t="shared" si="25"/>
        <v>3.6789172264757482E-3</v>
      </c>
      <c r="GS14" s="40">
        <f t="shared" si="26"/>
        <v>-7.5479733490090162E-7</v>
      </c>
      <c r="GT14" s="40">
        <f t="shared" si="27"/>
        <v>-2.1828420831492892E-5</v>
      </c>
      <c r="GU14" s="40">
        <f t="shared" si="28"/>
        <v>-2.3874241864139945E-3</v>
      </c>
      <c r="GV14" s="40">
        <f t="shared" si="29"/>
        <v>0</v>
      </c>
      <c r="GW14" s="40">
        <f t="shared" si="30"/>
        <v>-2.801804462782951E-3</v>
      </c>
      <c r="GX14" s="40">
        <f t="shared" si="31"/>
        <v>-2.1921532969072832E-6</v>
      </c>
      <c r="GY14" s="40">
        <f t="shared" si="32"/>
        <v>2.5874063111463784E-6</v>
      </c>
      <c r="GZ14" s="40">
        <f t="shared" si="33"/>
        <v>4.0648201412174528E-4</v>
      </c>
      <c r="HA14" s="40">
        <f t="shared" si="34"/>
        <v>-2.8228672551341497E-3</v>
      </c>
      <c r="HB14" s="40">
        <f t="shared" si="35"/>
        <v>2.2178586217492313E-6</v>
      </c>
      <c r="HC14" s="40">
        <f t="shared" si="36"/>
        <v>-7.7419676736689518E-4</v>
      </c>
      <c r="HD14" s="40">
        <f t="shared" si="37"/>
        <v>-1.8263265295402818E-4</v>
      </c>
      <c r="HE14" s="40">
        <f t="shared" si="38"/>
        <v>-5.251131835113377E-5</v>
      </c>
      <c r="HF14" s="40">
        <f t="shared" si="39"/>
        <v>1.1779857016752793E-5</v>
      </c>
      <c r="HG14" s="40">
        <f t="shared" si="40"/>
        <v>-2.2353244089327618E-4</v>
      </c>
      <c r="HH14" s="40">
        <f t="shared" si="41"/>
        <v>7.8806131744942184E-4</v>
      </c>
      <c r="HI14" s="40">
        <f t="shared" si="42"/>
        <v>-1.9575620676822609E-5</v>
      </c>
      <c r="HJ14" s="40">
        <f t="shared" si="43"/>
        <v>1.1056471202922589E-6</v>
      </c>
      <c r="HK14" s="40">
        <f t="shared" si="44"/>
        <v>-9.1596990217718083E-6</v>
      </c>
      <c r="HL14" s="40">
        <f t="shared" si="45"/>
        <v>5.1385244761497552E-5</v>
      </c>
      <c r="HM14" s="40">
        <f t="shared" si="46"/>
        <v>-9.658715729672064E-6</v>
      </c>
      <c r="HN14" s="40">
        <f t="shared" si="47"/>
        <v>-2.4872035054011507E-4</v>
      </c>
      <c r="HO14" s="40">
        <f t="shared" si="48"/>
        <v>3.9086239053490632E-7</v>
      </c>
      <c r="HP14" s="40">
        <f t="shared" si="49"/>
        <v>-3.3602533567383709E-6</v>
      </c>
      <c r="HQ14" s="40">
        <f t="shared" si="50"/>
        <v>-2.1617675766477264E-4</v>
      </c>
      <c r="HR14" s="40">
        <f t="shared" si="51"/>
        <v>0</v>
      </c>
      <c r="HS14" s="40">
        <f t="shared" si="52"/>
        <v>0</v>
      </c>
      <c r="HT14" s="40">
        <f t="shared" si="53"/>
        <v>-1.780098173669885E-7</v>
      </c>
      <c r="HU14" s="40">
        <f t="shared" si="54"/>
        <v>1.1592039197050194E-5</v>
      </c>
    </row>
    <row r="15" spans="1:229" x14ac:dyDescent="0.3">
      <c r="A15" s="32" t="s">
        <v>182</v>
      </c>
      <c r="B15" s="15">
        <v>55368.892463999997</v>
      </c>
      <c r="C15" s="15">
        <v>3746.8892811999999</v>
      </c>
      <c r="D15" s="15">
        <v>27706.693652999998</v>
      </c>
      <c r="E15" s="15">
        <v>16200.013650999999</v>
      </c>
      <c r="F15" s="15">
        <v>12215.416531999999</v>
      </c>
      <c r="G15" s="15">
        <v>22263.131958999998</v>
      </c>
      <c r="H15" s="15">
        <v>20025.075682999999</v>
      </c>
      <c r="I15" s="17">
        <v>223.86554208000001</v>
      </c>
      <c r="J15" s="17">
        <v>4.3621125475999998</v>
      </c>
      <c r="K15" s="17">
        <v>6.5884358000000004E-2</v>
      </c>
      <c r="L15" s="17">
        <v>0.27591084490000001</v>
      </c>
      <c r="M15" s="17">
        <v>190.64791394</v>
      </c>
      <c r="N15" s="17">
        <v>0.128812807</v>
      </c>
      <c r="O15" s="17">
        <v>27.612570417000001</v>
      </c>
      <c r="P15" s="17">
        <v>0.1439738126</v>
      </c>
      <c r="Q15" s="17">
        <v>0.19116697999999999</v>
      </c>
      <c r="R15" s="17">
        <v>1.1140693072000001</v>
      </c>
      <c r="S15" s="17">
        <v>1.203126E-2</v>
      </c>
      <c r="T15" s="17">
        <v>0.1568427302</v>
      </c>
      <c r="U15" s="17">
        <v>5.2229560000000001E-2</v>
      </c>
      <c r="V15" s="17">
        <v>4.1369410500000002E-2</v>
      </c>
      <c r="W15" s="17">
        <v>3.0221330000000001E-4</v>
      </c>
      <c r="X15" s="17">
        <v>3.7892013000000002E-2</v>
      </c>
      <c r="Y15" s="17">
        <v>177.24075009000001</v>
      </c>
      <c r="Z15" s="17">
        <v>45.691494908999999</v>
      </c>
      <c r="AA15" s="17">
        <v>0.20537578249999999</v>
      </c>
      <c r="AB15" s="17">
        <v>0.57798784469999998</v>
      </c>
      <c r="AD15" s="17">
        <v>0.3070534298</v>
      </c>
      <c r="AE15" s="17">
        <v>4.0965766549999998</v>
      </c>
      <c r="AF15" s="17">
        <v>261.41519389000001</v>
      </c>
      <c r="AG15" s="17">
        <v>11.247923305</v>
      </c>
      <c r="AH15" s="17">
        <v>0.70624233920000001</v>
      </c>
      <c r="AI15" s="17">
        <v>0.72882402999999996</v>
      </c>
      <c r="AJ15" s="17">
        <v>1.9628754999999999E-3</v>
      </c>
      <c r="AK15" s="17">
        <v>215.62977330999999</v>
      </c>
      <c r="AL15" s="17">
        <v>2.9869830000000001E-4</v>
      </c>
      <c r="AM15" s="17">
        <v>1.1452942999999999E-3</v>
      </c>
      <c r="AN15" s="17">
        <v>83.362470043000002</v>
      </c>
      <c r="AO15" s="17">
        <v>1.8658001910999999</v>
      </c>
      <c r="AP15" s="17">
        <v>4.0646926399999998E-2</v>
      </c>
      <c r="AQ15" s="17">
        <v>0.6929880115</v>
      </c>
      <c r="AR15" s="17">
        <v>0.37076694059999998</v>
      </c>
      <c r="AS15" s="17">
        <v>3.8545014811999998</v>
      </c>
      <c r="AT15" s="17">
        <v>44.854784117999998</v>
      </c>
      <c r="AU15" s="17">
        <v>198.84957218</v>
      </c>
      <c r="AV15" s="17">
        <v>95.215634567999999</v>
      </c>
      <c r="AW15" s="17">
        <v>5.8886219500000003E-2</v>
      </c>
      <c r="AX15" s="17">
        <v>4.0622996999999999E-3</v>
      </c>
      <c r="BA15" s="17">
        <v>24.4431245</v>
      </c>
      <c r="BB15" s="17">
        <v>0.21011660579999999</v>
      </c>
      <c r="BD15" s="17" t="s">
        <v>182</v>
      </c>
      <c r="BE15" s="17">
        <v>436.42352819682998</v>
      </c>
      <c r="BF15" s="17">
        <v>8.6031314078270604</v>
      </c>
      <c r="BG15" s="17">
        <v>5.8887251945716597E-2</v>
      </c>
      <c r="BH15" s="17">
        <v>4.3612345735286802</v>
      </c>
      <c r="BI15" s="17">
        <v>0</v>
      </c>
      <c r="BJ15" s="17">
        <v>6.5884262415064093E-2</v>
      </c>
      <c r="BK15" s="17">
        <v>224.28018232333801</v>
      </c>
      <c r="BL15" s="17">
        <v>224.28018232333801</v>
      </c>
      <c r="BM15" s="17">
        <v>237.55874831376099</v>
      </c>
      <c r="BN15" s="17">
        <v>38.100189872303297</v>
      </c>
      <c r="BO15" s="17">
        <v>0.11280616283338001</v>
      </c>
      <c r="BP15" s="17">
        <v>0.16233088406443999</v>
      </c>
      <c r="BQ15" s="17">
        <v>190.66659277016299</v>
      </c>
      <c r="BR15" s="17">
        <v>0.21011263155055701</v>
      </c>
      <c r="BS15" s="17">
        <v>4.1104907444457203E-2</v>
      </c>
      <c r="BT15" s="17">
        <v>8.7347813874788502E-2</v>
      </c>
      <c r="BU15" s="17">
        <v>3.0135295268784198E-4</v>
      </c>
      <c r="BV15" s="17">
        <v>27.653288887558102</v>
      </c>
      <c r="BW15" s="17">
        <v>3.4460186720459397E-2</v>
      </c>
      <c r="BX15" s="17">
        <v>0.109123858209736</v>
      </c>
      <c r="BY15" s="17">
        <v>0.19117039425545601</v>
      </c>
      <c r="BZ15" s="17">
        <v>0</v>
      </c>
      <c r="CA15" s="17">
        <v>2414.1473889856802</v>
      </c>
      <c r="CB15" s="17">
        <v>1.11402276749117</v>
      </c>
      <c r="CC15" s="17">
        <v>4.0624335085831399E-3</v>
      </c>
      <c r="CD15" s="17">
        <v>3.48016791503386E-3</v>
      </c>
      <c r="CE15" s="17">
        <v>8.5204775927732491E-3</v>
      </c>
      <c r="CF15" s="17">
        <v>0.15684487748203699</v>
      </c>
      <c r="CG15" s="17">
        <v>4.0965773943848296</v>
      </c>
      <c r="CH15" s="17">
        <v>5.2229807128768797E-2</v>
      </c>
      <c r="CI15" s="17">
        <v>2.9869483864837298E-4</v>
      </c>
      <c r="CJ15" s="17">
        <v>0.72883235266213597</v>
      </c>
      <c r="CK15" s="17">
        <v>1.14529502630389E-3</v>
      </c>
      <c r="CL15" s="17">
        <v>55396.941516449202</v>
      </c>
      <c r="CM15" s="17">
        <v>4.1369313077970198E-2</v>
      </c>
      <c r="CN15" s="17">
        <v>496.85518138744999</v>
      </c>
      <c r="CO15" s="17">
        <v>42.924404563352802</v>
      </c>
      <c r="CP15" s="17">
        <v>65.101060290325904</v>
      </c>
      <c r="CQ15" s="17">
        <v>44.8537924466332</v>
      </c>
      <c r="CR15" s="17">
        <v>2447.4117146210101</v>
      </c>
      <c r="CS15" s="17">
        <v>3.7891180965588599E-2</v>
      </c>
      <c r="CT15" s="17">
        <v>2.5871543209075301E-3</v>
      </c>
      <c r="CU15" s="17">
        <v>177.75099125816399</v>
      </c>
      <c r="CV15" s="17">
        <v>177.75099125816399</v>
      </c>
      <c r="CW15" s="17">
        <v>39.749082054505699</v>
      </c>
      <c r="CX15" s="17">
        <v>0</v>
      </c>
      <c r="CY15" s="17">
        <v>45.691440986391903</v>
      </c>
      <c r="CZ15" s="17">
        <v>198.82123046803</v>
      </c>
      <c r="DA15" s="17">
        <v>6.1094058825101799E-2</v>
      </c>
      <c r="DB15" s="17">
        <v>0.12539386197483399</v>
      </c>
      <c r="DC15" s="17">
        <v>0</v>
      </c>
      <c r="DD15" s="17">
        <v>697.69262505386405</v>
      </c>
      <c r="DE15" s="17">
        <v>3.0102051500545302</v>
      </c>
      <c r="DF15" s="5">
        <v>6.1558824119104701E-5</v>
      </c>
      <c r="DG15" s="17">
        <v>78.225302812544101</v>
      </c>
      <c r="DH15" s="17">
        <v>1.75278817429256</v>
      </c>
      <c r="DI15" s="17">
        <v>0.14986738051224299</v>
      </c>
      <c r="DJ15" s="17">
        <v>0.42654501518433302</v>
      </c>
      <c r="DK15" s="17">
        <v>0</v>
      </c>
      <c r="DL15" s="17">
        <v>0.101043584285454</v>
      </c>
      <c r="DM15" s="17">
        <v>0.205149063774202</v>
      </c>
      <c r="DN15" s="17">
        <v>261.41447552102898</v>
      </c>
      <c r="DO15" s="17">
        <v>24.4431554805304</v>
      </c>
      <c r="DP15" s="17">
        <v>28.263146776863302</v>
      </c>
      <c r="DQ15" s="17">
        <v>11.2430289466416</v>
      </c>
      <c r="DR15" s="17">
        <v>3746.1567022051699</v>
      </c>
      <c r="DS15" s="17">
        <v>0</v>
      </c>
      <c r="DT15" s="17">
        <v>0.28873888083466998</v>
      </c>
      <c r="DU15" s="17">
        <v>0.415503148927727</v>
      </c>
      <c r="DV15" s="17">
        <v>20105.529561335301</v>
      </c>
      <c r="DW15" s="17">
        <v>24890.011770344499</v>
      </c>
      <c r="DX15" s="17">
        <v>2765.5563967834501</v>
      </c>
      <c r="DY15" s="17">
        <v>27655.568167127902</v>
      </c>
      <c r="DZ15" s="17">
        <v>2.2723921200105801E-2</v>
      </c>
      <c r="EA15" s="17">
        <v>400.30959521624601</v>
      </c>
      <c r="EB15" s="17">
        <v>60.989776231127401</v>
      </c>
      <c r="EC15" s="17">
        <v>1.86597519292095</v>
      </c>
      <c r="ED15" s="17">
        <v>4.0646448113670297E-2</v>
      </c>
      <c r="EE15" s="17">
        <v>0.69298208466850597</v>
      </c>
      <c r="EF15" s="17">
        <v>0.37076464848955798</v>
      </c>
      <c r="EG15" s="17">
        <v>3.85385975209025</v>
      </c>
      <c r="EH15" s="17">
        <v>46.921273304783497</v>
      </c>
      <c r="EI15" s="17">
        <v>12214.134951735299</v>
      </c>
      <c r="EJ15" s="17">
        <v>40.197597505470199</v>
      </c>
      <c r="EK15" s="17">
        <v>547.02046749009298</v>
      </c>
      <c r="EL15" s="17">
        <v>851.67035731410897</v>
      </c>
      <c r="EM15" s="17">
        <v>25.693592900014799</v>
      </c>
      <c r="EN15" s="17">
        <v>4.3440023258761902E-2</v>
      </c>
      <c r="EO15" s="17">
        <v>1.8880738438135501E-2</v>
      </c>
      <c r="EP15" s="17">
        <v>548.85391568423097</v>
      </c>
      <c r="EQ15" s="17">
        <v>16197.900478575</v>
      </c>
      <c r="ER15" s="17">
        <v>12219.2727405723</v>
      </c>
      <c r="ES15" s="17">
        <v>3978.62773800272</v>
      </c>
      <c r="ET15" s="17">
        <v>10.1716277947717</v>
      </c>
      <c r="EU15" s="17">
        <v>0.46780554308106898</v>
      </c>
      <c r="EV15" s="17">
        <v>950.83349504235503</v>
      </c>
      <c r="EW15" s="17">
        <v>52.750250643473997</v>
      </c>
      <c r="EX15" s="17">
        <v>2858.37858694753</v>
      </c>
      <c r="EY15" s="17">
        <v>104.829697018799</v>
      </c>
      <c r="EZ15" s="17">
        <v>40.451043205079401</v>
      </c>
      <c r="FA15" s="17">
        <v>5538.8085554765503</v>
      </c>
      <c r="FB15" s="17">
        <v>1.9612872111311299E-3</v>
      </c>
      <c r="FC15" s="17">
        <v>152.572119879365</v>
      </c>
      <c r="FD15" s="17">
        <v>293.63441707810398</v>
      </c>
      <c r="FE15" s="17">
        <v>305.24251821844501</v>
      </c>
      <c r="FF15" s="17">
        <v>3.3040993821546798</v>
      </c>
      <c r="FG15" s="17">
        <v>22200.929612195901</v>
      </c>
      <c r="FH15" s="17">
        <v>260.42623162246002</v>
      </c>
      <c r="FI15" s="17">
        <v>95.215633716441403</v>
      </c>
      <c r="FJ15" s="17">
        <v>476.71984301482001</v>
      </c>
      <c r="FK15" s="17">
        <v>41.686036761517698</v>
      </c>
      <c r="FL15" s="17">
        <v>703.60291235478701</v>
      </c>
      <c r="FM15" s="17">
        <v>215.60449989271601</v>
      </c>
      <c r="FN15" s="17">
        <v>91.819281484058905</v>
      </c>
      <c r="FO15" s="17">
        <v>20025.649988039899</v>
      </c>
      <c r="FP15" s="17">
        <v>83.347981172705602</v>
      </c>
      <c r="FQ15" s="17">
        <v>546.03205770132297</v>
      </c>
      <c r="FS15" s="25">
        <f t="shared" si="0"/>
        <v>0</v>
      </c>
      <c r="FT15" s="94">
        <f t="shared" si="1"/>
        <v>1.0039888629504214</v>
      </c>
      <c r="FU15" s="40">
        <f t="shared" si="2"/>
        <v>5.06585037210962E-4</v>
      </c>
      <c r="FV15" s="40">
        <f t="shared" si="3"/>
        <v>-1.9551658451870361E-4</v>
      </c>
      <c r="FW15" s="40">
        <f t="shared" si="4"/>
        <v>-1.8452395118809511E-3</v>
      </c>
      <c r="FX15" s="40">
        <f t="shared" si="5"/>
        <v>-1.3044263236584066E-4</v>
      </c>
      <c r="FY15" s="40">
        <f t="shared" si="6"/>
        <v>3.1568375603064556E-4</v>
      </c>
      <c r="FZ15" s="40">
        <f t="shared" si="7"/>
        <v>-2.7939620947604982E-3</v>
      </c>
      <c r="GA15" s="40">
        <f t="shared" si="8"/>
        <v>2.8679294350291792E-5</v>
      </c>
      <c r="GB15" s="40">
        <f t="shared" si="9"/>
        <v>1.8521843044063664E-3</v>
      </c>
      <c r="GC15" s="40">
        <f t="shared" si="10"/>
        <v>-2.0127267734132054E-4</v>
      </c>
      <c r="GD15" s="40">
        <f t="shared" si="11"/>
        <v>-1.450798623715438E-6</v>
      </c>
      <c r="GE15" s="40">
        <f t="shared" si="12"/>
        <v>-2.8045218826410331E-3</v>
      </c>
      <c r="GF15" s="40">
        <f t="shared" si="13"/>
        <v>9.7975528695666507E-5</v>
      </c>
      <c r="GG15" s="40">
        <f t="shared" si="14"/>
        <v>-2.7954183216758583E-3</v>
      </c>
      <c r="GH15" s="40">
        <f t="shared" si="15"/>
        <v>1.4746352818002107E-3</v>
      </c>
      <c r="GI15" s="40">
        <f t="shared" si="16"/>
        <v>-2.7072122545472809E-3</v>
      </c>
      <c r="GJ15" s="40">
        <f t="shared" si="17"/>
        <v>1.7860069014139284E-5</v>
      </c>
      <c r="GK15" s="40">
        <f t="shared" si="18"/>
        <v>-4.1774518451667031E-5</v>
      </c>
      <c r="GL15" s="40">
        <f t="shared" si="19"/>
        <v>-2.5445790543044203E-3</v>
      </c>
      <c r="GM15" s="40">
        <f t="shared" si="20"/>
        <v>1.3690669846456158E-5</v>
      </c>
      <c r="GN15" s="40">
        <f t="shared" si="21"/>
        <v>4.7315881810236906E-6</v>
      </c>
      <c r="GO15" s="40">
        <f t="shared" si="22"/>
        <v>-2.3549291282371636E-6</v>
      </c>
      <c r="GP15" s="40">
        <f t="shared" si="23"/>
        <v>-2.8468214739656578E-3</v>
      </c>
      <c r="GQ15" s="40">
        <f t="shared" si="24"/>
        <v>-2.1958041960016847E-5</v>
      </c>
      <c r="GR15" s="40">
        <f t="shared" si="25"/>
        <v>2.8788028029947637E-3</v>
      </c>
      <c r="GS15" s="40">
        <f t="shared" si="26"/>
        <v>-1.1801454122565973E-6</v>
      </c>
      <c r="GT15" s="40">
        <f t="shared" si="27"/>
        <v>-3.4684040357575858E-5</v>
      </c>
      <c r="GU15" s="40">
        <f t="shared" si="28"/>
        <v>-2.7257476396267714E-3</v>
      </c>
      <c r="GV15" s="40">
        <f t="shared" si="29"/>
        <v>0</v>
      </c>
      <c r="GW15" s="40">
        <f t="shared" si="30"/>
        <v>-2.8033614244421818E-3</v>
      </c>
      <c r="GX15" s="40">
        <f t="shared" si="31"/>
        <v>1.8048846441188122E-7</v>
      </c>
      <c r="GY15" s="40">
        <f t="shared" si="32"/>
        <v>-2.7480000697213607E-6</v>
      </c>
      <c r="GZ15" s="40">
        <f t="shared" si="33"/>
        <v>-4.3513439998521644E-4</v>
      </c>
      <c r="HA15" s="40">
        <f t="shared" si="34"/>
        <v>-2.8323272714984053E-3</v>
      </c>
      <c r="HB15" s="40">
        <f t="shared" si="35"/>
        <v>1.1419302593546118E-5</v>
      </c>
      <c r="HC15" s="40">
        <f t="shared" si="36"/>
        <v>-8.0916434530365288E-4</v>
      </c>
      <c r="HD15" s="40">
        <f t="shared" si="37"/>
        <v>-1.1720745654010117E-4</v>
      </c>
      <c r="HE15" s="40">
        <f t="shared" si="38"/>
        <v>-1.1588119607755457E-5</v>
      </c>
      <c r="HF15" s="40">
        <f t="shared" si="39"/>
        <v>6.3416354213719307E-7</v>
      </c>
      <c r="HG15" s="40">
        <f t="shared" si="40"/>
        <v>-1.7380567402725127E-4</v>
      </c>
      <c r="HH15" s="40">
        <f t="shared" si="41"/>
        <v>9.3794513359396581E-5</v>
      </c>
      <c r="HI15" s="40">
        <f t="shared" si="42"/>
        <v>-1.1766851077359819E-5</v>
      </c>
      <c r="HJ15" s="40">
        <f t="shared" si="43"/>
        <v>-8.5525743529110485E-6</v>
      </c>
      <c r="HK15" s="40">
        <f t="shared" si="44"/>
        <v>-6.1820787967084611E-6</v>
      </c>
      <c r="HL15" s="40">
        <f t="shared" si="45"/>
        <v>-1.6648822497014953E-4</v>
      </c>
      <c r="HM15" s="40">
        <f t="shared" si="46"/>
        <v>-2.2108486002047714E-5</v>
      </c>
      <c r="HN15" s="40">
        <f t="shared" si="47"/>
        <v>-1.4252840305004703E-4</v>
      </c>
      <c r="HO15" s="40">
        <f t="shared" si="48"/>
        <v>-8.9434744613717541E-9</v>
      </c>
      <c r="HP15" s="40">
        <f t="shared" si="49"/>
        <v>1.7532891826985271E-5</v>
      </c>
      <c r="HQ15" s="40">
        <f t="shared" si="50"/>
        <v>3.2939121439004446E-5</v>
      </c>
      <c r="HR15" s="40">
        <f t="shared" si="51"/>
        <v>0</v>
      </c>
      <c r="HS15" s="40">
        <f t="shared" si="52"/>
        <v>0</v>
      </c>
      <c r="HT15" s="40">
        <f t="shared" si="53"/>
        <v>1.2674537741942973E-6</v>
      </c>
      <c r="HU15" s="40">
        <f t="shared" si="54"/>
        <v>-1.8914494777089951E-5</v>
      </c>
    </row>
    <row r="16" spans="1:229" x14ac:dyDescent="0.3">
      <c r="A16" s="32" t="s">
        <v>183</v>
      </c>
      <c r="B16" s="15">
        <v>24038.704476999999</v>
      </c>
      <c r="C16" s="15">
        <v>1514.6501608000001</v>
      </c>
      <c r="D16" s="15">
        <v>15319.153741</v>
      </c>
      <c r="E16" s="15">
        <v>5834.8325827999997</v>
      </c>
      <c r="F16" s="15">
        <v>5295.4666309000004</v>
      </c>
      <c r="G16" s="15">
        <v>347.35620759</v>
      </c>
      <c r="H16" s="15">
        <v>17523.192767</v>
      </c>
      <c r="I16" s="17">
        <v>213.40181647</v>
      </c>
      <c r="J16" s="17">
        <v>2.6036753665000001</v>
      </c>
      <c r="K16" s="17">
        <v>2.1861723999999999E-2</v>
      </c>
      <c r="L16" s="17">
        <v>0.28634156309999997</v>
      </c>
      <c r="M16" s="17">
        <v>117.21712814</v>
      </c>
      <c r="N16" s="17">
        <v>0.20943228850000001</v>
      </c>
      <c r="O16" s="17">
        <v>16.013674742999999</v>
      </c>
      <c r="P16" s="17">
        <v>0.21377877719999999</v>
      </c>
      <c r="Q16" s="17">
        <v>6.3432979E-2</v>
      </c>
      <c r="R16" s="17">
        <v>0.36473950999999999</v>
      </c>
      <c r="S16" s="17">
        <v>5.0898701000000003E-3</v>
      </c>
      <c r="T16" s="17">
        <v>0.12719286069999999</v>
      </c>
      <c r="U16" s="17">
        <v>1.7330793000000001E-2</v>
      </c>
      <c r="V16" s="17">
        <v>1.49950629E-2</v>
      </c>
      <c r="X16" s="17">
        <v>1.2573322600000001E-2</v>
      </c>
      <c r="Y16" s="17">
        <v>94.892855460000007</v>
      </c>
      <c r="Z16" s="17">
        <v>27.419944892</v>
      </c>
      <c r="AA16" s="17">
        <v>0.1071288121</v>
      </c>
      <c r="AB16" s="17">
        <v>0.6789393011</v>
      </c>
      <c r="AD16" s="17">
        <v>0.43420298769999999</v>
      </c>
      <c r="AE16" s="17">
        <v>2.0756743929999999</v>
      </c>
      <c r="AF16" s="17">
        <v>299.05329659</v>
      </c>
      <c r="AG16" s="17">
        <v>4.3647095261000004</v>
      </c>
      <c r="AH16" s="17">
        <v>0.65063870670000001</v>
      </c>
      <c r="AI16" s="17">
        <v>0.24183823199999999</v>
      </c>
      <c r="AJ16" s="17">
        <v>6.5132109999999999E-4</v>
      </c>
      <c r="AK16" s="17">
        <v>132.47386999</v>
      </c>
      <c r="AL16" s="17">
        <v>9.9114E-5</v>
      </c>
      <c r="AM16" s="17">
        <v>3.8003130000000002E-4</v>
      </c>
      <c r="AN16" s="17">
        <v>47.934299555999999</v>
      </c>
      <c r="AO16" s="17">
        <v>1.0417150847000001</v>
      </c>
      <c r="AP16" s="17">
        <v>2.50692377E-2</v>
      </c>
      <c r="AQ16" s="17">
        <v>0.4256146965</v>
      </c>
      <c r="AR16" s="17">
        <v>0.22756443500000001</v>
      </c>
      <c r="AS16" s="17">
        <v>2.298089246</v>
      </c>
      <c r="AT16" s="17">
        <v>24.685856941000001</v>
      </c>
      <c r="AU16" s="17">
        <v>123.45041965</v>
      </c>
      <c r="AV16" s="17">
        <v>53.760202145000001</v>
      </c>
      <c r="AW16" s="17">
        <v>1.9539598500000002E-2</v>
      </c>
      <c r="AX16" s="17">
        <v>1.3479507999999999E-3</v>
      </c>
      <c r="BA16" s="17">
        <v>14.995267399999999</v>
      </c>
      <c r="BB16" s="17">
        <v>0.12893730549999999</v>
      </c>
      <c r="BD16" s="17" t="s">
        <v>183</v>
      </c>
      <c r="BE16" s="17">
        <v>739.90896782140305</v>
      </c>
      <c r="BF16" s="17">
        <v>3.3271587250485299</v>
      </c>
      <c r="BG16" s="17">
        <v>1.9539508364611401E-2</v>
      </c>
      <c r="BH16" s="17">
        <v>2.6032939234357499</v>
      </c>
      <c r="BI16" s="17">
        <v>0</v>
      </c>
      <c r="BJ16" s="17">
        <v>2.1861411627948E-2</v>
      </c>
      <c r="BK16" s="17">
        <v>213.58839363299299</v>
      </c>
      <c r="BL16" s="17">
        <v>213.58839363299299</v>
      </c>
      <c r="BM16" s="17">
        <v>350.556248840374</v>
      </c>
      <c r="BN16" s="17">
        <v>16.555158214907301</v>
      </c>
      <c r="BO16" s="17">
        <v>0.117068761718943</v>
      </c>
      <c r="BP16" s="17">
        <v>0.168465018711729</v>
      </c>
      <c r="BQ16" s="17">
        <v>117.22582046251</v>
      </c>
      <c r="BR16" s="17">
        <v>0.12893842172012501</v>
      </c>
      <c r="BS16" s="17">
        <v>6.6829003356536895E-2</v>
      </c>
      <c r="BT16" s="17">
        <v>0.14201166619818401</v>
      </c>
      <c r="BU16" s="17">
        <v>0</v>
      </c>
      <c r="BV16" s="17">
        <v>16.0338369766291</v>
      </c>
      <c r="BW16" s="17">
        <v>5.1163585740504898E-2</v>
      </c>
      <c r="BX16" s="17">
        <v>0.16201786680776201</v>
      </c>
      <c r="BY16" s="17">
        <v>6.3432224834375495E-2</v>
      </c>
      <c r="BZ16" s="17">
        <v>0</v>
      </c>
      <c r="CA16" s="17">
        <v>1227.1916195082999</v>
      </c>
      <c r="CB16" s="17">
        <v>0.36472555275784302</v>
      </c>
      <c r="CC16" s="17">
        <v>1.34794957714027E-3</v>
      </c>
      <c r="CD16" s="17">
        <v>1.47243036536097E-3</v>
      </c>
      <c r="CE16" s="17">
        <v>3.6049170841669499E-3</v>
      </c>
      <c r="CF16" s="17">
        <v>0.12719541239131399</v>
      </c>
      <c r="CG16" s="17">
        <v>2.0756750728517299</v>
      </c>
      <c r="CH16" s="17">
        <v>1.7331104298589601E-2</v>
      </c>
      <c r="CI16" s="5">
        <v>9.9109593540733099E-5</v>
      </c>
      <c r="CJ16" s="17">
        <v>0.24184264899959701</v>
      </c>
      <c r="CK16" s="17">
        <v>3.80033313905102E-4</v>
      </c>
      <c r="CL16" s="17">
        <v>24053.287283630099</v>
      </c>
      <c r="CM16" s="17">
        <v>1.49952049443454E-2</v>
      </c>
      <c r="CN16" s="17">
        <v>192.16672057557099</v>
      </c>
      <c r="CO16" s="17">
        <v>18.709050808520299</v>
      </c>
      <c r="CP16" s="17">
        <v>24.9582755909958</v>
      </c>
      <c r="CQ16" s="17">
        <v>24.685590983729899</v>
      </c>
      <c r="CR16" s="17">
        <v>3736.6390717197701</v>
      </c>
      <c r="CS16" s="17">
        <v>1.2573106425952701E-2</v>
      </c>
      <c r="CT16" s="17">
        <v>1.3164867163712401E-3</v>
      </c>
      <c r="CU16" s="17">
        <v>95.143270439780196</v>
      </c>
      <c r="CV16" s="17">
        <v>95.143270439780196</v>
      </c>
      <c r="CW16" s="17">
        <v>18.650057306483198</v>
      </c>
      <c r="CX16" s="17">
        <v>0</v>
      </c>
      <c r="CY16" s="17">
        <v>27.419966335259002</v>
      </c>
      <c r="CZ16" s="17">
        <v>123.438284534739</v>
      </c>
      <c r="DA16" s="17">
        <v>3.4461503954265102E-2</v>
      </c>
      <c r="DB16" s="17">
        <v>6.1851871277137503E-2</v>
      </c>
      <c r="DC16" s="17">
        <v>0</v>
      </c>
      <c r="DD16" s="17">
        <v>441.613383184697</v>
      </c>
      <c r="DE16" s="17">
        <v>1.8308252428165801</v>
      </c>
      <c r="DF16" s="5">
        <v>3.1324660524572098E-5</v>
      </c>
      <c r="DG16" s="17">
        <v>39.615908980817998</v>
      </c>
      <c r="DH16" s="17">
        <v>0.73495541957153199</v>
      </c>
      <c r="DI16" s="17">
        <v>0.17603262785429599</v>
      </c>
      <c r="DJ16" s="17">
        <v>0.50101538583640604</v>
      </c>
      <c r="DK16" s="17">
        <v>0</v>
      </c>
      <c r="DL16" s="17">
        <v>0.14288192838285399</v>
      </c>
      <c r="DM16" s="17">
        <v>0.29009393243935899</v>
      </c>
      <c r="DN16" s="17">
        <v>299.01962617480001</v>
      </c>
      <c r="DO16" s="17">
        <v>14.9952660250996</v>
      </c>
      <c r="DP16" s="17">
        <v>12.9921866803955</v>
      </c>
      <c r="DQ16" s="17">
        <v>4.3651900749498997</v>
      </c>
      <c r="DR16" s="17">
        <v>1514.3599220820399</v>
      </c>
      <c r="DS16" s="17">
        <v>0</v>
      </c>
      <c r="DT16" s="17">
        <v>0.26600375910095497</v>
      </c>
      <c r="DU16" s="17">
        <v>0.38278640001763697</v>
      </c>
      <c r="DV16" s="17">
        <v>18027.9160307985</v>
      </c>
      <c r="DW16" s="17">
        <v>13764.0605427999</v>
      </c>
      <c r="DX16" s="17">
        <v>1529.33996324233</v>
      </c>
      <c r="DY16" s="17">
        <v>15293.400506042301</v>
      </c>
      <c r="DZ16" s="17">
        <v>1.01544479837949E-2</v>
      </c>
      <c r="EA16" s="17">
        <v>195.156825306304</v>
      </c>
      <c r="EB16" s="17">
        <v>102.297398078</v>
      </c>
      <c r="EC16" s="17">
        <v>1.04194843684584</v>
      </c>
      <c r="ED16" s="17">
        <v>2.5068598999762999E-2</v>
      </c>
      <c r="EE16" s="17">
        <v>0.425610662610162</v>
      </c>
      <c r="EF16" s="17">
        <v>0.22756190427751699</v>
      </c>
      <c r="EG16" s="17">
        <v>2.29783321024928</v>
      </c>
      <c r="EH16" s="17">
        <v>1.95450807266434</v>
      </c>
      <c r="EI16" s="17">
        <v>9765.4214261412999</v>
      </c>
      <c r="EJ16" s="17">
        <v>6.1319043238148696</v>
      </c>
      <c r="EK16" s="17">
        <v>252.67784134437801</v>
      </c>
      <c r="EL16" s="17">
        <v>384.35410021109197</v>
      </c>
      <c r="EM16" s="17">
        <v>2.3922355801738302</v>
      </c>
      <c r="EN16" s="17">
        <v>2.2103815153469202E-2</v>
      </c>
      <c r="EO16" s="17">
        <v>1.0813310339125901E-2</v>
      </c>
      <c r="EP16" s="17">
        <v>236.78805778314199</v>
      </c>
      <c r="EQ16" s="17">
        <v>5839.1903177629902</v>
      </c>
      <c r="ER16" s="17">
        <v>5298.7845200480797</v>
      </c>
      <c r="ES16" s="17">
        <v>540.405797714909</v>
      </c>
      <c r="ET16" s="17">
        <v>4.5057307230608901</v>
      </c>
      <c r="EU16" s="17">
        <v>0.12655344805083801</v>
      </c>
      <c r="EV16" s="17">
        <v>246.85601041683799</v>
      </c>
      <c r="EW16" s="17">
        <v>24.434286655974201</v>
      </c>
      <c r="EX16" s="17">
        <v>1319.9934368403301</v>
      </c>
      <c r="EY16" s="17">
        <v>47.553284037985598</v>
      </c>
      <c r="EZ16" s="17">
        <v>19.033288327077699</v>
      </c>
      <c r="FA16" s="17">
        <v>2556.5344578007798</v>
      </c>
      <c r="FB16" s="17">
        <v>6.5081616528051001E-4</v>
      </c>
      <c r="FC16" s="17">
        <v>75.348468057354495</v>
      </c>
      <c r="FD16" s="17">
        <v>82.609319995370299</v>
      </c>
      <c r="FE16" s="17">
        <v>112.71596609291301</v>
      </c>
      <c r="FF16" s="17">
        <v>0.10143457927545101</v>
      </c>
      <c r="FG16" s="17">
        <v>346.85291828237899</v>
      </c>
      <c r="FH16" s="17">
        <v>139.72204067192499</v>
      </c>
      <c r="FI16" s="17">
        <v>53.760084442379501</v>
      </c>
      <c r="FJ16" s="17">
        <v>7.8375852164156105E-3</v>
      </c>
      <c r="FK16" s="17">
        <v>17.316798544988099</v>
      </c>
      <c r="FL16" s="17">
        <v>453.194191588092</v>
      </c>
      <c r="FM16" s="17">
        <v>132.463030111743</v>
      </c>
      <c r="FN16" s="17">
        <v>149.34858915454899</v>
      </c>
      <c r="FO16" s="17">
        <v>17522.0282899298</v>
      </c>
      <c r="FP16" s="17">
        <v>47.928063498801698</v>
      </c>
      <c r="FQ16" s="17">
        <v>308.290578303269</v>
      </c>
      <c r="FS16" s="25">
        <f t="shared" si="0"/>
        <v>0</v>
      </c>
      <c r="FT16" s="94">
        <f t="shared" si="1"/>
        <v>1.0288715285980585</v>
      </c>
      <c r="FU16" s="40">
        <f t="shared" si="2"/>
        <v>6.0663862497468545E-4</v>
      </c>
      <c r="FV16" s="40">
        <f t="shared" si="3"/>
        <v>-1.9162096005513767E-4</v>
      </c>
      <c r="FW16" s="40">
        <f t="shared" si="4"/>
        <v>-1.6811134213487186E-3</v>
      </c>
      <c r="FX16" s="40">
        <f t="shared" si="5"/>
        <v>7.4684832874832201E-4</v>
      </c>
      <c r="FY16" s="40">
        <f t="shared" si="6"/>
        <v>6.2655274394872451E-4</v>
      </c>
      <c r="FZ16" s="40">
        <f t="shared" si="7"/>
        <v>-1.4489141020766147E-3</v>
      </c>
      <c r="GA16" s="40">
        <f t="shared" si="8"/>
        <v>-6.6453476012287186E-5</v>
      </c>
      <c r="GB16" s="40">
        <f t="shared" si="9"/>
        <v>8.7429978844260931E-4</v>
      </c>
      <c r="GC16" s="40">
        <f t="shared" si="10"/>
        <v>-1.4650177558921191E-4</v>
      </c>
      <c r="GD16" s="40">
        <f t="shared" si="11"/>
        <v>-1.4288536988169835E-5</v>
      </c>
      <c r="GE16" s="40">
        <f t="shared" si="12"/>
        <v>-2.8210458187862045E-3</v>
      </c>
      <c r="GF16" s="40">
        <f t="shared" si="13"/>
        <v>7.4155736861417095E-5</v>
      </c>
      <c r="GG16" s="40">
        <f t="shared" si="14"/>
        <v>-2.8248697921242128E-3</v>
      </c>
      <c r="GH16" s="40">
        <f t="shared" si="15"/>
        <v>1.2590635161935217E-3</v>
      </c>
      <c r="GI16" s="40">
        <f t="shared" si="16"/>
        <v>-2.7941251211025002E-3</v>
      </c>
      <c r="GJ16" s="40">
        <f t="shared" si="17"/>
        <v>-1.1889172420954868E-5</v>
      </c>
      <c r="GK16" s="40">
        <f t="shared" si="18"/>
        <v>-3.8266329186465239E-5</v>
      </c>
      <c r="GL16" s="40">
        <f t="shared" si="19"/>
        <v>-2.460308460933171E-3</v>
      </c>
      <c r="GM16" s="40">
        <f t="shared" si="20"/>
        <v>2.0061592293407506E-5</v>
      </c>
      <c r="GN16" s="40">
        <f t="shared" si="21"/>
        <v>1.7962166509075979E-5</v>
      </c>
      <c r="GO16" s="40">
        <f t="shared" si="22"/>
        <v>9.4727408846325054E-6</v>
      </c>
      <c r="GP16" s="40">
        <f t="shared" si="23"/>
        <v>0</v>
      </c>
      <c r="GQ16" s="40">
        <f t="shared" si="24"/>
        <v>-1.7193072521653206E-5</v>
      </c>
      <c r="GR16" s="40">
        <f t="shared" si="25"/>
        <v>2.6389234317618949E-3</v>
      </c>
      <c r="GS16" s="40">
        <f t="shared" si="26"/>
        <v>7.820314404638542E-7</v>
      </c>
      <c r="GT16" s="40">
        <f t="shared" si="27"/>
        <v>-1.9850210506529964E-5</v>
      </c>
      <c r="GU16" s="40">
        <f t="shared" si="28"/>
        <v>-2.7856502138464932E-3</v>
      </c>
      <c r="GV16" s="40">
        <f t="shared" si="29"/>
        <v>0</v>
      </c>
      <c r="GW16" s="40">
        <f t="shared" si="30"/>
        <v>-2.8261594520277238E-3</v>
      </c>
      <c r="GX16" s="40">
        <f t="shared" si="31"/>
        <v>3.2753293691727552E-7</v>
      </c>
      <c r="GY16" s="40">
        <f t="shared" si="32"/>
        <v>-1.125900151709559E-4</v>
      </c>
      <c r="GZ16" s="40">
        <f t="shared" si="33"/>
        <v>1.1009870119094214E-4</v>
      </c>
      <c r="HA16" s="40">
        <f t="shared" si="34"/>
        <v>-2.8411275910463236E-3</v>
      </c>
      <c r="HB16" s="40">
        <f t="shared" si="35"/>
        <v>1.8264273438053219E-5</v>
      </c>
      <c r="HC16" s="40">
        <f t="shared" si="36"/>
        <v>-7.7524698568798235E-4</v>
      </c>
      <c r="HD16" s="40">
        <f t="shared" si="37"/>
        <v>-8.1826538756815377E-5</v>
      </c>
      <c r="HE16" s="40">
        <f t="shared" si="38"/>
        <v>-4.445849493412715E-5</v>
      </c>
      <c r="HF16" s="40">
        <f t="shared" si="39"/>
        <v>5.2993137722656158E-6</v>
      </c>
      <c r="HG16" s="40">
        <f t="shared" si="40"/>
        <v>-1.3009592830318296E-4</v>
      </c>
      <c r="HH16" s="40">
        <f t="shared" si="41"/>
        <v>2.2400764783700285E-4</v>
      </c>
      <c r="HI16" s="40">
        <f t="shared" si="42"/>
        <v>-2.5477449479887843E-5</v>
      </c>
      <c r="HJ16" s="40">
        <f t="shared" si="43"/>
        <v>-9.4777973391608752E-6</v>
      </c>
      <c r="HK16" s="40">
        <f t="shared" si="44"/>
        <v>-1.1120905087908151E-5</v>
      </c>
      <c r="HL16" s="40">
        <f t="shared" si="45"/>
        <v>-1.1141244891408102E-4</v>
      </c>
      <c r="HM16" s="40">
        <f t="shared" si="46"/>
        <v>-1.077366974691953E-5</v>
      </c>
      <c r="HN16" s="40">
        <f t="shared" si="47"/>
        <v>-9.8299505950713009E-5</v>
      </c>
      <c r="HO16" s="40">
        <f t="shared" si="48"/>
        <v>-2.1894006310181541E-6</v>
      </c>
      <c r="HP16" s="40">
        <f t="shared" si="49"/>
        <v>-4.6129601179285817E-6</v>
      </c>
      <c r="HQ16" s="40">
        <f t="shared" si="50"/>
        <v>-9.0719908317611809E-7</v>
      </c>
      <c r="HR16" s="40">
        <f t="shared" si="51"/>
        <v>0</v>
      </c>
      <c r="HS16" s="40">
        <f t="shared" si="52"/>
        <v>0</v>
      </c>
      <c r="HT16" s="40">
        <f t="shared" si="53"/>
        <v>-9.1688955126814693E-8</v>
      </c>
      <c r="HU16" s="40">
        <f t="shared" si="54"/>
        <v>8.6570765590007588E-6</v>
      </c>
    </row>
    <row r="17" spans="1:229" x14ac:dyDescent="0.3">
      <c r="A17" s="32" t="s">
        <v>184</v>
      </c>
      <c r="B17" s="15">
        <v>17399.278645999999</v>
      </c>
      <c r="C17" s="15">
        <v>1362.7690903</v>
      </c>
      <c r="D17" s="15">
        <v>7510.4846723000001</v>
      </c>
      <c r="E17" s="15">
        <v>4372.6873661999998</v>
      </c>
      <c r="F17" s="15">
        <v>3990.0040947000002</v>
      </c>
      <c r="G17" s="15">
        <v>181.12101813999999</v>
      </c>
      <c r="H17" s="15">
        <v>20723.964434000001</v>
      </c>
      <c r="I17" s="17">
        <v>227.12323549000001</v>
      </c>
      <c r="J17" s="17">
        <v>1.6720576988</v>
      </c>
      <c r="K17" s="17">
        <v>9.5187600000000005E-4</v>
      </c>
      <c r="L17" s="17">
        <v>2.9387749099999999E-2</v>
      </c>
      <c r="M17" s="17">
        <v>92.302080799999999</v>
      </c>
      <c r="N17" s="17">
        <v>2.1398471700000001E-2</v>
      </c>
      <c r="O17" s="17">
        <v>11.309160932999999</v>
      </c>
      <c r="P17" s="17">
        <v>2.3803722100000001E-2</v>
      </c>
      <c r="Q17" s="17">
        <v>2.7619200000000002E-3</v>
      </c>
      <c r="R17" s="17">
        <v>1.5881039999999999E-2</v>
      </c>
      <c r="S17" s="17">
        <v>8.5687190000000002E-4</v>
      </c>
      <c r="T17" s="17">
        <v>0.1868962478</v>
      </c>
      <c r="U17" s="17">
        <v>7.5459599999999996E-4</v>
      </c>
      <c r="V17" s="17">
        <v>2.3873624999999998E-3</v>
      </c>
      <c r="X17" s="17">
        <v>5.4745200000000003E-4</v>
      </c>
      <c r="Y17" s="17">
        <v>71.128504915999997</v>
      </c>
      <c r="Z17" s="17">
        <v>19.209563908</v>
      </c>
      <c r="AA17" s="17">
        <v>9.1532615299999995E-2</v>
      </c>
      <c r="AB17" s="17">
        <v>9.1501697399999998E-2</v>
      </c>
      <c r="AD17" s="17">
        <v>4.38697428E-2</v>
      </c>
      <c r="AE17" s="17">
        <v>1.0703496765</v>
      </c>
      <c r="AF17" s="17">
        <v>375.3713151</v>
      </c>
      <c r="AG17" s="17">
        <v>4.2780372811999996</v>
      </c>
      <c r="AH17" s="17">
        <v>5.3266294800000002E-2</v>
      </c>
      <c r="AI17" s="17">
        <v>1.052982E-2</v>
      </c>
      <c r="AJ17" s="17">
        <v>2.8359000000000001E-5</v>
      </c>
      <c r="AK17" s="17">
        <v>140.96324199</v>
      </c>
      <c r="AL17" s="17">
        <v>4.3154999999999996E-6</v>
      </c>
      <c r="AM17" s="17">
        <v>1.6546899999999999E-5</v>
      </c>
      <c r="AN17" s="17">
        <v>51.46711956</v>
      </c>
      <c r="AO17" s="17">
        <v>0.69854657389999997</v>
      </c>
      <c r="AP17" s="17">
        <v>1.6713108399999999E-2</v>
      </c>
      <c r="AQ17" s="17">
        <v>0.28539226070000001</v>
      </c>
      <c r="AR17" s="17">
        <v>0.15272293919999999</v>
      </c>
      <c r="AS17" s="17">
        <v>1.4995000465999999</v>
      </c>
      <c r="AT17" s="17">
        <v>19.546382416</v>
      </c>
      <c r="AU17" s="17">
        <v>150.03503812</v>
      </c>
      <c r="AV17" s="17">
        <v>37.714902993999999</v>
      </c>
      <c r="AW17" s="17">
        <v>8.5077000000000004E-4</v>
      </c>
      <c r="AX17" s="17">
        <v>5.8690799999999997E-5</v>
      </c>
      <c r="BA17" s="17">
        <v>10.071055400000001</v>
      </c>
      <c r="BB17" s="17">
        <v>8.6559347100000003E-2</v>
      </c>
      <c r="BD17" s="17" t="s">
        <v>184</v>
      </c>
      <c r="BE17" s="17">
        <v>925.57740202799505</v>
      </c>
      <c r="BF17" s="17">
        <v>2.9018409972415</v>
      </c>
      <c r="BG17" s="17">
        <v>8.5074622138813904E-4</v>
      </c>
      <c r="BH17" s="17">
        <v>1.67198320840408</v>
      </c>
      <c r="BI17" s="17">
        <v>0</v>
      </c>
      <c r="BJ17" s="17">
        <v>9.5190997520902499E-4</v>
      </c>
      <c r="BK17" s="17">
        <v>227.294621105586</v>
      </c>
      <c r="BL17" s="17">
        <v>227.294621105586</v>
      </c>
      <c r="BM17" s="17">
        <v>425.58174500454697</v>
      </c>
      <c r="BN17" s="17">
        <v>19.225958960815198</v>
      </c>
      <c r="BO17" s="17">
        <v>1.2015289933144799E-2</v>
      </c>
      <c r="BP17" s="17">
        <v>1.7290264263628698E-2</v>
      </c>
      <c r="BQ17" s="17">
        <v>92.311219118848697</v>
      </c>
      <c r="BR17" s="17">
        <v>8.6557192859343907E-2</v>
      </c>
      <c r="BS17" s="17">
        <v>6.8280941160843598E-3</v>
      </c>
      <c r="BT17" s="17">
        <v>1.4509727807448299E-2</v>
      </c>
      <c r="BU17" s="17">
        <v>0</v>
      </c>
      <c r="BV17" s="17">
        <v>11.327774396390399</v>
      </c>
      <c r="BW17" s="17">
        <v>5.6982085440125197E-3</v>
      </c>
      <c r="BX17" s="17">
        <v>1.8044415607621302E-2</v>
      </c>
      <c r="BY17" s="17">
        <v>2.7620322860367002E-3</v>
      </c>
      <c r="BZ17" s="17">
        <v>0</v>
      </c>
      <c r="CA17" s="17">
        <v>750.55426322585799</v>
      </c>
      <c r="CB17" s="17">
        <v>1.58811928816107E-2</v>
      </c>
      <c r="CC17" s="5">
        <v>5.8690063681608498E-5</v>
      </c>
      <c r="CD17" s="17">
        <v>2.48147244939014E-4</v>
      </c>
      <c r="CE17" s="17">
        <v>6.0753590381234298E-4</v>
      </c>
      <c r="CF17" s="17">
        <v>0.18689430413175601</v>
      </c>
      <c r="CG17" s="17">
        <v>1.0703519592437001</v>
      </c>
      <c r="CH17" s="17">
        <v>7.5458666428174703E-4</v>
      </c>
      <c r="CI17" s="5">
        <v>4.3152398000132198E-6</v>
      </c>
      <c r="CJ17" s="17">
        <v>1.05303827693359E-2</v>
      </c>
      <c r="CK17" s="5">
        <v>1.6547231959302598E-5</v>
      </c>
      <c r="CL17" s="17">
        <v>17423.5757743348</v>
      </c>
      <c r="CM17" s="17">
        <v>2.3873276712486498E-3</v>
      </c>
      <c r="CN17" s="17">
        <v>173.07026233565301</v>
      </c>
      <c r="CO17" s="5">
        <v>16.367017774904099</v>
      </c>
      <c r="CP17" s="17">
        <v>21.833035275807799</v>
      </c>
      <c r="CQ17" s="17">
        <v>19.546099407702901</v>
      </c>
      <c r="CR17" s="17">
        <v>4640.4506628824702</v>
      </c>
      <c r="CS17" s="17">
        <v>5.4746040447361903E-4</v>
      </c>
      <c r="CT17" s="17">
        <v>1.2361110552712501E-3</v>
      </c>
      <c r="CU17" s="17">
        <v>71.367610798224604</v>
      </c>
      <c r="CV17" s="17">
        <v>71.367610798224604</v>
      </c>
      <c r="CW17" s="17">
        <v>16.055663277447199</v>
      </c>
      <c r="CX17" s="17">
        <v>0</v>
      </c>
      <c r="CY17" s="17">
        <v>19.209522547681001</v>
      </c>
      <c r="CZ17" s="17">
        <v>150.02274699689099</v>
      </c>
      <c r="DA17" s="17">
        <v>2.6064246829924399E-2</v>
      </c>
      <c r="DB17" s="17">
        <v>5.7447812572029897E-2</v>
      </c>
      <c r="DC17" s="17">
        <v>0</v>
      </c>
      <c r="DD17" s="17">
        <v>546.26786348195697</v>
      </c>
      <c r="DE17" s="17">
        <v>2.1722536791736999</v>
      </c>
      <c r="DF17" s="5">
        <v>2.9411671629028699E-5</v>
      </c>
      <c r="DG17" s="17">
        <v>38.795246394231803</v>
      </c>
      <c r="DH17" s="17">
        <v>0.46214121543171399</v>
      </c>
      <c r="DI17" s="17">
        <v>2.3730736762622801E-2</v>
      </c>
      <c r="DJ17" s="17">
        <v>6.7541221614113994E-2</v>
      </c>
      <c r="DK17" s="17">
        <v>0</v>
      </c>
      <c r="DL17" s="17">
        <v>1.44359646025893E-2</v>
      </c>
      <c r="DM17" s="17">
        <v>2.9309314152019601E-2</v>
      </c>
      <c r="DN17" s="17">
        <v>375.33412303028501</v>
      </c>
      <c r="DO17" s="17">
        <v>10.071062972648299</v>
      </c>
      <c r="DP17" s="17">
        <v>10.671861652811801</v>
      </c>
      <c r="DQ17" s="17">
        <v>4.2793206082764996</v>
      </c>
      <c r="DR17" s="17">
        <v>1362.8407120212501</v>
      </c>
      <c r="DS17" s="17">
        <v>0</v>
      </c>
      <c r="DT17" s="17">
        <v>2.1777572779532201E-2</v>
      </c>
      <c r="DU17" s="17">
        <v>3.1338384107982301E-2</v>
      </c>
      <c r="DV17" s="17">
        <v>21432.453137232202</v>
      </c>
      <c r="DW17" s="17">
        <v>6752.2993622932499</v>
      </c>
      <c r="DX17" s="17">
        <v>750.25536180293898</v>
      </c>
      <c r="DY17" s="17">
        <v>7502.5547240961896</v>
      </c>
      <c r="DZ17" s="17">
        <v>7.7783430260144198E-3</v>
      </c>
      <c r="EA17" s="17">
        <v>212.625638122819</v>
      </c>
      <c r="EB17" s="17">
        <v>127.983133595571</v>
      </c>
      <c r="EC17" s="17">
        <v>0.69885062304050405</v>
      </c>
      <c r="ED17" s="17">
        <v>1.6713083155916301E-2</v>
      </c>
      <c r="EE17" s="17">
        <v>0.28538759274018</v>
      </c>
      <c r="EF17" s="17">
        <v>0.152722128051059</v>
      </c>
      <c r="EG17" s="17">
        <v>1.4995004235740199</v>
      </c>
      <c r="EH17" s="17">
        <v>1.54696891813687</v>
      </c>
      <c r="EI17" s="17">
        <v>11575.629481231401</v>
      </c>
      <c r="EJ17" s="17">
        <v>2.7441854996500101</v>
      </c>
      <c r="EK17" s="17">
        <v>200.20526860563101</v>
      </c>
      <c r="EL17" s="17">
        <v>290.95351977821502</v>
      </c>
      <c r="EM17" s="17">
        <v>1.7839610420145799</v>
      </c>
      <c r="EN17" s="17">
        <v>2.0754387197760099E-2</v>
      </c>
      <c r="EO17" s="17">
        <v>8.0183908464094896E-3</v>
      </c>
      <c r="EP17" s="17">
        <v>159.40438805756199</v>
      </c>
      <c r="EQ17" s="17">
        <v>4378.2474566035899</v>
      </c>
      <c r="ER17" s="17">
        <v>3994.4189081818199</v>
      </c>
      <c r="ES17" s="17">
        <v>383.82854842176602</v>
      </c>
      <c r="ET17" s="17">
        <v>3.2820933482145298</v>
      </c>
      <c r="EU17" s="17">
        <v>0.11297447780585</v>
      </c>
      <c r="EV17" s="17">
        <v>117.179731245556</v>
      </c>
      <c r="EW17" s="17">
        <v>19.579218168289799</v>
      </c>
      <c r="EX17" s="17">
        <v>1046.38479703698</v>
      </c>
      <c r="EY17" s="17">
        <v>37.188341752784702</v>
      </c>
      <c r="EZ17" s="17">
        <v>15.7017184014286</v>
      </c>
      <c r="FA17" s="17">
        <v>2025.8007117622001</v>
      </c>
      <c r="FB17" s="5">
        <v>2.8336763140924902E-5</v>
      </c>
      <c r="FC17" s="17">
        <v>41.194173152164502</v>
      </c>
      <c r="FD17" s="17">
        <v>20.428489526612498</v>
      </c>
      <c r="FE17" s="17">
        <v>52.015107442252699</v>
      </c>
      <c r="FF17" s="17">
        <v>8.6678731273113999E-2</v>
      </c>
      <c r="FG17" s="17">
        <v>181.02322192717</v>
      </c>
      <c r="FH17" s="17">
        <v>154.24657612617699</v>
      </c>
      <c r="FI17" s="17">
        <v>37.714834140831201</v>
      </c>
      <c r="FJ17" s="17">
        <v>2.080819304078E-4</v>
      </c>
      <c r="FK17" s="17">
        <v>22.4385795326546</v>
      </c>
      <c r="FL17" s="17">
        <v>542.59502883600601</v>
      </c>
      <c r="FM17" s="17">
        <v>140.95323454654499</v>
      </c>
      <c r="FN17" s="17">
        <v>180.57617025745699</v>
      </c>
      <c r="FO17" s="17">
        <v>20723.4587669549</v>
      </c>
      <c r="FP17" s="17">
        <v>51.461378641823302</v>
      </c>
      <c r="FQ17" s="17">
        <v>362.54336865513301</v>
      </c>
      <c r="FS17" s="25">
        <f t="shared" si="0"/>
        <v>0</v>
      </c>
      <c r="FT17" s="94">
        <f t="shared" si="1"/>
        <v>1.0342121640142352</v>
      </c>
      <c r="FU17" s="40">
        <f t="shared" si="2"/>
        <v>1.3964445784875861E-3</v>
      </c>
      <c r="FV17" s="40">
        <f t="shared" si="3"/>
        <v>5.2556021236343728E-5</v>
      </c>
      <c r="FW17" s="40">
        <f t="shared" si="4"/>
        <v>-1.0558503944568998E-3</v>
      </c>
      <c r="FX17" s="40">
        <f t="shared" si="5"/>
        <v>1.2715499503962774E-3</v>
      </c>
      <c r="FY17" s="40">
        <f t="shared" si="6"/>
        <v>1.1064684088129069E-3</v>
      </c>
      <c r="FZ17" s="40">
        <f t="shared" si="7"/>
        <v>-5.3994955325614279E-4</v>
      </c>
      <c r="GA17" s="40">
        <f t="shared" si="8"/>
        <v>-2.440011160565817E-5</v>
      </c>
      <c r="GB17" s="40">
        <f t="shared" si="9"/>
        <v>7.5459305260529362E-4</v>
      </c>
      <c r="GC17" s="40">
        <f t="shared" si="10"/>
        <v>-4.4550134826963076E-5</v>
      </c>
      <c r="GD17" s="40">
        <f t="shared" si="11"/>
        <v>3.5692893848513723E-5</v>
      </c>
      <c r="GE17" s="40">
        <f t="shared" si="12"/>
        <v>-2.7969104726874522E-3</v>
      </c>
      <c r="GF17" s="40">
        <f t="shared" si="13"/>
        <v>9.9004472808143294E-5</v>
      </c>
      <c r="GG17" s="40">
        <f t="shared" si="14"/>
        <v>-2.8343041184264216E-3</v>
      </c>
      <c r="GH17" s="40">
        <f t="shared" si="15"/>
        <v>1.6458748355137624E-3</v>
      </c>
      <c r="GI17" s="40">
        <f t="shared" si="16"/>
        <v>-2.5667392733584411E-3</v>
      </c>
      <c r="GJ17" s="40">
        <f t="shared" si="17"/>
        <v>4.0655064846192804E-5</v>
      </c>
      <c r="GK17" s="40">
        <f t="shared" si="18"/>
        <v>9.6266749974120166E-6</v>
      </c>
      <c r="GL17" s="40">
        <f t="shared" si="19"/>
        <v>-1.3873150101467852E-3</v>
      </c>
      <c r="GM17" s="40">
        <f t="shared" si="20"/>
        <v>-1.0399717848119202E-5</v>
      </c>
      <c r="GN17" s="40">
        <f t="shared" si="21"/>
        <v>-1.2371809886252811E-5</v>
      </c>
      <c r="GO17" s="40">
        <f t="shared" si="22"/>
        <v>-1.4588798873226362E-5</v>
      </c>
      <c r="GP17" s="40">
        <f t="shared" si="23"/>
        <v>0</v>
      </c>
      <c r="GQ17" s="40">
        <f t="shared" si="24"/>
        <v>1.5351982674286404E-5</v>
      </c>
      <c r="GR17" s="40">
        <f t="shared" si="25"/>
        <v>3.3616042191099245E-3</v>
      </c>
      <c r="GS17" s="40">
        <f t="shared" si="26"/>
        <v>-2.1531107732130663E-6</v>
      </c>
      <c r="GT17" s="40">
        <f t="shared" si="27"/>
        <v>-2.3653335252266254E-5</v>
      </c>
      <c r="GU17" s="40">
        <f t="shared" si="28"/>
        <v>-2.510762420711154E-3</v>
      </c>
      <c r="GV17" s="40">
        <f t="shared" si="29"/>
        <v>0</v>
      </c>
      <c r="GW17" s="40">
        <f t="shared" si="30"/>
        <v>-2.8371273102403131E-3</v>
      </c>
      <c r="GX17" s="40">
        <f t="shared" si="31"/>
        <v>2.1327083570768865E-6</v>
      </c>
      <c r="GY17" s="40">
        <f t="shared" si="32"/>
        <v>-9.9080745434909607E-5</v>
      </c>
      <c r="GZ17" s="40">
        <f t="shared" si="33"/>
        <v>2.9998033961500516E-4</v>
      </c>
      <c r="HA17" s="40">
        <f t="shared" si="34"/>
        <v>-2.8223835175692417E-3</v>
      </c>
      <c r="HB17" s="40">
        <f t="shared" si="35"/>
        <v>5.3445294971768955E-5</v>
      </c>
      <c r="HC17" s="40">
        <f t="shared" si="36"/>
        <v>-7.8411999982718589E-4</v>
      </c>
      <c r="HD17" s="40">
        <f t="shared" si="37"/>
        <v>-7.0993283878356114E-5</v>
      </c>
      <c r="HE17" s="40">
        <f t="shared" si="38"/>
        <v>-6.0294284968089201E-5</v>
      </c>
      <c r="HF17" s="40">
        <f t="shared" si="39"/>
        <v>2.0061721688011655E-5</v>
      </c>
      <c r="HG17" s="40">
        <f t="shared" si="40"/>
        <v>-1.1154535605991719E-4</v>
      </c>
      <c r="HH17" s="40">
        <f t="shared" si="41"/>
        <v>4.352596546377268E-4</v>
      </c>
      <c r="HI17" s="40">
        <f t="shared" si="42"/>
        <v>-1.510436185432562E-6</v>
      </c>
      <c r="HJ17" s="40">
        <f t="shared" si="43"/>
        <v>-1.6356294345773755E-5</v>
      </c>
      <c r="HK17" s="40">
        <f t="shared" si="44"/>
        <v>-5.311244959250251E-6</v>
      </c>
      <c r="HL17" s="40">
        <f t="shared" si="45"/>
        <v>2.5139980545827915E-7</v>
      </c>
      <c r="HM17" s="40">
        <f t="shared" si="46"/>
        <v>-1.4478806925818879E-5</v>
      </c>
      <c r="HN17" s="40">
        <f t="shared" si="47"/>
        <v>-8.1921684847895289E-5</v>
      </c>
      <c r="HO17" s="40">
        <f t="shared" si="48"/>
        <v>-1.8256223225447186E-6</v>
      </c>
      <c r="HP17" s="40">
        <f t="shared" si="49"/>
        <v>-2.7949518507943598E-5</v>
      </c>
      <c r="HQ17" s="40">
        <f t="shared" si="50"/>
        <v>-1.2545720819943399E-5</v>
      </c>
      <c r="HR17" s="40">
        <f t="shared" si="51"/>
        <v>0</v>
      </c>
      <c r="HS17" s="40">
        <f t="shared" si="52"/>
        <v>0</v>
      </c>
      <c r="HT17" s="40">
        <f t="shared" si="53"/>
        <v>7.5192201788982631E-7</v>
      </c>
      <c r="HU17" s="40">
        <f t="shared" si="54"/>
        <v>-2.4887441140328152E-5</v>
      </c>
    </row>
    <row r="18" spans="1:229" x14ac:dyDescent="0.3">
      <c r="A18" s="32" t="s">
        <v>185</v>
      </c>
      <c r="B18" s="15">
        <v>34561.428833999998</v>
      </c>
      <c r="C18" s="15">
        <v>2093.2484242999999</v>
      </c>
      <c r="D18" s="15">
        <v>6028.0729316999996</v>
      </c>
      <c r="E18" s="15">
        <v>10851.726645000001</v>
      </c>
      <c r="F18" s="15">
        <v>9784.4195930999995</v>
      </c>
      <c r="G18" s="15">
        <v>489.25330539999999</v>
      </c>
      <c r="H18" s="15">
        <v>15123.609995999999</v>
      </c>
      <c r="I18" s="17">
        <v>174.21528398999999</v>
      </c>
      <c r="J18" s="17">
        <v>4.4463892994999998</v>
      </c>
      <c r="K18" s="17">
        <v>3.0538421E-2</v>
      </c>
      <c r="L18" s="17">
        <v>0.1610810366</v>
      </c>
      <c r="M18" s="17">
        <v>184.92839017</v>
      </c>
      <c r="N18" s="17">
        <v>0.1185077054</v>
      </c>
      <c r="O18" s="17">
        <v>25.828041097</v>
      </c>
      <c r="P18" s="17">
        <v>0.1218343006</v>
      </c>
      <c r="Q18" s="17">
        <v>8.8608800000000001E-2</v>
      </c>
      <c r="R18" s="17">
        <v>0.50950118</v>
      </c>
      <c r="S18" s="17">
        <v>2.9631898E-3</v>
      </c>
      <c r="T18" s="17">
        <v>0.1031649781</v>
      </c>
      <c r="U18" s="17">
        <v>2.4209201E-2</v>
      </c>
      <c r="V18" s="17">
        <v>2.1639014200000001E-2</v>
      </c>
      <c r="W18" s="5"/>
      <c r="X18" s="17">
        <v>1.7563531E-2</v>
      </c>
      <c r="Y18" s="17">
        <v>132.90981176</v>
      </c>
      <c r="Z18" s="17">
        <v>43.440167559999999</v>
      </c>
      <c r="AA18" s="17">
        <v>0.15057095449999999</v>
      </c>
      <c r="AB18" s="17">
        <v>0.37046216630000001</v>
      </c>
      <c r="AD18" s="17">
        <v>0.24304887829999999</v>
      </c>
      <c r="AE18" s="17">
        <v>3.2907961394999998</v>
      </c>
      <c r="AF18" s="17">
        <v>172.30721324000001</v>
      </c>
      <c r="AG18" s="17">
        <v>7.2698611766000001</v>
      </c>
      <c r="AH18" s="17">
        <v>0.29284144410000001</v>
      </c>
      <c r="AI18" s="17">
        <v>0.337821025</v>
      </c>
      <c r="AJ18" s="17">
        <v>9.0982260000000001E-4</v>
      </c>
      <c r="AK18" s="17">
        <v>190.59271652999999</v>
      </c>
      <c r="AL18" s="17">
        <v>1.3845120000000001E-4</v>
      </c>
      <c r="AM18" s="17">
        <v>5.3086140000000001E-4</v>
      </c>
      <c r="AN18" s="17">
        <v>66.886837115000006</v>
      </c>
      <c r="AO18" s="17">
        <v>1.7369373547</v>
      </c>
      <c r="AP18" s="17">
        <v>4.1068520300000001E-2</v>
      </c>
      <c r="AQ18" s="17">
        <v>0.70040065230000004</v>
      </c>
      <c r="AR18" s="17">
        <v>0.37473730869999999</v>
      </c>
      <c r="AS18" s="17">
        <v>3.9416258213000002</v>
      </c>
      <c r="AT18" s="17">
        <v>41.179343170999999</v>
      </c>
      <c r="AU18" s="17">
        <v>168.02713982</v>
      </c>
      <c r="AV18" s="17">
        <v>92.684669588000006</v>
      </c>
      <c r="AW18" s="17">
        <v>2.7294663E-2</v>
      </c>
      <c r="AX18" s="17">
        <v>1.8829379E-3</v>
      </c>
      <c r="BA18" s="17">
        <v>24.707459100000001</v>
      </c>
      <c r="BB18" s="17">
        <v>0.2123767782</v>
      </c>
      <c r="BD18" s="17" t="s">
        <v>185</v>
      </c>
      <c r="BE18" s="17">
        <v>292.51881945699301</v>
      </c>
      <c r="BF18" s="17">
        <v>7.6066298680021101</v>
      </c>
      <c r="BG18" s="17">
        <v>2.7295238157583598E-2</v>
      </c>
      <c r="BH18" s="17">
        <v>4.4453010526409198</v>
      </c>
      <c r="BI18" s="17">
        <v>0</v>
      </c>
      <c r="BJ18" s="17">
        <v>3.0538078289067801E-2</v>
      </c>
      <c r="BK18" s="17">
        <v>174.46365518420399</v>
      </c>
      <c r="BL18" s="17">
        <v>174.46365518420399</v>
      </c>
      <c r="BM18" s="17">
        <v>159.44668052943999</v>
      </c>
      <c r="BN18" s="17">
        <v>24.535300319520498</v>
      </c>
      <c r="BO18" s="17">
        <v>6.5857478012753698E-2</v>
      </c>
      <c r="BP18" s="17">
        <v>9.4770557459613894E-2</v>
      </c>
      <c r="BQ18" s="17">
        <v>184.936901585497</v>
      </c>
      <c r="BR18" s="17">
        <v>0.21237816965117301</v>
      </c>
      <c r="BS18" s="17">
        <v>3.7815516921024903E-2</v>
      </c>
      <c r="BT18" s="17">
        <v>8.0358029614687104E-2</v>
      </c>
      <c r="BU18" s="17">
        <v>0</v>
      </c>
      <c r="BV18" s="17">
        <v>25.852740649294098</v>
      </c>
      <c r="BW18" s="17">
        <v>2.9159508776048899E-2</v>
      </c>
      <c r="BX18" s="17">
        <v>9.2338662314742803E-2</v>
      </c>
      <c r="BY18" s="17">
        <v>8.8611003715920095E-2</v>
      </c>
      <c r="BZ18" s="17">
        <v>0</v>
      </c>
      <c r="CA18" s="17">
        <v>712.04270101792997</v>
      </c>
      <c r="CB18" s="17">
        <v>0.50951768884020598</v>
      </c>
      <c r="CC18" s="17">
        <v>1.8828396267698299E-3</v>
      </c>
      <c r="CD18" s="17">
        <v>8.5741767015548001E-4</v>
      </c>
      <c r="CE18" s="17">
        <v>2.0991804069732099E-3</v>
      </c>
      <c r="CF18" s="17">
        <v>0.10317014257240301</v>
      </c>
      <c r="CG18" s="17">
        <v>3.2907810019163701</v>
      </c>
      <c r="CH18" s="17">
        <v>2.4210891597572601E-2</v>
      </c>
      <c r="CI18" s="17">
        <v>1.38454528311479E-4</v>
      </c>
      <c r="CJ18" s="17">
        <v>0.33783147682479198</v>
      </c>
      <c r="CK18" s="17">
        <v>5.3086633962477303E-4</v>
      </c>
      <c r="CL18" s="17">
        <v>34589.775300517504</v>
      </c>
      <c r="CM18" s="17">
        <v>2.1639102148797301E-2</v>
      </c>
      <c r="CN18" s="17">
        <v>404.19795206268702</v>
      </c>
      <c r="CO18" s="17">
        <v>26.3974784878192</v>
      </c>
      <c r="CP18" s="17">
        <v>49.878228590313299</v>
      </c>
      <c r="CQ18" s="17">
        <v>41.176529940370997</v>
      </c>
      <c r="CR18" s="17">
        <v>1704.4089295983299</v>
      </c>
      <c r="CS18" s="17">
        <v>1.75639847969308E-2</v>
      </c>
      <c r="CT18" s="17">
        <v>1.3980354839145199E-3</v>
      </c>
      <c r="CU18" s="17">
        <v>133.24026977487</v>
      </c>
      <c r="CV18" s="17">
        <v>133.24026977487</v>
      </c>
      <c r="CW18" s="17">
        <v>27.275543392362099</v>
      </c>
      <c r="CX18" s="17">
        <v>0</v>
      </c>
      <c r="CY18" s="17">
        <v>43.440163881843198</v>
      </c>
      <c r="CZ18" s="17">
        <v>168.012741162998</v>
      </c>
      <c r="DA18" s="17">
        <v>5.2505277138933E-2</v>
      </c>
      <c r="DB18" s="17">
        <v>8.1476355639656703E-2</v>
      </c>
      <c r="DC18" s="17">
        <v>0</v>
      </c>
      <c r="DD18" s="17">
        <v>598.43136919102903</v>
      </c>
      <c r="DE18" s="17">
        <v>2.6244665302989998</v>
      </c>
      <c r="DF18" s="5">
        <v>3.3266696099072897E-5</v>
      </c>
      <c r="DG18" s="17">
        <v>55.038796266540203</v>
      </c>
      <c r="DH18" s="17">
        <v>1.64666549313271</v>
      </c>
      <c r="DI18" s="17">
        <v>9.6056059838952407E-2</v>
      </c>
      <c r="DJ18" s="17">
        <v>0.27339007220137002</v>
      </c>
      <c r="DK18" s="17">
        <v>0</v>
      </c>
      <c r="DL18" s="17">
        <v>7.9979973658074105E-2</v>
      </c>
      <c r="DM18" s="17">
        <v>0.16238363753038201</v>
      </c>
      <c r="DN18" s="17">
        <v>172.30839293259899</v>
      </c>
      <c r="DO18" s="17">
        <v>24.707483432728701</v>
      </c>
      <c r="DP18" s="17">
        <v>20.7449464620091</v>
      </c>
      <c r="DQ18" s="17">
        <v>7.2683342132762796</v>
      </c>
      <c r="DR18" s="17">
        <v>2092.6699208772102</v>
      </c>
      <c r="DS18" s="17">
        <v>0</v>
      </c>
      <c r="DT18" s="17">
        <v>0.119725530382446</v>
      </c>
      <c r="DU18" s="17">
        <v>0.17228776343744601</v>
      </c>
      <c r="DV18" s="17">
        <v>15293.1674723457</v>
      </c>
      <c r="DW18" s="17">
        <v>5420.7174442985697</v>
      </c>
      <c r="DX18" s="17">
        <v>602.30201185954297</v>
      </c>
      <c r="DY18" s="17">
        <v>6023.0194561581102</v>
      </c>
      <c r="DZ18" s="17">
        <v>1.77767469816731E-2</v>
      </c>
      <c r="EA18" s="17">
        <v>336.485497490407</v>
      </c>
      <c r="EB18" s="17">
        <v>40.859413777789698</v>
      </c>
      <c r="EC18" s="17">
        <v>1.7370522800531301</v>
      </c>
      <c r="ED18" s="17">
        <v>4.1068498035130602E-2</v>
      </c>
      <c r="EE18" s="17">
        <v>0.70038446305880298</v>
      </c>
      <c r="EF18" s="17">
        <v>0.37473011332859302</v>
      </c>
      <c r="EG18" s="17">
        <v>3.9407364277407599</v>
      </c>
      <c r="EH18" s="17">
        <v>2.7036022760517402</v>
      </c>
      <c r="EI18" s="17">
        <v>9459.1281204170009</v>
      </c>
      <c r="EJ18" s="17">
        <v>16.382757123629599</v>
      </c>
      <c r="EK18" s="17">
        <v>484.23478788780602</v>
      </c>
      <c r="EL18" s="17">
        <v>719.52606893852897</v>
      </c>
      <c r="EM18" s="17">
        <v>2.5622830245208998</v>
      </c>
      <c r="EN18" s="17">
        <v>2.34753317680516E-2</v>
      </c>
      <c r="EO18" s="17">
        <v>1.65884358427443E-2</v>
      </c>
      <c r="EP18" s="17">
        <v>542.11215242756396</v>
      </c>
      <c r="EQ18" s="17">
        <v>10852.256876323399</v>
      </c>
      <c r="ER18" s="17">
        <v>9784.2704332164994</v>
      </c>
      <c r="ES18" s="17">
        <v>1067.98644310697</v>
      </c>
      <c r="ET18" s="17">
        <v>9.1272361304474803</v>
      </c>
      <c r="EU18" s="17">
        <v>0.164505354324751</v>
      </c>
      <c r="EV18" s="17">
        <v>550.88541499253097</v>
      </c>
      <c r="EW18" s="17">
        <v>44.498124619564898</v>
      </c>
      <c r="EX18" s="17">
        <v>2347.9383363922402</v>
      </c>
      <c r="EY18" s="17">
        <v>89.692310917839194</v>
      </c>
      <c r="EZ18" s="17">
        <v>29.275674123800499</v>
      </c>
      <c r="FA18" s="17">
        <v>4421.2108781560501</v>
      </c>
      <c r="FB18" s="17">
        <v>9.0913831710841796E-4</v>
      </c>
      <c r="FC18" s="17">
        <v>46.418895002075203</v>
      </c>
      <c r="FD18" s="17">
        <v>285.87674124461898</v>
      </c>
      <c r="FE18" s="17">
        <v>237.91961176606699</v>
      </c>
      <c r="FF18" s="17">
        <v>0.13647250913540199</v>
      </c>
      <c r="FG18" s="17">
        <v>488.670864051764</v>
      </c>
      <c r="FH18" s="17">
        <v>200.125175302028</v>
      </c>
      <c r="FI18" s="17">
        <v>92.679547767803697</v>
      </c>
      <c r="FJ18" s="17">
        <v>4.64653451777222E-3</v>
      </c>
      <c r="FK18" s="17">
        <v>26.995726263659499</v>
      </c>
      <c r="FL18" s="17">
        <v>564.12450960077001</v>
      </c>
      <c r="FM18" s="17">
        <v>190.57839237039201</v>
      </c>
      <c r="FN18" s="17">
        <v>59.0510030021197</v>
      </c>
      <c r="FO18" s="17">
        <v>15124.697012406499</v>
      </c>
      <c r="FP18" s="17">
        <v>66.878857565059505</v>
      </c>
      <c r="FQ18" s="17">
        <v>449.43608725921302</v>
      </c>
      <c r="FS18" s="25">
        <f t="shared" si="0"/>
        <v>0</v>
      </c>
      <c r="FT18" s="94">
        <f t="shared" si="1"/>
        <v>1.0111387659403033</v>
      </c>
      <c r="FU18" s="40">
        <f t="shared" si="2"/>
        <v>8.2017634900612623E-4</v>
      </c>
      <c r="FV18" s="40">
        <f t="shared" si="3"/>
        <v>-2.7636634814769541E-4</v>
      </c>
      <c r="FW18" s="40">
        <f t="shared" si="4"/>
        <v>-8.3832355698859043E-4</v>
      </c>
      <c r="FX18" s="40">
        <f t="shared" si="5"/>
        <v>4.8861470689834729E-5</v>
      </c>
      <c r="FY18" s="40">
        <f t="shared" si="6"/>
        <v>-1.5244632763421262E-5</v>
      </c>
      <c r="FZ18" s="40">
        <f t="shared" si="7"/>
        <v>-1.1904699300085478E-3</v>
      </c>
      <c r="GA18" s="40">
        <f t="shared" si="8"/>
        <v>7.187545875538127E-5</v>
      </c>
      <c r="GB18" s="40">
        <f t="shared" si="9"/>
        <v>1.425656742138962E-3</v>
      </c>
      <c r="GC18" s="40">
        <f t="shared" si="10"/>
        <v>-2.447484432373968E-4</v>
      </c>
      <c r="GD18" s="40">
        <f t="shared" si="11"/>
        <v>-1.1222287236099249E-5</v>
      </c>
      <c r="GE18" s="40">
        <f t="shared" si="12"/>
        <v>-2.8122560991292568E-3</v>
      </c>
      <c r="GF18" s="40">
        <f t="shared" si="13"/>
        <v>4.602546688030355E-5</v>
      </c>
      <c r="GG18" s="40">
        <f t="shared" si="14"/>
        <v>-2.8197226767668854E-3</v>
      </c>
      <c r="GH18" s="40">
        <f t="shared" si="15"/>
        <v>9.5630761161238063E-4</v>
      </c>
      <c r="GI18" s="40">
        <f t="shared" si="16"/>
        <v>-2.7589070364664198E-3</v>
      </c>
      <c r="GJ18" s="40">
        <f t="shared" si="17"/>
        <v>2.4870170006740575E-5</v>
      </c>
      <c r="GK18" s="40">
        <f t="shared" si="18"/>
        <v>3.240196657834341E-5</v>
      </c>
      <c r="GL18" s="40">
        <f t="shared" si="19"/>
        <v>-2.2245361641397123E-3</v>
      </c>
      <c r="GM18" s="40">
        <f t="shared" si="20"/>
        <v>5.0060325685345607E-5</v>
      </c>
      <c r="GN18" s="40">
        <f t="shared" si="21"/>
        <v>6.9832852914111006E-5</v>
      </c>
      <c r="GO18" s="40">
        <f t="shared" si="22"/>
        <v>4.0643624745369516E-6</v>
      </c>
      <c r="GP18" s="40">
        <f t="shared" si="23"/>
        <v>0</v>
      </c>
      <c r="GQ18" s="40">
        <f t="shared" si="24"/>
        <v>2.5837454370654864E-5</v>
      </c>
      <c r="GR18" s="40">
        <f t="shared" si="25"/>
        <v>2.4863327281414251E-3</v>
      </c>
      <c r="GS18" s="40">
        <f t="shared" si="26"/>
        <v>-8.4671791292617102E-8</v>
      </c>
      <c r="GT18" s="40">
        <f t="shared" si="27"/>
        <v>-5.8834631746943859E-6</v>
      </c>
      <c r="GU18" s="40">
        <f t="shared" si="28"/>
        <v>-2.742612747275326E-3</v>
      </c>
      <c r="GV18" s="40">
        <f t="shared" si="29"/>
        <v>0</v>
      </c>
      <c r="GW18" s="40">
        <f t="shared" si="30"/>
        <v>-2.8194621441454916E-3</v>
      </c>
      <c r="GX18" s="40">
        <f t="shared" si="31"/>
        <v>-4.5999761115553379E-6</v>
      </c>
      <c r="GY18" s="40">
        <f t="shared" si="32"/>
        <v>6.8464492971525868E-6</v>
      </c>
      <c r="GZ18" s="40">
        <f t="shared" si="33"/>
        <v>-2.1004023139195954E-4</v>
      </c>
      <c r="HA18" s="40">
        <f t="shared" si="34"/>
        <v>-2.8279818201730408E-3</v>
      </c>
      <c r="HB18" s="40">
        <f t="shared" si="35"/>
        <v>3.0938941091601296E-5</v>
      </c>
      <c r="HC18" s="40">
        <f t="shared" si="36"/>
        <v>-7.5210584083320101E-4</v>
      </c>
      <c r="HD18" s="40">
        <f t="shared" si="37"/>
        <v>-7.51558604587375E-5</v>
      </c>
      <c r="HE18" s="40">
        <f t="shared" si="38"/>
        <v>2.4039600082837924E-5</v>
      </c>
      <c r="HF18" s="40">
        <f t="shared" si="39"/>
        <v>9.3049236072108225E-6</v>
      </c>
      <c r="HG18" s="40">
        <f t="shared" si="40"/>
        <v>-1.1929925654552119E-4</v>
      </c>
      <c r="HH18" s="40">
        <f t="shared" si="41"/>
        <v>6.6165514155758565E-5</v>
      </c>
      <c r="HI18" s="40">
        <f t="shared" si="42"/>
        <v>-5.4213955693812561E-7</v>
      </c>
      <c r="HJ18" s="40">
        <f t="shared" si="43"/>
        <v>-2.3114257737909461E-5</v>
      </c>
      <c r="HK18" s="40">
        <f t="shared" si="44"/>
        <v>-1.9201107655753749E-5</v>
      </c>
      <c r="HL18" s="40">
        <f t="shared" si="45"/>
        <v>-2.2564129614588633E-4</v>
      </c>
      <c r="HM18" s="40">
        <f t="shared" si="46"/>
        <v>-6.8316549327164365E-5</v>
      </c>
      <c r="HN18" s="40">
        <f t="shared" si="47"/>
        <v>-8.5692448359409989E-5</v>
      </c>
      <c r="HO18" s="40">
        <f t="shared" si="48"/>
        <v>-5.5260705131447795E-5</v>
      </c>
      <c r="HP18" s="40">
        <f t="shared" si="49"/>
        <v>2.1072162847298567E-5</v>
      </c>
      <c r="HQ18" s="40">
        <f t="shared" si="50"/>
        <v>-5.219143455026753E-5</v>
      </c>
      <c r="HR18" s="40">
        <f t="shared" si="51"/>
        <v>0</v>
      </c>
      <c r="HS18" s="40">
        <f t="shared" si="52"/>
        <v>0</v>
      </c>
      <c r="HT18" s="40">
        <f t="shared" si="53"/>
        <v>9.848333088814229E-7</v>
      </c>
      <c r="HU18" s="40">
        <f t="shared" si="54"/>
        <v>6.5518046972853934E-6</v>
      </c>
    </row>
    <row r="19" spans="1:229" x14ac:dyDescent="0.3">
      <c r="A19" s="32" t="s">
        <v>186</v>
      </c>
      <c r="B19" s="15">
        <v>67330.461083999995</v>
      </c>
      <c r="C19" s="15">
        <v>3064.9650157999999</v>
      </c>
      <c r="D19" s="15">
        <v>27953.524891000001</v>
      </c>
      <c r="E19" s="15">
        <v>25048.033457000001</v>
      </c>
      <c r="F19" s="15">
        <v>21490.591329999999</v>
      </c>
      <c r="G19" s="15">
        <v>4044.8037641999999</v>
      </c>
      <c r="H19" s="15">
        <v>28541.776496999999</v>
      </c>
      <c r="I19" s="17">
        <v>182.79073464999999</v>
      </c>
      <c r="J19" s="17">
        <v>5.0789511224000004</v>
      </c>
      <c r="K19" s="17">
        <v>3.4962738E-2</v>
      </c>
      <c r="L19" s="17">
        <v>2.81419223E-2</v>
      </c>
      <c r="M19" s="17">
        <v>193.35476312</v>
      </c>
      <c r="N19" s="17">
        <v>1.2078040000000001E-4</v>
      </c>
      <c r="O19" s="17">
        <v>23.093388959999999</v>
      </c>
      <c r="P19" s="17">
        <v>6.3105734E-3</v>
      </c>
      <c r="Q19" s="17">
        <v>0.10144628</v>
      </c>
      <c r="R19" s="17">
        <v>0.58727590500000004</v>
      </c>
      <c r="S19" s="17">
        <v>2.6417945E-3</v>
      </c>
      <c r="T19" s="17">
        <v>0.2041767296</v>
      </c>
      <c r="U19" s="17">
        <v>2.7716569E-2</v>
      </c>
      <c r="V19" s="17">
        <v>2.2627199600000002E-2</v>
      </c>
      <c r="W19" s="17">
        <v>8.0548200000000002E-5</v>
      </c>
      <c r="X19" s="17">
        <v>2.0108092000000001E-2</v>
      </c>
      <c r="Y19" s="17">
        <v>168.71776908999999</v>
      </c>
      <c r="Z19" s="17">
        <v>30.518034097000001</v>
      </c>
      <c r="AA19" s="17">
        <v>0.12687717470000001</v>
      </c>
      <c r="AB19" s="17">
        <v>0.1287677149</v>
      </c>
      <c r="AD19" s="17">
        <v>2.0824409999999999E-4</v>
      </c>
      <c r="AE19" s="17">
        <v>2.5545934094999998</v>
      </c>
      <c r="AF19" s="17">
        <v>117.29356026000001</v>
      </c>
      <c r="AG19" s="17">
        <v>14.332902192000001</v>
      </c>
      <c r="AH19" s="17">
        <v>4.9678319999999995E-4</v>
      </c>
      <c r="AI19" s="17">
        <v>0.38676395499999999</v>
      </c>
      <c r="AJ19" s="17">
        <v>1.0416360000000001E-3</v>
      </c>
      <c r="AK19" s="17">
        <v>374.76590284000002</v>
      </c>
      <c r="AL19" s="17">
        <v>1.585097E-4</v>
      </c>
      <c r="AM19" s="17">
        <v>6.0777209999999995E-4</v>
      </c>
      <c r="AN19" s="17">
        <v>147.57617488</v>
      </c>
      <c r="AO19" s="17">
        <v>1.9268602173</v>
      </c>
      <c r="AP19" s="17">
        <v>2.7564978100000002E-2</v>
      </c>
      <c r="AQ19" s="17">
        <v>0.4711341557</v>
      </c>
      <c r="AR19" s="17">
        <v>0.2521578652</v>
      </c>
      <c r="AS19" s="17">
        <v>4.5807824099000003</v>
      </c>
      <c r="AT19" s="17">
        <v>42.501175691999997</v>
      </c>
      <c r="AU19" s="17">
        <v>421.53924065000001</v>
      </c>
      <c r="AV19" s="17">
        <v>69.950570142999993</v>
      </c>
      <c r="AW19" s="17">
        <v>3.1249059999999999E-2</v>
      </c>
      <c r="AX19" s="17">
        <v>2.1557348000000001E-3</v>
      </c>
      <c r="BA19" s="17">
        <v>16.629664600000002</v>
      </c>
      <c r="BB19" s="17">
        <v>0.14292166370000001</v>
      </c>
      <c r="BD19" s="17" t="s">
        <v>186</v>
      </c>
      <c r="BE19" s="17">
        <v>120.046479764544</v>
      </c>
      <c r="BF19" s="17">
        <v>31.071582529736101</v>
      </c>
      <c r="BG19" s="17">
        <v>3.1248492493234602E-2</v>
      </c>
      <c r="BH19" s="17">
        <v>5.0723322663570203</v>
      </c>
      <c r="BI19" s="17">
        <v>0</v>
      </c>
      <c r="BJ19" s="17">
        <v>3.4962215322089603E-2</v>
      </c>
      <c r="BK19" s="17">
        <v>182.886294009084</v>
      </c>
      <c r="BL19" s="17">
        <v>182.886294009084</v>
      </c>
      <c r="BM19" s="17">
        <v>109.874035409795</v>
      </c>
      <c r="BN19" s="17">
        <v>26.744697440687201</v>
      </c>
      <c r="BO19" s="17">
        <v>1.1506046755623099E-2</v>
      </c>
      <c r="BP19" s="17">
        <v>1.65575878525328E-2</v>
      </c>
      <c r="BQ19" s="17">
        <v>193.32706138237</v>
      </c>
      <c r="BR19" s="17">
        <v>0.14291987489087599</v>
      </c>
      <c r="BS19" s="5">
        <v>3.8610117594536903E-5</v>
      </c>
      <c r="BT19" s="5">
        <v>8.2046265050678705E-5</v>
      </c>
      <c r="BU19" s="5">
        <v>8.0316248555784199E-5</v>
      </c>
      <c r="BV19" s="17">
        <v>23.107519698969998</v>
      </c>
      <c r="BW19" s="17">
        <v>1.5121517231876599E-3</v>
      </c>
      <c r="BX19" s="17">
        <v>4.7885211131136404E-3</v>
      </c>
      <c r="BY19" s="17">
        <v>0.10145048363036201</v>
      </c>
      <c r="BZ19" s="17">
        <v>0</v>
      </c>
      <c r="CA19" s="17">
        <v>2596.8704800394898</v>
      </c>
      <c r="CB19" s="17">
        <v>0.58726633661125405</v>
      </c>
      <c r="CC19" s="17">
        <v>2.15568168227208E-3</v>
      </c>
      <c r="CD19" s="17">
        <v>7.6438948483495601E-4</v>
      </c>
      <c r="CE19" s="17">
        <v>1.8714034138571499E-3</v>
      </c>
      <c r="CF19" s="17">
        <v>0.204175686586095</v>
      </c>
      <c r="CG19" s="17">
        <v>2.5545889566130402</v>
      </c>
      <c r="CH19" s="17">
        <v>2.77197873571438E-2</v>
      </c>
      <c r="CI19" s="17">
        <v>1.5851271247499101E-4</v>
      </c>
      <c r="CJ19" s="17">
        <v>0.38676838628317201</v>
      </c>
      <c r="CK19" s="17">
        <v>6.0778662393833798E-4</v>
      </c>
      <c r="CL19" s="17">
        <v>67281.539196966303</v>
      </c>
      <c r="CM19" s="17">
        <v>2.26267042084227E-2</v>
      </c>
      <c r="CN19" s="17">
        <v>495.82981454351398</v>
      </c>
      <c r="CO19" s="17">
        <v>44.304935490347702</v>
      </c>
      <c r="CP19" s="17">
        <v>79.062689791721695</v>
      </c>
      <c r="CQ19" s="17">
        <v>42.497642982723399</v>
      </c>
      <c r="CR19" s="17">
        <v>865.64863524427699</v>
      </c>
      <c r="CS19" s="17">
        <v>2.0108159543005901E-2</v>
      </c>
      <c r="CT19" s="17">
        <v>1.5084882238986499E-3</v>
      </c>
      <c r="CU19" s="17">
        <v>168.90512909846601</v>
      </c>
      <c r="CV19" s="17">
        <v>168.90512909846601</v>
      </c>
      <c r="CW19" s="17">
        <v>52.029548133791401</v>
      </c>
      <c r="CX19" s="17">
        <v>0</v>
      </c>
      <c r="CY19" s="17">
        <v>30.5179382469397</v>
      </c>
      <c r="CZ19" s="17">
        <v>421.51484822246499</v>
      </c>
      <c r="DA19" s="17">
        <v>3.8566396721100897E-2</v>
      </c>
      <c r="DB19" s="17">
        <v>7.6251533050524498E-2</v>
      </c>
      <c r="DC19" s="17">
        <v>0</v>
      </c>
      <c r="DD19" s="17">
        <v>1545.3959509239201</v>
      </c>
      <c r="DE19" s="17">
        <v>7.5182846161249302</v>
      </c>
      <c r="DF19" s="5">
        <v>3.5891909562652503E-5</v>
      </c>
      <c r="DG19" s="17">
        <v>109.36916304101599</v>
      </c>
      <c r="DH19" s="17">
        <v>7.4959751307376097</v>
      </c>
      <c r="DI19" s="17">
        <v>3.3393986849429798E-2</v>
      </c>
      <c r="DJ19" s="17">
        <v>9.5044279832669096E-2</v>
      </c>
      <c r="DK19" s="17">
        <v>0</v>
      </c>
      <c r="DL19" s="5">
        <v>6.8639579964395307E-5</v>
      </c>
      <c r="DM19" s="17">
        <v>1.3935818914554299E-4</v>
      </c>
      <c r="DN19" s="17">
        <v>117.294535688468</v>
      </c>
      <c r="DO19" s="17">
        <v>16.629663142313799</v>
      </c>
      <c r="DP19" s="17">
        <v>52.678205373822998</v>
      </c>
      <c r="DQ19" s="17">
        <v>14.3109088992342</v>
      </c>
      <c r="DR19" s="17">
        <v>3062.8754176678399</v>
      </c>
      <c r="DS19" s="17">
        <v>0</v>
      </c>
      <c r="DT19" s="17">
        <v>2.03629847495273E-4</v>
      </c>
      <c r="DU19" s="17">
        <v>2.9303056487926902E-4</v>
      </c>
      <c r="DV19" s="17">
        <v>28628.8822626035</v>
      </c>
      <c r="DW19" s="17">
        <v>25094.965708030799</v>
      </c>
      <c r="DX19" s="17">
        <v>2788.3305906005899</v>
      </c>
      <c r="DY19" s="17">
        <v>27883.296298631401</v>
      </c>
      <c r="DZ19" s="17">
        <v>5.5537318748077803E-2</v>
      </c>
      <c r="EA19" s="17">
        <v>601.08379368133205</v>
      </c>
      <c r="EB19" s="17">
        <v>17.126415971215</v>
      </c>
      <c r="EC19" s="17">
        <v>1.92509788946025</v>
      </c>
      <c r="ED19" s="17">
        <v>2.7565996215104902E-2</v>
      </c>
      <c r="EE19" s="17">
        <v>0.47112696290172401</v>
      </c>
      <c r="EF19" s="17">
        <v>0.25215204375733702</v>
      </c>
      <c r="EG19" s="17">
        <v>4.5747768284969403</v>
      </c>
      <c r="EH19" s="17">
        <v>13.193045261991699</v>
      </c>
      <c r="EI19" s="17">
        <v>21071.683607949799</v>
      </c>
      <c r="EJ19" s="17">
        <v>94.429327893428507</v>
      </c>
      <c r="EK19" s="17">
        <v>527.61965086503801</v>
      </c>
      <c r="EL19" s="17">
        <v>1131.0217544381701</v>
      </c>
      <c r="EM19" s="17">
        <v>8.8165255925748305</v>
      </c>
      <c r="EN19" s="17">
        <v>2.5327942591643299E-2</v>
      </c>
      <c r="EO19" s="17">
        <v>1.20602812877197E-2</v>
      </c>
      <c r="EP19" s="17">
        <v>1523.37602672001</v>
      </c>
      <c r="EQ19" s="17">
        <v>25009.872347657601</v>
      </c>
      <c r="ER19" s="17">
        <v>21458.737364495399</v>
      </c>
      <c r="ES19" s="17">
        <v>3551.1349831622001</v>
      </c>
      <c r="ET19" s="17">
        <v>25.3326675209576</v>
      </c>
      <c r="EU19" s="17">
        <v>0.24102689341203801</v>
      </c>
      <c r="EV19" s="17">
        <v>2512.1448143102002</v>
      </c>
      <c r="EW19" s="17">
        <v>61.3368188583365</v>
      </c>
      <c r="EX19" s="17">
        <v>4002.0401848575498</v>
      </c>
      <c r="EY19" s="17">
        <v>89.047555096259302</v>
      </c>
      <c r="EZ19" s="17">
        <v>32.3689175096589</v>
      </c>
      <c r="FA19" s="17">
        <v>8630.81277809928</v>
      </c>
      <c r="FB19" s="17">
        <v>1.0408146430121699E-3</v>
      </c>
      <c r="FC19" s="17">
        <v>176.35416463526801</v>
      </c>
      <c r="FD19" s="17">
        <v>1825.8861003213201</v>
      </c>
      <c r="FE19" s="17">
        <v>980.19525035136201</v>
      </c>
      <c r="FF19" s="17">
        <v>0.84959196327099695</v>
      </c>
      <c r="FG19" s="17">
        <v>4034.2539452746601</v>
      </c>
      <c r="FH19" s="17">
        <v>391.05112752744702</v>
      </c>
      <c r="FI19" s="17">
        <v>69.950576249111293</v>
      </c>
      <c r="FJ19" s="17">
        <v>64.380178798811599</v>
      </c>
      <c r="FK19" s="17">
        <v>28.390288582703999</v>
      </c>
      <c r="FL19" s="17">
        <v>1660.4672906486801</v>
      </c>
      <c r="FM19" s="17">
        <v>374.72925155787902</v>
      </c>
      <c r="FN19" s="17">
        <v>28.559810705084399</v>
      </c>
      <c r="FO19" s="17">
        <v>28539.3897682391</v>
      </c>
      <c r="FP19" s="17">
        <v>147.556658731033</v>
      </c>
      <c r="FQ19" s="17">
        <v>867.55436961303405</v>
      </c>
      <c r="FS19" s="25">
        <f t="shared" si="0"/>
        <v>0</v>
      </c>
      <c r="FT19" s="94">
        <f t="shared" si="1"/>
        <v>1.0031357536054957</v>
      </c>
      <c r="FU19" s="40">
        <f t="shared" si="2"/>
        <v>-7.265936731468077E-4</v>
      </c>
      <c r="FV19" s="40">
        <f t="shared" si="3"/>
        <v>-6.8176899944636001E-4</v>
      </c>
      <c r="FW19" s="40">
        <f t="shared" si="4"/>
        <v>-2.5123340488344102E-3</v>
      </c>
      <c r="FX19" s="40">
        <f t="shared" si="5"/>
        <v>-1.5235171818143371E-3</v>
      </c>
      <c r="FY19" s="40">
        <f t="shared" si="6"/>
        <v>-1.4822284326878332E-3</v>
      </c>
      <c r="FZ19" s="40">
        <f t="shared" si="7"/>
        <v>-2.6082399889742168E-3</v>
      </c>
      <c r="GA19" s="40">
        <f t="shared" si="8"/>
        <v>-8.3622291736115266E-5</v>
      </c>
      <c r="GB19" s="40">
        <f t="shared" si="9"/>
        <v>5.2278010297939739E-4</v>
      </c>
      <c r="GC19" s="40">
        <f t="shared" si="10"/>
        <v>-1.3031934908348567E-3</v>
      </c>
      <c r="GD19" s="40">
        <f t="shared" si="11"/>
        <v>-1.4949570322475446E-5</v>
      </c>
      <c r="GE19" s="40">
        <f t="shared" si="12"/>
        <v>-2.7818885650218229E-3</v>
      </c>
      <c r="GF19" s="40">
        <f t="shared" si="13"/>
        <v>-1.432689693442118E-4</v>
      </c>
      <c r="GG19" s="40">
        <f t="shared" si="14"/>
        <v>-1.0268003317127543E-3</v>
      </c>
      <c r="GH19" s="40">
        <f t="shared" si="15"/>
        <v>6.1189542143318283E-4</v>
      </c>
      <c r="GI19" s="40">
        <f t="shared" si="16"/>
        <v>-1.5688849603904273E-3</v>
      </c>
      <c r="GJ19" s="40">
        <f t="shared" si="17"/>
        <v>4.1437008454197462E-5</v>
      </c>
      <c r="GK19" s="40">
        <f t="shared" si="18"/>
        <v>-1.6292833852931855E-5</v>
      </c>
      <c r="GL19" s="40">
        <f t="shared" si="19"/>
        <v>-2.2717896141785207E-3</v>
      </c>
      <c r="GM19" s="40">
        <f t="shared" si="20"/>
        <v>-5.1083877532848597E-6</v>
      </c>
      <c r="GN19" s="40">
        <f t="shared" si="21"/>
        <v>1.1611672223210317E-4</v>
      </c>
      <c r="GO19" s="40">
        <f t="shared" si="22"/>
        <v>-2.1893631826251094E-5</v>
      </c>
      <c r="GP19" s="40">
        <f t="shared" si="23"/>
        <v>-2.8796601813051536E-3</v>
      </c>
      <c r="GQ19" s="40">
        <f t="shared" si="24"/>
        <v>3.3589962637971423E-6</v>
      </c>
      <c r="GR19" s="40">
        <f t="shared" si="25"/>
        <v>1.110493633697059E-3</v>
      </c>
      <c r="GS19" s="40">
        <f t="shared" si="26"/>
        <v>-3.1407678488254653E-6</v>
      </c>
      <c r="GT19" s="40">
        <f t="shared" si="27"/>
        <v>8.1682095106072684E-6</v>
      </c>
      <c r="GU19" s="40">
        <f t="shared" si="28"/>
        <v>-2.5584690864238987E-3</v>
      </c>
      <c r="GV19" s="40">
        <f t="shared" si="29"/>
        <v>0</v>
      </c>
      <c r="GW19" s="40">
        <f t="shared" si="30"/>
        <v>-1.182894929852446E-3</v>
      </c>
      <c r="GX19" s="40">
        <f t="shared" si="31"/>
        <v>-1.7430902871062136E-6</v>
      </c>
      <c r="GY19" s="40">
        <f t="shared" si="32"/>
        <v>8.3161297673419099E-6</v>
      </c>
      <c r="GZ19" s="40">
        <f t="shared" si="33"/>
        <v>-1.5344619304021193E-3</v>
      </c>
      <c r="HA19" s="40">
        <f t="shared" si="34"/>
        <v>-2.4716541432558017E-4</v>
      </c>
      <c r="HB19" s="40">
        <f t="shared" si="35"/>
        <v>1.1457332346321676E-5</v>
      </c>
      <c r="HC19" s="40">
        <f t="shared" si="36"/>
        <v>-7.8852592252011606E-4</v>
      </c>
      <c r="HD19" s="40">
        <f t="shared" si="37"/>
        <v>-9.779780349080232E-5</v>
      </c>
      <c r="HE19" s="40">
        <f t="shared" si="38"/>
        <v>1.9004988281499056E-5</v>
      </c>
      <c r="HF19" s="40">
        <f t="shared" si="39"/>
        <v>2.3897013926817637E-5</v>
      </c>
      <c r="HG19" s="40">
        <f t="shared" si="40"/>
        <v>-1.322445779806211E-4</v>
      </c>
      <c r="HH19" s="40">
        <f t="shared" si="41"/>
        <v>-9.1461115026782028E-4</v>
      </c>
      <c r="HI19" s="40">
        <f t="shared" si="42"/>
        <v>3.6935095729307664E-5</v>
      </c>
      <c r="HJ19" s="40">
        <f t="shared" si="43"/>
        <v>-1.5266985398889567E-5</v>
      </c>
      <c r="HK19" s="40">
        <f t="shared" si="44"/>
        <v>-2.3086500428457755E-5</v>
      </c>
      <c r="HL19" s="40">
        <f t="shared" si="45"/>
        <v>-1.3110383479644605E-3</v>
      </c>
      <c r="HM19" s="40">
        <f t="shared" si="46"/>
        <v>-8.3120271829637267E-5</v>
      </c>
      <c r="HN19" s="40">
        <f t="shared" si="47"/>
        <v>-5.7865140852384792E-5</v>
      </c>
      <c r="HO19" s="40">
        <f t="shared" si="48"/>
        <v>8.729180173455006E-8</v>
      </c>
      <c r="HP19" s="40">
        <f t="shared" si="49"/>
        <v>-1.8160762768446017E-5</v>
      </c>
      <c r="HQ19" s="40">
        <f t="shared" si="50"/>
        <v>-2.4640195964806554E-5</v>
      </c>
      <c r="HR19" s="40">
        <f t="shared" si="51"/>
        <v>0</v>
      </c>
      <c r="HS19" s="40">
        <f t="shared" si="52"/>
        <v>0</v>
      </c>
      <c r="HT19" s="40">
        <f t="shared" si="53"/>
        <v>-8.7655778869695423E-8</v>
      </c>
      <c r="HU19" s="40">
        <f t="shared" si="54"/>
        <v>-1.2516011063061476E-5</v>
      </c>
    </row>
    <row r="20" spans="1:229" x14ac:dyDescent="0.3">
      <c r="A20" s="32" t="s">
        <v>187</v>
      </c>
      <c r="B20" s="15">
        <v>27865.758521</v>
      </c>
      <c r="C20" s="15">
        <v>1283.1127084</v>
      </c>
      <c r="D20" s="15">
        <v>12557.17518</v>
      </c>
      <c r="E20" s="15">
        <v>10626.647149</v>
      </c>
      <c r="F20" s="15">
        <v>9424.6265315000001</v>
      </c>
      <c r="G20" s="15">
        <v>879.38609985000005</v>
      </c>
      <c r="H20" s="15">
        <v>4468.4992808999996</v>
      </c>
      <c r="I20" s="17">
        <v>81.810046301</v>
      </c>
      <c r="J20" s="17">
        <v>2.8403888030000002</v>
      </c>
      <c r="K20" s="17">
        <v>2.6882970000000001E-3</v>
      </c>
      <c r="L20" s="17">
        <v>0.2049153943</v>
      </c>
      <c r="M20" s="17">
        <v>81.494015662999999</v>
      </c>
      <c r="N20" s="17">
        <v>0.1384347178</v>
      </c>
      <c r="O20" s="17">
        <v>12.523444121000001</v>
      </c>
      <c r="P20" s="17">
        <v>0.14574858590000001</v>
      </c>
      <c r="Q20" s="17">
        <v>7.80024E-3</v>
      </c>
      <c r="R20" s="17">
        <v>4.48514E-2</v>
      </c>
      <c r="S20" s="17">
        <v>2.3804099700000001E-2</v>
      </c>
      <c r="T20" s="17">
        <v>6.4456657700000003E-2</v>
      </c>
      <c r="U20" s="17">
        <v>2.131137E-3</v>
      </c>
      <c r="V20" s="17">
        <v>3.5572228999999999E-3</v>
      </c>
      <c r="X20" s="17">
        <v>1.5461190000000001E-3</v>
      </c>
      <c r="Y20" s="17">
        <v>71.339363488000004</v>
      </c>
      <c r="Z20" s="17">
        <v>20.058963166000002</v>
      </c>
      <c r="AA20" s="17">
        <v>0.11080431540000001</v>
      </c>
      <c r="AB20" s="17">
        <v>0.24097430689999999</v>
      </c>
      <c r="AD20" s="17">
        <v>0.32284023719999999</v>
      </c>
      <c r="AE20" s="17">
        <v>1.2232603</v>
      </c>
      <c r="AF20" s="17">
        <v>45.929047060000002</v>
      </c>
      <c r="AG20" s="17">
        <v>5.6397945442999999</v>
      </c>
      <c r="AH20" s="17">
        <v>1.4586311249999999</v>
      </c>
      <c r="AI20" s="17">
        <v>2.9738415000000001E-2</v>
      </c>
      <c r="AJ20" s="17">
        <v>8.0091800000000005E-5</v>
      </c>
      <c r="AK20" s="17">
        <v>53.016425630000001</v>
      </c>
      <c r="AL20" s="17">
        <v>1.2187900000000001E-5</v>
      </c>
      <c r="AM20" s="17">
        <v>4.6731799999999999E-5</v>
      </c>
      <c r="AN20" s="17">
        <v>15.366354320999999</v>
      </c>
      <c r="AO20" s="17">
        <v>1.0533683970000001</v>
      </c>
      <c r="AP20" s="17">
        <v>1.93621465E-2</v>
      </c>
      <c r="AQ20" s="17">
        <v>0.31907344250000003</v>
      </c>
      <c r="AR20" s="17">
        <v>0.16992014559999999</v>
      </c>
      <c r="AS20" s="17">
        <v>2.5106944583000002</v>
      </c>
      <c r="AT20" s="17">
        <v>18.439140691999999</v>
      </c>
      <c r="AU20" s="17">
        <v>31.086504034000001</v>
      </c>
      <c r="AV20" s="17">
        <v>44.51587979</v>
      </c>
      <c r="AW20" s="17">
        <v>2.4027509999999998E-3</v>
      </c>
      <c r="AX20" s="17">
        <v>1.6575509999999999E-4</v>
      </c>
      <c r="BA20" s="17">
        <v>11.147194000000001</v>
      </c>
      <c r="BB20" s="17">
        <v>9.6013357800000004E-2</v>
      </c>
      <c r="BD20" s="17" t="s">
        <v>187</v>
      </c>
      <c r="BE20" s="17">
        <v>69.671069042223095</v>
      </c>
      <c r="BF20" s="17">
        <v>11.9688424831219</v>
      </c>
      <c r="BG20" s="17">
        <v>2.40275383020001E-3</v>
      </c>
      <c r="BH20" s="17">
        <v>2.8374935550710698</v>
      </c>
      <c r="BI20" s="17">
        <v>0</v>
      </c>
      <c r="BJ20" s="17">
        <v>2.6883652911478899E-3</v>
      </c>
      <c r="BK20" s="17">
        <v>81.831590851416095</v>
      </c>
      <c r="BL20" s="17">
        <v>81.831590851416095</v>
      </c>
      <c r="BM20" s="17">
        <v>47.999387409017999</v>
      </c>
      <c r="BN20" s="17">
        <v>7.4725883835338998</v>
      </c>
      <c r="BO20" s="17">
        <v>8.3852211511433503E-2</v>
      </c>
      <c r="BP20" s="17">
        <v>0.120664915314957</v>
      </c>
      <c r="BQ20" s="17">
        <v>81.479405713529601</v>
      </c>
      <c r="BR20" s="17">
        <v>9.60093301180686E-2</v>
      </c>
      <c r="BS20" s="17">
        <v>4.4217503706520597E-2</v>
      </c>
      <c r="BT20" s="17">
        <v>9.3961905234323698E-2</v>
      </c>
      <c r="BU20" s="17">
        <v>0</v>
      </c>
      <c r="BV20" s="17">
        <v>12.5276647533078</v>
      </c>
      <c r="BW20" s="17">
        <v>3.4914442478656403E-2</v>
      </c>
      <c r="BX20" s="17">
        <v>0.110562466420851</v>
      </c>
      <c r="BY20" s="17">
        <v>7.8001585564843497E-3</v>
      </c>
      <c r="BZ20" s="17">
        <v>0</v>
      </c>
      <c r="CA20" s="17">
        <v>377.26359821932698</v>
      </c>
      <c r="CB20" s="17">
        <v>4.4850059112802702E-2</v>
      </c>
      <c r="CC20" s="17">
        <v>1.65744721118625E-4</v>
      </c>
      <c r="CD20" s="17">
        <v>6.8909838346092496E-3</v>
      </c>
      <c r="CE20" s="17">
        <v>1.6871083957516901E-2</v>
      </c>
      <c r="CF20" s="17">
        <v>6.4453241742039299E-2</v>
      </c>
      <c r="CG20" s="17">
        <v>1.2232546956794901</v>
      </c>
      <c r="CH20" s="17">
        <v>2.1309432414664598E-3</v>
      </c>
      <c r="CI20" s="5">
        <v>1.2188109922287001E-5</v>
      </c>
      <c r="CJ20" s="17">
        <v>2.9739384087589499E-2</v>
      </c>
      <c r="CK20" s="5">
        <v>4.6732023030032497E-5</v>
      </c>
      <c r="CL20" s="17">
        <v>27855.013115075701</v>
      </c>
      <c r="CM20" s="17">
        <v>3.5573688671340499E-3</v>
      </c>
      <c r="CN20" s="17">
        <v>248.15013510226601</v>
      </c>
      <c r="CO20" s="17">
        <v>13.429766175492301</v>
      </c>
      <c r="CP20" s="17">
        <v>34.952340970363203</v>
      </c>
      <c r="CQ20" s="17">
        <v>18.4382193562029</v>
      </c>
      <c r="CR20" s="17">
        <v>355.69541691943499</v>
      </c>
      <c r="CS20" s="17">
        <v>1.5463173999097201E-3</v>
      </c>
      <c r="CT20" s="17">
        <v>8.3478328575483296E-4</v>
      </c>
      <c r="CU20" s="17">
        <v>71.404009323026699</v>
      </c>
      <c r="CV20" s="17">
        <v>71.404009323026699</v>
      </c>
      <c r="CW20" s="17">
        <v>16.7090905134833</v>
      </c>
      <c r="CX20" s="17">
        <v>0</v>
      </c>
      <c r="CY20" s="17">
        <v>20.058860463168902</v>
      </c>
      <c r="CZ20" s="17">
        <v>31.081857396286299</v>
      </c>
      <c r="DA20" s="17">
        <v>4.2383623680373898E-2</v>
      </c>
      <c r="DB20" s="17">
        <v>5.6175308824131798E-2</v>
      </c>
      <c r="DC20" s="17">
        <v>0</v>
      </c>
      <c r="DD20" s="17">
        <v>104.38547719882899</v>
      </c>
      <c r="DE20" s="17">
        <v>1.0132270190567501</v>
      </c>
      <c r="DF20" s="5">
        <v>1.9864262321191399E-5</v>
      </c>
      <c r="DG20" s="17">
        <v>35.643887819628802</v>
      </c>
      <c r="DH20" s="17">
        <v>2.8519355316963999</v>
      </c>
      <c r="DI20" s="17">
        <v>6.2592312042196299E-2</v>
      </c>
      <c r="DJ20" s="17">
        <v>0.178147897286661</v>
      </c>
      <c r="DK20" s="17">
        <v>0</v>
      </c>
      <c r="DL20" s="17">
        <v>0.106324728032319</v>
      </c>
      <c r="DM20" s="17">
        <v>0.215871816332942</v>
      </c>
      <c r="DN20" s="17">
        <v>45.929695779751398</v>
      </c>
      <c r="DO20" s="17">
        <v>11.147200883612401</v>
      </c>
      <c r="DP20" s="17">
        <v>18.2157354237265</v>
      </c>
      <c r="DQ20" s="17">
        <v>5.6306847353868301</v>
      </c>
      <c r="DR20" s="17">
        <v>1282.7893125437399</v>
      </c>
      <c r="DS20" s="17">
        <v>0</v>
      </c>
      <c r="DT20" s="17">
        <v>0.59634994802603603</v>
      </c>
      <c r="DU20" s="17">
        <v>0.858160501992425</v>
      </c>
      <c r="DV20" s="17">
        <v>4523.1189555603296</v>
      </c>
      <c r="DW20" s="17">
        <v>11278.0854348341</v>
      </c>
      <c r="DX20" s="17">
        <v>1253.12121223344</v>
      </c>
      <c r="DY20" s="17">
        <v>12531.2066470675</v>
      </c>
      <c r="DZ20" s="17">
        <v>1.9905978670238099E-2</v>
      </c>
      <c r="EA20" s="17">
        <v>146.11355320193701</v>
      </c>
      <c r="EB20" s="17">
        <v>9.7712482635773394</v>
      </c>
      <c r="EC20" s="17">
        <v>1.0525306494265201</v>
      </c>
      <c r="ED20" s="17">
        <v>1.9359605809178899E-2</v>
      </c>
      <c r="EE20" s="17">
        <v>0.31905421637262399</v>
      </c>
      <c r="EF20" s="17">
        <v>0.16991625324492701</v>
      </c>
      <c r="EG20" s="17">
        <v>2.5081364365592398</v>
      </c>
      <c r="EH20" s="17">
        <v>1.2278222611705401</v>
      </c>
      <c r="EI20" s="17">
        <v>2770.2060439987399</v>
      </c>
      <c r="EJ20" s="17">
        <v>34.749087672305002</v>
      </c>
      <c r="EK20" s="17">
        <v>284.26910850598199</v>
      </c>
      <c r="EL20" s="17">
        <v>593.85930355991297</v>
      </c>
      <c r="EM20" s="17">
        <v>1.5046098149770999</v>
      </c>
      <c r="EN20" s="17">
        <v>1.40163604997878E-2</v>
      </c>
      <c r="EO20" s="17">
        <v>1.22470435467958E-2</v>
      </c>
      <c r="EP20" s="17">
        <v>659.81080154543895</v>
      </c>
      <c r="EQ20" s="17">
        <v>10611.1127040512</v>
      </c>
      <c r="ER20" s="17">
        <v>9410.8526272201307</v>
      </c>
      <c r="ES20" s="17">
        <v>1200.2600768310699</v>
      </c>
      <c r="ET20" s="17">
        <v>10.301385880498399</v>
      </c>
      <c r="EU20" s="17">
        <v>4.8038543847175597E-2</v>
      </c>
      <c r="EV20" s="17">
        <v>1174.4172835750101</v>
      </c>
      <c r="EW20" s="17">
        <v>28.520334915149601</v>
      </c>
      <c r="EX20" s="17">
        <v>1754.14727900042</v>
      </c>
      <c r="EY20" s="17">
        <v>49.867423072471396</v>
      </c>
      <c r="EZ20" s="17">
        <v>13.244087633724099</v>
      </c>
      <c r="FA20" s="17">
        <v>3583.8258215248202</v>
      </c>
      <c r="FB20" s="5">
        <v>8.0024668930813402E-5</v>
      </c>
      <c r="FC20" s="17">
        <v>44.1937160088317</v>
      </c>
      <c r="FD20" s="17">
        <v>714.35701802829601</v>
      </c>
      <c r="FE20" s="17">
        <v>506.63495240772198</v>
      </c>
      <c r="FF20" s="17">
        <v>5.4252917872319298E-2</v>
      </c>
      <c r="FG20" s="17">
        <v>877.44226740962495</v>
      </c>
      <c r="FH20" s="17">
        <v>32.185473127759998</v>
      </c>
      <c r="FI20" s="17">
        <v>44.516058694808599</v>
      </c>
      <c r="FJ20" s="17">
        <v>0.89834617768150804</v>
      </c>
      <c r="FK20" s="17">
        <v>8.3242844708306301</v>
      </c>
      <c r="FL20" s="17">
        <v>107.985363155874</v>
      </c>
      <c r="FM20" s="17">
        <v>53.004771717283703</v>
      </c>
      <c r="FN20" s="17">
        <v>12.707151255735001</v>
      </c>
      <c r="FO20" s="17">
        <v>4467.3803793052102</v>
      </c>
      <c r="FP20" s="17">
        <v>15.360048325851899</v>
      </c>
      <c r="FQ20" s="17">
        <v>67.572395183182095</v>
      </c>
      <c r="FS20" s="25">
        <f t="shared" si="0"/>
        <v>0</v>
      </c>
      <c r="FT20" s="94">
        <f t="shared" si="1"/>
        <v>1.0124767921069189</v>
      </c>
      <c r="FU20" s="40">
        <f t="shared" si="2"/>
        <v>-3.8561325779814111E-4</v>
      </c>
      <c r="FV20" s="40">
        <f t="shared" si="3"/>
        <v>-2.5204010071984504E-4</v>
      </c>
      <c r="FW20" s="40">
        <f t="shared" si="4"/>
        <v>-2.0680234654893328E-3</v>
      </c>
      <c r="FX20" s="40">
        <f t="shared" si="5"/>
        <v>-1.4618387842361047E-3</v>
      </c>
      <c r="FY20" s="40">
        <f t="shared" si="6"/>
        <v>-1.4614801163560975E-3</v>
      </c>
      <c r="FZ20" s="40">
        <f t="shared" si="7"/>
        <v>-2.2104425356583076E-3</v>
      </c>
      <c r="GA20" s="40">
        <f t="shared" si="8"/>
        <v>-2.5039762221109539E-4</v>
      </c>
      <c r="GB20" s="40">
        <f t="shared" si="9"/>
        <v>2.6334846868106499E-4</v>
      </c>
      <c r="GC20" s="40">
        <f t="shared" si="10"/>
        <v>-1.0193139495101604E-3</v>
      </c>
      <c r="GD20" s="40">
        <f t="shared" si="11"/>
        <v>2.5403126176108784E-5</v>
      </c>
      <c r="GE20" s="40">
        <f t="shared" si="12"/>
        <v>-1.943570296267842E-3</v>
      </c>
      <c r="GF20" s="40">
        <f t="shared" si="13"/>
        <v>-1.7927634749051561E-4</v>
      </c>
      <c r="GG20" s="40">
        <f t="shared" si="14"/>
        <v>-1.8442545570436428E-3</v>
      </c>
      <c r="GH20" s="40">
        <f t="shared" si="15"/>
        <v>3.370184964311641E-4</v>
      </c>
      <c r="GI20" s="40">
        <f t="shared" si="16"/>
        <v>-1.8640112273816847E-3</v>
      </c>
      <c r="GJ20" s="40">
        <f t="shared" si="17"/>
        <v>-1.0441155099110649E-5</v>
      </c>
      <c r="GK20" s="40">
        <f t="shared" si="18"/>
        <v>-2.9896217226156753E-5</v>
      </c>
      <c r="GL20" s="40">
        <f t="shared" si="19"/>
        <v>-1.7657423890663007E-3</v>
      </c>
      <c r="GM20" s="40">
        <f t="shared" si="20"/>
        <v>-5.2996200588034618E-5</v>
      </c>
      <c r="GN20" s="40">
        <f t="shared" si="21"/>
        <v>-9.0917915432056924E-5</v>
      </c>
      <c r="GO20" s="40">
        <f t="shared" si="22"/>
        <v>4.1034013935402996E-5</v>
      </c>
      <c r="GP20" s="40">
        <f t="shared" si="23"/>
        <v>0</v>
      </c>
      <c r="GQ20" s="40">
        <f t="shared" si="24"/>
        <v>1.2832124158619377E-4</v>
      </c>
      <c r="GR20" s="40">
        <f t="shared" si="25"/>
        <v>9.0617342047871632E-4</v>
      </c>
      <c r="GS20" s="40">
        <f t="shared" si="26"/>
        <v>-5.1200468463950214E-6</v>
      </c>
      <c r="GT20" s="40">
        <f t="shared" si="27"/>
        <v>1.4987243912879171E-5</v>
      </c>
      <c r="GU20" s="40">
        <f t="shared" si="28"/>
        <v>-9.7146278436988575E-4</v>
      </c>
      <c r="GV20" s="40">
        <f t="shared" si="29"/>
        <v>0</v>
      </c>
      <c r="GW20" s="40">
        <f t="shared" si="30"/>
        <v>-1.9938432715876273E-3</v>
      </c>
      <c r="GX20" s="40">
        <f t="shared" si="31"/>
        <v>-4.5814619422283172E-6</v>
      </c>
      <c r="GY20" s="40">
        <f t="shared" si="32"/>
        <v>1.4124389529544983E-5</v>
      </c>
      <c r="GZ20" s="40">
        <f t="shared" si="33"/>
        <v>-1.6152731879881816E-3</v>
      </c>
      <c r="HA20" s="40">
        <f t="shared" si="34"/>
        <v>-2.8250288307393591E-3</v>
      </c>
      <c r="HB20" s="40">
        <f t="shared" si="35"/>
        <v>3.2587062541770446E-5</v>
      </c>
      <c r="HC20" s="40">
        <f t="shared" si="36"/>
        <v>-8.381765572331092E-4</v>
      </c>
      <c r="HD20" s="40">
        <f t="shared" si="37"/>
        <v>-2.1981702043872794E-4</v>
      </c>
      <c r="HE20" s="40">
        <f t="shared" si="38"/>
        <v>1.7223827484633929E-5</v>
      </c>
      <c r="HF20" s="40">
        <f t="shared" si="39"/>
        <v>4.7725538605071557E-6</v>
      </c>
      <c r="HG20" s="40">
        <f t="shared" si="40"/>
        <v>-4.1037678920902138E-4</v>
      </c>
      <c r="HH20" s="40">
        <f t="shared" si="41"/>
        <v>-7.9530350052830134E-4</v>
      </c>
      <c r="HI20" s="40">
        <f t="shared" si="42"/>
        <v>-1.3121948132664449E-4</v>
      </c>
      <c r="HJ20" s="40">
        <f t="shared" si="43"/>
        <v>-6.02561191724299E-5</v>
      </c>
      <c r="HK20" s="40">
        <f t="shared" si="44"/>
        <v>-2.2906966441396231E-5</v>
      </c>
      <c r="HL20" s="40">
        <f t="shared" si="45"/>
        <v>-1.0188502755896505E-3</v>
      </c>
      <c r="HM20" s="40">
        <f t="shared" si="46"/>
        <v>-4.9966308760703361E-5</v>
      </c>
      <c r="HN20" s="40">
        <f t="shared" si="47"/>
        <v>-1.4947443780167176E-4</v>
      </c>
      <c r="HO20" s="40">
        <f t="shared" si="48"/>
        <v>4.0188986367017824E-6</v>
      </c>
      <c r="HP20" s="40">
        <f t="shared" si="49"/>
        <v>1.1778998365269284E-6</v>
      </c>
      <c r="HQ20" s="40">
        <f t="shared" si="50"/>
        <v>-6.2615758881622035E-5</v>
      </c>
      <c r="HR20" s="40">
        <f t="shared" si="51"/>
        <v>0</v>
      </c>
      <c r="HS20" s="40">
        <f t="shared" si="52"/>
        <v>0</v>
      </c>
      <c r="HT20" s="40">
        <f t="shared" si="53"/>
        <v>6.1751974533574709E-7</v>
      </c>
      <c r="HU20" s="40">
        <f t="shared" si="54"/>
        <v>-4.1949183152137432E-5</v>
      </c>
    </row>
    <row r="21" spans="1:229" x14ac:dyDescent="0.3">
      <c r="A21" s="32" t="s">
        <v>188</v>
      </c>
      <c r="B21" s="15">
        <v>37319.376564999999</v>
      </c>
      <c r="C21" s="15">
        <v>2846.0115090999998</v>
      </c>
      <c r="D21" s="15">
        <v>10390.994234</v>
      </c>
      <c r="E21" s="15">
        <v>10872.766017</v>
      </c>
      <c r="F21" s="15">
        <v>8811.4437311000002</v>
      </c>
      <c r="G21" s="15">
        <v>7479.7240675000003</v>
      </c>
      <c r="H21" s="15">
        <v>9423.6593219000006</v>
      </c>
      <c r="I21" s="17">
        <v>124.14670400999999</v>
      </c>
      <c r="J21" s="17">
        <v>1.738276943</v>
      </c>
      <c r="K21" s="17">
        <v>3.0377586000000002E-2</v>
      </c>
      <c r="L21" s="17">
        <v>8.5827995800000001E-2</v>
      </c>
      <c r="M21" s="17">
        <v>84.257986549999998</v>
      </c>
      <c r="N21" s="17">
        <v>2.3319400899999999E-2</v>
      </c>
      <c r="O21" s="17">
        <v>14.405784705</v>
      </c>
      <c r="P21" s="17">
        <v>3.3673956599999999E-2</v>
      </c>
      <c r="Q21" s="17">
        <v>8.8142189999999995E-2</v>
      </c>
      <c r="R21" s="17">
        <v>0.51341989180000003</v>
      </c>
      <c r="S21" s="17">
        <v>9.3597864999999999E-3</v>
      </c>
      <c r="T21" s="17">
        <v>0.10276171269999999</v>
      </c>
      <c r="U21" s="17">
        <v>2.4081715E-2</v>
      </c>
      <c r="V21" s="17">
        <v>1.8861280899999999E-2</v>
      </c>
      <c r="W21" s="17">
        <v>1.3428269999999999E-4</v>
      </c>
      <c r="X21" s="17">
        <v>1.7471036999999998E-2</v>
      </c>
      <c r="Y21" s="17">
        <v>118.93528608</v>
      </c>
      <c r="Z21" s="17">
        <v>21.124288725</v>
      </c>
      <c r="AA21" s="17">
        <v>0.13602828610000001</v>
      </c>
      <c r="AB21" s="17">
        <v>0.1382748167</v>
      </c>
      <c r="AD21" s="17">
        <v>9.5331499299999997E-2</v>
      </c>
      <c r="AE21" s="17">
        <v>1.768425865</v>
      </c>
      <c r="AF21" s="17">
        <v>170.03658401000001</v>
      </c>
      <c r="AG21" s="17">
        <v>8.5538187727999997</v>
      </c>
      <c r="AH21" s="17">
        <v>0.91062706900000001</v>
      </c>
      <c r="AI21" s="17">
        <v>0.33604210000000001</v>
      </c>
      <c r="AJ21" s="17">
        <v>9.0503169999999996E-4</v>
      </c>
      <c r="AK21" s="17">
        <v>95.933356200999995</v>
      </c>
      <c r="AL21" s="17">
        <v>1.3772219999999999E-4</v>
      </c>
      <c r="AM21" s="17">
        <v>5.2806589999999996E-4</v>
      </c>
      <c r="AN21" s="17">
        <v>39.490986194000001</v>
      </c>
      <c r="AO21" s="17">
        <v>0.87210926470000005</v>
      </c>
      <c r="AP21" s="17">
        <v>1.6887036599999999E-2</v>
      </c>
      <c r="AQ21" s="17">
        <v>0.2869709983</v>
      </c>
      <c r="AR21" s="17">
        <v>0.15350759329999999</v>
      </c>
      <c r="AS21" s="17">
        <v>1.5634433909000001</v>
      </c>
      <c r="AT21" s="17">
        <v>24.539076469000001</v>
      </c>
      <c r="AU21" s="17">
        <v>89.715106602000006</v>
      </c>
      <c r="AV21" s="17">
        <v>48.833155470000001</v>
      </c>
      <c r="AW21" s="17">
        <v>2.7150932499999999E-2</v>
      </c>
      <c r="AX21" s="17">
        <v>1.8730213E-3</v>
      </c>
      <c r="BA21" s="17">
        <v>10.112971999999999</v>
      </c>
      <c r="BB21" s="17">
        <v>8.69281675E-2</v>
      </c>
      <c r="BD21" s="17" t="s">
        <v>188</v>
      </c>
      <c r="BE21" s="17">
        <v>159.33584527159201</v>
      </c>
      <c r="BF21" s="17">
        <v>5.7993650749267198</v>
      </c>
      <c r="BG21" s="17">
        <v>2.7151230921752301E-2</v>
      </c>
      <c r="BH21" s="17">
        <v>1.7381117304462701</v>
      </c>
      <c r="BI21" s="17">
        <v>0</v>
      </c>
      <c r="BJ21" s="17">
        <v>3.0377736833721899E-2</v>
      </c>
      <c r="BK21" s="17">
        <v>124.49016809492799</v>
      </c>
      <c r="BL21" s="17">
        <v>124.49016809492799</v>
      </c>
      <c r="BM21" s="17">
        <v>107.405574878883</v>
      </c>
      <c r="BN21" s="17">
        <v>38.547050885278701</v>
      </c>
      <c r="BO21" s="17">
        <v>3.5118249640371003E-2</v>
      </c>
      <c r="BP21" s="17">
        <v>5.05360492071628E-2</v>
      </c>
      <c r="BQ21" s="17">
        <v>84.277305148910699</v>
      </c>
      <c r="BR21" s="17">
        <v>8.6927739319442102E-2</v>
      </c>
      <c r="BS21" s="17">
        <v>7.4576642030015896E-3</v>
      </c>
      <c r="BT21" s="17">
        <v>1.58474619179108E-2</v>
      </c>
      <c r="BU21" s="17">
        <v>1.33899666466509E-4</v>
      </c>
      <c r="BV21" s="17">
        <v>14.439124108086901</v>
      </c>
      <c r="BW21" s="17">
        <v>8.0737444622651401E-3</v>
      </c>
      <c r="BX21" s="17">
        <v>2.5566909329409099E-2</v>
      </c>
      <c r="BY21" s="17">
        <v>8.8140086630742895E-2</v>
      </c>
      <c r="BZ21" s="17">
        <v>0</v>
      </c>
      <c r="CA21" s="17">
        <v>1218.88463200152</v>
      </c>
      <c r="CB21" s="17">
        <v>0.51340596663484495</v>
      </c>
      <c r="CC21" s="17">
        <v>1.87298004090675E-3</v>
      </c>
      <c r="CD21" s="17">
        <v>2.70991051439343E-3</v>
      </c>
      <c r="CE21" s="17">
        <v>6.6345306084205496E-3</v>
      </c>
      <c r="CF21" s="17">
        <v>0.102765914772704</v>
      </c>
      <c r="CG21" s="17">
        <v>1.7684262154797501</v>
      </c>
      <c r="CH21" s="17">
        <v>2.4081421617298499E-2</v>
      </c>
      <c r="CI21" s="17">
        <v>1.37714430233635E-4</v>
      </c>
      <c r="CJ21" s="17">
        <v>0.33603909396043802</v>
      </c>
      <c r="CK21" s="17">
        <v>5.2807083174876205E-4</v>
      </c>
      <c r="CL21" s="17">
        <v>37367.796776622097</v>
      </c>
      <c r="CM21" s="17">
        <v>1.8860436695658501E-2</v>
      </c>
      <c r="CN21" s="17">
        <v>453.05125435358002</v>
      </c>
      <c r="CO21" s="17">
        <v>37.200995608099603</v>
      </c>
      <c r="CP21" s="17">
        <v>56.374008863823803</v>
      </c>
      <c r="CQ21" s="17">
        <v>24.538213984906498</v>
      </c>
      <c r="CR21" s="17">
        <v>802.58532676501704</v>
      </c>
      <c r="CS21" s="17">
        <v>1.7471210609388398E-2</v>
      </c>
      <c r="CT21" s="17">
        <v>2.0544565920677699E-3</v>
      </c>
      <c r="CU21" s="17">
        <v>119.368079101991</v>
      </c>
      <c r="CV21" s="17">
        <v>119.368079101991</v>
      </c>
      <c r="CW21" s="17">
        <v>35.114009682492103</v>
      </c>
      <c r="CX21" s="17">
        <v>0</v>
      </c>
      <c r="CY21" s="17">
        <v>21.124298961093899</v>
      </c>
      <c r="CZ21" s="17">
        <v>89.689915952016307</v>
      </c>
      <c r="DA21" s="17">
        <v>3.52977974358923E-2</v>
      </c>
      <c r="DB21" s="17">
        <v>9.0189491893307105E-2</v>
      </c>
      <c r="DC21" s="17">
        <v>0</v>
      </c>
      <c r="DD21" s="17">
        <v>284.21576600018699</v>
      </c>
      <c r="DE21" s="17">
        <v>1.2574230382526099</v>
      </c>
      <c r="DF21" s="5">
        <v>4.88843762576761E-5</v>
      </c>
      <c r="DG21" s="17">
        <v>66.737261880164098</v>
      </c>
      <c r="DH21" s="17">
        <v>1.0055548829004</v>
      </c>
      <c r="DI21" s="17">
        <v>3.5899797064545803E-2</v>
      </c>
      <c r="DJ21" s="17">
        <v>0.10217650346952301</v>
      </c>
      <c r="DK21" s="17">
        <v>0</v>
      </c>
      <c r="DL21" s="17">
        <v>3.1403595881766097E-2</v>
      </c>
      <c r="DM21" s="17">
        <v>6.3759004723402499E-2</v>
      </c>
      <c r="DN21" s="17">
        <v>170.035097103975</v>
      </c>
      <c r="DO21" s="17">
        <v>10.1129884926172</v>
      </c>
      <c r="DP21" s="17">
        <v>23.389438282460599</v>
      </c>
      <c r="DQ21" s="17">
        <v>8.5529010555314997</v>
      </c>
      <c r="DR21" s="17">
        <v>2846.1542898306202</v>
      </c>
      <c r="DS21" s="17">
        <v>0</v>
      </c>
      <c r="DT21" s="17">
        <v>0.37229374118840097</v>
      </c>
      <c r="DU21" s="17">
        <v>0.53573750447813695</v>
      </c>
      <c r="DV21" s="17">
        <v>9359.04880426815</v>
      </c>
      <c r="DW21" s="17">
        <v>9342.1132995805692</v>
      </c>
      <c r="DX21" s="17">
        <v>1038.0116020017899</v>
      </c>
      <c r="DY21" s="17">
        <v>10380.1249015823</v>
      </c>
      <c r="DZ21" s="17">
        <v>1.73055660620678E-2</v>
      </c>
      <c r="EA21" s="17">
        <v>280.050090232532</v>
      </c>
      <c r="EB21" s="17">
        <v>22.847089623231799</v>
      </c>
      <c r="EC21" s="17">
        <v>0.87249297619559296</v>
      </c>
      <c r="ED21" s="17">
        <v>1.68869482683245E-2</v>
      </c>
      <c r="EE21" s="17">
        <v>0.286972236482746</v>
      </c>
      <c r="EF21" s="17">
        <v>0.15350686289627799</v>
      </c>
      <c r="EG21" s="17">
        <v>1.56341982859064</v>
      </c>
      <c r="EH21" s="17">
        <v>23.177526182641898</v>
      </c>
      <c r="EI21" s="17">
        <v>5651.6289320160604</v>
      </c>
      <c r="EJ21" s="17">
        <v>17.195443608525199</v>
      </c>
      <c r="EK21" s="17">
        <v>400.13865958983001</v>
      </c>
      <c r="EL21" s="17">
        <v>616.86049890595598</v>
      </c>
      <c r="EM21" s="17">
        <v>13.5211313646058</v>
      </c>
      <c r="EN21" s="17">
        <v>3.4497335163169503E-2</v>
      </c>
      <c r="EO21" s="17">
        <v>1.0539274789596299E-2</v>
      </c>
      <c r="EP21" s="17">
        <v>321.02536395553199</v>
      </c>
      <c r="EQ21" s="17">
        <v>10878.024175578899</v>
      </c>
      <c r="ER21" s="17">
        <v>8818.2380566506199</v>
      </c>
      <c r="ES21" s="17">
        <v>2059.7861189283299</v>
      </c>
      <c r="ET21" s="17">
        <v>6.9190428732838303</v>
      </c>
      <c r="EU21" s="17">
        <v>0.34830788935002199</v>
      </c>
      <c r="EV21" s="17">
        <v>477.62193080793799</v>
      </c>
      <c r="EW21" s="17">
        <v>40.096272061376602</v>
      </c>
      <c r="EX21" s="17">
        <v>2208.8033562062801</v>
      </c>
      <c r="EY21" s="17">
        <v>74.040226161146805</v>
      </c>
      <c r="EZ21" s="17">
        <v>32.655979386784303</v>
      </c>
      <c r="FA21" s="17">
        <v>4353.2377949370803</v>
      </c>
      <c r="FB21" s="17">
        <v>9.0433121522621996E-4</v>
      </c>
      <c r="FC21" s="17">
        <v>66.893419434517099</v>
      </c>
      <c r="FD21" s="17">
        <v>75.347178260222506</v>
      </c>
      <c r="FE21" s="17">
        <v>155.59145025545999</v>
      </c>
      <c r="FF21" s="17">
        <v>1.62339686943677</v>
      </c>
      <c r="FG21" s="17">
        <v>7459.4155407772296</v>
      </c>
      <c r="FH21" s="17">
        <v>117.78439549264201</v>
      </c>
      <c r="FI21" s="17">
        <v>48.832853156054099</v>
      </c>
      <c r="FJ21" s="17">
        <v>153.455312074163</v>
      </c>
      <c r="FK21" s="17">
        <v>43.271956153730301</v>
      </c>
      <c r="FL21" s="17">
        <v>282.43057996571599</v>
      </c>
      <c r="FM21" s="17">
        <v>95.912324715437705</v>
      </c>
      <c r="FN21" s="17">
        <v>27.100164041012501</v>
      </c>
      <c r="FO21" s="17">
        <v>9425.6526561836909</v>
      </c>
      <c r="FP21" s="17">
        <v>39.478884656866001</v>
      </c>
      <c r="FQ21" s="17">
        <v>205.552944992768</v>
      </c>
      <c r="FS21" s="25">
        <f t="shared" si="0"/>
        <v>0</v>
      </c>
      <c r="FT21" s="94">
        <f t="shared" si="1"/>
        <v>0.99293376762914709</v>
      </c>
      <c r="FU21" s="40">
        <f t="shared" si="2"/>
        <v>1.2974549973460571E-3</v>
      </c>
      <c r="FV21" s="40">
        <f t="shared" si="3"/>
        <v>5.0168711603547841E-5</v>
      </c>
      <c r="FW21" s="40">
        <f t="shared" si="4"/>
        <v>-1.0460339186923089E-3</v>
      </c>
      <c r="FX21" s="40">
        <f t="shared" si="5"/>
        <v>4.8360817943456563E-4</v>
      </c>
      <c r="FY21" s="40">
        <f t="shared" si="6"/>
        <v>7.7107971837114288E-4</v>
      </c>
      <c r="FZ21" s="40">
        <f t="shared" si="7"/>
        <v>-2.7151438394649968E-3</v>
      </c>
      <c r="GA21" s="40">
        <f t="shared" si="8"/>
        <v>2.1152444242735817E-4</v>
      </c>
      <c r="GB21" s="40">
        <f t="shared" si="9"/>
        <v>2.7665984986628041E-3</v>
      </c>
      <c r="GC21" s="40">
        <f t="shared" si="10"/>
        <v>-9.5043861908902355E-5</v>
      </c>
      <c r="GD21" s="40">
        <f t="shared" si="11"/>
        <v>4.9652965149343802E-6</v>
      </c>
      <c r="GE21" s="40">
        <f t="shared" si="12"/>
        <v>-2.0237796635837347E-3</v>
      </c>
      <c r="GF21" s="40">
        <f t="shared" si="13"/>
        <v>2.2927914256812678E-4</v>
      </c>
      <c r="GG21" s="40">
        <f t="shared" si="14"/>
        <v>-6.12141759079606E-4</v>
      </c>
      <c r="GH21" s="40">
        <f t="shared" si="15"/>
        <v>2.3143066323439497E-3</v>
      </c>
      <c r="GI21" s="40">
        <f t="shared" si="16"/>
        <v>-9.8897818041849693E-4</v>
      </c>
      <c r="GJ21" s="40">
        <f t="shared" si="17"/>
        <v>-2.3863365059348062E-5</v>
      </c>
      <c r="GK21" s="40">
        <f t="shared" si="18"/>
        <v>-2.7122371722415644E-5</v>
      </c>
      <c r="GL21" s="40">
        <f t="shared" si="19"/>
        <v>-1.6395007713071454E-3</v>
      </c>
      <c r="GM21" s="40">
        <f t="shared" si="20"/>
        <v>4.0891423406611833E-5</v>
      </c>
      <c r="GN21" s="40">
        <f t="shared" si="21"/>
        <v>-1.2182799335548406E-5</v>
      </c>
      <c r="GO21" s="40">
        <f t="shared" si="22"/>
        <v>-4.4758590149538993E-5</v>
      </c>
      <c r="GP21" s="40">
        <f t="shared" si="23"/>
        <v>-2.8524414052665966E-3</v>
      </c>
      <c r="GQ21" s="40">
        <f t="shared" si="24"/>
        <v>9.9369824699013487E-6</v>
      </c>
      <c r="GR21" s="40">
        <f t="shared" si="25"/>
        <v>3.6388950349006718E-3</v>
      </c>
      <c r="GS21" s="40">
        <f t="shared" si="26"/>
        <v>4.8456513887224917E-7</v>
      </c>
      <c r="GT21" s="40">
        <f t="shared" si="27"/>
        <v>-1.2658993608553011E-5</v>
      </c>
      <c r="GU21" s="40">
        <f t="shared" si="28"/>
        <v>-1.4356639239804189E-3</v>
      </c>
      <c r="GV21" s="40">
        <f t="shared" si="29"/>
        <v>0</v>
      </c>
      <c r="GW21" s="40">
        <f t="shared" si="30"/>
        <v>-1.771698715236732E-3</v>
      </c>
      <c r="GX21" s="40">
        <f t="shared" si="31"/>
        <v>1.9818741460831407E-7</v>
      </c>
      <c r="GY21" s="40">
        <f t="shared" si="32"/>
        <v>-8.7446241858183728E-6</v>
      </c>
      <c r="GZ21" s="40">
        <f t="shared" si="33"/>
        <v>-1.0728743417129701E-4</v>
      </c>
      <c r="HA21" s="40">
        <f t="shared" si="34"/>
        <v>-2.8505888105354446E-3</v>
      </c>
      <c r="HB21" s="40">
        <f t="shared" si="35"/>
        <v>-8.9454254749402326E-6</v>
      </c>
      <c r="HC21" s="40">
        <f t="shared" si="36"/>
        <v>-7.739892136153911E-4</v>
      </c>
      <c r="HD21" s="40">
        <f t="shared" si="37"/>
        <v>-2.1923016555601857E-4</v>
      </c>
      <c r="HE21" s="40">
        <f t="shared" si="38"/>
        <v>-5.6416223128810753E-5</v>
      </c>
      <c r="HF21" s="40">
        <f t="shared" si="39"/>
        <v>9.3392676218709428E-6</v>
      </c>
      <c r="HG21" s="40">
        <f t="shared" si="40"/>
        <v>-3.0643795712145008E-4</v>
      </c>
      <c r="HH21" s="40">
        <f t="shared" si="41"/>
        <v>4.3998098761730632E-4</v>
      </c>
      <c r="HI21" s="40">
        <f t="shared" si="42"/>
        <v>-5.2307386778772519E-6</v>
      </c>
      <c r="HJ21" s="40">
        <f t="shared" si="43"/>
        <v>4.3146615976333535E-6</v>
      </c>
      <c r="HK21" s="40">
        <f t="shared" si="44"/>
        <v>-4.758095064243401E-6</v>
      </c>
      <c r="HL21" s="40">
        <f t="shared" si="45"/>
        <v>-1.5070778703734445E-5</v>
      </c>
      <c r="HM21" s="40">
        <f t="shared" si="46"/>
        <v>-3.5147373805706434E-5</v>
      </c>
      <c r="HN21" s="40">
        <f t="shared" si="47"/>
        <v>-2.8078493062992763E-4</v>
      </c>
      <c r="HO21" s="40">
        <f t="shared" si="48"/>
        <v>-6.1907518158941596E-6</v>
      </c>
      <c r="HP21" s="40">
        <f t="shared" si="49"/>
        <v>1.0991215579888141E-5</v>
      </c>
      <c r="HQ21" s="40">
        <f t="shared" si="50"/>
        <v>-2.2028096130031384E-5</v>
      </c>
      <c r="HR21" s="40">
        <f t="shared" si="51"/>
        <v>0</v>
      </c>
      <c r="HS21" s="40">
        <f t="shared" si="52"/>
        <v>0</v>
      </c>
      <c r="HT21" s="40">
        <f t="shared" si="53"/>
        <v>1.6308378190728766E-6</v>
      </c>
      <c r="HU21" s="40">
        <f t="shared" si="54"/>
        <v>-4.9256825516162809E-6</v>
      </c>
    </row>
    <row r="22" spans="1:229" x14ac:dyDescent="0.3">
      <c r="A22" s="32" t="s">
        <v>189</v>
      </c>
      <c r="B22" s="15">
        <v>33682.664948999998</v>
      </c>
      <c r="C22" s="15">
        <v>2933.7222956999999</v>
      </c>
      <c r="D22" s="15">
        <v>16396.922694000001</v>
      </c>
      <c r="E22" s="15">
        <v>8979.6783049000005</v>
      </c>
      <c r="F22" s="15">
        <v>8209.2736851999998</v>
      </c>
      <c r="G22" s="15">
        <v>378.12151382000002</v>
      </c>
      <c r="H22" s="15">
        <v>8941.2863013000006</v>
      </c>
      <c r="I22" s="17">
        <v>110.39197713</v>
      </c>
      <c r="J22" s="17">
        <v>1.2359539495</v>
      </c>
      <c r="K22" s="17">
        <v>9.126164052</v>
      </c>
      <c r="L22" s="17">
        <v>0.16557663419999999</v>
      </c>
      <c r="M22" s="17">
        <v>87.051537874000005</v>
      </c>
      <c r="N22" s="17">
        <v>0.11776325310000001</v>
      </c>
      <c r="O22" s="17">
        <v>12.521292247</v>
      </c>
      <c r="P22" s="17">
        <v>0.1202222317</v>
      </c>
      <c r="Q22" s="17">
        <v>0.13217761</v>
      </c>
      <c r="R22" s="17">
        <v>0.76002084000000003</v>
      </c>
      <c r="S22" s="17">
        <v>2.1931750600000001E-2</v>
      </c>
      <c r="T22" s="17">
        <v>9.2334248975000008</v>
      </c>
      <c r="U22" s="17">
        <v>9.1167227969999995</v>
      </c>
      <c r="V22" s="17">
        <v>2.68156604E-2</v>
      </c>
      <c r="X22" s="17">
        <v>2.6199505000000001E-2</v>
      </c>
      <c r="Y22" s="17">
        <v>130.68157736000001</v>
      </c>
      <c r="Z22" s="17">
        <v>11.726483295</v>
      </c>
      <c r="AA22" s="17">
        <v>0.183016236</v>
      </c>
      <c r="AB22" s="17">
        <v>0.3546689214</v>
      </c>
      <c r="AD22" s="17">
        <v>0.25507319429999997</v>
      </c>
      <c r="AE22" s="17">
        <v>29.122204759999999</v>
      </c>
      <c r="AF22" s="17">
        <v>8.9251075973000003</v>
      </c>
      <c r="AG22" s="17">
        <v>2.1997184430000001</v>
      </c>
      <c r="AH22" s="17">
        <v>0.6788515222</v>
      </c>
      <c r="AI22" s="17">
        <v>18.665134979000001</v>
      </c>
      <c r="AJ22" s="17">
        <v>1.3571799999999999E-3</v>
      </c>
      <c r="AK22" s="17">
        <v>417.44289136999998</v>
      </c>
      <c r="AL22" s="17">
        <v>2.0652729999999999E-4</v>
      </c>
      <c r="AM22" s="17">
        <v>9.0814018852</v>
      </c>
      <c r="AN22" s="17">
        <v>68.566240480999994</v>
      </c>
      <c r="AO22" s="17">
        <v>0.64861983109999999</v>
      </c>
      <c r="AP22" s="17">
        <v>1.2457417599999999E-2</v>
      </c>
      <c r="AQ22" s="17">
        <v>0.205708855</v>
      </c>
      <c r="AR22" s="17">
        <v>0.109745748</v>
      </c>
      <c r="AS22" s="17">
        <v>1.1120156495</v>
      </c>
      <c r="AT22" s="17">
        <v>28.979456441</v>
      </c>
      <c r="AU22" s="17">
        <v>99.176079371</v>
      </c>
      <c r="AV22" s="17">
        <v>35.688965660999997</v>
      </c>
      <c r="AW22" s="17">
        <v>4.0715360499999999E-2</v>
      </c>
      <c r="AX22" s="17">
        <v>2.8087747999999998E-3</v>
      </c>
      <c r="BA22" s="17">
        <v>7.1910670100000003</v>
      </c>
      <c r="BB22" s="17">
        <v>6.1835029100000001E-2</v>
      </c>
      <c r="BD22" s="17" t="s">
        <v>189</v>
      </c>
      <c r="BE22" s="17">
        <v>22.215715877727899</v>
      </c>
      <c r="BF22" s="17">
        <v>9.8526120410492801</v>
      </c>
      <c r="BG22" s="17">
        <v>4.0715788785914503E-2</v>
      </c>
      <c r="BH22" s="17">
        <v>1.2359037236482899</v>
      </c>
      <c r="BI22" s="17">
        <v>0</v>
      </c>
      <c r="BJ22" s="17">
        <v>9.1261812942343603</v>
      </c>
      <c r="BK22" s="17">
        <v>110.80864413808401</v>
      </c>
      <c r="BL22" s="17">
        <v>110.80864413808401</v>
      </c>
      <c r="BM22" s="17">
        <v>81.956779482960997</v>
      </c>
      <c r="BN22" s="17">
        <v>12.598251738187599</v>
      </c>
      <c r="BO22" s="17">
        <v>6.7871897562239297E-2</v>
      </c>
      <c r="BP22" s="17">
        <v>9.7669097515942105E-2</v>
      </c>
      <c r="BQ22" s="17">
        <v>87.076858288035694</v>
      </c>
      <c r="BR22" s="17">
        <v>6.1834070016285499E-2</v>
      </c>
      <c r="BS22" s="17">
        <v>3.7681725634793301E-2</v>
      </c>
      <c r="BT22" s="17">
        <v>8.0073848454284502E-2</v>
      </c>
      <c r="BU22" s="17">
        <v>0</v>
      </c>
      <c r="BV22" s="17">
        <v>12.561471979235399</v>
      </c>
      <c r="BW22" s="17">
        <v>2.8849697349493199E-2</v>
      </c>
      <c r="BX22" s="17">
        <v>9.1357445284037997E-2</v>
      </c>
      <c r="BY22" s="17">
        <v>0.132174079274196</v>
      </c>
      <c r="BZ22" s="17">
        <v>0</v>
      </c>
      <c r="CA22" s="17">
        <v>91460.138981456199</v>
      </c>
      <c r="CB22" s="17">
        <v>0.76002837924621502</v>
      </c>
      <c r="CC22" s="17">
        <v>2.8084964712511702E-3</v>
      </c>
      <c r="CD22" s="17">
        <v>6.3591446463510696E-3</v>
      </c>
      <c r="CE22" s="17">
        <v>1.5568949099687399E-2</v>
      </c>
      <c r="CF22" s="17">
        <v>9.2333751832074</v>
      </c>
      <c r="CG22" s="17">
        <v>29.1222915525058</v>
      </c>
      <c r="CH22" s="17">
        <v>9.1166975285712297</v>
      </c>
      <c r="CI22" s="17">
        <v>2.06525047332959E-4</v>
      </c>
      <c r="CJ22" s="17">
        <v>18.665088112904201</v>
      </c>
      <c r="CK22" s="17">
        <v>9.0813381848796197</v>
      </c>
      <c r="CL22" s="17">
        <v>33740.196824241997</v>
      </c>
      <c r="CM22" s="17">
        <v>2.68148322448808E-2</v>
      </c>
      <c r="CN22" s="17">
        <v>380.32654286168997</v>
      </c>
      <c r="CO22" s="17">
        <v>612.60550047160098</v>
      </c>
      <c r="CP22" s="17">
        <v>49.885790517958199</v>
      </c>
      <c r="CQ22" s="17">
        <v>28.980035561013398</v>
      </c>
      <c r="CR22" s="17">
        <v>527.70396574662504</v>
      </c>
      <c r="CS22" s="17">
        <v>2.61997084786652E-2</v>
      </c>
      <c r="CT22" s="5">
        <v>5.5395475091353899E-7</v>
      </c>
      <c r="CU22" s="17">
        <v>131.20153767806701</v>
      </c>
      <c r="CV22" s="17">
        <v>131.20153767806701</v>
      </c>
      <c r="CW22" s="17">
        <v>39.694305630738597</v>
      </c>
      <c r="CX22" s="17">
        <v>0</v>
      </c>
      <c r="CY22" s="17">
        <v>11.726457602826301</v>
      </c>
      <c r="CZ22" s="17">
        <v>99.1603463952776</v>
      </c>
      <c r="DA22" s="17">
        <v>6.01734143060191E-2</v>
      </c>
      <c r="DB22" s="17">
        <v>0.106998843016044</v>
      </c>
      <c r="DC22" s="17">
        <v>0</v>
      </c>
      <c r="DD22" s="17">
        <v>308.11631934130298</v>
      </c>
      <c r="DE22" s="17">
        <v>1.3442852200454101</v>
      </c>
      <c r="DF22" s="5">
        <v>1.31803592269553E-8</v>
      </c>
      <c r="DG22" s="17">
        <v>56.598251056599203</v>
      </c>
      <c r="DH22" s="17">
        <v>4.6539378090356402</v>
      </c>
      <c r="DI22" s="17">
        <v>9.2208829621300906E-2</v>
      </c>
      <c r="DJ22" s="17">
        <v>0.26244061023936599</v>
      </c>
      <c r="DK22" s="17">
        <v>0</v>
      </c>
      <c r="DL22" s="17">
        <v>8.4150252903211403E-2</v>
      </c>
      <c r="DM22" s="17">
        <v>0.17085040592602299</v>
      </c>
      <c r="DN22" s="17">
        <v>8.9249427133905499</v>
      </c>
      <c r="DO22" s="17">
        <v>7.1910898915160599</v>
      </c>
      <c r="DP22" s="17">
        <v>26.067455199686101</v>
      </c>
      <c r="DQ22" s="17">
        <v>2.51399486355478</v>
      </c>
      <c r="DR22" s="17">
        <v>2933.9637686138899</v>
      </c>
      <c r="DS22" s="17">
        <v>0</v>
      </c>
      <c r="DT22" s="17">
        <v>0.27765106444661197</v>
      </c>
      <c r="DU22" s="17">
        <v>0.39954674294658699</v>
      </c>
      <c r="DV22" s="17">
        <v>9363.8015505106396</v>
      </c>
      <c r="DW22" s="17">
        <v>14745.7120440042</v>
      </c>
      <c r="DX22" s="17">
        <v>1638.4126997778801</v>
      </c>
      <c r="DY22" s="17">
        <v>16384.1247437821</v>
      </c>
      <c r="DZ22" s="17">
        <v>1.8170456116117398E-2</v>
      </c>
      <c r="EA22" s="17">
        <v>250.89629588788301</v>
      </c>
      <c r="EB22" s="17">
        <v>3.0607045919492299</v>
      </c>
      <c r="EC22" s="17">
        <v>0.64932144867915598</v>
      </c>
      <c r="ED22" s="17">
        <v>1.24568450695282E-2</v>
      </c>
      <c r="EE22" s="17">
        <v>0.20570682245407401</v>
      </c>
      <c r="EF22" s="17">
        <v>0.10974247519965601</v>
      </c>
      <c r="EG22" s="17">
        <v>1.11213663047779</v>
      </c>
      <c r="EH22" s="17">
        <v>3.1397424185805498</v>
      </c>
      <c r="EI22" s="17">
        <v>5419.7068244679904</v>
      </c>
      <c r="EJ22" s="17">
        <v>3.96488481070564</v>
      </c>
      <c r="EK22" s="17">
        <v>312.19494502223898</v>
      </c>
      <c r="EL22" s="17">
        <v>551.76441409414804</v>
      </c>
      <c r="EM22" s="17">
        <v>4.6296173933651801</v>
      </c>
      <c r="EN22" s="5">
        <v>9.3014658531611306E-6</v>
      </c>
      <c r="EO22" s="17">
        <v>1.586818307181E-2</v>
      </c>
      <c r="EP22" s="17">
        <v>223.748047311188</v>
      </c>
      <c r="EQ22" s="17">
        <v>8992.5744456071807</v>
      </c>
      <c r="ER22" s="17">
        <v>8219.5642204601609</v>
      </c>
      <c r="ES22" s="17">
        <v>773.01022514702004</v>
      </c>
      <c r="ET22" s="17">
        <v>6.11620708124582</v>
      </c>
      <c r="EU22" s="17">
        <v>0.29272858226271298</v>
      </c>
      <c r="EV22" s="17">
        <v>388.504288871619</v>
      </c>
      <c r="EW22" s="17">
        <v>34.991533468917602</v>
      </c>
      <c r="EX22" s="17">
        <v>2081.86073270611</v>
      </c>
      <c r="EY22" s="17">
        <v>55.094246939709102</v>
      </c>
      <c r="EZ22" s="17">
        <v>32.025286220561298</v>
      </c>
      <c r="FA22" s="17">
        <v>4331.0325950054303</v>
      </c>
      <c r="FB22" s="17">
        <v>1.3562476690035599E-3</v>
      </c>
      <c r="FC22" s="17">
        <v>86.548970261086694</v>
      </c>
      <c r="FD22" s="17">
        <v>9.5408282026268001</v>
      </c>
      <c r="FE22" s="17">
        <v>180.476165412787</v>
      </c>
      <c r="FF22" s="17">
        <v>0.18794761718943701</v>
      </c>
      <c r="FG22" s="17">
        <v>377.828956660438</v>
      </c>
      <c r="FH22" s="17">
        <v>98.8806077732049</v>
      </c>
      <c r="FI22" s="17">
        <v>35.689174301988999</v>
      </c>
      <c r="FJ22" s="17">
        <v>0.293761921310427</v>
      </c>
      <c r="FK22" s="5">
        <v>9.2293794437936997E-8</v>
      </c>
      <c r="FL22" s="17">
        <v>681.02424644346002</v>
      </c>
      <c r="FM22" s="17">
        <v>417.42897733191899</v>
      </c>
      <c r="FN22" s="17">
        <v>40.127469768415402</v>
      </c>
      <c r="FO22" s="17">
        <v>8943.7444355892094</v>
      </c>
      <c r="FP22" s="17">
        <v>68.559022852730095</v>
      </c>
      <c r="FQ22" s="17">
        <v>197.93228101268701</v>
      </c>
      <c r="FS22" s="25">
        <f t="shared" si="0"/>
        <v>0</v>
      </c>
      <c r="FT22" s="94">
        <f t="shared" si="1"/>
        <v>1.0469665829504169</v>
      </c>
      <c r="FU22" s="40">
        <f t="shared" si="2"/>
        <v>1.7080559192424289E-3</v>
      </c>
      <c r="FV22" s="40">
        <f t="shared" si="3"/>
        <v>8.2309397260921168E-5</v>
      </c>
      <c r="FW22" s="40">
        <f t="shared" si="4"/>
        <v>-7.8050927340064618E-4</v>
      </c>
      <c r="FX22" s="40">
        <f t="shared" si="5"/>
        <v>1.4361472949585559E-3</v>
      </c>
      <c r="FY22" s="40">
        <f t="shared" si="6"/>
        <v>1.253525665579067E-3</v>
      </c>
      <c r="FZ22" s="40">
        <f t="shared" si="7"/>
        <v>-7.7371201814581435E-4</v>
      </c>
      <c r="GA22" s="40">
        <f t="shared" si="8"/>
        <v>2.7491953689609886E-4</v>
      </c>
      <c r="GB22" s="40">
        <f t="shared" si="9"/>
        <v>3.7744319733790869E-3</v>
      </c>
      <c r="GC22" s="40">
        <f t="shared" si="10"/>
        <v>-4.0637316406832827E-5</v>
      </c>
      <c r="GD22" s="40">
        <f t="shared" si="11"/>
        <v>1.8893189145009057E-6</v>
      </c>
      <c r="GE22" s="40">
        <f t="shared" si="12"/>
        <v>-2.152424585194701E-4</v>
      </c>
      <c r="GF22" s="40">
        <f t="shared" si="13"/>
        <v>2.9086693531295445E-4</v>
      </c>
      <c r="GG22" s="40">
        <f t="shared" si="14"/>
        <v>-6.5207190868643997E-5</v>
      </c>
      <c r="GH22" s="40">
        <f t="shared" si="15"/>
        <v>3.208912582088031E-3</v>
      </c>
      <c r="GI22" s="40">
        <f t="shared" si="16"/>
        <v>-1.2550978513246541E-4</v>
      </c>
      <c r="GJ22" s="40">
        <f t="shared" si="17"/>
        <v>-2.6711980977730056E-5</v>
      </c>
      <c r="GK22" s="40">
        <f t="shared" si="18"/>
        <v>9.9197887981514941E-6</v>
      </c>
      <c r="GL22" s="40">
        <f t="shared" si="19"/>
        <v>-1.6673789649655909E-4</v>
      </c>
      <c r="GM22" s="40">
        <f t="shared" si="20"/>
        <v>-5.3841660221085852E-6</v>
      </c>
      <c r="GN22" s="40">
        <f t="shared" si="21"/>
        <v>-2.7716570233039372E-6</v>
      </c>
      <c r="GO22" s="40">
        <f t="shared" si="22"/>
        <v>-3.0883263990025155E-5</v>
      </c>
      <c r="GP22" s="40">
        <f t="shared" si="23"/>
        <v>0</v>
      </c>
      <c r="GQ22" s="40">
        <f t="shared" si="24"/>
        <v>7.7665080007602742E-6</v>
      </c>
      <c r="GR22" s="40">
        <f t="shared" si="25"/>
        <v>3.9788341139671618E-3</v>
      </c>
      <c r="GS22" s="40">
        <f t="shared" si="26"/>
        <v>-2.1909529952341658E-6</v>
      </c>
      <c r="GT22" s="40">
        <f t="shared" si="27"/>
        <v>1.322527137597819E-4</v>
      </c>
      <c r="GU22" s="40">
        <f t="shared" si="28"/>
        <v>-5.4928803054469094E-5</v>
      </c>
      <c r="GV22" s="40">
        <f t="shared" si="29"/>
        <v>0</v>
      </c>
      <c r="GW22" s="40">
        <f t="shared" si="30"/>
        <v>-2.8437120162562641E-4</v>
      </c>
      <c r="GX22" s="40">
        <f t="shared" si="31"/>
        <v>2.9802862288855904E-6</v>
      </c>
      <c r="GY22" s="40">
        <f t="shared" si="32"/>
        <v>-1.8474164894127791E-5</v>
      </c>
      <c r="GZ22" s="40">
        <f t="shared" si="33"/>
        <v>0.14287120315551216</v>
      </c>
      <c r="HA22" s="40">
        <f t="shared" si="34"/>
        <v>-2.4360478730926054E-3</v>
      </c>
      <c r="HB22" s="40">
        <f t="shared" si="35"/>
        <v>-2.5108897338997352E-6</v>
      </c>
      <c r="HC22" s="40">
        <f t="shared" si="36"/>
        <v>-6.8696193315554203E-4</v>
      </c>
      <c r="HD22" s="40">
        <f t="shared" si="37"/>
        <v>-3.3331596653456917E-5</v>
      </c>
      <c r="HE22" s="40">
        <f t="shared" si="38"/>
        <v>-1.0907357240394699E-5</v>
      </c>
      <c r="HF22" s="40">
        <f t="shared" si="39"/>
        <v>-7.0143708191232478E-6</v>
      </c>
      <c r="HG22" s="40">
        <f t="shared" si="40"/>
        <v>-1.0526504325257646E-4</v>
      </c>
      <c r="HH22" s="40">
        <f t="shared" si="41"/>
        <v>1.0817084916539006E-3</v>
      </c>
      <c r="HI22" s="40">
        <f t="shared" si="42"/>
        <v>-4.5959001310126959E-5</v>
      </c>
      <c r="HJ22" s="40">
        <f t="shared" si="43"/>
        <v>-9.880692428062994E-6</v>
      </c>
      <c r="HK22" s="40">
        <f t="shared" si="44"/>
        <v>-2.9821659641866186E-5</v>
      </c>
      <c r="HL22" s="40">
        <f t="shared" si="45"/>
        <v>1.0879431224228323E-4</v>
      </c>
      <c r="HM22" s="40">
        <f t="shared" si="46"/>
        <v>1.9983812138694956E-5</v>
      </c>
      <c r="HN22" s="40">
        <f t="shared" si="47"/>
        <v>-1.5863679853229788E-4</v>
      </c>
      <c r="HO22" s="40">
        <f t="shared" si="48"/>
        <v>5.846092346385764E-6</v>
      </c>
      <c r="HP22" s="40">
        <f t="shared" si="49"/>
        <v>1.0519025479440661E-5</v>
      </c>
      <c r="HQ22" s="40">
        <f t="shared" si="50"/>
        <v>-9.9092582584275383E-5</v>
      </c>
      <c r="HR22" s="40">
        <f t="shared" si="51"/>
        <v>0</v>
      </c>
      <c r="HS22" s="40">
        <f t="shared" si="52"/>
        <v>0</v>
      </c>
      <c r="HT22" s="40">
        <f t="shared" si="53"/>
        <v>3.1819361477024524E-6</v>
      </c>
      <c r="HU22" s="40">
        <f t="shared" si="54"/>
        <v>-1.5510362467062758E-5</v>
      </c>
    </row>
    <row r="23" spans="1:229" x14ac:dyDescent="0.3">
      <c r="A23" s="32" t="s">
        <v>190</v>
      </c>
      <c r="B23" s="15">
        <v>72336.214766000005</v>
      </c>
      <c r="C23" s="15">
        <v>6110.9328519000001</v>
      </c>
      <c r="D23" s="15">
        <v>29212.034626000001</v>
      </c>
      <c r="E23" s="15">
        <v>20621.311183000002</v>
      </c>
      <c r="F23" s="15">
        <v>18564.511444</v>
      </c>
      <c r="G23" s="15">
        <v>959.16481845999999</v>
      </c>
      <c r="H23" s="15">
        <v>30385.227521000001</v>
      </c>
      <c r="I23" s="17">
        <v>384.93655101000002</v>
      </c>
      <c r="J23" s="17">
        <v>6.5269039114999998</v>
      </c>
      <c r="K23" s="17">
        <v>9.2413682999999996E-2</v>
      </c>
      <c r="L23" s="17">
        <v>0.1157394957</v>
      </c>
      <c r="M23" s="17">
        <v>273.91457128000002</v>
      </c>
      <c r="N23" s="17">
        <v>7.9891157399999996E-2</v>
      </c>
      <c r="O23" s="17">
        <v>39.684964548000004</v>
      </c>
      <c r="P23" s="17">
        <v>9.1378811000000004E-2</v>
      </c>
      <c r="Q23" s="17">
        <v>0.26814320000000003</v>
      </c>
      <c r="R23" s="17">
        <v>1.54182284</v>
      </c>
      <c r="S23" s="17">
        <v>5.1243432E-3</v>
      </c>
      <c r="T23" s="17">
        <v>0.21864234969999999</v>
      </c>
      <c r="U23" s="17">
        <v>7.3260520999999995E-2</v>
      </c>
      <c r="V23" s="17">
        <v>5.8046423100000001E-2</v>
      </c>
      <c r="X23" s="17">
        <v>5.3149836999999998E-2</v>
      </c>
      <c r="Y23" s="17">
        <v>253.55093901999999</v>
      </c>
      <c r="Z23" s="17">
        <v>67.478647417000005</v>
      </c>
      <c r="AA23" s="17">
        <v>0.34209436050000003</v>
      </c>
      <c r="AB23" s="17">
        <v>0.30912344809999998</v>
      </c>
      <c r="AD23" s="17">
        <v>0.1772793148</v>
      </c>
      <c r="AE23" s="17">
        <v>5.7568550184999996</v>
      </c>
      <c r="AF23" s="17">
        <v>482.59863464</v>
      </c>
      <c r="AG23" s="17">
        <v>14.998236513</v>
      </c>
      <c r="AH23" s="17">
        <v>0.58633366450000002</v>
      </c>
      <c r="AI23" s="17">
        <v>1.0222955199999999</v>
      </c>
      <c r="AJ23" s="17">
        <v>2.7532541000000002E-3</v>
      </c>
      <c r="AK23" s="17">
        <v>288.17174385999999</v>
      </c>
      <c r="AL23" s="17">
        <v>4.189733E-4</v>
      </c>
      <c r="AM23" s="17">
        <v>1.6064642E-3</v>
      </c>
      <c r="AN23" s="17">
        <v>112.10754051000001</v>
      </c>
      <c r="AO23" s="17">
        <v>2.6203248147</v>
      </c>
      <c r="AP23" s="17">
        <v>5.7119737199999999E-2</v>
      </c>
      <c r="AQ23" s="17">
        <v>0.97468925989999999</v>
      </c>
      <c r="AR23" s="17">
        <v>0.52154969149999997</v>
      </c>
      <c r="AS23" s="17">
        <v>5.7865338072999997</v>
      </c>
      <c r="AT23" s="17">
        <v>63.518891549000003</v>
      </c>
      <c r="AU23" s="17">
        <v>258.49128279000001</v>
      </c>
      <c r="AV23" s="17">
        <v>134.84324896000001</v>
      </c>
      <c r="AW23" s="17">
        <v>8.2597662000000002E-2</v>
      </c>
      <c r="AX23" s="17">
        <v>5.6980383000000004E-3</v>
      </c>
      <c r="BA23" s="17">
        <v>34.388645099999998</v>
      </c>
      <c r="BB23" s="17">
        <v>0.2955721946</v>
      </c>
      <c r="BD23" s="17" t="s">
        <v>190</v>
      </c>
      <c r="BE23" s="17">
        <v>931.41722992701796</v>
      </c>
      <c r="BF23" s="17">
        <v>17.1122632232127</v>
      </c>
      <c r="BG23" s="17">
        <v>8.2596535767762796E-2</v>
      </c>
      <c r="BH23" s="17">
        <v>6.5245497180300003</v>
      </c>
      <c r="BI23" s="17">
        <v>0</v>
      </c>
      <c r="BJ23" s="17">
        <v>9.2415847784240099E-2</v>
      </c>
      <c r="BK23" s="17">
        <v>385.53786417566101</v>
      </c>
      <c r="BL23" s="17">
        <v>385.53786417566101</v>
      </c>
      <c r="BM23" s="17">
        <v>478.741385069925</v>
      </c>
      <c r="BN23" s="17">
        <v>55.268865365702602</v>
      </c>
      <c r="BO23" s="17">
        <v>4.73275739678235E-2</v>
      </c>
      <c r="BP23" s="17">
        <v>6.8105564498972093E-2</v>
      </c>
      <c r="BQ23" s="17">
        <v>273.935518532603</v>
      </c>
      <c r="BR23" s="17">
        <v>0.29556832086608598</v>
      </c>
      <c r="BS23" s="17">
        <v>2.54970487122251E-2</v>
      </c>
      <c r="BT23" s="17">
        <v>5.4181275054150997E-2</v>
      </c>
      <c r="BU23" s="17">
        <v>0</v>
      </c>
      <c r="BV23" s="17">
        <v>39.7442647237866</v>
      </c>
      <c r="BW23" s="17">
        <v>2.1878259097097001E-2</v>
      </c>
      <c r="BX23" s="17">
        <v>6.9281104206969799E-2</v>
      </c>
      <c r="BY23" s="17">
        <v>0.26814128275507898</v>
      </c>
      <c r="BZ23" s="17">
        <v>0</v>
      </c>
      <c r="CA23" s="17">
        <v>2181.0856271008502</v>
      </c>
      <c r="CB23" s="17">
        <v>1.5418127525848999</v>
      </c>
      <c r="CC23" s="17">
        <v>5.6981042912268099E-3</v>
      </c>
      <c r="CD23" s="17">
        <v>1.4840123585597199E-3</v>
      </c>
      <c r="CE23" s="17">
        <v>3.63326827504863E-3</v>
      </c>
      <c r="CF23" s="17">
        <v>0.218638473499882</v>
      </c>
      <c r="CG23" s="17">
        <v>5.7568628784586302</v>
      </c>
      <c r="CH23" s="17">
        <v>7.3259304422374494E-2</v>
      </c>
      <c r="CI23" s="17">
        <v>4.1898277461447698E-4</v>
      </c>
      <c r="CJ23" s="17">
        <v>1.0222984837978899</v>
      </c>
      <c r="CK23" s="17">
        <v>1.60642395690377E-3</v>
      </c>
      <c r="CL23" s="17">
        <v>72411.424476374697</v>
      </c>
      <c r="CM23" s="17">
        <v>5.8047184767747201E-2</v>
      </c>
      <c r="CN23" s="17">
        <v>725.722707845331</v>
      </c>
      <c r="CO23" s="17">
        <v>58.993691207936301</v>
      </c>
      <c r="CP23" s="17">
        <v>94.035863394544506</v>
      </c>
      <c r="CQ23" s="17">
        <v>63.517469020212502</v>
      </c>
      <c r="CR23" s="17">
        <v>4917.2923945498296</v>
      </c>
      <c r="CS23" s="17">
        <v>5.3150635305465099E-2</v>
      </c>
      <c r="CT23" s="17">
        <v>5.0563886432238303E-3</v>
      </c>
      <c r="CU23" s="17">
        <v>254.33079164030599</v>
      </c>
      <c r="CV23" s="17">
        <v>254.33079164030599</v>
      </c>
      <c r="CW23" s="17">
        <v>60.819013556637699</v>
      </c>
      <c r="CX23" s="17">
        <v>0</v>
      </c>
      <c r="CY23" s="17">
        <v>67.478178763041797</v>
      </c>
      <c r="CZ23" s="17">
        <v>258.45329412812703</v>
      </c>
      <c r="DA23" s="17">
        <v>9.5236128403275999E-2</v>
      </c>
      <c r="DB23" s="17">
        <v>0.21774877826814301</v>
      </c>
      <c r="DC23" s="17">
        <v>0</v>
      </c>
      <c r="DD23" s="17">
        <v>884.78391555745497</v>
      </c>
      <c r="DE23" s="17">
        <v>4.1239718684728004</v>
      </c>
      <c r="DF23" s="17">
        <v>1.20314531677598E-4</v>
      </c>
      <c r="DG23" s="17">
        <v>123.63338244099199</v>
      </c>
      <c r="DH23" s="17">
        <v>3.6624450700997002</v>
      </c>
      <c r="DI23" s="17">
        <v>8.0178695161405897E-2</v>
      </c>
      <c r="DJ23" s="17">
        <v>0.22820105325815501</v>
      </c>
      <c r="DK23" s="17">
        <v>0</v>
      </c>
      <c r="DL23" s="17">
        <v>5.8344594366088402E-2</v>
      </c>
      <c r="DM23" s="17">
        <v>0.11845757314109</v>
      </c>
      <c r="DN23" s="17">
        <v>482.611560000022</v>
      </c>
      <c r="DO23" s="17">
        <v>34.388708433899303</v>
      </c>
      <c r="DP23" s="17">
        <v>46.176491924310199</v>
      </c>
      <c r="DQ23" s="17">
        <v>14.995154093961199</v>
      </c>
      <c r="DR23" s="17">
        <v>6111.4406185728403</v>
      </c>
      <c r="DS23" s="17">
        <v>0</v>
      </c>
      <c r="DT23" s="17">
        <v>0.239704959837299</v>
      </c>
      <c r="DU23" s="17">
        <v>0.34494183583282301</v>
      </c>
      <c r="DV23" s="17">
        <v>30448.2331298467</v>
      </c>
      <c r="DW23" s="17">
        <v>26270.182145053099</v>
      </c>
      <c r="DX23" s="17">
        <v>2918.9090851700598</v>
      </c>
      <c r="DY23" s="17">
        <v>29189.091230223101</v>
      </c>
      <c r="DZ23" s="17">
        <v>3.9637640324435397E-2</v>
      </c>
      <c r="EA23" s="17">
        <v>552.54638285079602</v>
      </c>
      <c r="EB23" s="17">
        <v>129.589030662623</v>
      </c>
      <c r="EC23" s="17">
        <v>2.6206651463703601</v>
      </c>
      <c r="ED23" s="17">
        <v>5.7119825089700503E-2</v>
      </c>
      <c r="EE23" s="17">
        <v>0.97466969324228103</v>
      </c>
      <c r="EF23" s="17">
        <v>0.52155199566130395</v>
      </c>
      <c r="EG23" s="17">
        <v>5.78458565911032</v>
      </c>
      <c r="EH23" s="17">
        <v>5.3663257929749602</v>
      </c>
      <c r="EI23" s="17">
        <v>17114.4013082491</v>
      </c>
      <c r="EJ23" s="17">
        <v>36.012475901828097</v>
      </c>
      <c r="EK23" s="17">
        <v>795.20975401930104</v>
      </c>
      <c r="EL23" s="17">
        <v>1252.56927418332</v>
      </c>
      <c r="EM23" s="17">
        <v>5.7800316611275502</v>
      </c>
      <c r="EN23" s="17">
        <v>8.4903875880333102E-2</v>
      </c>
      <c r="EO23" s="17">
        <v>2.9106277661116502E-2</v>
      </c>
      <c r="EP23" s="17">
        <v>982.65245457100798</v>
      </c>
      <c r="EQ23" s="17">
        <v>20626.325002456499</v>
      </c>
      <c r="ER23" s="17">
        <v>18567.501044057699</v>
      </c>
      <c r="ES23" s="17">
        <v>2058.8239583987802</v>
      </c>
      <c r="ET23" s="17">
        <v>17.6902768883965</v>
      </c>
      <c r="EU23" s="17">
        <v>0.37568203696048702</v>
      </c>
      <c r="EV23" s="17">
        <v>1128.22466446204</v>
      </c>
      <c r="EW23" s="17">
        <v>79.265996232301006</v>
      </c>
      <c r="EX23" s="17">
        <v>4361.5455841972598</v>
      </c>
      <c r="EY23" s="17">
        <v>144.416161819254</v>
      </c>
      <c r="EZ23" s="17">
        <v>56.371404591125199</v>
      </c>
      <c r="FA23" s="17">
        <v>8595.6125369136298</v>
      </c>
      <c r="FB23" s="17">
        <v>2.7508283211099701E-3</v>
      </c>
      <c r="FC23" s="17">
        <v>125.634353877064</v>
      </c>
      <c r="FD23" s="17">
        <v>632.37652865733003</v>
      </c>
      <c r="FE23" s="17">
        <v>473.62789295457901</v>
      </c>
      <c r="FF23" s="17">
        <v>0.31909529941522302</v>
      </c>
      <c r="FG23" s="17">
        <v>958.19458185926806</v>
      </c>
      <c r="FH23" s="17">
        <v>342.10773946181598</v>
      </c>
      <c r="FI23" s="17">
        <v>134.84347254617299</v>
      </c>
      <c r="FJ23" s="17">
        <v>3.4398289509879401E-2</v>
      </c>
      <c r="FK23" s="17">
        <v>61.114155305912298</v>
      </c>
      <c r="FL23" s="17">
        <v>847.44721610061401</v>
      </c>
      <c r="FM23" s="17">
        <v>288.134923855431</v>
      </c>
      <c r="FN23" s="17">
        <v>191.974632664078</v>
      </c>
      <c r="FO23" s="17">
        <v>30388.8787907648</v>
      </c>
      <c r="FP23" s="17">
        <v>112.086895414387</v>
      </c>
      <c r="FQ23" s="17">
        <v>699.35161836521695</v>
      </c>
      <c r="FS23" s="25">
        <f t="shared" si="0"/>
        <v>0</v>
      </c>
      <c r="FT23" s="94">
        <f t="shared" si="1"/>
        <v>1.0019531598875553</v>
      </c>
      <c r="FU23" s="40">
        <f t="shared" si="2"/>
        <v>1.039724163311396E-3</v>
      </c>
      <c r="FV23" s="40">
        <f t="shared" si="3"/>
        <v>8.3091515672993857E-5</v>
      </c>
      <c r="FW23" s="40">
        <f t="shared" si="4"/>
        <v>-7.8540902989616035E-4</v>
      </c>
      <c r="FX23" s="40">
        <f t="shared" si="5"/>
        <v>2.4313776228886673E-4</v>
      </c>
      <c r="FY23" s="40">
        <f t="shared" si="6"/>
        <v>1.6103844513858006E-4</v>
      </c>
      <c r="FZ23" s="40">
        <f t="shared" si="7"/>
        <v>-1.0115431488508027E-3</v>
      </c>
      <c r="GA23" s="40">
        <f t="shared" si="8"/>
        <v>1.2016595111147426E-4</v>
      </c>
      <c r="GB23" s="40">
        <f t="shared" si="9"/>
        <v>1.5621098180551216E-3</v>
      </c>
      <c r="GC23" s="40">
        <f t="shared" si="10"/>
        <v>-3.6069068917218177E-4</v>
      </c>
      <c r="GD23" s="40">
        <f t="shared" si="11"/>
        <v>2.3424931999543376E-5</v>
      </c>
      <c r="GE23" s="40">
        <f t="shared" si="12"/>
        <v>-2.6469549685830137E-3</v>
      </c>
      <c r="GF23" s="40">
        <f t="shared" si="13"/>
        <v>7.6473670258188955E-5</v>
      </c>
      <c r="GG23" s="40">
        <f t="shared" si="14"/>
        <v>-2.6640449400210965E-3</v>
      </c>
      <c r="GH23" s="40">
        <f t="shared" si="15"/>
        <v>1.4942731198580557E-3</v>
      </c>
      <c r="GI23" s="40">
        <f t="shared" si="16"/>
        <v>-2.4015162107242942E-3</v>
      </c>
      <c r="GJ23" s="40">
        <f t="shared" si="17"/>
        <v>-7.1500784694366108E-6</v>
      </c>
      <c r="GK23" s="40">
        <f t="shared" si="18"/>
        <v>-6.5425254046132212E-6</v>
      </c>
      <c r="GL23" s="40">
        <f t="shared" si="19"/>
        <v>-1.3782383646064366E-3</v>
      </c>
      <c r="GM23" s="40">
        <f t="shared" si="20"/>
        <v>-1.7728496438636205E-5</v>
      </c>
      <c r="GN23" s="40">
        <f t="shared" si="21"/>
        <v>-1.660618309691401E-5</v>
      </c>
      <c r="GO23" s="40">
        <f t="shared" si="22"/>
        <v>1.312169995190819E-5</v>
      </c>
      <c r="GP23" s="40">
        <f t="shared" si="23"/>
        <v>0</v>
      </c>
      <c r="GQ23" s="40">
        <f t="shared" si="24"/>
        <v>1.5019904296242742E-5</v>
      </c>
      <c r="GR23" s="40">
        <f t="shared" si="25"/>
        <v>3.0757236526916891E-3</v>
      </c>
      <c r="GS23" s="40">
        <f t="shared" si="26"/>
        <v>-6.9452186157794307E-6</v>
      </c>
      <c r="GT23" s="40">
        <f t="shared" si="27"/>
        <v>-9.2844777092893974E-6</v>
      </c>
      <c r="GU23" s="40">
        <f t="shared" si="28"/>
        <v>-2.4058339314282531E-3</v>
      </c>
      <c r="GV23" s="40">
        <f t="shared" si="29"/>
        <v>0</v>
      </c>
      <c r="GW23" s="40">
        <f t="shared" si="30"/>
        <v>-2.691500096104903E-3</v>
      </c>
      <c r="GX23" s="40">
        <f t="shared" si="31"/>
        <v>1.3653216218507902E-6</v>
      </c>
      <c r="GY23" s="40">
        <f t="shared" si="32"/>
        <v>2.6782835868645223E-5</v>
      </c>
      <c r="GZ23" s="40">
        <f t="shared" si="33"/>
        <v>-2.0551876456470578E-4</v>
      </c>
      <c r="HA23" s="40">
        <f t="shared" si="34"/>
        <v>-2.8769776187360764E-3</v>
      </c>
      <c r="HB23" s="40">
        <f t="shared" si="35"/>
        <v>2.8991596187360652E-6</v>
      </c>
      <c r="HC23" s="40">
        <f t="shared" si="36"/>
        <v>-8.81058849610021E-4</v>
      </c>
      <c r="HD23" s="40">
        <f t="shared" si="37"/>
        <v>-1.2777104401631598E-4</v>
      </c>
      <c r="HE23" s="40">
        <f t="shared" si="38"/>
        <v>2.261388608053231E-5</v>
      </c>
      <c r="HF23" s="40">
        <f t="shared" si="39"/>
        <v>-2.5050727075009959E-5</v>
      </c>
      <c r="HG23" s="40">
        <f t="shared" si="40"/>
        <v>-1.8415438889379606E-4</v>
      </c>
      <c r="HH23" s="40">
        <f t="shared" si="41"/>
        <v>1.2988148204024725E-4</v>
      </c>
      <c r="HI23" s="40">
        <f t="shared" si="42"/>
        <v>1.5386923121829719E-6</v>
      </c>
      <c r="HJ23" s="40">
        <f t="shared" si="43"/>
        <v>-2.0074764875288297E-5</v>
      </c>
      <c r="HK23" s="40">
        <f t="shared" si="44"/>
        <v>4.4179132717955071E-6</v>
      </c>
      <c r="HL23" s="40">
        <f t="shared" si="45"/>
        <v>-3.3666928329737113E-4</v>
      </c>
      <c r="HM23" s="40">
        <f t="shared" si="46"/>
        <v>-2.2395365422951953E-5</v>
      </c>
      <c r="HN23" s="40">
        <f t="shared" si="47"/>
        <v>-1.4696302893838485E-4</v>
      </c>
      <c r="HO23" s="40">
        <f t="shared" si="48"/>
        <v>1.6581191472552662E-6</v>
      </c>
      <c r="HP23" s="40">
        <f t="shared" si="49"/>
        <v>-1.3635158791852484E-5</v>
      </c>
      <c r="HQ23" s="40">
        <f t="shared" si="50"/>
        <v>1.1581394040374838E-5</v>
      </c>
      <c r="HR23" s="40">
        <f t="shared" si="51"/>
        <v>0</v>
      </c>
      <c r="HS23" s="40">
        <f t="shared" si="52"/>
        <v>0</v>
      </c>
      <c r="HT23" s="40">
        <f t="shared" si="53"/>
        <v>1.8417096434387345E-6</v>
      </c>
      <c r="HU23" s="40">
        <f t="shared" si="54"/>
        <v>-1.3105880677546765E-5</v>
      </c>
    </row>
    <row r="24" spans="1:229" x14ac:dyDescent="0.3">
      <c r="A24" s="32" t="s">
        <v>191</v>
      </c>
      <c r="B24" s="15">
        <v>35499.161405999999</v>
      </c>
      <c r="C24" s="15">
        <v>2632.9944068999998</v>
      </c>
      <c r="D24" s="15">
        <v>18161.023808000002</v>
      </c>
      <c r="E24" s="15">
        <v>11687.461197000001</v>
      </c>
      <c r="F24" s="15">
        <v>10426.768699</v>
      </c>
      <c r="G24" s="15">
        <v>597.11939968000001</v>
      </c>
      <c r="H24" s="15">
        <v>26015.320978</v>
      </c>
      <c r="I24" s="17">
        <v>308.36659701000002</v>
      </c>
      <c r="J24" s="17">
        <v>3.6097038468</v>
      </c>
      <c r="L24" s="17">
        <v>0.21298591259999999</v>
      </c>
      <c r="M24" s="17">
        <v>110.70069157</v>
      </c>
      <c r="N24" s="17">
        <v>0.15352312370000001</v>
      </c>
      <c r="O24" s="17">
        <v>14.386402246999999</v>
      </c>
      <c r="P24" s="17">
        <v>0.15590212689999999</v>
      </c>
      <c r="R24" s="17">
        <v>1.11175E-5</v>
      </c>
      <c r="S24" s="17">
        <v>4.6014547000000003E-3</v>
      </c>
      <c r="T24" s="17">
        <v>0.2399442966</v>
      </c>
      <c r="V24" s="17">
        <v>8.4378510000000003E-4</v>
      </c>
      <c r="W24" s="17">
        <v>2.2611959999999999E-7</v>
      </c>
      <c r="Y24" s="17">
        <v>135.95757214</v>
      </c>
      <c r="Z24" s="17">
        <v>13.892830627</v>
      </c>
      <c r="AA24" s="17">
        <v>0.16548261310000001</v>
      </c>
      <c r="AB24" s="17">
        <v>0.49536816239999998</v>
      </c>
      <c r="AD24" s="17">
        <v>0.32588735889999998</v>
      </c>
      <c r="AE24" s="17">
        <v>3.357107053</v>
      </c>
      <c r="AF24" s="17">
        <v>340.39625967000001</v>
      </c>
      <c r="AG24" s="17">
        <v>4.7721076257000004</v>
      </c>
      <c r="AH24" s="17">
        <v>0.69403008929999999</v>
      </c>
      <c r="AK24" s="17">
        <v>172.24287645999999</v>
      </c>
      <c r="AN24" s="17">
        <v>76.677479141999996</v>
      </c>
      <c r="AO24" s="17">
        <v>1.0966186589</v>
      </c>
      <c r="AP24" s="17">
        <v>1.59860135E-2</v>
      </c>
      <c r="AQ24" s="17">
        <v>0.3306217823</v>
      </c>
      <c r="AR24" s="17">
        <v>0.1743172482</v>
      </c>
      <c r="AS24" s="17">
        <v>3.4940503213</v>
      </c>
      <c r="AT24" s="17">
        <v>26.901104279999998</v>
      </c>
      <c r="AU24" s="17">
        <v>205.31206012999999</v>
      </c>
      <c r="AV24" s="17">
        <v>46.472265122000003</v>
      </c>
      <c r="BA24" s="17">
        <v>9.2694770000000002</v>
      </c>
      <c r="BB24" s="17">
        <v>0.103752188</v>
      </c>
      <c r="BD24" s="17" t="s">
        <v>191</v>
      </c>
      <c r="BE24" s="17">
        <v>997.68871059674302</v>
      </c>
      <c r="BF24" s="17">
        <v>8.8994444843338005</v>
      </c>
      <c r="BG24" s="17">
        <v>0</v>
      </c>
      <c r="BH24" s="17">
        <v>3.6074957515380701</v>
      </c>
      <c r="BI24" s="17">
        <v>0</v>
      </c>
      <c r="BJ24" s="17">
        <v>0</v>
      </c>
      <c r="BK24" s="17">
        <v>308.65644420546499</v>
      </c>
      <c r="BL24" s="17">
        <v>308.65644420546499</v>
      </c>
      <c r="BM24" s="17">
        <v>502.80960547568498</v>
      </c>
      <c r="BN24" s="17">
        <v>9.0565703522052399</v>
      </c>
      <c r="BO24" s="17">
        <v>8.7083905300462297E-2</v>
      </c>
      <c r="BP24" s="17">
        <v>0.12531594064055299</v>
      </c>
      <c r="BQ24" s="17">
        <v>110.705285285249</v>
      </c>
      <c r="BR24" s="17">
        <v>0.103752414921834</v>
      </c>
      <c r="BS24" s="17">
        <v>4.89924846089827E-2</v>
      </c>
      <c r="BT24" s="17">
        <v>0.104108925621565</v>
      </c>
      <c r="BU24" s="5">
        <v>2.25469184863671E-7</v>
      </c>
      <c r="BV24" s="17">
        <v>14.4164467920319</v>
      </c>
      <c r="BW24" s="17">
        <v>3.7313639213611298E-2</v>
      </c>
      <c r="BX24" s="17">
        <v>0.11815959372123599</v>
      </c>
      <c r="BY24" s="17">
        <v>0</v>
      </c>
      <c r="BZ24" s="5">
        <v>0</v>
      </c>
      <c r="CA24" s="17">
        <v>1375.61063701788</v>
      </c>
      <c r="CB24" s="5">
        <v>1.10854353112995E-5</v>
      </c>
      <c r="CC24" s="17">
        <v>0</v>
      </c>
      <c r="CD24" s="17">
        <v>1.33139509901508E-3</v>
      </c>
      <c r="CE24" s="17">
        <v>3.2595999206336099E-3</v>
      </c>
      <c r="CF24" s="17">
        <v>0.23994995635234101</v>
      </c>
      <c r="CG24" s="17">
        <v>3.3570960452934102</v>
      </c>
      <c r="CH24" s="17">
        <v>0</v>
      </c>
      <c r="CI24" s="17">
        <v>0</v>
      </c>
      <c r="CJ24" s="17">
        <v>0</v>
      </c>
      <c r="CK24" s="17">
        <v>0</v>
      </c>
      <c r="CL24" s="17">
        <v>35527.871022779203</v>
      </c>
      <c r="CM24" s="17">
        <v>8.4372648868854204E-4</v>
      </c>
      <c r="CN24" s="17">
        <v>423.836132563246</v>
      </c>
      <c r="CO24" s="17">
        <v>34.269659008248397</v>
      </c>
      <c r="CP24" s="17">
        <v>56.949021413713098</v>
      </c>
      <c r="CQ24" s="17">
        <v>26.899987255857301</v>
      </c>
      <c r="CR24" s="17">
        <v>5136.8099516581597</v>
      </c>
      <c r="CS24" s="17">
        <v>0</v>
      </c>
      <c r="CT24" s="5">
        <v>4.4577896701885498E-7</v>
      </c>
      <c r="CU24" s="17">
        <v>136.35390258890999</v>
      </c>
      <c r="CV24" s="17">
        <v>136.35390258890999</v>
      </c>
      <c r="CW24" s="17">
        <v>36.454963223845098</v>
      </c>
      <c r="CX24" s="17">
        <v>0</v>
      </c>
      <c r="CY24" s="17">
        <v>13.892761565678301</v>
      </c>
      <c r="CZ24" s="17">
        <v>205.291032003645</v>
      </c>
      <c r="DA24" s="17">
        <v>3.65250172425481E-2</v>
      </c>
      <c r="DB24" s="17">
        <v>0.11972940267071699</v>
      </c>
      <c r="DC24" s="17">
        <v>0</v>
      </c>
      <c r="DD24" s="17">
        <v>728.19418514369204</v>
      </c>
      <c r="DE24" s="17">
        <v>3.39754975525278</v>
      </c>
      <c r="DF24" s="5">
        <v>1.0606981395018101E-8</v>
      </c>
      <c r="DG24" s="17">
        <v>66.206445233361904</v>
      </c>
      <c r="DH24" s="17">
        <v>2.9036271594327498</v>
      </c>
      <c r="DI24" s="17">
        <v>0.12844386700617799</v>
      </c>
      <c r="DJ24" s="17">
        <v>0.36557114954502101</v>
      </c>
      <c r="DK24" s="17">
        <v>0</v>
      </c>
      <c r="DL24" s="17">
        <v>0.107246557615039</v>
      </c>
      <c r="DM24" s="17">
        <v>0.21774289701659499</v>
      </c>
      <c r="DN24" s="17">
        <v>340.391332695985</v>
      </c>
      <c r="DO24" s="17">
        <v>9.2694721456918892</v>
      </c>
      <c r="DP24" s="17">
        <v>29.823170737087398</v>
      </c>
      <c r="DQ24" s="17">
        <v>4.7670824588702096</v>
      </c>
      <c r="DR24" s="17">
        <v>2633.1643692951202</v>
      </c>
      <c r="DS24" s="17">
        <v>0</v>
      </c>
      <c r="DT24" s="17">
        <v>0.28374504906937298</v>
      </c>
      <c r="DU24" s="17">
        <v>0.40831554578173201</v>
      </c>
      <c r="DV24" s="17">
        <v>26612.525007137399</v>
      </c>
      <c r="DW24" s="17">
        <v>16325.304621388101</v>
      </c>
      <c r="DX24" s="17">
        <v>1813.9224118035399</v>
      </c>
      <c r="DY24" s="17">
        <v>18139.227033191601</v>
      </c>
      <c r="DZ24" s="17">
        <v>2.6912880211862202E-2</v>
      </c>
      <c r="EA24" s="17">
        <v>373.87146135556702</v>
      </c>
      <c r="EB24" s="17">
        <v>137.453670151192</v>
      </c>
      <c r="EC24" s="17">
        <v>1.09647782559235</v>
      </c>
      <c r="ED24" s="17">
        <v>1.5985423873809999E-2</v>
      </c>
      <c r="EE24" s="17">
        <v>0.330604620651408</v>
      </c>
      <c r="EF24" s="17">
        <v>0.17431971648417199</v>
      </c>
      <c r="EG24" s="17">
        <v>3.4921443281976599</v>
      </c>
      <c r="EH24" s="17">
        <v>2.5386560625451202</v>
      </c>
      <c r="EI24" s="17">
        <v>14768.308278086601</v>
      </c>
      <c r="EJ24" s="17">
        <v>30.515444258888699</v>
      </c>
      <c r="EK24" s="17">
        <v>300.69866945551303</v>
      </c>
      <c r="EL24" s="17">
        <v>585.35645638982101</v>
      </c>
      <c r="EM24" s="17">
        <v>3.2001105267393002</v>
      </c>
      <c r="EN24" s="5">
        <v>7.4851946956794804E-6</v>
      </c>
      <c r="EO24" s="17">
        <v>9.2273352017504598E-3</v>
      </c>
      <c r="EP24" s="17">
        <v>583.14740999906201</v>
      </c>
      <c r="EQ24" s="17">
        <v>11683.904882335</v>
      </c>
      <c r="ER24" s="17">
        <v>10422.969557676801</v>
      </c>
      <c r="ES24" s="17">
        <v>1260.93532465814</v>
      </c>
      <c r="ET24" s="17">
        <v>10.9314282385621</v>
      </c>
      <c r="EU24" s="17">
        <v>0.20482462755490799</v>
      </c>
      <c r="EV24" s="17">
        <v>898.28840097664602</v>
      </c>
      <c r="EW24" s="17">
        <v>35.534818088923402</v>
      </c>
      <c r="EX24" s="17">
        <v>2213.5679258365099</v>
      </c>
      <c r="EY24" s="17">
        <v>50.708153394291102</v>
      </c>
      <c r="EZ24" s="17">
        <v>25.283065955676101</v>
      </c>
      <c r="FA24" s="17">
        <v>4733.9696954865803</v>
      </c>
      <c r="FB24" s="17">
        <v>0</v>
      </c>
      <c r="FC24" s="17">
        <v>85.348787956478006</v>
      </c>
      <c r="FD24" s="17">
        <v>587.04465035246301</v>
      </c>
      <c r="FE24" s="17">
        <v>361.824768784757</v>
      </c>
      <c r="FF24" s="17">
        <v>0.15507175711679499</v>
      </c>
      <c r="FG24" s="17">
        <v>596.12422106626502</v>
      </c>
      <c r="FH24" s="17">
        <v>190.03640725271001</v>
      </c>
      <c r="FI24" s="17">
        <v>46.4722872071209</v>
      </c>
      <c r="FJ24" s="17">
        <v>8.1474621494403002E-2</v>
      </c>
      <c r="FK24" s="5">
        <v>7.4271329521234502E-8</v>
      </c>
      <c r="FL24" s="17">
        <v>728.80570346469494</v>
      </c>
      <c r="FM24" s="17">
        <v>172.22028485811001</v>
      </c>
      <c r="FN24" s="17">
        <v>202.21707536231</v>
      </c>
      <c r="FO24" s="17">
        <v>26016.091258232798</v>
      </c>
      <c r="FP24" s="17">
        <v>76.664878571419294</v>
      </c>
      <c r="FQ24" s="17">
        <v>487.63040828892099</v>
      </c>
      <c r="FS24" s="25">
        <f t="shared" si="0"/>
        <v>0</v>
      </c>
      <c r="FT24" s="94">
        <f t="shared" si="1"/>
        <v>1.0229255710623271</v>
      </c>
      <c r="FU24" s="40">
        <f t="shared" si="2"/>
        <v>8.0874070378326687E-4</v>
      </c>
      <c r="FV24" s="40">
        <f t="shared" si="3"/>
        <v>6.4550989806496745E-5</v>
      </c>
      <c r="FW24" s="40">
        <f t="shared" si="4"/>
        <v>-1.2001952664584654E-3</v>
      </c>
      <c r="FX24" s="40">
        <f t="shared" si="5"/>
        <v>-3.0428461793849859E-4</v>
      </c>
      <c r="FY24" s="40">
        <f t="shared" si="6"/>
        <v>-3.6436420840175814E-4</v>
      </c>
      <c r="FZ24" s="40">
        <f t="shared" si="7"/>
        <v>-1.6666325265404459E-3</v>
      </c>
      <c r="GA24" s="40">
        <f t="shared" si="8"/>
        <v>2.9608715320096672E-5</v>
      </c>
      <c r="GB24" s="40">
        <f t="shared" si="9"/>
        <v>9.3994355509125621E-4</v>
      </c>
      <c r="GC24" s="40">
        <f t="shared" si="10"/>
        <v>-6.1171092024276807E-4</v>
      </c>
      <c r="GD24" s="40">
        <f t="shared" si="11"/>
        <v>0</v>
      </c>
      <c r="GE24" s="40">
        <f t="shared" si="12"/>
        <v>-2.7516686518387901E-3</v>
      </c>
      <c r="GF24" s="40">
        <f t="shared" si="13"/>
        <v>4.1496716812256196E-5</v>
      </c>
      <c r="GG24" s="40">
        <f t="shared" si="14"/>
        <v>-2.7469052171997222E-3</v>
      </c>
      <c r="GH24" s="40">
        <f t="shared" si="15"/>
        <v>2.0883987890833429E-3</v>
      </c>
      <c r="GI24" s="40">
        <f t="shared" si="16"/>
        <v>-2.7510462729466042E-3</v>
      </c>
      <c r="GJ24" s="40">
        <f t="shared" si="17"/>
        <v>0</v>
      </c>
      <c r="GK24" s="40">
        <f t="shared" si="18"/>
        <v>-2.8841635889812929E-3</v>
      </c>
      <c r="GL24" s="40">
        <f t="shared" si="19"/>
        <v>-2.2731247036531441E-3</v>
      </c>
      <c r="GM24" s="40">
        <f t="shared" si="20"/>
        <v>2.3587776084751551E-5</v>
      </c>
      <c r="GN24" s="40">
        <f t="shared" si="21"/>
        <v>0</v>
      </c>
      <c r="GO24" s="40">
        <f t="shared" si="22"/>
        <v>-6.9462368389758023E-5</v>
      </c>
      <c r="GP24" s="40">
        <f t="shared" si="23"/>
        <v>-2.8764208689958434E-3</v>
      </c>
      <c r="GQ24" s="40">
        <f t="shared" si="24"/>
        <v>0</v>
      </c>
      <c r="GR24" s="40">
        <f t="shared" si="25"/>
        <v>2.9151039009572637E-3</v>
      </c>
      <c r="GS24" s="40">
        <f t="shared" si="26"/>
        <v>-4.9710043657608304E-6</v>
      </c>
      <c r="GT24" s="40">
        <f t="shared" si="27"/>
        <v>-5.184743994401623E-6</v>
      </c>
      <c r="GU24" s="40">
        <f t="shared" si="28"/>
        <v>-2.7315963186756755E-3</v>
      </c>
      <c r="GV24" s="40">
        <f t="shared" si="29"/>
        <v>0</v>
      </c>
      <c r="GW24" s="40">
        <f t="shared" si="30"/>
        <v>-2.7552595823194452E-3</v>
      </c>
      <c r="GX24" s="40">
        <f t="shared" si="31"/>
        <v>-3.2789262945777133E-6</v>
      </c>
      <c r="GY24" s="40">
        <f t="shared" si="32"/>
        <v>-1.4474230767938318E-5</v>
      </c>
      <c r="GZ24" s="40">
        <f t="shared" si="33"/>
        <v>-1.0530288132496982E-3</v>
      </c>
      <c r="HA24" s="40">
        <f t="shared" si="34"/>
        <v>-2.8377652197781279E-3</v>
      </c>
      <c r="HB24" s="40">
        <f t="shared" si="35"/>
        <v>0</v>
      </c>
      <c r="HC24" s="40">
        <f t="shared" si="36"/>
        <v>0</v>
      </c>
      <c r="HD24" s="40">
        <f t="shared" si="37"/>
        <v>-1.3116131334018721E-4</v>
      </c>
      <c r="HE24" s="40">
        <f t="shared" si="38"/>
        <v>0</v>
      </c>
      <c r="HF24" s="40">
        <f t="shared" si="39"/>
        <v>0</v>
      </c>
      <c r="HG24" s="40">
        <f t="shared" si="40"/>
        <v>-1.6433209231313652E-4</v>
      </c>
      <c r="HH24" s="40">
        <f t="shared" si="41"/>
        <v>-1.2842505141330625E-4</v>
      </c>
      <c r="HI24" s="40">
        <f t="shared" si="42"/>
        <v>-3.6883879148568559E-5</v>
      </c>
      <c r="HJ24" s="40">
        <f t="shared" si="43"/>
        <v>-5.190719278268557E-5</v>
      </c>
      <c r="HK24" s="40">
        <f t="shared" si="44"/>
        <v>1.4159724281357486E-5</v>
      </c>
      <c r="HL24" s="40">
        <f t="shared" si="45"/>
        <v>-5.4549675221364318E-4</v>
      </c>
      <c r="HM24" s="40">
        <f t="shared" si="46"/>
        <v>-4.1523356479008878E-5</v>
      </c>
      <c r="HN24" s="40">
        <f t="shared" si="47"/>
        <v>-1.0242031735338386E-4</v>
      </c>
      <c r="HO24" s="40">
        <f t="shared" si="48"/>
        <v>4.7523228830231748E-7</v>
      </c>
      <c r="HP24" s="40">
        <f t="shared" si="49"/>
        <v>0</v>
      </c>
      <c r="HQ24" s="40">
        <f t="shared" si="50"/>
        <v>0</v>
      </c>
      <c r="HR24" s="40">
        <f t="shared" si="51"/>
        <v>0</v>
      </c>
      <c r="HS24" s="40">
        <f t="shared" si="52"/>
        <v>0</v>
      </c>
      <c r="HT24" s="40">
        <f t="shared" si="53"/>
        <v>-5.2368737859053604E-7</v>
      </c>
      <c r="HU24" s="40">
        <f t="shared" si="54"/>
        <v>2.187152274841356E-6</v>
      </c>
    </row>
    <row r="25" spans="1:229" x14ac:dyDescent="0.3">
      <c r="A25" s="32" t="s">
        <v>192</v>
      </c>
      <c r="B25" s="15">
        <v>39150.075073</v>
      </c>
      <c r="C25" s="15">
        <v>2029.2699909</v>
      </c>
      <c r="D25" s="15">
        <v>8480.1977423000008</v>
      </c>
      <c r="E25" s="15">
        <v>12624.386789</v>
      </c>
      <c r="F25" s="15">
        <v>11041.113010999999</v>
      </c>
      <c r="G25" s="15">
        <v>1289.3551098</v>
      </c>
      <c r="H25" s="15">
        <v>23932.641857999999</v>
      </c>
      <c r="I25" s="17">
        <v>124.46627217</v>
      </c>
      <c r="J25" s="17">
        <v>4.1801820907999998</v>
      </c>
      <c r="K25" s="17">
        <v>1.8090096E-2</v>
      </c>
      <c r="L25" s="17">
        <v>6.8096558400000007E-2</v>
      </c>
      <c r="M25" s="17">
        <v>196.84236683</v>
      </c>
      <c r="N25" s="17">
        <v>4.3003342700000002E-2</v>
      </c>
      <c r="O25" s="17">
        <v>21.654845481999999</v>
      </c>
      <c r="P25" s="17">
        <v>4.5933656400000002E-2</v>
      </c>
      <c r="Q25" s="17">
        <v>5.2489340000000002E-2</v>
      </c>
      <c r="R25" s="17">
        <v>0.3031881461</v>
      </c>
      <c r="S25" s="17">
        <v>1.8513708E-3</v>
      </c>
      <c r="T25" s="17">
        <v>0.1551260237</v>
      </c>
      <c r="U25" s="17">
        <v>1.4340851E-2</v>
      </c>
      <c r="V25" s="17">
        <v>1.39098599E-2</v>
      </c>
      <c r="W25" s="17">
        <v>2.7952800000000001E-5</v>
      </c>
      <c r="X25" s="17">
        <v>1.0404139E-2</v>
      </c>
      <c r="Y25" s="17">
        <v>109.83131547000001</v>
      </c>
      <c r="Z25" s="17">
        <v>35.329161061999997</v>
      </c>
      <c r="AA25" s="17">
        <v>0.1034864432</v>
      </c>
      <c r="AB25" s="17">
        <v>0.16365177080000001</v>
      </c>
      <c r="AD25" s="17">
        <v>8.8202904600000007E-2</v>
      </c>
      <c r="AE25" s="17">
        <v>2.5660792460000001</v>
      </c>
      <c r="AF25" s="17">
        <v>86.196754364</v>
      </c>
      <c r="AG25" s="17">
        <v>7.2963333335999998</v>
      </c>
      <c r="AH25" s="17">
        <v>0.1067163299</v>
      </c>
      <c r="AI25" s="17">
        <v>0.20011568499999999</v>
      </c>
      <c r="AJ25" s="17">
        <v>5.389533E-4</v>
      </c>
      <c r="AK25" s="17">
        <v>334.32391945000001</v>
      </c>
      <c r="AL25" s="17">
        <v>8.2014600000000006E-5</v>
      </c>
      <c r="AM25" s="17">
        <v>3.144674E-4</v>
      </c>
      <c r="AN25" s="17">
        <v>124.76957441</v>
      </c>
      <c r="AO25" s="17">
        <v>1.583256561</v>
      </c>
      <c r="AP25" s="17">
        <v>3.4124147700000003E-2</v>
      </c>
      <c r="AQ25" s="17">
        <v>0.58270912949999998</v>
      </c>
      <c r="AR25" s="17">
        <v>0.31182815130000002</v>
      </c>
      <c r="AS25" s="17">
        <v>3.7243917176000001</v>
      </c>
      <c r="AT25" s="17">
        <v>42.290793806000003</v>
      </c>
      <c r="AU25" s="17">
        <v>364.49757056999999</v>
      </c>
      <c r="AV25" s="17">
        <v>80.086692694999996</v>
      </c>
      <c r="AW25" s="17">
        <v>1.61685965E-2</v>
      </c>
      <c r="AX25" s="17">
        <v>1.1153991E-3</v>
      </c>
      <c r="BA25" s="17">
        <v>20.5629098</v>
      </c>
      <c r="BB25" s="17">
        <v>0.17673615070000001</v>
      </c>
      <c r="BD25" s="17" t="s">
        <v>192</v>
      </c>
      <c r="BE25" s="17">
        <v>110.29520220487601</v>
      </c>
      <c r="BF25" s="17">
        <v>11.654556407682399</v>
      </c>
      <c r="BG25" s="17">
        <v>1.6169334564394199E-2</v>
      </c>
      <c r="BH25" s="17">
        <v>4.1778929206703799</v>
      </c>
      <c r="BI25" s="17">
        <v>0</v>
      </c>
      <c r="BJ25" s="17">
        <v>1.80900425683404E-2</v>
      </c>
      <c r="BK25" s="17">
        <v>124.579038464142</v>
      </c>
      <c r="BL25" s="17">
        <v>124.579038464142</v>
      </c>
      <c r="BM25" s="17">
        <v>72.966483271681099</v>
      </c>
      <c r="BN25" s="17">
        <v>16.153859423732801</v>
      </c>
      <c r="BO25" s="17">
        <v>2.7840559185257699E-2</v>
      </c>
      <c r="BP25" s="17">
        <v>4.0063244747987399E-2</v>
      </c>
      <c r="BQ25" s="17">
        <v>196.836710578067</v>
      </c>
      <c r="BR25" s="17">
        <v>0.176737414966504</v>
      </c>
      <c r="BS25" s="17">
        <v>1.37219999380385E-2</v>
      </c>
      <c r="BT25" s="17">
        <v>2.9159263649777001E-2</v>
      </c>
      <c r="BU25" s="5">
        <v>2.7872619268160501E-5</v>
      </c>
      <c r="BV25" s="17">
        <v>21.6674017292592</v>
      </c>
      <c r="BW25" s="17">
        <v>1.0993767175197899E-2</v>
      </c>
      <c r="BX25" s="17">
        <v>3.4813510083478001E-2</v>
      </c>
      <c r="BY25" s="17">
        <v>5.2490694277887502E-2</v>
      </c>
      <c r="BZ25" s="17">
        <v>0</v>
      </c>
      <c r="CA25" s="17">
        <v>772.72894092595402</v>
      </c>
      <c r="CB25" s="17">
        <v>0.30318237622666999</v>
      </c>
      <c r="CC25" s="17">
        <v>1.1153785642779501E-3</v>
      </c>
      <c r="CD25" s="17">
        <v>5.3560098923901905E-4</v>
      </c>
      <c r="CE25" s="17">
        <v>1.31130046376207E-3</v>
      </c>
      <c r="CF25" s="17">
        <v>0.15512952223155399</v>
      </c>
      <c r="CG25" s="17">
        <v>2.56606017291953</v>
      </c>
      <c r="CH25" s="17">
        <v>1.43408909239491E-2</v>
      </c>
      <c r="CI25" s="5">
        <v>8.2015137836521703E-5</v>
      </c>
      <c r="CJ25" s="17">
        <v>0.200122776083488</v>
      </c>
      <c r="CK25" s="17">
        <v>3.1446703780099998E-4</v>
      </c>
      <c r="CL25" s="17">
        <v>39142.463010080603</v>
      </c>
      <c r="CM25" s="17">
        <v>1.3909669503738601E-2</v>
      </c>
      <c r="CN25" s="17">
        <v>399.02582737792301</v>
      </c>
      <c r="CO25" s="17">
        <v>20.763147447143002</v>
      </c>
      <c r="CP25" s="17">
        <v>51.133181202888601</v>
      </c>
      <c r="CQ25" s="17">
        <v>42.2860841545357</v>
      </c>
      <c r="CR25" s="17">
        <v>966.90454701629699</v>
      </c>
      <c r="CS25" s="17">
        <v>1.04042999810089E-2</v>
      </c>
      <c r="CT25" s="17">
        <v>7.9825903607274099E-4</v>
      </c>
      <c r="CU25" s="17">
        <v>110.003132534172</v>
      </c>
      <c r="CV25" s="17">
        <v>110.003132534172</v>
      </c>
      <c r="CW25" s="17">
        <v>23.274874647533501</v>
      </c>
      <c r="CX25" s="17">
        <v>0</v>
      </c>
      <c r="CY25" s="17">
        <v>35.329144862646501</v>
      </c>
      <c r="CZ25" s="17">
        <v>364.48254181064402</v>
      </c>
      <c r="DA25" s="17">
        <v>3.9927430157994201E-2</v>
      </c>
      <c r="DB25" s="17">
        <v>5.0729736562449702E-2</v>
      </c>
      <c r="DC25" s="17">
        <v>0</v>
      </c>
      <c r="DD25" s="17">
        <v>1353.3006591221299</v>
      </c>
      <c r="DE25" s="17">
        <v>5.75818036213479</v>
      </c>
      <c r="DF25" s="5">
        <v>1.8992906171101901E-5</v>
      </c>
      <c r="DG25" s="17">
        <v>50.885823114588497</v>
      </c>
      <c r="DH25" s="17">
        <v>2.70420351923616</v>
      </c>
      <c r="DI25" s="17">
        <v>4.2434154164420701E-2</v>
      </c>
      <c r="DJ25" s="17">
        <v>0.12077402475813601</v>
      </c>
      <c r="DK25" s="17">
        <v>0</v>
      </c>
      <c r="DL25" s="17">
        <v>2.90243176299112E-2</v>
      </c>
      <c r="DM25" s="17">
        <v>5.8928167611384599E-2</v>
      </c>
      <c r="DN25" s="17">
        <v>86.1973930107944</v>
      </c>
      <c r="DO25" s="17">
        <v>20.562948959985999</v>
      </c>
      <c r="DP25" s="17">
        <v>21.605498949614201</v>
      </c>
      <c r="DQ25" s="17">
        <v>7.2894846225639398</v>
      </c>
      <c r="DR25" s="17">
        <v>2028.07410804907</v>
      </c>
      <c r="DS25" s="17">
        <v>0</v>
      </c>
      <c r="DT25" s="17">
        <v>4.36296034080733E-2</v>
      </c>
      <c r="DU25" s="17">
        <v>6.2784094437845606E-2</v>
      </c>
      <c r="DV25" s="17">
        <v>23992.076140588699</v>
      </c>
      <c r="DW25" s="17">
        <v>7617.25840322977</v>
      </c>
      <c r="DX25" s="17">
        <v>846.36153835435903</v>
      </c>
      <c r="DY25" s="17">
        <v>8463.6199415841293</v>
      </c>
      <c r="DZ25" s="17">
        <v>2.1608934449650698E-2</v>
      </c>
      <c r="EA25" s="17">
        <v>518.39374833291902</v>
      </c>
      <c r="EB25" s="17">
        <v>15.5701409446024</v>
      </c>
      <c r="EC25" s="17">
        <v>1.5827756644366899</v>
      </c>
      <c r="ED25" s="17">
        <v>3.4123664189773799E-2</v>
      </c>
      <c r="EE25" s="17">
        <v>0.58273699159487802</v>
      </c>
      <c r="EF25" s="17">
        <v>0.311828258866713</v>
      </c>
      <c r="EG25" s="17">
        <v>3.7223562323891999</v>
      </c>
      <c r="EH25" s="17">
        <v>5.6575731523338604</v>
      </c>
      <c r="EI25" s="17">
        <v>17585.1042272021</v>
      </c>
      <c r="EJ25" s="17">
        <v>33.602037146888399</v>
      </c>
      <c r="EK25" s="17">
        <v>463.720989412302</v>
      </c>
      <c r="EL25" s="17">
        <v>744.78644987516304</v>
      </c>
      <c r="EM25" s="17">
        <v>3.6099678347856199</v>
      </c>
      <c r="EN25" s="17">
        <v>1.3402934531600399E-2</v>
      </c>
      <c r="EO25" s="17">
        <v>1.28290573367064E-2</v>
      </c>
      <c r="EP25" s="17">
        <v>740.04247896515005</v>
      </c>
      <c r="EQ25" s="17">
        <v>12612.4167955185</v>
      </c>
      <c r="ER25" s="17">
        <v>11030.940080758</v>
      </c>
      <c r="ES25" s="17">
        <v>1581.47671476049</v>
      </c>
      <c r="ET25" s="17">
        <v>11.641817100921999</v>
      </c>
      <c r="EU25" s="17">
        <v>0.118331197785236</v>
      </c>
      <c r="EV25" s="17">
        <v>955.48394582141498</v>
      </c>
      <c r="EW25" s="17">
        <v>43.115568249033998</v>
      </c>
      <c r="EX25" s="17">
        <v>2362.10797213357</v>
      </c>
      <c r="EY25" s="17">
        <v>85.314370528613196</v>
      </c>
      <c r="EZ25" s="17">
        <v>24.1474792065565</v>
      </c>
      <c r="FA25" s="17">
        <v>4539.22037225042</v>
      </c>
      <c r="FB25" s="17">
        <v>5.3853917961000199E-4</v>
      </c>
      <c r="FC25" s="17">
        <v>66.079209962069399</v>
      </c>
      <c r="FD25" s="17">
        <v>626.66417239989596</v>
      </c>
      <c r="FE25" s="17">
        <v>391.34827412380002</v>
      </c>
      <c r="FF25" s="17">
        <v>0.34487842489679599</v>
      </c>
      <c r="FG25" s="17">
        <v>1286.44670432778</v>
      </c>
      <c r="FH25" s="17">
        <v>353.47128443510599</v>
      </c>
      <c r="FI25" s="17">
        <v>80.0800106879081</v>
      </c>
      <c r="FJ25" s="17">
        <v>15.5594650448365</v>
      </c>
      <c r="FK25" s="17">
        <v>18.108758768884801</v>
      </c>
      <c r="FL25" s="17">
        <v>1368.47552314776</v>
      </c>
      <c r="FM25" s="17">
        <v>334.305139599862</v>
      </c>
      <c r="FN25" s="17">
        <v>24.369164823254302</v>
      </c>
      <c r="FO25" s="17">
        <v>23931.958236192098</v>
      </c>
      <c r="FP25" s="17">
        <v>124.759392596045</v>
      </c>
      <c r="FQ25" s="17">
        <v>837.39495627293695</v>
      </c>
      <c r="FS25" s="25">
        <f t="shared" si="0"/>
        <v>0</v>
      </c>
      <c r="FT25" s="94">
        <f t="shared" si="1"/>
        <v>1.0025120344855727</v>
      </c>
      <c r="FU25" s="40">
        <f t="shared" si="2"/>
        <v>-1.9443290734957286E-4</v>
      </c>
      <c r="FV25" s="40">
        <f t="shared" si="3"/>
        <v>-5.8931677711336096E-4</v>
      </c>
      <c r="FW25" s="40">
        <f t="shared" si="4"/>
        <v>-1.9548837444178816E-3</v>
      </c>
      <c r="FX25" s="40">
        <f t="shared" si="5"/>
        <v>-9.4816434901453183E-4</v>
      </c>
      <c r="FY25" s="40">
        <f t="shared" si="6"/>
        <v>-9.2136818379305911E-4</v>
      </c>
      <c r="FZ25" s="40">
        <f t="shared" si="7"/>
        <v>-2.2557055462177149E-3</v>
      </c>
      <c r="GA25" s="40">
        <f t="shared" si="8"/>
        <v>-2.8564410563479874E-5</v>
      </c>
      <c r="GB25" s="40">
        <f t="shared" si="9"/>
        <v>9.0599880735550405E-4</v>
      </c>
      <c r="GC25" s="40">
        <f t="shared" si="10"/>
        <v>-5.4762450053505527E-4</v>
      </c>
      <c r="GD25" s="40">
        <f t="shared" si="11"/>
        <v>-2.9536415727303897E-6</v>
      </c>
      <c r="GE25" s="40">
        <f t="shared" si="12"/>
        <v>-2.8306051184357932E-3</v>
      </c>
      <c r="GF25" s="40">
        <f t="shared" si="13"/>
        <v>-2.8734931529701022E-5</v>
      </c>
      <c r="GG25" s="40">
        <f t="shared" si="14"/>
        <v>-2.8388284379693559E-3</v>
      </c>
      <c r="GH25" s="40">
        <f t="shared" si="15"/>
        <v>5.7983545851844609E-4</v>
      </c>
      <c r="GI25" s="40">
        <f t="shared" si="16"/>
        <v>-2.7513407646794935E-3</v>
      </c>
      <c r="GJ25" s="40">
        <f t="shared" si="17"/>
        <v>2.5801008118977207E-5</v>
      </c>
      <c r="GK25" s="40">
        <f t="shared" si="18"/>
        <v>-1.9030669253491055E-5</v>
      </c>
      <c r="GL25" s="40">
        <f t="shared" si="19"/>
        <v>-2.4140744787110946E-3</v>
      </c>
      <c r="GM25" s="40">
        <f t="shared" si="20"/>
        <v>2.2552834595643281E-5</v>
      </c>
      <c r="GN25" s="40">
        <f t="shared" si="21"/>
        <v>2.7839316578778968E-6</v>
      </c>
      <c r="GO25" s="40">
        <f t="shared" si="22"/>
        <v>-1.3687863340686877E-5</v>
      </c>
      <c r="GP25" s="40">
        <f t="shared" si="23"/>
        <v>-2.8684329240541363E-3</v>
      </c>
      <c r="GQ25" s="40">
        <f t="shared" si="24"/>
        <v>1.547278529245901E-5</v>
      </c>
      <c r="GR25" s="40">
        <f t="shared" si="25"/>
        <v>1.564372268844586E-3</v>
      </c>
      <c r="GS25" s="40">
        <f t="shared" si="26"/>
        <v>-4.5852641299691826E-7</v>
      </c>
      <c r="GT25" s="40">
        <f t="shared" si="27"/>
        <v>-2.1175995899544091E-6</v>
      </c>
      <c r="GU25" s="40">
        <f t="shared" si="28"/>
        <v>-2.7105840363036609E-3</v>
      </c>
      <c r="GV25" s="40">
        <f t="shared" si="29"/>
        <v>0</v>
      </c>
      <c r="GW25" s="40">
        <f t="shared" si="30"/>
        <v>-2.839128255921483E-3</v>
      </c>
      <c r="GX25" s="40">
        <f t="shared" si="31"/>
        <v>-7.4327714157083114E-6</v>
      </c>
      <c r="GY25" s="40">
        <f t="shared" si="32"/>
        <v>7.4091744998053361E-6</v>
      </c>
      <c r="GZ25" s="40">
        <f t="shared" si="33"/>
        <v>-9.3865106251674664E-4</v>
      </c>
      <c r="HA25" s="40">
        <f t="shared" si="34"/>
        <v>-2.8358551532336553E-3</v>
      </c>
      <c r="HB25" s="40">
        <f t="shared" si="35"/>
        <v>3.5434920995867515E-5</v>
      </c>
      <c r="HC25" s="40">
        <f t="shared" si="36"/>
        <v>-7.6837898570804872E-4</v>
      </c>
      <c r="HD25" s="40">
        <f t="shared" si="37"/>
        <v>-5.6172618964559657E-5</v>
      </c>
      <c r="HE25" s="40">
        <f t="shared" si="38"/>
        <v>6.5578143610724544E-6</v>
      </c>
      <c r="HF25" s="40">
        <f t="shared" si="39"/>
        <v>-1.1517855269365327E-6</v>
      </c>
      <c r="HG25" s="40">
        <f t="shared" si="40"/>
        <v>-8.1604942576324582E-5</v>
      </c>
      <c r="HH25" s="40">
        <f t="shared" si="41"/>
        <v>-3.0373887287499051E-4</v>
      </c>
      <c r="HI25" s="40">
        <f t="shared" si="42"/>
        <v>-1.4169151723724246E-5</v>
      </c>
      <c r="HJ25" s="40">
        <f t="shared" si="43"/>
        <v>4.7814756054958087E-5</v>
      </c>
      <c r="HK25" s="40">
        <f t="shared" si="44"/>
        <v>3.4495510598657259E-7</v>
      </c>
      <c r="HL25" s="40">
        <f t="shared" si="45"/>
        <v>-5.4652822934314811E-4</v>
      </c>
      <c r="HM25" s="40">
        <f t="shared" si="46"/>
        <v>-1.113635153293065E-4</v>
      </c>
      <c r="HN25" s="40">
        <f t="shared" si="47"/>
        <v>-4.1231439025695327E-5</v>
      </c>
      <c r="HO25" s="40">
        <f t="shared" si="48"/>
        <v>-8.3434673939452789E-5</v>
      </c>
      <c r="HP25" s="40">
        <f t="shared" si="49"/>
        <v>4.5648018626628127E-5</v>
      </c>
      <c r="HQ25" s="40">
        <f t="shared" si="50"/>
        <v>-1.8411097919960498E-5</v>
      </c>
      <c r="HR25" s="40">
        <f t="shared" si="51"/>
        <v>0</v>
      </c>
      <c r="HS25" s="40">
        <f t="shared" si="52"/>
        <v>0</v>
      </c>
      <c r="HT25" s="40">
        <f t="shared" si="53"/>
        <v>1.904399055370726E-6</v>
      </c>
      <c r="HU25" s="40">
        <f t="shared" si="54"/>
        <v>7.1534120154760529E-6</v>
      </c>
    </row>
    <row r="26" spans="1:229" x14ac:dyDescent="0.3">
      <c r="A26" s="32" t="s">
        <v>193</v>
      </c>
      <c r="B26" s="15">
        <v>52432.284617999998</v>
      </c>
      <c r="C26" s="15">
        <v>3665.2921382999998</v>
      </c>
      <c r="D26" s="15">
        <v>14215.414688000001</v>
      </c>
      <c r="E26" s="15">
        <v>12367.869556</v>
      </c>
      <c r="F26" s="15">
        <v>11212.039653</v>
      </c>
      <c r="G26" s="15">
        <v>987.97138828000004</v>
      </c>
      <c r="H26" s="15">
        <v>21105.937762000001</v>
      </c>
      <c r="I26" s="17">
        <v>223.88225002999999</v>
      </c>
      <c r="J26" s="17">
        <v>4.1842767835999997</v>
      </c>
      <c r="K26" s="17">
        <v>4.4538435000000001E-2</v>
      </c>
      <c r="L26" s="17">
        <v>0.29923022539999999</v>
      </c>
      <c r="M26" s="17">
        <v>191.12941706999999</v>
      </c>
      <c r="N26" s="17">
        <v>0.21861501119999999</v>
      </c>
      <c r="O26" s="17">
        <v>26.578168598000001</v>
      </c>
      <c r="P26" s="17">
        <v>0.22517229759999999</v>
      </c>
      <c r="Q26" s="17">
        <v>0.12923071999999999</v>
      </c>
      <c r="R26" s="17">
        <v>0.74325357999999997</v>
      </c>
      <c r="S26" s="17">
        <v>5.4425228999999999E-3</v>
      </c>
      <c r="T26" s="17">
        <v>0.1691585575</v>
      </c>
      <c r="U26" s="17">
        <v>3.5307655E-2</v>
      </c>
      <c r="V26" s="17">
        <v>2.9383870699999998E-2</v>
      </c>
      <c r="W26" s="17">
        <v>3.6000010000000001E-6</v>
      </c>
      <c r="X26" s="17">
        <v>2.5615378000000001E-2</v>
      </c>
      <c r="Y26" s="17">
        <v>156.72746594</v>
      </c>
      <c r="Z26" s="17">
        <v>45.341457834000003</v>
      </c>
      <c r="AA26" s="17">
        <v>0.17973346339999999</v>
      </c>
      <c r="AB26" s="17">
        <v>0.70418969099999995</v>
      </c>
      <c r="AD26" s="17">
        <v>0.45030639230000002</v>
      </c>
      <c r="AE26" s="17">
        <v>3.5703609164999999</v>
      </c>
      <c r="AF26" s="17">
        <v>274.28613008999997</v>
      </c>
      <c r="AG26" s="17">
        <v>8.3333678860999996</v>
      </c>
      <c r="AH26" s="17">
        <v>0.59604364330000004</v>
      </c>
      <c r="AI26" s="17">
        <v>0.49269204500000002</v>
      </c>
      <c r="AJ26" s="17">
        <v>1.3269225000000001E-3</v>
      </c>
      <c r="AK26" s="17">
        <v>220.40098104</v>
      </c>
      <c r="AL26" s="17">
        <v>2.0192300000000001E-4</v>
      </c>
      <c r="AM26" s="17">
        <v>7.7423029999999999E-4</v>
      </c>
      <c r="AN26" s="17">
        <v>82.222719386999998</v>
      </c>
      <c r="AO26" s="17">
        <v>1.693837875</v>
      </c>
      <c r="AP26" s="17">
        <v>4.0362374200000002E-2</v>
      </c>
      <c r="AQ26" s="17">
        <v>0.68701660789999996</v>
      </c>
      <c r="AR26" s="17">
        <v>0.36746681809999998</v>
      </c>
      <c r="AS26" s="17">
        <v>3.6984126646000002</v>
      </c>
      <c r="AT26" s="17">
        <v>46.727473168000003</v>
      </c>
      <c r="AU26" s="17">
        <v>206.93160046</v>
      </c>
      <c r="AV26" s="17">
        <v>99.512912436999997</v>
      </c>
      <c r="AW26" s="17">
        <v>3.9807683500000003E-2</v>
      </c>
      <c r="AX26" s="17">
        <v>2.7461531999999999E-3</v>
      </c>
      <c r="BA26" s="17">
        <v>24.222231381</v>
      </c>
      <c r="BB26" s="17">
        <v>0.20823792290000001</v>
      </c>
      <c r="BD26" s="17" t="s">
        <v>193</v>
      </c>
      <c r="BE26" s="17">
        <v>500.23398932971401</v>
      </c>
      <c r="BF26" s="17">
        <v>6.5099014114816303</v>
      </c>
      <c r="BG26" s="17">
        <v>3.9807285408874599E-2</v>
      </c>
      <c r="BH26" s="17">
        <v>4.1837442968265197</v>
      </c>
      <c r="BI26" s="17">
        <v>0</v>
      </c>
      <c r="BJ26" s="17">
        <v>4.4537602125376802E-2</v>
      </c>
      <c r="BK26" s="17">
        <v>224.27503679552001</v>
      </c>
      <c r="BL26" s="17">
        <v>224.27503679552001</v>
      </c>
      <c r="BM26" s="17">
        <v>259.52770756164898</v>
      </c>
      <c r="BN26" s="17">
        <v>34.887827490683698</v>
      </c>
      <c r="BO26" s="17">
        <v>0.12233692415990099</v>
      </c>
      <c r="BP26" s="17">
        <v>0.17604586386459201</v>
      </c>
      <c r="BQ26" s="17">
        <v>191.147284384523</v>
      </c>
      <c r="BR26" s="17">
        <v>0.208239241729167</v>
      </c>
      <c r="BS26" s="17">
        <v>6.9758048491762897E-2</v>
      </c>
      <c r="BT26" s="17">
        <v>0.148236037040956</v>
      </c>
      <c r="BU26" s="5">
        <v>3.5896438562430499E-6</v>
      </c>
      <c r="BV26" s="17">
        <v>26.616709342422599</v>
      </c>
      <c r="BW26" s="17">
        <v>5.3891115397631098E-2</v>
      </c>
      <c r="BX26" s="17">
        <v>0.17065507664919499</v>
      </c>
      <c r="BY26" s="17">
        <v>0.12922671249524101</v>
      </c>
      <c r="BZ26" s="5">
        <v>0</v>
      </c>
      <c r="CA26" s="17">
        <v>1379.9343966266899</v>
      </c>
      <c r="CB26" s="17">
        <v>0.743259212459917</v>
      </c>
      <c r="CC26" s="17">
        <v>2.7460693961095998E-3</v>
      </c>
      <c r="CD26" s="17">
        <v>1.57463411850945E-3</v>
      </c>
      <c r="CE26" s="17">
        <v>3.85507340167661E-3</v>
      </c>
      <c r="CF26" s="17">
        <v>0.169159043834259</v>
      </c>
      <c r="CG26" s="17">
        <v>3.57037222233842</v>
      </c>
      <c r="CH26" s="17">
        <v>3.5306248203073501E-2</v>
      </c>
      <c r="CI26" s="17">
        <v>2.0188959811273199E-4</v>
      </c>
      <c r="CJ26" s="17">
        <v>0.492701256027051</v>
      </c>
      <c r="CK26" s="17">
        <v>7.7432180936082696E-4</v>
      </c>
      <c r="CL26" s="17">
        <v>52484.9100779664</v>
      </c>
      <c r="CM26" s="17">
        <v>2.9382921865964199E-2</v>
      </c>
      <c r="CN26" s="17">
        <v>598.68107797846301</v>
      </c>
      <c r="CO26" s="17">
        <v>34.852181551859502</v>
      </c>
      <c r="CP26" s="17">
        <v>69.778932290156504</v>
      </c>
      <c r="CQ26" s="17">
        <v>46.726631881712599</v>
      </c>
      <c r="CR26" s="17">
        <v>2724.1407521405899</v>
      </c>
      <c r="CS26" s="17">
        <v>2.5615514508350701E-2</v>
      </c>
      <c r="CT26" s="17">
        <v>2.5916686048656E-3</v>
      </c>
      <c r="CU26" s="17">
        <v>157.227369805313</v>
      </c>
      <c r="CV26" s="17">
        <v>157.227369805313</v>
      </c>
      <c r="CW26" s="17">
        <v>34.587125668932202</v>
      </c>
      <c r="CX26" s="17">
        <v>0</v>
      </c>
      <c r="CY26" s="17">
        <v>45.341416305296001</v>
      </c>
      <c r="CZ26" s="17">
        <v>206.90453231889501</v>
      </c>
      <c r="DA26" s="17">
        <v>5.5186055133256098E-2</v>
      </c>
      <c r="DB26" s="17">
        <v>0.107074529249179</v>
      </c>
      <c r="DC26" s="17">
        <v>0</v>
      </c>
      <c r="DD26" s="17">
        <v>727.990469880619</v>
      </c>
      <c r="DE26" s="17">
        <v>3.02375681803337</v>
      </c>
      <c r="DF26" s="5">
        <v>6.1663547266976998E-5</v>
      </c>
      <c r="DG26" s="17">
        <v>68.985794718514498</v>
      </c>
      <c r="DH26" s="17">
        <v>1.2663526893741099</v>
      </c>
      <c r="DI26" s="17">
        <v>0.18258280770735799</v>
      </c>
      <c r="DJ26" s="17">
        <v>0.519657969917933</v>
      </c>
      <c r="DK26" s="17">
        <v>0</v>
      </c>
      <c r="DL26" s="17">
        <v>0.14817896675870901</v>
      </c>
      <c r="DM26" s="17">
        <v>0.30084909288623601</v>
      </c>
      <c r="DN26" s="17">
        <v>274.28162859766701</v>
      </c>
      <c r="DO26" s="17">
        <v>24.222181423054401</v>
      </c>
      <c r="DP26" s="17">
        <v>23.800788858527302</v>
      </c>
      <c r="DQ26" s="17">
        <v>8.3349529754333709</v>
      </c>
      <c r="DR26" s="17">
        <v>3665.43737407034</v>
      </c>
      <c r="DS26" s="17">
        <v>0</v>
      </c>
      <c r="DT26" s="17">
        <v>0.243683785743811</v>
      </c>
      <c r="DU26" s="17">
        <v>0.350666953344687</v>
      </c>
      <c r="DV26" s="17">
        <v>21310.901348456999</v>
      </c>
      <c r="DW26" s="17">
        <v>12779.2684045194</v>
      </c>
      <c r="DX26" s="17">
        <v>1419.91877602605</v>
      </c>
      <c r="DY26" s="17">
        <v>14199.187180545499</v>
      </c>
      <c r="DZ26" s="17">
        <v>1.8375253104623498E-2</v>
      </c>
      <c r="EA26" s="17">
        <v>463.11498039115401</v>
      </c>
      <c r="EB26" s="17">
        <v>69.716670026526003</v>
      </c>
      <c r="EC26" s="17">
        <v>1.6943687881523599</v>
      </c>
      <c r="ED26" s="17">
        <v>4.0361157208728002E-2</v>
      </c>
      <c r="EE26" s="17">
        <v>0.68700397258684798</v>
      </c>
      <c r="EF26" s="17">
        <v>0.36746763025975898</v>
      </c>
      <c r="EG26" s="17">
        <v>3.6980814773171899</v>
      </c>
      <c r="EH26" s="17">
        <v>4.2415085781841597</v>
      </c>
      <c r="EI26" s="17">
        <v>12896.101076671201</v>
      </c>
      <c r="EJ26" s="17">
        <v>10.309215882207001</v>
      </c>
      <c r="EK26" s="17">
        <v>621.04610058587798</v>
      </c>
      <c r="EL26" s="17">
        <v>878.91699044847599</v>
      </c>
      <c r="EM26" s="17">
        <v>4.0886652773138801</v>
      </c>
      <c r="EN26" s="17">
        <v>4.35154425503066E-2</v>
      </c>
      <c r="EO26" s="17">
        <v>1.7472821662615601E-2</v>
      </c>
      <c r="EP26" s="17">
        <v>541.029112970342</v>
      </c>
      <c r="EQ26" s="17">
        <v>12377.222656812</v>
      </c>
      <c r="ER26" s="17">
        <v>11219.358547440699</v>
      </c>
      <c r="ES26" s="17">
        <v>1157.8641093712899</v>
      </c>
      <c r="ET26" s="17">
        <v>9.4711323581187994</v>
      </c>
      <c r="EU26" s="17">
        <v>0.23609675049818901</v>
      </c>
      <c r="EV26" s="17">
        <v>431.67499845125297</v>
      </c>
      <c r="EW26" s="17">
        <v>56.101062008300303</v>
      </c>
      <c r="EX26" s="17">
        <v>2873.7307743183501</v>
      </c>
      <c r="EY26" s="17">
        <v>117.10101342063599</v>
      </c>
      <c r="EZ26" s="17">
        <v>40.054028146408903</v>
      </c>
      <c r="FA26" s="17">
        <v>5307.4048789386898</v>
      </c>
      <c r="FB26" s="17">
        <v>1.32580593070322E-3</v>
      </c>
      <c r="FC26" s="17">
        <v>96.647262204217199</v>
      </c>
      <c r="FD26" s="17">
        <v>124.05524014065401</v>
      </c>
      <c r="FE26" s="17">
        <v>199.62682444043901</v>
      </c>
      <c r="FF26" s="17">
        <v>0.22738928245065701</v>
      </c>
      <c r="FG26" s="17">
        <v>986.49065201034</v>
      </c>
      <c r="FH26" s="17">
        <v>247.28761103447499</v>
      </c>
      <c r="FI26" s="17">
        <v>99.512710633343801</v>
      </c>
      <c r="FJ26" s="17">
        <v>7.6562400671814297</v>
      </c>
      <c r="FK26" s="17">
        <v>38.5663960924498</v>
      </c>
      <c r="FL26" s="17">
        <v>707.87293017763</v>
      </c>
      <c r="FM26" s="17">
        <v>220.377565247852</v>
      </c>
      <c r="FN26" s="17">
        <v>100.81146542753</v>
      </c>
      <c r="FO26" s="17">
        <v>21107.640911280501</v>
      </c>
      <c r="FP26" s="17">
        <v>82.209186548684599</v>
      </c>
      <c r="FQ26" s="17">
        <v>534.26836840220403</v>
      </c>
      <c r="FS26" s="25">
        <f t="shared" si="0"/>
        <v>0</v>
      </c>
      <c r="FT26" s="94">
        <f t="shared" si="1"/>
        <v>1.0096297088827142</v>
      </c>
      <c r="FU26" s="40">
        <f t="shared" si="2"/>
        <v>1.0036842824952214E-3</v>
      </c>
      <c r="FV26" s="40">
        <f t="shared" si="3"/>
        <v>3.962460967913793E-5</v>
      </c>
      <c r="FW26" s="40">
        <f t="shared" si="4"/>
        <v>-1.1415430228848623E-3</v>
      </c>
      <c r="FX26" s="40">
        <f t="shared" si="5"/>
        <v>7.5624187089386988E-4</v>
      </c>
      <c r="FY26" s="40">
        <f t="shared" si="6"/>
        <v>6.5277100930881773E-4</v>
      </c>
      <c r="FZ26" s="40">
        <f t="shared" si="7"/>
        <v>-1.4987643237704654E-3</v>
      </c>
      <c r="GA26" s="40">
        <f t="shared" si="8"/>
        <v>8.0695266882021649E-5</v>
      </c>
      <c r="GB26" s="40">
        <f t="shared" si="9"/>
        <v>1.7544345988455162E-3</v>
      </c>
      <c r="GC26" s="40">
        <f t="shared" si="10"/>
        <v>-1.2725897473297957E-4</v>
      </c>
      <c r="GD26" s="40">
        <f t="shared" si="11"/>
        <v>-1.8700132216129179E-5</v>
      </c>
      <c r="GE26" s="40">
        <f t="shared" si="12"/>
        <v>-2.832058072924091E-3</v>
      </c>
      <c r="GF26" s="40">
        <f t="shared" si="13"/>
        <v>9.3482807601890917E-5</v>
      </c>
      <c r="GG26" s="40">
        <f t="shared" si="14"/>
        <v>-2.8402700430897303E-3</v>
      </c>
      <c r="GH26" s="40">
        <f t="shared" si="15"/>
        <v>1.4500902980011106E-3</v>
      </c>
      <c r="GI26" s="40">
        <f t="shared" si="16"/>
        <v>-2.7805620844449353E-3</v>
      </c>
      <c r="GJ26" s="40">
        <f t="shared" si="17"/>
        <v>-3.1010465305655852E-5</v>
      </c>
      <c r="GK26" s="40">
        <f t="shared" si="18"/>
        <v>7.578113403808354E-6</v>
      </c>
      <c r="GL26" s="40">
        <f t="shared" si="19"/>
        <v>-2.3546763237211315E-3</v>
      </c>
      <c r="GM26" s="40">
        <f t="shared" si="20"/>
        <v>2.8750201360835765E-6</v>
      </c>
      <c r="GN26" s="40">
        <f t="shared" si="21"/>
        <v>-3.9843963766481251E-5</v>
      </c>
      <c r="GO26" s="40">
        <f t="shared" si="22"/>
        <v>-3.2290981861670559E-5</v>
      </c>
      <c r="GP26" s="40">
        <f t="shared" si="23"/>
        <v>-2.8769835777684933E-3</v>
      </c>
      <c r="GQ26" s="40">
        <f t="shared" si="24"/>
        <v>5.3291562084157273E-6</v>
      </c>
      <c r="GR26" s="40">
        <f t="shared" si="25"/>
        <v>3.1896378998712309E-3</v>
      </c>
      <c r="GS26" s="40">
        <f t="shared" si="26"/>
        <v>-9.159102063898997E-7</v>
      </c>
      <c r="GT26" s="40">
        <f t="shared" si="27"/>
        <v>-3.191111338142383E-7</v>
      </c>
      <c r="GU26" s="40">
        <f t="shared" si="28"/>
        <v>-2.7675971398293691E-3</v>
      </c>
      <c r="GV26" s="40">
        <f t="shared" si="29"/>
        <v>0</v>
      </c>
      <c r="GW26" s="40">
        <f t="shared" si="30"/>
        <v>-2.8388063703154395E-3</v>
      </c>
      <c r="GX26" s="40">
        <f t="shared" si="31"/>
        <v>3.1665813861785007E-6</v>
      </c>
      <c r="GY26" s="40">
        <f t="shared" si="32"/>
        <v>-1.6411665917945263E-5</v>
      </c>
      <c r="GZ26" s="40">
        <f t="shared" si="33"/>
        <v>1.9020993133103277E-4</v>
      </c>
      <c r="HA26" s="40">
        <f t="shared" si="34"/>
        <v>-2.8402353259389806E-3</v>
      </c>
      <c r="HB26" s="40">
        <f t="shared" si="35"/>
        <v>1.8695302967559653E-5</v>
      </c>
      <c r="HC26" s="40">
        <f t="shared" si="36"/>
        <v>-8.4147287937319688E-4</v>
      </c>
      <c r="HD26" s="40">
        <f t="shared" si="37"/>
        <v>-1.062417782239854E-4</v>
      </c>
      <c r="HE26" s="40">
        <f t="shared" si="38"/>
        <v>-1.6541893329643782E-4</v>
      </c>
      <c r="HF26" s="40">
        <f t="shared" si="39"/>
        <v>1.1819398030143964E-4</v>
      </c>
      <c r="HG26" s="40">
        <f t="shared" si="40"/>
        <v>-1.6458757891117155E-4</v>
      </c>
      <c r="HH26" s="40">
        <f t="shared" si="41"/>
        <v>3.1343799793109991E-4</v>
      </c>
      <c r="HI26" s="40">
        <f t="shared" si="42"/>
        <v>-3.0151627502633669E-5</v>
      </c>
      <c r="HJ26" s="40">
        <f t="shared" si="43"/>
        <v>-1.8391568714197023E-5</v>
      </c>
      <c r="HK26" s="40">
        <f t="shared" si="44"/>
        <v>2.2101580850205972E-6</v>
      </c>
      <c r="HL26" s="40">
        <f t="shared" si="45"/>
        <v>-8.9548493595711183E-5</v>
      </c>
      <c r="HM26" s="40">
        <f t="shared" si="46"/>
        <v>-1.8004104017762434E-5</v>
      </c>
      <c r="HN26" s="40">
        <f t="shared" si="47"/>
        <v>-1.3080718964536767E-4</v>
      </c>
      <c r="HO26" s="40">
        <f t="shared" si="48"/>
        <v>-2.0279142802109627E-6</v>
      </c>
      <c r="HP26" s="40">
        <f t="shared" si="49"/>
        <v>-1.0000358986086426E-5</v>
      </c>
      <c r="HQ26" s="40">
        <f t="shared" si="50"/>
        <v>-3.0516830015203873E-5</v>
      </c>
      <c r="HR26" s="40">
        <f t="shared" si="51"/>
        <v>0</v>
      </c>
      <c r="HS26" s="40">
        <f t="shared" si="52"/>
        <v>0</v>
      </c>
      <c r="HT26" s="40">
        <f t="shared" si="53"/>
        <v>-2.0624832127654457E-6</v>
      </c>
      <c r="HU26" s="40">
        <f t="shared" si="54"/>
        <v>6.3332804544854816E-6</v>
      </c>
    </row>
    <row r="27" spans="1:229" x14ac:dyDescent="0.3">
      <c r="A27" s="32" t="s">
        <v>194</v>
      </c>
      <c r="B27" s="15">
        <v>10262.871759</v>
      </c>
      <c r="C27" s="15">
        <v>639.20439972999998</v>
      </c>
      <c r="D27" s="15">
        <v>4673.8515479999996</v>
      </c>
      <c r="E27" s="15">
        <v>2700.9085848</v>
      </c>
      <c r="F27" s="15">
        <v>2439.5841065999998</v>
      </c>
      <c r="G27" s="15">
        <v>161.26778121999999</v>
      </c>
      <c r="H27" s="15">
        <v>10394.876838</v>
      </c>
      <c r="I27" s="17">
        <v>75.500010861999996</v>
      </c>
      <c r="J27" s="17">
        <v>1.0744179438999999</v>
      </c>
      <c r="K27" s="17">
        <v>5.2802880000000002E-3</v>
      </c>
      <c r="L27" s="17">
        <v>0.1242697904</v>
      </c>
      <c r="M27" s="17">
        <v>61.936156697000001</v>
      </c>
      <c r="N27" s="17">
        <v>9.1292631799999996E-2</v>
      </c>
      <c r="O27" s="17">
        <v>6.3307303503999997</v>
      </c>
      <c r="P27" s="17">
        <v>9.3077364600000004E-2</v>
      </c>
      <c r="Q27" s="17">
        <v>1.5321039999999999E-2</v>
      </c>
      <c r="R27" s="17">
        <v>8.809604E-2</v>
      </c>
      <c r="S27" s="17">
        <v>2.1276327000000002E-3</v>
      </c>
      <c r="T27" s="17">
        <v>9.17286873E-2</v>
      </c>
      <c r="U27" s="17">
        <v>4.1859280000000002E-3</v>
      </c>
      <c r="V27" s="17">
        <v>4.0542594999999999E-3</v>
      </c>
      <c r="X27" s="17">
        <v>3.0368489999999999E-3</v>
      </c>
      <c r="Y27" s="17">
        <v>35.668802092999996</v>
      </c>
      <c r="Z27" s="17">
        <v>11.091438285000001</v>
      </c>
      <c r="AA27" s="17">
        <v>4.0217445900000003E-2</v>
      </c>
      <c r="AB27" s="17">
        <v>0.2901815244</v>
      </c>
      <c r="AD27" s="17">
        <v>0.18799339079999999</v>
      </c>
      <c r="AE27" s="17">
        <v>0.74569408749999999</v>
      </c>
      <c r="AF27" s="17">
        <v>100.59072346000001</v>
      </c>
      <c r="AG27" s="17">
        <v>1.8550719496999999</v>
      </c>
      <c r="AH27" s="17">
        <v>0.24698299460000001</v>
      </c>
      <c r="AI27" s="17">
        <v>5.8411465000000003E-2</v>
      </c>
      <c r="AJ27" s="17">
        <v>1.5731450000000001E-4</v>
      </c>
      <c r="AK27" s="17">
        <v>108.6368915</v>
      </c>
      <c r="AL27" s="17">
        <v>2.3939099999999999E-5</v>
      </c>
      <c r="AM27" s="17">
        <v>9.1789399999999999E-5</v>
      </c>
      <c r="AN27" s="17">
        <v>40.955847456999997</v>
      </c>
      <c r="AO27" s="17">
        <v>0.42484722600000002</v>
      </c>
      <c r="AP27" s="17">
        <v>9.9862613000000003E-3</v>
      </c>
      <c r="AQ27" s="17">
        <v>0.16947350729999999</v>
      </c>
      <c r="AR27" s="17">
        <v>9.0606695400000006E-2</v>
      </c>
      <c r="AS27" s="17">
        <v>0.95137372229999995</v>
      </c>
      <c r="AT27" s="17">
        <v>12.429102892</v>
      </c>
      <c r="AU27" s="17">
        <v>120.93140298</v>
      </c>
      <c r="AV27" s="17">
        <v>22.390752240000001</v>
      </c>
      <c r="AW27" s="17">
        <v>4.7194280000000003E-3</v>
      </c>
      <c r="AX27" s="17">
        <v>3.2557210000000003E-4</v>
      </c>
      <c r="BA27" s="17">
        <v>5.9702183700000004</v>
      </c>
      <c r="BB27" s="17">
        <v>5.13370124E-2</v>
      </c>
      <c r="BD27" s="17" t="s">
        <v>194</v>
      </c>
      <c r="BE27" s="17">
        <v>244.91485253844999</v>
      </c>
      <c r="BF27" s="17">
        <v>1.7248539269985601</v>
      </c>
      <c r="BG27" s="17">
        <v>4.7194285229032601E-3</v>
      </c>
      <c r="BH27" s="17">
        <v>1.0741490526148501</v>
      </c>
      <c r="BI27" s="17">
        <v>0</v>
      </c>
      <c r="BJ27" s="17">
        <v>5.2803398076842097E-3</v>
      </c>
      <c r="BK27" s="17">
        <v>75.570341526467402</v>
      </c>
      <c r="BL27" s="17">
        <v>75.570341526467402</v>
      </c>
      <c r="BM27" s="17">
        <v>117.010677547429</v>
      </c>
      <c r="BN27" s="17">
        <v>6.0387023457542899</v>
      </c>
      <c r="BO27" s="17">
        <v>5.0806816967145597E-2</v>
      </c>
      <c r="BP27" s="17">
        <v>7.31121386763669E-2</v>
      </c>
      <c r="BQ27" s="17">
        <v>61.935885626962097</v>
      </c>
      <c r="BR27" s="17">
        <v>5.1337129355650699E-2</v>
      </c>
      <c r="BS27" s="17">
        <v>2.9130893997872501E-2</v>
      </c>
      <c r="BT27" s="17">
        <v>6.1903406389236998E-2</v>
      </c>
      <c r="BU27" s="17">
        <v>0</v>
      </c>
      <c r="BV27" s="17">
        <v>6.3371239519281204</v>
      </c>
      <c r="BW27" s="17">
        <v>2.2276116002843901E-2</v>
      </c>
      <c r="BX27" s="17">
        <v>7.0541132599436604E-2</v>
      </c>
      <c r="BY27" s="17">
        <v>1.5321201980307101E-2</v>
      </c>
      <c r="BZ27" s="17">
        <v>0</v>
      </c>
      <c r="CA27" s="17">
        <v>349.25557959845099</v>
      </c>
      <c r="CB27" s="17">
        <v>8.8095140125599103E-2</v>
      </c>
      <c r="CC27" s="17">
        <v>3.2557433906700301E-4</v>
      </c>
      <c r="CD27" s="17">
        <v>6.1551892395486998E-4</v>
      </c>
      <c r="CE27" s="17">
        <v>1.50694782999057E-3</v>
      </c>
      <c r="CF27" s="17">
        <v>9.1728315937247507E-2</v>
      </c>
      <c r="CG27" s="17">
        <v>0.74569603514938998</v>
      </c>
      <c r="CH27" s="17">
        <v>4.1860446638121501E-3</v>
      </c>
      <c r="CI27" s="5">
        <v>2.39387590070106E-5</v>
      </c>
      <c r="CJ27" s="17">
        <v>5.8407234941053897E-2</v>
      </c>
      <c r="CK27" s="5">
        <v>9.1789064868246203E-5</v>
      </c>
      <c r="CL27" s="17">
        <v>10268.4455352767</v>
      </c>
      <c r="CM27" s="17">
        <v>4.0544198914477204E-3</v>
      </c>
      <c r="CN27" s="17">
        <v>98.269684805352199</v>
      </c>
      <c r="CO27" s="17">
        <v>6.9559454153729998</v>
      </c>
      <c r="CP27" s="17">
        <v>12.224699163498</v>
      </c>
      <c r="CQ27" s="17">
        <v>12.4288943080408</v>
      </c>
      <c r="CR27" s="17">
        <v>1266.64749556939</v>
      </c>
      <c r="CS27" s="17">
        <v>3.0369078978359399E-3</v>
      </c>
      <c r="CT27" s="17">
        <v>6.0151375459766997E-4</v>
      </c>
      <c r="CU27" s="17">
        <v>35.750415122062101</v>
      </c>
      <c r="CV27" s="17">
        <v>35.750415122062101</v>
      </c>
      <c r="CW27" s="17">
        <v>7.1429551349057103</v>
      </c>
      <c r="CX27" s="17">
        <v>0</v>
      </c>
      <c r="CY27" s="17">
        <v>11.091407082226899</v>
      </c>
      <c r="CZ27" s="17">
        <v>120.92690328099</v>
      </c>
      <c r="DA27" s="17">
        <v>1.3248351634111E-2</v>
      </c>
      <c r="DB27" s="17">
        <v>2.2747533798265301E-2</v>
      </c>
      <c r="DC27" s="17">
        <v>0</v>
      </c>
      <c r="DD27" s="17">
        <v>445.93776536327198</v>
      </c>
      <c r="DE27" s="17">
        <v>1.78499598916053</v>
      </c>
      <c r="DF27" s="5">
        <v>1.43113943225624E-5</v>
      </c>
      <c r="DG27" s="17">
        <v>15.7862514349456</v>
      </c>
      <c r="DH27" s="17">
        <v>0.39238311312499602</v>
      </c>
      <c r="DI27" s="17">
        <v>7.5237710604893204E-2</v>
      </c>
      <c r="DJ27" s="17">
        <v>0.21413783597612401</v>
      </c>
      <c r="DK27" s="17">
        <v>0</v>
      </c>
      <c r="DL27" s="17">
        <v>6.1862341160226403E-2</v>
      </c>
      <c r="DM27" s="17">
        <v>0.12559955617652299</v>
      </c>
      <c r="DN27" s="17">
        <v>100.60340315085899</v>
      </c>
      <c r="DO27" s="17">
        <v>5.9702059327403001</v>
      </c>
      <c r="DP27" s="17">
        <v>5.3186667653416801</v>
      </c>
      <c r="DQ27" s="17">
        <v>1.8547393637479099</v>
      </c>
      <c r="DR27" s="17">
        <v>639.21145805453102</v>
      </c>
      <c r="DS27" s="17">
        <v>0</v>
      </c>
      <c r="DT27" s="17">
        <v>0.100975948626796</v>
      </c>
      <c r="DU27" s="17">
        <v>0.14530691659143299</v>
      </c>
      <c r="DV27" s="17">
        <v>10557.9498860761</v>
      </c>
      <c r="DW27" s="17">
        <v>4200.4681133837003</v>
      </c>
      <c r="DX27" s="17">
        <v>466.71799175890197</v>
      </c>
      <c r="DY27" s="17">
        <v>4667.1861051426104</v>
      </c>
      <c r="DZ27" s="17">
        <v>4.4557900779598003E-3</v>
      </c>
      <c r="EA27" s="17">
        <v>153.85952819898901</v>
      </c>
      <c r="EB27" s="17">
        <v>33.874309982246501</v>
      </c>
      <c r="EC27" s="17">
        <v>0.4248704549965</v>
      </c>
      <c r="ED27" s="17">
        <v>9.9859805495020205E-3</v>
      </c>
      <c r="EE27" s="17">
        <v>0.16947221067367699</v>
      </c>
      <c r="EF27" s="17">
        <v>9.0608524744126007E-2</v>
      </c>
      <c r="EG27" s="17">
        <v>0.95114923253801498</v>
      </c>
      <c r="EH27" s="17">
        <v>0.75121603719197205</v>
      </c>
      <c r="EI27" s="17">
        <v>6918.2515582565902</v>
      </c>
      <c r="EJ27" s="17">
        <v>3.8567640937625698</v>
      </c>
      <c r="EK27" s="17">
        <v>117.857396021759</v>
      </c>
      <c r="EL27" s="17">
        <v>178.87388737688499</v>
      </c>
      <c r="EM27" s="17">
        <v>0.82409711977160105</v>
      </c>
      <c r="EN27" s="17">
        <v>1.00990355032325E-2</v>
      </c>
      <c r="EO27" s="17">
        <v>4.2211631651757897E-3</v>
      </c>
      <c r="EP27" s="17">
        <v>127.605809322243</v>
      </c>
      <c r="EQ27" s="17">
        <v>2701.4309987894399</v>
      </c>
      <c r="ER27" s="17">
        <v>2439.88305068624</v>
      </c>
      <c r="ES27" s="17">
        <v>261.547948103198</v>
      </c>
      <c r="ET27" s="17">
        <v>2.2041307538153698</v>
      </c>
      <c r="EU27" s="17">
        <v>4.5283100737666497E-2</v>
      </c>
      <c r="EV27" s="17">
        <v>140.213800049604</v>
      </c>
      <c r="EW27" s="17">
        <v>11.009496767472999</v>
      </c>
      <c r="EX27" s="17">
        <v>585.89547317250594</v>
      </c>
      <c r="EY27" s="17">
        <v>22.039002216747399</v>
      </c>
      <c r="EZ27" s="17">
        <v>7.7133757874083102</v>
      </c>
      <c r="FA27" s="17">
        <v>1114.39938365382</v>
      </c>
      <c r="FB27" s="17">
        <v>1.5719122312207501E-4</v>
      </c>
      <c r="FC27" s="17">
        <v>24.2220853157704</v>
      </c>
      <c r="FD27" s="17">
        <v>63.951500543328997</v>
      </c>
      <c r="FE27" s="17">
        <v>62.593490451230998</v>
      </c>
      <c r="FF27" s="17">
        <v>3.8845182449004298E-2</v>
      </c>
      <c r="FG27" s="17">
        <v>161.04669966985699</v>
      </c>
      <c r="FH27" s="17">
        <v>109.361960704935</v>
      </c>
      <c r="FI27" s="17">
        <v>22.390705978273399</v>
      </c>
      <c r="FJ27" s="17">
        <v>3.2601620510921102E-3</v>
      </c>
      <c r="FK27" s="17">
        <v>6.3667870065060699</v>
      </c>
      <c r="FL27" s="17">
        <v>466.28141220987999</v>
      </c>
      <c r="FM27" s="17">
        <v>108.632205735741</v>
      </c>
      <c r="FN27" s="17">
        <v>49.6752394827163</v>
      </c>
      <c r="FO27" s="17">
        <v>10395.245516074399</v>
      </c>
      <c r="FP27" s="17">
        <v>40.953201546661901</v>
      </c>
      <c r="FQ27" s="17">
        <v>249.597782737286</v>
      </c>
      <c r="FS27" s="25">
        <f t="shared" si="0"/>
        <v>0</v>
      </c>
      <c r="FT27" s="94">
        <f t="shared" si="1"/>
        <v>1.0156518063714903</v>
      </c>
      <c r="FU27" s="40">
        <f t="shared" si="2"/>
        <v>5.4310103522558302E-4</v>
      </c>
      <c r="FV27" s="40">
        <f t="shared" si="3"/>
        <v>1.1042359117092949E-5</v>
      </c>
      <c r="FW27" s="40">
        <f t="shared" si="4"/>
        <v>-1.4261135145042225E-3</v>
      </c>
      <c r="FX27" s="40">
        <f t="shared" si="5"/>
        <v>1.9342157390290479E-4</v>
      </c>
      <c r="FY27" s="40">
        <f t="shared" si="6"/>
        <v>1.2253895466504683E-4</v>
      </c>
      <c r="FZ27" s="40">
        <f t="shared" si="7"/>
        <v>-1.3708972025937426E-3</v>
      </c>
      <c r="GA27" s="40">
        <f t="shared" si="8"/>
        <v>3.5467286447440743E-5</v>
      </c>
      <c r="GB27" s="40">
        <f t="shared" si="9"/>
        <v>9.3153184568353458E-4</v>
      </c>
      <c r="GC27" s="40">
        <f t="shared" si="10"/>
        <v>-2.502669344610911E-4</v>
      </c>
      <c r="GD27" s="40">
        <f t="shared" si="11"/>
        <v>9.811526229154283E-6</v>
      </c>
      <c r="GE27" s="40">
        <f t="shared" si="12"/>
        <v>-2.8231700991708268E-3</v>
      </c>
      <c r="GF27" s="40">
        <f t="shared" si="13"/>
        <v>-4.3766041091339296E-6</v>
      </c>
      <c r="GG27" s="40">
        <f t="shared" si="14"/>
        <v>-2.829707149383551E-3</v>
      </c>
      <c r="GH27" s="40">
        <f t="shared" si="15"/>
        <v>1.009931109720503E-3</v>
      </c>
      <c r="GI27" s="40">
        <f t="shared" si="16"/>
        <v>-2.7946214295746781E-3</v>
      </c>
      <c r="GJ27" s="40">
        <f t="shared" si="17"/>
        <v>1.0572409386136851E-5</v>
      </c>
      <c r="GK27" s="40">
        <f t="shared" si="18"/>
        <v>-1.0214697515320326E-5</v>
      </c>
      <c r="GL27" s="40">
        <f t="shared" si="19"/>
        <v>-2.4280253140310962E-3</v>
      </c>
      <c r="GM27" s="40">
        <f t="shared" si="20"/>
        <v>-4.0484908639232234E-6</v>
      </c>
      <c r="GN27" s="40">
        <f t="shared" si="21"/>
        <v>2.7870477502210057E-5</v>
      </c>
      <c r="GO27" s="40">
        <f t="shared" si="22"/>
        <v>3.9561218940353792E-5</v>
      </c>
      <c r="GP27" s="40">
        <f t="shared" si="23"/>
        <v>0</v>
      </c>
      <c r="GQ27" s="40">
        <f t="shared" si="24"/>
        <v>1.9394390679277179E-5</v>
      </c>
      <c r="GR27" s="40">
        <f t="shared" si="25"/>
        <v>2.2880787767784669E-3</v>
      </c>
      <c r="GS27" s="40">
        <f t="shared" si="26"/>
        <v>-2.8132305567179323E-6</v>
      </c>
      <c r="GT27" s="40">
        <f t="shared" si="27"/>
        <v>-9.8788582671566239E-6</v>
      </c>
      <c r="GU27" s="40">
        <f t="shared" si="28"/>
        <v>-2.7774952959161714E-3</v>
      </c>
      <c r="GV27" s="40">
        <f t="shared" si="29"/>
        <v>0</v>
      </c>
      <c r="GW27" s="40">
        <f t="shared" si="30"/>
        <v>-2.8271922804777591E-3</v>
      </c>
      <c r="GX27" s="40">
        <f t="shared" si="31"/>
        <v>2.6118611138758302E-6</v>
      </c>
      <c r="GY27" s="40">
        <f t="shared" si="32"/>
        <v>1.2605228815190116E-4</v>
      </c>
      <c r="GZ27" s="40">
        <f t="shared" si="33"/>
        <v>-1.7928466448093521E-4</v>
      </c>
      <c r="HA27" s="40">
        <f t="shared" si="34"/>
        <v>-2.8347270746509829E-3</v>
      </c>
      <c r="HB27" s="40">
        <f t="shared" si="35"/>
        <v>-7.2418299149077007E-5</v>
      </c>
      <c r="HC27" s="40">
        <f t="shared" si="36"/>
        <v>-7.8363328189712256E-4</v>
      </c>
      <c r="HD27" s="40">
        <f t="shared" si="37"/>
        <v>-4.3132348452812197E-5</v>
      </c>
      <c r="HE27" s="40">
        <f t="shared" si="38"/>
        <v>-1.4244185846549583E-5</v>
      </c>
      <c r="HF27" s="40">
        <f t="shared" si="39"/>
        <v>-3.6510942853542436E-6</v>
      </c>
      <c r="HG27" s="40">
        <f t="shared" si="40"/>
        <v>-6.4603969942845732E-5</v>
      </c>
      <c r="HH27" s="40">
        <f t="shared" si="41"/>
        <v>5.4676116680069581E-5</v>
      </c>
      <c r="HI27" s="40">
        <f t="shared" si="42"/>
        <v>-2.8113674331734786E-5</v>
      </c>
      <c r="HJ27" s="40">
        <f t="shared" si="43"/>
        <v>-7.6509086503410143E-6</v>
      </c>
      <c r="HK27" s="40">
        <f t="shared" si="44"/>
        <v>2.0189944219070721E-5</v>
      </c>
      <c r="HL27" s="40">
        <f t="shared" si="45"/>
        <v>-2.359638034170765E-4</v>
      </c>
      <c r="HM27" s="40">
        <f t="shared" si="46"/>
        <v>-1.6781899788932138E-5</v>
      </c>
      <c r="HN27" s="40">
        <f t="shared" si="47"/>
        <v>-3.7208689381877464E-5</v>
      </c>
      <c r="HO27" s="40">
        <f t="shared" si="48"/>
        <v>-2.066108637464038E-6</v>
      </c>
      <c r="HP27" s="40">
        <f t="shared" si="49"/>
        <v>1.1079801614825242E-7</v>
      </c>
      <c r="HQ27" s="40">
        <f t="shared" si="50"/>
        <v>6.8773307141109253E-6</v>
      </c>
      <c r="HR27" s="40">
        <f t="shared" si="51"/>
        <v>0</v>
      </c>
      <c r="HS27" s="40">
        <f t="shared" si="52"/>
        <v>0</v>
      </c>
      <c r="HT27" s="40">
        <f t="shared" si="53"/>
        <v>-2.0832168824586212E-6</v>
      </c>
      <c r="HU27" s="40">
        <f t="shared" si="54"/>
        <v>2.2781935533680924E-6</v>
      </c>
    </row>
    <row r="28" spans="1:229" x14ac:dyDescent="0.3">
      <c r="A28" s="32" t="s">
        <v>195</v>
      </c>
      <c r="B28" s="15">
        <v>8951.7772394999993</v>
      </c>
      <c r="C28" s="15">
        <v>674.25966907999998</v>
      </c>
      <c r="D28" s="15">
        <v>4275.8418068000001</v>
      </c>
      <c r="E28" s="15">
        <v>2653.6074763000001</v>
      </c>
      <c r="F28" s="15">
        <v>2422.9478340000001</v>
      </c>
      <c r="G28" s="15">
        <v>104.67325279000001</v>
      </c>
      <c r="H28" s="15">
        <v>12925.123796</v>
      </c>
      <c r="I28" s="17">
        <v>171.15574934</v>
      </c>
      <c r="J28" s="17">
        <v>1.1245578416999999</v>
      </c>
      <c r="K28" s="17">
        <v>1.2746309000000001E-2</v>
      </c>
      <c r="L28" s="17">
        <v>1.7717179E-3</v>
      </c>
      <c r="M28" s="17">
        <v>55.401135805999999</v>
      </c>
      <c r="N28" s="17">
        <v>4.4996869999999999E-4</v>
      </c>
      <c r="O28" s="17">
        <v>7.5530711087000002</v>
      </c>
      <c r="P28" s="17">
        <v>2.0046172999999999E-3</v>
      </c>
      <c r="Q28" s="17">
        <v>3.6984110000000001E-2</v>
      </c>
      <c r="R28" s="17">
        <v>0.21265866</v>
      </c>
      <c r="S28" s="17">
        <v>4.3380259999999999E-4</v>
      </c>
      <c r="T28" s="17">
        <v>9.4699777600000007E-2</v>
      </c>
      <c r="U28" s="17">
        <v>1.0104589000000001E-2</v>
      </c>
      <c r="V28" s="17">
        <v>8.3688215999999996E-3</v>
      </c>
      <c r="X28" s="17">
        <v>7.3307729999999996E-3</v>
      </c>
      <c r="Y28" s="17">
        <v>47.214807858999997</v>
      </c>
      <c r="Z28" s="17">
        <v>12.517109144999999</v>
      </c>
      <c r="AA28" s="17">
        <v>5.5570821800000003E-2</v>
      </c>
      <c r="AB28" s="17">
        <v>1.5388530399999999E-2</v>
      </c>
      <c r="AD28" s="17">
        <v>3.0822740999999999E-3</v>
      </c>
      <c r="AE28" s="17">
        <v>0.99893633449999997</v>
      </c>
      <c r="AF28" s="17">
        <v>276.43415528999998</v>
      </c>
      <c r="AG28" s="17">
        <v>2.4347906397000001</v>
      </c>
      <c r="AH28" s="17">
        <v>6.3757821500000006E-2</v>
      </c>
      <c r="AI28" s="17">
        <v>0.14100191000000001</v>
      </c>
      <c r="AJ28" s="17">
        <v>3.7974770000000002E-4</v>
      </c>
      <c r="AK28" s="17">
        <v>67.329982229999999</v>
      </c>
      <c r="AL28" s="17">
        <v>5.7787700000000002E-5</v>
      </c>
      <c r="AM28" s="17">
        <v>2.2157439999999999E-4</v>
      </c>
      <c r="AN28" s="17">
        <v>25.376698894</v>
      </c>
      <c r="AO28" s="17">
        <v>0.46541411989999998</v>
      </c>
      <c r="AP28" s="17">
        <v>1.11310123E-2</v>
      </c>
      <c r="AQ28" s="17">
        <v>0.19018526629999999</v>
      </c>
      <c r="AR28" s="17">
        <v>0.1017848646</v>
      </c>
      <c r="AS28" s="17">
        <v>0.99861576279999997</v>
      </c>
      <c r="AT28" s="17">
        <v>11.571194607000001</v>
      </c>
      <c r="AU28" s="17">
        <v>65.352175755999994</v>
      </c>
      <c r="AV28" s="17">
        <v>23.901142886999999</v>
      </c>
      <c r="AW28" s="17">
        <v>1.13924205E-2</v>
      </c>
      <c r="AX28" s="17">
        <v>7.8591269999999996E-4</v>
      </c>
      <c r="BA28" s="17">
        <v>6.7124446600000001</v>
      </c>
      <c r="BB28" s="17">
        <v>5.76892138E-2</v>
      </c>
      <c r="BD28" s="17" t="s">
        <v>195</v>
      </c>
      <c r="BE28" s="17">
        <v>718.60773598712399</v>
      </c>
      <c r="BF28" s="17">
        <v>1.6999384392227801</v>
      </c>
      <c r="BG28" s="17">
        <v>1.1392589868411599E-2</v>
      </c>
      <c r="BH28" s="17">
        <v>1.1245145468328499</v>
      </c>
      <c r="BI28" s="17">
        <v>0</v>
      </c>
      <c r="BJ28" s="17">
        <v>1.27473865093536E-2</v>
      </c>
      <c r="BK28" s="17">
        <v>171.27092067996799</v>
      </c>
      <c r="BL28" s="17">
        <v>171.27092067996799</v>
      </c>
      <c r="BM28" s="17">
        <v>331.10922074187698</v>
      </c>
      <c r="BN28" s="17">
        <v>10.761495415214799</v>
      </c>
      <c r="BO28" s="17">
        <v>7.24754599701273E-4</v>
      </c>
      <c r="BP28" s="17">
        <v>1.04293705513208E-3</v>
      </c>
      <c r="BQ28" s="17">
        <v>55.407457428327803</v>
      </c>
      <c r="BR28" s="17">
        <v>5.7689235588335303E-2</v>
      </c>
      <c r="BS28" s="17">
        <v>1.4368665322949501E-4</v>
      </c>
      <c r="BT28" s="17">
        <v>3.0533566791778998E-4</v>
      </c>
      <c r="BU28" s="17">
        <v>0</v>
      </c>
      <c r="BV28" s="17">
        <v>7.5651548038945</v>
      </c>
      <c r="BW28" s="17">
        <v>4.8068456718309801E-4</v>
      </c>
      <c r="BX28" s="17">
        <v>1.5221949589885101E-3</v>
      </c>
      <c r="BY28" s="17">
        <v>3.6987028861606402E-2</v>
      </c>
      <c r="BZ28" s="17">
        <v>0</v>
      </c>
      <c r="CA28" s="17">
        <v>457.38971083416999</v>
      </c>
      <c r="CB28" s="17">
        <v>0.21266019383281901</v>
      </c>
      <c r="CC28" s="17">
        <v>7.8592924395619399E-4</v>
      </c>
      <c r="CD28" s="17">
        <v>1.2566669275175399E-4</v>
      </c>
      <c r="CE28" s="17">
        <v>3.0765170986072298E-4</v>
      </c>
      <c r="CF28" s="17">
        <v>9.4695891469872201E-2</v>
      </c>
      <c r="CG28" s="17">
        <v>0.99894372316341196</v>
      </c>
      <c r="CH28" s="17">
        <v>1.0104622649599E-2</v>
      </c>
      <c r="CI28" s="5">
        <v>5.7792257210180399E-5</v>
      </c>
      <c r="CJ28" s="17">
        <v>0.141003765517176</v>
      </c>
      <c r="CK28" s="17">
        <v>2.21572360619664E-4</v>
      </c>
      <c r="CL28" s="17">
        <v>8968.5759522919798</v>
      </c>
      <c r="CM28" s="17">
        <v>8.3680917555198492E-3</v>
      </c>
      <c r="CN28" s="17">
        <v>86.451490634306793</v>
      </c>
      <c r="CO28" s="17">
        <v>11.005461974391199</v>
      </c>
      <c r="CP28" s="17">
        <v>11.7480735852801</v>
      </c>
      <c r="CQ28" s="17">
        <v>11.571100323849</v>
      </c>
      <c r="CR28" s="17">
        <v>3595.1195918848198</v>
      </c>
      <c r="CS28" s="17">
        <v>7.33105146457186E-3</v>
      </c>
      <c r="CT28" s="17">
        <v>6.97036782752304E-4</v>
      </c>
      <c r="CU28" s="17">
        <v>47.370797785318103</v>
      </c>
      <c r="CV28" s="17">
        <v>47.370797785318103</v>
      </c>
      <c r="CW28" s="17">
        <v>10.8126642574718</v>
      </c>
      <c r="CX28" s="17">
        <v>0</v>
      </c>
      <c r="CY28" s="17">
        <v>12.517095736186</v>
      </c>
      <c r="CZ28" s="17">
        <v>65.344998022247296</v>
      </c>
      <c r="DA28" s="17">
        <v>1.6364662383702301E-2</v>
      </c>
      <c r="DB28" s="17">
        <v>3.41233585267888E-2</v>
      </c>
      <c r="DC28" s="17">
        <v>0</v>
      </c>
      <c r="DD28" s="17">
        <v>233.83892840260199</v>
      </c>
      <c r="DE28" s="17">
        <v>0.95131568698422098</v>
      </c>
      <c r="DF28" s="5">
        <v>1.6582783647208598E-5</v>
      </c>
      <c r="DG28" s="17">
        <v>25.3502401306834</v>
      </c>
      <c r="DH28" s="17">
        <v>0.30930566427358602</v>
      </c>
      <c r="DI28" s="17">
        <v>3.9941449939097304E-3</v>
      </c>
      <c r="DJ28" s="17">
        <v>1.13679461876023E-2</v>
      </c>
      <c r="DK28" s="17">
        <v>0</v>
      </c>
      <c r="DL28" s="17">
        <v>1.0144405093558599E-3</v>
      </c>
      <c r="DM28" s="17">
        <v>2.05962303278824E-3</v>
      </c>
      <c r="DN28" s="17">
        <v>276.41809216473098</v>
      </c>
      <c r="DO28" s="17">
        <v>6.7124437898940101</v>
      </c>
      <c r="DP28" s="17">
        <v>7.1880119608697903</v>
      </c>
      <c r="DQ28" s="17">
        <v>2.4356288939838802</v>
      </c>
      <c r="DR28" s="17">
        <v>674.37881599067396</v>
      </c>
      <c r="DS28" s="17">
        <v>0</v>
      </c>
      <c r="DT28" s="17">
        <v>2.6065985694207799E-2</v>
      </c>
      <c r="DU28" s="17">
        <v>3.7509697940331897E-2</v>
      </c>
      <c r="DV28" s="17">
        <v>13523.5029127465</v>
      </c>
      <c r="DW28" s="17">
        <v>3844.7737441447898</v>
      </c>
      <c r="DX28" s="17">
        <v>427.19703029525402</v>
      </c>
      <c r="DY28" s="17">
        <v>4271.9707744400503</v>
      </c>
      <c r="DZ28" s="17">
        <v>5.3222289998775202E-3</v>
      </c>
      <c r="EA28" s="17">
        <v>95.694973185083498</v>
      </c>
      <c r="EB28" s="17">
        <v>99.245027578498394</v>
      </c>
      <c r="EC28" s="17">
        <v>0.46561449638056102</v>
      </c>
      <c r="ED28" s="17">
        <v>1.11309190504693E-2</v>
      </c>
      <c r="EE28" s="17">
        <v>0.19018773048496099</v>
      </c>
      <c r="EF28" s="17">
        <v>0.10178516650076801</v>
      </c>
      <c r="EG28" s="17">
        <v>0.99861040832906101</v>
      </c>
      <c r="EH28" s="17">
        <v>0.94592677160667304</v>
      </c>
      <c r="EI28" s="17">
        <v>6510.5342647024499</v>
      </c>
      <c r="EJ28" s="17">
        <v>1.7157715226772901</v>
      </c>
      <c r="EK28" s="17">
        <v>111.461651372101</v>
      </c>
      <c r="EL28" s="17">
        <v>167.27744678318101</v>
      </c>
      <c r="EM28" s="17">
        <v>1.1405586053561201</v>
      </c>
      <c r="EN28" s="17">
        <v>1.17025367488439E-2</v>
      </c>
      <c r="EO28" s="17">
        <v>5.0808300324630502E-3</v>
      </c>
      <c r="EP28" s="17">
        <v>88.995546917111696</v>
      </c>
      <c r="EQ28" s="17">
        <v>2657.2326014586902</v>
      </c>
      <c r="ER28" s="17">
        <v>2425.8279036076501</v>
      </c>
      <c r="ES28" s="17">
        <v>231.40469785104401</v>
      </c>
      <c r="ET28" s="17">
        <v>2.00035058846872</v>
      </c>
      <c r="EU28" s="17">
        <v>7.6428190322150397E-2</v>
      </c>
      <c r="EV28" s="17">
        <v>71.127299583877502</v>
      </c>
      <c r="EW28" s="17">
        <v>11.485231050998401</v>
      </c>
      <c r="EX28" s="17">
        <v>634.02009503022998</v>
      </c>
      <c r="EY28" s="17">
        <v>20.307483174876101</v>
      </c>
      <c r="EZ28" s="17">
        <v>9.6169220805017694</v>
      </c>
      <c r="FA28" s="17">
        <v>1262.5711137640001</v>
      </c>
      <c r="FB28" s="17">
        <v>3.7944367621951401E-4</v>
      </c>
      <c r="FC28" s="17">
        <v>20.933910424716402</v>
      </c>
      <c r="FD28" s="17">
        <v>13.288424029608001</v>
      </c>
      <c r="FE28" s="17">
        <v>29.730804898670002</v>
      </c>
      <c r="FF28" s="17">
        <v>5.5146707308873E-2</v>
      </c>
      <c r="FG28" s="17">
        <v>104.587732723093</v>
      </c>
      <c r="FH28" s="17">
        <v>82.735759925677399</v>
      </c>
      <c r="FI28" s="17">
        <v>23.901135054746302</v>
      </c>
      <c r="FJ28" s="17">
        <v>0.227011604574369</v>
      </c>
      <c r="FK28" s="17">
        <v>11.6370087133847</v>
      </c>
      <c r="FL28" s="17">
        <v>218.95602072944601</v>
      </c>
      <c r="FM28" s="17">
        <v>67.324037050136596</v>
      </c>
      <c r="FN28" s="17">
        <v>144.053992859776</v>
      </c>
      <c r="FO28" s="17">
        <v>12925.142345717701</v>
      </c>
      <c r="FP28" s="17">
        <v>25.373335503774801</v>
      </c>
      <c r="FQ28" s="17">
        <v>188.40206878006501</v>
      </c>
      <c r="FS28" s="25">
        <f t="shared" si="0"/>
        <v>0</v>
      </c>
      <c r="FT28" s="94">
        <f t="shared" si="1"/>
        <v>1.0462943115846648</v>
      </c>
      <c r="FU28" s="40">
        <f t="shared" si="2"/>
        <v>1.8765785097796734E-3</v>
      </c>
      <c r="FV28" s="40">
        <f t="shared" si="3"/>
        <v>1.7670775242503695E-4</v>
      </c>
      <c r="FW28" s="40">
        <f t="shared" si="4"/>
        <v>-9.0532637428110722E-4</v>
      </c>
      <c r="FX28" s="40">
        <f t="shared" si="5"/>
        <v>1.3661120535221885E-3</v>
      </c>
      <c r="FY28" s="40">
        <f t="shared" si="6"/>
        <v>1.1886634814152822E-3</v>
      </c>
      <c r="FZ28" s="40">
        <f t="shared" si="7"/>
        <v>-8.1701929220239942E-4</v>
      </c>
      <c r="GA28" s="40">
        <f t="shared" si="8"/>
        <v>1.4351675073741304E-6</v>
      </c>
      <c r="GB28" s="40">
        <f t="shared" si="9"/>
        <v>6.7290371729902614E-4</v>
      </c>
      <c r="GC28" s="40">
        <f t="shared" si="10"/>
        <v>-3.8499457782088304E-5</v>
      </c>
      <c r="GD28" s="40">
        <f t="shared" si="11"/>
        <v>8.4535009593726166E-5</v>
      </c>
      <c r="GE28" s="40">
        <f t="shared" si="12"/>
        <v>-2.2725091656222696E-3</v>
      </c>
      <c r="GF28" s="40">
        <f t="shared" si="13"/>
        <v>1.1410636687919083E-4</v>
      </c>
      <c r="GG28" s="40">
        <f t="shared" si="14"/>
        <v>-2.1032104071128251E-3</v>
      </c>
      <c r="GH28" s="40">
        <f t="shared" si="15"/>
        <v>1.5998386643786809E-3</v>
      </c>
      <c r="GI28" s="40">
        <f t="shared" si="16"/>
        <v>-8.6688557880444748E-4</v>
      </c>
      <c r="GJ28" s="40">
        <f t="shared" si="17"/>
        <v>7.8922045343307384E-5</v>
      </c>
      <c r="GK28" s="40">
        <f t="shared" si="18"/>
        <v>7.212651575093198E-6</v>
      </c>
      <c r="GL28" s="40">
        <f t="shared" si="19"/>
        <v>-1.1161698604919023E-3</v>
      </c>
      <c r="GM28" s="40">
        <f t="shared" si="20"/>
        <v>-4.1036317363071822E-5</v>
      </c>
      <c r="GN28" s="40">
        <f t="shared" si="21"/>
        <v>3.3301303991254739E-6</v>
      </c>
      <c r="GO28" s="40">
        <f t="shared" si="22"/>
        <v>-8.7209946039523532E-5</v>
      </c>
      <c r="GP28" s="40">
        <f t="shared" si="23"/>
        <v>0</v>
      </c>
      <c r="GQ28" s="40">
        <f t="shared" si="24"/>
        <v>3.7985703807825635E-5</v>
      </c>
      <c r="GR28" s="40">
        <f t="shared" si="25"/>
        <v>3.3038348219894768E-3</v>
      </c>
      <c r="GS28" s="40">
        <f t="shared" si="26"/>
        <v>-1.0712388813874415E-6</v>
      </c>
      <c r="GT28" s="40">
        <f t="shared" si="27"/>
        <v>-3.5465681125753442E-5</v>
      </c>
      <c r="GU28" s="40">
        <f t="shared" si="28"/>
        <v>-1.7181119834528621E-3</v>
      </c>
      <c r="GV28" s="40">
        <f t="shared" si="29"/>
        <v>0</v>
      </c>
      <c r="GW28" s="40">
        <f t="shared" si="30"/>
        <v>-2.6637987373998237E-3</v>
      </c>
      <c r="GX28" s="40">
        <f t="shared" si="31"/>
        <v>7.3965308466703611E-6</v>
      </c>
      <c r="GY28" s="40">
        <f t="shared" si="32"/>
        <v>-5.8108323308124291E-5</v>
      </c>
      <c r="GZ28" s="40">
        <f t="shared" si="33"/>
        <v>3.442818738548105E-4</v>
      </c>
      <c r="HA28" s="40">
        <f t="shared" si="34"/>
        <v>-2.8567140654313823E-3</v>
      </c>
      <c r="HB28" s="40">
        <f t="shared" si="35"/>
        <v>1.3159518023490091E-5</v>
      </c>
      <c r="HC28" s="40">
        <f t="shared" si="36"/>
        <v>-8.0059413259383984E-4</v>
      </c>
      <c r="HD28" s="40">
        <f t="shared" si="37"/>
        <v>-8.8299144994485876E-5</v>
      </c>
      <c r="HE28" s="40">
        <f t="shared" si="38"/>
        <v>7.8861248680884319E-5</v>
      </c>
      <c r="HF28" s="40">
        <f t="shared" si="39"/>
        <v>-9.2040431385213639E-6</v>
      </c>
      <c r="HG28" s="40">
        <f t="shared" si="40"/>
        <v>-1.325385243860527E-4</v>
      </c>
      <c r="HH28" s="40">
        <f t="shared" si="41"/>
        <v>4.3053373757566898E-4</v>
      </c>
      <c r="HI28" s="40">
        <f t="shared" si="42"/>
        <v>-8.3774528485197571E-6</v>
      </c>
      <c r="HJ28" s="40">
        <f t="shared" si="43"/>
        <v>1.2956760578453596E-5</v>
      </c>
      <c r="HK28" s="40">
        <f t="shared" si="44"/>
        <v>2.9660673931864231E-6</v>
      </c>
      <c r="HL28" s="40">
        <f t="shared" si="45"/>
        <v>-5.361893070818509E-6</v>
      </c>
      <c r="HM28" s="40">
        <f t="shared" si="46"/>
        <v>-8.1480913771171043E-6</v>
      </c>
      <c r="HN28" s="40">
        <f t="shared" si="47"/>
        <v>-1.0983159580634401E-4</v>
      </c>
      <c r="HO28" s="40">
        <f t="shared" si="48"/>
        <v>-3.2769368955238553E-7</v>
      </c>
      <c r="HP28" s="40">
        <f t="shared" si="49"/>
        <v>1.4866762651479981E-5</v>
      </c>
      <c r="HQ28" s="40">
        <f t="shared" si="50"/>
        <v>2.105062838917556E-5</v>
      </c>
      <c r="HR28" s="40">
        <f t="shared" si="51"/>
        <v>0</v>
      </c>
      <c r="HS28" s="40">
        <f t="shared" si="52"/>
        <v>0</v>
      </c>
      <c r="HT28" s="40">
        <f t="shared" si="53"/>
        <v>-1.2962579715706845E-7</v>
      </c>
      <c r="HU28" s="40">
        <f t="shared" si="54"/>
        <v>3.776847328545422E-7</v>
      </c>
    </row>
    <row r="29" spans="1:229" x14ac:dyDescent="0.3">
      <c r="A29" s="32" t="s">
        <v>196</v>
      </c>
      <c r="B29" s="15">
        <v>9557.3417795000005</v>
      </c>
      <c r="C29" s="15">
        <v>936.52255433000005</v>
      </c>
      <c r="D29" s="15">
        <v>4616.5760254999996</v>
      </c>
      <c r="E29" s="15">
        <v>3432.6404975999999</v>
      </c>
      <c r="F29" s="15">
        <v>2947.1440796000002</v>
      </c>
      <c r="G29" s="15">
        <v>398.31569902000001</v>
      </c>
      <c r="H29" s="15">
        <v>8027.2905545000003</v>
      </c>
      <c r="I29" s="17">
        <v>64.538797672000001</v>
      </c>
      <c r="J29" s="17">
        <v>0.3528909912</v>
      </c>
      <c r="K29" s="17">
        <v>1.7547849000000001E-2</v>
      </c>
      <c r="L29" s="17">
        <v>0.100080533</v>
      </c>
      <c r="M29" s="17">
        <v>33.358122381999998</v>
      </c>
      <c r="N29" s="17">
        <v>6.9053373599999995E-2</v>
      </c>
      <c r="O29" s="17">
        <v>4.8149578716999999</v>
      </c>
      <c r="P29" s="17">
        <v>7.3727599300000002E-2</v>
      </c>
      <c r="Q29" s="17">
        <v>5.0915969999999998E-2</v>
      </c>
      <c r="R29" s="17">
        <v>0.29361442939999999</v>
      </c>
      <c r="S29" s="17">
        <v>2.4901203999999999E-3</v>
      </c>
      <c r="T29" s="17">
        <v>0.1005672093</v>
      </c>
      <c r="U29" s="17">
        <v>1.3910939000000001E-2</v>
      </c>
      <c r="V29" s="17">
        <v>1.01746727E-2</v>
      </c>
      <c r="W29" s="5">
        <v>1.7230600000000001E-5</v>
      </c>
      <c r="X29" s="17">
        <v>1.0092283000000001E-2</v>
      </c>
      <c r="Y29" s="17">
        <v>54.458633910000003</v>
      </c>
      <c r="Z29" s="17">
        <v>10.115424309</v>
      </c>
      <c r="AA29" s="17">
        <v>6.2321188800000003E-2</v>
      </c>
      <c r="AB29" s="17">
        <v>0.2342275855</v>
      </c>
      <c r="AD29" s="17">
        <v>0.14160318429999999</v>
      </c>
      <c r="AE29" s="17">
        <v>0.61435723499999995</v>
      </c>
      <c r="AF29" s="17">
        <v>99.514483350000006</v>
      </c>
      <c r="AG29" s="17">
        <v>3.5313983355</v>
      </c>
      <c r="AH29" s="17">
        <v>0.17096581089999999</v>
      </c>
      <c r="AI29" s="17">
        <v>0.19411725499999999</v>
      </c>
      <c r="AJ29" s="17">
        <v>5.2279799999999999E-4</v>
      </c>
      <c r="AK29" s="17">
        <v>86.718546575999994</v>
      </c>
      <c r="AL29" s="17">
        <v>7.9556300000000003E-5</v>
      </c>
      <c r="AM29" s="17">
        <v>3.0504140000000001E-4</v>
      </c>
      <c r="AN29" s="17">
        <v>37.795454747000001</v>
      </c>
      <c r="AO29" s="17">
        <v>0.2213553724</v>
      </c>
      <c r="AP29" s="17">
        <v>3.2647594E-3</v>
      </c>
      <c r="AQ29" s="17">
        <v>5.4887846300000001E-2</v>
      </c>
      <c r="AR29" s="17">
        <v>2.9307023099999999E-2</v>
      </c>
      <c r="AS29" s="17">
        <v>0.32003092979999997</v>
      </c>
      <c r="AT29" s="17">
        <v>8.3889807976000004</v>
      </c>
      <c r="AU29" s="17">
        <v>103.57797196</v>
      </c>
      <c r="AV29" s="17">
        <v>9.4115620030000002</v>
      </c>
      <c r="AW29" s="17">
        <v>1.5683936499999999E-2</v>
      </c>
      <c r="AX29" s="17">
        <v>1.0819647E-3</v>
      </c>
      <c r="BA29" s="17">
        <v>1.928512</v>
      </c>
      <c r="BB29" s="17">
        <v>1.6595230700000001E-2</v>
      </c>
      <c r="BD29" s="17" t="s">
        <v>196</v>
      </c>
      <c r="BE29" s="17">
        <v>123.425585525405</v>
      </c>
      <c r="BF29" s="17">
        <v>4.5350012055200697</v>
      </c>
      <c r="BG29" s="17">
        <v>1.56834262730038E-2</v>
      </c>
      <c r="BH29" s="17">
        <v>0.35283547255019598</v>
      </c>
      <c r="BI29" s="17">
        <v>0</v>
      </c>
      <c r="BJ29" s="17">
        <v>1.7547597087181701E-2</v>
      </c>
      <c r="BK29" s="17">
        <v>64.702395803194193</v>
      </c>
      <c r="BL29" s="17">
        <v>64.702395803194193</v>
      </c>
      <c r="BM29" s="17">
        <v>76.772704228690898</v>
      </c>
      <c r="BN29" s="17">
        <v>20.293155386727399</v>
      </c>
      <c r="BO29" s="17">
        <v>4.0917002015024399E-2</v>
      </c>
      <c r="BP29" s="17">
        <v>5.8880439549816199E-2</v>
      </c>
      <c r="BQ29" s="17">
        <v>33.365284751617502</v>
      </c>
      <c r="BR29" s="17">
        <v>1.6594660766511699E-2</v>
      </c>
      <c r="BS29" s="17">
        <v>2.20339652022244E-2</v>
      </c>
      <c r="BT29" s="17">
        <v>4.6822287021831201E-2</v>
      </c>
      <c r="BU29" s="5">
        <v>1.7180974426634001E-5</v>
      </c>
      <c r="BV29" s="17">
        <v>4.8305035202550304</v>
      </c>
      <c r="BW29" s="17">
        <v>1.7646560611562001E-2</v>
      </c>
      <c r="BX29" s="17">
        <v>5.58809575092181E-2</v>
      </c>
      <c r="BY29" s="17">
        <v>5.0917593347038603E-2</v>
      </c>
      <c r="BZ29" s="17">
        <v>0</v>
      </c>
      <c r="CA29" s="17">
        <v>666.05110954476095</v>
      </c>
      <c r="CB29" s="17">
        <v>0.293610009959207</v>
      </c>
      <c r="CC29" s="17">
        <v>1.0819381129974499E-3</v>
      </c>
      <c r="CD29" s="17">
        <v>7.2064726621361597E-4</v>
      </c>
      <c r="CE29" s="17">
        <v>1.7643579523470899E-3</v>
      </c>
      <c r="CF29" s="17">
        <v>0.100565665332746</v>
      </c>
      <c r="CG29" s="17">
        <v>0.61436067953338902</v>
      </c>
      <c r="CH29" s="17">
        <v>1.3911455944688501E-2</v>
      </c>
      <c r="CI29" s="5">
        <v>7.9555937593296601E-5</v>
      </c>
      <c r="CJ29" s="17">
        <v>0.19411258220241601</v>
      </c>
      <c r="CK29" s="17">
        <v>3.05047371470538E-4</v>
      </c>
      <c r="CL29" s="17">
        <v>9581.2212718243609</v>
      </c>
      <c r="CM29" s="17">
        <v>1.0176094139654901E-2</v>
      </c>
      <c r="CN29" s="17">
        <v>119.82924893728401</v>
      </c>
      <c r="CO29" s="17">
        <v>22.107611285715201</v>
      </c>
      <c r="CP29" s="17">
        <v>18.4953899802784</v>
      </c>
      <c r="CQ29" s="17">
        <v>8.3873891115356898</v>
      </c>
      <c r="CR29" s="17">
        <v>742.31181320676501</v>
      </c>
      <c r="CS29" s="17">
        <v>1.00918314198636E-2</v>
      </c>
      <c r="CT29" s="17">
        <v>0.51990871731222899</v>
      </c>
      <c r="CU29" s="17">
        <v>54.660238698208303</v>
      </c>
      <c r="CV29" s="17">
        <v>54.660238698208303</v>
      </c>
      <c r="CW29" s="17">
        <v>19.417290699201299</v>
      </c>
      <c r="CX29" s="17">
        <v>0</v>
      </c>
      <c r="CY29" s="17">
        <v>10.1154372047267</v>
      </c>
      <c r="CZ29" s="17">
        <v>103.555850426379</v>
      </c>
      <c r="DA29" s="17">
        <v>1.0878456111633201E-2</v>
      </c>
      <c r="DB29" s="17">
        <v>4.8192703601775702E-2</v>
      </c>
      <c r="DC29" s="17">
        <v>0</v>
      </c>
      <c r="DD29" s="17">
        <v>368.11168447510602</v>
      </c>
      <c r="DE29" s="17">
        <v>1.98881187292305</v>
      </c>
      <c r="DF29" s="17">
        <v>1.2371744159814299E-2</v>
      </c>
      <c r="DG29" s="17">
        <v>42.9049873524893</v>
      </c>
      <c r="DH29" s="17">
        <v>1.70386569249885</v>
      </c>
      <c r="DI29" s="17">
        <v>6.0736145075150003E-2</v>
      </c>
      <c r="DJ29" s="17">
        <v>0.17286440093255401</v>
      </c>
      <c r="DK29" s="17">
        <v>0</v>
      </c>
      <c r="DL29" s="17">
        <v>4.6596309920368999E-2</v>
      </c>
      <c r="DM29" s="17">
        <v>9.4603401075744997E-2</v>
      </c>
      <c r="DN29" s="17">
        <v>99.644210628693003</v>
      </c>
      <c r="DO29" s="17">
        <v>1.92850581271184</v>
      </c>
      <c r="DP29" s="17">
        <v>12.653721295271</v>
      </c>
      <c r="DQ29" s="17">
        <v>3.54472947855766</v>
      </c>
      <c r="DR29" s="17">
        <v>936.76794729388303</v>
      </c>
      <c r="DS29" s="17">
        <v>0</v>
      </c>
      <c r="DT29" s="17">
        <v>6.9896535062748996E-2</v>
      </c>
      <c r="DU29" s="17">
        <v>0.100582989424868</v>
      </c>
      <c r="DV29" s="17">
        <v>8012.6730076004296</v>
      </c>
      <c r="DW29" s="17">
        <v>4152.1793029977298</v>
      </c>
      <c r="DX29" s="17">
        <v>461.35307308564302</v>
      </c>
      <c r="DY29" s="17">
        <v>4613.5323760833699</v>
      </c>
      <c r="DZ29" s="17">
        <v>1.6353732217477501E-2</v>
      </c>
      <c r="EA29" s="17">
        <v>143.26752559753501</v>
      </c>
      <c r="EB29" s="17">
        <v>17.8187601422635</v>
      </c>
      <c r="EC29" s="17">
        <v>0.22161197354674</v>
      </c>
      <c r="ED29" s="17">
        <v>3.26461636821596E-3</v>
      </c>
      <c r="EE29" s="17">
        <v>5.48880357236948E-2</v>
      </c>
      <c r="EF29" s="17">
        <v>2.9307630972734301E-2</v>
      </c>
      <c r="EG29" s="17">
        <v>0.32004072871575201</v>
      </c>
      <c r="EH29" s="17">
        <v>3.5880668935222602</v>
      </c>
      <c r="EI29" s="17">
        <v>5207.06192982026</v>
      </c>
      <c r="EJ29" s="17">
        <v>3.4047812647916298</v>
      </c>
      <c r="EK29" s="17">
        <v>87.366111068855901</v>
      </c>
      <c r="EL29" s="17">
        <v>161.19155025711399</v>
      </c>
      <c r="EM29" s="17">
        <v>2.8783213531969798</v>
      </c>
      <c r="EN29" s="17">
        <v>0.83263186715830195</v>
      </c>
      <c r="EO29" s="17">
        <v>3.2471176331178302E-3</v>
      </c>
      <c r="EP29" s="17">
        <v>64.857239140858795</v>
      </c>
      <c r="EQ29" s="17">
        <v>3436.7618752643798</v>
      </c>
      <c r="ER29" s="17">
        <v>2950.7326967285799</v>
      </c>
      <c r="ES29" s="17">
        <v>486.02917853579902</v>
      </c>
      <c r="ET29" s="17">
        <v>2.3172026560183401</v>
      </c>
      <c r="EU29" s="17">
        <v>0.15481412139751</v>
      </c>
      <c r="EV29" s="17">
        <v>138.046446083213</v>
      </c>
      <c r="EW29" s="17">
        <v>11.7865744528403</v>
      </c>
      <c r="EX29" s="17">
        <v>748.03583156687898</v>
      </c>
      <c r="EY29" s="17">
        <v>14.2176059249215</v>
      </c>
      <c r="EZ29" s="17">
        <v>12.0279799192006</v>
      </c>
      <c r="FA29" s="17">
        <v>1646.4790791293899</v>
      </c>
      <c r="FB29" s="17">
        <v>5.2240050676763503E-4</v>
      </c>
      <c r="FC29" s="17">
        <v>24.760988938968701</v>
      </c>
      <c r="FD29" s="17">
        <v>13.877385214702599</v>
      </c>
      <c r="FE29" s="17">
        <v>37.165803285989099</v>
      </c>
      <c r="FF29" s="17">
        <v>2.5052725285360702</v>
      </c>
      <c r="FG29" s="17">
        <v>397.400396015365</v>
      </c>
      <c r="FH29" s="17">
        <v>125.17753575763101</v>
      </c>
      <c r="FI29" s="17">
        <v>9.4115785561324099</v>
      </c>
      <c r="FJ29" s="17">
        <v>6.2722319732361598</v>
      </c>
      <c r="FK29" s="17">
        <v>21.651233444707401</v>
      </c>
      <c r="FL29" s="17">
        <v>362.378498970961</v>
      </c>
      <c r="FM29" s="17">
        <v>86.6988351660614</v>
      </c>
      <c r="FN29" s="17">
        <v>26.061552243687899</v>
      </c>
      <c r="FO29" s="17">
        <v>8027.97382397196</v>
      </c>
      <c r="FP29" s="17">
        <v>37.784270883610802</v>
      </c>
      <c r="FQ29" s="17">
        <v>276.34544831747598</v>
      </c>
      <c r="FS29" s="25">
        <f t="shared" si="0"/>
        <v>0</v>
      </c>
      <c r="FT29" s="94">
        <f t="shared" si="1"/>
        <v>0.99809406249857946</v>
      </c>
      <c r="FU29" s="40">
        <f t="shared" si="2"/>
        <v>2.498549583690798E-3</v>
      </c>
      <c r="FV29" s="40">
        <f t="shared" si="3"/>
        <v>2.6202568507123134E-4</v>
      </c>
      <c r="FW29" s="40">
        <f t="shared" si="4"/>
        <v>-6.5928718596160488E-4</v>
      </c>
      <c r="FX29" s="40">
        <f t="shared" si="5"/>
        <v>1.2006435475143556E-3</v>
      </c>
      <c r="FY29" s="40">
        <f t="shared" si="6"/>
        <v>1.2176592089338104E-3</v>
      </c>
      <c r="FZ29" s="40">
        <f t="shared" si="7"/>
        <v>-2.2979335408746921E-3</v>
      </c>
      <c r="GA29" s="40">
        <f t="shared" si="8"/>
        <v>8.5118318232123169E-5</v>
      </c>
      <c r="GB29" s="40">
        <f t="shared" si="9"/>
        <v>2.5348803680172757E-3</v>
      </c>
      <c r="GC29" s="40">
        <f t="shared" si="10"/>
        <v>-1.5732521143492582E-4</v>
      </c>
      <c r="GD29" s="40">
        <f t="shared" si="11"/>
        <v>-1.4355766242337598E-5</v>
      </c>
      <c r="GE29" s="40">
        <f t="shared" si="12"/>
        <v>-2.8286363658694127E-3</v>
      </c>
      <c r="GF29" s="40">
        <f t="shared" si="13"/>
        <v>2.1471141377455447E-4</v>
      </c>
      <c r="GG29" s="40">
        <f t="shared" si="14"/>
        <v>-2.8546233973483254E-3</v>
      </c>
      <c r="GH29" s="40">
        <f t="shared" si="15"/>
        <v>3.2286156949368787E-3</v>
      </c>
      <c r="GI29" s="40">
        <f t="shared" si="16"/>
        <v>-2.7137894237647792E-3</v>
      </c>
      <c r="GJ29" s="40">
        <f t="shared" si="17"/>
        <v>3.1882865800364681E-5</v>
      </c>
      <c r="GK29" s="40">
        <f t="shared" si="18"/>
        <v>-1.5051851511596546E-5</v>
      </c>
      <c r="GL29" s="40">
        <f t="shared" si="19"/>
        <v>-2.0541904075377744E-3</v>
      </c>
      <c r="GM29" s="40">
        <f t="shared" si="20"/>
        <v>-1.5352591214895533E-5</v>
      </c>
      <c r="GN29" s="40">
        <f t="shared" si="21"/>
        <v>3.7161020438667291E-5</v>
      </c>
      <c r="GO29" s="40">
        <f t="shared" si="22"/>
        <v>1.3970372284316735E-4</v>
      </c>
      <c r="GP29" s="40">
        <f t="shared" si="23"/>
        <v>-2.8800838836720351E-3</v>
      </c>
      <c r="GQ29" s="40">
        <f t="shared" si="24"/>
        <v>-4.4745092502954453E-5</v>
      </c>
      <c r="GR29" s="40">
        <f t="shared" si="25"/>
        <v>3.7019802689409781E-3</v>
      </c>
      <c r="GS29" s="40">
        <f t="shared" si="26"/>
        <v>1.2748577129236661E-6</v>
      </c>
      <c r="GT29" s="40">
        <f t="shared" si="27"/>
        <v>-4.6716911685004553E-5</v>
      </c>
      <c r="GU29" s="40">
        <f t="shared" si="28"/>
        <v>-2.6770522821103738E-3</v>
      </c>
      <c r="GV29" s="40">
        <f t="shared" si="29"/>
        <v>0</v>
      </c>
      <c r="GW29" s="40">
        <f t="shared" si="30"/>
        <v>-2.8493236637333673E-3</v>
      </c>
      <c r="GX29" s="40">
        <f t="shared" si="31"/>
        <v>5.6067271496757825E-6</v>
      </c>
      <c r="GY29" s="40">
        <f t="shared" si="32"/>
        <v>1.3036019916491542E-3</v>
      </c>
      <c r="GZ29" s="40">
        <f t="shared" si="33"/>
        <v>3.7750323784338552E-3</v>
      </c>
      <c r="HA29" s="40">
        <f t="shared" si="34"/>
        <v>-2.844348877843338E-3</v>
      </c>
      <c r="HB29" s="40">
        <f t="shared" si="35"/>
        <v>-2.407203617206622E-5</v>
      </c>
      <c r="HC29" s="40">
        <f t="shared" si="36"/>
        <v>-7.6031896136741358E-4</v>
      </c>
      <c r="HD29" s="40">
        <f t="shared" si="37"/>
        <v>-2.2730327844366219E-4</v>
      </c>
      <c r="HE29" s="40">
        <f t="shared" si="38"/>
        <v>-4.5553488963389764E-6</v>
      </c>
      <c r="HF29" s="40">
        <f t="shared" si="39"/>
        <v>1.9575934735383776E-5</v>
      </c>
      <c r="HG29" s="40">
        <f t="shared" si="40"/>
        <v>-2.9590498286270528E-4</v>
      </c>
      <c r="HH29" s="40">
        <f t="shared" si="41"/>
        <v>1.1592271014606928E-3</v>
      </c>
      <c r="HI29" s="40">
        <f t="shared" si="42"/>
        <v>-4.3810819272011711E-5</v>
      </c>
      <c r="HJ29" s="40">
        <f t="shared" si="43"/>
        <v>3.451104526196886E-6</v>
      </c>
      <c r="HK29" s="40">
        <f t="shared" si="44"/>
        <v>2.0741538034314536E-5</v>
      </c>
      <c r="HL29" s="40">
        <f t="shared" si="45"/>
        <v>3.061865226013872E-5</v>
      </c>
      <c r="HM29" s="40">
        <f t="shared" si="46"/>
        <v>-1.8973533289836093E-4</v>
      </c>
      <c r="HN29" s="40">
        <f t="shared" si="47"/>
        <v>-2.1357372810452992E-4</v>
      </c>
      <c r="HO29" s="40">
        <f t="shared" si="48"/>
        <v>1.758808198298287E-6</v>
      </c>
      <c r="HP29" s="40">
        <f t="shared" si="49"/>
        <v>-3.2531819814389129E-5</v>
      </c>
      <c r="HQ29" s="40">
        <f t="shared" si="50"/>
        <v>-2.4572892766334165E-5</v>
      </c>
      <c r="HR29" s="40">
        <f t="shared" si="51"/>
        <v>0</v>
      </c>
      <c r="HS29" s="40">
        <f t="shared" si="52"/>
        <v>0</v>
      </c>
      <c r="HT29" s="40">
        <f t="shared" si="53"/>
        <v>-3.2083223542514721E-6</v>
      </c>
      <c r="HU29" s="40">
        <f t="shared" si="54"/>
        <v>-3.4343209721266049E-5</v>
      </c>
    </row>
    <row r="30" spans="1:229" x14ac:dyDescent="0.3">
      <c r="A30" s="32" t="s">
        <v>197</v>
      </c>
      <c r="B30" s="15">
        <v>19113.295434</v>
      </c>
      <c r="C30" s="15">
        <v>1214.2468254</v>
      </c>
      <c r="D30" s="15">
        <v>4927.4193230999999</v>
      </c>
      <c r="E30" s="15">
        <v>4389.9981313999997</v>
      </c>
      <c r="F30" s="15">
        <v>3966.8333355999998</v>
      </c>
      <c r="G30" s="15">
        <v>423.44909252000002</v>
      </c>
      <c r="H30" s="15">
        <v>3026.5429205</v>
      </c>
      <c r="I30" s="17">
        <v>42.421060674000003</v>
      </c>
      <c r="J30" s="17">
        <v>1.278618663</v>
      </c>
      <c r="K30" s="17">
        <v>0.89539690299999997</v>
      </c>
      <c r="L30" s="17">
        <v>7.1598411900000006E-2</v>
      </c>
      <c r="M30" s="17">
        <v>52.230074395999999</v>
      </c>
      <c r="N30" s="17">
        <v>4.2154109000000002E-2</v>
      </c>
      <c r="O30" s="17">
        <v>7.5311126577999996</v>
      </c>
      <c r="P30" s="17">
        <v>4.7830102700000002E-2</v>
      </c>
      <c r="Q30" s="17">
        <v>2.069648E-2</v>
      </c>
      <c r="R30" s="17">
        <v>0.11900471999999999</v>
      </c>
      <c r="S30" s="17">
        <v>9.5730907000000001E-3</v>
      </c>
      <c r="T30" s="17">
        <v>0.9338393291</v>
      </c>
      <c r="U30" s="17">
        <v>0.89391857900000005</v>
      </c>
      <c r="V30" s="17">
        <v>5.3081203999999996E-3</v>
      </c>
      <c r="X30" s="17">
        <v>4.1023329999999997E-3</v>
      </c>
      <c r="Y30" s="17">
        <v>43.424753371000001</v>
      </c>
      <c r="Z30" s="17">
        <v>13.263862764000001</v>
      </c>
      <c r="AA30" s="17">
        <v>8.7550614799999996E-2</v>
      </c>
      <c r="AB30" s="17">
        <v>0.1337853095</v>
      </c>
      <c r="AD30" s="17">
        <v>0.1190405969</v>
      </c>
      <c r="AE30" s="17">
        <v>3.5825558000000002</v>
      </c>
      <c r="AF30" s="17">
        <v>33.918789990000001</v>
      </c>
      <c r="AG30" s="17">
        <v>2.2603675383000001</v>
      </c>
      <c r="AH30" s="17">
        <v>1.0401598591000001</v>
      </c>
      <c r="AI30" s="17">
        <v>1.8554333300000001</v>
      </c>
      <c r="AJ30" s="17">
        <v>2.125087E-4</v>
      </c>
      <c r="AK30" s="17">
        <v>66.020798862999996</v>
      </c>
      <c r="AL30" s="17">
        <v>3.2338200000000002E-5</v>
      </c>
      <c r="AM30" s="17">
        <v>0.88838799410000002</v>
      </c>
      <c r="AN30" s="17">
        <v>13.325806438000001</v>
      </c>
      <c r="AO30" s="17">
        <v>0.50391893649999997</v>
      </c>
      <c r="AP30" s="17">
        <v>1.2075192300000001E-2</v>
      </c>
      <c r="AQ30" s="17">
        <v>0.20337524979999999</v>
      </c>
      <c r="AR30" s="17">
        <v>0.1086998577</v>
      </c>
      <c r="AS30" s="17">
        <v>1.1376047161</v>
      </c>
      <c r="AT30" s="17">
        <v>14.325945371</v>
      </c>
      <c r="AU30" s="17">
        <v>22.355730283</v>
      </c>
      <c r="AV30" s="17">
        <v>31.722017175000001</v>
      </c>
      <c r="AW30" s="17">
        <v>6.3752555000000004E-3</v>
      </c>
      <c r="AX30" s="17">
        <v>4.3980069999999998E-4</v>
      </c>
      <c r="BA30" s="17">
        <v>7.1494499999999999</v>
      </c>
      <c r="BB30" s="17">
        <v>6.14589392E-2</v>
      </c>
      <c r="BD30" s="17" t="s">
        <v>197</v>
      </c>
      <c r="BE30" s="17">
        <v>35.448154388288103</v>
      </c>
      <c r="BF30" s="17">
        <v>4.1557144458416904</v>
      </c>
      <c r="BG30" s="17">
        <v>6.3744443754581402E-3</v>
      </c>
      <c r="BH30" s="17">
        <v>1.2783130360074499</v>
      </c>
      <c r="BI30" s="17">
        <v>0</v>
      </c>
      <c r="BJ30" s="17">
        <v>0.89539962615343205</v>
      </c>
      <c r="BK30" s="17">
        <v>42.5002167937743</v>
      </c>
      <c r="BL30" s="17">
        <v>42.5002167937743</v>
      </c>
      <c r="BM30" s="17">
        <v>24.731788457811799</v>
      </c>
      <c r="BN30" s="17">
        <v>7.4514963926301698</v>
      </c>
      <c r="BO30" s="17">
        <v>2.9333977854572101E-2</v>
      </c>
      <c r="BP30" s="17">
        <v>4.2212341032975602E-2</v>
      </c>
      <c r="BQ30" s="17">
        <v>52.232847095698197</v>
      </c>
      <c r="BR30" s="17">
        <v>6.1458713444247803E-2</v>
      </c>
      <c r="BS30" s="17">
        <v>1.348749913193E-2</v>
      </c>
      <c r="BT30" s="17">
        <v>2.8660959782183301E-2</v>
      </c>
      <c r="BU30" s="17">
        <v>0</v>
      </c>
      <c r="BV30" s="17">
        <v>7.5389847655011897</v>
      </c>
      <c r="BW30" s="17">
        <v>1.14747302920572E-2</v>
      </c>
      <c r="BX30" s="17">
        <v>3.6336679839283001E-2</v>
      </c>
      <c r="BY30" s="17">
        <v>2.0696118269528298E-2</v>
      </c>
      <c r="BZ30" s="17">
        <v>0</v>
      </c>
      <c r="CA30" s="17">
        <v>9078.4123879585695</v>
      </c>
      <c r="CB30" s="17">
        <v>0.11900399930757199</v>
      </c>
      <c r="CC30" s="17">
        <v>4.3977916623401002E-4</v>
      </c>
      <c r="CD30" s="17">
        <v>2.7744106990305098E-3</v>
      </c>
      <c r="CE30" s="17">
        <v>6.7925437369445096E-3</v>
      </c>
      <c r="CF30" s="17">
        <v>0.93383888076059596</v>
      </c>
      <c r="CG30" s="17">
        <v>3.5825971949437001</v>
      </c>
      <c r="CH30" s="17">
        <v>0.89392250921030303</v>
      </c>
      <c r="CI30" s="5">
        <v>3.2340982608012703E-5</v>
      </c>
      <c r="CJ30" s="17">
        <v>1.8554338547815401</v>
      </c>
      <c r="CK30" s="17">
        <v>0.88838453567904996</v>
      </c>
      <c r="CL30" s="17">
        <v>19123.389199777299</v>
      </c>
      <c r="CM30" s="17">
        <v>5.3078117652286903E-3</v>
      </c>
      <c r="CN30" s="17">
        <v>224.69471778151001</v>
      </c>
      <c r="CO30" s="17">
        <v>64.033896464094994</v>
      </c>
      <c r="CP30" s="17">
        <v>25.031584969655501</v>
      </c>
      <c r="CQ30" s="17">
        <v>14.3258478855746</v>
      </c>
      <c r="CR30" s="17">
        <v>193.44951567812001</v>
      </c>
      <c r="CS30" s="17">
        <v>4.10230183231534E-3</v>
      </c>
      <c r="CT30" s="17">
        <v>7.12215420917453E-4</v>
      </c>
      <c r="CU30" s="17">
        <v>43.527143793285802</v>
      </c>
      <c r="CV30" s="17">
        <v>43.527143793285802</v>
      </c>
      <c r="CW30" s="17">
        <v>8.2016637181461292</v>
      </c>
      <c r="CX30" s="17">
        <v>0</v>
      </c>
      <c r="CY30" s="17">
        <v>13.263818319306401</v>
      </c>
      <c r="CZ30" s="17">
        <v>22.351652396840102</v>
      </c>
      <c r="DA30" s="17">
        <v>3.1211835840208899E-2</v>
      </c>
      <c r="DB30" s="17">
        <v>4.7463965174247703E-2</v>
      </c>
      <c r="DC30" s="17">
        <v>0</v>
      </c>
      <c r="DD30" s="17">
        <v>67.427525761978004</v>
      </c>
      <c r="DE30" s="17">
        <v>0.34872496591962998</v>
      </c>
      <c r="DF30" s="5">
        <v>1.69452120892651E-5</v>
      </c>
      <c r="DG30" s="17">
        <v>15.560093715382401</v>
      </c>
      <c r="DH30" s="17">
        <v>0.82397194070448698</v>
      </c>
      <c r="DI30" s="17">
        <v>3.4777929859951297E-2</v>
      </c>
      <c r="DJ30" s="17">
        <v>9.8983456185893604E-2</v>
      </c>
      <c r="DK30" s="17">
        <v>0</v>
      </c>
      <c r="DL30" s="17">
        <v>3.9245933299161602E-2</v>
      </c>
      <c r="DM30" s="17">
        <v>7.9681294002876907E-2</v>
      </c>
      <c r="DN30" s="17">
        <v>33.918847103582998</v>
      </c>
      <c r="DO30" s="17">
        <v>7.1494638102481796</v>
      </c>
      <c r="DP30" s="17">
        <v>6.1261300395767098</v>
      </c>
      <c r="DQ30" s="17">
        <v>2.2599891709381699</v>
      </c>
      <c r="DR30" s="17">
        <v>1214.2147247805001</v>
      </c>
      <c r="DS30" s="17">
        <v>0</v>
      </c>
      <c r="DT30" s="17">
        <v>0.42526329425640802</v>
      </c>
      <c r="DU30" s="17">
        <v>0.61196400072752599</v>
      </c>
      <c r="DV30" s="17">
        <v>3087.1353060290899</v>
      </c>
      <c r="DW30" s="17">
        <v>4430.8691678103096</v>
      </c>
      <c r="DX30" s="17">
        <v>492.31935554490002</v>
      </c>
      <c r="DY30" s="17">
        <v>4923.1885233552102</v>
      </c>
      <c r="DZ30" s="17">
        <v>5.1236779332771102E-3</v>
      </c>
      <c r="EA30" s="17">
        <v>128.42728785749301</v>
      </c>
      <c r="EB30" s="17">
        <v>5.0525387817131504</v>
      </c>
      <c r="EC30" s="17">
        <v>0.50395989517022399</v>
      </c>
      <c r="ED30" s="17">
        <v>1.2074594513798101E-2</v>
      </c>
      <c r="EE30" s="17">
        <v>0.203375265155398</v>
      </c>
      <c r="EF30" s="17">
        <v>0.10869945018932201</v>
      </c>
      <c r="EG30" s="17">
        <v>1.1373564443856501</v>
      </c>
      <c r="EH30" s="17">
        <v>1.10257944410456</v>
      </c>
      <c r="EI30" s="17">
        <v>1832.04351769705</v>
      </c>
      <c r="EJ30" s="17">
        <v>4.8369591428429697</v>
      </c>
      <c r="EK30" s="17">
        <v>222.28841493190399</v>
      </c>
      <c r="EL30" s="17">
        <v>331.81449759420599</v>
      </c>
      <c r="EM30" s="17">
        <v>1.1167937278504301</v>
      </c>
      <c r="EN30" s="17">
        <v>1.19572066337076E-2</v>
      </c>
      <c r="EO30" s="17">
        <v>8.8795038498211392E-3</v>
      </c>
      <c r="EP30" s="17">
        <v>216.33985945534801</v>
      </c>
      <c r="EQ30" s="17">
        <v>4390.7131082068099</v>
      </c>
      <c r="ER30" s="17">
        <v>3967.2737639716202</v>
      </c>
      <c r="ES30" s="17">
        <v>423.43934423518903</v>
      </c>
      <c r="ET30" s="17">
        <v>3.3448983724378101</v>
      </c>
      <c r="EU30" s="17">
        <v>5.1857550554737897E-2</v>
      </c>
      <c r="EV30" s="17">
        <v>250.95479025777499</v>
      </c>
      <c r="EW30" s="17">
        <v>18.918816007760199</v>
      </c>
      <c r="EX30" s="17">
        <v>955.178437143471</v>
      </c>
      <c r="EY30" s="17">
        <v>42.353694781108601</v>
      </c>
      <c r="EZ30" s="17">
        <v>11.9989605758472</v>
      </c>
      <c r="FA30" s="17">
        <v>1705.96093343695</v>
      </c>
      <c r="FB30" s="17">
        <v>2.1234629645551799E-4</v>
      </c>
      <c r="FC30" s="17">
        <v>30.917726529957999</v>
      </c>
      <c r="FD30" s="17">
        <v>77.954973241400594</v>
      </c>
      <c r="FE30" s="17">
        <v>122.992207984038</v>
      </c>
      <c r="FF30" s="17">
        <v>5.3133117390609302E-2</v>
      </c>
      <c r="FG30" s="17">
        <v>422.77211691110398</v>
      </c>
      <c r="FH30" s="17">
        <v>24.433073070554599</v>
      </c>
      <c r="FI30" s="17">
        <v>31.721839004833601</v>
      </c>
      <c r="FJ30" s="17">
        <v>2.9126895561544801</v>
      </c>
      <c r="FK30" s="17">
        <v>8.1487656246205198</v>
      </c>
      <c r="FL30" s="17">
        <v>104.717414458947</v>
      </c>
      <c r="FM30" s="17">
        <v>66.016724178285997</v>
      </c>
      <c r="FN30" s="17">
        <v>8.9577467230609003</v>
      </c>
      <c r="FO30" s="17">
        <v>3026.9606979833202</v>
      </c>
      <c r="FP30" s="17">
        <v>13.323511374707399</v>
      </c>
      <c r="FQ30" s="17">
        <v>42.638967669003499</v>
      </c>
      <c r="FS30" s="25">
        <f t="shared" si="0"/>
        <v>0</v>
      </c>
      <c r="FT30" s="94">
        <f t="shared" si="1"/>
        <v>1.0198795471926214</v>
      </c>
      <c r="FU30" s="40">
        <f t="shared" si="2"/>
        <v>5.2810180286042181E-4</v>
      </c>
      <c r="FV30" s="40">
        <f t="shared" si="3"/>
        <v>-2.6436650957986268E-5</v>
      </c>
      <c r="FW30" s="40">
        <f t="shared" si="4"/>
        <v>-8.586238489903795E-4</v>
      </c>
      <c r="FX30" s="40">
        <f t="shared" si="5"/>
        <v>1.628649455899009E-4</v>
      </c>
      <c r="FY30" s="40">
        <f t="shared" si="6"/>
        <v>1.1102769750060889E-4</v>
      </c>
      <c r="FZ30" s="40">
        <f t="shared" si="7"/>
        <v>-1.5987178172168809E-3</v>
      </c>
      <c r="GA30" s="40">
        <f t="shared" si="8"/>
        <v>1.3803785186404432E-4</v>
      </c>
      <c r="GB30" s="40">
        <f t="shared" si="9"/>
        <v>1.8659627674706284E-3</v>
      </c>
      <c r="GC30" s="40">
        <f t="shared" si="10"/>
        <v>-2.3902904078766833E-4</v>
      </c>
      <c r="GD30" s="40">
        <f t="shared" si="11"/>
        <v>3.0412808252505488E-6</v>
      </c>
      <c r="GE30" s="40">
        <f t="shared" si="12"/>
        <v>-7.2757217750951436E-4</v>
      </c>
      <c r="GF30" s="40">
        <f t="shared" si="13"/>
        <v>5.3086267447679752E-5</v>
      </c>
      <c r="GG30" s="40">
        <f t="shared" si="14"/>
        <v>-1.3403404841751972E-4</v>
      </c>
      <c r="GH30" s="40">
        <f t="shared" si="15"/>
        <v>1.0452781758664702E-3</v>
      </c>
      <c r="GI30" s="40">
        <f t="shared" si="16"/>
        <v>-3.9081180270600824E-4</v>
      </c>
      <c r="GJ30" s="40">
        <f t="shared" si="17"/>
        <v>-1.747787409749357E-5</v>
      </c>
      <c r="GK30" s="40">
        <f t="shared" si="18"/>
        <v>-6.055998686434853E-6</v>
      </c>
      <c r="GL30" s="40">
        <f t="shared" si="19"/>
        <v>-6.4099090014691211E-4</v>
      </c>
      <c r="GM30" s="40">
        <f t="shared" si="20"/>
        <v>-4.80103364760555E-7</v>
      </c>
      <c r="GN30" s="40">
        <f t="shared" si="21"/>
        <v>4.3966088134997504E-6</v>
      </c>
      <c r="GO30" s="40">
        <f t="shared" si="22"/>
        <v>-5.8143890502065393E-5</v>
      </c>
      <c r="GP30" s="40">
        <f t="shared" si="23"/>
        <v>0</v>
      </c>
      <c r="GQ30" s="40">
        <f t="shared" si="24"/>
        <v>-7.5975511153588367E-6</v>
      </c>
      <c r="GR30" s="40">
        <f t="shared" si="25"/>
        <v>2.3578814924065709E-3</v>
      </c>
      <c r="GS30" s="40">
        <f t="shared" si="26"/>
        <v>-3.3508107246652009E-6</v>
      </c>
      <c r="GT30" s="40">
        <f t="shared" si="27"/>
        <v>5.3569746922570175E-5</v>
      </c>
      <c r="GU30" s="40">
        <f t="shared" si="28"/>
        <v>-1.7881973921143735E-4</v>
      </c>
      <c r="GV30" s="40">
        <f t="shared" si="29"/>
        <v>0</v>
      </c>
      <c r="GW30" s="40">
        <f t="shared" si="30"/>
        <v>-9.5236079886879172E-4</v>
      </c>
      <c r="GX30" s="40">
        <f t="shared" si="31"/>
        <v>1.1554584495215374E-5</v>
      </c>
      <c r="GY30" s="40">
        <f t="shared" si="32"/>
        <v>1.683833150122452E-6</v>
      </c>
      <c r="GZ30" s="40">
        <f t="shared" si="33"/>
        <v>-1.673919641028135E-4</v>
      </c>
      <c r="HA30" s="40">
        <f t="shared" si="34"/>
        <v>-2.8193398259027435E-3</v>
      </c>
      <c r="HB30" s="40">
        <f t="shared" si="35"/>
        <v>2.8283502916331089E-7</v>
      </c>
      <c r="HC30" s="40">
        <f t="shared" si="36"/>
        <v>-7.6422068593903715E-4</v>
      </c>
      <c r="HD30" s="40">
        <f t="shared" si="37"/>
        <v>-6.1718197661526558E-5</v>
      </c>
      <c r="HE30" s="40">
        <f t="shared" si="38"/>
        <v>8.604709021222766E-5</v>
      </c>
      <c r="HF30" s="40">
        <f t="shared" si="39"/>
        <v>-3.8929172535339673E-6</v>
      </c>
      <c r="HG30" s="40">
        <f t="shared" si="40"/>
        <v>-1.722269720245159E-4</v>
      </c>
      <c r="HH30" s="40">
        <f t="shared" si="41"/>
        <v>8.1280275967606508E-5</v>
      </c>
      <c r="HI30" s="40">
        <f t="shared" si="42"/>
        <v>-4.9505315281828498E-5</v>
      </c>
      <c r="HJ30" s="40">
        <f t="shared" si="43"/>
        <v>7.5502786222889973E-8</v>
      </c>
      <c r="HK30" s="40">
        <f t="shared" si="44"/>
        <v>-3.7489531873952727E-6</v>
      </c>
      <c r="HL30" s="40">
        <f t="shared" si="45"/>
        <v>-2.1824075694857668E-4</v>
      </c>
      <c r="HM30" s="40">
        <f t="shared" si="46"/>
        <v>-6.8048162180631986E-6</v>
      </c>
      <c r="HN30" s="40">
        <f t="shared" si="47"/>
        <v>-1.8240898902770208E-4</v>
      </c>
      <c r="HO30" s="40">
        <f t="shared" si="48"/>
        <v>-5.6166089759420673E-6</v>
      </c>
      <c r="HP30" s="40">
        <f t="shared" si="49"/>
        <v>-1.272301230688243E-4</v>
      </c>
      <c r="HQ30" s="40">
        <f t="shared" si="50"/>
        <v>-4.8962555061788432E-5</v>
      </c>
      <c r="HR30" s="40">
        <f t="shared" si="51"/>
        <v>0</v>
      </c>
      <c r="HS30" s="40">
        <f t="shared" si="52"/>
        <v>0</v>
      </c>
      <c r="HT30" s="40">
        <f t="shared" si="53"/>
        <v>1.9316518305187112E-6</v>
      </c>
      <c r="HU30" s="40">
        <f t="shared" si="54"/>
        <v>-3.6732777222498162E-6</v>
      </c>
    </row>
    <row r="31" spans="1:229" x14ac:dyDescent="0.3">
      <c r="A31" s="32" t="s">
        <v>198</v>
      </c>
      <c r="B31" s="15">
        <v>16372.812888</v>
      </c>
      <c r="C31" s="15">
        <v>447.58596189999997</v>
      </c>
      <c r="D31" s="15">
        <v>18793.150183000002</v>
      </c>
      <c r="E31" s="15">
        <v>7911.9010522999997</v>
      </c>
      <c r="F31" s="15">
        <v>7259.0834508999997</v>
      </c>
      <c r="G31" s="15">
        <v>228.60104629</v>
      </c>
      <c r="H31" s="15">
        <v>14498.603306000001</v>
      </c>
      <c r="I31" s="17">
        <v>140.13426414</v>
      </c>
      <c r="J31" s="17">
        <v>0.1122740491</v>
      </c>
      <c r="K31" s="17">
        <v>5.1625210539999999</v>
      </c>
      <c r="L31" s="17">
        <v>4.0338498600000001E-2</v>
      </c>
      <c r="M31" s="17">
        <v>51.285155934999999</v>
      </c>
      <c r="N31" s="17">
        <v>2.1440850000000001E-2</v>
      </c>
      <c r="O31" s="17">
        <v>10.22718757</v>
      </c>
      <c r="P31" s="17">
        <v>3.0549925200000001E-2</v>
      </c>
      <c r="Q31" s="17">
        <v>0.156702867</v>
      </c>
      <c r="R31" s="17">
        <v>0.90104181000000005</v>
      </c>
      <c r="S31" s="17">
        <v>5.5927166000000004E-3</v>
      </c>
      <c r="T31" s="17">
        <v>5.1201985042000002</v>
      </c>
      <c r="U31" s="17">
        <v>5.1513279900000004</v>
      </c>
      <c r="V31" s="17">
        <v>3.02574374E-2</v>
      </c>
      <c r="X31" s="17">
        <v>3.1060753E-2</v>
      </c>
      <c r="Y31" s="17">
        <v>159.66446103000001</v>
      </c>
      <c r="Z31" s="17">
        <v>7.8684311850000004</v>
      </c>
      <c r="AA31" s="17">
        <v>0.1738825202</v>
      </c>
      <c r="AB31" s="17">
        <v>0.12436916050000001</v>
      </c>
      <c r="AD31" s="17">
        <v>6.7467836000000003E-2</v>
      </c>
      <c r="AE31" s="17">
        <v>16.651930065999998</v>
      </c>
      <c r="AF31" s="17">
        <v>186.28443666999999</v>
      </c>
      <c r="AG31" s="17">
        <v>13.939428874000001</v>
      </c>
      <c r="AH31" s="17">
        <v>0.72968702279999997</v>
      </c>
      <c r="AI31" s="17">
        <v>10.814455648999999</v>
      </c>
      <c r="AJ31" s="17">
        <v>1.6090041000000001E-3</v>
      </c>
      <c r="AK31" s="17">
        <v>278.89770131</v>
      </c>
      <c r="AL31" s="17">
        <v>2.4484810000000002E-4</v>
      </c>
      <c r="AM31" s="17">
        <v>5.1094533176999999</v>
      </c>
      <c r="AN31" s="17">
        <v>470.60949778000003</v>
      </c>
      <c r="AO31" s="17">
        <v>0.32848468650000001</v>
      </c>
      <c r="AP31" s="17">
        <v>4.7065220000000002E-4</v>
      </c>
      <c r="AQ31" s="17">
        <v>6.0967970000000002E-3</v>
      </c>
      <c r="AR31" s="17">
        <v>3.1843804999999998E-3</v>
      </c>
      <c r="AS31" s="17">
        <v>0.1431160044</v>
      </c>
      <c r="AT31" s="17">
        <v>97.786790718000006</v>
      </c>
      <c r="AU31" s="17">
        <v>88.771269970000006</v>
      </c>
      <c r="AV31" s="17">
        <v>1.2212844334999999</v>
      </c>
      <c r="AW31" s="17">
        <v>4.8270065000000001E-2</v>
      </c>
      <c r="AX31" s="17">
        <v>3.3299366000000001E-3</v>
      </c>
      <c r="BA31" s="17">
        <v>0.19634595199999999</v>
      </c>
      <c r="BB31" s="17">
        <v>1.6874398000000001E-3</v>
      </c>
      <c r="BD31" s="17" t="s">
        <v>198</v>
      </c>
      <c r="BE31" s="17">
        <v>95.929987299554497</v>
      </c>
      <c r="BF31" s="17">
        <v>15.478449477031001</v>
      </c>
      <c r="BG31" s="17">
        <v>4.8270745159476602E-2</v>
      </c>
      <c r="BH31" s="17">
        <v>0.112199385234368</v>
      </c>
      <c r="BI31" s="17">
        <v>0</v>
      </c>
      <c r="BJ31" s="17">
        <v>5.1624877535089304</v>
      </c>
      <c r="BK31" s="17">
        <v>140.65396303359299</v>
      </c>
      <c r="BL31" s="17">
        <v>140.65396303359299</v>
      </c>
      <c r="BM31" s="17">
        <v>113.26675605334</v>
      </c>
      <c r="BN31" s="17">
        <v>54.855048894294299</v>
      </c>
      <c r="BO31" s="17">
        <v>1.65285693436289E-2</v>
      </c>
      <c r="BP31" s="17">
        <v>2.3785047151352798E-2</v>
      </c>
      <c r="BQ31" s="17">
        <v>51.323856018887803</v>
      </c>
      <c r="BR31" s="17">
        <v>1.6873826391864901E-3</v>
      </c>
      <c r="BS31" s="17">
        <v>6.8626914907102699E-3</v>
      </c>
      <c r="BT31" s="17">
        <v>1.45831641285956E-2</v>
      </c>
      <c r="BU31" s="17">
        <v>0</v>
      </c>
      <c r="BV31" s="17">
        <v>10.2772929175695</v>
      </c>
      <c r="BW31" s="17">
        <v>7.33102499490182E-3</v>
      </c>
      <c r="BX31" s="17">
        <v>2.32148789938105E-2</v>
      </c>
      <c r="BY31" s="17">
        <v>0.156702770778372</v>
      </c>
      <c r="BZ31" s="17">
        <v>0</v>
      </c>
      <c r="CA31" s="17">
        <v>52985.298728219401</v>
      </c>
      <c r="CB31" s="17">
        <v>0.90104777740698705</v>
      </c>
      <c r="CC31" s="17">
        <v>3.3298562901282599E-3</v>
      </c>
      <c r="CD31" s="17">
        <v>1.6216462794248099E-3</v>
      </c>
      <c r="CE31" s="17">
        <v>3.9702391794396901E-3</v>
      </c>
      <c r="CF31" s="17">
        <v>5.1201927833346499</v>
      </c>
      <c r="CG31" s="17">
        <v>16.6519415319035</v>
      </c>
      <c r="CH31" s="17">
        <v>5.1513152475325796</v>
      </c>
      <c r="CI31" s="17">
        <v>2.4485164658807202E-4</v>
      </c>
      <c r="CJ31" s="17">
        <v>10.8143891168477</v>
      </c>
      <c r="CK31" s="17">
        <v>5.1094219983382603</v>
      </c>
      <c r="CL31" s="17">
        <v>16444.207138786402</v>
      </c>
      <c r="CM31" s="17">
        <v>3.0257656519656801E-2</v>
      </c>
      <c r="CN31" s="17">
        <v>160.61161378506901</v>
      </c>
      <c r="CO31" s="17">
        <v>419.38473987278201</v>
      </c>
      <c r="CP31" s="17">
        <v>30.9815685558689</v>
      </c>
      <c r="CQ31" s="17">
        <v>97.791845437270197</v>
      </c>
      <c r="CR31" s="17">
        <v>1837.4118978866099</v>
      </c>
      <c r="CS31" s="17">
        <v>3.1060414435840501E-2</v>
      </c>
      <c r="CT31" s="17">
        <v>3.27645759340707E-3</v>
      </c>
      <c r="CU31" s="17">
        <v>160.311095014172</v>
      </c>
      <c r="CV31" s="17">
        <v>160.311095014172</v>
      </c>
      <c r="CW31" s="17">
        <v>68.7440106485667</v>
      </c>
      <c r="CX31" s="17">
        <v>0</v>
      </c>
      <c r="CY31" s="17">
        <v>7.8684406440803096</v>
      </c>
      <c r="CZ31" s="17">
        <v>88.792265415764106</v>
      </c>
      <c r="DA31" s="17">
        <v>2.9777385780077902E-2</v>
      </c>
      <c r="DB31" s="17">
        <v>0.13611327827675701</v>
      </c>
      <c r="DC31" s="17">
        <v>0</v>
      </c>
      <c r="DD31" s="17">
        <v>449.00957900902199</v>
      </c>
      <c r="DE31" s="17">
        <v>2.2092058930426499</v>
      </c>
      <c r="DF31" s="5">
        <v>7.7956210203100799E-5</v>
      </c>
      <c r="DG31" s="17">
        <v>137.62978569439699</v>
      </c>
      <c r="DH31" s="17">
        <v>4.0136657971549301</v>
      </c>
      <c r="DI31" s="17">
        <v>3.2308901051053503E-2</v>
      </c>
      <c r="DJ31" s="17">
        <v>9.1956148525383502E-2</v>
      </c>
      <c r="DK31" s="17">
        <v>0</v>
      </c>
      <c r="DL31" s="17">
        <v>2.2243813003962699E-2</v>
      </c>
      <c r="DM31" s="17">
        <v>4.5161762705511997E-2</v>
      </c>
      <c r="DN31" s="17">
        <v>186.28476983293601</v>
      </c>
      <c r="DO31" s="17">
        <v>0.19634952043353801</v>
      </c>
      <c r="DP31" s="17">
        <v>42.500071277163897</v>
      </c>
      <c r="DQ31" s="17">
        <v>13.943311211788</v>
      </c>
      <c r="DR31" s="17">
        <v>447.498766216371</v>
      </c>
      <c r="DS31" s="17">
        <v>0</v>
      </c>
      <c r="DT31" s="17">
        <v>0.29832301713542397</v>
      </c>
      <c r="DU31" s="17">
        <v>0.42929346693342502</v>
      </c>
      <c r="DV31" s="17">
        <v>14409.3355098463</v>
      </c>
      <c r="DW31" s="17">
        <v>16901.084971202101</v>
      </c>
      <c r="DX31" s="17">
        <v>1877.89783614147</v>
      </c>
      <c r="DY31" s="17">
        <v>18778.9828073436</v>
      </c>
      <c r="DZ31" s="17">
        <v>2.7314681128027901E-2</v>
      </c>
      <c r="EA31" s="17">
        <v>164.50247359799801</v>
      </c>
      <c r="EB31" s="17">
        <v>14.4018834447165</v>
      </c>
      <c r="EC31" s="17">
        <v>0.32935856383207301</v>
      </c>
      <c r="ED31" s="17">
        <v>4.70609680230603E-4</v>
      </c>
      <c r="EE31" s="17">
        <v>6.0966415026703401E-3</v>
      </c>
      <c r="EF31" s="17">
        <v>3.1842963276509199E-3</v>
      </c>
      <c r="EG31" s="17">
        <v>0.14323681123475299</v>
      </c>
      <c r="EH31" s="17">
        <v>4.9410020602192404</v>
      </c>
      <c r="EI31" s="17">
        <v>8263.6917739049895</v>
      </c>
      <c r="EJ31" s="17">
        <v>7.0671949392902196</v>
      </c>
      <c r="EK31" s="17">
        <v>81.779704139728906</v>
      </c>
      <c r="EL31" s="17">
        <v>267.52286666997298</v>
      </c>
      <c r="EM31" s="17">
        <v>7.6181960570335701</v>
      </c>
      <c r="EN31" s="17">
        <v>5.5011905509901399E-2</v>
      </c>
      <c r="EO31" s="17">
        <v>7.9941139899799996E-3</v>
      </c>
      <c r="EP31" s="17">
        <v>40.660675826871</v>
      </c>
      <c r="EQ31" s="17">
        <v>7927.6033608472299</v>
      </c>
      <c r="ER31" s="17">
        <v>7271.6132475847699</v>
      </c>
      <c r="ES31" s="17">
        <v>655.99011326245397</v>
      </c>
      <c r="ET31" s="17">
        <v>5.7416945033262197</v>
      </c>
      <c r="EU31" s="17">
        <v>0.48537471144253902</v>
      </c>
      <c r="EV31" s="17">
        <v>264.84647762033097</v>
      </c>
      <c r="EW31" s="17">
        <v>24.356779422058299</v>
      </c>
      <c r="EX31" s="17">
        <v>1843.6972103815599</v>
      </c>
      <c r="EY31" s="17">
        <v>10.050910288419599</v>
      </c>
      <c r="EZ31" s="17">
        <v>33.594485997894502</v>
      </c>
      <c r="FA31" s="17">
        <v>4578.4702797114096</v>
      </c>
      <c r="FB31" s="17">
        <v>1.6077122532890101E-3</v>
      </c>
      <c r="FC31" s="17">
        <v>170.89265571091201</v>
      </c>
      <c r="FD31" s="17">
        <v>33.424810529274502</v>
      </c>
      <c r="FE31" s="17">
        <v>66.864209758759301</v>
      </c>
      <c r="FF31" s="17">
        <v>0.43636306166878802</v>
      </c>
      <c r="FG31" s="17">
        <v>228.475925435275</v>
      </c>
      <c r="FH31" s="17">
        <v>522.22041323273197</v>
      </c>
      <c r="FI31" s="17">
        <v>1.2212901307616399</v>
      </c>
      <c r="FJ31" s="17">
        <v>0.23905171495119501</v>
      </c>
      <c r="FK31" s="17">
        <v>57.289689073506899</v>
      </c>
      <c r="FL31" s="17">
        <v>736.44334986649903</v>
      </c>
      <c r="FM31" s="17">
        <v>278.91617632791503</v>
      </c>
      <c r="FN31" s="17">
        <v>30.6924125545065</v>
      </c>
      <c r="FO31" s="17">
        <v>14502.1872142947</v>
      </c>
      <c r="FP31" s="17">
        <v>470.62017939940603</v>
      </c>
      <c r="FQ31" s="17">
        <v>847.68001385560797</v>
      </c>
      <c r="FS31" s="25">
        <f t="shared" si="0"/>
        <v>0</v>
      </c>
      <c r="FT31" s="94">
        <f t="shared" si="1"/>
        <v>0.99359739995930574</v>
      </c>
      <c r="FU31" s="40">
        <f t="shared" si="2"/>
        <v>4.3605366576153623E-3</v>
      </c>
      <c r="FV31" s="40">
        <f t="shared" si="3"/>
        <v>-1.9481326728575601E-4</v>
      </c>
      <c r="FW31" s="40">
        <f t="shared" si="4"/>
        <v>-7.5385848133204469E-4</v>
      </c>
      <c r="FX31" s="40">
        <f t="shared" si="5"/>
        <v>1.9846442016189588E-3</v>
      </c>
      <c r="FY31" s="40">
        <f t="shared" si="6"/>
        <v>1.7260852240535566E-3</v>
      </c>
      <c r="FZ31" s="40">
        <f t="shared" si="7"/>
        <v>-5.473328173934551E-4</v>
      </c>
      <c r="GA31" s="40">
        <f t="shared" si="8"/>
        <v>2.4718989954125386E-4</v>
      </c>
      <c r="GB31" s="40">
        <f t="shared" si="9"/>
        <v>3.7085783179607455E-3</v>
      </c>
      <c r="GC31" s="40">
        <f t="shared" si="10"/>
        <v>-6.6501445552656418E-4</v>
      </c>
      <c r="GD31" s="40">
        <f t="shared" si="11"/>
        <v>-6.4504320120361596E-6</v>
      </c>
      <c r="GE31" s="40">
        <f t="shared" si="12"/>
        <v>-6.1683270032027063E-4</v>
      </c>
      <c r="GF31" s="40">
        <f t="shared" si="13"/>
        <v>7.5460595141512603E-4</v>
      </c>
      <c r="GG31" s="40">
        <f t="shared" si="14"/>
        <v>2.3346179399927588E-4</v>
      </c>
      <c r="GH31" s="40">
        <f t="shared" si="15"/>
        <v>4.8992303335158817E-3</v>
      </c>
      <c r="GI31" s="40">
        <f t="shared" si="16"/>
        <v>-1.3162753300887561E-4</v>
      </c>
      <c r="GJ31" s="40">
        <f t="shared" si="17"/>
        <v>-6.14038720802192E-7</v>
      </c>
      <c r="GK31" s="40">
        <f t="shared" si="18"/>
        <v>6.6227858915839556E-6</v>
      </c>
      <c r="GL31" s="40">
        <f t="shared" si="19"/>
        <v>-1.4861134488749247E-4</v>
      </c>
      <c r="GM31" s="40">
        <f t="shared" si="20"/>
        <v>-1.1173131951116868E-6</v>
      </c>
      <c r="GN31" s="40">
        <f t="shared" si="21"/>
        <v>-2.4736276636849866E-6</v>
      </c>
      <c r="GO31" s="40">
        <f t="shared" si="22"/>
        <v>7.2418445060072347E-6</v>
      </c>
      <c r="GP31" s="40">
        <f t="shared" si="23"/>
        <v>0</v>
      </c>
      <c r="GQ31" s="40">
        <f t="shared" si="24"/>
        <v>-1.0900062838122415E-5</v>
      </c>
      <c r="GR31" s="40">
        <f t="shared" si="25"/>
        <v>4.0499556382211166E-3</v>
      </c>
      <c r="GS31" s="40">
        <f t="shared" si="26"/>
        <v>1.2021558156702225E-6</v>
      </c>
      <c r="GT31" s="40">
        <f t="shared" si="27"/>
        <v>1.2984898150384889E-5</v>
      </c>
      <c r="GU31" s="40">
        <f t="shared" si="28"/>
        <v>-8.3711205530737922E-4</v>
      </c>
      <c r="GV31" s="40">
        <f t="shared" si="29"/>
        <v>0</v>
      </c>
      <c r="GW31" s="40">
        <f t="shared" si="30"/>
        <v>-9.2281439892790806E-4</v>
      </c>
      <c r="GX31" s="40">
        <f t="shared" si="31"/>
        <v>6.8856303478770561E-7</v>
      </c>
      <c r="GY31" s="40">
        <f t="shared" si="32"/>
        <v>1.7884636095840065E-6</v>
      </c>
      <c r="GZ31" s="40">
        <f t="shared" si="33"/>
        <v>2.7851483895733177E-4</v>
      </c>
      <c r="HA31" s="40">
        <f t="shared" si="34"/>
        <v>-2.8375709947611916E-3</v>
      </c>
      <c r="HB31" s="40">
        <f t="shared" si="35"/>
        <v>-6.1521499055397218E-6</v>
      </c>
      <c r="HC31" s="40">
        <f t="shared" si="36"/>
        <v>-8.0288590376494519E-4</v>
      </c>
      <c r="HD31" s="40">
        <f t="shared" si="37"/>
        <v>6.6242990990045809E-5</v>
      </c>
      <c r="HE31" s="40">
        <f t="shared" si="38"/>
        <v>1.4484850288799542E-5</v>
      </c>
      <c r="HF31" s="40">
        <f t="shared" si="39"/>
        <v>-6.1296893800980356E-6</v>
      </c>
      <c r="HG31" s="40">
        <f t="shared" si="40"/>
        <v>2.2697415705353315E-5</v>
      </c>
      <c r="HH31" s="40">
        <f t="shared" si="41"/>
        <v>2.6603289833208193E-3</v>
      </c>
      <c r="HI31" s="40">
        <f t="shared" si="42"/>
        <v>-9.0342230201030245E-5</v>
      </c>
      <c r="HJ31" s="40">
        <f t="shared" si="43"/>
        <v>-2.5504757606336544E-5</v>
      </c>
      <c r="HK31" s="40">
        <f t="shared" si="44"/>
        <v>-2.6432880455054838E-5</v>
      </c>
      <c r="HL31" s="40">
        <f t="shared" si="45"/>
        <v>8.441182749578637E-4</v>
      </c>
      <c r="HM31" s="40">
        <f t="shared" si="46"/>
        <v>5.1691227752511326E-5</v>
      </c>
      <c r="HN31" s="40">
        <f t="shared" si="47"/>
        <v>2.3651172019050471E-4</v>
      </c>
      <c r="HO31" s="40">
        <f t="shared" si="48"/>
        <v>4.6649752373300532E-6</v>
      </c>
      <c r="HP31" s="40">
        <f t="shared" si="49"/>
        <v>1.4090709772226203E-5</v>
      </c>
      <c r="HQ31" s="40">
        <f t="shared" si="50"/>
        <v>-2.411753777540538E-5</v>
      </c>
      <c r="HR31" s="40">
        <f t="shared" si="51"/>
        <v>0</v>
      </c>
      <c r="HS31" s="40">
        <f t="shared" si="52"/>
        <v>0</v>
      </c>
      <c r="HT31" s="40">
        <f t="shared" si="53"/>
        <v>1.8174214959218451E-5</v>
      </c>
      <c r="HU31" s="40">
        <f t="shared" si="54"/>
        <v>-3.3874283106277029E-5</v>
      </c>
    </row>
    <row r="32" spans="1:229" x14ac:dyDescent="0.3">
      <c r="A32" s="32" t="s">
        <v>199</v>
      </c>
      <c r="B32" s="15">
        <v>9865.3464605000008</v>
      </c>
      <c r="C32" s="15">
        <v>762.37418075999994</v>
      </c>
      <c r="D32" s="15">
        <v>4937.1993947999999</v>
      </c>
      <c r="E32" s="15">
        <v>3246.0574566999999</v>
      </c>
      <c r="F32" s="15">
        <v>2801.9295016000001</v>
      </c>
      <c r="G32" s="15">
        <v>468.89157151000001</v>
      </c>
      <c r="H32" s="15">
        <v>13654.255153</v>
      </c>
      <c r="I32" s="17">
        <v>172.53549860999999</v>
      </c>
      <c r="J32" s="17">
        <v>1.0960077636000001</v>
      </c>
      <c r="K32" s="17">
        <v>9.148293E-3</v>
      </c>
      <c r="L32" s="17">
        <v>0.13831360540000001</v>
      </c>
      <c r="M32" s="17">
        <v>55.803751087000002</v>
      </c>
      <c r="N32" s="17">
        <v>9.6723816599999998E-2</v>
      </c>
      <c r="O32" s="17">
        <v>7.4441377567</v>
      </c>
      <c r="P32" s="17">
        <v>0.1001508072</v>
      </c>
      <c r="Q32" s="17">
        <v>2.654426E-2</v>
      </c>
      <c r="R32" s="17">
        <v>0.153615788</v>
      </c>
      <c r="S32" s="17">
        <v>2.7884534999999999E-3</v>
      </c>
      <c r="T32" s="17">
        <v>8.1176295600000004E-2</v>
      </c>
      <c r="U32" s="17">
        <v>7.2522730000000001E-3</v>
      </c>
      <c r="V32" s="17">
        <v>6.2903307999999996E-3</v>
      </c>
      <c r="W32" s="17">
        <v>2.00593E-5</v>
      </c>
      <c r="X32" s="17">
        <v>5.2614510000000003E-3</v>
      </c>
      <c r="Y32" s="17">
        <v>48.992943637000003</v>
      </c>
      <c r="Z32" s="17">
        <v>12.764756086</v>
      </c>
      <c r="AA32" s="17">
        <v>6.0589255699999997E-2</v>
      </c>
      <c r="AB32" s="17">
        <v>0.31521042339999999</v>
      </c>
      <c r="AD32" s="17">
        <v>0.1984059708</v>
      </c>
      <c r="AE32" s="17">
        <v>0.87733401249999998</v>
      </c>
      <c r="AF32" s="17">
        <v>278.37322401</v>
      </c>
      <c r="AG32" s="17">
        <v>2.6109517217999998</v>
      </c>
      <c r="AH32" s="17">
        <v>0.23990969840000001</v>
      </c>
      <c r="AI32" s="17">
        <v>0.101200005</v>
      </c>
      <c r="AJ32" s="17">
        <v>2.7255299999999998E-4</v>
      </c>
      <c r="AK32" s="17">
        <v>75.793404851999995</v>
      </c>
      <c r="AL32" s="17">
        <v>4.1475299999999999E-5</v>
      </c>
      <c r="AM32" s="17">
        <v>1.590285E-4</v>
      </c>
      <c r="AN32" s="17">
        <v>28.553037695</v>
      </c>
      <c r="AO32" s="17">
        <v>0.46192291299999999</v>
      </c>
      <c r="AP32" s="17">
        <v>1.0633216799999999E-2</v>
      </c>
      <c r="AQ32" s="17">
        <v>0.1804978357</v>
      </c>
      <c r="AR32" s="17">
        <v>9.6503785800000005E-2</v>
      </c>
      <c r="AS32" s="17">
        <v>0.97336350709999997</v>
      </c>
      <c r="AT32" s="17">
        <v>11.686467101</v>
      </c>
      <c r="AU32" s="17">
        <v>77.280981847999996</v>
      </c>
      <c r="AV32" s="17">
        <v>23.191108767999999</v>
      </c>
      <c r="AW32" s="17">
        <v>8.1765764999999994E-3</v>
      </c>
      <c r="AX32" s="17">
        <v>5.6406589999999997E-4</v>
      </c>
      <c r="BA32" s="17">
        <v>6.3589802000000004</v>
      </c>
      <c r="BB32" s="17">
        <v>5.4680219799999999E-2</v>
      </c>
      <c r="BD32" s="17" t="s">
        <v>199</v>
      </c>
      <c r="BE32" s="17">
        <v>716.79981071409202</v>
      </c>
      <c r="BF32" s="17">
        <v>1.9265767974968</v>
      </c>
      <c r="BG32" s="17">
        <v>8.1766481538743593E-3</v>
      </c>
      <c r="BH32" s="17">
        <v>1.0958676005935399</v>
      </c>
      <c r="BI32" s="17">
        <v>0</v>
      </c>
      <c r="BJ32" s="17">
        <v>9.1475215286716798E-3</v>
      </c>
      <c r="BK32" s="17">
        <v>172.66237596069399</v>
      </c>
      <c r="BL32" s="17">
        <v>172.66237596069399</v>
      </c>
      <c r="BM32" s="17">
        <v>331.73540041105099</v>
      </c>
      <c r="BN32" s="17">
        <v>11.7725862589015</v>
      </c>
      <c r="BO32" s="17">
        <v>5.6547619978284398E-2</v>
      </c>
      <c r="BP32" s="17">
        <v>8.1373582896542507E-2</v>
      </c>
      <c r="BQ32" s="17">
        <v>55.807181456646802</v>
      </c>
      <c r="BR32" s="17">
        <v>5.4681547431666103E-2</v>
      </c>
      <c r="BS32" s="17">
        <v>3.08635655241212E-2</v>
      </c>
      <c r="BT32" s="17">
        <v>6.5584914907102707E-2</v>
      </c>
      <c r="BU32" s="5">
        <v>2.00023536484617E-5</v>
      </c>
      <c r="BV32" s="17">
        <v>7.4553990957913996</v>
      </c>
      <c r="BW32" s="17">
        <v>2.3969104835287101E-2</v>
      </c>
      <c r="BX32" s="17">
        <v>7.5902496524964502E-2</v>
      </c>
      <c r="BY32" s="17">
        <v>2.6546523426132E-2</v>
      </c>
      <c r="BZ32" s="17">
        <v>0</v>
      </c>
      <c r="CA32" s="17">
        <v>476.97419319009799</v>
      </c>
      <c r="CB32" s="17">
        <v>0.15361332772535799</v>
      </c>
      <c r="CC32" s="17">
        <v>5.6406569175327997E-4</v>
      </c>
      <c r="CD32" s="17">
        <v>8.0663539994598702E-4</v>
      </c>
      <c r="CE32" s="17">
        <v>1.9749173744054299E-3</v>
      </c>
      <c r="CF32" s="17">
        <v>8.1174815377576703E-2</v>
      </c>
      <c r="CG32" s="17">
        <v>0.87732286032837903</v>
      </c>
      <c r="CH32" s="17">
        <v>7.2526667099908704E-3</v>
      </c>
      <c r="CI32" s="5">
        <v>4.1476022164792802E-5</v>
      </c>
      <c r="CJ32" s="17">
        <v>0.101204645947518</v>
      </c>
      <c r="CK32" s="17">
        <v>1.5901654944278101E-4</v>
      </c>
      <c r="CL32" s="17">
        <v>9880.1965939031197</v>
      </c>
      <c r="CM32" s="17">
        <v>6.2903025505179604E-3</v>
      </c>
      <c r="CN32" s="17">
        <v>98.610146324360898</v>
      </c>
      <c r="CO32" s="17">
        <v>12.3024229139225</v>
      </c>
      <c r="CP32" s="17">
        <v>13.5622896611924</v>
      </c>
      <c r="CQ32" s="17">
        <v>11.6862007214923</v>
      </c>
      <c r="CR32" s="17">
        <v>3611.6843467814601</v>
      </c>
      <c r="CS32" s="17">
        <v>5.2608969321905601E-3</v>
      </c>
      <c r="CT32" s="17">
        <v>1.0622766507777999E-3</v>
      </c>
      <c r="CU32" s="17">
        <v>49.138410656520897</v>
      </c>
      <c r="CV32" s="17">
        <v>49.138410656520897</v>
      </c>
      <c r="CW32" s="17">
        <v>12.0064528910905</v>
      </c>
      <c r="CX32" s="17">
        <v>0</v>
      </c>
      <c r="CY32" s="17">
        <v>12.764717466318301</v>
      </c>
      <c r="CZ32" s="17">
        <v>77.273172959564405</v>
      </c>
      <c r="DA32" s="17">
        <v>1.65054044434178E-2</v>
      </c>
      <c r="DB32" s="17">
        <v>3.8926282906405103E-2</v>
      </c>
      <c r="DC32" s="17">
        <v>0</v>
      </c>
      <c r="DD32" s="17">
        <v>279.11459091653597</v>
      </c>
      <c r="DE32" s="17">
        <v>1.14151921065867</v>
      </c>
      <c r="DF32" s="5">
        <v>2.5274279091115499E-5</v>
      </c>
      <c r="DG32" s="17">
        <v>27.744585147707699</v>
      </c>
      <c r="DH32" s="17">
        <v>0.38921623402412903</v>
      </c>
      <c r="DI32" s="17">
        <v>8.1727238236963706E-2</v>
      </c>
      <c r="DJ32" s="17">
        <v>0.23260807751450899</v>
      </c>
      <c r="DK32" s="17">
        <v>0</v>
      </c>
      <c r="DL32" s="17">
        <v>6.5287843306492094E-2</v>
      </c>
      <c r="DM32" s="17">
        <v>0.13255389847715701</v>
      </c>
      <c r="DN32" s="17">
        <v>278.39497905211499</v>
      </c>
      <c r="DO32" s="17">
        <v>6.3589725212057102</v>
      </c>
      <c r="DP32" s="17">
        <v>8.1302143058730891</v>
      </c>
      <c r="DQ32" s="17">
        <v>2.61148836469027</v>
      </c>
      <c r="DR32" s="17">
        <v>762.42398667658597</v>
      </c>
      <c r="DS32" s="17">
        <v>0</v>
      </c>
      <c r="DT32" s="17">
        <v>9.8083660510259602E-2</v>
      </c>
      <c r="DU32" s="17">
        <v>0.14114461534306599</v>
      </c>
      <c r="DV32" s="17">
        <v>14254.336855657801</v>
      </c>
      <c r="DW32" s="17">
        <v>4438.13805253393</v>
      </c>
      <c r="DX32" s="17">
        <v>493.12605131588299</v>
      </c>
      <c r="DY32" s="17">
        <v>4931.2641038498195</v>
      </c>
      <c r="DZ32" s="17">
        <v>6.1320235821338501E-3</v>
      </c>
      <c r="EA32" s="17">
        <v>112.121103948406</v>
      </c>
      <c r="EB32" s="17">
        <v>99.016927598647399</v>
      </c>
      <c r="EC32" s="17">
        <v>0.462075009830409</v>
      </c>
      <c r="ED32" s="17">
        <v>1.06327519736327E-2</v>
      </c>
      <c r="EE32" s="17">
        <v>0.18050317773772701</v>
      </c>
      <c r="EF32" s="17">
        <v>9.6503227447543902E-2</v>
      </c>
      <c r="EG32" s="17">
        <v>0.97328910354558296</v>
      </c>
      <c r="EH32" s="17">
        <v>3.4428327402900099</v>
      </c>
      <c r="EI32" s="17">
        <v>7073.0297693381099</v>
      </c>
      <c r="EJ32" s="17">
        <v>3.8973920802261901</v>
      </c>
      <c r="EK32" s="17">
        <v>117.53138234207999</v>
      </c>
      <c r="EL32" s="17">
        <v>187.211867171525</v>
      </c>
      <c r="EM32" s="17">
        <v>2.47422238551122</v>
      </c>
      <c r="EN32" s="17">
        <v>1.78357263337687E-2</v>
      </c>
      <c r="EO32" s="17">
        <v>5.1566284274982502E-3</v>
      </c>
      <c r="EP32" s="17">
        <v>102.460438874099</v>
      </c>
      <c r="EQ32" s="17">
        <v>3248.32572680975</v>
      </c>
      <c r="ER32" s="17">
        <v>2804.0634087379099</v>
      </c>
      <c r="ES32" s="17">
        <v>444.262318071837</v>
      </c>
      <c r="ET32" s="17">
        <v>2.3014948611363701</v>
      </c>
      <c r="EU32" s="17">
        <v>9.7588975027144406E-2</v>
      </c>
      <c r="EV32" s="17">
        <v>133.54593348655399</v>
      </c>
      <c r="EW32" s="17">
        <v>12.394927086536899</v>
      </c>
      <c r="EX32" s="17">
        <v>702.95960617735102</v>
      </c>
      <c r="EY32" s="17">
        <v>21.272692604044298</v>
      </c>
      <c r="EZ32" s="17">
        <v>10.4361213335758</v>
      </c>
      <c r="FA32" s="17">
        <v>1421.2831155717899</v>
      </c>
      <c r="FB32" s="17">
        <v>2.7235795721148302E-4</v>
      </c>
      <c r="FC32" s="17">
        <v>22.7992286399021</v>
      </c>
      <c r="FD32" s="17">
        <v>32.083871503497001</v>
      </c>
      <c r="FE32" s="17">
        <v>50.417829325881598</v>
      </c>
      <c r="FF32" s="17">
        <v>0.234256492446413</v>
      </c>
      <c r="FG32" s="17">
        <v>467.78805248146699</v>
      </c>
      <c r="FH32" s="17">
        <v>93.874137056450095</v>
      </c>
      <c r="FI32" s="17">
        <v>23.191068083764598</v>
      </c>
      <c r="FJ32" s="17">
        <v>7.3007638109095696</v>
      </c>
      <c r="FK32" s="17">
        <v>12.6553323015494</v>
      </c>
      <c r="FL32" s="17">
        <v>260.59632435702798</v>
      </c>
      <c r="FM32" s="17">
        <v>75.786429467485107</v>
      </c>
      <c r="FN32" s="17">
        <v>142.68069324088</v>
      </c>
      <c r="FO32" s="17">
        <v>13655.223633547699</v>
      </c>
      <c r="FP32" s="17">
        <v>28.549030880298901</v>
      </c>
      <c r="FQ32" s="17">
        <v>221.51385273080899</v>
      </c>
      <c r="FS32" s="25">
        <f t="shared" si="0"/>
        <v>0</v>
      </c>
      <c r="FT32" s="94">
        <f t="shared" si="1"/>
        <v>1.0438742885644303</v>
      </c>
      <c r="FU32" s="40">
        <f t="shared" si="2"/>
        <v>1.5052825019960065E-3</v>
      </c>
      <c r="FV32" s="40">
        <f t="shared" si="3"/>
        <v>6.5330014896849284E-5</v>
      </c>
      <c r="FW32" s="40">
        <f t="shared" si="4"/>
        <v>-1.2021574329024684E-3</v>
      </c>
      <c r="FX32" s="40">
        <f t="shared" si="5"/>
        <v>6.9877694403354255E-4</v>
      </c>
      <c r="FY32" s="40">
        <f t="shared" si="6"/>
        <v>7.6158487809605392E-4</v>
      </c>
      <c r="FZ32" s="40">
        <f t="shared" si="7"/>
        <v>-2.3534631364331956E-3</v>
      </c>
      <c r="GA32" s="40">
        <f t="shared" si="8"/>
        <v>7.0928845026474165E-5</v>
      </c>
      <c r="GB32" s="40">
        <f t="shared" si="9"/>
        <v>7.3536954259364518E-4</v>
      </c>
      <c r="GC32" s="40">
        <f t="shared" si="10"/>
        <v>-1.2788504891584937E-4</v>
      </c>
      <c r="GD32" s="40">
        <f t="shared" si="11"/>
        <v>-8.4329538671337691E-5</v>
      </c>
      <c r="GE32" s="40">
        <f t="shared" si="12"/>
        <v>-2.8370493563398451E-3</v>
      </c>
      <c r="GF32" s="40">
        <f t="shared" si="13"/>
        <v>6.1472026162758046E-5</v>
      </c>
      <c r="GG32" s="40">
        <f t="shared" si="14"/>
        <v>-2.8466222534904743E-3</v>
      </c>
      <c r="GH32" s="40">
        <f t="shared" si="15"/>
        <v>1.512779513149655E-3</v>
      </c>
      <c r="GI32" s="40">
        <f t="shared" si="16"/>
        <v>-2.7878541127563327E-3</v>
      </c>
      <c r="GJ32" s="40">
        <f t="shared" si="17"/>
        <v>8.5269890062864448E-5</v>
      </c>
      <c r="GK32" s="40">
        <f t="shared" si="18"/>
        <v>-1.601576682999055E-5</v>
      </c>
      <c r="GL32" s="40">
        <f t="shared" si="19"/>
        <v>-2.4747501253232699E-3</v>
      </c>
      <c r="GM32" s="40">
        <f t="shared" si="20"/>
        <v>-1.823466336273847E-5</v>
      </c>
      <c r="GN32" s="40">
        <f t="shared" si="21"/>
        <v>5.4287806163716814E-5</v>
      </c>
      <c r="GO32" s="40">
        <f t="shared" si="22"/>
        <v>-4.4909374303814428E-6</v>
      </c>
      <c r="GP32" s="40">
        <f t="shared" si="23"/>
        <v>-2.8389002377101451E-3</v>
      </c>
      <c r="GQ32" s="40">
        <f t="shared" si="24"/>
        <v>-1.0530703591845421E-4</v>
      </c>
      <c r="GR32" s="40">
        <f t="shared" si="25"/>
        <v>2.9691422625815669E-3</v>
      </c>
      <c r="GS32" s="40">
        <f t="shared" si="26"/>
        <v>-3.0254931186715814E-6</v>
      </c>
      <c r="GT32" s="40">
        <f t="shared" si="27"/>
        <v>-1.551302566749312E-5</v>
      </c>
      <c r="GU32" s="40">
        <f t="shared" si="28"/>
        <v>-2.7762649441856278E-3</v>
      </c>
      <c r="GV32" s="40">
        <f t="shared" si="29"/>
        <v>0</v>
      </c>
      <c r="GW32" s="40">
        <f t="shared" si="30"/>
        <v>-2.8438106679745763E-3</v>
      </c>
      <c r="GX32" s="40">
        <f t="shared" si="31"/>
        <v>-1.2711431976944977E-5</v>
      </c>
      <c r="GY32" s="40">
        <f t="shared" si="32"/>
        <v>7.8150627426034185E-5</v>
      </c>
      <c r="GZ32" s="40">
        <f t="shared" si="33"/>
        <v>2.0553535547576456E-4</v>
      </c>
      <c r="HA32" s="40">
        <f t="shared" si="34"/>
        <v>-2.8403293039795468E-3</v>
      </c>
      <c r="HB32" s="40">
        <f t="shared" si="35"/>
        <v>4.5859162931945485E-5</v>
      </c>
      <c r="HC32" s="40">
        <f t="shared" si="36"/>
        <v>-7.1561416868263822E-4</v>
      </c>
      <c r="HD32" s="40">
        <f t="shared" si="37"/>
        <v>-9.2031549822953266E-5</v>
      </c>
      <c r="HE32" s="40">
        <f t="shared" si="38"/>
        <v>1.7411924514173638E-5</v>
      </c>
      <c r="HF32" s="40">
        <f t="shared" si="39"/>
        <v>-7.5147267433156679E-5</v>
      </c>
      <c r="HG32" s="40">
        <f t="shared" si="40"/>
        <v>-1.4032884150191538E-4</v>
      </c>
      <c r="HH32" s="40">
        <f t="shared" si="41"/>
        <v>3.2926885878252547E-4</v>
      </c>
      <c r="HI32" s="40">
        <f t="shared" si="42"/>
        <v>-4.3714557508091899E-5</v>
      </c>
      <c r="HJ32" s="40">
        <f t="shared" si="43"/>
        <v>2.9596131755764182E-5</v>
      </c>
      <c r="HK32" s="40">
        <f t="shared" si="44"/>
        <v>-5.7858088309701786E-6</v>
      </c>
      <c r="HL32" s="40">
        <f t="shared" si="45"/>
        <v>-7.6439638299865916E-5</v>
      </c>
      <c r="HM32" s="40">
        <f t="shared" si="46"/>
        <v>-2.2793843973343838E-5</v>
      </c>
      <c r="HN32" s="40">
        <f t="shared" si="47"/>
        <v>-1.0104540921787964E-4</v>
      </c>
      <c r="HO32" s="40">
        <f t="shared" si="48"/>
        <v>-1.7543031602345268E-6</v>
      </c>
      <c r="HP32" s="40">
        <f t="shared" si="49"/>
        <v>8.7633099696387955E-6</v>
      </c>
      <c r="HQ32" s="40">
        <f t="shared" si="50"/>
        <v>-3.691886355803522E-7</v>
      </c>
      <c r="HR32" s="40">
        <f t="shared" si="51"/>
        <v>0</v>
      </c>
      <c r="HS32" s="40">
        <f t="shared" si="52"/>
        <v>0</v>
      </c>
      <c r="HT32" s="40">
        <f t="shared" si="53"/>
        <v>-1.207551218700151E-6</v>
      </c>
      <c r="HU32" s="40">
        <f t="shared" si="54"/>
        <v>2.4279925555524623E-5</v>
      </c>
    </row>
    <row r="33" spans="1:229" x14ac:dyDescent="0.3">
      <c r="A33" s="32" t="s">
        <v>200</v>
      </c>
      <c r="B33" s="15">
        <v>95678.105700999993</v>
      </c>
      <c r="C33" s="15">
        <v>8753.0429299999996</v>
      </c>
      <c r="D33" s="15">
        <v>50180.862766999999</v>
      </c>
      <c r="E33" s="15">
        <v>35081.899137</v>
      </c>
      <c r="F33" s="15">
        <v>31921.715634</v>
      </c>
      <c r="G33" s="15">
        <v>2587.8665295000001</v>
      </c>
      <c r="H33" s="15">
        <v>35789.535197999998</v>
      </c>
      <c r="I33" s="17">
        <v>677.86494593999998</v>
      </c>
      <c r="J33" s="17">
        <v>6.0612071801000003</v>
      </c>
      <c r="L33" s="17">
        <v>0.64644730110000004</v>
      </c>
      <c r="M33" s="17">
        <v>244.87277136</v>
      </c>
      <c r="N33" s="17">
        <v>0.38819076879999997</v>
      </c>
      <c r="O33" s="17">
        <v>52.655091014999996</v>
      </c>
      <c r="P33" s="17">
        <v>0.43729206380000002</v>
      </c>
      <c r="S33" s="17">
        <v>5.1403878700000002E-2</v>
      </c>
      <c r="T33" s="17">
        <v>0.2739615151</v>
      </c>
      <c r="V33" s="17">
        <v>5.9206831999999996E-3</v>
      </c>
      <c r="Y33" s="17">
        <v>497.98499824999999</v>
      </c>
      <c r="Z33" s="17">
        <v>67.878703118000004</v>
      </c>
      <c r="AA33" s="17">
        <v>0.53778018800000005</v>
      </c>
      <c r="AB33" s="17">
        <v>1.2582591449</v>
      </c>
      <c r="AD33" s="17">
        <v>1.0667495063000001</v>
      </c>
      <c r="AE33" s="17">
        <v>3.3451874304999998</v>
      </c>
      <c r="AF33" s="17">
        <v>833.35043208000002</v>
      </c>
      <c r="AG33" s="17">
        <v>24.740524789999998</v>
      </c>
      <c r="AH33" s="17">
        <v>8.7307472740000005</v>
      </c>
      <c r="AK33" s="17">
        <v>191.06441143999999</v>
      </c>
      <c r="AN33" s="17">
        <v>56.301559271000002</v>
      </c>
      <c r="AO33" s="17">
        <v>3.0224292095999998</v>
      </c>
      <c r="AP33" s="17">
        <v>5.4645457100000003E-2</v>
      </c>
      <c r="AQ33" s="17">
        <v>0.91580675950000001</v>
      </c>
      <c r="AR33" s="17">
        <v>0.48908395850000003</v>
      </c>
      <c r="AS33" s="17">
        <v>5.589164169</v>
      </c>
      <c r="AT33" s="17">
        <v>56.694347299</v>
      </c>
      <c r="AU33" s="17">
        <v>146.40486641999999</v>
      </c>
      <c r="AV33" s="17">
        <v>132.96583580000001</v>
      </c>
      <c r="BA33" s="17">
        <v>32.149311324000003</v>
      </c>
      <c r="BB33" s="17">
        <v>0.27648586139999998</v>
      </c>
      <c r="BD33" s="17" t="s">
        <v>200</v>
      </c>
      <c r="BE33" s="17">
        <v>1474.5888003141699</v>
      </c>
      <c r="BF33" s="17">
        <v>26.967672008335299</v>
      </c>
      <c r="BG33" s="17">
        <v>0</v>
      </c>
      <c r="BH33" s="17">
        <v>6.05887764074276</v>
      </c>
      <c r="BI33" s="17">
        <v>0</v>
      </c>
      <c r="BJ33" s="17">
        <v>0</v>
      </c>
      <c r="BK33" s="17">
        <v>678.75984858136201</v>
      </c>
      <c r="BL33" s="17">
        <v>678.75984858136201</v>
      </c>
      <c r="BM33" s="17">
        <v>855.10878249274901</v>
      </c>
      <c r="BN33" s="17">
        <v>127.69491861038701</v>
      </c>
      <c r="BO33" s="17">
        <v>0.26449778510447097</v>
      </c>
      <c r="BP33" s="17">
        <v>0.38061873006057201</v>
      </c>
      <c r="BQ33" s="17">
        <v>244.92683941215901</v>
      </c>
      <c r="BR33" s="17">
        <v>0.27648792934953398</v>
      </c>
      <c r="BS33" s="17">
        <v>0.123990637830211</v>
      </c>
      <c r="BT33" s="17">
        <v>0.26348005628399901</v>
      </c>
      <c r="BU33" s="17">
        <v>0</v>
      </c>
      <c r="BV33" s="17">
        <v>52.744113951781799</v>
      </c>
      <c r="BW33" s="17">
        <v>0.104751382320034</v>
      </c>
      <c r="BX33" s="17">
        <v>0.33171329500597901</v>
      </c>
      <c r="BY33" s="17">
        <v>0</v>
      </c>
      <c r="BZ33" s="17">
        <v>0</v>
      </c>
      <c r="CA33" s="17">
        <v>5185.5671193773496</v>
      </c>
      <c r="CB33" s="17">
        <v>0</v>
      </c>
      <c r="CC33" s="17">
        <v>0</v>
      </c>
      <c r="CD33" s="17">
        <v>1.48863304022884E-2</v>
      </c>
      <c r="CE33" s="17">
        <v>3.6445830043486199E-2</v>
      </c>
      <c r="CF33" s="17">
        <v>0.27395772773993698</v>
      </c>
      <c r="CG33" s="17">
        <v>3.3451876447705802</v>
      </c>
      <c r="CH33" s="17">
        <v>0</v>
      </c>
      <c r="CI33" s="17">
        <v>0</v>
      </c>
      <c r="CJ33" s="17">
        <v>0</v>
      </c>
      <c r="CK33" s="17">
        <v>0</v>
      </c>
      <c r="CL33" s="17">
        <v>95791.916077095593</v>
      </c>
      <c r="CM33" s="17">
        <v>5.9206966745322604E-3</v>
      </c>
      <c r="CN33" s="17">
        <v>1068.17769328547</v>
      </c>
      <c r="CO33" s="17">
        <v>153.873427251706</v>
      </c>
      <c r="CP33" s="17">
        <v>154.141213803998</v>
      </c>
      <c r="CQ33" s="17">
        <v>56.703288579945102</v>
      </c>
      <c r="CR33" s="17">
        <v>7047.4898774553003</v>
      </c>
      <c r="CS33" s="17">
        <v>0</v>
      </c>
      <c r="CT33" s="17">
        <v>6.8527508237156698E-3</v>
      </c>
      <c r="CU33" s="17">
        <v>499.13085292578</v>
      </c>
      <c r="CV33" s="17">
        <v>499.13085292578</v>
      </c>
      <c r="CW33" s="17">
        <v>154.611679594663</v>
      </c>
      <c r="CX33" s="17">
        <v>0</v>
      </c>
      <c r="CY33" s="17">
        <v>67.878716128915102</v>
      </c>
      <c r="CZ33" s="17">
        <v>146.443712308073</v>
      </c>
      <c r="DA33" s="17">
        <v>0.14912420921344599</v>
      </c>
      <c r="DB33" s="17">
        <v>0.34590618323434602</v>
      </c>
      <c r="DC33" s="17">
        <v>0</v>
      </c>
      <c r="DD33" s="17">
        <v>557.95204119044001</v>
      </c>
      <c r="DE33" s="17">
        <v>3.1822974372731001</v>
      </c>
      <c r="DF33" s="17">
        <v>1.6304377489948001E-4</v>
      </c>
      <c r="DG33" s="17">
        <v>279.20259571690599</v>
      </c>
      <c r="DH33" s="17">
        <v>5.7080575308328498</v>
      </c>
      <c r="DI33" s="17">
        <v>0.32654904762534598</v>
      </c>
      <c r="DJ33" s="17">
        <v>0.92940709513494901</v>
      </c>
      <c r="DK33" s="17">
        <v>0</v>
      </c>
      <c r="DL33" s="17">
        <v>0.35127143197914401</v>
      </c>
      <c r="DM33" s="17">
        <v>0.71318759878084403</v>
      </c>
      <c r="DN33" s="17">
        <v>833.34303158334103</v>
      </c>
      <c r="DO33" s="17">
        <v>32.149282147360204</v>
      </c>
      <c r="DP33" s="17">
        <v>107.296925604253</v>
      </c>
      <c r="DQ33" s="17">
        <v>24.740034960235199</v>
      </c>
      <c r="DR33" s="17">
        <v>8753.5589919365902</v>
      </c>
      <c r="DS33" s="17">
        <v>0</v>
      </c>
      <c r="DT33" s="17">
        <v>3.5693038518053002</v>
      </c>
      <c r="DU33" s="17">
        <v>5.1363100441475504</v>
      </c>
      <c r="DV33" s="17">
        <v>35993.405773243598</v>
      </c>
      <c r="DW33" s="17">
        <v>45119.0932509907</v>
      </c>
      <c r="DX33" s="17">
        <v>5013.2310335488301</v>
      </c>
      <c r="DY33" s="17">
        <v>50132.3242845395</v>
      </c>
      <c r="DZ33" s="17">
        <v>8.2696376859328499E-2</v>
      </c>
      <c r="EA33" s="17">
        <v>588.46808996180505</v>
      </c>
      <c r="EB33" s="17">
        <v>205.73357395819599</v>
      </c>
      <c r="EC33" s="17">
        <v>3.0232803993452202</v>
      </c>
      <c r="ED33" s="17">
        <v>5.46422104153838E-2</v>
      </c>
      <c r="EE33" s="17">
        <v>0.915800982983624</v>
      </c>
      <c r="EF33" s="17">
        <v>0.48908392274012402</v>
      </c>
      <c r="EG33" s="17">
        <v>5.5874138505376498</v>
      </c>
      <c r="EH33" s="17">
        <v>11.0149916852681</v>
      </c>
      <c r="EI33" s="17">
        <v>17840.845026551298</v>
      </c>
      <c r="EJ33" s="17">
        <v>40.036660289797503</v>
      </c>
      <c r="EK33" s="17">
        <v>976.18503998633105</v>
      </c>
      <c r="EL33" s="17">
        <v>1867.8890844755999</v>
      </c>
      <c r="EM33" s="17">
        <v>16.202261546431998</v>
      </c>
      <c r="EN33" s="17">
        <v>0.115058065830012</v>
      </c>
      <c r="EO33" s="17">
        <v>4.2737229186990397E-2</v>
      </c>
      <c r="EP33" s="17">
        <v>1032.04541741761</v>
      </c>
      <c r="EQ33" s="17">
        <v>35096.466938256402</v>
      </c>
      <c r="ER33" s="17">
        <v>31932.303514258001</v>
      </c>
      <c r="ES33" s="17">
        <v>3164.1634239984</v>
      </c>
      <c r="ET33" s="17">
        <v>27.196481856512101</v>
      </c>
      <c r="EU33" s="17">
        <v>1.1593710346842101</v>
      </c>
      <c r="EV33" s="17">
        <v>1735.25923422455</v>
      </c>
      <c r="EW33" s="17">
        <v>123.10560473332301</v>
      </c>
      <c r="EX33" s="17">
        <v>7741.6766349752197</v>
      </c>
      <c r="EY33" s="17">
        <v>161.073763094627</v>
      </c>
      <c r="EZ33" s="17">
        <v>114.365058538225</v>
      </c>
      <c r="FA33" s="17">
        <v>16794.781494733699</v>
      </c>
      <c r="FB33" s="17">
        <v>0</v>
      </c>
      <c r="FC33" s="17">
        <v>206.19777483255501</v>
      </c>
      <c r="FD33" s="17">
        <v>583.92251045817602</v>
      </c>
      <c r="FE33" s="17">
        <v>705.56075894111996</v>
      </c>
      <c r="FF33" s="17">
        <v>0.71408820097334003</v>
      </c>
      <c r="FG33" s="17">
        <v>2582.77110976923</v>
      </c>
      <c r="FH33" s="17">
        <v>217.707555935849</v>
      </c>
      <c r="FI33" s="17">
        <v>132.96538724782701</v>
      </c>
      <c r="FJ33" s="17">
        <v>18.1328419486874</v>
      </c>
      <c r="FK33" s="17">
        <v>124.50425796610401</v>
      </c>
      <c r="FL33" s="17">
        <v>561.271358189745</v>
      </c>
      <c r="FM33" s="17">
        <v>191.0934286232</v>
      </c>
      <c r="FN33" s="17">
        <v>262.56801732257401</v>
      </c>
      <c r="FO33" s="17">
        <v>35794.811830222003</v>
      </c>
      <c r="FP33" s="17">
        <v>56.318553201534897</v>
      </c>
      <c r="FQ33" s="17">
        <v>386.39574080098299</v>
      </c>
      <c r="FS33" s="25">
        <f t="shared" si="0"/>
        <v>0</v>
      </c>
      <c r="FT33" s="94">
        <f t="shared" si="1"/>
        <v>1.0055481208830919</v>
      </c>
      <c r="FU33" s="40">
        <f t="shared" si="2"/>
        <v>1.1895132670296019E-3</v>
      </c>
      <c r="FV33" s="40">
        <f t="shared" si="3"/>
        <v>5.8958003601455133E-5</v>
      </c>
      <c r="FW33" s="40">
        <f t="shared" si="4"/>
        <v>-9.6727078380204464E-4</v>
      </c>
      <c r="FX33" s="40">
        <f t="shared" si="5"/>
        <v>4.1525121543485279E-4</v>
      </c>
      <c r="FY33" s="40">
        <f t="shared" si="6"/>
        <v>3.3168268207751776E-4</v>
      </c>
      <c r="FZ33" s="40">
        <f t="shared" si="7"/>
        <v>-1.9689654287366205E-3</v>
      </c>
      <c r="GA33" s="40">
        <f t="shared" si="8"/>
        <v>1.474350586788247E-4</v>
      </c>
      <c r="GB33" s="40">
        <f t="shared" si="9"/>
        <v>1.3201783728778828E-3</v>
      </c>
      <c r="GC33" s="40">
        <f t="shared" si="10"/>
        <v>-3.8433587369996407E-4</v>
      </c>
      <c r="GD33" s="40">
        <f t="shared" si="11"/>
        <v>0</v>
      </c>
      <c r="GE33" s="40">
        <f t="shared" si="12"/>
        <v>-2.0586147280568438E-3</v>
      </c>
      <c r="GF33" s="40">
        <f t="shared" si="13"/>
        <v>2.2080058905170081E-4</v>
      </c>
      <c r="GG33" s="40">
        <f t="shared" si="14"/>
        <v>-1.8549505646822464E-3</v>
      </c>
      <c r="GH33" s="40">
        <f t="shared" si="15"/>
        <v>1.6906805223533292E-3</v>
      </c>
      <c r="GI33" s="40">
        <f t="shared" si="16"/>
        <v>-1.8920683508343188E-3</v>
      </c>
      <c r="GJ33" s="40">
        <f t="shared" si="17"/>
        <v>0</v>
      </c>
      <c r="GK33" s="40">
        <f t="shared" si="18"/>
        <v>0</v>
      </c>
      <c r="GL33" s="40">
        <f t="shared" si="19"/>
        <v>-1.3951914921432379E-3</v>
      </c>
      <c r="GM33" s="40">
        <f t="shared" si="20"/>
        <v>-1.3824423702832265E-5</v>
      </c>
      <c r="GN33" s="40">
        <f t="shared" si="21"/>
        <v>0</v>
      </c>
      <c r="GO33" s="40">
        <f t="shared" si="22"/>
        <v>2.2758407781055244E-6</v>
      </c>
      <c r="GP33" s="40">
        <f t="shared" si="23"/>
        <v>0</v>
      </c>
      <c r="GQ33" s="40">
        <f t="shared" si="24"/>
        <v>0</v>
      </c>
      <c r="GR33" s="40">
        <f t="shared" si="25"/>
        <v>2.3009823183564445E-3</v>
      </c>
      <c r="GS33" s="40">
        <f t="shared" si="26"/>
        <v>1.9167889926672753E-7</v>
      </c>
      <c r="GT33" s="40">
        <f t="shared" si="27"/>
        <v>-2.3367103322195185E-5</v>
      </c>
      <c r="GU33" s="40">
        <f t="shared" si="28"/>
        <v>-1.830308286682911E-3</v>
      </c>
      <c r="GV33" s="40">
        <f t="shared" si="29"/>
        <v>0</v>
      </c>
      <c r="GW33" s="40">
        <f t="shared" si="30"/>
        <v>-2.1471540661466139E-3</v>
      </c>
      <c r="GX33" s="40">
        <f t="shared" si="31"/>
        <v>6.4053385599915841E-8</v>
      </c>
      <c r="GY33" s="40">
        <f t="shared" si="32"/>
        <v>-8.880413778051295E-6</v>
      </c>
      <c r="GZ33" s="40">
        <f t="shared" si="33"/>
        <v>-1.9798681271184736E-5</v>
      </c>
      <c r="HA33" s="40">
        <f t="shared" si="34"/>
        <v>-2.8787201436921853E-3</v>
      </c>
      <c r="HB33" s="40">
        <f t="shared" si="35"/>
        <v>0</v>
      </c>
      <c r="HC33" s="40">
        <f t="shared" si="36"/>
        <v>0</v>
      </c>
      <c r="HD33" s="40">
        <f t="shared" si="37"/>
        <v>1.5187120919755119E-4</v>
      </c>
      <c r="HE33" s="40">
        <f t="shared" si="38"/>
        <v>0</v>
      </c>
      <c r="HF33" s="40">
        <f t="shared" si="39"/>
        <v>0</v>
      </c>
      <c r="HG33" s="40">
        <f t="shared" si="40"/>
        <v>3.0183765343152797E-4</v>
      </c>
      <c r="HH33" s="40">
        <f t="shared" si="41"/>
        <v>2.8162437767500587E-4</v>
      </c>
      <c r="HI33" s="40">
        <f t="shared" si="42"/>
        <v>-5.941362353802E-5</v>
      </c>
      <c r="HJ33" s="40">
        <f t="shared" si="43"/>
        <v>-6.3075712382426449E-6</v>
      </c>
      <c r="HK33" s="40">
        <f t="shared" si="44"/>
        <v>-7.3116027183690182E-8</v>
      </c>
      <c r="HL33" s="40">
        <f t="shared" si="45"/>
        <v>-3.1316282889993363E-4</v>
      </c>
      <c r="HM33" s="40">
        <f t="shared" si="46"/>
        <v>1.5771027220661994E-4</v>
      </c>
      <c r="HN33" s="40">
        <f t="shared" si="47"/>
        <v>2.6533194573992702E-4</v>
      </c>
      <c r="HO33" s="40">
        <f t="shared" si="48"/>
        <v>-3.3734392770804637E-6</v>
      </c>
      <c r="HP33" s="40">
        <f t="shared" si="49"/>
        <v>0</v>
      </c>
      <c r="HQ33" s="40">
        <f t="shared" si="50"/>
        <v>0</v>
      </c>
      <c r="HR33" s="40">
        <f t="shared" si="51"/>
        <v>0</v>
      </c>
      <c r="HS33" s="40">
        <f t="shared" si="52"/>
        <v>0</v>
      </c>
      <c r="HT33" s="40">
        <f t="shared" si="53"/>
        <v>-9.0753545247819653E-7</v>
      </c>
      <c r="HU33" s="40">
        <f t="shared" si="54"/>
        <v>7.4794042759738298E-6</v>
      </c>
    </row>
    <row r="34" spans="1:229" x14ac:dyDescent="0.3">
      <c r="A34" s="32" t="s">
        <v>201</v>
      </c>
      <c r="B34" s="15">
        <v>41466.064502000001</v>
      </c>
      <c r="C34" s="15">
        <v>2573.8786845999998</v>
      </c>
      <c r="D34" s="15">
        <v>11006.217251</v>
      </c>
      <c r="E34" s="15">
        <v>18564.65972</v>
      </c>
      <c r="F34" s="15">
        <v>16867.900418000001</v>
      </c>
      <c r="G34" s="15">
        <v>473.30776271000002</v>
      </c>
      <c r="H34" s="15">
        <v>17619.620029999998</v>
      </c>
      <c r="I34" s="17">
        <v>351.94056125999998</v>
      </c>
      <c r="J34" s="17">
        <v>11.929976890000001</v>
      </c>
      <c r="K34" s="17">
        <v>4.9680152999999998E-2</v>
      </c>
      <c r="L34" s="17">
        <v>1.0404842399999999E-2</v>
      </c>
      <c r="M34" s="17">
        <v>488.42195428999997</v>
      </c>
      <c r="N34" s="17">
        <v>6.9182456000000002E-3</v>
      </c>
      <c r="O34" s="17">
        <v>71.515631327999998</v>
      </c>
      <c r="P34" s="17">
        <v>1.3942990800000001E-2</v>
      </c>
      <c r="Q34" s="17">
        <v>0.14414954999999999</v>
      </c>
      <c r="R34" s="17">
        <v>0.82886033999999997</v>
      </c>
      <c r="S34" s="17">
        <v>2.5811950000000001E-3</v>
      </c>
      <c r="T34" s="17">
        <v>0.28928826689999998</v>
      </c>
      <c r="U34" s="17">
        <v>3.9383753000000001E-2</v>
      </c>
      <c r="V34" s="17">
        <v>4.0843649099999997E-2</v>
      </c>
      <c r="X34" s="17">
        <v>2.8572510999999998E-2</v>
      </c>
      <c r="Y34" s="17">
        <v>349.74903174000002</v>
      </c>
      <c r="Z34" s="17">
        <v>93.025705830000007</v>
      </c>
      <c r="AA34" s="17">
        <v>0.34278058719999999</v>
      </c>
      <c r="AB34" s="17">
        <v>6.7968975000000001E-2</v>
      </c>
      <c r="AD34" s="17">
        <v>1.37518924E-2</v>
      </c>
      <c r="AE34" s="17">
        <v>8.5407135899999993</v>
      </c>
      <c r="AF34" s="17">
        <v>45.502162052000003</v>
      </c>
      <c r="AG34" s="17">
        <v>8.2410265095999993</v>
      </c>
      <c r="AH34" s="17">
        <v>7.8730003999999999E-3</v>
      </c>
      <c r="AI34" s="17">
        <v>0.54957047000000003</v>
      </c>
      <c r="AJ34" s="17">
        <v>1.4801091999999999E-3</v>
      </c>
      <c r="AK34" s="17">
        <v>349.77419388999999</v>
      </c>
      <c r="AL34" s="17">
        <v>2.2523359999999999E-4</v>
      </c>
      <c r="AM34" s="17">
        <v>8.6361059999999999E-4</v>
      </c>
      <c r="AN34" s="17">
        <v>106.45134007999999</v>
      </c>
      <c r="AO34" s="17">
        <v>4.6809084641999998</v>
      </c>
      <c r="AP34" s="17">
        <v>0.1174178171</v>
      </c>
      <c r="AQ34" s="17">
        <v>2.0066046386999998</v>
      </c>
      <c r="AR34" s="17">
        <v>1.0739430317000001</v>
      </c>
      <c r="AS34" s="17">
        <v>10.59643045</v>
      </c>
      <c r="AT34" s="17">
        <v>95.780094018</v>
      </c>
      <c r="AU34" s="17">
        <v>233.76834568000001</v>
      </c>
      <c r="AV34" s="17">
        <v>237.27658491</v>
      </c>
      <c r="AW34" s="17">
        <v>4.4403214000000003E-2</v>
      </c>
      <c r="AX34" s="17">
        <v>3.0631798999999999E-3</v>
      </c>
      <c r="BA34" s="17">
        <v>70.825417599999994</v>
      </c>
      <c r="BB34" s="17">
        <v>0.60869002000000005</v>
      </c>
      <c r="BD34" s="17" t="s">
        <v>201</v>
      </c>
      <c r="BE34" s="17">
        <v>134.685596556013</v>
      </c>
      <c r="BF34" s="17">
        <v>15.264173437932699</v>
      </c>
      <c r="BG34" s="17">
        <v>4.4402699184207202E-2</v>
      </c>
      <c r="BH34" s="17">
        <v>11.929068882247099</v>
      </c>
      <c r="BI34" s="17">
        <v>0</v>
      </c>
      <c r="BJ34" s="17">
        <v>4.9680645164161499E-2</v>
      </c>
      <c r="BK34" s="17">
        <v>352.52605339511399</v>
      </c>
      <c r="BL34" s="17">
        <v>352.52605339511399</v>
      </c>
      <c r="BM34" s="17">
        <v>177.39053047662799</v>
      </c>
      <c r="BN34" s="17">
        <v>23.941092376662699</v>
      </c>
      <c r="BO34" s="17">
        <v>4.2667803689434803E-3</v>
      </c>
      <c r="BP34" s="17">
        <v>6.1399495968297501E-3</v>
      </c>
      <c r="BQ34" s="17">
        <v>488.445872483811</v>
      </c>
      <c r="BR34" s="17">
        <v>0.60870716912036704</v>
      </c>
      <c r="BS34" s="17">
        <v>2.21429723187662E-3</v>
      </c>
      <c r="BT34" s="17">
        <v>4.7053517022437501E-3</v>
      </c>
      <c r="BU34" s="17">
        <v>0</v>
      </c>
      <c r="BV34" s="17">
        <v>71.572704490940197</v>
      </c>
      <c r="BW34" s="17">
        <v>3.3466915700766701E-3</v>
      </c>
      <c r="BX34" s="17">
        <v>1.0597730644796801E-2</v>
      </c>
      <c r="BY34" s="17">
        <v>0.14415515029592299</v>
      </c>
      <c r="BZ34" s="17">
        <v>0</v>
      </c>
      <c r="CA34" s="17">
        <v>2117.17063730173</v>
      </c>
      <c r="CB34" s="17">
        <v>0.82886060253257998</v>
      </c>
      <c r="CC34" s="17">
        <v>3.06313556220682E-3</v>
      </c>
      <c r="CD34" s="17">
        <v>7.4861953416337299E-4</v>
      </c>
      <c r="CE34" s="17">
        <v>1.83284133666231E-3</v>
      </c>
      <c r="CF34" s="17">
        <v>0.28928077432012</v>
      </c>
      <c r="CG34" s="17">
        <v>8.5406967539079606</v>
      </c>
      <c r="CH34" s="17">
        <v>3.93840083547514E-2</v>
      </c>
      <c r="CI34" s="17">
        <v>2.2524060264265201E-4</v>
      </c>
      <c r="CJ34" s="17">
        <v>0.54956337656718302</v>
      </c>
      <c r="CK34" s="17">
        <v>8.6362534688348995E-4</v>
      </c>
      <c r="CL34" s="17">
        <v>41546.079247782902</v>
      </c>
      <c r="CM34" s="17">
        <v>4.0842890856765297E-2</v>
      </c>
      <c r="CN34" s="17">
        <v>524.36891096924501</v>
      </c>
      <c r="CO34" s="17">
        <v>74.017545240344205</v>
      </c>
      <c r="CP34" s="17">
        <v>76.393445663419996</v>
      </c>
      <c r="CQ34" s="17">
        <v>95.774861004011299</v>
      </c>
      <c r="CR34" s="17">
        <v>973.53728337978703</v>
      </c>
      <c r="CS34" s="17">
        <v>2.8573088538536601E-2</v>
      </c>
      <c r="CT34" s="17">
        <v>3.2309863897592601</v>
      </c>
      <c r="CU34" s="17">
        <v>350.49723754329398</v>
      </c>
      <c r="CV34" s="17">
        <v>350.49723754329398</v>
      </c>
      <c r="CW34" s="17">
        <v>63.615144150665103</v>
      </c>
      <c r="CX34" s="17">
        <v>0</v>
      </c>
      <c r="CY34" s="17">
        <v>93.025779113951202</v>
      </c>
      <c r="CZ34" s="17">
        <v>233.70688992401401</v>
      </c>
      <c r="DA34" s="17">
        <v>0.124188372580149</v>
      </c>
      <c r="DB34" s="17">
        <v>0.17867986952912401</v>
      </c>
      <c r="DC34" s="17">
        <v>0</v>
      </c>
      <c r="DD34" s="17">
        <v>768.09987481358201</v>
      </c>
      <c r="DE34" s="17">
        <v>6.4607787148198002</v>
      </c>
      <c r="DF34" s="17">
        <v>7.6875590041807898E-2</v>
      </c>
      <c r="DG34" s="17">
        <v>135.67080510468099</v>
      </c>
      <c r="DH34" s="17">
        <v>9.7849384534777393</v>
      </c>
      <c r="DI34" s="17">
        <v>1.7658384066094501E-2</v>
      </c>
      <c r="DJ34" s="17">
        <v>5.0258485281392401E-2</v>
      </c>
      <c r="DK34" s="17">
        <v>0</v>
      </c>
      <c r="DL34" s="17">
        <v>4.5390659011116802E-3</v>
      </c>
      <c r="DM34" s="17">
        <v>9.2156291473073394E-3</v>
      </c>
      <c r="DN34" s="17">
        <v>46.272545995649203</v>
      </c>
      <c r="DO34" s="17">
        <v>70.825419264736496</v>
      </c>
      <c r="DP34" s="17">
        <v>44.070095601611399</v>
      </c>
      <c r="DQ34" s="17">
        <v>8.3195623938654197</v>
      </c>
      <c r="DR34" s="17">
        <v>2573.4273955896501</v>
      </c>
      <c r="DS34" s="17">
        <v>0</v>
      </c>
      <c r="DT34" s="17">
        <v>3.2285277556396898E-3</v>
      </c>
      <c r="DU34" s="17">
        <v>4.6459440444892603E-3</v>
      </c>
      <c r="DV34" s="17">
        <v>17648.062689969502</v>
      </c>
      <c r="DW34" s="17">
        <v>9895.4065692333897</v>
      </c>
      <c r="DX34" s="17">
        <v>1099.4894274967</v>
      </c>
      <c r="DY34" s="17">
        <v>10994.8959967301</v>
      </c>
      <c r="DZ34" s="17">
        <v>8.0159066589685801E-2</v>
      </c>
      <c r="EA34" s="17">
        <v>429.20589440406297</v>
      </c>
      <c r="EB34" s="17">
        <v>20.848104016577601</v>
      </c>
      <c r="EC34" s="17">
        <v>4.6816442438973196</v>
      </c>
      <c r="ED34" s="17">
        <v>0.117417847860359</v>
      </c>
      <c r="EE34" s="17">
        <v>2.0066276568505801</v>
      </c>
      <c r="EF34" s="17">
        <v>1.07393322601233</v>
      </c>
      <c r="EG34" s="17">
        <v>10.5957779388768</v>
      </c>
      <c r="EH34" s="17">
        <v>5.6578939543753402</v>
      </c>
      <c r="EI34" s="17">
        <v>11095.7168019365</v>
      </c>
      <c r="EJ34" s="17">
        <v>18.0501594739771</v>
      </c>
      <c r="EK34" s="17">
        <v>798.92848089419397</v>
      </c>
      <c r="EL34" s="17">
        <v>1195.02950864487</v>
      </c>
      <c r="EM34" s="17">
        <v>6.3178078303763803</v>
      </c>
      <c r="EN34" s="17">
        <v>6.4313673120697606E-2</v>
      </c>
      <c r="EO34" s="17">
        <v>3.9913122902164297E-2</v>
      </c>
      <c r="EP34" s="17">
        <v>745.83008833920201</v>
      </c>
      <c r="EQ34" s="17">
        <v>18577.0805382496</v>
      </c>
      <c r="ER34" s="17">
        <v>16877.398474943901</v>
      </c>
      <c r="ES34" s="17">
        <v>1699.68206330572</v>
      </c>
      <c r="ET34" s="17">
        <v>14.694417414308999</v>
      </c>
      <c r="EU34" s="17">
        <v>0.43519342118751903</v>
      </c>
      <c r="EV34" s="17">
        <v>668.36452338828303</v>
      </c>
      <c r="EW34" s="17">
        <v>78.2603150305615</v>
      </c>
      <c r="EX34" s="17">
        <v>4273.2915841862396</v>
      </c>
      <c r="EY34" s="17">
        <v>145.90435107502799</v>
      </c>
      <c r="EZ34" s="17">
        <v>59.494878060152999</v>
      </c>
      <c r="FA34" s="17">
        <v>8337.3152694323599</v>
      </c>
      <c r="FB34" s="17">
        <v>1.47896127050711E-3</v>
      </c>
      <c r="FC34" s="17">
        <v>100.138695572682</v>
      </c>
      <c r="FD34" s="17">
        <v>252.19078560051099</v>
      </c>
      <c r="FE34" s="17">
        <v>277.27358412010699</v>
      </c>
      <c r="FF34" s="17">
        <v>0.29532040509928997</v>
      </c>
      <c r="FG34" s="17">
        <v>472.90865843857603</v>
      </c>
      <c r="FH34" s="17">
        <v>243.173142991719</v>
      </c>
      <c r="FI34" s="17">
        <v>237.273234532592</v>
      </c>
      <c r="FJ34" s="17">
        <v>4.3344207093856203E-2</v>
      </c>
      <c r="FK34" s="17">
        <v>0.53834789243270398</v>
      </c>
      <c r="FL34" s="17">
        <v>799.41730834816497</v>
      </c>
      <c r="FM34" s="17">
        <v>349.72143918316198</v>
      </c>
      <c r="FN34" s="17">
        <v>58.099510649488202</v>
      </c>
      <c r="FO34" s="17">
        <v>17622.653627540101</v>
      </c>
      <c r="FP34" s="17">
        <v>106.42112239398401</v>
      </c>
      <c r="FQ34" s="17">
        <v>536.43277084049396</v>
      </c>
      <c r="FS34" s="25">
        <f t="shared" si="0"/>
        <v>0</v>
      </c>
      <c r="FT34" s="94">
        <f t="shared" si="1"/>
        <v>1.0014418408808587</v>
      </c>
      <c r="FU34" s="40">
        <f t="shared" si="2"/>
        <v>1.9296440774851306E-3</v>
      </c>
      <c r="FV34" s="40">
        <f t="shared" si="3"/>
        <v>-1.7533421953794091E-4</v>
      </c>
      <c r="FW34" s="40">
        <f t="shared" si="4"/>
        <v>-1.0286235508272939E-3</v>
      </c>
      <c r="FX34" s="40">
        <f t="shared" si="5"/>
        <v>6.6905714604718945E-4</v>
      </c>
      <c r="FY34" s="40">
        <f t="shared" si="6"/>
        <v>5.6308471763112276E-4</v>
      </c>
      <c r="FZ34" s="40">
        <f t="shared" si="7"/>
        <v>-8.4322359121865632E-4</v>
      </c>
      <c r="GA34" s="40">
        <f t="shared" si="8"/>
        <v>1.7217156413917707E-4</v>
      </c>
      <c r="GB34" s="40">
        <f t="shared" si="9"/>
        <v>1.6636108467232636E-3</v>
      </c>
      <c r="GC34" s="40">
        <f t="shared" si="10"/>
        <v>-7.6111442735690059E-5</v>
      </c>
      <c r="GD34" s="40">
        <f t="shared" si="11"/>
        <v>9.9066555109362688E-6</v>
      </c>
      <c r="GE34" s="40">
        <f t="shared" si="12"/>
        <v>1.8141224063433312E-4</v>
      </c>
      <c r="GF34" s="40">
        <f t="shared" si="13"/>
        <v>4.8970349512230112E-5</v>
      </c>
      <c r="GG34" s="40">
        <f t="shared" si="14"/>
        <v>2.0284537460912166E-4</v>
      </c>
      <c r="GH34" s="40">
        <f t="shared" si="15"/>
        <v>7.9805158509246908E-4</v>
      </c>
      <c r="GI34" s="40">
        <f t="shared" si="16"/>
        <v>1.0266196786634198E-4</v>
      </c>
      <c r="GJ34" s="40">
        <f t="shared" si="17"/>
        <v>3.8850595947075924E-5</v>
      </c>
      <c r="GK34" s="40">
        <f t="shared" si="18"/>
        <v>3.1673922292957731E-7</v>
      </c>
      <c r="GL34" s="40">
        <f t="shared" si="19"/>
        <v>1.0300299887571149E-4</v>
      </c>
      <c r="GM34" s="40">
        <f t="shared" si="20"/>
        <v>-2.5900047590126453E-5</v>
      </c>
      <c r="GN34" s="40">
        <f t="shared" si="21"/>
        <v>6.4837587062737166E-6</v>
      </c>
      <c r="GO34" s="40">
        <f t="shared" si="22"/>
        <v>-1.8564532097592411E-5</v>
      </c>
      <c r="GP34" s="40">
        <f t="shared" si="23"/>
        <v>0</v>
      </c>
      <c r="GQ34" s="40">
        <f t="shared" si="24"/>
        <v>2.0213083008431933E-5</v>
      </c>
      <c r="GR34" s="40">
        <f t="shared" si="25"/>
        <v>2.1392648310465234E-3</v>
      </c>
      <c r="GS34" s="40">
        <f t="shared" si="26"/>
        <v>7.8778172701380176E-7</v>
      </c>
      <c r="GT34" s="40">
        <f t="shared" si="27"/>
        <v>2.2691233586684028E-6</v>
      </c>
      <c r="GU34" s="40">
        <f t="shared" si="28"/>
        <v>-7.6660936130191527E-4</v>
      </c>
      <c r="GV34" s="40">
        <f t="shared" si="29"/>
        <v>0</v>
      </c>
      <c r="GW34" s="40">
        <f t="shared" si="30"/>
        <v>2.0380092699238486E-4</v>
      </c>
      <c r="GX34" s="40">
        <f t="shared" si="31"/>
        <v>-1.9712746319514557E-6</v>
      </c>
      <c r="GY34" s="40">
        <f t="shared" si="32"/>
        <v>1.6930710737850289E-2</v>
      </c>
      <c r="GZ34" s="40">
        <f t="shared" si="33"/>
        <v>9.5298667191439992E-3</v>
      </c>
      <c r="HA34" s="40">
        <f t="shared" si="34"/>
        <v>1.8689191593972525E-4</v>
      </c>
      <c r="HB34" s="40">
        <f t="shared" si="35"/>
        <v>-1.2907230654183474E-5</v>
      </c>
      <c r="HC34" s="40">
        <f t="shared" si="36"/>
        <v>-7.7557081118740756E-4</v>
      </c>
      <c r="HD34" s="40">
        <f t="shared" si="37"/>
        <v>-1.5082504015320988E-4</v>
      </c>
      <c r="HE34" s="40">
        <f t="shared" si="38"/>
        <v>3.1090577302953037E-5</v>
      </c>
      <c r="HF34" s="40">
        <f t="shared" si="39"/>
        <v>1.7075848177354836E-5</v>
      </c>
      <c r="HG34" s="40">
        <f t="shared" si="40"/>
        <v>-2.8386383856960755E-4</v>
      </c>
      <c r="HH34" s="40">
        <f t="shared" si="41"/>
        <v>1.5718737141455711E-4</v>
      </c>
      <c r="HI34" s="40">
        <f t="shared" si="42"/>
        <v>2.6197352118951676E-7</v>
      </c>
      <c r="HJ34" s="40">
        <f t="shared" si="43"/>
        <v>1.1471193745056227E-5</v>
      </c>
      <c r="HK34" s="40">
        <f t="shared" si="44"/>
        <v>-9.1305473201306326E-6</v>
      </c>
      <c r="HL34" s="40">
        <f t="shared" si="45"/>
        <v>-6.1578389654736739E-5</v>
      </c>
      <c r="HM34" s="40">
        <f t="shared" si="46"/>
        <v>-5.4635715723112783E-5</v>
      </c>
      <c r="HN34" s="40">
        <f t="shared" si="47"/>
        <v>-2.6289169223162707E-4</v>
      </c>
      <c r="HO34" s="40">
        <f t="shared" si="48"/>
        <v>-1.4120134986215756E-5</v>
      </c>
      <c r="HP34" s="40">
        <f t="shared" si="49"/>
        <v>-1.1594111020914778E-5</v>
      </c>
      <c r="HQ34" s="40">
        <f t="shared" si="50"/>
        <v>-1.4474433310290249E-5</v>
      </c>
      <c r="HR34" s="40">
        <f t="shared" si="51"/>
        <v>0</v>
      </c>
      <c r="HS34" s="40">
        <f t="shared" si="52"/>
        <v>0</v>
      </c>
      <c r="HT34" s="40">
        <f t="shared" si="53"/>
        <v>2.350478907079194E-8</v>
      </c>
      <c r="HU34" s="40">
        <f t="shared" si="54"/>
        <v>2.8173815576914231E-5</v>
      </c>
    </row>
    <row r="35" spans="1:229" x14ac:dyDescent="0.3">
      <c r="A35" s="32" t="s">
        <v>202</v>
      </c>
      <c r="B35" s="15">
        <v>7138.9002459000003</v>
      </c>
      <c r="C35" s="15">
        <v>279.37972377</v>
      </c>
      <c r="D35" s="15">
        <v>11166.316279999999</v>
      </c>
      <c r="E35" s="15">
        <v>5741.0886098000001</v>
      </c>
      <c r="F35" s="15">
        <v>2055.8176361999999</v>
      </c>
      <c r="G35" s="15">
        <v>28193.573210999999</v>
      </c>
      <c r="H35" s="15">
        <v>6162.3095978000001</v>
      </c>
      <c r="I35" s="17">
        <v>52.379019665000001</v>
      </c>
      <c r="J35" s="17">
        <v>0.68998411989999997</v>
      </c>
      <c r="K35" s="17">
        <v>4.5990019999999996E-3</v>
      </c>
      <c r="L35" s="17">
        <v>0.86119644319999999</v>
      </c>
      <c r="M35" s="17">
        <v>35.175125430999998</v>
      </c>
      <c r="N35" s="17">
        <v>0.53197318319999998</v>
      </c>
      <c r="O35" s="17">
        <v>3.8563801481</v>
      </c>
      <c r="P35" s="17">
        <v>0.55358023960000002</v>
      </c>
      <c r="Q35" s="17">
        <v>1.334424E-2</v>
      </c>
      <c r="R35" s="17">
        <v>9.6600179199999997E-2</v>
      </c>
      <c r="S35" s="17">
        <v>2.1535425600000001E-2</v>
      </c>
      <c r="T35" s="17">
        <v>9.9551543300000003E-2</v>
      </c>
      <c r="U35" s="17">
        <v>3.6458419999999998E-3</v>
      </c>
      <c r="V35" s="17">
        <v>3.2530740999999999E-3</v>
      </c>
      <c r="W35" s="17">
        <v>4.0415219999999998E-4</v>
      </c>
      <c r="X35" s="17">
        <v>2.6450190000000002E-3</v>
      </c>
      <c r="Y35" s="17">
        <v>23.400029173</v>
      </c>
      <c r="Z35" s="17">
        <v>6.5911001125000004</v>
      </c>
      <c r="AA35" s="17">
        <v>2.6810337199999999E-2</v>
      </c>
      <c r="AB35" s="17">
        <v>1.7648133989000001</v>
      </c>
      <c r="AD35" s="17">
        <v>1.0954633933</v>
      </c>
      <c r="AE35" s="17">
        <v>0.49236312500000001</v>
      </c>
      <c r="AF35" s="17">
        <v>75.888118419999998</v>
      </c>
      <c r="AG35" s="17">
        <v>1.2109777212999999</v>
      </c>
      <c r="AH35" s="17">
        <v>1.4364188648</v>
      </c>
      <c r="AI35" s="17">
        <v>5.0874915E-2</v>
      </c>
      <c r="AJ35" s="17">
        <v>1.3701680000000001E-4</v>
      </c>
      <c r="AK35" s="17">
        <v>55.377826104999997</v>
      </c>
      <c r="AL35" s="17">
        <v>2.0850399999999999E-5</v>
      </c>
      <c r="AM35" s="17">
        <v>7.9946300000000004E-5</v>
      </c>
      <c r="AN35" s="17">
        <v>20.818591437999999</v>
      </c>
      <c r="AO35" s="17">
        <v>0.2763929456</v>
      </c>
      <c r="AP35" s="17">
        <v>6.6480999999999997E-3</v>
      </c>
      <c r="AQ35" s="17">
        <v>0.1065221578</v>
      </c>
      <c r="AR35" s="17">
        <v>5.6453644599999998E-2</v>
      </c>
      <c r="AS35" s="17">
        <v>0.5803920803</v>
      </c>
      <c r="AT35" s="17">
        <v>6.6098330492999997</v>
      </c>
      <c r="AU35" s="17">
        <v>59.247649828999997</v>
      </c>
      <c r="AV35" s="17">
        <v>12.444684690000001</v>
      </c>
      <c r="AW35" s="17">
        <v>4.1105040000000001E-3</v>
      </c>
      <c r="AX35" s="17">
        <v>2.8356509999999998E-4</v>
      </c>
      <c r="BA35" s="17">
        <v>3.6899130800000002</v>
      </c>
      <c r="BB35" s="17">
        <v>3.18859144E-2</v>
      </c>
      <c r="BD35" s="17" t="s">
        <v>202</v>
      </c>
      <c r="BE35" s="17">
        <v>186.43759849400499</v>
      </c>
      <c r="BF35" s="17">
        <v>0.59803880208436699</v>
      </c>
      <c r="BG35" s="17">
        <v>4.11046776081228E-3</v>
      </c>
      <c r="BH35" s="17">
        <v>0.68974760275624103</v>
      </c>
      <c r="BI35" s="17">
        <v>0</v>
      </c>
      <c r="BJ35" s="17">
        <v>4.5990218361480796E-3</v>
      </c>
      <c r="BK35" s="17">
        <v>52.420750650823798</v>
      </c>
      <c r="BL35" s="17">
        <v>52.420750650823798</v>
      </c>
      <c r="BM35" s="17">
        <v>86.985916288711707</v>
      </c>
      <c r="BN35" s="17">
        <v>4.1370443855621497</v>
      </c>
      <c r="BO35" s="17">
        <v>0.35208933734574499</v>
      </c>
      <c r="BP35" s="17">
        <v>0.50666352508032997</v>
      </c>
      <c r="BQ35" s="17">
        <v>35.174535924642399</v>
      </c>
      <c r="BR35" s="17">
        <v>3.1885681301201799E-2</v>
      </c>
      <c r="BS35" s="17">
        <v>0.16974815304485799</v>
      </c>
      <c r="BT35" s="17">
        <v>0.36071403021434401</v>
      </c>
      <c r="BU35" s="17">
        <v>4.0302068491589399E-4</v>
      </c>
      <c r="BV35" s="17">
        <v>3.8605545223095099</v>
      </c>
      <c r="BW35" s="17">
        <v>0.13248301474340901</v>
      </c>
      <c r="BX35" s="17">
        <v>0.41952911622215999</v>
      </c>
      <c r="BY35" s="17">
        <v>1.33444009836055E-2</v>
      </c>
      <c r="BZ35" s="17">
        <v>0</v>
      </c>
      <c r="CA35" s="17">
        <v>324.17940877366101</v>
      </c>
      <c r="CB35" s="17">
        <v>9.6544386125522796E-2</v>
      </c>
      <c r="CC35" s="17">
        <v>2.83580651095973E-4</v>
      </c>
      <c r="CD35" s="17">
        <v>6.2278231342008496E-3</v>
      </c>
      <c r="CE35" s="17">
        <v>1.5247415058670499E-2</v>
      </c>
      <c r="CF35" s="17">
        <v>9.9546055703292502E-2</v>
      </c>
      <c r="CG35" s="17">
        <v>0.49236086928685802</v>
      </c>
      <c r="CH35" s="17">
        <v>3.6457338168722898E-3</v>
      </c>
      <c r="CI35" s="5">
        <v>2.0850116120149099E-5</v>
      </c>
      <c r="CJ35" s="17">
        <v>5.0877812433516703E-2</v>
      </c>
      <c r="CK35" s="5">
        <v>7.9948386974541903E-5</v>
      </c>
      <c r="CL35" s="17">
        <v>7133.6047964196896</v>
      </c>
      <c r="CM35" s="17">
        <v>3.2528695188396299E-3</v>
      </c>
      <c r="CN35" s="17">
        <v>28.146427942381301</v>
      </c>
      <c r="CO35" s="17">
        <v>7.7739947928086099</v>
      </c>
      <c r="CP35" s="17">
        <v>7.2220980742542</v>
      </c>
      <c r="CQ35" s="17">
        <v>6.6098179556716596</v>
      </c>
      <c r="CR35" s="17">
        <v>959.55895811790003</v>
      </c>
      <c r="CS35" s="17">
        <v>2.6448339331040802E-3</v>
      </c>
      <c r="CT35" s="17">
        <v>2.5470619684446997E-4</v>
      </c>
      <c r="CU35" s="17">
        <v>23.447395048334101</v>
      </c>
      <c r="CV35" s="17">
        <v>23.447395048334101</v>
      </c>
      <c r="CW35" s="17">
        <v>3.9262820539975398</v>
      </c>
      <c r="CX35" s="17">
        <v>0</v>
      </c>
      <c r="CY35" s="17">
        <v>6.5910811617476002</v>
      </c>
      <c r="CZ35" s="17">
        <v>59.245333863622001</v>
      </c>
      <c r="DA35" s="17">
        <v>9.1145677913016705E-3</v>
      </c>
      <c r="DB35" s="17">
        <v>1.48875303686304E-2</v>
      </c>
      <c r="DC35" s="17">
        <v>0</v>
      </c>
      <c r="DD35" s="17">
        <v>219.805386241582</v>
      </c>
      <c r="DE35" s="17">
        <v>0.86019856409874496</v>
      </c>
      <c r="DF35" s="5">
        <v>6.0604335302213999E-6</v>
      </c>
      <c r="DG35" s="17">
        <v>9.0651209993587507</v>
      </c>
      <c r="DH35" s="17">
        <v>0.106560632104924</v>
      </c>
      <c r="DI35" s="17">
        <v>0.45755251497764998</v>
      </c>
      <c r="DJ35" s="17">
        <v>1.3022655388922899</v>
      </c>
      <c r="DK35" s="17">
        <v>0</v>
      </c>
      <c r="DL35" s="17">
        <v>0.36047758186036999</v>
      </c>
      <c r="DM35" s="17">
        <v>0.73187909478221003</v>
      </c>
      <c r="DN35" s="17">
        <v>75.888172275039494</v>
      </c>
      <c r="DO35" s="17">
        <v>3.6898978706327799</v>
      </c>
      <c r="DP35" s="17">
        <v>2.5982107617966101</v>
      </c>
      <c r="DQ35" s="17">
        <v>1.2110041425799201</v>
      </c>
      <c r="DR35" s="17">
        <v>279.20134730766</v>
      </c>
      <c r="DS35" s="17">
        <v>0</v>
      </c>
      <c r="DT35" s="17">
        <v>0.58725594834570705</v>
      </c>
      <c r="DU35" s="17">
        <v>0.84507607985140698</v>
      </c>
      <c r="DV35" s="17">
        <v>6305.6481421099297</v>
      </c>
      <c r="DW35" s="17">
        <v>10024.2634910167</v>
      </c>
      <c r="DX35" s="17">
        <v>1113.80689241554</v>
      </c>
      <c r="DY35" s="17">
        <v>11138.070383432199</v>
      </c>
      <c r="DZ35" s="17">
        <v>1.92243502084264E-3</v>
      </c>
      <c r="EA35" s="17">
        <v>65.709272616698797</v>
      </c>
      <c r="EB35" s="17">
        <v>25.780650912914901</v>
      </c>
      <c r="EC35" s="17">
        <v>0.27637234806351502</v>
      </c>
      <c r="ED35" s="17">
        <v>6.64662030170251E-3</v>
      </c>
      <c r="EE35" s="17">
        <v>0.106516450382226</v>
      </c>
      <c r="EF35" s="17">
        <v>5.64519751450916E-2</v>
      </c>
      <c r="EG35" s="17">
        <v>0.58027823714016402</v>
      </c>
      <c r="EH35" s="17">
        <v>49.328903639279702</v>
      </c>
      <c r="EI35" s="17">
        <v>3948.6004210916099</v>
      </c>
      <c r="EJ35" s="17">
        <v>29.0108154764463</v>
      </c>
      <c r="EK35" s="17">
        <v>48.561870004464303</v>
      </c>
      <c r="EL35" s="17">
        <v>132.546135892899</v>
      </c>
      <c r="EM35" s="17">
        <v>24.680167299393101</v>
      </c>
      <c r="EN35" s="17">
        <v>4.2766963717433704E-3</v>
      </c>
      <c r="EO35" s="17">
        <v>2.80455447345359E-3</v>
      </c>
      <c r="EP35" s="17">
        <v>41.032171519590797</v>
      </c>
      <c r="EQ35" s="17">
        <v>5728.9914317136399</v>
      </c>
      <c r="ER35" s="17">
        <v>2053.7257086251898</v>
      </c>
      <c r="ES35" s="17">
        <v>3675.2657230884502</v>
      </c>
      <c r="ET35" s="17">
        <v>0.77452456775630096</v>
      </c>
      <c r="EU35" s="17">
        <v>0.25998814194458603</v>
      </c>
      <c r="EV35" s="17">
        <v>601.71244248967901</v>
      </c>
      <c r="EW35" s="17">
        <v>4.68859091475277</v>
      </c>
      <c r="EX35" s="17">
        <v>289.84519703257803</v>
      </c>
      <c r="EY35" s="17">
        <v>12.0289202786642</v>
      </c>
      <c r="EZ35" s="17">
        <v>4.4201147417560902</v>
      </c>
      <c r="FA35" s="17">
        <v>583.58390846409395</v>
      </c>
      <c r="FB35" s="17">
        <v>1.3690902432805799E-4</v>
      </c>
      <c r="FC35" s="17">
        <v>26.134306191521201</v>
      </c>
      <c r="FD35" s="17">
        <v>79.533364723843505</v>
      </c>
      <c r="FE35" s="17">
        <v>148.15755756543601</v>
      </c>
      <c r="FF35" s="17">
        <v>3.55675917624299</v>
      </c>
      <c r="FG35" s="17">
        <v>28112.865566339799</v>
      </c>
      <c r="FH35" s="17">
        <v>58.867557601028302</v>
      </c>
      <c r="FI35" s="17">
        <v>12.4446626884758</v>
      </c>
      <c r="FJ35" s="17">
        <v>628.757342820703</v>
      </c>
      <c r="FK35" s="17">
        <v>4.5784438883040002</v>
      </c>
      <c r="FL35" s="17">
        <v>231.780502270298</v>
      </c>
      <c r="FM35" s="17">
        <v>55.374762297649298</v>
      </c>
      <c r="FN35" s="17">
        <v>37.639763908907199</v>
      </c>
      <c r="FO35" s="17">
        <v>6161.4223339230603</v>
      </c>
      <c r="FP35" s="17">
        <v>20.816777975030998</v>
      </c>
      <c r="FQ35" s="17">
        <v>137.59024642253601</v>
      </c>
      <c r="FS35" s="25">
        <f t="shared" ref="FS35:FS51" si="55">DC35/DY35</f>
        <v>0</v>
      </c>
      <c r="FT35" s="94">
        <f t="shared" ref="FT35:FT59" si="56">DV35/FO35</f>
        <v>1.0234078757096072</v>
      </c>
      <c r="FU35" s="40">
        <f t="shared" ref="FU35:FU51" si="57">(CL35-B35)/(B35+1E-50)</f>
        <v>-7.417738444169998E-4</v>
      </c>
      <c r="FV35" s="40">
        <f t="shared" ref="FV35:FV51" si="58">(DR35-C35)/(C35+1E-50)</f>
        <v>-6.3847318600274052E-4</v>
      </c>
      <c r="FW35" s="40">
        <f t="shared" ref="FW35:FW51" si="59">(DY35-D35)/(D35+1E-50)</f>
        <v>-2.5295626471185466E-3</v>
      </c>
      <c r="FX35" s="40">
        <f t="shared" ref="FX35:FX51" si="60">(EQ35-E35)/(E35+1E-50)</f>
        <v>-2.1071226919769787E-3</v>
      </c>
      <c r="FY35" s="40">
        <f t="shared" ref="FY35:FY51" si="61">(ER35-F35)/(F35+1E-50)</f>
        <v>-1.0175647576780636E-3</v>
      </c>
      <c r="FZ35" s="40">
        <f t="shared" ref="FZ35:FZ51" si="62">(FG35-G35)/(G35+1E-50)</f>
        <v>-2.8626256081904361E-3</v>
      </c>
      <c r="GA35" s="40">
        <f t="shared" ref="GA35:GA51" si="63">(FO35-H35)/(H35+1E-50)</f>
        <v>-1.4398235967511764E-4</v>
      </c>
      <c r="GB35" s="40">
        <f t="shared" ref="GB35:GB51" si="64">(BL35-I35)/(I35+1E-50)</f>
        <v>7.9671185315600696E-4</v>
      </c>
      <c r="GC35" s="40">
        <f t="shared" ref="GC35:GC51" si="65">(BH35-J35)/(J35+1E-50)</f>
        <v>-3.4278635831969508E-4</v>
      </c>
      <c r="GD35" s="40">
        <f t="shared" ref="GD35:GD51" si="66">(BJ35-K35)/(K35+1E-50)</f>
        <v>4.3131418686058175E-6</v>
      </c>
      <c r="GE35" s="40">
        <f t="shared" ref="GE35:GE51" si="67">(BO35+BP35-L35)/(L35+1E-50)</f>
        <v>-2.8374255295868086E-3</v>
      </c>
      <c r="GF35" s="40">
        <f t="shared" ref="GF35:GF51" si="68">(BQ35-M35)/(M35+1E-50)</f>
        <v>-1.675918281387562E-5</v>
      </c>
      <c r="GG35" s="40">
        <f t="shared" ref="GG35:GG51" si="69">(BS35+BT35-N35)/(N35+1E-50)</f>
        <v>-2.840368628562765E-3</v>
      </c>
      <c r="GH35" s="40">
        <f t="shared" ref="GH35:GH51" si="70">(BV35-O35)/(O35+1E-50)</f>
        <v>1.082459210243217E-3</v>
      </c>
      <c r="GI35" s="40">
        <f t="shared" ref="GI35:GI51" si="71">(BW35+BX35-P35)/(P35+1E-50)</f>
        <v>-2.832667285169151E-3</v>
      </c>
      <c r="GJ35" s="40">
        <f t="shared" ref="GJ35:GJ51" si="72">(BY35-Q35)/(Q35+1E-50)</f>
        <v>1.2063902140542849E-5</v>
      </c>
      <c r="GK35" s="40">
        <f t="shared" ref="GK35:GK51" si="73">(CB35-R35)/(R35+1E-50)</f>
        <v>-5.7756698734157846E-4</v>
      </c>
      <c r="GL35" s="40">
        <f t="shared" ref="GL35:GL51" si="74">(CD35+CE35-S35)/(S35+1E-50)</f>
        <v>-2.7948092713177418E-3</v>
      </c>
      <c r="GM35" s="40">
        <f t="shared" ref="GM35:GM51" si="75">(CF35-T35)/(T35+1E-50)</f>
        <v>-5.5123170626942141E-5</v>
      </c>
      <c r="GN35" s="40">
        <f t="shared" ref="GN35:GN51" si="76">(CH35-U35)/(U35+1E-50)</f>
        <v>-2.967301592060504E-5</v>
      </c>
      <c r="GO35" s="40">
        <f t="shared" ref="GO35:GO51" si="77">(CM35-V35)/(V35+1E-50)</f>
        <v>-6.2888564502728143E-5</v>
      </c>
      <c r="GP35" s="40">
        <f t="shared" ref="GP35:GP51" si="78">(BU35-W35)/(W35+1E-50)</f>
        <v>-2.7997251632082732E-3</v>
      </c>
      <c r="GQ35" s="40">
        <f t="shared" ref="GQ35:GQ51" si="79">(CS35-X35)/(X35+1E-50)</f>
        <v>-6.9968078081857079E-5</v>
      </c>
      <c r="GR35" s="40">
        <f t="shared" ref="GR35:GR51" si="80">(CV35-Y35)/(Y35+1E-50)</f>
        <v>2.024180183021061E-3</v>
      </c>
      <c r="GS35" s="40">
        <f t="shared" ref="GS35:GS51" si="81">(CY35-Z35)/(Z35+1E-50)</f>
        <v>-2.8752032402413708E-6</v>
      </c>
      <c r="GT35" s="40">
        <f t="shared" ref="GT35:GT51" si="82">(DA35+DB35+EO35-AA35)/(AA35+1E-50)</f>
        <v>-1.3743081956981532E-4</v>
      </c>
      <c r="GU35" s="40">
        <f t="shared" ref="GU35:GU51" si="83">(DI35+DJ35-AB35)/(AB35+1E-50)</f>
        <v>-2.8305230644632097E-3</v>
      </c>
      <c r="GV35" s="40">
        <f t="shared" ref="GV35:GV51" si="84">(DK35-AC35)/(AC35+1E-50)</f>
        <v>0</v>
      </c>
      <c r="GW35" s="40">
        <f t="shared" ref="GW35:GW51" si="85">(DL35+DM35-AD35)/(AD35+1E-50)</f>
        <v>-2.8359840013103118E-3</v>
      </c>
      <c r="GX35" s="40">
        <f t="shared" ref="GX35:GX51" si="86">(CG35-AE35)/(AE35+1E-50)</f>
        <v>-4.5814014646130588E-6</v>
      </c>
      <c r="GY35" s="40">
        <f t="shared" ref="GY35:GY51" si="87">(DN35-AF35)/(AF35+1E-50)</f>
        <v>7.0966365509734954E-7</v>
      </c>
      <c r="GZ35" s="40">
        <f t="shared" ref="GZ35:GZ51" si="88">(DQ35-AG35)/(AG35+1E-50)</f>
        <v>2.1818138728248226E-5</v>
      </c>
      <c r="HA35" s="40">
        <f t="shared" ref="HA35:HA51" si="89">(DT35+DU35-AH35)/(AH35+1E-50)</f>
        <v>-2.8451565925757469E-3</v>
      </c>
      <c r="HB35" s="40">
        <f t="shared" ref="HB35:HB51" si="90">(CJ35-AI35)/(AI35+1E-50)</f>
        <v>5.6952105309726949E-5</v>
      </c>
      <c r="HC35" s="40">
        <f t="shared" ref="HC35:HC51" si="91">(FB35-AJ35)/(AJ35+1E-50)</f>
        <v>-7.8658727938485493E-4</v>
      </c>
      <c r="HD35" s="40">
        <f t="shared" ref="HD35:HD51" si="92">(FM35-AK35)/(AK35+1E-50)</f>
        <v>-5.5325525868242665E-5</v>
      </c>
      <c r="HE35" s="40">
        <f t="shared" ref="HE35:HE51" si="93">(CI35-AL35)/(AL35+1E-50)</f>
        <v>-1.361507937021862E-5</v>
      </c>
      <c r="HF35" s="40">
        <f t="shared" ref="HF35:HF51" si="94">(CK35-AM35)/(AM35+1E-50)</f>
        <v>2.6104704556665681E-5</v>
      </c>
      <c r="HG35" s="40">
        <f t="shared" ref="HG35:HG51" si="95">(FP35-AN35)/(AN35+1E-50)</f>
        <v>-8.7107860990547797E-5</v>
      </c>
      <c r="HH35" s="40">
        <f t="shared" ref="HH35:HH51" si="96">(EC35-AO35)/(AO35+1E-50)</f>
        <v>-7.4522656286559876E-5</v>
      </c>
      <c r="HI35" s="40">
        <f t="shared" ref="HI35:HI51" si="97">(ED35-AP35)/(AP35+1E-50)</f>
        <v>-2.2257461492602206E-4</v>
      </c>
      <c r="HJ35" s="40">
        <f t="shared" ref="HJ35:HJ51" si="98">(EE35-AQ35)/(AQ35+1E-50)</f>
        <v>-5.3579629739752793E-5</v>
      </c>
      <c r="HK35" s="40">
        <f t="shared" ref="HK35:HK51" si="99">(EF35-AR35)/(AR35+1E-50)</f>
        <v>-2.9572136931588414E-5</v>
      </c>
      <c r="HL35" s="40">
        <f t="shared" ref="HL35:HL51" si="100">(EG35-AS35)/(AS35+1E-50)</f>
        <v>-1.9614871343029961E-4</v>
      </c>
      <c r="HM35" s="40">
        <f t="shared" ref="HM35:HM51" si="101">(CQ35-AT35)/(AT35+1E-50)</f>
        <v>-2.2835112819780948E-6</v>
      </c>
      <c r="HN35" s="40">
        <f t="shared" ref="HN35:HN51" si="102">(CZ35-AU35)/(AU35+1E-50)</f>
        <v>-3.908957375828286E-5</v>
      </c>
      <c r="HO35" s="40">
        <f t="shared" ref="HO35:HO51" si="103">(FI35-AV35)/(AV35+1E-50)</f>
        <v>-1.7679454922961243E-6</v>
      </c>
      <c r="HP35" s="40">
        <f t="shared" ref="HP35:HP51" si="104">(BG35-AW35)/(AW35+1E-50)</f>
        <v>-8.8162394976651758E-6</v>
      </c>
      <c r="HQ35" s="40">
        <f t="shared" ref="HQ35:HQ51" si="105">(CC35-AX35)/(AX35+1E-50)</f>
        <v>5.4841360848074266E-5</v>
      </c>
      <c r="HR35" s="40">
        <f t="shared" ref="HR35:HR51" si="106">(BI35-AY35)/(AY35+1E-50)</f>
        <v>0</v>
      </c>
      <c r="HS35" s="40">
        <f t="shared" ref="HS35:HS51" si="107">(BZ35-AZ35)/(AZ35+1E-50)</f>
        <v>0</v>
      </c>
      <c r="HT35" s="40">
        <f t="shared" ref="HT35:HT51" si="108">(DO35-BA35)/(BA35+1E-50)</f>
        <v>-4.1218768276042235E-6</v>
      </c>
      <c r="HU35" s="40">
        <f t="shared" ref="HU35:HU51" si="109">(BR35-BB35)/(BB35+1E-50)</f>
        <v>-7.3104003001729177E-6</v>
      </c>
    </row>
    <row r="36" spans="1:229" x14ac:dyDescent="0.3">
      <c r="A36" s="32" t="s">
        <v>203</v>
      </c>
      <c r="B36" s="15">
        <v>68565.533077999993</v>
      </c>
      <c r="C36" s="15">
        <v>5950.4929382999999</v>
      </c>
      <c r="D36" s="15">
        <v>21167.796641000001</v>
      </c>
      <c r="E36" s="15">
        <v>20208.373016000001</v>
      </c>
      <c r="F36" s="15">
        <v>18270.029998000002</v>
      </c>
      <c r="G36" s="15">
        <v>816.88195713000005</v>
      </c>
      <c r="H36" s="15">
        <v>35829.830956999998</v>
      </c>
      <c r="I36" s="17">
        <v>346.81827572999998</v>
      </c>
      <c r="J36" s="17">
        <v>6.3449443914000003</v>
      </c>
      <c r="K36" s="17">
        <v>0.10941972699999999</v>
      </c>
      <c r="L36" s="17">
        <v>2.0243758300000001E-2</v>
      </c>
      <c r="M36" s="17">
        <v>295.41652651999999</v>
      </c>
      <c r="N36" s="17">
        <v>1.2681593999999999E-2</v>
      </c>
      <c r="O36" s="17">
        <v>41.033767951000002</v>
      </c>
      <c r="P36" s="17">
        <v>2.2601452500000001E-2</v>
      </c>
      <c r="Q36" s="17">
        <v>0.31748734000000001</v>
      </c>
      <c r="R36" s="17">
        <v>1.8255520999999999</v>
      </c>
      <c r="S36" s="17">
        <v>4.2736453999999997E-3</v>
      </c>
      <c r="T36" s="17">
        <v>0.36687573000000001</v>
      </c>
      <c r="U36" s="17">
        <v>8.6742140999999995E-2</v>
      </c>
      <c r="V36" s="17">
        <v>6.7646221199999995E-2</v>
      </c>
      <c r="X36" s="17">
        <v>6.2930512999999993E-2</v>
      </c>
      <c r="Y36" s="17">
        <v>266.43731825999998</v>
      </c>
      <c r="Z36" s="17">
        <v>68.387152090000001</v>
      </c>
      <c r="AA36" s="17">
        <v>0.3560832022</v>
      </c>
      <c r="AB36" s="17">
        <v>8.8305104199999998E-2</v>
      </c>
      <c r="AD36" s="17">
        <v>2.9292815699999999E-2</v>
      </c>
      <c r="AE36" s="17">
        <v>6.20493293</v>
      </c>
      <c r="AF36" s="17">
        <v>440.30664951</v>
      </c>
      <c r="AG36" s="17">
        <v>16.672763953</v>
      </c>
      <c r="AH36" s="17">
        <v>0.12994994770000001</v>
      </c>
      <c r="AI36" s="17">
        <v>1.210420515</v>
      </c>
      <c r="AJ36" s="17">
        <v>3.2599166000000001E-3</v>
      </c>
      <c r="AK36" s="17">
        <v>414.94308740000002</v>
      </c>
      <c r="AL36" s="17">
        <v>4.9607350000000004E-4</v>
      </c>
      <c r="AM36" s="17">
        <v>1.9020885999999999E-3</v>
      </c>
      <c r="AN36" s="17">
        <v>166.26753676999999</v>
      </c>
      <c r="AO36" s="17">
        <v>2.6021556774999999</v>
      </c>
      <c r="AP36" s="17">
        <v>5.7806464299999999E-2</v>
      </c>
      <c r="AQ36" s="17">
        <v>0.98729019080000002</v>
      </c>
      <c r="AR36" s="17">
        <v>0.5283750921</v>
      </c>
      <c r="AS36" s="17">
        <v>5.6204517865000003</v>
      </c>
      <c r="AT36" s="17">
        <v>70.639867503999994</v>
      </c>
      <c r="AU36" s="17">
        <v>419.13970948000002</v>
      </c>
      <c r="AV36" s="17">
        <v>137.52910095999999</v>
      </c>
      <c r="AW36" s="17">
        <v>9.7797365999999997E-2</v>
      </c>
      <c r="AX36" s="17">
        <v>6.7466072E-3</v>
      </c>
      <c r="BA36" s="17">
        <v>34.841836000000001</v>
      </c>
      <c r="BB36" s="17">
        <v>0.2994406154</v>
      </c>
      <c r="BD36" s="17" t="s">
        <v>203</v>
      </c>
      <c r="BE36" s="17">
        <v>671.814144417899</v>
      </c>
      <c r="BF36" s="17">
        <v>16.121904072998401</v>
      </c>
      <c r="BG36" s="17">
        <v>9.7798291102972307E-2</v>
      </c>
      <c r="BH36" s="17">
        <v>6.34337762468577</v>
      </c>
      <c r="BI36" s="17">
        <v>0</v>
      </c>
      <c r="BJ36" s="17">
        <v>0.109419030218753</v>
      </c>
      <c r="BK36" s="17">
        <v>347.56410715924699</v>
      </c>
      <c r="BL36" s="17">
        <v>347.56410715924699</v>
      </c>
      <c r="BM36" s="17">
        <v>366.19767556517098</v>
      </c>
      <c r="BN36" s="17">
        <v>68.970597030143097</v>
      </c>
      <c r="BO36" s="17">
        <v>8.2983854065047293E-3</v>
      </c>
      <c r="BP36" s="17">
        <v>1.19416405011105E-2</v>
      </c>
      <c r="BQ36" s="17">
        <v>295.45043662389099</v>
      </c>
      <c r="BR36" s="17">
        <v>0.29944147639089203</v>
      </c>
      <c r="BS36" s="17">
        <v>4.0584623131996204E-3</v>
      </c>
      <c r="BT36" s="17">
        <v>8.6241951784917E-3</v>
      </c>
      <c r="BU36" s="17">
        <v>0</v>
      </c>
      <c r="BV36" s="17">
        <v>41.106761847067297</v>
      </c>
      <c r="BW36" s="17">
        <v>5.4242133126098796E-3</v>
      </c>
      <c r="BX36" s="17">
        <v>1.71768030115136E-2</v>
      </c>
      <c r="BY36" s="17">
        <v>0.317495451604839</v>
      </c>
      <c r="BZ36" s="17">
        <v>0</v>
      </c>
      <c r="CA36" s="17">
        <v>2020.0417080033999</v>
      </c>
      <c r="CB36" s="17">
        <v>1.82556542244297</v>
      </c>
      <c r="CC36" s="17">
        <v>6.7467115664368504E-3</v>
      </c>
      <c r="CD36" s="17">
        <v>1.23925409480976E-3</v>
      </c>
      <c r="CE36" s="17">
        <v>3.0340078330219201E-3</v>
      </c>
      <c r="CF36" s="17">
        <v>0.36688009736069699</v>
      </c>
      <c r="CG36" s="17">
        <v>6.2049541473238596</v>
      </c>
      <c r="CH36" s="17">
        <v>8.6743438331113906E-2</v>
      </c>
      <c r="CI36" s="17">
        <v>4.9605294182493095E-4</v>
      </c>
      <c r="CJ36" s="17">
        <v>1.21042248960168</v>
      </c>
      <c r="CK36" s="17">
        <v>1.90208574808335E-3</v>
      </c>
      <c r="CL36" s="17">
        <v>68678.121115759102</v>
      </c>
      <c r="CM36" s="17">
        <v>6.7642848240554401E-2</v>
      </c>
      <c r="CN36" s="17">
        <v>770.21566564657803</v>
      </c>
      <c r="CO36" s="17">
        <v>66.419382910188602</v>
      </c>
      <c r="CP36" s="17">
        <v>98.597849142664302</v>
      </c>
      <c r="CQ36" s="17">
        <v>70.636448106439602</v>
      </c>
      <c r="CR36" s="17">
        <v>3940.1117073936698</v>
      </c>
      <c r="CS36" s="17">
        <v>6.2929437013546904E-2</v>
      </c>
      <c r="CT36" s="17">
        <v>5.1318360776743399E-3</v>
      </c>
      <c r="CU36" s="17">
        <v>267.40367487212598</v>
      </c>
      <c r="CV36" s="17">
        <v>267.40367487212598</v>
      </c>
      <c r="CW36" s="17">
        <v>66.973590732803103</v>
      </c>
      <c r="CX36" s="17">
        <v>0</v>
      </c>
      <c r="CY36" s="17">
        <v>68.387154633928105</v>
      </c>
      <c r="CZ36" s="17">
        <v>419.074404073165</v>
      </c>
      <c r="DA36" s="17">
        <v>9.8323261006453999E-2</v>
      </c>
      <c r="DB36" s="17">
        <v>0.22780189786584801</v>
      </c>
      <c r="DC36" s="17">
        <v>0</v>
      </c>
      <c r="DD36" s="17">
        <v>1479.22905976433</v>
      </c>
      <c r="DE36" s="17">
        <v>6.2728871002286199</v>
      </c>
      <c r="DF36" s="17">
        <v>1.2210214250106601E-4</v>
      </c>
      <c r="DG36" s="17">
        <v>135.78410405581801</v>
      </c>
      <c r="DH36" s="17">
        <v>3.1226256657947302</v>
      </c>
      <c r="DI36" s="17">
        <v>2.2949836406025201E-2</v>
      </c>
      <c r="DJ36" s="17">
        <v>6.5318884571504102E-2</v>
      </c>
      <c r="DK36" s="17">
        <v>0</v>
      </c>
      <c r="DL36" s="17">
        <v>9.6634282808909008E-3</v>
      </c>
      <c r="DM36" s="17">
        <v>1.96197131511213E-2</v>
      </c>
      <c r="DN36" s="17">
        <v>440.30848397059901</v>
      </c>
      <c r="DO36" s="17">
        <v>34.8418275560078</v>
      </c>
      <c r="DP36" s="17">
        <v>48.100713076743297</v>
      </c>
      <c r="DQ36" s="17">
        <v>16.673574835579402</v>
      </c>
      <c r="DR36" s="17">
        <v>5951.07233939053</v>
      </c>
      <c r="DS36" s="17">
        <v>0</v>
      </c>
      <c r="DT36" s="17">
        <v>5.3140418426230601E-2</v>
      </c>
      <c r="DU36" s="17">
        <v>7.6470261313844407E-2</v>
      </c>
      <c r="DV36" s="17">
        <v>35771.687807779002</v>
      </c>
      <c r="DW36" s="17">
        <v>19044.8021702078</v>
      </c>
      <c r="DX36" s="17">
        <v>2116.0892060825499</v>
      </c>
      <c r="DY36" s="17">
        <v>21160.891376290299</v>
      </c>
      <c r="DZ36" s="17">
        <v>3.91100923451633E-2</v>
      </c>
      <c r="EA36" s="17">
        <v>711.84096446369801</v>
      </c>
      <c r="EB36" s="17">
        <v>94.179321664412896</v>
      </c>
      <c r="EC36" s="17">
        <v>2.6029793820995701</v>
      </c>
      <c r="ED36" s="17">
        <v>5.7806635391899099E-2</v>
      </c>
      <c r="EE36" s="17">
        <v>0.987280300445885</v>
      </c>
      <c r="EF36" s="17">
        <v>0.52837021868747802</v>
      </c>
      <c r="EG36" s="17">
        <v>5.6192701673859196</v>
      </c>
      <c r="EH36" s="17">
        <v>5.7153934886489504</v>
      </c>
      <c r="EI36" s="17">
        <v>22439.6547244498</v>
      </c>
      <c r="EJ36" s="17">
        <v>26.831647532752399</v>
      </c>
      <c r="EK36" s="17">
        <v>817.554466839729</v>
      </c>
      <c r="EL36" s="17">
        <v>1257.37675633966</v>
      </c>
      <c r="EM36" s="17">
        <v>6.2267001459459701</v>
      </c>
      <c r="EN36" s="17">
        <v>8.6165403969421905E-2</v>
      </c>
      <c r="EO36" s="17">
        <v>2.9963395448557799E-2</v>
      </c>
      <c r="EP36" s="17">
        <v>871.22911820631896</v>
      </c>
      <c r="EQ36" s="17">
        <v>20222.620238162199</v>
      </c>
      <c r="ER36" s="17">
        <v>18280.756568568901</v>
      </c>
      <c r="ES36" s="17">
        <v>1941.8636695933001</v>
      </c>
      <c r="ET36" s="17">
        <v>16.587542780138499</v>
      </c>
      <c r="EU36" s="17">
        <v>0.43284159063476502</v>
      </c>
      <c r="EV36" s="17">
        <v>901.72701852433602</v>
      </c>
      <c r="EW36" s="17">
        <v>81.641616009964906</v>
      </c>
      <c r="EX36" s="17">
        <v>4474.3636800652603</v>
      </c>
      <c r="EY36" s="17">
        <v>148.13701618743599</v>
      </c>
      <c r="EZ36" s="17">
        <v>60.665271559825101</v>
      </c>
      <c r="FA36" s="17">
        <v>8803.6385815462108</v>
      </c>
      <c r="FB36" s="17">
        <v>3.25722784148767E-3</v>
      </c>
      <c r="FC36" s="17">
        <v>102.56129133984101</v>
      </c>
      <c r="FD36" s="17">
        <v>431.09689194596399</v>
      </c>
      <c r="FE36" s="17">
        <v>377.10686695657398</v>
      </c>
      <c r="FF36" s="17">
        <v>0.33899344554859201</v>
      </c>
      <c r="FG36" s="17">
        <v>816.34093156302094</v>
      </c>
      <c r="FH36" s="17">
        <v>521.41420292474402</v>
      </c>
      <c r="FI36" s="17">
        <v>137.52898773271099</v>
      </c>
      <c r="FJ36" s="17">
        <v>8.9187080618153905E-2</v>
      </c>
      <c r="FK36" s="17">
        <v>78.367999167096798</v>
      </c>
      <c r="FL36" s="17">
        <v>1403.50154062562</v>
      </c>
      <c r="FM36" s="17">
        <v>414.885251613977</v>
      </c>
      <c r="FN36" s="17">
        <v>139.828564885649</v>
      </c>
      <c r="FO36" s="17">
        <v>35834.758656172598</v>
      </c>
      <c r="FP36" s="17">
        <v>166.23487906175299</v>
      </c>
      <c r="FQ36" s="17">
        <v>1118.8963583914899</v>
      </c>
      <c r="FS36" s="25">
        <f t="shared" si="55"/>
        <v>0</v>
      </c>
      <c r="FT36" s="94">
        <f t="shared" si="56"/>
        <v>0.99823995330905535</v>
      </c>
      <c r="FU36" s="40">
        <f t="shared" si="57"/>
        <v>1.642050060794093E-3</v>
      </c>
      <c r="FV36" s="40">
        <f t="shared" si="58"/>
        <v>9.7370267730404915E-5</v>
      </c>
      <c r="FW36" s="40">
        <f t="shared" si="59"/>
        <v>-3.2621556351909595E-4</v>
      </c>
      <c r="FX36" s="40">
        <f t="shared" si="60"/>
        <v>7.0501579473603233E-4</v>
      </c>
      <c r="FY36" s="40">
        <f t="shared" si="61"/>
        <v>5.871129149800507E-4</v>
      </c>
      <c r="FZ36" s="40">
        <f t="shared" si="62"/>
        <v>-6.6230568842519009E-4</v>
      </c>
      <c r="GA36" s="40">
        <f t="shared" si="63"/>
        <v>1.3753062855680038E-4</v>
      </c>
      <c r="GB36" s="40">
        <f t="shared" si="64"/>
        <v>2.1504963303249883E-3</v>
      </c>
      <c r="GC36" s="40">
        <f t="shared" si="65"/>
        <v>-2.4693151233191169E-4</v>
      </c>
      <c r="GD36" s="40">
        <f t="shared" si="66"/>
        <v>-6.3679673318151185E-6</v>
      </c>
      <c r="GE36" s="40">
        <f t="shared" si="67"/>
        <v>-1.8437250284564626E-4</v>
      </c>
      <c r="GF36" s="40">
        <f t="shared" si="68"/>
        <v>1.1478743010915224E-4</v>
      </c>
      <c r="GG36" s="40">
        <f t="shared" si="69"/>
        <v>8.386104233587698E-5</v>
      </c>
      <c r="GH36" s="40">
        <f t="shared" si="70"/>
        <v>1.7788738327530671E-3</v>
      </c>
      <c r="GI36" s="40">
        <f t="shared" si="71"/>
        <v>-1.9298577227334043E-5</v>
      </c>
      <c r="GJ36" s="40">
        <f t="shared" si="72"/>
        <v>2.554938045400342E-5</v>
      </c>
      <c r="GK36" s="40">
        <f t="shared" si="73"/>
        <v>7.2977610280982096E-6</v>
      </c>
      <c r="GL36" s="40">
        <f t="shared" si="74"/>
        <v>-8.9729524194894883E-5</v>
      </c>
      <c r="GM36" s="40">
        <f t="shared" si="75"/>
        <v>1.190419627097548E-5</v>
      </c>
      <c r="GN36" s="40">
        <f t="shared" si="76"/>
        <v>1.495618045571867E-5</v>
      </c>
      <c r="GO36" s="40">
        <f t="shared" si="77"/>
        <v>-4.9861757031801567E-5</v>
      </c>
      <c r="GP36" s="40">
        <f t="shared" si="78"/>
        <v>0</v>
      </c>
      <c r="GQ36" s="40">
        <f t="shared" si="79"/>
        <v>-1.709800860973499E-5</v>
      </c>
      <c r="GR36" s="40">
        <f t="shared" si="80"/>
        <v>3.6269566832337775E-3</v>
      </c>
      <c r="GS36" s="40">
        <f t="shared" si="81"/>
        <v>3.7198918610717639E-8</v>
      </c>
      <c r="GT36" s="40">
        <f t="shared" si="82"/>
        <v>1.5030534511915967E-5</v>
      </c>
      <c r="GU36" s="40">
        <f t="shared" si="83"/>
        <v>-4.1201720784216669E-4</v>
      </c>
      <c r="GV36" s="40">
        <f t="shared" si="84"/>
        <v>0</v>
      </c>
      <c r="GW36" s="40">
        <f t="shared" si="85"/>
        <v>-3.3026077407083578E-4</v>
      </c>
      <c r="GX36" s="40">
        <f t="shared" si="86"/>
        <v>3.4194283965650543E-6</v>
      </c>
      <c r="GY36" s="40">
        <f t="shared" si="87"/>
        <v>4.1663249943084192E-6</v>
      </c>
      <c r="GZ36" s="40">
        <f t="shared" si="88"/>
        <v>4.8635162213472707E-5</v>
      </c>
      <c r="HA36" s="40">
        <f t="shared" si="89"/>
        <v>-2.6107587261845798E-3</v>
      </c>
      <c r="HB36" s="40">
        <f t="shared" si="90"/>
        <v>1.631335271894155E-6</v>
      </c>
      <c r="HC36" s="40">
        <f t="shared" si="91"/>
        <v>-8.2479365034370054E-4</v>
      </c>
      <c r="HD36" s="40">
        <f t="shared" si="92"/>
        <v>-1.3938245455639289E-4</v>
      </c>
      <c r="HE36" s="40">
        <f t="shared" si="93"/>
        <v>-4.1441792534954891E-5</v>
      </c>
      <c r="HF36" s="40">
        <f t="shared" si="94"/>
        <v>-1.4993605712615591E-6</v>
      </c>
      <c r="HG36" s="40">
        <f t="shared" si="95"/>
        <v>-1.9641662396296163E-4</v>
      </c>
      <c r="HH36" s="40">
        <f t="shared" si="96"/>
        <v>3.1654701011648564E-4</v>
      </c>
      <c r="HI36" s="40">
        <f t="shared" si="97"/>
        <v>2.9597364442101017E-6</v>
      </c>
      <c r="HJ36" s="40">
        <f t="shared" si="98"/>
        <v>-1.0017676876758328E-5</v>
      </c>
      <c r="HK36" s="40">
        <f t="shared" si="99"/>
        <v>-9.223395642304486E-6</v>
      </c>
      <c r="HL36" s="40">
        <f t="shared" si="100"/>
        <v>-2.1023561075978771E-4</v>
      </c>
      <c r="HM36" s="40">
        <f t="shared" si="101"/>
        <v>-4.8406058522109254E-5</v>
      </c>
      <c r="HN36" s="40">
        <f t="shared" si="102"/>
        <v>-1.5580820752117048E-4</v>
      </c>
      <c r="HO36" s="40">
        <f t="shared" si="103"/>
        <v>-8.2329694745130515E-7</v>
      </c>
      <c r="HP36" s="40">
        <f t="shared" si="104"/>
        <v>9.4593853612588797E-6</v>
      </c>
      <c r="HQ36" s="40">
        <f t="shared" si="105"/>
        <v>1.5469469876708374E-5</v>
      </c>
      <c r="HR36" s="40">
        <f t="shared" si="106"/>
        <v>0</v>
      </c>
      <c r="HS36" s="40">
        <f t="shared" si="107"/>
        <v>0</v>
      </c>
      <c r="HT36" s="40">
        <f t="shared" si="108"/>
        <v>-2.4235210224193045E-7</v>
      </c>
      <c r="HU36" s="40">
        <f t="shared" si="109"/>
        <v>2.8753310264086311E-6</v>
      </c>
    </row>
    <row r="37" spans="1:229" x14ac:dyDescent="0.3">
      <c r="A37" s="32" t="s">
        <v>204</v>
      </c>
      <c r="B37" s="15">
        <v>30508.883261999999</v>
      </c>
      <c r="C37" s="15">
        <v>1778.8288871</v>
      </c>
      <c r="D37" s="15">
        <v>8657.1873486000004</v>
      </c>
      <c r="E37" s="15">
        <v>12099.670765000001</v>
      </c>
      <c r="F37" s="15">
        <v>10697.558744</v>
      </c>
      <c r="G37" s="15">
        <v>687.86040806000005</v>
      </c>
      <c r="H37" s="15">
        <v>20544.657741999999</v>
      </c>
      <c r="I37" s="17">
        <v>197.77349079999999</v>
      </c>
      <c r="J37" s="17">
        <v>3.6643917932000001</v>
      </c>
      <c r="K37" s="17">
        <v>2.6326161000000001E-2</v>
      </c>
      <c r="L37" s="17">
        <v>5.3296519000000002E-3</v>
      </c>
      <c r="M37" s="17">
        <v>152.53468835999999</v>
      </c>
      <c r="N37" s="17">
        <v>7.1419940000000003E-4</v>
      </c>
      <c r="O37" s="17">
        <v>20.101970384000001</v>
      </c>
      <c r="P37" s="17">
        <v>4.0778289999999998E-3</v>
      </c>
      <c r="Q37" s="17">
        <v>7.6386819999999994E-2</v>
      </c>
      <c r="R37" s="17">
        <v>0.4397885231</v>
      </c>
      <c r="S37" s="17">
        <v>1.0006129E-3</v>
      </c>
      <c r="T37" s="17">
        <v>0.16491432110000001</v>
      </c>
      <c r="U37" s="17">
        <v>2.0869960999999999E-2</v>
      </c>
      <c r="V37" s="17">
        <v>1.7922162799999999E-2</v>
      </c>
      <c r="W37" s="17">
        <v>1.1474899999999999E-5</v>
      </c>
      <c r="X37" s="17">
        <v>1.5140957E-2</v>
      </c>
      <c r="Y37" s="17">
        <v>120.3613161</v>
      </c>
      <c r="Z37" s="17">
        <v>31.988907440999998</v>
      </c>
      <c r="AA37" s="17">
        <v>0.12538315559999999</v>
      </c>
      <c r="AB37" s="17">
        <v>2.8495858700000001E-2</v>
      </c>
      <c r="AD37" s="17">
        <v>4.2954648999999996E-3</v>
      </c>
      <c r="AE37" s="17">
        <v>2.4232342660000001</v>
      </c>
      <c r="AF37" s="17">
        <v>223.7143307</v>
      </c>
      <c r="AG37" s="17">
        <v>8.1240188081000007</v>
      </c>
      <c r="AH37" s="17">
        <v>3.2809682399999998E-2</v>
      </c>
      <c r="AI37" s="17">
        <v>0.29122469499999998</v>
      </c>
      <c r="AJ37" s="17">
        <v>7.8432950000000001E-4</v>
      </c>
      <c r="AK37" s="17">
        <v>227.02254282999999</v>
      </c>
      <c r="AL37" s="17">
        <v>1.193543E-4</v>
      </c>
      <c r="AM37" s="17">
        <v>4.5763899999999997E-4</v>
      </c>
      <c r="AN37" s="17">
        <v>85.616363214000003</v>
      </c>
      <c r="AO37" s="17">
        <v>1.4368744028</v>
      </c>
      <c r="AP37" s="17">
        <v>2.8716038199999998E-2</v>
      </c>
      <c r="AQ37" s="17">
        <v>0.49080268319999998</v>
      </c>
      <c r="AR37" s="17">
        <v>0.26268252990000002</v>
      </c>
      <c r="AS37" s="17">
        <v>3.2763539490000002</v>
      </c>
      <c r="AT37" s="17">
        <v>32.994156945999997</v>
      </c>
      <c r="AU37" s="17">
        <v>235.39083689</v>
      </c>
      <c r="AV37" s="17">
        <v>64.680327285000004</v>
      </c>
      <c r="AW37" s="17">
        <v>2.3529849500000002E-2</v>
      </c>
      <c r="AX37" s="17">
        <v>1.6232193000000001E-3</v>
      </c>
      <c r="BA37" s="17">
        <v>17.324021200000001</v>
      </c>
      <c r="BB37" s="17">
        <v>0.14888692840000001</v>
      </c>
      <c r="BD37" s="17" t="s">
        <v>204</v>
      </c>
      <c r="BE37" s="17">
        <v>468.23434477764903</v>
      </c>
      <c r="BF37" s="17">
        <v>12.662885620180701</v>
      </c>
      <c r="BG37" s="17">
        <v>2.3529855610762901E-2</v>
      </c>
      <c r="BH37" s="17">
        <v>3.66208883207447</v>
      </c>
      <c r="BI37" s="17">
        <v>0</v>
      </c>
      <c r="BJ37" s="17">
        <v>2.6325515327998199E-2</v>
      </c>
      <c r="BK37" s="17">
        <v>197.95750785516501</v>
      </c>
      <c r="BL37" s="17">
        <v>197.95750785516501</v>
      </c>
      <c r="BM37" s="17">
        <v>242.36187406256701</v>
      </c>
      <c r="BN37" s="17">
        <v>22.276998847846301</v>
      </c>
      <c r="BO37" s="17">
        <v>2.1803107405876398E-3</v>
      </c>
      <c r="BP37" s="17">
        <v>3.1375170389721999E-3</v>
      </c>
      <c r="BQ37" s="17">
        <v>152.53380030849101</v>
      </c>
      <c r="BR37" s="17">
        <v>0.1488882023367</v>
      </c>
      <c r="BS37" s="17">
        <v>2.28353611214911E-4</v>
      </c>
      <c r="BT37" s="17">
        <v>4.85234380308316E-4</v>
      </c>
      <c r="BU37" s="5">
        <v>1.1442133297912899E-5</v>
      </c>
      <c r="BV37" s="17">
        <v>20.121123119139401</v>
      </c>
      <c r="BW37" s="17">
        <v>9.7830602734833494E-4</v>
      </c>
      <c r="BX37" s="17">
        <v>3.0979942479207601E-3</v>
      </c>
      <c r="BY37" s="17">
        <v>7.6387567585539801E-2</v>
      </c>
      <c r="BZ37" s="17">
        <v>0</v>
      </c>
      <c r="CA37" s="17">
        <v>865.71686251323604</v>
      </c>
      <c r="CB37" s="17">
        <v>0.43978749672855499</v>
      </c>
      <c r="CC37" s="17">
        <v>1.62293766320761E-3</v>
      </c>
      <c r="CD37" s="17">
        <v>2.8990433062715901E-4</v>
      </c>
      <c r="CE37" s="17">
        <v>7.09757031145796E-4</v>
      </c>
      <c r="CF37" s="17">
        <v>0.16491201813599499</v>
      </c>
      <c r="CG37" s="17">
        <v>2.42323549971064</v>
      </c>
      <c r="CH37" s="17">
        <v>2.0870096681017501E-2</v>
      </c>
      <c r="CI37" s="17">
        <v>1.19350563492865E-4</v>
      </c>
      <c r="CJ37" s="17">
        <v>0.29122685352656802</v>
      </c>
      <c r="CK37" s="17">
        <v>4.5765425430039302E-4</v>
      </c>
      <c r="CL37" s="17">
        <v>30526.854628769201</v>
      </c>
      <c r="CM37" s="17">
        <v>1.79221730420876E-2</v>
      </c>
      <c r="CN37" s="17">
        <v>296.02619374312502</v>
      </c>
      <c r="CO37" s="17">
        <v>28.5266256623472</v>
      </c>
      <c r="CP37" s="17">
        <v>43.300923178817399</v>
      </c>
      <c r="CQ37" s="17">
        <v>32.992466888567897</v>
      </c>
      <c r="CR37" s="17">
        <v>2565.6096480637002</v>
      </c>
      <c r="CS37" s="17">
        <v>1.5141473038863301E-2</v>
      </c>
      <c r="CT37" s="17">
        <v>1.6585226104275401E-3</v>
      </c>
      <c r="CU37" s="17">
        <v>120.622942914213</v>
      </c>
      <c r="CV37" s="17">
        <v>120.622942914213</v>
      </c>
      <c r="CW37" s="17">
        <v>31.045742596877101</v>
      </c>
      <c r="CX37" s="17">
        <v>0</v>
      </c>
      <c r="CY37" s="17">
        <v>31.988866917100701</v>
      </c>
      <c r="CZ37" s="17">
        <v>235.37068961932201</v>
      </c>
      <c r="DA37" s="17">
        <v>3.9411473434936603E-2</v>
      </c>
      <c r="DB37" s="17">
        <v>7.35440424475272E-2</v>
      </c>
      <c r="DC37" s="17">
        <v>0</v>
      </c>
      <c r="DD37" s="17">
        <v>858.70553809189903</v>
      </c>
      <c r="DE37" s="17">
        <v>3.9020758429176099</v>
      </c>
      <c r="DF37" s="5">
        <v>3.9465541538431403E-5</v>
      </c>
      <c r="DG37" s="17">
        <v>65.245994267231893</v>
      </c>
      <c r="DH37" s="17">
        <v>2.9273083118484098</v>
      </c>
      <c r="DI37" s="17">
        <v>7.3983210602027102E-3</v>
      </c>
      <c r="DJ37" s="17">
        <v>2.1056760704817601E-2</v>
      </c>
      <c r="DK37" s="17">
        <v>0</v>
      </c>
      <c r="DL37" s="17">
        <v>1.4143710719423199E-3</v>
      </c>
      <c r="DM37" s="17">
        <v>2.8716123869993401E-3</v>
      </c>
      <c r="DN37" s="17">
        <v>223.721723525887</v>
      </c>
      <c r="DO37" s="17">
        <v>17.3240128302551</v>
      </c>
      <c r="DP37" s="17">
        <v>26.782971668592399</v>
      </c>
      <c r="DQ37" s="17">
        <v>8.1173192530949105</v>
      </c>
      <c r="DR37" s="17">
        <v>1778.8318943690599</v>
      </c>
      <c r="DS37" s="17">
        <v>0</v>
      </c>
      <c r="DT37" s="17">
        <v>1.34147064722189E-2</v>
      </c>
      <c r="DU37" s="17">
        <v>1.9303993852411501E-2</v>
      </c>
      <c r="DV37" s="17">
        <v>20850.087305345602</v>
      </c>
      <c r="DW37" s="17">
        <v>7782.0022849606203</v>
      </c>
      <c r="DX37" s="17">
        <v>864.66797071820997</v>
      </c>
      <c r="DY37" s="17">
        <v>8646.6702556788296</v>
      </c>
      <c r="DZ37" s="17">
        <v>2.5446490833352601E-2</v>
      </c>
      <c r="EA37" s="17">
        <v>342.37370435060097</v>
      </c>
      <c r="EB37" s="17">
        <v>65.002835537338697</v>
      </c>
      <c r="EC37" s="17">
        <v>1.4365041666804399</v>
      </c>
      <c r="ED37" s="17">
        <v>2.8716547212310602E-2</v>
      </c>
      <c r="EE37" s="17">
        <v>0.49079776817297399</v>
      </c>
      <c r="EF37" s="17">
        <v>0.26268357558821998</v>
      </c>
      <c r="EG37" s="17">
        <v>3.2743098618694102</v>
      </c>
      <c r="EH37" s="17">
        <v>4.0443456070151003</v>
      </c>
      <c r="EI37" s="17">
        <v>13130.537645341299</v>
      </c>
      <c r="EJ37" s="17">
        <v>33.161195710907897</v>
      </c>
      <c r="EK37" s="17">
        <v>357.114939290221</v>
      </c>
      <c r="EL37" s="17">
        <v>637.04714043993204</v>
      </c>
      <c r="EM37" s="17">
        <v>3.2850243700016999</v>
      </c>
      <c r="EN37" s="17">
        <v>2.7849039517849099E-2</v>
      </c>
      <c r="EO37" s="17">
        <v>1.24275573339506E-2</v>
      </c>
      <c r="EP37" s="17">
        <v>658.65936952220295</v>
      </c>
      <c r="EQ37" s="17">
        <v>12091.552046049001</v>
      </c>
      <c r="ER37" s="17">
        <v>10690.3027845423</v>
      </c>
      <c r="ES37" s="17">
        <v>1401.2492615067499</v>
      </c>
      <c r="ET37" s="17">
        <v>11.442213710544101</v>
      </c>
      <c r="EU37" s="17">
        <v>0.17004589574342599</v>
      </c>
      <c r="EV37" s="17">
        <v>935.44695958376701</v>
      </c>
      <c r="EW37" s="17">
        <v>38.022029838456298</v>
      </c>
      <c r="EX37" s="17">
        <v>2262.1238920396499</v>
      </c>
      <c r="EY37" s="17">
        <v>62.1696140919437</v>
      </c>
      <c r="EZ37" s="17">
        <v>23.878851681851</v>
      </c>
      <c r="FA37" s="17">
        <v>4658.7431829229899</v>
      </c>
      <c r="FB37" s="17">
        <v>7.8367834533859897E-4</v>
      </c>
      <c r="FC37" s="17">
        <v>46.350697441898603</v>
      </c>
      <c r="FD37" s="17">
        <v>633.23726451605796</v>
      </c>
      <c r="FE37" s="17">
        <v>371.47763122185597</v>
      </c>
      <c r="FF37" s="17">
        <v>0.25123505966258203</v>
      </c>
      <c r="FG37" s="17">
        <v>686.54862899011698</v>
      </c>
      <c r="FH37" s="17">
        <v>248.77300580769699</v>
      </c>
      <c r="FI37" s="17">
        <v>64.680374122637701</v>
      </c>
      <c r="FJ37" s="17">
        <v>3.4921117655604901</v>
      </c>
      <c r="FK37" s="17">
        <v>23.823730543327301</v>
      </c>
      <c r="FL37" s="17">
        <v>851.77491940981599</v>
      </c>
      <c r="FM37" s="17">
        <v>227.000493773199</v>
      </c>
      <c r="FN37" s="17">
        <v>95.166968423022794</v>
      </c>
      <c r="FO37" s="17">
        <v>20545.720584665702</v>
      </c>
      <c r="FP37" s="17">
        <v>85.604110096097799</v>
      </c>
      <c r="FQ37" s="17">
        <v>567.90749774690198</v>
      </c>
      <c r="FS37" s="25">
        <f t="shared" si="55"/>
        <v>0</v>
      </c>
      <c r="FT37" s="94">
        <f t="shared" si="56"/>
        <v>1.0148141175884122</v>
      </c>
      <c r="FU37" s="40">
        <f t="shared" si="57"/>
        <v>5.8905357547404252E-4</v>
      </c>
      <c r="FV37" s="40">
        <f t="shared" si="58"/>
        <v>1.6905892869988937E-6</v>
      </c>
      <c r="FW37" s="40">
        <f t="shared" si="59"/>
        <v>-1.2148394735700871E-3</v>
      </c>
      <c r="FX37" s="40">
        <f t="shared" si="60"/>
        <v>-6.7098676556428757E-4</v>
      </c>
      <c r="FY37" s="40">
        <f t="shared" si="61"/>
        <v>-6.7828180534828446E-4</v>
      </c>
      <c r="FZ37" s="40">
        <f t="shared" si="62"/>
        <v>-1.907042554728125E-3</v>
      </c>
      <c r="GA37" s="40">
        <f t="shared" si="63"/>
        <v>5.1733286533627372E-5</v>
      </c>
      <c r="GB37" s="40">
        <f t="shared" si="64"/>
        <v>9.3044348067407756E-4</v>
      </c>
      <c r="GC37" s="40">
        <f t="shared" si="65"/>
        <v>-6.2847022248103382E-4</v>
      </c>
      <c r="GD37" s="40">
        <f t="shared" si="66"/>
        <v>-2.4525869981648045E-5</v>
      </c>
      <c r="GE37" s="40">
        <f t="shared" si="67"/>
        <v>-2.21855398101347E-3</v>
      </c>
      <c r="GF37" s="40">
        <f t="shared" si="68"/>
        <v>-5.8219642923717322E-6</v>
      </c>
      <c r="GG37" s="40">
        <f t="shared" si="69"/>
        <v>-8.5607531562333062E-4</v>
      </c>
      <c r="GH37" s="40">
        <f t="shared" si="70"/>
        <v>9.5277899497078864E-4</v>
      </c>
      <c r="GI37" s="40">
        <f t="shared" si="71"/>
        <v>-3.7488691431259173E-4</v>
      </c>
      <c r="GJ37" s="40">
        <f t="shared" si="72"/>
        <v>9.7868394024842551E-6</v>
      </c>
      <c r="GK37" s="40">
        <f t="shared" si="73"/>
        <v>-2.3337840600437236E-6</v>
      </c>
      <c r="GL37" s="40">
        <f t="shared" si="74"/>
        <v>-9.5095538648848853E-4</v>
      </c>
      <c r="GM37" s="40">
        <f t="shared" si="75"/>
        <v>-1.3964608953687025E-5</v>
      </c>
      <c r="GN37" s="40">
        <f t="shared" si="76"/>
        <v>6.50125879493201E-6</v>
      </c>
      <c r="GO37" s="40">
        <f t="shared" si="77"/>
        <v>5.7147609448351864E-7</v>
      </c>
      <c r="GP37" s="40">
        <f t="shared" si="78"/>
        <v>-2.855510905288937E-3</v>
      </c>
      <c r="GQ37" s="40">
        <f t="shared" si="79"/>
        <v>3.4082314829933347E-5</v>
      </c>
      <c r="GR37" s="40">
        <f t="shared" si="80"/>
        <v>2.1736785762265566E-3</v>
      </c>
      <c r="GS37" s="40">
        <f t="shared" si="81"/>
        <v>-1.2668109835348926E-6</v>
      </c>
      <c r="GT37" s="40">
        <f t="shared" si="82"/>
        <v>-6.5705465138505478E-7</v>
      </c>
      <c r="GU37" s="40">
        <f t="shared" si="83"/>
        <v>-1.4309775820052829E-3</v>
      </c>
      <c r="GV37" s="40">
        <f t="shared" si="84"/>
        <v>0</v>
      </c>
      <c r="GW37" s="40">
        <f t="shared" si="85"/>
        <v>-2.207314290553178E-3</v>
      </c>
      <c r="GX37" s="40">
        <f t="shared" si="86"/>
        <v>5.0911736317847864E-7</v>
      </c>
      <c r="GY37" s="40">
        <f t="shared" si="87"/>
        <v>3.3045830653152361E-5</v>
      </c>
      <c r="GZ37" s="40">
        <f t="shared" si="88"/>
        <v>-8.2466020369258261E-4</v>
      </c>
      <c r="HA37" s="40">
        <f t="shared" si="89"/>
        <v>-2.7730251777626429E-3</v>
      </c>
      <c r="HB37" s="40">
        <f t="shared" si="90"/>
        <v>7.41189399491439E-6</v>
      </c>
      <c r="HC37" s="40">
        <f t="shared" si="91"/>
        <v>-8.3020549577829319E-4</v>
      </c>
      <c r="HD37" s="40">
        <f t="shared" si="92"/>
        <v>-9.7122763784325482E-5</v>
      </c>
      <c r="HE37" s="40">
        <f t="shared" si="93"/>
        <v>-3.1306011890677917E-5</v>
      </c>
      <c r="HF37" s="40">
        <f t="shared" si="94"/>
        <v>3.3332605816037627E-5</v>
      </c>
      <c r="HG37" s="40">
        <f t="shared" si="95"/>
        <v>-1.4311654270548487E-4</v>
      </c>
      <c r="HH37" s="40">
        <f t="shared" si="96"/>
        <v>-2.576676979133585E-4</v>
      </c>
      <c r="HI37" s="40">
        <f t="shared" si="97"/>
        <v>1.7725715053657975E-5</v>
      </c>
      <c r="HJ37" s="40">
        <f t="shared" si="98"/>
        <v>-1.0014262745959627E-5</v>
      </c>
      <c r="HK37" s="40">
        <f t="shared" si="99"/>
        <v>3.9808061097797363E-6</v>
      </c>
      <c r="HL37" s="40">
        <f t="shared" si="100"/>
        <v>-6.2389081351051881E-4</v>
      </c>
      <c r="HM37" s="40">
        <f t="shared" si="101"/>
        <v>-5.1222931225852274E-5</v>
      </c>
      <c r="HN37" s="40">
        <f t="shared" si="102"/>
        <v>-8.5590717736435279E-5</v>
      </c>
      <c r="HO37" s="40">
        <f t="shared" si="103"/>
        <v>7.2414039420076848E-7</v>
      </c>
      <c r="HP37" s="40">
        <f t="shared" si="104"/>
        <v>2.5970259177238357E-7</v>
      </c>
      <c r="HQ37" s="40">
        <f t="shared" si="105"/>
        <v>-1.7350507869766277E-4</v>
      </c>
      <c r="HR37" s="40">
        <f t="shared" si="106"/>
        <v>0</v>
      </c>
      <c r="HS37" s="40">
        <f t="shared" si="107"/>
        <v>0</v>
      </c>
      <c r="HT37" s="40">
        <f t="shared" si="108"/>
        <v>-4.8312945384208753E-7</v>
      </c>
      <c r="HU37" s="40">
        <f t="shared" si="109"/>
        <v>8.5564039347286923E-6</v>
      </c>
    </row>
    <row r="38" spans="1:229" x14ac:dyDescent="0.3">
      <c r="A38" s="32" t="s">
        <v>205</v>
      </c>
      <c r="B38" s="15">
        <v>41617.200719</v>
      </c>
      <c r="C38" s="15">
        <v>2481.0692134999999</v>
      </c>
      <c r="D38" s="15">
        <v>9165.4210337999993</v>
      </c>
      <c r="E38" s="15">
        <v>15466.251315</v>
      </c>
      <c r="F38" s="15">
        <v>13645.949398999999</v>
      </c>
      <c r="G38" s="15">
        <v>1009.5008221000001</v>
      </c>
      <c r="H38" s="15">
        <v>12672.247461000001</v>
      </c>
      <c r="I38" s="17">
        <v>187.90888898</v>
      </c>
      <c r="J38" s="17">
        <v>2.6979802087000002</v>
      </c>
      <c r="K38" s="17">
        <v>2.7680900000000001E-2</v>
      </c>
      <c r="L38" s="17">
        <v>8.6771868899999993E-2</v>
      </c>
      <c r="M38" s="17">
        <v>98.807428670999997</v>
      </c>
      <c r="N38" s="17">
        <v>5.7321055699999998E-2</v>
      </c>
      <c r="O38" s="17">
        <v>15.509680660000001</v>
      </c>
      <c r="P38" s="17">
        <v>6.2870358700000004E-2</v>
      </c>
      <c r="Q38" s="17">
        <v>8.0317650000000004E-2</v>
      </c>
      <c r="R38" s="17">
        <v>0.46284772229999999</v>
      </c>
      <c r="S38" s="17">
        <v>3.0043005999999999E-3</v>
      </c>
      <c r="T38" s="17">
        <v>0.1926579947</v>
      </c>
      <c r="U38" s="17">
        <v>2.1943918999999999E-2</v>
      </c>
      <c r="V38" s="17">
        <v>1.7320682899999999E-2</v>
      </c>
      <c r="W38" s="17">
        <v>2.0769000000000001E-5</v>
      </c>
      <c r="X38" s="17">
        <v>1.5920106999999999E-2</v>
      </c>
      <c r="Y38" s="17">
        <v>124.96791535</v>
      </c>
      <c r="Z38" s="17">
        <v>21.029670213999999</v>
      </c>
      <c r="AA38" s="17">
        <v>0.1147020217</v>
      </c>
      <c r="AB38" s="17">
        <v>0.2071207317</v>
      </c>
      <c r="AD38" s="17">
        <v>0.1205467741</v>
      </c>
      <c r="AE38" s="17">
        <v>1.6870168145</v>
      </c>
      <c r="AF38" s="17">
        <v>212.34779571000001</v>
      </c>
      <c r="AG38" s="17">
        <v>9.2966566394000001</v>
      </c>
      <c r="AH38" s="17">
        <v>0.22860380990000001</v>
      </c>
      <c r="AI38" s="17">
        <v>0.30621110499999998</v>
      </c>
      <c r="AJ38" s="17">
        <v>8.2469080000000005E-4</v>
      </c>
      <c r="AK38" s="17">
        <v>102.58567617</v>
      </c>
      <c r="AL38" s="17">
        <v>1.2549619999999999E-4</v>
      </c>
      <c r="AM38" s="17">
        <v>4.8118850000000002E-4</v>
      </c>
      <c r="AN38" s="17">
        <v>41.099429856</v>
      </c>
      <c r="AO38" s="17">
        <v>1.1155486642000001</v>
      </c>
      <c r="AP38" s="17">
        <v>1.6547080200000001E-2</v>
      </c>
      <c r="AQ38" s="17">
        <v>0.28190408350000001</v>
      </c>
      <c r="AR38" s="17">
        <v>0.15081045849999999</v>
      </c>
      <c r="AS38" s="17">
        <v>2.4403871294999999</v>
      </c>
      <c r="AT38" s="17">
        <v>24.157627367</v>
      </c>
      <c r="AU38" s="17">
        <v>96.083951405999997</v>
      </c>
      <c r="AV38" s="17">
        <v>47.713391123999997</v>
      </c>
      <c r="AW38" s="17">
        <v>2.4740693000000001E-2</v>
      </c>
      <c r="AX38" s="17">
        <v>1.7067507E-3</v>
      </c>
      <c r="BA38" s="17">
        <v>9.9415671999999997</v>
      </c>
      <c r="BB38" s="17">
        <v>8.5458607699999994E-2</v>
      </c>
      <c r="BD38" s="17" t="s">
        <v>205</v>
      </c>
      <c r="BE38" s="17">
        <v>387.965027431485</v>
      </c>
      <c r="BF38" s="17">
        <v>15.918612707294299</v>
      </c>
      <c r="BG38" s="17">
        <v>2.4743745199904001E-2</v>
      </c>
      <c r="BH38" s="17">
        <v>2.6950036648161202</v>
      </c>
      <c r="BI38" s="17">
        <v>0</v>
      </c>
      <c r="BJ38" s="17">
        <v>2.7682360745481801E-2</v>
      </c>
      <c r="BK38" s="17">
        <v>188.08198359257599</v>
      </c>
      <c r="BL38" s="17">
        <v>188.08198359257599</v>
      </c>
      <c r="BM38" s="17">
        <v>221.38521630298101</v>
      </c>
      <c r="BN38" s="17">
        <v>29.095613774289198</v>
      </c>
      <c r="BO38" s="17">
        <v>3.5480199361761902E-2</v>
      </c>
      <c r="BP38" s="17">
        <v>5.10568704509003E-2</v>
      </c>
      <c r="BQ38" s="17">
        <v>98.795691982185801</v>
      </c>
      <c r="BR38" s="17">
        <v>8.5457023786632197E-2</v>
      </c>
      <c r="BS38" s="17">
        <v>1.8292942296224E-2</v>
      </c>
      <c r="BT38" s="17">
        <v>3.88725146579805E-2</v>
      </c>
      <c r="BU38" s="5">
        <v>2.0709991426980502E-5</v>
      </c>
      <c r="BV38" s="17">
        <v>15.5276718702476</v>
      </c>
      <c r="BW38" s="17">
        <v>1.5050406443007701E-2</v>
      </c>
      <c r="BX38" s="17">
        <v>4.76596338233106E-2</v>
      </c>
      <c r="BY38" s="17">
        <v>8.0314355305783999E-2</v>
      </c>
      <c r="BZ38" s="17">
        <v>0</v>
      </c>
      <c r="CA38" s="17">
        <v>1135.11489495148</v>
      </c>
      <c r="CB38" s="17">
        <v>0.46284697289906401</v>
      </c>
      <c r="CC38" s="17">
        <v>1.7067141480613E-3</v>
      </c>
      <c r="CD38" s="17">
        <v>8.6979295953967502E-4</v>
      </c>
      <c r="CE38" s="17">
        <v>2.12946442026709E-3</v>
      </c>
      <c r="CF38" s="17">
        <v>0.19266147918589899</v>
      </c>
      <c r="CG38" s="17">
        <v>1.6870120170555001</v>
      </c>
      <c r="CH38" s="17">
        <v>2.19443578710381E-2</v>
      </c>
      <c r="CI38" s="17">
        <v>1.25496065366656E-4</v>
      </c>
      <c r="CJ38" s="17">
        <v>0.30620870294063302</v>
      </c>
      <c r="CK38" s="17">
        <v>4.8119456856925499E-4</v>
      </c>
      <c r="CL38" s="17">
        <v>41629.354483021598</v>
      </c>
      <c r="CM38" s="17">
        <v>1.7320560320262701E-2</v>
      </c>
      <c r="CN38" s="17">
        <v>451.34412195238701</v>
      </c>
      <c r="CO38" s="17">
        <v>38.752172926948198</v>
      </c>
      <c r="CP38" s="17">
        <v>63.185851384436603</v>
      </c>
      <c r="CQ38" s="17">
        <v>24.155645978806898</v>
      </c>
      <c r="CR38" s="17">
        <v>1987.3562799885799</v>
      </c>
      <c r="CS38" s="17">
        <v>1.5918223563724299E-2</v>
      </c>
      <c r="CT38" s="17">
        <v>2.1364739910989701E-3</v>
      </c>
      <c r="CU38" s="17">
        <v>125.217283208121</v>
      </c>
      <c r="CV38" s="17">
        <v>125.217283208121</v>
      </c>
      <c r="CW38" s="17">
        <v>42.064959737791497</v>
      </c>
      <c r="CX38" s="17">
        <v>0</v>
      </c>
      <c r="CY38" s="17">
        <v>21.0296276795053</v>
      </c>
      <c r="CZ38" s="17">
        <v>96.063684510673099</v>
      </c>
      <c r="DA38" s="17">
        <v>2.9004757304901398E-2</v>
      </c>
      <c r="DB38" s="17">
        <v>7.6730949794956899E-2</v>
      </c>
      <c r="DC38" s="17">
        <v>0</v>
      </c>
      <c r="DD38" s="17">
        <v>329.87974814812702</v>
      </c>
      <c r="DE38" s="17">
        <v>2.0550798915325199</v>
      </c>
      <c r="DF38" s="5">
        <v>5.0835500989233297E-5</v>
      </c>
      <c r="DG38" s="17">
        <v>83.120448537127601</v>
      </c>
      <c r="DH38" s="17">
        <v>3.8071203156286701</v>
      </c>
      <c r="DI38" s="17">
        <v>5.3715886770614597E-2</v>
      </c>
      <c r="DJ38" s="17">
        <v>0.15288386578261301</v>
      </c>
      <c r="DK38" s="17">
        <v>0</v>
      </c>
      <c r="DL38" s="17">
        <v>3.9672322734613102E-2</v>
      </c>
      <c r="DM38" s="17">
        <v>8.0546712996797706E-2</v>
      </c>
      <c r="DN38" s="17">
        <v>212.368926209215</v>
      </c>
      <c r="DO38" s="17">
        <v>9.9415538811157393</v>
      </c>
      <c r="DP38" s="17">
        <v>35.869484938245002</v>
      </c>
      <c r="DQ38" s="17">
        <v>9.2878141949379902</v>
      </c>
      <c r="DR38" s="17">
        <v>2480.98414211511</v>
      </c>
      <c r="DS38" s="17">
        <v>0</v>
      </c>
      <c r="DT38" s="17">
        <v>9.3468165688365606E-2</v>
      </c>
      <c r="DU38" s="17">
        <v>0.134503086107023</v>
      </c>
      <c r="DV38" s="17">
        <v>12960.656881562099</v>
      </c>
      <c r="DW38" s="17">
        <v>8236.0910555399296</v>
      </c>
      <c r="DX38" s="17">
        <v>915.12120007892497</v>
      </c>
      <c r="DY38" s="17">
        <v>9151.2122556188497</v>
      </c>
      <c r="DZ38" s="17">
        <v>3.3728268933037799E-2</v>
      </c>
      <c r="EA38" s="17">
        <v>289.53920371767498</v>
      </c>
      <c r="EB38" s="17">
        <v>54.068843167554299</v>
      </c>
      <c r="EC38" s="17">
        <v>1.11495839173928</v>
      </c>
      <c r="ED38" s="17">
        <v>1.65466900484465E-2</v>
      </c>
      <c r="EE38" s="17">
        <v>0.28191563019229798</v>
      </c>
      <c r="EF38" s="17">
        <v>0.15081162761288999</v>
      </c>
      <c r="EG38" s="17">
        <v>2.4377114070007702</v>
      </c>
      <c r="EH38" s="17">
        <v>5.40565578432183</v>
      </c>
      <c r="EI38" s="17">
        <v>7117.5394919360397</v>
      </c>
      <c r="EJ38" s="17">
        <v>42.629763913644901</v>
      </c>
      <c r="EK38" s="17">
        <v>416.780319218241</v>
      </c>
      <c r="EL38" s="17">
        <v>780.28520687621506</v>
      </c>
      <c r="EM38" s="17">
        <v>4.5997311881259098</v>
      </c>
      <c r="EN38" s="17">
        <v>3.5872950378698899E-2</v>
      </c>
      <c r="EO38" s="17">
        <v>8.9645328461118792E-3</v>
      </c>
      <c r="EP38" s="17">
        <v>811.25427514784701</v>
      </c>
      <c r="EQ38" s="17">
        <v>15453.3189437333</v>
      </c>
      <c r="ER38" s="17">
        <v>13634.696453943399</v>
      </c>
      <c r="ES38" s="17">
        <v>1818.6224897898401</v>
      </c>
      <c r="ET38" s="17">
        <v>14.5747379200493</v>
      </c>
      <c r="EU38" s="17">
        <v>0.24768859019935299</v>
      </c>
      <c r="EV38" s="17">
        <v>1214.4105187255</v>
      </c>
      <c r="EW38" s="17">
        <v>46.610839750436703</v>
      </c>
      <c r="EX38" s="17">
        <v>2869.0989636071999</v>
      </c>
      <c r="EY38" s="17">
        <v>70.775134177703507</v>
      </c>
      <c r="EZ38" s="17">
        <v>30.543645478044699</v>
      </c>
      <c r="FA38" s="17">
        <v>6038.0998385114299</v>
      </c>
      <c r="FB38" s="17">
        <v>8.2407238257191004E-4</v>
      </c>
      <c r="FC38" s="17">
        <v>63.400058365289503</v>
      </c>
      <c r="FD38" s="17">
        <v>813.186101423634</v>
      </c>
      <c r="FE38" s="17">
        <v>475.82251008338898</v>
      </c>
      <c r="FF38" s="17">
        <v>0.33565059706674999</v>
      </c>
      <c r="FG38" s="17">
        <v>1007.50262781858</v>
      </c>
      <c r="FH38" s="17">
        <v>124.33953736438301</v>
      </c>
      <c r="FI38" s="17">
        <v>47.713277020756401</v>
      </c>
      <c r="FJ38" s="17">
        <v>7.4260279978174202</v>
      </c>
      <c r="FK38" s="17">
        <v>29.8542233885691</v>
      </c>
      <c r="FL38" s="17">
        <v>319.14255883685098</v>
      </c>
      <c r="FM38" s="17">
        <v>102.561434629411</v>
      </c>
      <c r="FN38" s="17">
        <v>76.568246333338806</v>
      </c>
      <c r="FO38" s="17">
        <v>12673.453347442901</v>
      </c>
      <c r="FP38" s="17">
        <v>41.086064782325501</v>
      </c>
      <c r="FQ38" s="17">
        <v>248.79268313355701</v>
      </c>
      <c r="FS38" s="25">
        <f t="shared" si="55"/>
        <v>0</v>
      </c>
      <c r="FT38" s="94">
        <f t="shared" si="56"/>
        <v>1.0226618212294243</v>
      </c>
      <c r="FU38" s="40">
        <f t="shared" si="57"/>
        <v>2.920370378502836E-4</v>
      </c>
      <c r="FV38" s="40">
        <f t="shared" si="58"/>
        <v>-3.4288194955244501E-5</v>
      </c>
      <c r="FW38" s="40">
        <f t="shared" si="59"/>
        <v>-1.5502591892670203E-3</v>
      </c>
      <c r="FX38" s="40">
        <f t="shared" si="60"/>
        <v>-8.3616714893005044E-4</v>
      </c>
      <c r="FY38" s="40">
        <f t="shared" si="61"/>
        <v>-8.2463628785143324E-4</v>
      </c>
      <c r="FZ38" s="40">
        <f t="shared" si="62"/>
        <v>-1.9793884637591018E-3</v>
      </c>
      <c r="GA38" s="40">
        <f t="shared" si="63"/>
        <v>9.5159634990654596E-5</v>
      </c>
      <c r="GB38" s="40">
        <f t="shared" si="64"/>
        <v>9.2116245014049064E-4</v>
      </c>
      <c r="GC38" s="40">
        <f t="shared" si="65"/>
        <v>-1.1032489690924183E-3</v>
      </c>
      <c r="GD38" s="40">
        <f t="shared" si="66"/>
        <v>5.2770881069602433E-5</v>
      </c>
      <c r="GE38" s="40">
        <f t="shared" si="67"/>
        <v>-2.7059355792875364E-3</v>
      </c>
      <c r="GF38" s="40">
        <f t="shared" si="68"/>
        <v>-1.1878346569745918E-4</v>
      </c>
      <c r="GG38" s="40">
        <f t="shared" si="69"/>
        <v>-2.7145129114483774E-3</v>
      </c>
      <c r="GH38" s="40">
        <f t="shared" si="70"/>
        <v>1.1599987544552834E-3</v>
      </c>
      <c r="GI38" s="40">
        <f t="shared" si="71"/>
        <v>-2.5499843964101347E-3</v>
      </c>
      <c r="GJ38" s="40">
        <f t="shared" si="72"/>
        <v>-4.1020799488095501E-5</v>
      </c>
      <c r="GK38" s="40">
        <f t="shared" si="73"/>
        <v>-1.6191090500548393E-6</v>
      </c>
      <c r="GL38" s="40">
        <f t="shared" si="74"/>
        <v>-1.6786669726840543E-3</v>
      </c>
      <c r="GM38" s="40">
        <f t="shared" si="75"/>
        <v>1.8086381021517796E-5</v>
      </c>
      <c r="GN38" s="40">
        <f t="shared" si="76"/>
        <v>1.9999665424448395E-5</v>
      </c>
      <c r="GO38" s="40">
        <f t="shared" si="77"/>
        <v>-7.0770730002838101E-6</v>
      </c>
      <c r="GP38" s="40">
        <f t="shared" si="78"/>
        <v>-2.8411850844768148E-3</v>
      </c>
      <c r="GQ38" s="40">
        <f t="shared" si="79"/>
        <v>-1.1830550358114606E-4</v>
      </c>
      <c r="GR38" s="40">
        <f t="shared" si="80"/>
        <v>1.9954550527837129E-3</v>
      </c>
      <c r="GS38" s="40">
        <f t="shared" si="81"/>
        <v>-2.0225944709010359E-6</v>
      </c>
      <c r="GT38" s="40">
        <f t="shared" si="82"/>
        <v>-1.553376307953027E-5</v>
      </c>
      <c r="GU38" s="40">
        <f t="shared" si="83"/>
        <v>-2.5153404127936678E-3</v>
      </c>
      <c r="GV38" s="40">
        <f t="shared" si="84"/>
        <v>0</v>
      </c>
      <c r="GW38" s="40">
        <f t="shared" si="85"/>
        <v>-2.7187651518349085E-3</v>
      </c>
      <c r="GX38" s="40">
        <f t="shared" si="86"/>
        <v>-2.8437443294268811E-6</v>
      </c>
      <c r="GY38" s="40">
        <f t="shared" si="87"/>
        <v>9.9508917172128945E-5</v>
      </c>
      <c r="GZ38" s="40">
        <f t="shared" si="88"/>
        <v>-9.5114241656886283E-4</v>
      </c>
      <c r="HA38" s="40">
        <f t="shared" si="89"/>
        <v>-2.7670497044126829E-3</v>
      </c>
      <c r="HB38" s="40">
        <f t="shared" si="90"/>
        <v>-7.8444554353058012E-6</v>
      </c>
      <c r="HC38" s="40">
        <f t="shared" si="91"/>
        <v>-7.4987792769120839E-4</v>
      </c>
      <c r="HD38" s="40">
        <f t="shared" si="92"/>
        <v>-2.3630531565470162E-4</v>
      </c>
      <c r="HE38" s="40">
        <f t="shared" si="93"/>
        <v>-1.0728081328118345E-6</v>
      </c>
      <c r="HF38" s="40">
        <f t="shared" si="94"/>
        <v>1.2611625703792276E-5</v>
      </c>
      <c r="HG38" s="40">
        <f t="shared" si="95"/>
        <v>-3.2518878537553605E-4</v>
      </c>
      <c r="HH38" s="40">
        <f t="shared" si="96"/>
        <v>-5.2913196856667973E-4</v>
      </c>
      <c r="HI38" s="40">
        <f t="shared" si="97"/>
        <v>-2.3578271742576382E-5</v>
      </c>
      <c r="HJ38" s="40">
        <f t="shared" si="98"/>
        <v>4.0959648950846496E-5</v>
      </c>
      <c r="HK38" s="40">
        <f t="shared" si="99"/>
        <v>7.7522003555092572E-6</v>
      </c>
      <c r="HL38" s="40">
        <f t="shared" si="100"/>
        <v>-1.096433621897513E-3</v>
      </c>
      <c r="HM38" s="40">
        <f t="shared" si="101"/>
        <v>-8.2019155399676554E-5</v>
      </c>
      <c r="HN38" s="40">
        <f t="shared" si="102"/>
        <v>-2.1092903685092119E-4</v>
      </c>
      <c r="HO38" s="40">
        <f t="shared" si="103"/>
        <v>-2.3914301815226898E-6</v>
      </c>
      <c r="HP38" s="40">
        <f t="shared" si="104"/>
        <v>1.2336759944434538E-4</v>
      </c>
      <c r="HQ38" s="40">
        <f t="shared" si="105"/>
        <v>-2.1416097090193405E-5</v>
      </c>
      <c r="HR38" s="40">
        <f t="shared" si="106"/>
        <v>0</v>
      </c>
      <c r="HS38" s="40">
        <f t="shared" si="107"/>
        <v>0</v>
      </c>
      <c r="HT38" s="40">
        <f t="shared" si="108"/>
        <v>-1.3397167662228881E-6</v>
      </c>
      <c r="HU38" s="40">
        <f t="shared" si="109"/>
        <v>-1.8534275369402105E-5</v>
      </c>
    </row>
    <row r="39" spans="1:229" x14ac:dyDescent="0.3">
      <c r="A39" s="32" t="s">
        <v>206</v>
      </c>
      <c r="B39" s="15">
        <v>119685.79323</v>
      </c>
      <c r="C39" s="15">
        <v>8172.3145482999998</v>
      </c>
      <c r="D39" s="15">
        <v>41981.900696999997</v>
      </c>
      <c r="E39" s="15">
        <v>35804.252072000003</v>
      </c>
      <c r="F39" s="15">
        <v>31860.548777</v>
      </c>
      <c r="G39" s="15">
        <v>3552.3683891999999</v>
      </c>
      <c r="H39" s="15">
        <v>33352.938345000002</v>
      </c>
      <c r="I39" s="17">
        <v>506.82011616</v>
      </c>
      <c r="J39" s="17">
        <v>7.9988614274999996</v>
      </c>
      <c r="K39" s="17">
        <v>0.101733753</v>
      </c>
      <c r="L39" s="17">
        <v>0.99786251010000004</v>
      </c>
      <c r="M39" s="17">
        <v>289.32626777000002</v>
      </c>
      <c r="N39" s="17">
        <v>0.71506843009999999</v>
      </c>
      <c r="O39" s="17">
        <v>47.613790547999997</v>
      </c>
      <c r="P39" s="17">
        <v>0.73235270949999998</v>
      </c>
      <c r="Q39" s="17">
        <v>0.29518609000000001</v>
      </c>
      <c r="R39" s="17">
        <v>1.6977309353000001</v>
      </c>
      <c r="S39" s="17">
        <v>3.7469375499999999E-2</v>
      </c>
      <c r="T39" s="17">
        <v>0.2513215103</v>
      </c>
      <c r="U39" s="17">
        <v>8.0649067000000005E-2</v>
      </c>
      <c r="V39" s="17">
        <v>6.3759131999999996E-2</v>
      </c>
      <c r="W39" s="17">
        <v>8.3710214000000005E-6</v>
      </c>
      <c r="X39" s="17">
        <v>5.8510081999999998E-2</v>
      </c>
      <c r="Y39" s="17">
        <v>344.38970924</v>
      </c>
      <c r="Z39" s="17">
        <v>73.408741786999997</v>
      </c>
      <c r="AA39" s="17">
        <v>0.46222203290000002</v>
      </c>
      <c r="AB39" s="17">
        <v>2.2383211454</v>
      </c>
      <c r="AD39" s="17">
        <v>1.6224621923</v>
      </c>
      <c r="AE39" s="17">
        <v>6.2575871579999998</v>
      </c>
      <c r="AF39" s="17">
        <v>616.15598241999999</v>
      </c>
      <c r="AG39" s="17">
        <v>25.997668644000001</v>
      </c>
      <c r="AH39" s="17">
        <v>4.5066368803000003</v>
      </c>
      <c r="AI39" s="17">
        <v>1.1253964949999999</v>
      </c>
      <c r="AJ39" s="17">
        <v>3.0309284000000001E-3</v>
      </c>
      <c r="AK39" s="17">
        <v>258.09741724999998</v>
      </c>
      <c r="AL39" s="17">
        <v>4.6122840000000002E-4</v>
      </c>
      <c r="AM39" s="17">
        <v>1.7684802999999999E-3</v>
      </c>
      <c r="AN39" s="17">
        <v>101.63871862000001</v>
      </c>
      <c r="AO39" s="17">
        <v>3.4529040054000002</v>
      </c>
      <c r="AP39" s="17">
        <v>6.2592425800000004E-2</v>
      </c>
      <c r="AQ39" s="17">
        <v>1.0548753837</v>
      </c>
      <c r="AR39" s="17">
        <v>0.56360191579999996</v>
      </c>
      <c r="AS39" s="17">
        <v>7.1175326046</v>
      </c>
      <c r="AT39" s="17">
        <v>76.376070849000001</v>
      </c>
      <c r="AU39" s="17">
        <v>206.79738990000001</v>
      </c>
      <c r="AV39" s="17">
        <v>164.00854801</v>
      </c>
      <c r="AW39" s="17">
        <v>9.0927798500000004E-2</v>
      </c>
      <c r="AX39" s="17">
        <v>6.2727030999999997E-3</v>
      </c>
      <c r="BA39" s="17">
        <v>37.089327300000001</v>
      </c>
      <c r="BB39" s="17">
        <v>0.31896738270000002</v>
      </c>
      <c r="BD39" s="17" t="s">
        <v>206</v>
      </c>
      <c r="BE39" s="17">
        <v>1151.93277486536</v>
      </c>
      <c r="BF39" s="17">
        <v>31.299809582730902</v>
      </c>
      <c r="BG39" s="17">
        <v>9.0927588931943207E-2</v>
      </c>
      <c r="BH39" s="17">
        <v>7.9936128260543198</v>
      </c>
      <c r="BI39" s="17">
        <v>0</v>
      </c>
      <c r="BJ39" s="17">
        <v>0.10173427862689501</v>
      </c>
      <c r="BK39" s="17">
        <v>507.54983204551399</v>
      </c>
      <c r="BL39" s="17">
        <v>507.54983204551399</v>
      </c>
      <c r="BM39" s="17">
        <v>615.79692255644102</v>
      </c>
      <c r="BN39" s="17">
        <v>76.892639486694407</v>
      </c>
      <c r="BO39" s="17">
        <v>0.40811984325137601</v>
      </c>
      <c r="BP39" s="17">
        <v>0.58729489266246604</v>
      </c>
      <c r="BQ39" s="17">
        <v>289.34528586686298</v>
      </c>
      <c r="BR39" s="17">
        <v>0.31895732420181999</v>
      </c>
      <c r="BS39" s="17">
        <v>0.22826430236390599</v>
      </c>
      <c r="BT39" s="17">
        <v>0.48506108897303102</v>
      </c>
      <c r="BU39" s="5">
        <v>8.3471905315127505E-6</v>
      </c>
      <c r="BV39" s="17">
        <v>47.688670674888499</v>
      </c>
      <c r="BW39" s="17">
        <v>0.17534119831125899</v>
      </c>
      <c r="BX39" s="17">
        <v>0.55524759095443599</v>
      </c>
      <c r="BY39" s="17">
        <v>0.29519861542363801</v>
      </c>
      <c r="BZ39" s="5">
        <v>0</v>
      </c>
      <c r="CA39" s="17">
        <v>3365.3735303434</v>
      </c>
      <c r="CB39" s="17">
        <v>1.6977436938553401</v>
      </c>
      <c r="CC39" s="17">
        <v>6.2727324203927402E-3</v>
      </c>
      <c r="CD39" s="17">
        <v>1.08518413774478E-2</v>
      </c>
      <c r="CE39" s="17">
        <v>2.6568305163775799E-2</v>
      </c>
      <c r="CF39" s="17">
        <v>0.251318844804166</v>
      </c>
      <c r="CG39" s="17">
        <v>6.2575809576712604</v>
      </c>
      <c r="CH39" s="17">
        <v>8.0651141356793396E-2</v>
      </c>
      <c r="CI39" s="17">
        <v>4.6120809897857101E-4</v>
      </c>
      <c r="CJ39" s="17">
        <v>1.12538438448199</v>
      </c>
      <c r="CK39" s="17">
        <v>1.76835878466078E-3</v>
      </c>
      <c r="CL39" s="17">
        <v>119760.186621692</v>
      </c>
      <c r="CM39" s="17">
        <v>6.3757741367373999E-2</v>
      </c>
      <c r="CN39" s="17">
        <v>1252.59680204197</v>
      </c>
      <c r="CO39" s="17">
        <v>90.617394122296602</v>
      </c>
      <c r="CP39" s="17">
        <v>162.24696887189401</v>
      </c>
      <c r="CQ39" s="17">
        <v>76.374098079923002</v>
      </c>
      <c r="CR39" s="17">
        <v>5630.4881583242704</v>
      </c>
      <c r="CS39" s="17">
        <v>5.8510187872316502E-2</v>
      </c>
      <c r="CT39" s="17">
        <v>5.7332665481957899E-3</v>
      </c>
      <c r="CU39" s="17">
        <v>345.37334735283298</v>
      </c>
      <c r="CV39" s="17">
        <v>345.37334735283298</v>
      </c>
      <c r="CW39" s="17">
        <v>94.243335990440301</v>
      </c>
      <c r="CX39" s="17">
        <v>0</v>
      </c>
      <c r="CY39" s="17">
        <v>73.408644480993402</v>
      </c>
      <c r="CZ39" s="17">
        <v>206.75201114189201</v>
      </c>
      <c r="DA39" s="17">
        <v>0.138200943270126</v>
      </c>
      <c r="DB39" s="17">
        <v>0.28361378641394502</v>
      </c>
      <c r="DC39" s="17">
        <v>0</v>
      </c>
      <c r="DD39" s="17">
        <v>652.45656851127296</v>
      </c>
      <c r="DE39" s="17">
        <v>3.9155180022984499</v>
      </c>
      <c r="DF39" s="17">
        <v>1.3641535886821799E-4</v>
      </c>
      <c r="DG39" s="17">
        <v>186.97839088140401</v>
      </c>
      <c r="DH39" s="17">
        <v>6.9750083117137001</v>
      </c>
      <c r="DI39" s="17">
        <v>0.58056252330009805</v>
      </c>
      <c r="DJ39" s="17">
        <v>1.6523700718155601</v>
      </c>
      <c r="DK39" s="17">
        <v>0</v>
      </c>
      <c r="DL39" s="17">
        <v>0.53407999316567201</v>
      </c>
      <c r="DM39" s="17">
        <v>1.08434328742208</v>
      </c>
      <c r="DN39" s="17">
        <v>616.15032818079396</v>
      </c>
      <c r="DO39" s="17">
        <v>37.089303607698497</v>
      </c>
      <c r="DP39" s="17">
        <v>75.458303145092998</v>
      </c>
      <c r="DQ39" s="17">
        <v>25.9755572264812</v>
      </c>
      <c r="DR39" s="17">
        <v>8171.8911933409399</v>
      </c>
      <c r="DS39" s="17">
        <v>0</v>
      </c>
      <c r="DT39" s="17">
        <v>1.8425095531782301</v>
      </c>
      <c r="DU39" s="17">
        <v>2.65141843262399</v>
      </c>
      <c r="DV39" s="17">
        <v>33928.665319863103</v>
      </c>
      <c r="DW39" s="17">
        <v>37729.174639748198</v>
      </c>
      <c r="DX39" s="17">
        <v>4192.1286855426397</v>
      </c>
      <c r="DY39" s="17">
        <v>41921.303325290799</v>
      </c>
      <c r="DZ39" s="17">
        <v>6.7466934977046505E-2</v>
      </c>
      <c r="EA39" s="17">
        <v>751.77507306238499</v>
      </c>
      <c r="EB39" s="17">
        <v>160.42191032783001</v>
      </c>
      <c r="EC39" s="17">
        <v>3.4520581516008302</v>
      </c>
      <c r="ED39" s="17">
        <v>6.2589762777823604E-2</v>
      </c>
      <c r="EE39" s="17">
        <v>1.0548565411553299</v>
      </c>
      <c r="EF39" s="17">
        <v>0.56358908012367903</v>
      </c>
      <c r="EG39" s="17">
        <v>7.11308043020993</v>
      </c>
      <c r="EH39" s="17">
        <v>21.9004161885392</v>
      </c>
      <c r="EI39" s="17">
        <v>18246.994074637401</v>
      </c>
      <c r="EJ39" s="17">
        <v>80.921892626090596</v>
      </c>
      <c r="EK39" s="17">
        <v>1214.0933974878301</v>
      </c>
      <c r="EL39" s="17">
        <v>2084.5636883325801</v>
      </c>
      <c r="EM39" s="17">
        <v>16.199375394213899</v>
      </c>
      <c r="EN39" s="17">
        <v>9.6265312477609194E-2</v>
      </c>
      <c r="EO39" s="17">
        <v>4.0405781610145602E-2</v>
      </c>
      <c r="EP39" s="17">
        <v>1748.5048071782401</v>
      </c>
      <c r="EQ39" s="17">
        <v>35795.626850961002</v>
      </c>
      <c r="ER39" s="17">
        <v>31851.931293494799</v>
      </c>
      <c r="ES39" s="17">
        <v>3943.6955574662202</v>
      </c>
      <c r="ET39" s="17">
        <v>30.848117982550399</v>
      </c>
      <c r="EU39" s="17">
        <v>0.62131320006393398</v>
      </c>
      <c r="EV39" s="17">
        <v>2601.7070027612899</v>
      </c>
      <c r="EW39" s="17">
        <v>122.594093762573</v>
      </c>
      <c r="EX39" s="17">
        <v>7043.9318451032595</v>
      </c>
      <c r="EY39" s="17">
        <v>218.82308274497399</v>
      </c>
      <c r="EZ39" s="17">
        <v>83.189729627363704</v>
      </c>
      <c r="FA39" s="17">
        <v>14125.578222854199</v>
      </c>
      <c r="FB39" s="17">
        <v>3.0284277282582798E-3</v>
      </c>
      <c r="FC39" s="17">
        <v>223.14396411845399</v>
      </c>
      <c r="FD39" s="17">
        <v>1384.9756071694301</v>
      </c>
      <c r="FE39" s="17">
        <v>1071.9495694924401</v>
      </c>
      <c r="FF39" s="17">
        <v>1.4328662766690301</v>
      </c>
      <c r="FG39" s="17">
        <v>3545.0045659573302</v>
      </c>
      <c r="FH39" s="17">
        <v>275.16412638544801</v>
      </c>
      <c r="FI39" s="17">
        <v>164.00817799966299</v>
      </c>
      <c r="FJ39" s="17">
        <v>6.4694020486449801</v>
      </c>
      <c r="FK39" s="17">
        <v>82.991179071551798</v>
      </c>
      <c r="FL39" s="17">
        <v>682.99147729101901</v>
      </c>
      <c r="FM39" s="17">
        <v>258.047238624633</v>
      </c>
      <c r="FN39" s="17">
        <v>232.371168222325</v>
      </c>
      <c r="FO39" s="17">
        <v>33355.241835458</v>
      </c>
      <c r="FP39" s="17">
        <v>101.61081300217199</v>
      </c>
      <c r="FQ39" s="17">
        <v>459.29416287710899</v>
      </c>
      <c r="FS39" s="25">
        <f t="shared" si="55"/>
        <v>0</v>
      </c>
      <c r="FT39" s="94">
        <f t="shared" si="56"/>
        <v>1.0171914053939051</v>
      </c>
      <c r="FU39" s="40">
        <f t="shared" si="57"/>
        <v>6.2157244969789506E-4</v>
      </c>
      <c r="FV39" s="40">
        <f t="shared" si="58"/>
        <v>-5.1803556576022011E-5</v>
      </c>
      <c r="FW39" s="40">
        <f t="shared" si="59"/>
        <v>-1.4434165843646186E-3</v>
      </c>
      <c r="FX39" s="40">
        <f t="shared" si="60"/>
        <v>-2.408993496542376E-4</v>
      </c>
      <c r="FY39" s="40">
        <f t="shared" si="61"/>
        <v>-2.7047504942606573E-4</v>
      </c>
      <c r="FZ39" s="40">
        <f t="shared" si="62"/>
        <v>-2.0729334449257506E-3</v>
      </c>
      <c r="GA39" s="40">
        <f t="shared" si="63"/>
        <v>6.9064093669079778E-5</v>
      </c>
      <c r="GB39" s="40">
        <f t="shared" si="64"/>
        <v>1.4397926645903496E-3</v>
      </c>
      <c r="GC39" s="40">
        <f t="shared" si="65"/>
        <v>-6.5616856764579153E-4</v>
      </c>
      <c r="GD39" s="40">
        <f t="shared" si="66"/>
        <v>5.1666912849400695E-6</v>
      </c>
      <c r="GE39" s="40">
        <f t="shared" si="67"/>
        <v>-2.4530174862593388E-3</v>
      </c>
      <c r="GF39" s="40">
        <f t="shared" si="68"/>
        <v>6.5732354720322804E-5</v>
      </c>
      <c r="GG39" s="40">
        <f t="shared" si="69"/>
        <v>-2.4375831594455406E-3</v>
      </c>
      <c r="GH39" s="40">
        <f t="shared" si="70"/>
        <v>1.5726562835406744E-3</v>
      </c>
      <c r="GI39" s="40">
        <f t="shared" si="71"/>
        <v>-2.4085665437207464E-3</v>
      </c>
      <c r="GJ39" s="40">
        <f t="shared" si="72"/>
        <v>4.2432296311791052E-5</v>
      </c>
      <c r="GK39" s="40">
        <f t="shared" si="73"/>
        <v>7.5150632380644542E-6</v>
      </c>
      <c r="GL39" s="40">
        <f t="shared" si="74"/>
        <v>-1.3138451900914089E-3</v>
      </c>
      <c r="GM39" s="40">
        <f t="shared" si="75"/>
        <v>-1.0605920005876145E-5</v>
      </c>
      <c r="GN39" s="40">
        <f t="shared" si="76"/>
        <v>2.5720778560168407E-5</v>
      </c>
      <c r="GO39" s="40">
        <f t="shared" si="77"/>
        <v>-2.1810720792076432E-5</v>
      </c>
      <c r="GP39" s="40">
        <f t="shared" si="78"/>
        <v>-2.8468292396493016E-3</v>
      </c>
      <c r="GQ39" s="40">
        <f t="shared" si="79"/>
        <v>1.809471340409274E-6</v>
      </c>
      <c r="GR39" s="40">
        <f t="shared" si="80"/>
        <v>2.8561774247078185E-3</v>
      </c>
      <c r="GS39" s="40">
        <f t="shared" si="81"/>
        <v>-1.3255370440330025E-6</v>
      </c>
      <c r="GT39" s="40">
        <f t="shared" si="82"/>
        <v>-3.2919369374954527E-6</v>
      </c>
      <c r="GU39" s="40">
        <f t="shared" si="83"/>
        <v>-2.4074071298553893E-3</v>
      </c>
      <c r="GV39" s="40">
        <f t="shared" si="84"/>
        <v>0</v>
      </c>
      <c r="GW39" s="40">
        <f t="shared" si="85"/>
        <v>-2.4893718518780093E-3</v>
      </c>
      <c r="GX39" s="40">
        <f t="shared" si="86"/>
        <v>-9.9084976090161256E-7</v>
      </c>
      <c r="GY39" s="40">
        <f t="shared" si="87"/>
        <v>-9.1766360586425606E-6</v>
      </c>
      <c r="GZ39" s="40">
        <f t="shared" si="88"/>
        <v>-8.5051539896073439E-4</v>
      </c>
      <c r="HA39" s="40">
        <f t="shared" si="89"/>
        <v>-2.8200396072147406E-3</v>
      </c>
      <c r="HB39" s="40">
        <f t="shared" si="90"/>
        <v>-1.0761112251356236E-5</v>
      </c>
      <c r="HC39" s="40">
        <f t="shared" si="91"/>
        <v>-8.2505140725868222E-4</v>
      </c>
      <c r="HD39" s="40">
        <f t="shared" si="92"/>
        <v>-1.944173866659723E-4</v>
      </c>
      <c r="HE39" s="40">
        <f t="shared" si="93"/>
        <v>-4.4015115784324272E-5</v>
      </c>
      <c r="HF39" s="40">
        <f t="shared" si="94"/>
        <v>-6.8711729059083842E-5</v>
      </c>
      <c r="HG39" s="40">
        <f t="shared" si="95"/>
        <v>-2.7455696221774625E-4</v>
      </c>
      <c r="HH39" s="40">
        <f t="shared" si="96"/>
        <v>-2.4496881403224182E-4</v>
      </c>
      <c r="HI39" s="40">
        <f t="shared" si="97"/>
        <v>-4.2545438083973035E-5</v>
      </c>
      <c r="HJ39" s="40">
        <f t="shared" si="98"/>
        <v>-1.7862341809527344E-5</v>
      </c>
      <c r="HK39" s="40">
        <f t="shared" si="99"/>
        <v>-2.2774366021650278E-5</v>
      </c>
      <c r="HL39" s="40">
        <f t="shared" si="100"/>
        <v>-6.2552216300247934E-4</v>
      </c>
      <c r="HM39" s="40">
        <f t="shared" si="101"/>
        <v>-2.5829674858503864E-5</v>
      </c>
      <c r="HN39" s="40">
        <f t="shared" si="102"/>
        <v>-2.1943583586787202E-4</v>
      </c>
      <c r="HO39" s="40">
        <f t="shared" si="103"/>
        <v>-2.2560430020107082E-6</v>
      </c>
      <c r="HP39" s="40">
        <f t="shared" si="104"/>
        <v>-2.3047743402372197E-6</v>
      </c>
      <c r="HQ39" s="40">
        <f t="shared" si="105"/>
        <v>4.6742835222767829E-6</v>
      </c>
      <c r="HR39" s="40">
        <f t="shared" si="106"/>
        <v>0</v>
      </c>
      <c r="HS39" s="40">
        <f t="shared" si="107"/>
        <v>0</v>
      </c>
      <c r="HT39" s="40">
        <f t="shared" si="108"/>
        <v>-6.3879027279596904E-7</v>
      </c>
      <c r="HU39" s="40">
        <f t="shared" si="109"/>
        <v>-3.1534566622106961E-5</v>
      </c>
    </row>
    <row r="40" spans="1:229" x14ac:dyDescent="0.3">
      <c r="A40" s="32" t="s">
        <v>207</v>
      </c>
      <c r="B40" s="15">
        <v>7618.5026550000002</v>
      </c>
      <c r="C40" s="15">
        <v>648.24347984999997</v>
      </c>
      <c r="D40" s="15">
        <v>2410.2764817000002</v>
      </c>
      <c r="E40" s="15">
        <v>1873.2718222999999</v>
      </c>
      <c r="F40" s="15">
        <v>1708.7771785</v>
      </c>
      <c r="G40" s="15">
        <v>94.924295271999995</v>
      </c>
      <c r="H40" s="15">
        <v>1391.6261869</v>
      </c>
      <c r="I40" s="17">
        <v>19.336055082000001</v>
      </c>
      <c r="J40" s="17">
        <v>0.2332340245</v>
      </c>
      <c r="K40" s="17">
        <v>3.948918E-3</v>
      </c>
      <c r="L40" s="17">
        <v>2.48914771E-2</v>
      </c>
      <c r="M40" s="17">
        <v>11.704487258</v>
      </c>
      <c r="N40" s="17">
        <v>1.72159952E-2</v>
      </c>
      <c r="O40" s="17">
        <v>2.2543792643999998</v>
      </c>
      <c r="P40" s="17">
        <v>1.8342777500000001E-2</v>
      </c>
      <c r="Q40" s="17">
        <v>1.1457999999999999E-2</v>
      </c>
      <c r="R40" s="17">
        <v>6.5883579999999997E-2</v>
      </c>
      <c r="S40" s="17">
        <v>3.4224097000000002E-3</v>
      </c>
      <c r="T40" s="17">
        <v>1.3274067400000001E-2</v>
      </c>
      <c r="U40" s="17">
        <v>3.1304879999999998E-3</v>
      </c>
      <c r="V40" s="17">
        <v>2.4554643000000002E-3</v>
      </c>
      <c r="X40" s="17">
        <v>2.271136E-3</v>
      </c>
      <c r="Y40" s="17">
        <v>22.422069785000001</v>
      </c>
      <c r="Z40" s="17">
        <v>2.9124337153000002</v>
      </c>
      <c r="AA40" s="17">
        <v>3.7565753899999998E-2</v>
      </c>
      <c r="AB40" s="17">
        <v>5.5675431400000003E-2</v>
      </c>
      <c r="AD40" s="17">
        <v>3.86227819E-2</v>
      </c>
      <c r="AE40" s="17">
        <v>0.231920232</v>
      </c>
      <c r="AF40" s="17">
        <v>20.968373592999999</v>
      </c>
      <c r="AG40" s="17">
        <v>1.1770447958000001</v>
      </c>
      <c r="AH40" s="17">
        <v>0.1377530971</v>
      </c>
      <c r="AI40" s="17">
        <v>4.3683605E-2</v>
      </c>
      <c r="AJ40" s="17">
        <v>1.176491E-4</v>
      </c>
      <c r="AK40" s="17">
        <v>13.498517334000001</v>
      </c>
      <c r="AL40" s="17">
        <v>1.7903100000000001E-5</v>
      </c>
      <c r="AM40" s="17">
        <v>6.8645600000000006E-5</v>
      </c>
      <c r="AN40" s="17">
        <v>5.6473173537000001</v>
      </c>
      <c r="AO40" s="17">
        <v>0.1203286822</v>
      </c>
      <c r="AP40" s="17">
        <v>2.2869507000000001E-3</v>
      </c>
      <c r="AQ40" s="17">
        <v>3.8076200900000003E-2</v>
      </c>
      <c r="AR40" s="17">
        <v>2.0334262299999999E-2</v>
      </c>
      <c r="AS40" s="17">
        <v>0.21403335979999999</v>
      </c>
      <c r="AT40" s="17">
        <v>3.9617000843999999</v>
      </c>
      <c r="AU40" s="17">
        <v>12.833912228999999</v>
      </c>
      <c r="AV40" s="17">
        <v>7.7465531068000004</v>
      </c>
      <c r="AW40" s="17">
        <v>3.5294749999999998E-3</v>
      </c>
      <c r="AX40" s="17">
        <v>2.434824E-4</v>
      </c>
      <c r="BA40" s="17">
        <v>1.33418393</v>
      </c>
      <c r="BB40" s="17">
        <v>1.1468217399999999E-2</v>
      </c>
      <c r="BD40" s="17" t="s">
        <v>207</v>
      </c>
      <c r="BE40" s="17">
        <v>11.078291686770299</v>
      </c>
      <c r="BF40" s="17">
        <v>0.89467452188726804</v>
      </c>
      <c r="BG40" s="17">
        <v>3.52934703781476E-3</v>
      </c>
      <c r="BH40" s="17">
        <v>0.233200513592287</v>
      </c>
      <c r="BI40" s="17">
        <v>0</v>
      </c>
      <c r="BJ40" s="17">
        <v>3.9490171927445798E-3</v>
      </c>
      <c r="BK40" s="17">
        <v>19.404479805838701</v>
      </c>
      <c r="BL40" s="17">
        <v>19.404479805838701</v>
      </c>
      <c r="BM40" s="17">
        <v>13.245580266538701</v>
      </c>
      <c r="BN40" s="17">
        <v>6.2447126788176499</v>
      </c>
      <c r="BO40" s="17">
        <v>1.02047433544425E-2</v>
      </c>
      <c r="BP40" s="17">
        <v>1.4684884670712099E-2</v>
      </c>
      <c r="BQ40" s="17">
        <v>11.7087670933455</v>
      </c>
      <c r="BR40" s="17">
        <v>1.14677694174916E-2</v>
      </c>
      <c r="BS40" s="17">
        <v>5.5099442781792003E-3</v>
      </c>
      <c r="BT40" s="17">
        <v>1.1708635173641501E-2</v>
      </c>
      <c r="BU40" s="17">
        <v>0</v>
      </c>
      <c r="BV40" s="17">
        <v>2.26098889789235</v>
      </c>
      <c r="BW40" s="17">
        <v>4.4025383686899502E-3</v>
      </c>
      <c r="BX40" s="17">
        <v>1.3941335008845999E-2</v>
      </c>
      <c r="BY40" s="17">
        <v>1.14582341611358E-2</v>
      </c>
      <c r="BZ40" s="17">
        <v>0</v>
      </c>
      <c r="CA40" s="17">
        <v>228.86210189784799</v>
      </c>
      <c r="CB40" s="17">
        <v>6.5883852445532201E-2</v>
      </c>
      <c r="CC40" s="17">
        <v>2.4349371067643299E-4</v>
      </c>
      <c r="CD40" s="17">
        <v>9.9246634368954406E-4</v>
      </c>
      <c r="CE40" s="17">
        <v>2.42979319543422E-3</v>
      </c>
      <c r="CF40" s="17">
        <v>1.3274518435820599E-2</v>
      </c>
      <c r="CG40" s="17">
        <v>0.23192222875708901</v>
      </c>
      <c r="CH40" s="17">
        <v>3.1303490402420598E-3</v>
      </c>
      <c r="CI40" s="5">
        <v>1.7905119388548E-5</v>
      </c>
      <c r="CJ40" s="17">
        <v>4.3683327462424801E-2</v>
      </c>
      <c r="CK40" s="5">
        <v>6.8652376582505203E-5</v>
      </c>
      <c r="CL40" s="17">
        <v>7628.7379451820598</v>
      </c>
      <c r="CM40" s="17">
        <v>2.4554462548079898E-3</v>
      </c>
      <c r="CN40" s="17">
        <v>93.121128246224302</v>
      </c>
      <c r="CO40" s="17">
        <v>6.9256336704740402</v>
      </c>
      <c r="CP40" s="17">
        <v>11.1895305425155</v>
      </c>
      <c r="CQ40" s="17">
        <v>3.9618567830971601</v>
      </c>
      <c r="CR40" s="17">
        <v>58.557079272962802</v>
      </c>
      <c r="CS40" s="17">
        <v>2.2711889635079899E-3</v>
      </c>
      <c r="CT40" s="17">
        <v>3.8183827719814401E-4</v>
      </c>
      <c r="CU40" s="17">
        <v>22.508446396693</v>
      </c>
      <c r="CV40" s="17">
        <v>22.508446396693</v>
      </c>
      <c r="CW40" s="17">
        <v>6.7953389819408399</v>
      </c>
      <c r="CX40" s="17">
        <v>0</v>
      </c>
      <c r="CY40" s="17">
        <v>2.9124465710632301</v>
      </c>
      <c r="CZ40" s="17">
        <v>12.8320154049587</v>
      </c>
      <c r="DA40" s="17">
        <v>1.1158227448932599E-2</v>
      </c>
      <c r="DB40" s="17">
        <v>2.33844254791029E-2</v>
      </c>
      <c r="DC40" s="17">
        <v>0</v>
      </c>
      <c r="DD40" s="17">
        <v>39.560384925456297</v>
      </c>
      <c r="DE40" s="17">
        <v>0.18522845790373499</v>
      </c>
      <c r="DF40" s="5">
        <v>9.0836015264692507E-6</v>
      </c>
      <c r="DG40" s="17">
        <v>11.964773010941901</v>
      </c>
      <c r="DH40" s="17">
        <v>0.19677654020072999</v>
      </c>
      <c r="DI40" s="17">
        <v>1.4476159107568999E-2</v>
      </c>
      <c r="DJ40" s="17">
        <v>4.1201730297568802E-2</v>
      </c>
      <c r="DK40" s="17">
        <v>0</v>
      </c>
      <c r="DL40" s="17">
        <v>1.2743169364572799E-2</v>
      </c>
      <c r="DM40" s="17">
        <v>2.5872533716937499E-2</v>
      </c>
      <c r="DN40" s="17">
        <v>20.968608248711199</v>
      </c>
      <c r="DO40" s="17">
        <v>1.3341919817787899</v>
      </c>
      <c r="DP40" s="17">
        <v>4.5246631122359702</v>
      </c>
      <c r="DQ40" s="17">
        <v>1.1775061988677</v>
      </c>
      <c r="DR40" s="17">
        <v>648.28501523944897</v>
      </c>
      <c r="DS40" s="17">
        <v>0</v>
      </c>
      <c r="DT40" s="17">
        <v>5.6334893875008799E-2</v>
      </c>
      <c r="DU40" s="17">
        <v>8.1067055892678902E-2</v>
      </c>
      <c r="DV40" s="17">
        <v>1350.9522907675901</v>
      </c>
      <c r="DW40" s="17">
        <v>2168.4153744825899</v>
      </c>
      <c r="DX40" s="17">
        <v>240.93510112711201</v>
      </c>
      <c r="DY40" s="17">
        <v>2409.35047560971</v>
      </c>
      <c r="DZ40" s="17">
        <v>3.3134332684513E-3</v>
      </c>
      <c r="EA40" s="17">
        <v>53.111015774841903</v>
      </c>
      <c r="EB40" s="17">
        <v>1.6594661175662699</v>
      </c>
      <c r="EC40" s="17">
        <v>0.12043844482657801</v>
      </c>
      <c r="ED40" s="17">
        <v>2.2869321163819902E-3</v>
      </c>
      <c r="EE40" s="17">
        <v>3.8079029375485601E-2</v>
      </c>
      <c r="EF40" s="17">
        <v>2.0334142998396101E-2</v>
      </c>
      <c r="EG40" s="17">
        <v>0.21402786042538199</v>
      </c>
      <c r="EH40" s="17">
        <v>0.60116553734905298</v>
      </c>
      <c r="EI40" s="17">
        <v>841.88891490599997</v>
      </c>
      <c r="EJ40" s="17">
        <v>1.1207784487177299</v>
      </c>
      <c r="EK40" s="17">
        <v>76.863922507537097</v>
      </c>
      <c r="EL40" s="17">
        <v>122.563593644074</v>
      </c>
      <c r="EM40" s="17">
        <v>0.78228020525030795</v>
      </c>
      <c r="EN40" s="17">
        <v>5.9172093178347998E-3</v>
      </c>
      <c r="EO40" s="17">
        <v>3.0276117991368898E-3</v>
      </c>
      <c r="EP40" s="17">
        <v>61.6157624850497</v>
      </c>
      <c r="EQ40" s="17">
        <v>1875.23408571596</v>
      </c>
      <c r="ER40" s="17">
        <v>1710.3334142983299</v>
      </c>
      <c r="ES40" s="17">
        <v>164.900671417626</v>
      </c>
      <c r="ET40" s="17">
        <v>1.3406642779587301</v>
      </c>
      <c r="EU40" s="17">
        <v>5.02762994317585E-2</v>
      </c>
      <c r="EV40" s="17">
        <v>78.530873746810101</v>
      </c>
      <c r="EW40" s="17">
        <v>7.75411227037484</v>
      </c>
      <c r="EX40" s="17">
        <v>433.359200714297</v>
      </c>
      <c r="EY40" s="17">
        <v>13.954252600076</v>
      </c>
      <c r="EZ40" s="17">
        <v>6.3366382821585399</v>
      </c>
      <c r="FA40" s="17">
        <v>859.38442963673401</v>
      </c>
      <c r="FB40" s="17">
        <v>1.17567904782376E-4</v>
      </c>
      <c r="FC40" s="17">
        <v>13.2903120158009</v>
      </c>
      <c r="FD40" s="17">
        <v>9.6693770840567197</v>
      </c>
      <c r="FE40" s="17">
        <v>36.3659216587575</v>
      </c>
      <c r="FF40" s="17">
        <v>3.4247690382887698E-2</v>
      </c>
      <c r="FG40" s="17">
        <v>94.870929761845701</v>
      </c>
      <c r="FH40" s="17">
        <v>16.664146123957</v>
      </c>
      <c r="FI40" s="17">
        <v>7.7465133674498299</v>
      </c>
      <c r="FJ40" s="17">
        <v>0.134032687445229</v>
      </c>
      <c r="FK40" s="17">
        <v>6.43641532218051</v>
      </c>
      <c r="FL40" s="17">
        <v>38.894826065552202</v>
      </c>
      <c r="FM40" s="17">
        <v>13.4969718789906</v>
      </c>
      <c r="FN40" s="17">
        <v>1.38836919404752</v>
      </c>
      <c r="FO40" s="17">
        <v>1392.1198022454</v>
      </c>
      <c r="FP40" s="17">
        <v>5.64642023223709</v>
      </c>
      <c r="FQ40" s="17">
        <v>29.056595319962199</v>
      </c>
      <c r="FS40" s="25">
        <f t="shared" si="55"/>
        <v>0</v>
      </c>
      <c r="FT40" s="94">
        <f t="shared" si="56"/>
        <v>0.97042818339958281</v>
      </c>
      <c r="FU40" s="40">
        <f t="shared" si="57"/>
        <v>1.3434779307115099E-3</v>
      </c>
      <c r="FV40" s="40">
        <f t="shared" si="58"/>
        <v>6.4073748121009161E-5</v>
      </c>
      <c r="FW40" s="40">
        <f t="shared" si="59"/>
        <v>-3.8419081682990376E-4</v>
      </c>
      <c r="FX40" s="40">
        <f t="shared" si="60"/>
        <v>1.0475059692889419E-3</v>
      </c>
      <c r="FY40" s="40">
        <f t="shared" si="61"/>
        <v>9.1073067800215128E-4</v>
      </c>
      <c r="FZ40" s="40">
        <f t="shared" si="62"/>
        <v>-5.6219021696582124E-4</v>
      </c>
      <c r="GA40" s="40">
        <f t="shared" si="63"/>
        <v>3.5470397873125169E-4</v>
      </c>
      <c r="GB40" s="40">
        <f t="shared" si="64"/>
        <v>3.5387116735303608E-3</v>
      </c>
      <c r="GC40" s="40">
        <f t="shared" si="65"/>
        <v>-1.436793271686759E-4</v>
      </c>
      <c r="GD40" s="40">
        <f t="shared" si="66"/>
        <v>2.5118967924828452E-5</v>
      </c>
      <c r="GE40" s="40">
        <f t="shared" si="67"/>
        <v>-7.4285460761281747E-5</v>
      </c>
      <c r="GF40" s="40">
        <f t="shared" si="68"/>
        <v>3.6565765344180655E-4</v>
      </c>
      <c r="GG40" s="40">
        <f t="shared" si="69"/>
        <v>1.5010760578625329E-4</v>
      </c>
      <c r="GH40" s="40">
        <f t="shared" si="70"/>
        <v>2.9319083956839734E-3</v>
      </c>
      <c r="GI40" s="40">
        <f t="shared" si="71"/>
        <v>5.9744361831228888E-5</v>
      </c>
      <c r="GJ40" s="40">
        <f t="shared" si="72"/>
        <v>2.0436475458272043E-5</v>
      </c>
      <c r="GK40" s="40">
        <f t="shared" si="73"/>
        <v>4.1352569517922014E-6</v>
      </c>
      <c r="GL40" s="40">
        <f t="shared" si="74"/>
        <v>-4.3875774497693974E-5</v>
      </c>
      <c r="GM40" s="40">
        <f t="shared" si="75"/>
        <v>3.3978720086843491E-5</v>
      </c>
      <c r="GN40" s="40">
        <f t="shared" si="76"/>
        <v>-4.4389168059424082E-5</v>
      </c>
      <c r="GO40" s="40">
        <f t="shared" si="77"/>
        <v>-7.3489938380927731E-6</v>
      </c>
      <c r="GP40" s="40">
        <f t="shared" si="78"/>
        <v>0</v>
      </c>
      <c r="GQ40" s="40">
        <f t="shared" si="79"/>
        <v>2.3320271436815784E-5</v>
      </c>
      <c r="GR40" s="40">
        <f t="shared" si="80"/>
        <v>3.8523032227284646E-3</v>
      </c>
      <c r="GS40" s="40">
        <f t="shared" si="81"/>
        <v>4.414096417859003E-6</v>
      </c>
      <c r="GT40" s="40">
        <f t="shared" si="82"/>
        <v>1.2007817504209114E-4</v>
      </c>
      <c r="GU40" s="40">
        <f t="shared" si="83"/>
        <v>4.4148829672054581E-5</v>
      </c>
      <c r="GV40" s="40">
        <f t="shared" si="84"/>
        <v>0</v>
      </c>
      <c r="GW40" s="40">
        <f t="shared" si="85"/>
        <v>-1.8328090679817829E-4</v>
      </c>
      <c r="GX40" s="40">
        <f t="shared" si="86"/>
        <v>8.6096718332306019E-6</v>
      </c>
      <c r="GY40" s="40">
        <f t="shared" si="87"/>
        <v>1.119093525108623E-5</v>
      </c>
      <c r="GZ40" s="40">
        <f t="shared" si="88"/>
        <v>3.9200128095917287E-4</v>
      </c>
      <c r="HA40" s="40">
        <f t="shared" si="89"/>
        <v>-2.549106624131828E-3</v>
      </c>
      <c r="HB40" s="40">
        <f t="shared" si="90"/>
        <v>-6.3533578604501396E-6</v>
      </c>
      <c r="HC40" s="40">
        <f t="shared" si="91"/>
        <v>-6.9014737574710943E-4</v>
      </c>
      <c r="HD40" s="40">
        <f t="shared" si="92"/>
        <v>-1.1449072302987445E-4</v>
      </c>
      <c r="HE40" s="40">
        <f t="shared" si="93"/>
        <v>1.1279546827078714E-4</v>
      </c>
      <c r="HF40" s="40">
        <f t="shared" si="94"/>
        <v>9.8718381151846358E-5</v>
      </c>
      <c r="HG40" s="40">
        <f t="shared" si="95"/>
        <v>-1.5885798631846417E-4</v>
      </c>
      <c r="HH40" s="40">
        <f t="shared" si="96"/>
        <v>9.1219004954756387E-4</v>
      </c>
      <c r="HI40" s="40">
        <f t="shared" si="97"/>
        <v>-8.1259373059020872E-6</v>
      </c>
      <c r="HJ40" s="40">
        <f t="shared" si="98"/>
        <v>7.4284603472576729E-5</v>
      </c>
      <c r="HK40" s="40">
        <f t="shared" si="99"/>
        <v>-5.8670239489297821E-6</v>
      </c>
      <c r="HL40" s="40">
        <f t="shared" si="100"/>
        <v>-2.5694006874135113E-5</v>
      </c>
      <c r="HM40" s="40">
        <f t="shared" si="101"/>
        <v>3.9553397233982096E-5</v>
      </c>
      <c r="HN40" s="40">
        <f t="shared" si="102"/>
        <v>-1.4779780377595245E-4</v>
      </c>
      <c r="HO40" s="40">
        <f t="shared" si="103"/>
        <v>-5.1299396806121056E-6</v>
      </c>
      <c r="HP40" s="40">
        <f t="shared" si="104"/>
        <v>-3.6255302910445077E-5</v>
      </c>
      <c r="HQ40" s="40">
        <f t="shared" si="105"/>
        <v>4.6453774207068657E-5</v>
      </c>
      <c r="HR40" s="40">
        <f t="shared" si="106"/>
        <v>0</v>
      </c>
      <c r="HS40" s="40">
        <f t="shared" si="107"/>
        <v>0</v>
      </c>
      <c r="HT40" s="40">
        <f t="shared" si="108"/>
        <v>6.034984089435369E-6</v>
      </c>
      <c r="HU40" s="40">
        <f t="shared" si="109"/>
        <v>-3.9062959200610622E-5</v>
      </c>
    </row>
    <row r="41" spans="1:229" x14ac:dyDescent="0.3">
      <c r="A41" s="32" t="s">
        <v>208</v>
      </c>
      <c r="B41" s="15">
        <v>73221.795050999994</v>
      </c>
      <c r="C41" s="15">
        <v>4073.2388233000001</v>
      </c>
      <c r="D41" s="15">
        <v>10022.642663000001</v>
      </c>
      <c r="E41" s="15">
        <v>23496.801672000001</v>
      </c>
      <c r="F41" s="15">
        <v>20809.373350999998</v>
      </c>
      <c r="G41" s="15">
        <v>1832.1496122000001</v>
      </c>
      <c r="H41" s="15">
        <v>18309.918643000001</v>
      </c>
      <c r="I41" s="17">
        <v>173.72198182</v>
      </c>
      <c r="J41" s="17">
        <v>5.1558299058000001</v>
      </c>
      <c r="L41" s="17">
        <v>6.4452027000000004E-3</v>
      </c>
      <c r="M41" s="17">
        <v>189.81694643</v>
      </c>
      <c r="N41" s="17">
        <v>8.5952719999999997E-4</v>
      </c>
      <c r="O41" s="17">
        <v>26.120107446999999</v>
      </c>
      <c r="P41" s="17">
        <v>5.1763811999999999E-3</v>
      </c>
      <c r="R41" s="17">
        <v>6.5493539999999996E-4</v>
      </c>
      <c r="S41" s="17">
        <v>1.2228561000000001E-3</v>
      </c>
      <c r="T41" s="17">
        <v>0.10957159430000001</v>
      </c>
      <c r="V41" s="17">
        <v>3.9241718999999996E-3</v>
      </c>
      <c r="W41" s="17">
        <v>1.3320699999999999E-5</v>
      </c>
      <c r="Y41" s="17">
        <v>160.15460766999999</v>
      </c>
      <c r="Z41" s="17">
        <v>39.319849132999998</v>
      </c>
      <c r="AA41" s="17">
        <v>0.14982902370000001</v>
      </c>
      <c r="AB41" s="17">
        <v>2.96865329E-2</v>
      </c>
      <c r="AD41" s="17">
        <v>2.0779931999999998E-3</v>
      </c>
      <c r="AE41" s="17">
        <v>2.2171575099999998</v>
      </c>
      <c r="AF41" s="17">
        <v>112.37720219000001</v>
      </c>
      <c r="AG41" s="17">
        <v>12.258028874000001</v>
      </c>
      <c r="AH41" s="17">
        <v>1.1080629999999999E-2</v>
      </c>
      <c r="AK41" s="17">
        <v>237.09267471999999</v>
      </c>
      <c r="AN41" s="17">
        <v>84.586229907000003</v>
      </c>
      <c r="AO41" s="17">
        <v>1.9918714606000001</v>
      </c>
      <c r="AP41" s="17">
        <v>3.53213904E-2</v>
      </c>
      <c r="AQ41" s="17">
        <v>0.60368329470000004</v>
      </c>
      <c r="AR41" s="17">
        <v>0.32309675040000002</v>
      </c>
      <c r="AS41" s="17">
        <v>4.6567077875000003</v>
      </c>
      <c r="AT41" s="17">
        <v>48.062770262000001</v>
      </c>
      <c r="AU41" s="17">
        <v>234.35207575999999</v>
      </c>
      <c r="AV41" s="17">
        <v>99.091195060000004</v>
      </c>
      <c r="BA41" s="17">
        <v>21.3082633</v>
      </c>
      <c r="BB41" s="17">
        <v>0.1831284688</v>
      </c>
      <c r="BD41" s="17" t="s">
        <v>208</v>
      </c>
      <c r="BE41" s="17">
        <v>89.493414007836407</v>
      </c>
      <c r="BF41" s="17">
        <v>23.627892706375398</v>
      </c>
      <c r="BG41" s="17">
        <v>0</v>
      </c>
      <c r="BH41" s="17">
        <v>5.15106546283931</v>
      </c>
      <c r="BI41" s="17">
        <v>0</v>
      </c>
      <c r="BJ41" s="17">
        <v>0</v>
      </c>
      <c r="BK41" s="17">
        <v>173.88035089494201</v>
      </c>
      <c r="BL41" s="17">
        <v>173.88035089494201</v>
      </c>
      <c r="BM41" s="17">
        <v>90.066609063145805</v>
      </c>
      <c r="BN41" s="17">
        <v>28.715463970479</v>
      </c>
      <c r="BO41" s="17">
        <v>2.6371472389865301E-3</v>
      </c>
      <c r="BP41" s="17">
        <v>3.79489303725259E-3</v>
      </c>
      <c r="BQ41" s="17">
        <v>189.801301197942</v>
      </c>
      <c r="BR41" s="17">
        <v>0.18313053059759499</v>
      </c>
      <c r="BS41" s="17">
        <v>2.7507465027530202E-4</v>
      </c>
      <c r="BT41" s="17">
        <v>5.8453054382512902E-4</v>
      </c>
      <c r="BU41" s="5">
        <v>1.3283218222173601E-5</v>
      </c>
      <c r="BV41" s="17">
        <v>26.138984469125699</v>
      </c>
      <c r="BW41" s="17">
        <v>1.24194863892149E-3</v>
      </c>
      <c r="BX41" s="17">
        <v>3.9328560216493804E-3</v>
      </c>
      <c r="BY41" s="17">
        <v>0</v>
      </c>
      <c r="BZ41" s="17">
        <v>0</v>
      </c>
      <c r="CA41" s="17">
        <v>1060.3871494826301</v>
      </c>
      <c r="CB41" s="17">
        <v>6.53088362651822E-4</v>
      </c>
      <c r="CC41" s="17">
        <v>0</v>
      </c>
      <c r="CD41" s="17">
        <v>3.54335045222308E-4</v>
      </c>
      <c r="CE41" s="17">
        <v>8.6752437595418797E-4</v>
      </c>
      <c r="CF41" s="17">
        <v>0.109569045747674</v>
      </c>
      <c r="CG41" s="17">
        <v>2.2171534072984</v>
      </c>
      <c r="CH41" s="17">
        <v>0</v>
      </c>
      <c r="CI41" s="17">
        <v>0</v>
      </c>
      <c r="CJ41" s="17">
        <v>0</v>
      </c>
      <c r="CK41" s="17">
        <v>0</v>
      </c>
      <c r="CL41" s="17">
        <v>73205.736183909597</v>
      </c>
      <c r="CM41" s="17">
        <v>3.9240593294903401E-3</v>
      </c>
      <c r="CN41" s="17">
        <v>811.37517660529704</v>
      </c>
      <c r="CO41" s="17">
        <v>40.477481520680499</v>
      </c>
      <c r="CP41" s="17">
        <v>103.634029809425</v>
      </c>
      <c r="CQ41" s="17">
        <v>48.052270211798003</v>
      </c>
      <c r="CR41" s="17">
        <v>898.48037529433498</v>
      </c>
      <c r="CS41" s="17">
        <v>0</v>
      </c>
      <c r="CT41" s="17">
        <v>2.0285741788747601E-3</v>
      </c>
      <c r="CU41" s="17">
        <v>160.42715877563899</v>
      </c>
      <c r="CV41" s="17">
        <v>160.42715877563899</v>
      </c>
      <c r="CW41" s="17">
        <v>46.257801237988701</v>
      </c>
      <c r="CX41" s="17">
        <v>0</v>
      </c>
      <c r="CY41" s="17">
        <v>39.319779547743799</v>
      </c>
      <c r="CZ41" s="17">
        <v>234.31826500810101</v>
      </c>
      <c r="DA41" s="17">
        <v>4.7284621217039399E-2</v>
      </c>
      <c r="DB41" s="17">
        <v>8.7537398610603001E-2</v>
      </c>
      <c r="DC41" s="17">
        <v>0</v>
      </c>
      <c r="DD41" s="17">
        <v>843.21821247924004</v>
      </c>
      <c r="DE41" s="17">
        <v>4.4271224890968099</v>
      </c>
      <c r="DF41" s="5">
        <v>4.8263143936556401E-5</v>
      </c>
      <c r="DG41" s="17">
        <v>94.819370654111196</v>
      </c>
      <c r="DH41" s="17">
        <v>5.6153951199832397</v>
      </c>
      <c r="DI41" s="17">
        <v>7.7086608023721704E-3</v>
      </c>
      <c r="DJ41" s="17">
        <v>2.1940200345023302E-2</v>
      </c>
      <c r="DK41" s="17">
        <v>0</v>
      </c>
      <c r="DL41" s="17">
        <v>6.8539233574188205E-4</v>
      </c>
      <c r="DM41" s="17">
        <v>1.3915780823095601E-3</v>
      </c>
      <c r="DN41" s="17">
        <v>112.37745074322601</v>
      </c>
      <c r="DO41" s="17">
        <v>21.3083099468741</v>
      </c>
      <c r="DP41" s="17">
        <v>43.679695827258399</v>
      </c>
      <c r="DQ41" s="17">
        <v>12.2430961333413</v>
      </c>
      <c r="DR41" s="17">
        <v>4071.2024268699302</v>
      </c>
      <c r="DS41" s="17">
        <v>0</v>
      </c>
      <c r="DT41" s="17">
        <v>4.5314326295077603E-3</v>
      </c>
      <c r="DU41" s="17">
        <v>6.5208881022062702E-3</v>
      </c>
      <c r="DV41" s="17">
        <v>18325.255850239999</v>
      </c>
      <c r="DW41" s="17">
        <v>9004.1685612747096</v>
      </c>
      <c r="DX41" s="17">
        <v>1000.46297532035</v>
      </c>
      <c r="DY41" s="17">
        <v>10004.631536594999</v>
      </c>
      <c r="DZ41" s="17">
        <v>4.3919746330807898E-2</v>
      </c>
      <c r="EA41" s="17">
        <v>597.79978905283895</v>
      </c>
      <c r="EB41" s="17">
        <v>12.9683405699645</v>
      </c>
      <c r="EC41" s="17">
        <v>1.9907839200714199</v>
      </c>
      <c r="ED41" s="17">
        <v>3.5321002503348201E-2</v>
      </c>
      <c r="EE41" s="17">
        <v>0.60368563307373801</v>
      </c>
      <c r="EF41" s="17">
        <v>0.32308475748606902</v>
      </c>
      <c r="EG41" s="17">
        <v>4.6524009369643498</v>
      </c>
      <c r="EH41" s="17">
        <v>5.5141908276702098</v>
      </c>
      <c r="EI41" s="17">
        <v>12255.2426930934</v>
      </c>
      <c r="EJ41" s="17">
        <v>66.358605433290805</v>
      </c>
      <c r="EK41" s="17">
        <v>789.81314153122003</v>
      </c>
      <c r="EL41" s="17">
        <v>1327.9892641522899</v>
      </c>
      <c r="EM41" s="17">
        <v>4.1744779322850301</v>
      </c>
      <c r="EN41" s="17">
        <v>3.4060510810914997E-2</v>
      </c>
      <c r="EO41" s="17">
        <v>1.5006498233546601E-2</v>
      </c>
      <c r="EP41" s="17">
        <v>1411.8290537211201</v>
      </c>
      <c r="EQ41" s="17">
        <v>23470.799888089801</v>
      </c>
      <c r="ER41" s="17">
        <v>20786.463774948599</v>
      </c>
      <c r="ES41" s="17">
        <v>2684.3361131411998</v>
      </c>
      <c r="ET41" s="17">
        <v>22.6462991131908</v>
      </c>
      <c r="EU41" s="17">
        <v>0.213674564063559</v>
      </c>
      <c r="EV41" s="17">
        <v>1886.99676934693</v>
      </c>
      <c r="EW41" s="17">
        <v>76.628131660025204</v>
      </c>
      <c r="EX41" s="17">
        <v>4348.2046722553796</v>
      </c>
      <c r="EY41" s="17">
        <v>141.668950919602</v>
      </c>
      <c r="EZ41" s="17">
        <v>42.2588045767952</v>
      </c>
      <c r="FA41" s="17">
        <v>8586.4965965045594</v>
      </c>
      <c r="FB41" s="17">
        <v>0</v>
      </c>
      <c r="FC41" s="17">
        <v>95.644829989772703</v>
      </c>
      <c r="FD41" s="17">
        <v>1306.6220380627999</v>
      </c>
      <c r="FE41" s="17">
        <v>768.71747030649703</v>
      </c>
      <c r="FF41" s="17">
        <v>0.29757353009584497</v>
      </c>
      <c r="FG41" s="17">
        <v>1828.37514070007</v>
      </c>
      <c r="FH41" s="17">
        <v>256.35377989403401</v>
      </c>
      <c r="FI41" s="17">
        <v>99.077290972822496</v>
      </c>
      <c r="FJ41" s="17">
        <v>15.580192814255099</v>
      </c>
      <c r="FK41" s="17">
        <v>30.856200219037898</v>
      </c>
      <c r="FL41" s="17">
        <v>787.13947526379297</v>
      </c>
      <c r="FM41" s="17">
        <v>237.05281648178001</v>
      </c>
      <c r="FN41" s="17">
        <v>11.1260907432927</v>
      </c>
      <c r="FO41" s="17">
        <v>18308.802476782501</v>
      </c>
      <c r="FP41" s="17">
        <v>84.564136311874606</v>
      </c>
      <c r="FQ41" s="17">
        <v>640.27452088826396</v>
      </c>
      <c r="FS41" s="25">
        <f t="shared" si="55"/>
        <v>0</v>
      </c>
      <c r="FT41" s="94">
        <f t="shared" si="56"/>
        <v>1.000898659182017</v>
      </c>
      <c r="FU41" s="40">
        <f t="shared" si="57"/>
        <v>-2.1931812896981028E-4</v>
      </c>
      <c r="FV41" s="40">
        <f t="shared" si="58"/>
        <v>-4.9994525693442633E-4</v>
      </c>
      <c r="FW41" s="40">
        <f t="shared" si="59"/>
        <v>-1.7970436551122055E-3</v>
      </c>
      <c r="FX41" s="40">
        <f t="shared" si="60"/>
        <v>-1.1066094983124975E-3</v>
      </c>
      <c r="FY41" s="40">
        <f t="shared" si="61"/>
        <v>-1.1009258022802631E-3</v>
      </c>
      <c r="FZ41" s="40">
        <f t="shared" si="62"/>
        <v>-2.0601327941760141E-3</v>
      </c>
      <c r="GA41" s="40">
        <f t="shared" si="63"/>
        <v>-6.0959649207764896E-5</v>
      </c>
      <c r="GB41" s="40">
        <f t="shared" si="64"/>
        <v>9.1162369484195705E-4</v>
      </c>
      <c r="GC41" s="40">
        <f t="shared" si="65"/>
        <v>-9.2408846834345819E-4</v>
      </c>
      <c r="GD41" s="40">
        <f t="shared" si="66"/>
        <v>0</v>
      </c>
      <c r="GE41" s="40">
        <f t="shared" si="67"/>
        <v>-2.042204779824888E-3</v>
      </c>
      <c r="GF41" s="40">
        <f t="shared" si="68"/>
        <v>-8.2422735968810991E-5</v>
      </c>
      <c r="GG41" s="40">
        <f t="shared" si="69"/>
        <v>9.0740700737703447E-5</v>
      </c>
      <c r="GH41" s="40">
        <f t="shared" si="70"/>
        <v>7.2270078383112842E-4</v>
      </c>
      <c r="GI41" s="40">
        <f t="shared" si="71"/>
        <v>-3.0456401262130727E-4</v>
      </c>
      <c r="GJ41" s="40">
        <f t="shared" si="72"/>
        <v>0</v>
      </c>
      <c r="GK41" s="40">
        <f t="shared" si="73"/>
        <v>-2.8201824915525418E-3</v>
      </c>
      <c r="GL41" s="40">
        <f t="shared" si="74"/>
        <v>-8.1504178905759072E-4</v>
      </c>
      <c r="GM41" s="40">
        <f t="shared" si="75"/>
        <v>-2.3259242893113292E-5</v>
      </c>
      <c r="GN41" s="40">
        <f t="shared" si="76"/>
        <v>0</v>
      </c>
      <c r="GO41" s="40">
        <f t="shared" si="77"/>
        <v>-2.8686436916667281E-5</v>
      </c>
      <c r="GP41" s="40">
        <f t="shared" si="78"/>
        <v>-2.8137994119227013E-3</v>
      </c>
      <c r="GQ41" s="40">
        <f t="shared" si="79"/>
        <v>0</v>
      </c>
      <c r="GR41" s="40">
        <f t="shared" si="80"/>
        <v>1.7017999644480426E-3</v>
      </c>
      <c r="GS41" s="40">
        <f t="shared" si="81"/>
        <v>-1.7697233772072948E-6</v>
      </c>
      <c r="GT41" s="40">
        <f t="shared" si="82"/>
        <v>-3.3747721135827233E-6</v>
      </c>
      <c r="GU41" s="40">
        <f t="shared" si="83"/>
        <v>-1.2689845840679781E-3</v>
      </c>
      <c r="GV41" s="40">
        <f t="shared" si="84"/>
        <v>0</v>
      </c>
      <c r="GW41" s="40">
        <f t="shared" si="85"/>
        <v>-4.9219696607179274E-4</v>
      </c>
      <c r="GX41" s="40">
        <f t="shared" si="86"/>
        <v>-1.8504330798690517E-6</v>
      </c>
      <c r="GY41" s="40">
        <f t="shared" si="87"/>
        <v>2.211776242487319E-6</v>
      </c>
      <c r="GZ41" s="40">
        <f t="shared" si="88"/>
        <v>-1.2182008063607811E-3</v>
      </c>
      <c r="HA41" s="40">
        <f t="shared" si="89"/>
        <v>-2.5548428461169411E-3</v>
      </c>
      <c r="HB41" s="40">
        <f t="shared" si="90"/>
        <v>0</v>
      </c>
      <c r="HC41" s="40">
        <f t="shared" si="91"/>
        <v>0</v>
      </c>
      <c r="HD41" s="40">
        <f t="shared" si="92"/>
        <v>-1.6811248288058325E-4</v>
      </c>
      <c r="HE41" s="40">
        <f t="shared" si="93"/>
        <v>0</v>
      </c>
      <c r="HF41" s="40">
        <f t="shared" si="94"/>
        <v>0</v>
      </c>
      <c r="HG41" s="40">
        <f t="shared" si="95"/>
        <v>-2.6119612080700378E-4</v>
      </c>
      <c r="HH41" s="40">
        <f t="shared" si="96"/>
        <v>-5.4598931210781234E-4</v>
      </c>
      <c r="HI41" s="40">
        <f t="shared" si="97"/>
        <v>-1.0981919097922795E-5</v>
      </c>
      <c r="HJ41" s="40">
        <f t="shared" si="98"/>
        <v>3.8735107605349304E-6</v>
      </c>
      <c r="HK41" s="40">
        <f t="shared" si="99"/>
        <v>-3.7118646090235199E-5</v>
      </c>
      <c r="HL41" s="40">
        <f t="shared" si="100"/>
        <v>-9.2487025860015849E-4</v>
      </c>
      <c r="HM41" s="40">
        <f t="shared" si="101"/>
        <v>-2.1846535571627896E-4</v>
      </c>
      <c r="HN41" s="40">
        <f t="shared" si="102"/>
        <v>-1.4427331948878733E-4</v>
      </c>
      <c r="HO41" s="40">
        <f t="shared" si="103"/>
        <v>-1.4031607116140896E-4</v>
      </c>
      <c r="HP41" s="40">
        <f t="shared" si="104"/>
        <v>0</v>
      </c>
      <c r="HQ41" s="40">
        <f t="shared" si="105"/>
        <v>0</v>
      </c>
      <c r="HR41" s="40">
        <f t="shared" si="106"/>
        <v>0</v>
      </c>
      <c r="HS41" s="40">
        <f t="shared" si="107"/>
        <v>0</v>
      </c>
      <c r="HT41" s="40">
        <f t="shared" si="108"/>
        <v>2.1891448140813843E-6</v>
      </c>
      <c r="HU41" s="40">
        <f t="shared" si="109"/>
        <v>1.1258749709961546E-5</v>
      </c>
    </row>
    <row r="42" spans="1:229" x14ac:dyDescent="0.3">
      <c r="A42" s="32" t="s">
        <v>209</v>
      </c>
      <c r="B42" s="15">
        <v>6300.7964769</v>
      </c>
      <c r="C42" s="15">
        <v>343.43167531</v>
      </c>
      <c r="D42" s="15">
        <v>4142.0163292999996</v>
      </c>
      <c r="E42" s="15">
        <v>1670.2330649</v>
      </c>
      <c r="F42" s="15">
        <v>1368.2692483999999</v>
      </c>
      <c r="G42" s="15">
        <v>1480.3227975</v>
      </c>
      <c r="H42" s="15">
        <v>9727.7751312</v>
      </c>
      <c r="I42" s="17">
        <v>122.24244315999999</v>
      </c>
      <c r="J42" s="17">
        <v>0.80967632190000005</v>
      </c>
      <c r="K42" s="17">
        <v>1.4656420000000001E-3</v>
      </c>
      <c r="L42" s="17">
        <v>8.0974303499999997E-2</v>
      </c>
      <c r="M42" s="17">
        <v>39.129421489000002</v>
      </c>
      <c r="N42" s="17">
        <v>5.4001301100000003E-2</v>
      </c>
      <c r="O42" s="17">
        <v>4.9152919731000004</v>
      </c>
      <c r="P42" s="17">
        <v>5.5994995700000001E-2</v>
      </c>
      <c r="Q42" s="17">
        <v>4.2526400000000002E-3</v>
      </c>
      <c r="R42" s="17">
        <v>2.5411310400000001E-2</v>
      </c>
      <c r="S42" s="17">
        <v>1.9318604E-3</v>
      </c>
      <c r="T42" s="17">
        <v>5.7584856599999998E-2</v>
      </c>
      <c r="U42" s="17">
        <v>1.1618819999999999E-3</v>
      </c>
      <c r="V42" s="17">
        <v>1.7093467000000001E-3</v>
      </c>
      <c r="W42" s="17">
        <v>1.94984E-5</v>
      </c>
      <c r="X42" s="17">
        <v>8.4293400000000004E-4</v>
      </c>
      <c r="Y42" s="17">
        <v>26.685002281999999</v>
      </c>
      <c r="Z42" s="17">
        <v>8.5180651335000004</v>
      </c>
      <c r="AA42" s="17">
        <v>3.12190644E-2</v>
      </c>
      <c r="AB42" s="17">
        <v>0.18462742330000001</v>
      </c>
      <c r="AD42" s="17">
        <v>0.11308694</v>
      </c>
      <c r="AE42" s="17">
        <v>0.53694782249999995</v>
      </c>
      <c r="AF42" s="17">
        <v>200.5210912</v>
      </c>
      <c r="AG42" s="17">
        <v>1.2646237428</v>
      </c>
      <c r="AH42" s="17">
        <v>0.20039699259999999</v>
      </c>
      <c r="AI42" s="17">
        <v>1.6213189999999999E-2</v>
      </c>
      <c r="AJ42" s="17">
        <v>4.3665499999999997E-5</v>
      </c>
      <c r="AK42" s="17">
        <v>49.016292901</v>
      </c>
      <c r="AL42" s="5">
        <v>6.6447500000000002E-6</v>
      </c>
      <c r="AM42" s="5">
        <v>2.5477899999999999E-5</v>
      </c>
      <c r="AN42" s="17">
        <v>17.048322548000002</v>
      </c>
      <c r="AO42" s="17">
        <v>0.32119995029999998</v>
      </c>
      <c r="AP42" s="17">
        <v>8.0611693000000005E-3</v>
      </c>
      <c r="AQ42" s="17">
        <v>0.13700447160000001</v>
      </c>
      <c r="AR42" s="17">
        <v>7.3266023599999994E-2</v>
      </c>
      <c r="AS42" s="17">
        <v>0.71783764510000003</v>
      </c>
      <c r="AT42" s="17">
        <v>7.7642668105999997</v>
      </c>
      <c r="AU42" s="17">
        <v>48.280059684000001</v>
      </c>
      <c r="AV42" s="17">
        <v>16.710780046</v>
      </c>
      <c r="AW42" s="17">
        <v>1.3099645E-3</v>
      </c>
      <c r="AX42" s="17">
        <v>9.0368600000000001E-5</v>
      </c>
      <c r="BA42" s="17">
        <v>4.8283300000000002</v>
      </c>
      <c r="BB42" s="17">
        <v>4.1513103000000003E-2</v>
      </c>
      <c r="BD42" s="17" t="s">
        <v>209</v>
      </c>
      <c r="BE42" s="17">
        <v>546.61537089326202</v>
      </c>
      <c r="BF42" s="17">
        <v>1.0954440229356199</v>
      </c>
      <c r="BG42" s="17">
        <v>1.3100270931783399E-3</v>
      </c>
      <c r="BH42" s="17">
        <v>0.80961959313308196</v>
      </c>
      <c r="BI42" s="17">
        <v>0</v>
      </c>
      <c r="BJ42" s="17">
        <v>1.46563979507487E-3</v>
      </c>
      <c r="BK42" s="17">
        <v>122.292796242322</v>
      </c>
      <c r="BL42" s="17">
        <v>122.292796242322</v>
      </c>
      <c r="BM42" s="17">
        <v>247.382661585178</v>
      </c>
      <c r="BN42" s="17">
        <v>4.7408581062539703</v>
      </c>
      <c r="BO42" s="17">
        <v>3.3106338491046397E-2</v>
      </c>
      <c r="BP42" s="17">
        <v>4.7640885798376199E-2</v>
      </c>
      <c r="BQ42" s="17">
        <v>39.131573039021198</v>
      </c>
      <c r="BR42" s="17">
        <v>4.1511045230346599E-2</v>
      </c>
      <c r="BS42" s="17">
        <v>1.7231902191945401E-2</v>
      </c>
      <c r="BT42" s="17">
        <v>3.6617962651498803E-2</v>
      </c>
      <c r="BU42" s="5">
        <v>1.94430922158104E-5</v>
      </c>
      <c r="BV42" s="17">
        <v>4.9204368140911496</v>
      </c>
      <c r="BW42" s="17">
        <v>1.34014902473034E-2</v>
      </c>
      <c r="BX42" s="17">
        <v>4.2437969260955603E-2</v>
      </c>
      <c r="BY42" s="17">
        <v>4.2526319504590298E-3</v>
      </c>
      <c r="BZ42" s="17">
        <v>0</v>
      </c>
      <c r="CA42" s="17">
        <v>346.75436655819698</v>
      </c>
      <c r="CB42" s="17">
        <v>2.5408738400173402E-2</v>
      </c>
      <c r="CC42" s="5">
        <v>9.0382933184741804E-5</v>
      </c>
      <c r="CD42" s="17">
        <v>5.5883239581783195E-4</v>
      </c>
      <c r="CE42" s="17">
        <v>1.3681943417274301E-3</v>
      </c>
      <c r="CF42" s="17">
        <v>5.75887708657431E-2</v>
      </c>
      <c r="CG42" s="17">
        <v>0.53695133572314302</v>
      </c>
      <c r="CH42" s="17">
        <v>1.16196763253017E-3</v>
      </c>
      <c r="CI42" s="5">
        <v>6.6448165145753097E-6</v>
      </c>
      <c r="CJ42" s="17">
        <v>1.6210843322696001E-2</v>
      </c>
      <c r="CK42" s="5">
        <v>2.5477019916003901E-5</v>
      </c>
      <c r="CL42" s="17">
        <v>6303.5448771309002</v>
      </c>
      <c r="CM42" s="17">
        <v>1.7093539776268699E-3</v>
      </c>
      <c r="CN42" s="17">
        <v>45.276464254692002</v>
      </c>
      <c r="CO42" s="5">
        <v>4.7893784105301602</v>
      </c>
      <c r="CP42" s="17">
        <v>6.0044883692035196</v>
      </c>
      <c r="CQ42" s="17">
        <v>7.7642598531876104</v>
      </c>
      <c r="CR42" s="17">
        <v>2708.3336584879098</v>
      </c>
      <c r="CS42" s="17">
        <v>8.4287856481419599E-4</v>
      </c>
      <c r="CT42" s="17">
        <v>2.8608796267927698E-4</v>
      </c>
      <c r="CU42" s="17">
        <v>26.747825281865499</v>
      </c>
      <c r="CV42" s="17">
        <v>26.747825281865499</v>
      </c>
      <c r="CW42" s="17">
        <v>4.5521414418610098</v>
      </c>
      <c r="CX42" s="17">
        <v>0</v>
      </c>
      <c r="CY42" s="17">
        <v>8.5180617330952408</v>
      </c>
      <c r="CZ42" s="17">
        <v>48.277467664743099</v>
      </c>
      <c r="DA42" s="17">
        <v>1.07343041203128E-2</v>
      </c>
      <c r="DB42" s="17">
        <v>1.7124418768942301E-2</v>
      </c>
      <c r="DC42" s="17">
        <v>0</v>
      </c>
      <c r="DD42" s="17">
        <v>177.517717302215</v>
      </c>
      <c r="DE42" s="17">
        <v>0.70641906850445002</v>
      </c>
      <c r="DF42" s="5">
        <v>6.8069231399927897E-6</v>
      </c>
      <c r="DG42" s="17">
        <v>12.8386110490164</v>
      </c>
      <c r="DH42" s="17">
        <v>0.143716363844794</v>
      </c>
      <c r="DI42" s="17">
        <v>4.7870247440158199E-2</v>
      </c>
      <c r="DJ42" s="17">
        <v>0.136246293446209</v>
      </c>
      <c r="DK42" s="17">
        <v>0</v>
      </c>
      <c r="DL42" s="17">
        <v>3.7214058260443002E-2</v>
      </c>
      <c r="DM42" s="17">
        <v>7.5555780309418702E-2</v>
      </c>
      <c r="DN42" s="17">
        <v>200.51828034184399</v>
      </c>
      <c r="DO42" s="17">
        <v>4.8283471208353204</v>
      </c>
      <c r="DP42" s="17">
        <v>3.06752697763286</v>
      </c>
      <c r="DQ42" s="17">
        <v>1.26486642952085</v>
      </c>
      <c r="DR42" s="17">
        <v>343.31003506715803</v>
      </c>
      <c r="DS42" s="17">
        <v>0</v>
      </c>
      <c r="DT42" s="17">
        <v>8.1929888743751303E-2</v>
      </c>
      <c r="DU42" s="17">
        <v>0.117898599899689</v>
      </c>
      <c r="DV42" s="17">
        <v>10219.063726472499</v>
      </c>
      <c r="DW42" s="17">
        <v>3720.61318376295</v>
      </c>
      <c r="DX42" s="17">
        <v>413.40180834030502</v>
      </c>
      <c r="DY42" s="17">
        <v>4134.0149921032598</v>
      </c>
      <c r="DZ42" s="17">
        <v>2.2886360295502699E-3</v>
      </c>
      <c r="EA42" s="17">
        <v>64.676055852648503</v>
      </c>
      <c r="EB42" s="17">
        <v>75.417427160490206</v>
      </c>
      <c r="EC42" s="17">
        <v>0.32126762269327602</v>
      </c>
      <c r="ED42" s="17">
        <v>8.0608880728847993E-3</v>
      </c>
      <c r="EE42" s="17">
        <v>0.13700460676929099</v>
      </c>
      <c r="EF42" s="17">
        <v>7.3263942697465306E-2</v>
      </c>
      <c r="EG42" s="17">
        <v>0.71780543853789402</v>
      </c>
      <c r="EH42" s="17">
        <v>2.8842995526822</v>
      </c>
      <c r="EI42" s="17">
        <v>5020.9852517832596</v>
      </c>
      <c r="EJ42" s="17">
        <v>2.4311307000225901</v>
      </c>
      <c r="EK42" s="17">
        <v>69.972859791553006</v>
      </c>
      <c r="EL42" s="17">
        <v>103.850167661502</v>
      </c>
      <c r="EM42" s="17">
        <v>1.7890597518697899</v>
      </c>
      <c r="EN42" s="17">
        <v>4.8032312973649103E-3</v>
      </c>
      <c r="EO42" s="17">
        <v>3.3594526584985302E-3</v>
      </c>
      <c r="EP42" s="17">
        <v>57.9696767583238</v>
      </c>
      <c r="EQ42" s="17">
        <v>1670.9730992254099</v>
      </c>
      <c r="ER42" s="17">
        <v>1369.2066523816</v>
      </c>
      <c r="ES42" s="17">
        <v>301.76644684380699</v>
      </c>
      <c r="ET42" s="17">
        <v>1.07788942663293</v>
      </c>
      <c r="EU42" s="17">
        <v>4.2461360719147703E-2</v>
      </c>
      <c r="EV42" s="17">
        <v>75.196995001019602</v>
      </c>
      <c r="EW42" s="17">
        <v>6.4872513952501398</v>
      </c>
      <c r="EX42" s="17">
        <v>341.32768696572299</v>
      </c>
      <c r="EY42" s="17">
        <v>13.537508951316401</v>
      </c>
      <c r="EZ42" s="17">
        <v>5.0589478188021104</v>
      </c>
      <c r="FA42" s="17">
        <v>644.27576348815205</v>
      </c>
      <c r="FB42" s="5">
        <v>4.3630720444562102E-5</v>
      </c>
      <c r="FC42" s="17">
        <v>21.617624439896101</v>
      </c>
      <c r="FD42" s="17">
        <v>13.5693337900207</v>
      </c>
      <c r="FE42" s="17">
        <v>29.534316162634902</v>
      </c>
      <c r="FF42" s="17">
        <v>0.196500574083566</v>
      </c>
      <c r="FG42" s="17">
        <v>1476.23221874611</v>
      </c>
      <c r="FH42" s="17">
        <v>51.3999802318205</v>
      </c>
      <c r="FI42" s="17">
        <v>16.7107592095327</v>
      </c>
      <c r="FJ42" s="17">
        <v>31.0933155286518</v>
      </c>
      <c r="FK42" s="17">
        <v>5.2708462798840898</v>
      </c>
      <c r="FL42" s="17">
        <v>178.01293873460301</v>
      </c>
      <c r="FM42" s="17">
        <v>49.013958539401699</v>
      </c>
      <c r="FN42" s="17">
        <v>108.80029510988599</v>
      </c>
      <c r="FO42" s="17">
        <v>9727.5065281061707</v>
      </c>
      <c r="FP42" s="17">
        <v>17.046977542915698</v>
      </c>
      <c r="FQ42" s="17">
        <v>124.439462051121</v>
      </c>
      <c r="FS42" s="25">
        <f t="shared" si="55"/>
        <v>0</v>
      </c>
      <c r="FT42" s="94">
        <f t="shared" si="56"/>
        <v>1.0505327030052407</v>
      </c>
      <c r="FU42" s="40">
        <f t="shared" si="57"/>
        <v>4.3619885850564792E-4</v>
      </c>
      <c r="FV42" s="40">
        <f t="shared" si="58"/>
        <v>-3.5419051761075292E-4</v>
      </c>
      <c r="FW42" s="40">
        <f t="shared" si="59"/>
        <v>-1.9317493125605312E-3</v>
      </c>
      <c r="FX42" s="40">
        <f t="shared" si="60"/>
        <v>4.4307249147540907E-4</v>
      </c>
      <c r="FY42" s="40">
        <f t="shared" si="61"/>
        <v>6.8510198756289444E-4</v>
      </c>
      <c r="FZ42" s="40">
        <f t="shared" si="62"/>
        <v>-2.7633018695640173E-3</v>
      </c>
      <c r="GA42" s="40">
        <f t="shared" si="63"/>
        <v>-2.7611976038372443E-5</v>
      </c>
      <c r="GB42" s="40">
        <f t="shared" si="64"/>
        <v>4.1191161613236723E-4</v>
      </c>
      <c r="GC42" s="40">
        <f t="shared" si="65"/>
        <v>-7.006351227484312E-5</v>
      </c>
      <c r="GD42" s="40">
        <f t="shared" si="66"/>
        <v>-1.5044090781138987E-6</v>
      </c>
      <c r="GE42" s="40">
        <f t="shared" si="67"/>
        <v>-2.8043366940154525E-3</v>
      </c>
      <c r="GF42" s="40">
        <f t="shared" si="68"/>
        <v>5.4985479961695784E-5</v>
      </c>
      <c r="GG42" s="40">
        <f t="shared" si="69"/>
        <v>-2.8043075531711996E-3</v>
      </c>
      <c r="GH42" s="40">
        <f t="shared" si="70"/>
        <v>1.0467009934110646E-3</v>
      </c>
      <c r="GI42" s="40">
        <f t="shared" si="71"/>
        <v>-2.7776802158232124E-3</v>
      </c>
      <c r="GJ42" s="40">
        <f t="shared" si="72"/>
        <v>-1.8928338562423305E-6</v>
      </c>
      <c r="GK42" s="40">
        <f t="shared" si="73"/>
        <v>-1.0121476563443213E-4</v>
      </c>
      <c r="GL42" s="40">
        <f t="shared" si="74"/>
        <v>-2.5020764723672983E-3</v>
      </c>
      <c r="GM42" s="40">
        <f t="shared" si="75"/>
        <v>6.797387324051841E-5</v>
      </c>
      <c r="GN42" s="40">
        <f t="shared" si="76"/>
        <v>7.370157225096652E-5</v>
      </c>
      <c r="GO42" s="40">
        <f t="shared" si="77"/>
        <v>4.2575487289067454E-6</v>
      </c>
      <c r="GP42" s="40">
        <f t="shared" si="78"/>
        <v>-2.8365293659787173E-3</v>
      </c>
      <c r="GQ42" s="40">
        <f t="shared" si="79"/>
        <v>-6.5764562592158206E-5</v>
      </c>
      <c r="GR42" s="40">
        <f t="shared" si="80"/>
        <v>2.3542437509130672E-3</v>
      </c>
      <c r="GS42" s="40">
        <f t="shared" si="81"/>
        <v>-3.9919919679561696E-7</v>
      </c>
      <c r="GT42" s="40">
        <f t="shared" si="82"/>
        <v>-2.8471456895043886E-5</v>
      </c>
      <c r="GU42" s="40">
        <f t="shared" si="83"/>
        <v>-2.7670992992340194E-3</v>
      </c>
      <c r="GV42" s="40">
        <f t="shared" si="84"/>
        <v>0</v>
      </c>
      <c r="GW42" s="40">
        <f t="shared" si="85"/>
        <v>-2.8040499649057632E-3</v>
      </c>
      <c r="GX42" s="40">
        <f t="shared" si="86"/>
        <v>6.5429507223117967E-6</v>
      </c>
      <c r="GY42" s="40">
        <f t="shared" si="87"/>
        <v>-1.4017768102044191E-5</v>
      </c>
      <c r="GZ42" s="40">
        <f t="shared" si="88"/>
        <v>1.9190428950250949E-4</v>
      </c>
      <c r="HA42" s="40">
        <f t="shared" si="89"/>
        <v>-2.8368886637657586E-3</v>
      </c>
      <c r="HB42" s="40">
        <f t="shared" si="90"/>
        <v>-1.4473877774811138E-4</v>
      </c>
      <c r="HC42" s="40">
        <f t="shared" si="91"/>
        <v>-7.9649964933174733E-4</v>
      </c>
      <c r="HD42" s="40">
        <f t="shared" si="92"/>
        <v>-4.7624197183081783E-5</v>
      </c>
      <c r="HE42" s="40">
        <f t="shared" si="93"/>
        <v>1.0010094482038142E-5</v>
      </c>
      <c r="HF42" s="40">
        <f t="shared" si="94"/>
        <v>-3.4543035183328599E-5</v>
      </c>
      <c r="HG42" s="40">
        <f t="shared" si="95"/>
        <v>-7.8893690597210079E-5</v>
      </c>
      <c r="HH42" s="40">
        <f t="shared" si="96"/>
        <v>2.106861885029422E-4</v>
      </c>
      <c r="HI42" s="40">
        <f t="shared" si="97"/>
        <v>-3.4886640477975171E-5</v>
      </c>
      <c r="HJ42" s="40">
        <f t="shared" si="98"/>
        <v>9.866049582453181E-7</v>
      </c>
      <c r="HK42" s="40">
        <f t="shared" si="99"/>
        <v>-2.8402012726229094E-5</v>
      </c>
      <c r="HL42" s="40">
        <f t="shared" si="100"/>
        <v>-4.4866081245322353E-5</v>
      </c>
      <c r="HM42" s="40">
        <f t="shared" si="101"/>
        <v>-8.960810542755381E-7</v>
      </c>
      <c r="HN42" s="40">
        <f t="shared" si="102"/>
        <v>-5.3687159333831003E-5</v>
      </c>
      <c r="HO42" s="40">
        <f t="shared" si="103"/>
        <v>-1.2468877720036833E-6</v>
      </c>
      <c r="HP42" s="40">
        <f t="shared" si="104"/>
        <v>4.7782347032984032E-5</v>
      </c>
      <c r="HQ42" s="40">
        <f t="shared" si="105"/>
        <v>1.5860802028363409E-4</v>
      </c>
      <c r="HR42" s="40">
        <f t="shared" si="106"/>
        <v>0</v>
      </c>
      <c r="HS42" s="40">
        <f t="shared" si="107"/>
        <v>0</v>
      </c>
      <c r="HT42" s="40">
        <f t="shared" si="108"/>
        <v>3.5459124210913464E-6</v>
      </c>
      <c r="HU42" s="40">
        <f t="shared" si="109"/>
        <v>-4.9569160209567156E-5</v>
      </c>
    </row>
    <row r="43" spans="1:229" x14ac:dyDescent="0.3">
      <c r="A43" s="32" t="s">
        <v>210</v>
      </c>
      <c r="B43" s="15">
        <v>66937.975181000002</v>
      </c>
      <c r="C43" s="15">
        <v>4409.0747502000004</v>
      </c>
      <c r="D43" s="15">
        <v>8246.4540386000008</v>
      </c>
      <c r="E43" s="15">
        <v>15644.843876999999</v>
      </c>
      <c r="F43" s="15">
        <v>14214.210128999999</v>
      </c>
      <c r="G43" s="15">
        <v>694.28698098999996</v>
      </c>
      <c r="H43" s="15">
        <v>21641.917140000001</v>
      </c>
      <c r="I43" s="17">
        <v>206.47494119000001</v>
      </c>
      <c r="J43" s="17">
        <v>4.8693532015000001</v>
      </c>
      <c r="K43" s="17">
        <v>0.36557541199999999</v>
      </c>
      <c r="L43" s="17">
        <v>1.6214744100000001E-2</v>
      </c>
      <c r="M43" s="17">
        <v>229.13250615000001</v>
      </c>
      <c r="N43" s="17">
        <v>1.5581722999999999E-3</v>
      </c>
      <c r="O43" s="17">
        <v>31.593753091</v>
      </c>
      <c r="P43" s="17">
        <v>9.3072642000000001E-3</v>
      </c>
      <c r="Q43" s="17">
        <v>0.10527096</v>
      </c>
      <c r="R43" s="17">
        <v>0.6052208</v>
      </c>
      <c r="S43" s="17">
        <v>1.8782988999999999E-3</v>
      </c>
      <c r="T43" s="17">
        <v>0.20559782069999999</v>
      </c>
      <c r="U43" s="17">
        <v>2.8756792E-2</v>
      </c>
      <c r="V43" s="17">
        <v>2.5586991E-2</v>
      </c>
      <c r="X43" s="17">
        <v>2.0865226000000001E-2</v>
      </c>
      <c r="Y43" s="17">
        <v>184.34982281000001</v>
      </c>
      <c r="Z43" s="17">
        <v>51.474164727000002</v>
      </c>
      <c r="AA43" s="17">
        <v>0.1921639228</v>
      </c>
      <c r="AB43" s="17">
        <v>4.7570353900000001E-2</v>
      </c>
      <c r="AC43" s="17">
        <v>0.56415000000000004</v>
      </c>
      <c r="AD43" s="17">
        <v>3.7582921300000002E-2</v>
      </c>
      <c r="AE43" s="17">
        <v>3.8432899950000001</v>
      </c>
      <c r="AF43" s="17">
        <v>196.51753162</v>
      </c>
      <c r="AG43" s="17">
        <v>9.0911452412999996</v>
      </c>
      <c r="AH43" s="17">
        <v>0.85325615259999998</v>
      </c>
      <c r="AI43" s="17">
        <v>0.40190368500000001</v>
      </c>
      <c r="AJ43" s="17">
        <v>1.0828051000000001E-3</v>
      </c>
      <c r="AK43" s="17">
        <v>269.18986280000001</v>
      </c>
      <c r="AL43" s="17">
        <v>1.6297020000000001E-4</v>
      </c>
      <c r="AM43" s="17">
        <v>6.3010609999999999E-4</v>
      </c>
      <c r="AN43" s="17">
        <v>106.3669484</v>
      </c>
      <c r="AO43" s="17">
        <v>1.9921235928000001</v>
      </c>
      <c r="AP43" s="17">
        <v>4.7622940099999997E-2</v>
      </c>
      <c r="AQ43" s="17">
        <v>0.81370789180000003</v>
      </c>
      <c r="AR43" s="17">
        <v>0.43550314610000002</v>
      </c>
      <c r="AS43" s="17">
        <v>4.3882578025000001</v>
      </c>
      <c r="AT43" s="17">
        <v>58.508181260999997</v>
      </c>
      <c r="AU43" s="17">
        <v>255.45963069000001</v>
      </c>
      <c r="AV43" s="17">
        <v>122.95051470999999</v>
      </c>
      <c r="AW43" s="17">
        <v>3.2424119500000001E-2</v>
      </c>
      <c r="AX43" s="17">
        <v>2.2361954E-3</v>
      </c>
      <c r="AY43" s="17">
        <v>0.88854999999999995</v>
      </c>
      <c r="BA43" s="17">
        <v>28.718668749999999</v>
      </c>
      <c r="BB43" s="17">
        <v>0.24680567470000001</v>
      </c>
      <c r="BD43" s="17" t="s">
        <v>210</v>
      </c>
      <c r="BE43" s="17">
        <v>255.31066636691801</v>
      </c>
      <c r="BF43" s="17">
        <v>7.0211460916424597</v>
      </c>
      <c r="BG43" s="17">
        <v>3.2424403077679798E-2</v>
      </c>
      <c r="BH43" s="17">
        <v>4.8689463017910102</v>
      </c>
      <c r="BI43" s="17">
        <v>0.88854459597546798</v>
      </c>
      <c r="BJ43" s="17">
        <v>0.36557743155787198</v>
      </c>
      <c r="BK43" s="17">
        <v>206.88358407677899</v>
      </c>
      <c r="BL43" s="17">
        <v>206.88358407677899</v>
      </c>
      <c r="BM43" s="17">
        <v>163.23993982997399</v>
      </c>
      <c r="BN43" s="17">
        <v>39.005972302617401</v>
      </c>
      <c r="BO43" s="17">
        <v>6.6318554124021097E-3</v>
      </c>
      <c r="BP43" s="17">
        <v>9.5434332357788101E-3</v>
      </c>
      <c r="BQ43" s="17">
        <v>229.15269823593101</v>
      </c>
      <c r="BR43" s="17">
        <v>0.24680871151071301</v>
      </c>
      <c r="BS43" s="17">
        <v>4.97918395266677E-4</v>
      </c>
      <c r="BT43" s="17">
        <v>1.0580670484631001E-3</v>
      </c>
      <c r="BU43" s="17">
        <v>0</v>
      </c>
      <c r="BV43" s="17">
        <v>31.6333918125808</v>
      </c>
      <c r="BW43" s="17">
        <v>2.2306880492953401E-3</v>
      </c>
      <c r="BX43" s="17">
        <v>7.0638464568968896E-3</v>
      </c>
      <c r="BY43" s="17">
        <v>0.105269818686943</v>
      </c>
      <c r="BZ43" s="17">
        <v>0</v>
      </c>
      <c r="CA43" s="17">
        <v>1397.6198458323099</v>
      </c>
      <c r="CB43" s="17">
        <v>0.60521890527310696</v>
      </c>
      <c r="CC43" s="17">
        <v>2.2362224851061202E-3</v>
      </c>
      <c r="CD43" s="17">
        <v>5.4417065835524105E-4</v>
      </c>
      <c r="CE43" s="17">
        <v>1.3322793476523501E-3</v>
      </c>
      <c r="CF43" s="17">
        <v>0.20560011328601299</v>
      </c>
      <c r="CG43" s="17">
        <v>3.84328460060516</v>
      </c>
      <c r="CH43" s="17">
        <v>2.8756139267514701E-2</v>
      </c>
      <c r="CI43" s="17">
        <v>1.6296550403495399E-4</v>
      </c>
      <c r="CJ43" s="17">
        <v>0.40189568665928099</v>
      </c>
      <c r="CK43" s="17">
        <v>6.3009541500631198E-4</v>
      </c>
      <c r="CL43" s="17">
        <v>66975.330445719403</v>
      </c>
      <c r="CM43" s="17">
        <v>2.55885995608147E-2</v>
      </c>
      <c r="CN43" s="17">
        <v>808.51812900405696</v>
      </c>
      <c r="CO43" s="17">
        <v>42.951435271354597</v>
      </c>
      <c r="CP43" s="17">
        <v>91.950055366896507</v>
      </c>
      <c r="CQ43" s="17">
        <v>58.500464108290402</v>
      </c>
      <c r="CR43" s="17">
        <v>1770.3224236672199</v>
      </c>
      <c r="CS43" s="17">
        <v>2.0865723537095801E-2</v>
      </c>
      <c r="CT43" s="17">
        <v>0.11116729902543</v>
      </c>
      <c r="CU43" s="17">
        <v>184.86665010252099</v>
      </c>
      <c r="CV43" s="17">
        <v>184.86665010252099</v>
      </c>
      <c r="CW43" s="17">
        <v>41.863584506611502</v>
      </c>
      <c r="CX43" s="17">
        <v>0</v>
      </c>
      <c r="CY43" s="17">
        <v>51.474064124219403</v>
      </c>
      <c r="CZ43" s="17">
        <v>255.426439555283</v>
      </c>
      <c r="DA43" s="17">
        <v>6.2763894926966393E-2</v>
      </c>
      <c r="DB43" s="17">
        <v>0.10959667240145</v>
      </c>
      <c r="DC43" s="17">
        <v>0</v>
      </c>
      <c r="DD43" s="17">
        <v>914.73115058411395</v>
      </c>
      <c r="DE43" s="17">
        <v>3.8711273618719702</v>
      </c>
      <c r="DF43" s="17">
        <v>2.6450900777895401E-3</v>
      </c>
      <c r="DG43" s="17">
        <v>80.394694181243196</v>
      </c>
      <c r="DH43" s="17">
        <v>1.6670014806033999</v>
      </c>
      <c r="DI43" s="17">
        <v>1.2346732904534301E-2</v>
      </c>
      <c r="DJ43" s="17">
        <v>3.5140585349184503E-2</v>
      </c>
      <c r="DK43" s="17">
        <v>0.56414995629336795</v>
      </c>
      <c r="DL43" s="17">
        <v>1.2373321043960101E-2</v>
      </c>
      <c r="DM43" s="17">
        <v>2.5121476797703799E-2</v>
      </c>
      <c r="DN43" s="17">
        <v>196.54564962305599</v>
      </c>
      <c r="DO43" s="17">
        <v>28.718657218112</v>
      </c>
      <c r="DP43" s="17">
        <v>28.546407251272001</v>
      </c>
      <c r="DQ43" s="17">
        <v>9.0955987037429509</v>
      </c>
      <c r="DR43" s="17">
        <v>4407.4948812535404</v>
      </c>
      <c r="DS43" s="17">
        <v>0</v>
      </c>
      <c r="DT43" s="17">
        <v>0.348847348496723</v>
      </c>
      <c r="DU43" s="17">
        <v>0.50199940720801095</v>
      </c>
      <c r="DV43" s="17">
        <v>21759.637707193098</v>
      </c>
      <c r="DW43" s="17">
        <v>7414.7577867579403</v>
      </c>
      <c r="DX43" s="17">
        <v>823.86204655720701</v>
      </c>
      <c r="DY43" s="17">
        <v>8238.6198333151497</v>
      </c>
      <c r="DZ43" s="17">
        <v>2.32978489443454E-2</v>
      </c>
      <c r="EA43" s="17">
        <v>609.405803898763</v>
      </c>
      <c r="EB43" s="17">
        <v>36.097082415035402</v>
      </c>
      <c r="EC43" s="17">
        <v>1.9927067334997799</v>
      </c>
      <c r="ED43" s="17">
        <v>4.7623635622335E-2</v>
      </c>
      <c r="EE43" s="17">
        <v>0.81368789601979696</v>
      </c>
      <c r="EF43" s="17">
        <v>0.43550539216686801</v>
      </c>
      <c r="EG43" s="17">
        <v>4.3880133299823099</v>
      </c>
      <c r="EH43" s="17">
        <v>4.7820038702138996</v>
      </c>
      <c r="EI43" s="17">
        <v>14019.954725458399</v>
      </c>
      <c r="EJ43" s="17">
        <v>10.7542763074786</v>
      </c>
      <c r="EK43" s="17">
        <v>826.19355081929302</v>
      </c>
      <c r="EL43" s="17">
        <v>1138.3804975831799</v>
      </c>
      <c r="EM43" s="17">
        <v>4.5721441219817303</v>
      </c>
      <c r="EN43" s="17">
        <v>0.474663097989938</v>
      </c>
      <c r="EO43" s="17">
        <v>1.9799036888837399E-2</v>
      </c>
      <c r="EP43" s="17">
        <v>693.09937840682903</v>
      </c>
      <c r="EQ43" s="17">
        <v>15652.3218141419</v>
      </c>
      <c r="ER43" s="17">
        <v>14219.717130753201</v>
      </c>
      <c r="ES43" s="17">
        <v>1432.6046833887201</v>
      </c>
      <c r="ET43" s="17">
        <v>11.9088787953945</v>
      </c>
      <c r="EU43" s="17">
        <v>0.29222364975170401</v>
      </c>
      <c r="EV43" s="17">
        <v>490.330277054845</v>
      </c>
      <c r="EW43" s="17">
        <v>73.132640211202698</v>
      </c>
      <c r="EX43" s="17">
        <v>3696.5359651008298</v>
      </c>
      <c r="EY43" s="17">
        <v>156.07133602297199</v>
      </c>
      <c r="EZ43" s="17">
        <v>51.3973046622243</v>
      </c>
      <c r="FA43" s="17">
        <v>6728.1948698446204</v>
      </c>
      <c r="FB43" s="17">
        <v>1.0819595940210599E-3</v>
      </c>
      <c r="FC43" s="17">
        <v>105.040589308043</v>
      </c>
      <c r="FD43" s="17">
        <v>117.197099820874</v>
      </c>
      <c r="FE43" s="17">
        <v>216.165745300021</v>
      </c>
      <c r="FF43" s="17">
        <v>0.234276083489034</v>
      </c>
      <c r="FG43" s="17">
        <v>693.87934553591595</v>
      </c>
      <c r="FH43" s="17">
        <v>308.62755441727302</v>
      </c>
      <c r="FI43" s="17">
        <v>122.93736410781101</v>
      </c>
      <c r="FJ43" s="17">
        <v>8.1389920090600296E-2</v>
      </c>
      <c r="FK43" s="17">
        <v>40.864075990099401</v>
      </c>
      <c r="FL43" s="17">
        <v>858.59035861142297</v>
      </c>
      <c r="FM43" s="17">
        <v>269.161790794002</v>
      </c>
      <c r="FN43" s="17">
        <v>50.018769941989703</v>
      </c>
      <c r="FO43" s="17">
        <v>21642.933097438701</v>
      </c>
      <c r="FP43" s="17">
        <v>106.350719639795</v>
      </c>
      <c r="FQ43" s="17">
        <v>708.45508318997395</v>
      </c>
      <c r="FS43" s="25">
        <f t="shared" si="55"/>
        <v>0</v>
      </c>
      <c r="FT43" s="94">
        <f t="shared" si="56"/>
        <v>1.0053922732759455</v>
      </c>
      <c r="FU43" s="40">
        <f t="shared" si="57"/>
        <v>5.5805788296393107E-4</v>
      </c>
      <c r="FV43" s="40">
        <f t="shared" si="58"/>
        <v>-3.583221051964124E-4</v>
      </c>
      <c r="FW43" s="40">
        <f t="shared" si="59"/>
        <v>-9.5000896727014735E-4</v>
      </c>
      <c r="FX43" s="40">
        <f t="shared" si="60"/>
        <v>4.7798093740611885E-4</v>
      </c>
      <c r="FY43" s="40">
        <f t="shared" si="61"/>
        <v>3.8742931919700347E-4</v>
      </c>
      <c r="FZ43" s="40">
        <f t="shared" si="62"/>
        <v>-5.8712818365506264E-4</v>
      </c>
      <c r="GA43" s="40">
        <f t="shared" si="63"/>
        <v>4.6943966753392849E-5</v>
      </c>
      <c r="GB43" s="40">
        <f t="shared" si="64"/>
        <v>1.9791403471230008E-3</v>
      </c>
      <c r="GC43" s="40">
        <f t="shared" si="65"/>
        <v>-8.3563399932569645E-5</v>
      </c>
      <c r="GD43" s="40">
        <f t="shared" si="66"/>
        <v>5.5243263241965413E-6</v>
      </c>
      <c r="GE43" s="40">
        <f t="shared" si="67"/>
        <v>-2.4333070923443939E-3</v>
      </c>
      <c r="GF43" s="40">
        <f t="shared" si="68"/>
        <v>8.8124056556960706E-5</v>
      </c>
      <c r="GG43" s="40">
        <f t="shared" si="69"/>
        <v>-1.4034752576610775E-3</v>
      </c>
      <c r="GH43" s="40">
        <f t="shared" si="70"/>
        <v>1.2546379490473466E-3</v>
      </c>
      <c r="GI43" s="40">
        <f t="shared" si="71"/>
        <v>-1.3677159618794784E-3</v>
      </c>
      <c r="GJ43" s="40">
        <f t="shared" si="72"/>
        <v>-1.0841670456820809E-5</v>
      </c>
      <c r="GK43" s="40">
        <f t="shared" si="73"/>
        <v>-3.1306374352104844E-6</v>
      </c>
      <c r="GL43" s="40">
        <f t="shared" si="74"/>
        <v>-9.8434492636331099E-4</v>
      </c>
      <c r="GM43" s="40">
        <f t="shared" si="75"/>
        <v>1.1150828375502198E-5</v>
      </c>
      <c r="GN43" s="40">
        <f t="shared" si="76"/>
        <v>-2.2698376275712596E-5</v>
      </c>
      <c r="GO43" s="40">
        <f t="shared" si="77"/>
        <v>6.2866353245694242E-5</v>
      </c>
      <c r="GP43" s="40">
        <f t="shared" si="78"/>
        <v>0</v>
      </c>
      <c r="GQ43" s="40">
        <f t="shared" si="79"/>
        <v>2.3845277103659025E-5</v>
      </c>
      <c r="GR43" s="40">
        <f t="shared" si="80"/>
        <v>2.8035139098216214E-3</v>
      </c>
      <c r="GS43" s="40">
        <f t="shared" si="81"/>
        <v>-1.9544325028311877E-6</v>
      </c>
      <c r="GT43" s="40">
        <f t="shared" si="82"/>
        <v>-2.2473431449890205E-5</v>
      </c>
      <c r="GU43" s="40">
        <f t="shared" si="83"/>
        <v>-1.7455334987784769E-3</v>
      </c>
      <c r="GV43" s="40">
        <f t="shared" si="84"/>
        <v>-7.747342389665945E-8</v>
      </c>
      <c r="GW43" s="40">
        <f t="shared" si="85"/>
        <v>-2.3447740433126117E-3</v>
      </c>
      <c r="GX43" s="40">
        <f t="shared" si="86"/>
        <v>-1.4035877717191289E-6</v>
      </c>
      <c r="GY43" s="40">
        <f t="shared" si="87"/>
        <v>1.4308139749264051E-4</v>
      </c>
      <c r="GZ43" s="40">
        <f t="shared" si="88"/>
        <v>4.8986814364374595E-4</v>
      </c>
      <c r="HA43" s="40">
        <f t="shared" si="89"/>
        <v>-2.8237673855902434E-3</v>
      </c>
      <c r="HB43" s="40">
        <f t="shared" si="90"/>
        <v>-1.990113805256007E-5</v>
      </c>
      <c r="HC43" s="40">
        <f t="shared" si="91"/>
        <v>-7.8084779886993406E-4</v>
      </c>
      <c r="HD43" s="40">
        <f t="shared" si="92"/>
        <v>-1.0428329546298438E-4</v>
      </c>
      <c r="HE43" s="40">
        <f t="shared" si="93"/>
        <v>-2.881486950386695E-5</v>
      </c>
      <c r="HF43" s="40">
        <f t="shared" si="94"/>
        <v>-1.6957451591111728E-5</v>
      </c>
      <c r="HG43" s="40">
        <f t="shared" si="95"/>
        <v>-1.5257333644626541E-4</v>
      </c>
      <c r="HH43" s="40">
        <f t="shared" si="96"/>
        <v>2.9272315326590875E-4</v>
      </c>
      <c r="HI43" s="40">
        <f t="shared" si="97"/>
        <v>1.4604775210079573E-5</v>
      </c>
      <c r="HJ43" s="40">
        <f t="shared" si="98"/>
        <v>-2.4573658931623617E-5</v>
      </c>
      <c r="HK43" s="40">
        <f t="shared" si="99"/>
        <v>5.1574067560901763E-6</v>
      </c>
      <c r="HL43" s="40">
        <f t="shared" si="100"/>
        <v>-5.5710609698213967E-5</v>
      </c>
      <c r="HM43" s="40">
        <f t="shared" si="101"/>
        <v>-1.318986942214124E-4</v>
      </c>
      <c r="HN43" s="40">
        <f t="shared" si="102"/>
        <v>-1.2992712244735158E-4</v>
      </c>
      <c r="HO43" s="40">
        <f t="shared" si="103"/>
        <v>-1.0695849643252158E-4</v>
      </c>
      <c r="HP43" s="40">
        <f t="shared" si="104"/>
        <v>8.7458868326890783E-6</v>
      </c>
      <c r="HQ43" s="40">
        <f t="shared" si="105"/>
        <v>1.2112137481441835E-5</v>
      </c>
      <c r="HR43" s="40">
        <f t="shared" si="106"/>
        <v>-6.0818463023737486E-6</v>
      </c>
      <c r="HS43" s="40">
        <f t="shared" si="107"/>
        <v>0</v>
      </c>
      <c r="HT43" s="40">
        <f t="shared" si="108"/>
        <v>-4.0154674645854726E-7</v>
      </c>
      <c r="HU43" s="40">
        <f t="shared" si="109"/>
        <v>1.2304460651886874E-5</v>
      </c>
    </row>
    <row r="44" spans="1:229" x14ac:dyDescent="0.3">
      <c r="A44" s="32" t="s">
        <v>211</v>
      </c>
      <c r="B44" s="15">
        <v>165047.50099999999</v>
      </c>
      <c r="C44" s="15">
        <v>10589.130798</v>
      </c>
      <c r="D44" s="15">
        <v>51376.877665</v>
      </c>
      <c r="E44" s="15">
        <v>31437.351248999999</v>
      </c>
      <c r="F44" s="15">
        <v>26715.308526000001</v>
      </c>
      <c r="G44" s="15">
        <v>5274.6848104000001</v>
      </c>
      <c r="H44" s="15">
        <v>94860.530715999994</v>
      </c>
      <c r="I44" s="17">
        <v>766.45921670999996</v>
      </c>
      <c r="J44" s="17">
        <v>9.6292731088999997</v>
      </c>
      <c r="K44" s="17">
        <v>0.17511687279999999</v>
      </c>
      <c r="L44" s="17">
        <v>0.71007941640000005</v>
      </c>
      <c r="M44" s="17">
        <v>549.69547088000002</v>
      </c>
      <c r="N44" s="17">
        <v>0.49343210189999998</v>
      </c>
      <c r="O44" s="17">
        <v>62.932898862000002</v>
      </c>
      <c r="P44" s="17">
        <v>0.52292363180000001</v>
      </c>
      <c r="Q44" s="17">
        <v>0.50811114280000003</v>
      </c>
      <c r="R44" s="17">
        <v>2.9216391771999999</v>
      </c>
      <c r="S44" s="17">
        <v>2.8780525099999999E-2</v>
      </c>
      <c r="T44" s="17">
        <v>0.81829164320000003</v>
      </c>
      <c r="U44" s="17">
        <v>0.13882320000000001</v>
      </c>
      <c r="V44" s="17">
        <v>0.10845373110000001</v>
      </c>
      <c r="X44" s="17">
        <v>0.100714902</v>
      </c>
      <c r="Y44" s="17">
        <v>411.01789818999998</v>
      </c>
      <c r="Z44" s="17">
        <v>86.395480199999994</v>
      </c>
      <c r="AA44" s="17">
        <v>0.56700210299999998</v>
      </c>
      <c r="AB44" s="17">
        <v>1.4462740869999999</v>
      </c>
      <c r="AD44" s="17">
        <v>1.1000086898000001</v>
      </c>
      <c r="AE44" s="17">
        <v>10.038777281</v>
      </c>
      <c r="AF44" s="17">
        <v>1263.3311441999999</v>
      </c>
      <c r="AG44" s="17">
        <v>30.771941687999998</v>
      </c>
      <c r="AH44" s="17">
        <v>3.7611871420999998</v>
      </c>
      <c r="AI44" s="17">
        <v>1.9800628458</v>
      </c>
      <c r="AJ44" s="17">
        <v>5.2172115999999996E-3</v>
      </c>
      <c r="AK44" s="17">
        <v>917.33831934</v>
      </c>
      <c r="AL44" s="17">
        <v>7.9392310000000002E-4</v>
      </c>
      <c r="AM44" s="17">
        <v>3.0441296999999998E-3</v>
      </c>
      <c r="AN44" s="17">
        <v>368.93838577999998</v>
      </c>
      <c r="AO44" s="17">
        <v>4.1207720266000001</v>
      </c>
      <c r="AP44" s="17">
        <v>9.5359438500000004E-2</v>
      </c>
      <c r="AQ44" s="17">
        <v>1.6137020149000001</v>
      </c>
      <c r="AR44" s="17">
        <v>0.86237658070000001</v>
      </c>
      <c r="AS44" s="17">
        <v>8.4719412336000008</v>
      </c>
      <c r="AT44" s="17">
        <v>136.38715916000001</v>
      </c>
      <c r="AU44" s="17">
        <v>993.77719806000005</v>
      </c>
      <c r="AV44" s="17">
        <v>246.50455486000001</v>
      </c>
      <c r="AW44" s="17">
        <v>0.1565163235</v>
      </c>
      <c r="AX44" s="17">
        <v>1.0797360000000001E-2</v>
      </c>
      <c r="BA44" s="17">
        <v>56.885440889999998</v>
      </c>
      <c r="BB44" s="17">
        <v>0.4885381312</v>
      </c>
      <c r="BD44" s="17" t="s">
        <v>211</v>
      </c>
      <c r="BE44" s="17">
        <v>2353.9442146255001</v>
      </c>
      <c r="BF44" s="17">
        <v>26.4090999145977</v>
      </c>
      <c r="BG44" s="17">
        <v>0.15651944907028301</v>
      </c>
      <c r="BH44" s="17">
        <v>9.6287487070075493</v>
      </c>
      <c r="BI44" s="17">
        <v>0</v>
      </c>
      <c r="BJ44" s="17">
        <v>0.175118659321604</v>
      </c>
      <c r="BK44" s="17">
        <v>767.79366946442406</v>
      </c>
      <c r="BL44" s="17">
        <v>767.79366946442406</v>
      </c>
      <c r="BM44" s="17">
        <v>1116.44206623578</v>
      </c>
      <c r="BN44" s="17">
        <v>139.29108231984</v>
      </c>
      <c r="BO44" s="17">
        <v>0.29030646350197598</v>
      </c>
      <c r="BP44" s="17">
        <v>0.41775785062160198</v>
      </c>
      <c r="BQ44" s="17">
        <v>549.75667599654196</v>
      </c>
      <c r="BR44" s="17">
        <v>0.48853967349320299</v>
      </c>
      <c r="BS44" s="17">
        <v>0.15744838971127501</v>
      </c>
      <c r="BT44" s="17">
        <v>0.33457784883005798</v>
      </c>
      <c r="BU44" s="17">
        <v>0</v>
      </c>
      <c r="BV44" s="17">
        <v>63.060691897167501</v>
      </c>
      <c r="BW44" s="17">
        <v>0.12515472962757099</v>
      </c>
      <c r="BX44" s="17">
        <v>0.396323244522511</v>
      </c>
      <c r="BY44" s="17">
        <v>0.50810467918095104</v>
      </c>
      <c r="BZ44" s="17">
        <v>0</v>
      </c>
      <c r="CA44" s="17">
        <v>4612.26100654128</v>
      </c>
      <c r="CB44" s="17">
        <v>2.9216505846728502</v>
      </c>
      <c r="CC44" s="17">
        <v>1.0797680721969599E-2</v>
      </c>
      <c r="CD44" s="17">
        <v>8.32490091076858E-3</v>
      </c>
      <c r="CE44" s="17">
        <v>2.03816804407673E-2</v>
      </c>
      <c r="CF44" s="17">
        <v>0.81829494902296196</v>
      </c>
      <c r="CG44" s="17">
        <v>10.0387703643009</v>
      </c>
      <c r="CH44" s="17">
        <v>0.138825011676044</v>
      </c>
      <c r="CI44" s="17">
        <v>7.9393377000223095E-4</v>
      </c>
      <c r="CJ44" s="17">
        <v>1.9800661470718399</v>
      </c>
      <c r="CK44" s="17">
        <v>3.0441713053291101E-3</v>
      </c>
      <c r="CL44" s="17">
        <v>165695.47172408199</v>
      </c>
      <c r="CM44" s="17">
        <v>0.108450593023939</v>
      </c>
      <c r="CN44" s="17">
        <v>1693.73753421787</v>
      </c>
      <c r="CO44" s="17">
        <v>121.340293981709</v>
      </c>
      <c r="CP44" s="17">
        <v>189.48559580359299</v>
      </c>
      <c r="CQ44" s="17">
        <v>136.38247363319701</v>
      </c>
      <c r="CR44" s="17">
        <v>12667.5753366648</v>
      </c>
      <c r="CS44" s="17">
        <v>0.10071728366685</v>
      </c>
      <c r="CT44" s="17">
        <v>8.3026001657916099E-3</v>
      </c>
      <c r="CU44" s="17">
        <v>412.646103740662</v>
      </c>
      <c r="CV44" s="17">
        <v>412.646103740662</v>
      </c>
      <c r="CW44" s="17">
        <v>95.913956468488607</v>
      </c>
      <c r="CX44" s="17">
        <v>0</v>
      </c>
      <c r="CY44" s="17">
        <v>86.395571023583699</v>
      </c>
      <c r="CZ44" s="17">
        <v>993.66717693669705</v>
      </c>
      <c r="DA44" s="17">
        <v>0.13771559109880399</v>
      </c>
      <c r="DB44" s="17">
        <v>0.38699839763367</v>
      </c>
      <c r="DC44" s="17">
        <v>0</v>
      </c>
      <c r="DD44" s="17">
        <v>3593.4378653666399</v>
      </c>
      <c r="DE44" s="17">
        <v>14.1072226088548</v>
      </c>
      <c r="DF44" s="17">
        <v>1.97554463439704E-4</v>
      </c>
      <c r="DG44" s="17">
        <v>234.24481783779601</v>
      </c>
      <c r="DH44" s="17">
        <v>2.1490017804032502</v>
      </c>
      <c r="DI44" s="17">
        <v>0.37500981431444003</v>
      </c>
      <c r="DJ44" s="17">
        <v>1.06733475967804</v>
      </c>
      <c r="DK44" s="17">
        <v>0</v>
      </c>
      <c r="DL44" s="17">
        <v>0.36196973764888102</v>
      </c>
      <c r="DM44" s="17">
        <v>0.734907681426611</v>
      </c>
      <c r="DN44" s="17">
        <v>1263.3594358979301</v>
      </c>
      <c r="DO44" s="17">
        <v>56.885452655840801</v>
      </c>
      <c r="DP44" s="17">
        <v>64.810487554287704</v>
      </c>
      <c r="DQ44" s="17">
        <v>30.781553338166599</v>
      </c>
      <c r="DR44" s="17">
        <v>10588.3845234419</v>
      </c>
      <c r="DS44" s="17">
        <v>0</v>
      </c>
      <c r="DT44" s="17">
        <v>1.5376920295520899</v>
      </c>
      <c r="DU44" s="17">
        <v>2.2127781770433499</v>
      </c>
      <c r="DV44" s="17">
        <v>96539.562818168299</v>
      </c>
      <c r="DW44" s="17">
        <v>46167.446023614997</v>
      </c>
      <c r="DX44" s="17">
        <v>5129.7178259371503</v>
      </c>
      <c r="DY44" s="17">
        <v>51297.163849552097</v>
      </c>
      <c r="DZ44" s="17">
        <v>5.4388569185841999E-2</v>
      </c>
      <c r="EA44" s="17">
        <v>1714.4740926549</v>
      </c>
      <c r="EB44" s="17">
        <v>327.85736708692201</v>
      </c>
      <c r="EC44" s="17">
        <v>4.1228446537802004</v>
      </c>
      <c r="ED44" s="17">
        <v>9.5356432377590006E-2</v>
      </c>
      <c r="EE44" s="17">
        <v>1.61367565239557</v>
      </c>
      <c r="EF44" s="17">
        <v>0.86238857094787402</v>
      </c>
      <c r="EG44" s="17">
        <v>8.4720999554434009</v>
      </c>
      <c r="EH44" s="17">
        <v>9.9038672053660495</v>
      </c>
      <c r="EI44" s="17">
        <v>60293.043182460002</v>
      </c>
      <c r="EJ44" s="17">
        <v>11.999221558116499</v>
      </c>
      <c r="EK44" s="17">
        <v>1583.5203503185101</v>
      </c>
      <c r="EL44" s="17">
        <v>2202.1573255664498</v>
      </c>
      <c r="EM44" s="17">
        <v>10.845984484531799</v>
      </c>
      <c r="EN44" s="17">
        <v>0.139402738398507</v>
      </c>
      <c r="EO44" s="17">
        <v>4.2265579263424703E-2</v>
      </c>
      <c r="EP44" s="17">
        <v>1191.2265004844601</v>
      </c>
      <c r="EQ44" s="17">
        <v>31483.5234196397</v>
      </c>
      <c r="ER44" s="17">
        <v>26751.9900924176</v>
      </c>
      <c r="ES44" s="17">
        <v>4731.5333272221096</v>
      </c>
      <c r="ET44" s="17">
        <v>20.7778568595159</v>
      </c>
      <c r="EU44" s="17">
        <v>0.60186966483131799</v>
      </c>
      <c r="EV44" s="17">
        <v>943.64687992857</v>
      </c>
      <c r="EW44" s="17">
        <v>139.370897282031</v>
      </c>
      <c r="EX44" s="17">
        <v>7007.29687705374</v>
      </c>
      <c r="EY44" s="17">
        <v>302.80826516526298</v>
      </c>
      <c r="EZ44" s="17">
        <v>102.938946583662</v>
      </c>
      <c r="FA44" s="17">
        <v>12695.2708360587</v>
      </c>
      <c r="FB44" s="17">
        <v>5.2130186781196696E-3</v>
      </c>
      <c r="FC44" s="17">
        <v>381.92803566085797</v>
      </c>
      <c r="FD44" s="17">
        <v>17.895125465808999</v>
      </c>
      <c r="FE44" s="17">
        <v>511.00671988513898</v>
      </c>
      <c r="FF44" s="17">
        <v>0.58316611444192701</v>
      </c>
      <c r="FG44" s="17">
        <v>5263.2557335827996</v>
      </c>
      <c r="FH44" s="17">
        <v>1158.7377063245699</v>
      </c>
      <c r="FI44" s="17">
        <v>246.50451069095499</v>
      </c>
      <c r="FJ44" s="17">
        <v>56.447161856049199</v>
      </c>
      <c r="FK44" s="17">
        <v>171.565101175401</v>
      </c>
      <c r="FL44" s="17">
        <v>3555.4662668534402</v>
      </c>
      <c r="FM44" s="17">
        <v>917.24547263066802</v>
      </c>
      <c r="FN44" s="17">
        <v>469.61437522163999</v>
      </c>
      <c r="FO44" s="17">
        <v>94865.026702712203</v>
      </c>
      <c r="FP44" s="17">
        <v>368.885541191757</v>
      </c>
      <c r="FQ44" s="17">
        <v>2493.9618078961698</v>
      </c>
      <c r="FS44" s="25">
        <f t="shared" si="55"/>
        <v>0</v>
      </c>
      <c r="FT44" s="94">
        <f t="shared" si="56"/>
        <v>1.0176517750920342</v>
      </c>
      <c r="FU44" s="40">
        <f t="shared" si="57"/>
        <v>3.9259650716068637E-3</v>
      </c>
      <c r="FV44" s="40">
        <f t="shared" si="58"/>
        <v>-7.0475525549333685E-5</v>
      </c>
      <c r="FW44" s="40">
        <f t="shared" si="59"/>
        <v>-1.5515504069296086E-3</v>
      </c>
      <c r="FX44" s="40">
        <f t="shared" si="60"/>
        <v>1.4687042261923673E-3</v>
      </c>
      <c r="FY44" s="40">
        <f t="shared" si="61"/>
        <v>1.3730541940737773E-3</v>
      </c>
      <c r="FZ44" s="40">
        <f t="shared" si="62"/>
        <v>-2.1667791020737268E-3</v>
      </c>
      <c r="GA44" s="40">
        <f t="shared" si="63"/>
        <v>4.7395757521842545E-5</v>
      </c>
      <c r="GB44" s="40">
        <f t="shared" si="64"/>
        <v>1.7410616577254884E-3</v>
      </c>
      <c r="GC44" s="40">
        <f t="shared" si="65"/>
        <v>-5.4459135857899049E-5</v>
      </c>
      <c r="GD44" s="40">
        <f t="shared" si="66"/>
        <v>1.0201881608826916E-5</v>
      </c>
      <c r="GE44" s="40">
        <f t="shared" si="67"/>
        <v>-2.8378547946627934E-3</v>
      </c>
      <c r="GF44" s="40">
        <f t="shared" si="68"/>
        <v>1.1134367988144266E-4</v>
      </c>
      <c r="GG44" s="40">
        <f t="shared" si="69"/>
        <v>-2.8491526052999033E-3</v>
      </c>
      <c r="GH44" s="40">
        <f t="shared" si="70"/>
        <v>2.0306236877428081E-3</v>
      </c>
      <c r="GI44" s="40">
        <f t="shared" si="71"/>
        <v>-2.7645674473379144E-3</v>
      </c>
      <c r="GJ44" s="40">
        <f t="shared" si="72"/>
        <v>-1.2720876407811859E-5</v>
      </c>
      <c r="GK44" s="40">
        <f t="shared" si="73"/>
        <v>3.9044769591520242E-6</v>
      </c>
      <c r="GL44" s="40">
        <f t="shared" si="74"/>
        <v>-2.5692286088317574E-3</v>
      </c>
      <c r="GM44" s="40">
        <f t="shared" si="75"/>
        <v>4.0399080076170906E-6</v>
      </c>
      <c r="GN44" s="40">
        <f t="shared" si="76"/>
        <v>1.3050239758116935E-5</v>
      </c>
      <c r="GO44" s="40">
        <f t="shared" si="77"/>
        <v>-2.893469896495307E-5</v>
      </c>
      <c r="GP44" s="40">
        <f t="shared" si="78"/>
        <v>0</v>
      </c>
      <c r="GQ44" s="40">
        <f t="shared" si="79"/>
        <v>2.3647611254206633E-5</v>
      </c>
      <c r="GR44" s="40">
        <f t="shared" si="80"/>
        <v>3.9613981722746074E-3</v>
      </c>
      <c r="GS44" s="40">
        <f t="shared" si="81"/>
        <v>1.0512538791872041E-6</v>
      </c>
      <c r="GT44" s="40">
        <f t="shared" si="82"/>
        <v>-3.9744127900210962E-5</v>
      </c>
      <c r="GU44" s="40">
        <f t="shared" si="83"/>
        <v>-2.716990536469364E-3</v>
      </c>
      <c r="GV44" s="40">
        <f t="shared" si="84"/>
        <v>0</v>
      </c>
      <c r="GW44" s="40">
        <f t="shared" si="85"/>
        <v>-2.8465872620310451E-3</v>
      </c>
      <c r="GX44" s="40">
        <f t="shared" si="86"/>
        <v>-6.8899816243373274E-7</v>
      </c>
      <c r="GY44" s="40">
        <f t="shared" si="87"/>
        <v>2.2394522655488986E-5</v>
      </c>
      <c r="GZ44" s="40">
        <f t="shared" si="88"/>
        <v>3.1235111076364906E-4</v>
      </c>
      <c r="HA44" s="40">
        <f t="shared" si="89"/>
        <v>-2.8493491814332735E-3</v>
      </c>
      <c r="HB44" s="40">
        <f t="shared" si="90"/>
        <v>1.6672560908344463E-6</v>
      </c>
      <c r="HC44" s="40">
        <f t="shared" si="91"/>
        <v>-8.0367104150615078E-4</v>
      </c>
      <c r="HD44" s="40">
        <f t="shared" si="92"/>
        <v>-1.012131591742295E-4</v>
      </c>
      <c r="HE44" s="40">
        <f t="shared" si="93"/>
        <v>1.3439591606462564E-5</v>
      </c>
      <c r="HF44" s="40">
        <f t="shared" si="94"/>
        <v>1.3667396993725733E-5</v>
      </c>
      <c r="HG44" s="40">
        <f t="shared" si="95"/>
        <v>-1.4323418294156023E-4</v>
      </c>
      <c r="HH44" s="40">
        <f t="shared" si="96"/>
        <v>5.0297060036839567E-4</v>
      </c>
      <c r="HI44" s="40">
        <f t="shared" si="97"/>
        <v>-3.1524120289347614E-5</v>
      </c>
      <c r="HJ44" s="40">
        <f t="shared" si="98"/>
        <v>-1.6336662027248232E-5</v>
      </c>
      <c r="HK44" s="40">
        <f t="shared" si="99"/>
        <v>1.3903726217012712E-5</v>
      </c>
      <c r="HL44" s="40">
        <f t="shared" si="100"/>
        <v>1.8735002878743857E-5</v>
      </c>
      <c r="HM44" s="40">
        <f t="shared" si="101"/>
        <v>-3.4354603702132667E-5</v>
      </c>
      <c r="HN44" s="40">
        <f t="shared" si="102"/>
        <v>-1.1071005001702293E-4</v>
      </c>
      <c r="HO44" s="40">
        <f t="shared" si="103"/>
        <v>-1.7918145590046252E-7</v>
      </c>
      <c r="HP44" s="40">
        <f t="shared" si="104"/>
        <v>1.9969612198359442E-5</v>
      </c>
      <c r="HQ44" s="40">
        <f t="shared" si="105"/>
        <v>2.9703739580649574E-5</v>
      </c>
      <c r="HR44" s="40">
        <f t="shared" si="106"/>
        <v>0</v>
      </c>
      <c r="HS44" s="40">
        <f t="shared" si="107"/>
        <v>0</v>
      </c>
      <c r="HT44" s="40">
        <f t="shared" si="108"/>
        <v>2.0683395643766646E-7</v>
      </c>
      <c r="HU44" s="40">
        <f t="shared" si="109"/>
        <v>3.1569556284063014E-6</v>
      </c>
    </row>
    <row r="45" spans="1:229" x14ac:dyDescent="0.3">
      <c r="A45" s="32" t="s">
        <v>212</v>
      </c>
      <c r="B45" s="15">
        <v>4450.3541096999998</v>
      </c>
      <c r="C45" s="15">
        <v>1229.3125805</v>
      </c>
      <c r="D45" s="15">
        <v>5698.7113080999998</v>
      </c>
      <c r="E45" s="15">
        <v>2277.6205052</v>
      </c>
      <c r="F45" s="15">
        <v>2046.6781707</v>
      </c>
      <c r="G45" s="15">
        <v>260.27109946000002</v>
      </c>
      <c r="H45" s="15">
        <v>8570.7044507999999</v>
      </c>
      <c r="I45" s="17">
        <v>81.536454008999996</v>
      </c>
      <c r="J45" s="17">
        <v>0.18117164620000001</v>
      </c>
      <c r="K45" s="17">
        <v>3.8023270833999998</v>
      </c>
      <c r="L45" s="17">
        <v>0.2441726327</v>
      </c>
      <c r="M45" s="17">
        <v>34.605822404999998</v>
      </c>
      <c r="N45" s="17">
        <v>0.17997093359999999</v>
      </c>
      <c r="O45" s="17">
        <v>2.9659461228000001</v>
      </c>
      <c r="P45" s="17">
        <v>0.18218754279999999</v>
      </c>
      <c r="Q45" s="17">
        <v>5.9669385899999997E-2</v>
      </c>
      <c r="R45" s="17">
        <v>0.34309916600000001</v>
      </c>
      <c r="S45" s="17">
        <v>3.4421072999999999E-3</v>
      </c>
      <c r="T45" s="17">
        <v>3.8404980325000002</v>
      </c>
      <c r="U45" s="17">
        <v>3.7980649903999999</v>
      </c>
      <c r="V45" s="17">
        <v>1.1642945700000001E-2</v>
      </c>
      <c r="X45" s="17">
        <v>1.1827328200000001E-2</v>
      </c>
      <c r="Y45" s="17">
        <v>41.110617705000003</v>
      </c>
      <c r="Z45" s="17">
        <v>2.4141164849000001</v>
      </c>
      <c r="AA45" s="17">
        <v>4.0114992199999998E-2</v>
      </c>
      <c r="AB45" s="17">
        <v>0.55425337360000004</v>
      </c>
      <c r="AD45" s="17">
        <v>0.3691925157</v>
      </c>
      <c r="AE45" s="17">
        <v>11.930785094999999</v>
      </c>
      <c r="AF45" s="17">
        <v>149.20746625000001</v>
      </c>
      <c r="AG45" s="17">
        <v>3.2070070278</v>
      </c>
      <c r="AH45" s="17">
        <v>0.44587451769999997</v>
      </c>
      <c r="AI45" s="17">
        <v>7.7910118895</v>
      </c>
      <c r="AJ45" s="17">
        <v>6.1267609999999997E-4</v>
      </c>
      <c r="AK45" s="17">
        <v>196.74923482</v>
      </c>
      <c r="AL45" s="17">
        <v>9.3233399999999994E-5</v>
      </c>
      <c r="AM45" s="17">
        <v>3.7821199450999998</v>
      </c>
      <c r="AN45" s="17">
        <v>39.628493202000001</v>
      </c>
      <c r="AO45" s="17">
        <v>0.14124789739999999</v>
      </c>
      <c r="AP45" s="17">
        <v>1.3910877999999999E-3</v>
      </c>
      <c r="AQ45" s="17">
        <v>2.1452177400000001E-2</v>
      </c>
      <c r="AR45" s="17">
        <v>1.1292958299999999E-2</v>
      </c>
      <c r="AS45" s="17">
        <v>0.15550282970000001</v>
      </c>
      <c r="AT45" s="17">
        <v>8.3139373438999993</v>
      </c>
      <c r="AU45" s="17">
        <v>77.084452912000003</v>
      </c>
      <c r="AV45" s="17">
        <v>2.5484508014</v>
      </c>
      <c r="AW45" s="17">
        <v>1.8380299999999999E-2</v>
      </c>
      <c r="AX45" s="17">
        <v>1.2679738E-3</v>
      </c>
      <c r="BA45" s="17">
        <v>0.73459216000000005</v>
      </c>
      <c r="BB45" s="17">
        <v>6.3672722999999999E-3</v>
      </c>
      <c r="BD45" s="17" t="s">
        <v>212</v>
      </c>
      <c r="BE45" s="17">
        <v>277.82294843008901</v>
      </c>
      <c r="BF45" s="17">
        <v>8.9424488197499805</v>
      </c>
      <c r="BG45" s="17">
        <v>1.83807366421678E-2</v>
      </c>
      <c r="BH45" s="17">
        <v>0.181056411436708</v>
      </c>
      <c r="BI45" s="17">
        <v>0</v>
      </c>
      <c r="BJ45" s="17">
        <v>3.8023167759526402</v>
      </c>
      <c r="BK45" s="17">
        <v>81.707927923879495</v>
      </c>
      <c r="BL45" s="17">
        <v>81.707927923879495</v>
      </c>
      <c r="BM45" s="17">
        <v>137.77315807043701</v>
      </c>
      <c r="BN45" s="17">
        <v>18.056350470847001</v>
      </c>
      <c r="BO45" s="17">
        <v>9.9827292544519594E-2</v>
      </c>
      <c r="BP45" s="17">
        <v>0.14365348720492399</v>
      </c>
      <c r="BQ45" s="17">
        <v>34.611956691166498</v>
      </c>
      <c r="BR45" s="17">
        <v>6.3672300067483499E-3</v>
      </c>
      <c r="BS45" s="17">
        <v>5.7427197873642102E-2</v>
      </c>
      <c r="BT45" s="17">
        <v>0.122031730877384</v>
      </c>
      <c r="BU45" s="17">
        <v>0</v>
      </c>
      <c r="BV45" s="17">
        <v>2.9819332490777901</v>
      </c>
      <c r="BW45" s="17">
        <v>4.36014793178899E-2</v>
      </c>
      <c r="BX45" s="17">
        <v>0.13807141573108</v>
      </c>
      <c r="BY45" s="17">
        <v>5.9676029512542299E-2</v>
      </c>
      <c r="BZ45" s="17">
        <v>0</v>
      </c>
      <c r="CA45" s="17">
        <v>56696.9943054287</v>
      </c>
      <c r="CB45" s="17">
        <v>0.343096129437376</v>
      </c>
      <c r="CC45" s="17">
        <v>1.2679135592255099E-3</v>
      </c>
      <c r="CD45" s="17">
        <v>9.9556533641980598E-4</v>
      </c>
      <c r="CE45" s="17">
        <v>2.43741559935405E-3</v>
      </c>
      <c r="CF45" s="17">
        <v>3.8405149521395101</v>
      </c>
      <c r="CG45" s="17">
        <v>11.9308020279617</v>
      </c>
      <c r="CH45" s="17">
        <v>3.79804211875993</v>
      </c>
      <c r="CI45" s="5">
        <v>9.3228525286215196E-5</v>
      </c>
      <c r="CJ45" s="17">
        <v>7.7910243854819097</v>
      </c>
      <c r="CK45" s="17">
        <v>3.7821201018466302</v>
      </c>
      <c r="CL45" s="17">
        <v>4474.8606536042798</v>
      </c>
      <c r="CM45" s="17">
        <v>1.1643523806702E-2</v>
      </c>
      <c r="CN45" s="17">
        <v>37.111204170272302</v>
      </c>
      <c r="CO45" s="17">
        <v>372.94996100557597</v>
      </c>
      <c r="CP45" s="17">
        <v>8.2089561285669408</v>
      </c>
      <c r="CQ45" s="17">
        <v>8.3137972587454598</v>
      </c>
      <c r="CR45" s="17">
        <v>1402.0370146748501</v>
      </c>
      <c r="CS45" s="17">
        <v>1.18273060350709E-2</v>
      </c>
      <c r="CT45" s="17">
        <v>0.17975924145591801</v>
      </c>
      <c r="CU45" s="17">
        <v>41.319224929703999</v>
      </c>
      <c r="CV45" s="17">
        <v>41.319224929703999</v>
      </c>
      <c r="CW45" s="17">
        <v>14.714653990673201</v>
      </c>
      <c r="CX45" s="17">
        <v>0</v>
      </c>
      <c r="CY45" s="17">
        <v>2.4141226078363198</v>
      </c>
      <c r="CZ45" s="17">
        <v>77.074859338332303</v>
      </c>
      <c r="DA45" s="17">
        <v>5.8597701090196599E-3</v>
      </c>
      <c r="DB45" s="17">
        <v>3.2625825669484097E-2</v>
      </c>
      <c r="DC45" s="17">
        <v>0</v>
      </c>
      <c r="DD45" s="17">
        <v>276.93209877978001</v>
      </c>
      <c r="DE45" s="17">
        <v>1.29450505649727</v>
      </c>
      <c r="DF45" s="17">
        <v>4.2769763437536896E-3</v>
      </c>
      <c r="DG45" s="17">
        <v>33.543924622054298</v>
      </c>
      <c r="DH45" s="17">
        <v>3.11098305039391</v>
      </c>
      <c r="DI45" s="17">
        <v>0.14369980331464799</v>
      </c>
      <c r="DJ45" s="17">
        <v>0.40899128786300398</v>
      </c>
      <c r="DK45" s="17">
        <v>0</v>
      </c>
      <c r="DL45" s="17">
        <v>0.12148786755843601</v>
      </c>
      <c r="DM45" s="17">
        <v>0.24665640299387601</v>
      </c>
      <c r="DN45" s="17">
        <v>149.261801609137</v>
      </c>
      <c r="DO45" s="17">
        <v>0.73459439517849001</v>
      </c>
      <c r="DP45" s="17">
        <v>9.8119644593894808</v>
      </c>
      <c r="DQ45" s="17">
        <v>3.2125472689798702</v>
      </c>
      <c r="DR45" s="17">
        <v>1229.3892279071999</v>
      </c>
      <c r="DS45" s="17">
        <v>0</v>
      </c>
      <c r="DT45" s="17">
        <v>0.18228876859736401</v>
      </c>
      <c r="DU45" s="17">
        <v>0.26231858961512799</v>
      </c>
      <c r="DV45" s="17">
        <v>9084.3191080099405</v>
      </c>
      <c r="DW45" s="17">
        <v>5124.4284757486002</v>
      </c>
      <c r="DX45" s="17">
        <v>569.38055264824595</v>
      </c>
      <c r="DY45" s="17">
        <v>5693.8090283968404</v>
      </c>
      <c r="DZ45" s="17">
        <v>9.9391026204401992E-3</v>
      </c>
      <c r="EA45" s="17">
        <v>83.328806511753399</v>
      </c>
      <c r="EB45" s="17">
        <v>38.823578181469102</v>
      </c>
      <c r="EC45" s="17">
        <v>0.14149663668711401</v>
      </c>
      <c r="ED45" s="17">
        <v>1.39060123300098E-3</v>
      </c>
      <c r="EE45" s="17">
        <v>2.1450693413140601E-2</v>
      </c>
      <c r="EF45" s="17">
        <v>1.1292625329122501E-2</v>
      </c>
      <c r="EG45" s="17">
        <v>0.15548880940050799</v>
      </c>
      <c r="EH45" s="17">
        <v>1.40208509741673</v>
      </c>
      <c r="EI45" s="17">
        <v>4965.8665971937398</v>
      </c>
      <c r="EJ45" s="17">
        <v>4.3246617461708396</v>
      </c>
      <c r="EK45" s="17">
        <v>23.850673897826798</v>
      </c>
      <c r="EL45" s="17">
        <v>82.581677596080198</v>
      </c>
      <c r="EM45" s="17">
        <v>2.0284615486367201</v>
      </c>
      <c r="EN45" s="17">
        <v>0.13210422185111001</v>
      </c>
      <c r="EO45" s="17">
        <v>1.6267969300638699E-3</v>
      </c>
      <c r="EP45" s="17">
        <v>17.673544152515699</v>
      </c>
      <c r="EQ45" s="17">
        <v>2282.28291770332</v>
      </c>
      <c r="ER45" s="17">
        <v>2050.35751688651</v>
      </c>
      <c r="ES45" s="17">
        <v>231.92540081681199</v>
      </c>
      <c r="ET45" s="17">
        <v>1.7034632722101799</v>
      </c>
      <c r="EU45" s="17">
        <v>0.16814656744765399</v>
      </c>
      <c r="EV45" s="17">
        <v>102.462542301735</v>
      </c>
      <c r="EW45" s="17">
        <v>6.7156599541438604</v>
      </c>
      <c r="EX45" s="17">
        <v>506.51720281971097</v>
      </c>
      <c r="EY45" s="17">
        <v>1.74568072554109</v>
      </c>
      <c r="EZ45" s="17">
        <v>8.9406754803044493</v>
      </c>
      <c r="FA45" s="17">
        <v>1243.18378099285</v>
      </c>
      <c r="FB45" s="17">
        <v>6.1212527734861297E-4</v>
      </c>
      <c r="FC45" s="17">
        <v>21.483545350528502</v>
      </c>
      <c r="FD45" s="17">
        <v>15.483150337141799</v>
      </c>
      <c r="FE45" s="17">
        <v>31.322995864129101</v>
      </c>
      <c r="FF45" s="17">
        <v>0.121010310796585</v>
      </c>
      <c r="FG45" s="17">
        <v>259.61256043695499</v>
      </c>
      <c r="FH45" s="17">
        <v>92.727218417203503</v>
      </c>
      <c r="FI45" s="17">
        <v>2.5484534145681401</v>
      </c>
      <c r="FJ45" s="17">
        <v>1.24861416311557E-3</v>
      </c>
      <c r="FK45" s="17">
        <v>20.361984742379899</v>
      </c>
      <c r="FL45" s="17">
        <v>492.11760961827002</v>
      </c>
      <c r="FM45" s="17">
        <v>196.739967940073</v>
      </c>
      <c r="FN45" s="17">
        <v>71.135579848701099</v>
      </c>
      <c r="FO45" s="17">
        <v>8571.8457572601001</v>
      </c>
      <c r="FP45" s="17">
        <v>39.623654449677801</v>
      </c>
      <c r="FQ45" s="17">
        <v>194.601341273511</v>
      </c>
      <c r="FS45" s="25">
        <f t="shared" si="55"/>
        <v>0</v>
      </c>
      <c r="FT45" s="94">
        <f t="shared" si="56"/>
        <v>1.0597856477195464</v>
      </c>
      <c r="FU45" s="40">
        <f t="shared" si="57"/>
        <v>5.5066503249405641E-3</v>
      </c>
      <c r="FV45" s="40">
        <f t="shared" si="58"/>
        <v>6.2349811118662818E-5</v>
      </c>
      <c r="FW45" s="40">
        <f t="shared" si="59"/>
        <v>-8.6024356001178598E-4</v>
      </c>
      <c r="FX45" s="40">
        <f t="shared" si="60"/>
        <v>2.047054148254845E-3</v>
      </c>
      <c r="FY45" s="40">
        <f t="shared" si="61"/>
        <v>1.7977160450446262E-3</v>
      </c>
      <c r="FZ45" s="40">
        <f t="shared" si="62"/>
        <v>-2.530204177149646E-3</v>
      </c>
      <c r="GA45" s="40">
        <f t="shared" si="63"/>
        <v>1.3316367011041163E-4</v>
      </c>
      <c r="GB45" s="40">
        <f t="shared" si="64"/>
        <v>2.1030337529833187E-3</v>
      </c>
      <c r="GC45" s="40">
        <f t="shared" si="65"/>
        <v>-6.3605296804994621E-4</v>
      </c>
      <c r="GD45" s="40">
        <f t="shared" si="66"/>
        <v>-2.7108260635010138E-6</v>
      </c>
      <c r="GE45" s="40">
        <f t="shared" si="67"/>
        <v>-2.8334582090796456E-3</v>
      </c>
      <c r="GF45" s="40">
        <f t="shared" si="68"/>
        <v>1.7726167853226294E-4</v>
      </c>
      <c r="GG45" s="40">
        <f t="shared" si="69"/>
        <v>-2.8449307826111181E-3</v>
      </c>
      <c r="GH45" s="40">
        <f t="shared" si="70"/>
        <v>5.3902281484119931E-3</v>
      </c>
      <c r="GI45" s="40">
        <f t="shared" si="71"/>
        <v>-2.82482404186681E-3</v>
      </c>
      <c r="GJ45" s="40">
        <f t="shared" si="72"/>
        <v>1.1134038740462761E-4</v>
      </c>
      <c r="GK45" s="40">
        <f t="shared" si="73"/>
        <v>-8.8503934865721863E-6</v>
      </c>
      <c r="GL45" s="40">
        <f t="shared" si="74"/>
        <v>-2.6513886496635254E-3</v>
      </c>
      <c r="GM45" s="40">
        <f t="shared" si="75"/>
        <v>4.4055847358108528E-6</v>
      </c>
      <c r="GN45" s="40">
        <f t="shared" si="76"/>
        <v>-6.021919089767101E-6</v>
      </c>
      <c r="GO45" s="40">
        <f t="shared" si="77"/>
        <v>4.9652958700907565E-5</v>
      </c>
      <c r="GP45" s="40">
        <f t="shared" si="78"/>
        <v>0</v>
      </c>
      <c r="GQ45" s="40">
        <f t="shared" si="79"/>
        <v>-1.874043632310332E-6</v>
      </c>
      <c r="GR45" s="40">
        <f t="shared" si="80"/>
        <v>5.074290690568365E-3</v>
      </c>
      <c r="GS45" s="40">
        <f t="shared" si="81"/>
        <v>2.5363052520619721E-6</v>
      </c>
      <c r="GT45" s="40">
        <f t="shared" si="82"/>
        <v>-6.4800995583042537E-5</v>
      </c>
      <c r="GU45" s="40">
        <f t="shared" si="83"/>
        <v>-2.818715224412171E-3</v>
      </c>
      <c r="GV45" s="40">
        <f t="shared" si="84"/>
        <v>0</v>
      </c>
      <c r="GW45" s="40">
        <f t="shared" si="85"/>
        <v>-2.8392914349860861E-3</v>
      </c>
      <c r="GX45" s="40">
        <f t="shared" si="86"/>
        <v>1.4192663405143415E-6</v>
      </c>
      <c r="GY45" s="40">
        <f t="shared" si="87"/>
        <v>3.6415978705747276E-4</v>
      </c>
      <c r="GZ45" s="40">
        <f t="shared" si="88"/>
        <v>1.727542575318511E-3</v>
      </c>
      <c r="HA45" s="40">
        <f t="shared" si="89"/>
        <v>-2.841964358143888E-3</v>
      </c>
      <c r="HB45" s="40">
        <f t="shared" si="90"/>
        <v>1.6038971685445459E-6</v>
      </c>
      <c r="HC45" s="40">
        <f t="shared" si="91"/>
        <v>-8.9904380371128121E-4</v>
      </c>
      <c r="HD45" s="40">
        <f t="shared" si="92"/>
        <v>-4.7099954088641077E-5</v>
      </c>
      <c r="HE45" s="40">
        <f t="shared" si="93"/>
        <v>-5.2285058624890334E-5</v>
      </c>
      <c r="HF45" s="40">
        <f t="shared" si="94"/>
        <v>4.1444119334480101E-8</v>
      </c>
      <c r="HG45" s="40">
        <f t="shared" si="95"/>
        <v>-1.2210285911037943E-4</v>
      </c>
      <c r="HH45" s="40">
        <f t="shared" si="96"/>
        <v>1.7610123172992792E-3</v>
      </c>
      <c r="HI45" s="40">
        <f t="shared" si="97"/>
        <v>-3.4977447075579759E-4</v>
      </c>
      <c r="HJ45" s="40">
        <f t="shared" si="98"/>
        <v>-6.9176514426912855E-5</v>
      </c>
      <c r="HK45" s="40">
        <f t="shared" si="99"/>
        <v>-2.9484823077638131E-5</v>
      </c>
      <c r="HL45" s="40">
        <f t="shared" si="100"/>
        <v>-9.0161056998553087E-5</v>
      </c>
      <c r="HM45" s="40">
        <f t="shared" si="101"/>
        <v>-1.6849435922467036E-5</v>
      </c>
      <c r="HN45" s="40">
        <f t="shared" si="102"/>
        <v>-1.2445536428276542E-4</v>
      </c>
      <c r="HO45" s="40">
        <f t="shared" si="103"/>
        <v>1.0253947765685908E-6</v>
      </c>
      <c r="HP45" s="40">
        <f t="shared" si="104"/>
        <v>2.3755986997005802E-5</v>
      </c>
      <c r="HQ45" s="40">
        <f t="shared" si="105"/>
        <v>-4.7509478894634745E-5</v>
      </c>
      <c r="HR45" s="40">
        <f t="shared" si="106"/>
        <v>0</v>
      </c>
      <c r="HS45" s="40">
        <f t="shared" si="107"/>
        <v>0</v>
      </c>
      <c r="HT45" s="40">
        <f t="shared" si="108"/>
        <v>3.0427475430205116E-6</v>
      </c>
      <c r="HU45" s="40">
        <f t="shared" si="109"/>
        <v>-6.6422872554029928E-6</v>
      </c>
    </row>
    <row r="46" spans="1:229" x14ac:dyDescent="0.3">
      <c r="A46" s="32" t="s">
        <v>213</v>
      </c>
      <c r="B46" s="15">
        <v>6778.1561656000003</v>
      </c>
      <c r="C46" s="15">
        <v>366.21521694</v>
      </c>
      <c r="D46" s="15">
        <v>3406.2076084999999</v>
      </c>
      <c r="E46" s="15">
        <v>2046.0599010000001</v>
      </c>
      <c r="F46" s="15">
        <v>1842.5834955</v>
      </c>
      <c r="G46" s="15">
        <v>182.98202329</v>
      </c>
      <c r="H46" s="15">
        <v>4281.8259159999998</v>
      </c>
      <c r="I46" s="17">
        <v>62.758407515000002</v>
      </c>
      <c r="J46" s="17">
        <v>0.53934081499999997</v>
      </c>
      <c r="K46" s="17">
        <v>3.211134E-3</v>
      </c>
      <c r="L46" s="17">
        <v>6.2537687999999994E-2</v>
      </c>
      <c r="M46" s="17">
        <v>19.852440953999999</v>
      </c>
      <c r="N46" s="17">
        <v>3.8643146699999999E-2</v>
      </c>
      <c r="O46" s="17">
        <v>3.0500383145000001</v>
      </c>
      <c r="P46" s="17">
        <v>4.2382638600000001E-2</v>
      </c>
      <c r="Q46" s="17">
        <v>9.3172800000000007E-3</v>
      </c>
      <c r="R46" s="17">
        <v>5.3574360000000001E-2</v>
      </c>
      <c r="S46" s="17">
        <v>6.9603434E-3</v>
      </c>
      <c r="T46" s="17">
        <v>1.79910052E-2</v>
      </c>
      <c r="U46" s="17">
        <v>2.5456139999999999E-3</v>
      </c>
      <c r="V46" s="17">
        <v>2.2785662000000002E-3</v>
      </c>
      <c r="X46" s="17">
        <v>1.8468180000000001E-3</v>
      </c>
      <c r="Y46" s="17">
        <v>20.636511894000002</v>
      </c>
      <c r="Z46" s="17">
        <v>4.9958828387000001</v>
      </c>
      <c r="AA46" s="17">
        <v>3.8646578700000003E-2</v>
      </c>
      <c r="AB46" s="17">
        <v>9.2524131699999998E-2</v>
      </c>
      <c r="AD46" s="17">
        <v>0.1022885525</v>
      </c>
      <c r="AE46" s="17">
        <v>0.347842084</v>
      </c>
      <c r="AF46" s="17">
        <v>109.2736225</v>
      </c>
      <c r="AG46" s="17">
        <v>1.7711683973000001</v>
      </c>
      <c r="AH46" s="17">
        <v>0.75663820709999996</v>
      </c>
      <c r="AI46" s="17">
        <v>3.5522129999999999E-2</v>
      </c>
      <c r="AJ46" s="17">
        <v>9.5668599999999994E-5</v>
      </c>
      <c r="AK46" s="17">
        <v>16.453031744</v>
      </c>
      <c r="AL46" s="17">
        <v>1.4558200000000001E-5</v>
      </c>
      <c r="AM46" s="17">
        <v>5.5820399999999998E-5</v>
      </c>
      <c r="AN46" s="17">
        <v>5.7583636997000003</v>
      </c>
      <c r="AO46" s="17">
        <v>0.21526694869999999</v>
      </c>
      <c r="AP46" s="17">
        <v>4.5532773999999998E-3</v>
      </c>
      <c r="AQ46" s="17">
        <v>7.4900822199999995E-2</v>
      </c>
      <c r="AR46" s="17">
        <v>3.9897494300000003E-2</v>
      </c>
      <c r="AS46" s="17">
        <v>0.47582283130000003</v>
      </c>
      <c r="AT46" s="17">
        <v>4.8121487766</v>
      </c>
      <c r="AU46" s="17">
        <v>12.632863501999999</v>
      </c>
      <c r="AV46" s="17">
        <v>10.845293173</v>
      </c>
      <c r="AW46" s="17">
        <v>2.870053E-3</v>
      </c>
      <c r="AX46" s="17">
        <v>1.9799220000000001E-4</v>
      </c>
      <c r="BA46" s="17">
        <v>2.6154247000000002</v>
      </c>
      <c r="BB46" s="17">
        <v>2.2518530200000001E-2</v>
      </c>
      <c r="BD46" s="17" t="s">
        <v>213</v>
      </c>
      <c r="BE46" s="17">
        <v>253.81458823017101</v>
      </c>
      <c r="BF46" s="17">
        <v>2.3828767550079801</v>
      </c>
      <c r="BG46" s="17">
        <v>2.8701045179042798E-3</v>
      </c>
      <c r="BH46" s="17">
        <v>0.53902164333783098</v>
      </c>
      <c r="BI46" s="17">
        <v>0</v>
      </c>
      <c r="BJ46" s="17">
        <v>3.2110795627683501E-3</v>
      </c>
      <c r="BK46" s="17">
        <v>62.795880233868203</v>
      </c>
      <c r="BL46" s="17">
        <v>62.795880233868203</v>
      </c>
      <c r="BM46" s="17">
        <v>115.04337973875199</v>
      </c>
      <c r="BN46" s="17">
        <v>6.6091676218204203</v>
      </c>
      <c r="BO46" s="17">
        <v>2.55959089932042E-2</v>
      </c>
      <c r="BP46" s="17">
        <v>3.68332153860568E-2</v>
      </c>
      <c r="BQ46" s="17">
        <v>19.852890653669899</v>
      </c>
      <c r="BR46" s="17">
        <v>2.25181460338034E-2</v>
      </c>
      <c r="BS46" s="17">
        <v>1.23474172522693E-2</v>
      </c>
      <c r="BT46" s="17">
        <v>2.62381615657225E-2</v>
      </c>
      <c r="BU46" s="17">
        <v>0</v>
      </c>
      <c r="BV46" s="17">
        <v>3.0537850013861298</v>
      </c>
      <c r="BW46" s="17">
        <v>1.01558274111675E-2</v>
      </c>
      <c r="BX46" s="17">
        <v>3.2160030864707798E-2</v>
      </c>
      <c r="BY46" s="17">
        <v>9.3174431448737206E-3</v>
      </c>
      <c r="BZ46" s="17">
        <v>0</v>
      </c>
      <c r="CA46" s="17">
        <v>167.81306717093199</v>
      </c>
      <c r="CB46" s="17">
        <v>5.3575334781866997E-2</v>
      </c>
      <c r="CC46" s="17">
        <v>1.9798861483710499E-4</v>
      </c>
      <c r="CD46" s="17">
        <v>2.0155579104592699E-3</v>
      </c>
      <c r="CE46" s="17">
        <v>4.9346040002865897E-3</v>
      </c>
      <c r="CF46" s="17">
        <v>1.7989811332260099E-2</v>
      </c>
      <c r="CG46" s="17">
        <v>0.34783721223895803</v>
      </c>
      <c r="CH46" s="17">
        <v>2.54536982103756E-3</v>
      </c>
      <c r="CI46" s="5">
        <v>1.45578622319317E-5</v>
      </c>
      <c r="CJ46" s="17">
        <v>3.5524462580620302E-2</v>
      </c>
      <c r="CK46" s="5">
        <v>5.58165120675496E-5</v>
      </c>
      <c r="CL46" s="17">
        <v>6781.3611472852699</v>
      </c>
      <c r="CM46" s="17">
        <v>2.2785980554029099E-3</v>
      </c>
      <c r="CN46" s="17">
        <v>68.402983080722194</v>
      </c>
      <c r="CO46" s="17">
        <v>4.5035839687041799</v>
      </c>
      <c r="CP46" s="17">
        <v>8.6534656641912004</v>
      </c>
      <c r="CQ46" s="17">
        <v>4.81207991438185</v>
      </c>
      <c r="CR46" s="17">
        <v>1216.92807793981</v>
      </c>
      <c r="CS46" s="17">
        <v>1.8467385921586E-3</v>
      </c>
      <c r="CT46" s="17">
        <v>3.2418291948445001E-4</v>
      </c>
      <c r="CU46" s="17">
        <v>20.684690487466099</v>
      </c>
      <c r="CV46" s="17">
        <v>20.684690487466099</v>
      </c>
      <c r="CW46" s="17">
        <v>4.7234682847833698</v>
      </c>
      <c r="CX46" s="17">
        <v>0</v>
      </c>
      <c r="CY46" s="17">
        <v>4.9958832264753097</v>
      </c>
      <c r="CZ46" s="17">
        <v>12.6309055525223</v>
      </c>
      <c r="DA46" s="17">
        <v>1.34765674597794E-2</v>
      </c>
      <c r="DB46" s="17">
        <v>2.13931226671406E-2</v>
      </c>
      <c r="DC46" s="17">
        <v>0</v>
      </c>
      <c r="DD46" s="17">
        <v>41.449102257113999</v>
      </c>
      <c r="DE46" s="17">
        <v>0.22945987671516799</v>
      </c>
      <c r="DF46" s="5">
        <v>7.7136135034089201E-6</v>
      </c>
      <c r="DG46" s="17">
        <v>12.485685206608601</v>
      </c>
      <c r="DH46" s="17">
        <v>0.35504877921151601</v>
      </c>
      <c r="DI46" s="17">
        <v>2.4030997867028201E-2</v>
      </c>
      <c r="DJ46" s="17">
        <v>6.8395690404933998E-2</v>
      </c>
      <c r="DK46" s="17">
        <v>0</v>
      </c>
      <c r="DL46" s="17">
        <v>3.3693189922672798E-2</v>
      </c>
      <c r="DM46" s="17">
        <v>6.84070815765251E-2</v>
      </c>
      <c r="DN46" s="17">
        <v>109.27660676285601</v>
      </c>
      <c r="DO46" s="17">
        <v>2.6154448352651301</v>
      </c>
      <c r="DP46" s="17">
        <v>3.7942129918990002</v>
      </c>
      <c r="DQ46" s="17">
        <v>1.77048509813115</v>
      </c>
      <c r="DR46" s="17">
        <v>366.17133885150201</v>
      </c>
      <c r="DS46" s="17">
        <v>0</v>
      </c>
      <c r="DT46" s="17">
        <v>0.30933792534047599</v>
      </c>
      <c r="DU46" s="17">
        <v>0.44514399609781902</v>
      </c>
      <c r="DV46" s="17">
        <v>4512.8602428390996</v>
      </c>
      <c r="DW46" s="17">
        <v>3060.55343179175</v>
      </c>
      <c r="DX46" s="17">
        <v>340.06160736123201</v>
      </c>
      <c r="DY46" s="17">
        <v>3400.61503915298</v>
      </c>
      <c r="DZ46" s="17">
        <v>3.3809161317393901E-3</v>
      </c>
      <c r="EA46" s="17">
        <v>43.492951517606599</v>
      </c>
      <c r="EB46" s="17">
        <v>35.144553058263099</v>
      </c>
      <c r="EC46" s="17">
        <v>0.21523220684865799</v>
      </c>
      <c r="ED46" s="17">
        <v>4.5528511873542798E-3</v>
      </c>
      <c r="EE46" s="17">
        <v>7.4898763802311502E-2</v>
      </c>
      <c r="EF46" s="17">
        <v>3.9897049422113501E-2</v>
      </c>
      <c r="EG46" s="17">
        <v>0.47556276900521899</v>
      </c>
      <c r="EH46" s="17">
        <v>0.43126790467214499</v>
      </c>
      <c r="EI46" s="17">
        <v>2107.28407374791</v>
      </c>
      <c r="EJ46" s="17">
        <v>3.77393162695591</v>
      </c>
      <c r="EK46" s="17">
        <v>71.405843130122307</v>
      </c>
      <c r="EL46" s="17">
        <v>131.98377861185901</v>
      </c>
      <c r="EM46" s="17">
        <v>0.59723682975357695</v>
      </c>
      <c r="EN46" s="17">
        <v>5.4435467958575201E-3</v>
      </c>
      <c r="EO46" s="17">
        <v>3.7773478176998001E-3</v>
      </c>
      <c r="EP46" s="17">
        <v>96.766389435451302</v>
      </c>
      <c r="EQ46" s="17">
        <v>2045.45468103451</v>
      </c>
      <c r="ER46" s="17">
        <v>1841.94590344229</v>
      </c>
      <c r="ES46" s="17">
        <v>203.508777592222</v>
      </c>
      <c r="ET46" s="17">
        <v>1.6557936539956</v>
      </c>
      <c r="EU46" s="17">
        <v>2.80112570203431E-2</v>
      </c>
      <c r="EV46" s="17">
        <v>172.87215782888799</v>
      </c>
      <c r="EW46" s="17">
        <v>6.9016781913281102</v>
      </c>
      <c r="EX46" s="17">
        <v>398.867483589345</v>
      </c>
      <c r="EY46" s="17">
        <v>13.009552186158199</v>
      </c>
      <c r="EZ46" s="17">
        <v>4.5507938369792198</v>
      </c>
      <c r="FA46" s="17">
        <v>788.92681426610898</v>
      </c>
      <c r="FB46" s="5">
        <v>9.5601485110534203E-5</v>
      </c>
      <c r="FC46" s="17">
        <v>13.318742132683401</v>
      </c>
      <c r="FD46" s="17">
        <v>70.838722509741601</v>
      </c>
      <c r="FE46" s="17">
        <v>79.3091301663938</v>
      </c>
      <c r="FF46" s="17">
        <v>2.1874870726478E-2</v>
      </c>
      <c r="FG46" s="17">
        <v>182.623303163081</v>
      </c>
      <c r="FH46" s="17">
        <v>17.155852707946998</v>
      </c>
      <c r="FI46" s="17">
        <v>10.845256997883499</v>
      </c>
      <c r="FJ46" s="17">
        <v>0.51180631441216395</v>
      </c>
      <c r="FK46" s="17">
        <v>8.5148395711434102</v>
      </c>
      <c r="FL46" s="17">
        <v>42.192065665110398</v>
      </c>
      <c r="FM46" s="17">
        <v>16.450564861694598</v>
      </c>
      <c r="FN46" s="17">
        <v>49.273645465420998</v>
      </c>
      <c r="FO46" s="17">
        <v>4281.8905641076499</v>
      </c>
      <c r="FP46" s="17">
        <v>5.7569669514343804</v>
      </c>
      <c r="FQ46" s="17">
        <v>28.022613579456198</v>
      </c>
      <c r="FS46" s="25">
        <f t="shared" si="55"/>
        <v>0</v>
      </c>
      <c r="FT46" s="94">
        <f t="shared" si="56"/>
        <v>1.0539410513354828</v>
      </c>
      <c r="FU46" s="40">
        <f t="shared" si="57"/>
        <v>4.7283975272438333E-4</v>
      </c>
      <c r="FV46" s="40">
        <f t="shared" si="58"/>
        <v>-1.1981503353308084E-4</v>
      </c>
      <c r="FW46" s="40">
        <f t="shared" si="59"/>
        <v>-1.6418756546324265E-3</v>
      </c>
      <c r="FX46" s="40">
        <f t="shared" si="60"/>
        <v>-2.9579777463712218E-4</v>
      </c>
      <c r="FY46" s="40">
        <f t="shared" si="61"/>
        <v>-3.4603156886356715E-4</v>
      </c>
      <c r="FZ46" s="40">
        <f t="shared" si="62"/>
        <v>-1.9604118506793243E-3</v>
      </c>
      <c r="GA46" s="40">
        <f t="shared" si="63"/>
        <v>1.5098256892819561E-5</v>
      </c>
      <c r="GB46" s="40">
        <f t="shared" si="64"/>
        <v>5.9709480134984558E-4</v>
      </c>
      <c r="GC46" s="40">
        <f t="shared" si="65"/>
        <v>-5.9178102841891045E-4</v>
      </c>
      <c r="GD46" s="40">
        <f t="shared" si="66"/>
        <v>-1.6952650263102407E-5</v>
      </c>
      <c r="GE46" s="40">
        <f t="shared" si="67"/>
        <v>-1.7359711273463444E-3</v>
      </c>
      <c r="GF46" s="40">
        <f t="shared" si="68"/>
        <v>2.2652109679730571E-5</v>
      </c>
      <c r="GG46" s="40">
        <f t="shared" si="69"/>
        <v>-1.4897307006366816E-3</v>
      </c>
      <c r="GH46" s="40">
        <f t="shared" si="70"/>
        <v>1.22840649847508E-3</v>
      </c>
      <c r="GI46" s="40">
        <f t="shared" si="71"/>
        <v>-1.5756528222549526E-3</v>
      </c>
      <c r="GJ46" s="40">
        <f t="shared" si="72"/>
        <v>1.7509924969504437E-5</v>
      </c>
      <c r="GK46" s="40">
        <f t="shared" si="73"/>
        <v>1.8194932557207711E-5</v>
      </c>
      <c r="GL46" s="40">
        <f t="shared" si="74"/>
        <v>-1.4627854789665126E-3</v>
      </c>
      <c r="GM46" s="40">
        <f t="shared" si="75"/>
        <v>-6.6359145952600503E-5</v>
      </c>
      <c r="GN46" s="40">
        <f t="shared" si="76"/>
        <v>-9.5921440736835257E-5</v>
      </c>
      <c r="GO46" s="40">
        <f t="shared" si="77"/>
        <v>1.3980459689822701E-5</v>
      </c>
      <c r="GP46" s="40">
        <f t="shared" si="78"/>
        <v>0</v>
      </c>
      <c r="GQ46" s="40">
        <f t="shared" si="79"/>
        <v>-4.2997112547108665E-5</v>
      </c>
      <c r="GR46" s="40">
        <f t="shared" si="80"/>
        <v>2.3346287257055985E-3</v>
      </c>
      <c r="GS46" s="40">
        <f t="shared" si="81"/>
        <v>7.7618975896822315E-8</v>
      </c>
      <c r="GT46" s="40">
        <f t="shared" si="82"/>
        <v>1.1883189540681542E-5</v>
      </c>
      <c r="GU46" s="40">
        <f t="shared" si="83"/>
        <v>-1.0531677114652919E-3</v>
      </c>
      <c r="GV46" s="40">
        <f t="shared" si="84"/>
        <v>0</v>
      </c>
      <c r="GW46" s="40">
        <f t="shared" si="85"/>
        <v>-1.8406849662097511E-3</v>
      </c>
      <c r="GX46" s="40">
        <f t="shared" si="86"/>
        <v>-1.4005668853941978E-5</v>
      </c>
      <c r="GY46" s="40">
        <f t="shared" si="87"/>
        <v>2.7310002063885854E-5</v>
      </c>
      <c r="GZ46" s="40">
        <f t="shared" si="88"/>
        <v>-3.8579006371825501E-4</v>
      </c>
      <c r="HA46" s="40">
        <f t="shared" si="89"/>
        <v>-2.849823920430206E-3</v>
      </c>
      <c r="HB46" s="40">
        <f t="shared" si="90"/>
        <v>6.5665561730182282E-5</v>
      </c>
      <c r="HC46" s="40">
        <f t="shared" si="91"/>
        <v>-7.0153518987202607E-4</v>
      </c>
      <c r="HD46" s="40">
        <f t="shared" si="92"/>
        <v>-1.4993481710759844E-4</v>
      </c>
      <c r="HE46" s="40">
        <f t="shared" si="93"/>
        <v>-2.3201224622614288E-5</v>
      </c>
      <c r="HF46" s="40">
        <f t="shared" si="94"/>
        <v>-6.9650745075253582E-5</v>
      </c>
      <c r="HG46" s="40">
        <f t="shared" si="95"/>
        <v>-2.4255992473914604E-4</v>
      </c>
      <c r="HH46" s="40">
        <f t="shared" si="96"/>
        <v>-1.6138962135993568E-4</v>
      </c>
      <c r="HI46" s="40">
        <f t="shared" si="97"/>
        <v>-9.3605684055188086E-5</v>
      </c>
      <c r="HJ46" s="40">
        <f t="shared" si="98"/>
        <v>-2.7481643432379771E-5</v>
      </c>
      <c r="HK46" s="40">
        <f t="shared" si="99"/>
        <v>-1.1150521964027866E-5</v>
      </c>
      <c r="HL46" s="40">
        <f t="shared" si="100"/>
        <v>-5.4655278745351424E-4</v>
      </c>
      <c r="HM46" s="40">
        <f t="shared" si="101"/>
        <v>-1.4310076713505038E-5</v>
      </c>
      <c r="HN46" s="40">
        <f t="shared" si="102"/>
        <v>-1.5498857225752023E-4</v>
      </c>
      <c r="HO46" s="40">
        <f t="shared" si="103"/>
        <v>-3.3355591152315457E-6</v>
      </c>
      <c r="HP46" s="40">
        <f t="shared" si="104"/>
        <v>1.7950157812359551E-5</v>
      </c>
      <c r="HQ46" s="40">
        <f t="shared" si="105"/>
        <v>-1.8107596637748096E-5</v>
      </c>
      <c r="HR46" s="40">
        <f t="shared" si="106"/>
        <v>0</v>
      </c>
      <c r="HS46" s="40">
        <f t="shared" si="107"/>
        <v>0</v>
      </c>
      <c r="HT46" s="40">
        <f t="shared" si="108"/>
        <v>7.6986598504995067E-6</v>
      </c>
      <c r="HU46" s="40">
        <f t="shared" si="109"/>
        <v>-1.7060003170221429E-5</v>
      </c>
    </row>
    <row r="47" spans="1:229" x14ac:dyDescent="0.3">
      <c r="A47" s="32" t="s">
        <v>214</v>
      </c>
      <c r="B47" s="15">
        <v>78363.176319999999</v>
      </c>
      <c r="C47" s="15">
        <v>4166.8378412000002</v>
      </c>
      <c r="D47" s="15">
        <v>19474.757033999998</v>
      </c>
      <c r="E47" s="15">
        <v>28465.066419999999</v>
      </c>
      <c r="F47" s="15">
        <v>25326.345787999999</v>
      </c>
      <c r="G47" s="15">
        <v>2009.5852112</v>
      </c>
      <c r="H47" s="15">
        <v>25248.951064000001</v>
      </c>
      <c r="I47" s="17">
        <v>287.65992793999999</v>
      </c>
      <c r="J47" s="17">
        <v>6.4223165508999998</v>
      </c>
      <c r="K47" s="17">
        <v>4.2591141999999999E-2</v>
      </c>
      <c r="L47" s="17">
        <v>5.2647684100000001E-2</v>
      </c>
      <c r="M47" s="17">
        <v>254.14101789</v>
      </c>
      <c r="N47" s="17">
        <v>2.5636643300000001E-2</v>
      </c>
      <c r="O47" s="17">
        <v>35.518396584999998</v>
      </c>
      <c r="P47" s="17">
        <v>3.50581529E-2</v>
      </c>
      <c r="Q47" s="17">
        <v>0.12358036999999999</v>
      </c>
      <c r="R47" s="17">
        <v>0.71087165490000004</v>
      </c>
      <c r="S47" s="17">
        <v>6.6451577999999999E-3</v>
      </c>
      <c r="T47" s="17">
        <v>0.1922927831</v>
      </c>
      <c r="U47" s="17">
        <v>3.3763963000000001E-2</v>
      </c>
      <c r="V47" s="17">
        <v>2.8781392900000001E-2</v>
      </c>
      <c r="W47" s="5">
        <v>5.7780031000000002E-6</v>
      </c>
      <c r="X47" s="17">
        <v>2.4495398000000002E-2</v>
      </c>
      <c r="Y47" s="17">
        <v>248.03719036999999</v>
      </c>
      <c r="Z47" s="17">
        <v>49.561362926999998</v>
      </c>
      <c r="AA47" s="17">
        <v>0.22587112049999999</v>
      </c>
      <c r="AB47" s="17">
        <v>0.1232465083</v>
      </c>
      <c r="AD47" s="17">
        <v>8.7902999600000004E-2</v>
      </c>
      <c r="AE47" s="17">
        <v>3.7997177201999999</v>
      </c>
      <c r="AF47" s="17">
        <v>242.90753810999999</v>
      </c>
      <c r="AG47" s="17">
        <v>17.29228913</v>
      </c>
      <c r="AH47" s="17">
        <v>1.0676979324</v>
      </c>
      <c r="AI47" s="17">
        <v>0.47115044499999997</v>
      </c>
      <c r="AJ47" s="17">
        <v>1.2689081E-3</v>
      </c>
      <c r="AK47" s="17">
        <v>281.30269315999999</v>
      </c>
      <c r="AL47" s="17">
        <v>1.9309430000000001E-4</v>
      </c>
      <c r="AM47" s="17">
        <v>7.4037929999999999E-4</v>
      </c>
      <c r="AN47" s="17">
        <v>106.03453576</v>
      </c>
      <c r="AO47" s="17">
        <v>2.5678630317</v>
      </c>
      <c r="AP47" s="17">
        <v>4.4680156399999997E-2</v>
      </c>
      <c r="AQ47" s="17">
        <v>0.76171459779999995</v>
      </c>
      <c r="AR47" s="17">
        <v>0.40756771390000002</v>
      </c>
      <c r="AS47" s="17">
        <v>5.7853905665000003</v>
      </c>
      <c r="AT47" s="17">
        <v>54.954750312999998</v>
      </c>
      <c r="AU47" s="17">
        <v>270.97527308000002</v>
      </c>
      <c r="AV47" s="17">
        <v>112.13635277</v>
      </c>
      <c r="AW47" s="17">
        <v>3.8067167499999999E-2</v>
      </c>
      <c r="AX47" s="17">
        <v>2.6260863999999998E-3</v>
      </c>
      <c r="BA47" s="17">
        <v>26.867698218000001</v>
      </c>
      <c r="BB47" s="17">
        <v>0.2309247857</v>
      </c>
      <c r="BD47" s="17" t="s">
        <v>214</v>
      </c>
      <c r="BE47" s="17">
        <v>307.385266176649</v>
      </c>
      <c r="BF47" s="17">
        <v>29.727999720470699</v>
      </c>
      <c r="BG47" s="17">
        <v>3.80654400878018E-2</v>
      </c>
      <c r="BH47" s="17">
        <v>6.4166529124335199</v>
      </c>
      <c r="BI47" s="17">
        <v>0</v>
      </c>
      <c r="BJ47" s="17">
        <v>4.2590308401516799E-2</v>
      </c>
      <c r="BK47" s="17">
        <v>288.00737916696301</v>
      </c>
      <c r="BL47" s="17">
        <v>288.00737916696301</v>
      </c>
      <c r="BM47" s="17">
        <v>222.811341706608</v>
      </c>
      <c r="BN47" s="17">
        <v>50.032357738678598</v>
      </c>
      <c r="BO47" s="17">
        <v>2.1549440459222701E-2</v>
      </c>
      <c r="BP47" s="17">
        <v>3.1010169501259299E-2</v>
      </c>
      <c r="BQ47" s="17">
        <v>254.134322334215</v>
      </c>
      <c r="BR47" s="17">
        <v>0.23092593665922101</v>
      </c>
      <c r="BS47" s="17">
        <v>8.1950069059783803E-3</v>
      </c>
      <c r="BT47" s="17">
        <v>1.7414391071280899E-2</v>
      </c>
      <c r="BU47" s="5">
        <v>5.7609246915636802E-6</v>
      </c>
      <c r="BV47" s="17">
        <v>35.556073757974502</v>
      </c>
      <c r="BW47" s="17">
        <v>8.4040572606469393E-3</v>
      </c>
      <c r="BX47" s="17">
        <v>2.6612928296874401E-2</v>
      </c>
      <c r="BY47" s="17">
        <v>0.1235775753002</v>
      </c>
      <c r="BZ47" s="5">
        <v>0</v>
      </c>
      <c r="CA47" s="17">
        <v>8752.2174745134398</v>
      </c>
      <c r="CB47" s="17">
        <v>0.71086655996746795</v>
      </c>
      <c r="CC47" s="17">
        <v>2.62604775099412E-3</v>
      </c>
      <c r="CD47" s="17">
        <v>1.92469382893235E-3</v>
      </c>
      <c r="CE47" s="17">
        <v>4.7121460820009099E-3</v>
      </c>
      <c r="CF47" s="17">
        <v>0.192286945456698</v>
      </c>
      <c r="CG47" s="17">
        <v>3.7997204816949299</v>
      </c>
      <c r="CH47" s="17">
        <v>3.3763705489070997E-2</v>
      </c>
      <c r="CI47" s="17">
        <v>1.93089943397196E-4</v>
      </c>
      <c r="CJ47" s="17">
        <v>0.47115342992741199</v>
      </c>
      <c r="CK47" s="17">
        <v>7.4037313244404099E-4</v>
      </c>
      <c r="CL47" s="17">
        <v>78373.531040746806</v>
      </c>
      <c r="CM47" s="17">
        <v>2.8780923083827899E-2</v>
      </c>
      <c r="CN47" s="17">
        <v>1491.4701888680399</v>
      </c>
      <c r="CO47" s="17">
        <v>289.14772155854598</v>
      </c>
      <c r="CP47" s="17">
        <v>110.31483770962301</v>
      </c>
      <c r="CQ47" s="17">
        <v>54.947209406833501</v>
      </c>
      <c r="CR47" s="17">
        <v>3328.3574068112698</v>
      </c>
      <c r="CS47" s="17">
        <v>2.4494117350396E-2</v>
      </c>
      <c r="CT47" s="17">
        <v>2.5502631583435502E-3</v>
      </c>
      <c r="CU47" s="17">
        <v>248.55316895418699</v>
      </c>
      <c r="CV47" s="17">
        <v>248.55316895418699</v>
      </c>
      <c r="CW47" s="17">
        <v>74.4353409010793</v>
      </c>
      <c r="CX47" s="17">
        <v>0</v>
      </c>
      <c r="CY47" s="17">
        <v>49.561346983309903</v>
      </c>
      <c r="CZ47" s="17">
        <v>270.94061291288801</v>
      </c>
      <c r="DA47" s="17">
        <v>6.8642198898819506E-2</v>
      </c>
      <c r="DB47" s="17">
        <v>0.13611221010407801</v>
      </c>
      <c r="DC47" s="17">
        <v>0</v>
      </c>
      <c r="DD47" s="17">
        <v>906.46043336153105</v>
      </c>
      <c r="DE47" s="17">
        <v>4.96788010055407</v>
      </c>
      <c r="DF47" s="5">
        <v>6.0678460678472499E-5</v>
      </c>
      <c r="DG47" s="17">
        <v>146.64660658058901</v>
      </c>
      <c r="DH47" s="17">
        <v>7.1310126918247096</v>
      </c>
      <c r="DI47" s="17">
        <v>3.2001835141674498E-2</v>
      </c>
      <c r="DJ47" s="17">
        <v>9.1082212679883395E-2</v>
      </c>
      <c r="DK47" s="17">
        <v>0</v>
      </c>
      <c r="DL47" s="17">
        <v>2.8954583358410901E-2</v>
      </c>
      <c r="DM47" s="17">
        <v>5.8786466980825201E-2</v>
      </c>
      <c r="DN47" s="17">
        <v>242.91021941420399</v>
      </c>
      <c r="DO47" s="17">
        <v>26.867779643348101</v>
      </c>
      <c r="DP47" s="17">
        <v>64.589134942870402</v>
      </c>
      <c r="DQ47" s="17">
        <v>17.275773399598201</v>
      </c>
      <c r="DR47" s="17">
        <v>4165.1941267756802</v>
      </c>
      <c r="DS47" s="17">
        <v>0</v>
      </c>
      <c r="DT47" s="17">
        <v>0.43649390643584202</v>
      </c>
      <c r="DU47" s="17">
        <v>0.62812456892474999</v>
      </c>
      <c r="DV47" s="17">
        <v>24959.6521257516</v>
      </c>
      <c r="DW47" s="17">
        <v>17498.645898201499</v>
      </c>
      <c r="DX47" s="17">
        <v>1944.29325177995</v>
      </c>
      <c r="DY47" s="17">
        <v>19442.939149981499</v>
      </c>
      <c r="DZ47" s="17">
        <v>6.1412419457449102E-2</v>
      </c>
      <c r="EA47" s="17">
        <v>597.23813210067397</v>
      </c>
      <c r="EB47" s="17">
        <v>43.415805633421797</v>
      </c>
      <c r="EC47" s="17">
        <v>2.5668273162210502</v>
      </c>
      <c r="ED47" s="17">
        <v>4.4678975145529098E-2</v>
      </c>
      <c r="EE47" s="17">
        <v>0.76171342569160505</v>
      </c>
      <c r="EF47" s="17">
        <v>0.40756179990790498</v>
      </c>
      <c r="EG47" s="17">
        <v>5.7803375183143402</v>
      </c>
      <c r="EH47" s="17">
        <v>6.02892955251684</v>
      </c>
      <c r="EI47" s="17">
        <v>14057.5828659405</v>
      </c>
      <c r="EJ47" s="17">
        <v>78.811071327237499</v>
      </c>
      <c r="EK47" s="17">
        <v>793.01175494524205</v>
      </c>
      <c r="EL47" s="17">
        <v>1472.19673638783</v>
      </c>
      <c r="EM47" s="17">
        <v>6.3680670767263496</v>
      </c>
      <c r="EN47" s="17">
        <v>4.28187532537464E-2</v>
      </c>
      <c r="EO47" s="17">
        <v>2.11149204506247E-2</v>
      </c>
      <c r="EP47" s="17">
        <v>1550.4885512436799</v>
      </c>
      <c r="EQ47" s="17">
        <v>28440.870977953498</v>
      </c>
      <c r="ER47" s="17">
        <v>25304.450528320798</v>
      </c>
      <c r="ES47" s="17">
        <v>3136.4204496326502</v>
      </c>
      <c r="ET47" s="17">
        <v>27.263809534990099</v>
      </c>
      <c r="EU47" s="17">
        <v>0.40243176880537002</v>
      </c>
      <c r="EV47" s="17">
        <v>2278.3002108720898</v>
      </c>
      <c r="EW47" s="17">
        <v>86.7927786239851</v>
      </c>
      <c r="EX47" s="17">
        <v>5295.4725519050698</v>
      </c>
      <c r="EY47" s="17">
        <v>135.92461636556999</v>
      </c>
      <c r="EZ47" s="17">
        <v>55.036023471508003</v>
      </c>
      <c r="FA47" s="17">
        <v>11060.056824793101</v>
      </c>
      <c r="FB47" s="17">
        <v>1.26794232123839E-3</v>
      </c>
      <c r="FC47" s="17">
        <v>121.56158848253899</v>
      </c>
      <c r="FD47" s="17">
        <v>1547.7976651179199</v>
      </c>
      <c r="FE47" s="17">
        <v>910.12693081345003</v>
      </c>
      <c r="FF47" s="17">
        <v>0.32875576778716498</v>
      </c>
      <c r="FG47" s="17">
        <v>2006.8928767913901</v>
      </c>
      <c r="FH47" s="17">
        <v>318.47061833698899</v>
      </c>
      <c r="FI47" s="17">
        <v>112.12694503137899</v>
      </c>
      <c r="FJ47" s="17">
        <v>3.7799423829362202</v>
      </c>
      <c r="FK47" s="17">
        <v>51.566891977207199</v>
      </c>
      <c r="FL47" s="17">
        <v>849.22780412432201</v>
      </c>
      <c r="FM47" s="17">
        <v>281.25987502690401</v>
      </c>
      <c r="FN47" s="17">
        <v>58.750095681945801</v>
      </c>
      <c r="FO47" s="17">
        <v>25249.3694932125</v>
      </c>
      <c r="FP47" s="17">
        <v>106.011167297092</v>
      </c>
      <c r="FQ47" s="17">
        <v>722.90114831408096</v>
      </c>
      <c r="FS47" s="25">
        <f t="shared" si="55"/>
        <v>0</v>
      </c>
      <c r="FT47" s="94">
        <f t="shared" si="56"/>
        <v>0.98852575833472667</v>
      </c>
      <c r="FU47" s="40">
        <f t="shared" si="57"/>
        <v>1.3213758340426709E-4</v>
      </c>
      <c r="FV47" s="40">
        <f t="shared" si="58"/>
        <v>-3.9447525604851793E-4</v>
      </c>
      <c r="FW47" s="40">
        <f t="shared" si="59"/>
        <v>-1.6338013338471915E-3</v>
      </c>
      <c r="FX47" s="40">
        <f t="shared" si="60"/>
        <v>-8.5000476336499027E-4</v>
      </c>
      <c r="FY47" s="40">
        <f t="shared" si="61"/>
        <v>-8.6452502317072672E-4</v>
      </c>
      <c r="FZ47" s="40">
        <f t="shared" si="62"/>
        <v>-1.3397463285481682E-3</v>
      </c>
      <c r="GA47" s="40">
        <f t="shared" si="63"/>
        <v>1.6572142400631217E-5</v>
      </c>
      <c r="GB47" s="40">
        <f t="shared" si="64"/>
        <v>1.2078541124973376E-3</v>
      </c>
      <c r="GC47" s="40">
        <f t="shared" si="65"/>
        <v>-8.8186846935880167E-4</v>
      </c>
      <c r="GD47" s="40">
        <f t="shared" si="66"/>
        <v>-1.9572109224007045E-5</v>
      </c>
      <c r="GE47" s="40">
        <f t="shared" si="67"/>
        <v>-1.6728967479502446E-3</v>
      </c>
      <c r="GF47" s="40">
        <f t="shared" si="68"/>
        <v>-2.6345828944066193E-5</v>
      </c>
      <c r="GG47" s="40">
        <f t="shared" si="69"/>
        <v>-1.0627492227393784E-3</v>
      </c>
      <c r="GH47" s="40">
        <f t="shared" si="70"/>
        <v>1.0607791059581825E-3</v>
      </c>
      <c r="GI47" s="40">
        <f t="shared" si="71"/>
        <v>-1.1742587407866038E-3</v>
      </c>
      <c r="GJ47" s="40">
        <f t="shared" si="72"/>
        <v>-2.2614431401978621E-5</v>
      </c>
      <c r="GK47" s="40">
        <f t="shared" si="73"/>
        <v>-7.1671623097802149E-6</v>
      </c>
      <c r="GL47" s="40">
        <f t="shared" si="74"/>
        <v>-1.2517218276953846E-3</v>
      </c>
      <c r="GM47" s="40">
        <f t="shared" si="75"/>
        <v>-3.0358098769456816E-5</v>
      </c>
      <c r="GN47" s="40">
        <f t="shared" si="76"/>
        <v>-7.6267981043576303E-6</v>
      </c>
      <c r="GO47" s="40">
        <f t="shared" si="77"/>
        <v>-1.6323607885620946E-5</v>
      </c>
      <c r="GP47" s="40">
        <f t="shared" si="78"/>
        <v>-2.9557631141319484E-3</v>
      </c>
      <c r="GQ47" s="40">
        <f t="shared" si="79"/>
        <v>-5.2281232744284088E-5</v>
      </c>
      <c r="GR47" s="40">
        <f t="shared" si="80"/>
        <v>2.0802468509553136E-3</v>
      </c>
      <c r="GS47" s="40">
        <f t="shared" si="81"/>
        <v>-3.2169595735033741E-7</v>
      </c>
      <c r="GT47" s="40">
        <f t="shared" si="82"/>
        <v>-7.9295063211370859E-6</v>
      </c>
      <c r="GU47" s="40">
        <f t="shared" si="83"/>
        <v>-1.3181751003172927E-3</v>
      </c>
      <c r="GV47" s="40">
        <f t="shared" si="84"/>
        <v>0</v>
      </c>
      <c r="GW47" s="40">
        <f t="shared" si="85"/>
        <v>-1.8423633038787111E-3</v>
      </c>
      <c r="GX47" s="40">
        <f t="shared" si="86"/>
        <v>7.2676317911158391E-7</v>
      </c>
      <c r="GY47" s="40">
        <f t="shared" si="87"/>
        <v>1.1038373797971774E-5</v>
      </c>
      <c r="GZ47" s="40">
        <f t="shared" si="88"/>
        <v>-9.5509219615966159E-4</v>
      </c>
      <c r="HA47" s="40">
        <f t="shared" si="89"/>
        <v>-2.8842024939449333E-3</v>
      </c>
      <c r="HB47" s="40">
        <f t="shared" si="90"/>
        <v>6.3354018736408548E-6</v>
      </c>
      <c r="HC47" s="40">
        <f t="shared" si="91"/>
        <v>-7.6111009269308775E-4</v>
      </c>
      <c r="HD47" s="40">
        <f t="shared" si="92"/>
        <v>-1.5221373323867602E-4</v>
      </c>
      <c r="HE47" s="40">
        <f t="shared" si="93"/>
        <v>-2.2562047683523646E-5</v>
      </c>
      <c r="HF47" s="40">
        <f t="shared" si="94"/>
        <v>-8.3302652559335798E-6</v>
      </c>
      <c r="HG47" s="40">
        <f t="shared" si="95"/>
        <v>-2.2038539368803844E-4</v>
      </c>
      <c r="HH47" s="40">
        <f t="shared" si="96"/>
        <v>-4.0333750911320513E-4</v>
      </c>
      <c r="HI47" s="40">
        <f t="shared" si="97"/>
        <v>-2.6438011101022431E-5</v>
      </c>
      <c r="HJ47" s="40">
        <f t="shared" si="98"/>
        <v>-1.538776332084491E-6</v>
      </c>
      <c r="HK47" s="40">
        <f t="shared" si="99"/>
        <v>-1.4510452848314506E-5</v>
      </c>
      <c r="HL47" s="40">
        <f t="shared" si="100"/>
        <v>-8.7341522194188804E-4</v>
      </c>
      <c r="HM47" s="40">
        <f t="shared" si="101"/>
        <v>-1.3722027893034005E-4</v>
      </c>
      <c r="HN47" s="40">
        <f t="shared" si="102"/>
        <v>-1.2790896644571567E-4</v>
      </c>
      <c r="HO47" s="40">
        <f t="shared" si="103"/>
        <v>-8.3895528868353539E-5</v>
      </c>
      <c r="HP47" s="40">
        <f t="shared" si="104"/>
        <v>-4.5378007129087371E-5</v>
      </c>
      <c r="HQ47" s="40">
        <f t="shared" si="105"/>
        <v>-1.4717339794989926E-5</v>
      </c>
      <c r="HR47" s="40">
        <f t="shared" si="106"/>
        <v>0</v>
      </c>
      <c r="HS47" s="40">
        <f t="shared" si="107"/>
        <v>0</v>
      </c>
      <c r="HT47" s="40">
        <f t="shared" si="108"/>
        <v>3.0306037919198326E-6</v>
      </c>
      <c r="HU47" s="40">
        <f t="shared" si="109"/>
        <v>4.9841302982033784E-6</v>
      </c>
    </row>
    <row r="48" spans="1:229" x14ac:dyDescent="0.3">
      <c r="A48" s="32" t="s">
        <v>215</v>
      </c>
      <c r="B48" s="15">
        <v>17488.088294000001</v>
      </c>
      <c r="C48" s="15">
        <v>1751.7607353000001</v>
      </c>
      <c r="D48" s="15">
        <v>13477.521693999999</v>
      </c>
      <c r="E48" s="15">
        <v>9283.8048018999998</v>
      </c>
      <c r="F48" s="15">
        <v>8337.0204193999998</v>
      </c>
      <c r="G48" s="15">
        <v>496.27584393000001</v>
      </c>
      <c r="H48" s="15">
        <v>20401.989805000001</v>
      </c>
      <c r="I48" s="17">
        <v>262.85639419</v>
      </c>
      <c r="J48" s="17">
        <v>0.9793087077</v>
      </c>
      <c r="K48" s="17">
        <v>3.4654237999999997E-2</v>
      </c>
      <c r="L48" s="17">
        <v>0.37277191739999999</v>
      </c>
      <c r="M48" s="17">
        <v>83.557359597000001</v>
      </c>
      <c r="N48" s="17">
        <v>0.27109825129999998</v>
      </c>
      <c r="O48" s="17">
        <v>14.117937992</v>
      </c>
      <c r="P48" s="17">
        <v>0.27968336170000002</v>
      </c>
      <c r="Q48" s="17">
        <v>0.10055118</v>
      </c>
      <c r="R48" s="17">
        <v>0.57875134139999995</v>
      </c>
      <c r="S48" s="17">
        <v>7.7285543E-3</v>
      </c>
      <c r="T48" s="17">
        <v>0.35115839409999999</v>
      </c>
      <c r="U48" s="17">
        <v>2.7472047999999999E-2</v>
      </c>
      <c r="V48" s="17">
        <v>2.0067661600000002E-2</v>
      </c>
      <c r="W48" s="17">
        <v>1.18308E-5</v>
      </c>
      <c r="X48" s="17">
        <v>1.9930696000000001E-2</v>
      </c>
      <c r="Y48" s="17">
        <v>155.57376607</v>
      </c>
      <c r="Z48" s="17">
        <v>13.716856469</v>
      </c>
      <c r="AA48" s="17">
        <v>0.14812047580000001</v>
      </c>
      <c r="AB48" s="17">
        <v>0.87470435390000001</v>
      </c>
      <c r="AD48" s="17">
        <v>0.5563884402</v>
      </c>
      <c r="AE48" s="17">
        <v>1.198712008</v>
      </c>
      <c r="AF48" s="17">
        <v>368.88785009999998</v>
      </c>
      <c r="AG48" s="17">
        <v>9.5588609718999997</v>
      </c>
      <c r="AH48" s="17">
        <v>0.68128481780000005</v>
      </c>
      <c r="AI48" s="17">
        <v>0.38335169499999999</v>
      </c>
      <c r="AJ48" s="17">
        <v>1.0324465E-3</v>
      </c>
      <c r="AK48" s="17">
        <v>165.15576969</v>
      </c>
      <c r="AL48" s="17">
        <v>1.5711119999999999E-4</v>
      </c>
      <c r="AM48" s="17">
        <v>6.0240960000000003E-4</v>
      </c>
      <c r="AN48" s="17">
        <v>72.577966027000002</v>
      </c>
      <c r="AO48" s="17">
        <v>0.59394712370000002</v>
      </c>
      <c r="AP48" s="17">
        <v>6.3594126000000003E-3</v>
      </c>
      <c r="AQ48" s="17">
        <v>0.1049647231</v>
      </c>
      <c r="AR48" s="17">
        <v>5.5888035500000002E-2</v>
      </c>
      <c r="AS48" s="17">
        <v>0.90304902990000002</v>
      </c>
      <c r="AT48" s="17">
        <v>14.591130679999999</v>
      </c>
      <c r="AU48" s="17">
        <v>194.74533432000001</v>
      </c>
      <c r="AV48" s="17">
        <v>13.321722201</v>
      </c>
      <c r="AW48" s="17">
        <v>3.0973371E-2</v>
      </c>
      <c r="AX48" s="17">
        <v>2.1367144000000002E-3</v>
      </c>
      <c r="BA48" s="17">
        <v>3.6686898800000001</v>
      </c>
      <c r="BB48" s="17">
        <v>3.1609999100000001E-2</v>
      </c>
      <c r="BD48" s="17" t="s">
        <v>215</v>
      </c>
      <c r="BE48" s="17">
        <v>681.42062731396697</v>
      </c>
      <c r="BF48" s="17">
        <v>19.786093901871102</v>
      </c>
      <c r="BG48" s="17">
        <v>3.09716215025325E-2</v>
      </c>
      <c r="BH48" s="17">
        <v>0.97834181468724002</v>
      </c>
      <c r="BI48" s="17">
        <v>0</v>
      </c>
      <c r="BJ48" s="17">
        <v>3.4651438898251098E-2</v>
      </c>
      <c r="BK48" s="17">
        <v>263.27451955003698</v>
      </c>
      <c r="BL48" s="17">
        <v>263.27451955003698</v>
      </c>
      <c r="BM48" s="17">
        <v>366.69751908964997</v>
      </c>
      <c r="BN48" s="17">
        <v>47.693783575053601</v>
      </c>
      <c r="BO48" s="17">
        <v>0.15241198031272499</v>
      </c>
      <c r="BP48" s="17">
        <v>0.21932470030919801</v>
      </c>
      <c r="BQ48" s="17">
        <v>83.565057848153003</v>
      </c>
      <c r="BR48" s="17">
        <v>3.16101744295944E-2</v>
      </c>
      <c r="BS48" s="17">
        <v>8.6509853492947902E-2</v>
      </c>
      <c r="BT48" s="17">
        <v>0.18383381411729599</v>
      </c>
      <c r="BU48" s="5">
        <v>1.17972070390013E-5</v>
      </c>
      <c r="BV48" s="17">
        <v>14.156744387397101</v>
      </c>
      <c r="BW48" s="17">
        <v>6.6941197678533099E-2</v>
      </c>
      <c r="BX48" s="17">
        <v>0.21198079384028501</v>
      </c>
      <c r="BY48" s="17">
        <v>0.10054889500667601</v>
      </c>
      <c r="BZ48" s="17">
        <v>0</v>
      </c>
      <c r="CA48" s="17">
        <v>1866.8808777673</v>
      </c>
      <c r="CB48" s="17">
        <v>0.57875446778985595</v>
      </c>
      <c r="CC48" s="17">
        <v>2.1366227563958799E-3</v>
      </c>
      <c r="CD48" s="17">
        <v>2.23687072559621E-3</v>
      </c>
      <c r="CE48" s="17">
        <v>5.4764879873454696E-3</v>
      </c>
      <c r="CF48" s="17">
        <v>0.35115327289700599</v>
      </c>
      <c r="CG48" s="17">
        <v>1.19871750088294</v>
      </c>
      <c r="CH48" s="17">
        <v>2.7472645940946901E-2</v>
      </c>
      <c r="CI48" s="17">
        <v>1.5710574949345999E-4</v>
      </c>
      <c r="CJ48" s="17">
        <v>0.383351623087684</v>
      </c>
      <c r="CK48" s="17">
        <v>6.0240160806506002E-4</v>
      </c>
      <c r="CL48" s="17">
        <v>17539.036661496801</v>
      </c>
      <c r="CM48" s="17">
        <v>2.0065010635661702E-2</v>
      </c>
      <c r="CN48" s="17">
        <v>158.71514496619699</v>
      </c>
      <c r="CO48" s="17">
        <v>64.690849571699601</v>
      </c>
      <c r="CP48" s="17">
        <v>33.2729311250744</v>
      </c>
      <c r="CQ48" s="17">
        <v>14.589954307451</v>
      </c>
      <c r="CR48" s="17">
        <v>3310.6289171626299</v>
      </c>
      <c r="CS48" s="17">
        <v>1.9930594182664001E-2</v>
      </c>
      <c r="CT48" s="17">
        <v>3.4289101365611598E-3</v>
      </c>
      <c r="CU48" s="17">
        <v>156.07836510476301</v>
      </c>
      <c r="CV48" s="17">
        <v>156.07836510476301</v>
      </c>
      <c r="CW48" s="17">
        <v>88.252877292166005</v>
      </c>
      <c r="CX48" s="17">
        <v>0</v>
      </c>
      <c r="CY48" s="17">
        <v>13.7167755585024</v>
      </c>
      <c r="CZ48" s="17">
        <v>194.71647276609201</v>
      </c>
      <c r="DA48" s="17">
        <v>2.5693299462148201E-2</v>
      </c>
      <c r="DB48" s="17">
        <v>0.114864114038999</v>
      </c>
      <c r="DC48" s="17">
        <v>0</v>
      </c>
      <c r="DD48" s="17">
        <v>666.30477814579206</v>
      </c>
      <c r="DE48" s="17">
        <v>4.1877791670742299</v>
      </c>
      <c r="DF48" s="5">
        <v>8.1584577515101601E-5</v>
      </c>
      <c r="DG48" s="17">
        <v>99.166477144265102</v>
      </c>
      <c r="DH48" s="17">
        <v>3.5322038743561701</v>
      </c>
      <c r="DI48" s="17">
        <v>0.226809477394357</v>
      </c>
      <c r="DJ48" s="17">
        <v>0.64553364975170302</v>
      </c>
      <c r="DK48" s="17">
        <v>0</v>
      </c>
      <c r="DL48" s="17">
        <v>0.18309738088702901</v>
      </c>
      <c r="DM48" s="17">
        <v>0.37174275821359398</v>
      </c>
      <c r="DN48" s="17">
        <v>368.93572099539199</v>
      </c>
      <c r="DO48" s="17">
        <v>3.6686795592354402</v>
      </c>
      <c r="DP48" s="17">
        <v>51.4818251445556</v>
      </c>
      <c r="DQ48" s="17">
        <v>9.5588333348226797</v>
      </c>
      <c r="DR48" s="17">
        <v>1752.0050872942099</v>
      </c>
      <c r="DS48" s="17">
        <v>0</v>
      </c>
      <c r="DT48" s="17">
        <v>0.278540263904275</v>
      </c>
      <c r="DU48" s="17">
        <v>0.40082477163974201</v>
      </c>
      <c r="DV48" s="17">
        <v>20854.4158252175</v>
      </c>
      <c r="DW48" s="17">
        <v>12113.3864595468</v>
      </c>
      <c r="DX48" s="17">
        <v>1345.9309022371399</v>
      </c>
      <c r="DY48" s="17">
        <v>13459.3173617839</v>
      </c>
      <c r="DZ48" s="17">
        <v>2.7934338638655801E-2</v>
      </c>
      <c r="EA48" s="17">
        <v>209.86082294076701</v>
      </c>
      <c r="EB48" s="17">
        <v>94.937849390496197</v>
      </c>
      <c r="EC48" s="17">
        <v>0.59433855879781805</v>
      </c>
      <c r="ED48" s="17">
        <v>6.3585158839266501E-3</v>
      </c>
      <c r="EE48" s="17">
        <v>0.10496043323467601</v>
      </c>
      <c r="EF48" s="17">
        <v>5.58865835255212E-2</v>
      </c>
      <c r="EG48" s="17">
        <v>0.90235137816432098</v>
      </c>
      <c r="EH48" s="17">
        <v>4.3368654984374704</v>
      </c>
      <c r="EI48" s="17">
        <v>12181.665008838399</v>
      </c>
      <c r="EJ48" s="17">
        <v>15.562245355137</v>
      </c>
      <c r="EK48" s="17">
        <v>132.50123746534601</v>
      </c>
      <c r="EL48" s="17">
        <v>365.66920837535901</v>
      </c>
      <c r="EM48" s="17">
        <v>5.4492543889063398</v>
      </c>
      <c r="EN48" s="17">
        <v>5.75723311121768E-2</v>
      </c>
      <c r="EO48" s="17">
        <v>7.5621064942652302E-3</v>
      </c>
      <c r="EP48" s="17">
        <v>228.46989317504099</v>
      </c>
      <c r="EQ48" s="17">
        <v>9290.3117254308709</v>
      </c>
      <c r="ER48" s="17">
        <v>8342.0196788582307</v>
      </c>
      <c r="ES48" s="17">
        <v>948.29204657263995</v>
      </c>
      <c r="ET48" s="17">
        <v>7.6397263247298</v>
      </c>
      <c r="EU48" s="17">
        <v>0.358485720332677</v>
      </c>
      <c r="EV48" s="17">
        <v>515.58111797483298</v>
      </c>
      <c r="EW48" s="17">
        <v>26.3464098127724</v>
      </c>
      <c r="EX48" s="17">
        <v>1945.5087448535801</v>
      </c>
      <c r="EY48" s="17">
        <v>16.004993982484301</v>
      </c>
      <c r="EZ48" s="17">
        <v>28.4323517783032</v>
      </c>
      <c r="FA48" s="17">
        <v>4623.53213159388</v>
      </c>
      <c r="FB48" s="17">
        <v>1.03156070161267E-3</v>
      </c>
      <c r="FC48" s="17">
        <v>60.202878921844501</v>
      </c>
      <c r="FD48" s="17">
        <v>246.28666820218601</v>
      </c>
      <c r="FE48" s="17">
        <v>179.99310295915399</v>
      </c>
      <c r="FF48" s="17">
        <v>0.28966906662918701</v>
      </c>
      <c r="FG48" s="17">
        <v>495.04325623726101</v>
      </c>
      <c r="FH48" s="17">
        <v>251.517326284875</v>
      </c>
      <c r="FI48" s="17">
        <v>13.321645583453099</v>
      </c>
      <c r="FJ48" s="17">
        <v>4.2635888376373003</v>
      </c>
      <c r="FK48" s="17">
        <v>51.056748656225103</v>
      </c>
      <c r="FL48" s="17">
        <v>703.98442696992697</v>
      </c>
      <c r="FM48" s="17">
        <v>165.12904252682401</v>
      </c>
      <c r="FN48" s="17">
        <v>132.62217884733499</v>
      </c>
      <c r="FO48" s="17">
        <v>20404.986521492301</v>
      </c>
      <c r="FP48" s="17">
        <v>72.562738851626705</v>
      </c>
      <c r="FQ48" s="17">
        <v>384.50085470164299</v>
      </c>
      <c r="FS48" s="25">
        <f t="shared" si="55"/>
        <v>0</v>
      </c>
      <c r="FT48" s="94">
        <f t="shared" si="56"/>
        <v>1.0220254643761622</v>
      </c>
      <c r="FU48" s="40">
        <f t="shared" si="57"/>
        <v>2.9133182907293263E-3</v>
      </c>
      <c r="FV48" s="40">
        <f t="shared" si="58"/>
        <v>1.3948936591960879E-4</v>
      </c>
      <c r="FW48" s="40">
        <f t="shared" si="59"/>
        <v>-1.350718079289253E-3</v>
      </c>
      <c r="FX48" s="40">
        <f t="shared" si="60"/>
        <v>7.0088973968295552E-4</v>
      </c>
      <c r="FY48" s="40">
        <f t="shared" si="61"/>
        <v>5.9964582149730041E-4</v>
      </c>
      <c r="FZ48" s="40">
        <f t="shared" si="62"/>
        <v>-2.4836745689215127E-3</v>
      </c>
      <c r="GA48" s="40">
        <f t="shared" si="63"/>
        <v>1.46883540328288E-4</v>
      </c>
      <c r="GB48" s="40">
        <f t="shared" si="64"/>
        <v>1.5906988351013771E-3</v>
      </c>
      <c r="GC48" s="40">
        <f t="shared" si="65"/>
        <v>-9.8732198045172544E-4</v>
      </c>
      <c r="GD48" s="40">
        <f t="shared" si="66"/>
        <v>-8.077227809478157E-5</v>
      </c>
      <c r="GE48" s="40">
        <f t="shared" si="67"/>
        <v>-2.7771318861611939E-3</v>
      </c>
      <c r="GF48" s="40">
        <f t="shared" si="68"/>
        <v>9.2131335768995835E-5</v>
      </c>
      <c r="GG48" s="40">
        <f t="shared" si="69"/>
        <v>-2.7834325235874973E-3</v>
      </c>
      <c r="GH48" s="40">
        <f t="shared" si="70"/>
        <v>2.748729695447791E-3</v>
      </c>
      <c r="GI48" s="40">
        <f t="shared" si="71"/>
        <v>-2.7222576865282514E-3</v>
      </c>
      <c r="GJ48" s="40">
        <f t="shared" si="72"/>
        <v>-2.2724679352322618E-5</v>
      </c>
      <c r="GK48" s="40">
        <f t="shared" si="73"/>
        <v>5.4019569932020168E-6</v>
      </c>
      <c r="GL48" s="40">
        <f t="shared" si="74"/>
        <v>-1.9661616478932318E-3</v>
      </c>
      <c r="GM48" s="40">
        <f t="shared" si="75"/>
        <v>-1.4583740784931766E-5</v>
      </c>
      <c r="GN48" s="40">
        <f t="shared" si="76"/>
        <v>2.1765430334925984E-5</v>
      </c>
      <c r="GO48" s="40">
        <f t="shared" si="77"/>
        <v>-1.3210130762320908E-4</v>
      </c>
      <c r="GP48" s="40">
        <f t="shared" si="78"/>
        <v>-2.8394496567180562E-3</v>
      </c>
      <c r="GQ48" s="40">
        <f t="shared" si="79"/>
        <v>-5.1085690133371706E-6</v>
      </c>
      <c r="GR48" s="40">
        <f t="shared" si="80"/>
        <v>3.2434712323924897E-3</v>
      </c>
      <c r="GS48" s="40">
        <f t="shared" si="81"/>
        <v>-5.8986180822460985E-6</v>
      </c>
      <c r="GT48" s="40">
        <f t="shared" si="82"/>
        <v>-6.4528862902013928E-6</v>
      </c>
      <c r="GU48" s="40">
        <f t="shared" si="83"/>
        <v>-2.699456957556154E-3</v>
      </c>
      <c r="GV48" s="40">
        <f t="shared" si="84"/>
        <v>0</v>
      </c>
      <c r="GW48" s="40">
        <f t="shared" si="85"/>
        <v>-2.7827700712481137E-3</v>
      </c>
      <c r="GX48" s="40">
        <f t="shared" si="86"/>
        <v>4.5823207771271748E-6</v>
      </c>
      <c r="GY48" s="40">
        <f t="shared" si="87"/>
        <v>1.2977086499062513E-4</v>
      </c>
      <c r="GZ48" s="40">
        <f t="shared" si="88"/>
        <v>-2.8912521482687858E-6</v>
      </c>
      <c r="HA48" s="40">
        <f t="shared" si="89"/>
        <v>-2.8178849811776817E-3</v>
      </c>
      <c r="HB48" s="40">
        <f t="shared" si="90"/>
        <v>-1.8758836058076492E-7</v>
      </c>
      <c r="HC48" s="40">
        <f t="shared" si="91"/>
        <v>-8.5796056970500393E-4</v>
      </c>
      <c r="HD48" s="40">
        <f t="shared" si="92"/>
        <v>-1.6183003007499175E-4</v>
      </c>
      <c r="HE48" s="40">
        <f t="shared" si="93"/>
        <v>-3.4692030485427902E-5</v>
      </c>
      <c r="HF48" s="40">
        <f t="shared" si="94"/>
        <v>-1.3266612849470665E-5</v>
      </c>
      <c r="HG48" s="40">
        <f t="shared" si="95"/>
        <v>-2.0980438288437049E-4</v>
      </c>
      <c r="HH48" s="40">
        <f t="shared" si="96"/>
        <v>6.5904031217388142E-4</v>
      </c>
      <c r="HI48" s="40">
        <f t="shared" si="97"/>
        <v>-1.4100611640612077E-4</v>
      </c>
      <c r="HJ48" s="40">
        <f t="shared" si="98"/>
        <v>-4.0869591204566847E-5</v>
      </c>
      <c r="HK48" s="40">
        <f t="shared" si="99"/>
        <v>-2.5980059342088381E-5</v>
      </c>
      <c r="HL48" s="40">
        <f t="shared" si="100"/>
        <v>-7.7255133728042886E-4</v>
      </c>
      <c r="HM48" s="40">
        <f t="shared" si="101"/>
        <v>-8.0622439398152766E-5</v>
      </c>
      <c r="HN48" s="40">
        <f t="shared" si="102"/>
        <v>-1.4820151665650066E-4</v>
      </c>
      <c r="HO48" s="40">
        <f t="shared" si="103"/>
        <v>-5.7513244717669551E-6</v>
      </c>
      <c r="HP48" s="40">
        <f t="shared" si="104"/>
        <v>-5.6483921866303395E-5</v>
      </c>
      <c r="HQ48" s="40">
        <f t="shared" si="105"/>
        <v>-4.2889964199392097E-5</v>
      </c>
      <c r="HR48" s="40">
        <f t="shared" si="106"/>
        <v>0</v>
      </c>
      <c r="HS48" s="40">
        <f t="shared" si="107"/>
        <v>0</v>
      </c>
      <c r="HT48" s="40">
        <f t="shared" si="108"/>
        <v>-2.8132016871014367E-6</v>
      </c>
      <c r="HU48" s="40">
        <f t="shared" si="109"/>
        <v>5.5466497750857801E-6</v>
      </c>
    </row>
    <row r="49" spans="1:229" x14ac:dyDescent="0.3">
      <c r="A49" s="32" t="s">
        <v>216</v>
      </c>
      <c r="B49" s="15">
        <v>18828.731569</v>
      </c>
      <c r="C49" s="15">
        <v>1247.5302122999999</v>
      </c>
      <c r="D49" s="15">
        <v>2077.3851850999999</v>
      </c>
      <c r="E49" s="15">
        <v>4281.6133373000002</v>
      </c>
      <c r="F49" s="15">
        <v>3896.7795326999999</v>
      </c>
      <c r="G49" s="15">
        <v>207.33240900000001</v>
      </c>
      <c r="H49" s="15">
        <v>6165.8415011999996</v>
      </c>
      <c r="I49" s="17">
        <v>60.950979936000003</v>
      </c>
      <c r="J49" s="17">
        <v>2.133820772</v>
      </c>
      <c r="K49" s="17">
        <v>1.1255953000000001E-2</v>
      </c>
      <c r="L49" s="17">
        <v>3.6099307000000001E-3</v>
      </c>
      <c r="M49" s="17">
        <v>94.037499862000004</v>
      </c>
      <c r="N49" s="17">
        <v>2.6100322E-3</v>
      </c>
      <c r="O49" s="17">
        <v>12.639709147</v>
      </c>
      <c r="P49" s="17">
        <v>3.8801180000000001E-3</v>
      </c>
      <c r="Q49" s="17">
        <v>3.2659760000000003E-2</v>
      </c>
      <c r="R49" s="17">
        <v>0.18779354000000001</v>
      </c>
      <c r="S49" s="17">
        <v>7.2105729999999999E-4</v>
      </c>
      <c r="U49" s="17">
        <v>8.9231150000000006E-3</v>
      </c>
      <c r="V49" s="17">
        <v>8.6926038000000004E-3</v>
      </c>
      <c r="X49" s="17">
        <v>6.4736309999999997E-3</v>
      </c>
      <c r="Y49" s="17">
        <v>57.295396584000002</v>
      </c>
      <c r="Z49" s="17">
        <v>22.891779161999999</v>
      </c>
      <c r="AA49" s="17">
        <v>7.1568852099999997E-2</v>
      </c>
      <c r="AB49" s="17">
        <v>1.2002040699999999E-2</v>
      </c>
      <c r="AD49" s="17">
        <v>6.5634888000000004E-3</v>
      </c>
      <c r="AE49" s="17">
        <v>1.6179340550000001</v>
      </c>
      <c r="AF49" s="17">
        <v>48.742159442000002</v>
      </c>
      <c r="AG49" s="17">
        <v>2.6171779036</v>
      </c>
      <c r="AH49" s="17">
        <v>1.4522064100000001E-2</v>
      </c>
      <c r="AI49" s="17">
        <v>0.124515335</v>
      </c>
      <c r="AJ49" s="17">
        <v>3.3534599999999998E-4</v>
      </c>
      <c r="AK49" s="17">
        <v>90.990768184000004</v>
      </c>
      <c r="AL49" s="17">
        <v>5.1030799999999999E-5</v>
      </c>
      <c r="AM49" s="17">
        <v>1.956669E-4</v>
      </c>
      <c r="AN49" s="17">
        <v>30.740790248</v>
      </c>
      <c r="AO49" s="17">
        <v>0.82923608650000002</v>
      </c>
      <c r="AP49" s="17">
        <v>2.1555230000000002E-2</v>
      </c>
      <c r="AQ49" s="17">
        <v>0.36830316880000002</v>
      </c>
      <c r="AR49" s="17">
        <v>0.1971147677</v>
      </c>
      <c r="AS49" s="17">
        <v>1.8877154517000001</v>
      </c>
      <c r="AT49" s="17">
        <v>21.830117912999999</v>
      </c>
      <c r="AU49" s="17">
        <v>77.476924330000003</v>
      </c>
      <c r="AV49" s="17">
        <v>50.379409547999998</v>
      </c>
      <c r="AW49" s="17">
        <v>1.0060361E-2</v>
      </c>
      <c r="AX49" s="17">
        <v>6.9401990000000002E-4</v>
      </c>
      <c r="BA49" s="17">
        <v>12.999067999999999</v>
      </c>
      <c r="BB49" s="17">
        <v>0.111716967</v>
      </c>
      <c r="BD49" s="17" t="s">
        <v>216</v>
      </c>
      <c r="BE49" s="17">
        <v>56.328548371883997</v>
      </c>
      <c r="BF49" s="17">
        <v>1.3369286581870099</v>
      </c>
      <c r="BG49" s="17">
        <v>1.00604079429223E-2</v>
      </c>
      <c r="BH49" s="17">
        <v>2.1338191873664099</v>
      </c>
      <c r="BI49" s="17">
        <v>0</v>
      </c>
      <c r="BJ49" s="17">
        <v>1.1255882765152599E-2</v>
      </c>
      <c r="BK49" s="17">
        <v>61.067890272842398</v>
      </c>
      <c r="BL49" s="17">
        <v>61.067890272842398</v>
      </c>
      <c r="BM49" s="17">
        <v>33.7986417558987</v>
      </c>
      <c r="BN49" s="17">
        <v>9.6771754696575503</v>
      </c>
      <c r="BO49" s="17">
        <v>1.4803249386839501E-3</v>
      </c>
      <c r="BP49" s="17">
        <v>2.1302186245363399E-3</v>
      </c>
      <c r="BQ49" s="17">
        <v>94.043631549282395</v>
      </c>
      <c r="BR49" s="17">
        <v>0.11171871254474</v>
      </c>
      <c r="BS49" s="17">
        <v>8.3528423596069103E-4</v>
      </c>
      <c r="BT49" s="17">
        <v>1.77495517463361E-3</v>
      </c>
      <c r="BU49" s="17">
        <v>0</v>
      </c>
      <c r="BV49" s="17">
        <v>12.650982786195801</v>
      </c>
      <c r="BW49" s="17">
        <v>9.3135863137066904E-4</v>
      </c>
      <c r="BX49" s="17">
        <v>2.9493118173250098E-3</v>
      </c>
      <c r="BY49" s="17">
        <v>3.2658754246372601E-2</v>
      </c>
      <c r="BZ49" s="17">
        <v>0</v>
      </c>
      <c r="CA49" s="17">
        <v>241.11583123216499</v>
      </c>
      <c r="CB49" s="17">
        <v>0.18779359045321201</v>
      </c>
      <c r="CC49" s="17">
        <v>6.9400926384750601E-4</v>
      </c>
      <c r="CD49" s="17">
        <v>2.0912600935861999E-4</v>
      </c>
      <c r="CE49" s="17">
        <v>5.1199819827267904E-4</v>
      </c>
      <c r="CF49" s="17">
        <v>0</v>
      </c>
      <c r="CG49" s="17">
        <v>1.61792672790555</v>
      </c>
      <c r="CH49" s="17">
        <v>8.9236431263657202E-3</v>
      </c>
      <c r="CI49" s="5">
        <v>5.1027395423204601E-5</v>
      </c>
      <c r="CJ49" s="17">
        <v>0.124509893304122</v>
      </c>
      <c r="CK49" s="17">
        <v>1.9568338872446E-4</v>
      </c>
      <c r="CL49" s="17">
        <v>18843.1977675997</v>
      </c>
      <c r="CM49" s="17">
        <v>8.6925671846641E-3</v>
      </c>
      <c r="CN49" s="17">
        <v>236.95848657531701</v>
      </c>
      <c r="CO49" s="17">
        <v>8.8682838109128799</v>
      </c>
      <c r="CP49" s="17">
        <v>25.7621176512157</v>
      </c>
      <c r="CQ49" s="17">
        <v>21.828451180301698</v>
      </c>
      <c r="CR49" s="17">
        <v>379.74331494381801</v>
      </c>
      <c r="CS49" s="17">
        <v>6.4735884777300298E-3</v>
      </c>
      <c r="CT49" s="17">
        <v>7.5200011765103004E-4</v>
      </c>
      <c r="CU49" s="17">
        <v>57.444058214430299</v>
      </c>
      <c r="CV49" s="17">
        <v>57.444058214430299</v>
      </c>
      <c r="CW49" s="17">
        <v>8.6217569060696508</v>
      </c>
      <c r="CX49" s="17">
        <v>0</v>
      </c>
      <c r="CY49" s="17">
        <v>22.891750316308102</v>
      </c>
      <c r="CZ49" s="17">
        <v>77.469042911101297</v>
      </c>
      <c r="DA49" s="17">
        <v>2.6779820701929601E-2</v>
      </c>
      <c r="DB49" s="17">
        <v>3.6230755802024901E-2</v>
      </c>
      <c r="DC49" s="17">
        <v>0</v>
      </c>
      <c r="DD49" s="17">
        <v>269.74856618587103</v>
      </c>
      <c r="DE49" s="17">
        <v>1.06943394911556</v>
      </c>
      <c r="DF49" s="5">
        <v>1.7892726037120301E-5</v>
      </c>
      <c r="DG49" s="17">
        <v>17.051632584819401</v>
      </c>
      <c r="DH49" s="17">
        <v>0.21502308601068101</v>
      </c>
      <c r="DI49" s="17">
        <v>3.12088316054608E-3</v>
      </c>
      <c r="DJ49" s="17">
        <v>8.8825493366843592E-3</v>
      </c>
      <c r="DK49" s="17">
        <v>0</v>
      </c>
      <c r="DL49" s="17">
        <v>2.1648361742092198E-3</v>
      </c>
      <c r="DM49" s="17">
        <v>4.3952850675441002E-3</v>
      </c>
      <c r="DN49" s="17">
        <v>48.741932718903399</v>
      </c>
      <c r="DO49" s="17">
        <v>12.9990241861637</v>
      </c>
      <c r="DP49" s="17">
        <v>5.6257122025942801</v>
      </c>
      <c r="DQ49" s="17">
        <v>2.6179764691760701</v>
      </c>
      <c r="DR49" s="17">
        <v>1247.2323488274101</v>
      </c>
      <c r="DS49" s="17">
        <v>0</v>
      </c>
      <c r="DT49" s="17">
        <v>5.9404897666958797E-3</v>
      </c>
      <c r="DU49" s="17">
        <v>8.5485203018127402E-3</v>
      </c>
      <c r="DV49" s="17">
        <v>6153.6808818487898</v>
      </c>
      <c r="DW49" s="17">
        <v>1870.2482351890701</v>
      </c>
      <c r="DX49" s="17">
        <v>207.805154933117</v>
      </c>
      <c r="DY49" s="17">
        <v>2078.0533901221902</v>
      </c>
      <c r="DZ49" s="17">
        <v>4.0760093183618501E-3</v>
      </c>
      <c r="EA49" s="17">
        <v>181.73005705363201</v>
      </c>
      <c r="EB49" s="17">
        <v>7.9883196621941002</v>
      </c>
      <c r="EC49" s="17">
        <v>0.82943456387616599</v>
      </c>
      <c r="ED49" s="17">
        <v>2.15547326179335E-2</v>
      </c>
      <c r="EE49" s="17">
        <v>0.368318369285206</v>
      </c>
      <c r="EF49" s="17">
        <v>0.19711987764347899</v>
      </c>
      <c r="EG49" s="17">
        <v>1.8877525616054001</v>
      </c>
      <c r="EH49" s="17">
        <v>1.51632549667377</v>
      </c>
      <c r="EI49" s="17">
        <v>4099.8263494684097</v>
      </c>
      <c r="EJ49" s="17">
        <v>1.62836324377056</v>
      </c>
      <c r="EK49" s="17">
        <v>272.64952385676497</v>
      </c>
      <c r="EL49" s="17">
        <v>354.00797588143502</v>
      </c>
      <c r="EM49" s="17">
        <v>1.1171265702144499</v>
      </c>
      <c r="EN49" s="17">
        <v>1.26267344036773E-2</v>
      </c>
      <c r="EO49" s="17">
        <v>8.5586038349399502E-3</v>
      </c>
      <c r="EP49" s="17">
        <v>208.21866620369599</v>
      </c>
      <c r="EQ49" s="17">
        <v>4284.6240310718804</v>
      </c>
      <c r="ER49" s="17">
        <v>3899.1297850250498</v>
      </c>
      <c r="ES49" s="17">
        <v>385.49424604683702</v>
      </c>
      <c r="ET49" s="17">
        <v>3.13269239240066</v>
      </c>
      <c r="EU49" s="17">
        <v>6.0293385582874399E-2</v>
      </c>
      <c r="EV49" s="17">
        <v>98.274628747168407</v>
      </c>
      <c r="EW49" s="17">
        <v>22.334307577836899</v>
      </c>
      <c r="EX49" s="17">
        <v>1046.88230779829</v>
      </c>
      <c r="EY49" s="17">
        <v>52.623690239587198</v>
      </c>
      <c r="EZ49" s="17">
        <v>14.532930352684399</v>
      </c>
      <c r="FA49" s="17">
        <v>1766.6886422284299</v>
      </c>
      <c r="FB49" s="17">
        <v>3.3508937851320299E-4</v>
      </c>
      <c r="FC49" s="17">
        <v>24.335012921972002</v>
      </c>
      <c r="FD49" s="17">
        <v>1.6340653219574801</v>
      </c>
      <c r="FE49" s="17">
        <v>53.738691391502201</v>
      </c>
      <c r="FF49" s="17">
        <v>7.6927602638932405E-2</v>
      </c>
      <c r="FG49" s="17">
        <v>207.24051802443799</v>
      </c>
      <c r="FH49" s="17">
        <v>84.427266356358999</v>
      </c>
      <c r="FI49" s="17">
        <v>50.376283392207696</v>
      </c>
      <c r="FJ49" s="17">
        <v>1.7614705010898499E-2</v>
      </c>
      <c r="FK49" s="17">
        <v>11.005499821250201</v>
      </c>
      <c r="FL49" s="17">
        <v>260.38271866682697</v>
      </c>
      <c r="FM49" s="17">
        <v>90.9844845104857</v>
      </c>
      <c r="FN49" s="17">
        <v>11.2354698649316</v>
      </c>
      <c r="FO49" s="17">
        <v>6166.3454158743798</v>
      </c>
      <c r="FP49" s="17">
        <v>30.737201178603001</v>
      </c>
      <c r="FQ49" s="17">
        <v>188.30221273248301</v>
      </c>
      <c r="FS49" s="25">
        <f t="shared" si="55"/>
        <v>0</v>
      </c>
      <c r="FT49" s="94">
        <f t="shared" si="56"/>
        <v>0.99794618478669928</v>
      </c>
      <c r="FU49" s="40">
        <f t="shared" si="57"/>
        <v>7.6830446844960672E-4</v>
      </c>
      <c r="FV49" s="40">
        <f t="shared" si="58"/>
        <v>-2.3876253228422484E-4</v>
      </c>
      <c r="FW49" s="40">
        <f t="shared" si="59"/>
        <v>3.2165677650102448E-4</v>
      </c>
      <c r="FX49" s="40">
        <f t="shared" si="60"/>
        <v>7.031680664977318E-4</v>
      </c>
      <c r="FY49" s="40">
        <f t="shared" si="61"/>
        <v>6.031268398244507E-4</v>
      </c>
      <c r="FZ49" s="40">
        <f t="shared" si="62"/>
        <v>-4.432060380971284E-4</v>
      </c>
      <c r="GA49" s="40">
        <f t="shared" si="63"/>
        <v>8.1726829060095027E-5</v>
      </c>
      <c r="GB49" s="40">
        <f t="shared" si="64"/>
        <v>1.91810430226312E-3</v>
      </c>
      <c r="GC49" s="40">
        <f t="shared" si="65"/>
        <v>-7.4262731477605547E-7</v>
      </c>
      <c r="GD49" s="40">
        <f t="shared" si="66"/>
        <v>-6.2397957242293301E-6</v>
      </c>
      <c r="GE49" s="40">
        <f t="shared" si="67"/>
        <v>1.6977146411414895E-4</v>
      </c>
      <c r="GF49" s="40">
        <f t="shared" si="68"/>
        <v>6.5204703351207064E-5</v>
      </c>
      <c r="GG49" s="40">
        <f t="shared" si="69"/>
        <v>7.9390052851076133E-5</v>
      </c>
      <c r="GH49" s="40">
        <f t="shared" si="70"/>
        <v>8.9192235871005251E-4</v>
      </c>
      <c r="GI49" s="40">
        <f t="shared" si="71"/>
        <v>1.4237935435951175E-4</v>
      </c>
      <c r="GJ49" s="40">
        <f t="shared" si="72"/>
        <v>-3.0794887268060337E-5</v>
      </c>
      <c r="GK49" s="40">
        <f t="shared" si="73"/>
        <v>2.686631925525655E-7</v>
      </c>
      <c r="GL49" s="40">
        <f t="shared" si="74"/>
        <v>9.2791004680302898E-5</v>
      </c>
      <c r="GM49" s="40">
        <f t="shared" si="75"/>
        <v>0</v>
      </c>
      <c r="GN49" s="40">
        <f t="shared" si="76"/>
        <v>5.9186322906250911E-5</v>
      </c>
      <c r="GO49" s="40">
        <f t="shared" si="77"/>
        <v>-4.2122402841392955E-6</v>
      </c>
      <c r="GP49" s="40">
        <f t="shared" si="78"/>
        <v>0</v>
      </c>
      <c r="GQ49" s="40">
        <f t="shared" si="79"/>
        <v>-6.5685347172095182E-6</v>
      </c>
      <c r="GR49" s="40">
        <f t="shared" si="80"/>
        <v>2.5946522634213067E-3</v>
      </c>
      <c r="GS49" s="40">
        <f t="shared" si="81"/>
        <v>-1.2600895584909446E-6</v>
      </c>
      <c r="GT49" s="40">
        <f t="shared" si="82"/>
        <v>4.5863372797292427E-6</v>
      </c>
      <c r="GU49" s="40">
        <f t="shared" si="83"/>
        <v>1.1596338199715842E-4</v>
      </c>
      <c r="GV49" s="40">
        <f t="shared" si="84"/>
        <v>0</v>
      </c>
      <c r="GW49" s="40">
        <f t="shared" si="85"/>
        <v>-5.130744257048831E-4</v>
      </c>
      <c r="GX49" s="40">
        <f t="shared" si="86"/>
        <v>-4.5286731108829408E-6</v>
      </c>
      <c r="GY49" s="40">
        <f t="shared" si="87"/>
        <v>-4.6514782930871226E-6</v>
      </c>
      <c r="GZ49" s="40">
        <f t="shared" si="88"/>
        <v>3.0512468218977585E-4</v>
      </c>
      <c r="HA49" s="40">
        <f t="shared" si="89"/>
        <v>-2.2761248858130154E-3</v>
      </c>
      <c r="HB49" s="40">
        <f t="shared" si="90"/>
        <v>-4.3703017608256173E-5</v>
      </c>
      <c r="HC49" s="40">
        <f t="shared" si="91"/>
        <v>-7.6524391761641686E-4</v>
      </c>
      <c r="HD49" s="40">
        <f t="shared" si="92"/>
        <v>-6.9058363169293847E-5</v>
      </c>
      <c r="HE49" s="40">
        <f t="shared" si="93"/>
        <v>-6.6716116451205086E-5</v>
      </c>
      <c r="HF49" s="40">
        <f t="shared" si="94"/>
        <v>8.4269360121707441E-5</v>
      </c>
      <c r="HG49" s="40">
        <f t="shared" si="95"/>
        <v>-1.1675267187484608E-4</v>
      </c>
      <c r="HH49" s="40">
        <f t="shared" si="96"/>
        <v>2.3934966096770554E-4</v>
      </c>
      <c r="HI49" s="40">
        <f t="shared" si="97"/>
        <v>-2.3074774266015464E-5</v>
      </c>
      <c r="HJ49" s="40">
        <f t="shared" si="98"/>
        <v>4.1271665556138154E-5</v>
      </c>
      <c r="HK49" s="40">
        <f t="shared" si="99"/>
        <v>2.5923696832140081E-5</v>
      </c>
      <c r="HL49" s="40">
        <f t="shared" si="100"/>
        <v>1.9658633067042582E-5</v>
      </c>
      <c r="HM49" s="40">
        <f t="shared" si="101"/>
        <v>-7.6350146386880928E-5</v>
      </c>
      <c r="HN49" s="40">
        <f t="shared" si="102"/>
        <v>-1.017260167057706E-4</v>
      </c>
      <c r="HO49" s="40">
        <f t="shared" si="103"/>
        <v>-6.2052251512062284E-5</v>
      </c>
      <c r="HP49" s="40">
        <f t="shared" si="104"/>
        <v>4.6661270206250318E-6</v>
      </c>
      <c r="HQ49" s="40">
        <f t="shared" si="105"/>
        <v>-1.5325428700261633E-5</v>
      </c>
      <c r="HR49" s="40">
        <f t="shared" si="106"/>
        <v>0</v>
      </c>
      <c r="HS49" s="40">
        <f t="shared" si="107"/>
        <v>0</v>
      </c>
      <c r="HT49" s="40">
        <f t="shared" si="108"/>
        <v>-3.3705367415169899E-6</v>
      </c>
      <c r="HU49" s="40">
        <f t="shared" si="109"/>
        <v>1.5624705779924624E-5</v>
      </c>
    </row>
    <row r="50" spans="1:229" x14ac:dyDescent="0.3">
      <c r="A50" s="32" t="s">
        <v>217</v>
      </c>
      <c r="B50" s="15">
        <v>64236.102118000003</v>
      </c>
      <c r="C50" s="15">
        <v>4161.8331565999997</v>
      </c>
      <c r="D50" s="15">
        <v>20104.992517999999</v>
      </c>
      <c r="E50" s="15">
        <v>21519.855237</v>
      </c>
      <c r="F50" s="15">
        <v>19089.428274000002</v>
      </c>
      <c r="G50" s="15">
        <v>1081.8222109999999</v>
      </c>
      <c r="H50" s="15">
        <v>44561.460549000003</v>
      </c>
      <c r="I50" s="17">
        <v>653.84959879999997</v>
      </c>
      <c r="J50" s="17">
        <v>5.4752425470999997</v>
      </c>
      <c r="K50" s="17">
        <v>2.1471624000000002E-2</v>
      </c>
      <c r="L50" s="17">
        <v>1.19681067E-2</v>
      </c>
      <c r="M50" s="17">
        <v>184.99268484000001</v>
      </c>
      <c r="N50" s="17">
        <v>6.6492195999999998E-3</v>
      </c>
      <c r="O50" s="17">
        <v>27.759704521</v>
      </c>
      <c r="P50" s="17">
        <v>1.21406517E-2</v>
      </c>
      <c r="Q50" s="17">
        <v>6.2301074999999997E-2</v>
      </c>
      <c r="R50" s="17">
        <v>0.35829639289999998</v>
      </c>
      <c r="S50" s="17">
        <v>2.3740887000000001E-3</v>
      </c>
      <c r="T50" s="17">
        <v>0.2474241566</v>
      </c>
      <c r="U50" s="17">
        <v>1.7021544999999999E-2</v>
      </c>
      <c r="V50" s="17">
        <v>1.6291589200000001E-2</v>
      </c>
      <c r="W50" s="5">
        <v>1.3259587E-6</v>
      </c>
      <c r="X50" s="17">
        <v>1.23489694E-2</v>
      </c>
      <c r="Y50" s="17">
        <v>172.80437386</v>
      </c>
      <c r="Z50" s="17">
        <v>43.899924069000001</v>
      </c>
      <c r="AA50" s="17">
        <v>0.18748274970000001</v>
      </c>
      <c r="AB50" s="17">
        <v>6.4738918600000001E-2</v>
      </c>
      <c r="AD50" s="17">
        <v>1.7474788099999999E-2</v>
      </c>
      <c r="AE50" s="17">
        <v>2.9223470850000002</v>
      </c>
      <c r="AF50" s="17">
        <v>1011.6076045999999</v>
      </c>
      <c r="AG50" s="17">
        <v>13.292692848</v>
      </c>
      <c r="AH50" s="17">
        <v>0.12822793399999999</v>
      </c>
      <c r="AI50" s="17">
        <v>0.23752285449999999</v>
      </c>
      <c r="AJ50" s="17">
        <v>6.3969890000000005E-4</v>
      </c>
      <c r="AK50" s="17">
        <v>174.77728372000001</v>
      </c>
      <c r="AL50" s="17">
        <v>9.7345399999999998E-5</v>
      </c>
      <c r="AM50" s="17">
        <v>3.7324999999999999E-4</v>
      </c>
      <c r="AN50" s="17">
        <v>61.113531793</v>
      </c>
      <c r="AO50" s="17">
        <v>2.0993527504</v>
      </c>
      <c r="AP50" s="17">
        <v>3.8521190599999998E-2</v>
      </c>
      <c r="AQ50" s="17">
        <v>0.65797334519999995</v>
      </c>
      <c r="AR50" s="17">
        <v>0.35213340970000001</v>
      </c>
      <c r="AS50" s="17">
        <v>4.9182591551000003</v>
      </c>
      <c r="AT50" s="17">
        <v>43.701279315000001</v>
      </c>
      <c r="AU50" s="17">
        <v>147.64259253</v>
      </c>
      <c r="AV50" s="17">
        <v>96.021681364000003</v>
      </c>
      <c r="AW50" s="17">
        <v>1.9190941E-2</v>
      </c>
      <c r="AX50" s="17">
        <v>1.3238966E-3</v>
      </c>
      <c r="BA50" s="17">
        <v>23.220708900000002</v>
      </c>
      <c r="BB50" s="17">
        <v>0.19956604720000001</v>
      </c>
      <c r="BD50" s="17" t="s">
        <v>217</v>
      </c>
      <c r="BE50" s="17">
        <v>2683.57239406802</v>
      </c>
      <c r="BF50" s="17">
        <v>23.984017205280502</v>
      </c>
      <c r="BG50" s="17">
        <v>1.91919602592194E-2</v>
      </c>
      <c r="BH50" s="17">
        <v>5.4705153556494901</v>
      </c>
      <c r="BI50" s="17">
        <v>0</v>
      </c>
      <c r="BJ50" s="17">
        <v>2.1471592950048701E-2</v>
      </c>
      <c r="BK50" s="17">
        <v>654.08080283412403</v>
      </c>
      <c r="BL50" s="17">
        <v>654.08080283412403</v>
      </c>
      <c r="BM50" s="17">
        <v>1236.7815346151499</v>
      </c>
      <c r="BN50" s="17">
        <v>31.674281756649201</v>
      </c>
      <c r="BO50" s="17">
        <v>4.9043768977661602E-3</v>
      </c>
      <c r="BP50" s="17">
        <v>7.0574919746247897E-3</v>
      </c>
      <c r="BQ50" s="17">
        <v>184.98465036529601</v>
      </c>
      <c r="BR50" s="17">
        <v>0.199570693097262</v>
      </c>
      <c r="BS50" s="17">
        <v>2.1278098727381899E-3</v>
      </c>
      <c r="BT50" s="17">
        <v>4.52163377348611E-3</v>
      </c>
      <c r="BU50" s="5">
        <v>1.3221610738464499E-6</v>
      </c>
      <c r="BV50" s="17">
        <v>27.788562283027598</v>
      </c>
      <c r="BW50" s="17">
        <v>2.9134103650302798E-3</v>
      </c>
      <c r="BX50" s="17">
        <v>9.2258026058631894E-3</v>
      </c>
      <c r="BY50" s="17">
        <v>6.2302307036601702E-2</v>
      </c>
      <c r="BZ50" s="5">
        <v>0</v>
      </c>
      <c r="CA50" s="17">
        <v>1371.4365656641201</v>
      </c>
      <c r="CB50" s="17">
        <v>0.35829789023798603</v>
      </c>
      <c r="CC50" s="17">
        <v>1.32383532113736E-3</v>
      </c>
      <c r="CD50" s="17">
        <v>6.8828720723997799E-4</v>
      </c>
      <c r="CE50" s="17">
        <v>1.6851149104096701E-3</v>
      </c>
      <c r="CF50" s="17">
        <v>0.247423402729609</v>
      </c>
      <c r="CG50" s="17">
        <v>2.92234514832586</v>
      </c>
      <c r="CH50" s="17">
        <v>1.7022589200748499E-2</v>
      </c>
      <c r="CI50" s="5">
        <v>9.7347411845847304E-5</v>
      </c>
      <c r="CJ50" s="17">
        <v>0.23752128940116901</v>
      </c>
      <c r="CK50" s="17">
        <v>3.7326053981547199E-4</v>
      </c>
      <c r="CL50" s="17">
        <v>64253.363745211696</v>
      </c>
      <c r="CM50" s="17">
        <v>1.62914996865639E-2</v>
      </c>
      <c r="CN50" s="17">
        <v>610.28191894590805</v>
      </c>
      <c r="CO50" s="17">
        <v>40.388494350556002</v>
      </c>
      <c r="CP50" s="17">
        <v>83.735866641834605</v>
      </c>
      <c r="CQ50" s="17">
        <v>43.699732899231101</v>
      </c>
      <c r="CR50" s="17">
        <v>13160.1154002725</v>
      </c>
      <c r="CS50" s="17">
        <v>1.23487932827854E-2</v>
      </c>
      <c r="CT50" s="17">
        <v>2.6765300324189602E-3</v>
      </c>
      <c r="CU50" s="17">
        <v>173.20306447744099</v>
      </c>
      <c r="CV50" s="17">
        <v>173.20306447744099</v>
      </c>
      <c r="CW50" s="17">
        <v>45.9368129206144</v>
      </c>
      <c r="CX50" s="17">
        <v>0</v>
      </c>
      <c r="CY50" s="17">
        <v>43.899926276338299</v>
      </c>
      <c r="CZ50" s="17">
        <v>147.62452784240801</v>
      </c>
      <c r="DA50" s="17">
        <v>5.7005921924028702E-2</v>
      </c>
      <c r="DB50" s="17">
        <v>0.11268521738323201</v>
      </c>
      <c r="DC50" s="17">
        <v>0</v>
      </c>
      <c r="DD50" s="17">
        <v>516.725703893483</v>
      </c>
      <c r="DE50" s="17">
        <v>3.1617837821763999</v>
      </c>
      <c r="DF50" s="5">
        <v>6.3684787212856298E-5</v>
      </c>
      <c r="DG50" s="17">
        <v>113.74608879664299</v>
      </c>
      <c r="DH50" s="17">
        <v>5.5750594033135403</v>
      </c>
      <c r="DI50" s="17">
        <v>1.6813978526981799E-2</v>
      </c>
      <c r="DJ50" s="17">
        <v>4.7854973616186298E-2</v>
      </c>
      <c r="DK50" s="17">
        <v>0</v>
      </c>
      <c r="DL50" s="17">
        <v>5.7627903591880303E-3</v>
      </c>
      <c r="DM50" s="17">
        <v>1.17002707330919E-2</v>
      </c>
      <c r="DN50" s="17">
        <v>1011.56054614236</v>
      </c>
      <c r="DO50" s="17">
        <v>23.220715839693099</v>
      </c>
      <c r="DP50" s="17">
        <v>43.274124197229398</v>
      </c>
      <c r="DQ50" s="17">
        <v>13.2786992974081</v>
      </c>
      <c r="DR50" s="17">
        <v>4161.8092526221199</v>
      </c>
      <c r="DS50" s="17">
        <v>0</v>
      </c>
      <c r="DT50" s="17">
        <v>5.2431228095702602E-2</v>
      </c>
      <c r="DU50" s="17">
        <v>7.5449810512739898E-2</v>
      </c>
      <c r="DV50" s="17">
        <v>46787.146983801496</v>
      </c>
      <c r="DW50" s="17">
        <v>18073.452143829501</v>
      </c>
      <c r="DX50" s="17">
        <v>2008.1617747008499</v>
      </c>
      <c r="DY50" s="17">
        <v>20081.6139185303</v>
      </c>
      <c r="DZ50" s="17">
        <v>4.35111661590964E-2</v>
      </c>
      <c r="EA50" s="17">
        <v>424.083214501893</v>
      </c>
      <c r="EB50" s="17">
        <v>370.46558213568699</v>
      </c>
      <c r="EC50" s="17">
        <v>2.0984439338282699</v>
      </c>
      <c r="ED50" s="17">
        <v>3.8520715815627403E-2</v>
      </c>
      <c r="EE50" s="17">
        <v>0.65796626323407004</v>
      </c>
      <c r="EF50" s="17">
        <v>0.35212472655963201</v>
      </c>
      <c r="EG50" s="17">
        <v>4.9140168675628404</v>
      </c>
      <c r="EH50" s="17">
        <v>3.7039436627589701</v>
      </c>
      <c r="EI50" s="17">
        <v>21286.455034940998</v>
      </c>
      <c r="EJ50" s="17">
        <v>64.831433431990106</v>
      </c>
      <c r="EK50" s="17">
        <v>651.57179175140595</v>
      </c>
      <c r="EL50" s="17">
        <v>1158.4669646213199</v>
      </c>
      <c r="EM50" s="17">
        <v>3.4619490293600501</v>
      </c>
      <c r="EN50" s="17">
        <v>4.4940583508325103E-2</v>
      </c>
      <c r="EO50" s="17">
        <v>1.77925144044489E-2</v>
      </c>
      <c r="EP50" s="17">
        <v>1296.49835391899</v>
      </c>
      <c r="EQ50" s="17">
        <v>21500.4758463744</v>
      </c>
      <c r="ER50" s="17">
        <v>19071.906901230901</v>
      </c>
      <c r="ES50" s="17">
        <v>2428.5689451434901</v>
      </c>
      <c r="ET50" s="17">
        <v>21.1726736498068</v>
      </c>
      <c r="EU50" s="17">
        <v>0.20125049955962601</v>
      </c>
      <c r="EV50" s="17">
        <v>1829.90378959087</v>
      </c>
      <c r="EW50" s="17">
        <v>66.631812364622405</v>
      </c>
      <c r="EX50" s="17">
        <v>3892.7053563495801</v>
      </c>
      <c r="EY50" s="17">
        <v>114.93758902539101</v>
      </c>
      <c r="EZ50" s="17">
        <v>37.491381357716399</v>
      </c>
      <c r="FA50" s="17">
        <v>7891.0852920848602</v>
      </c>
      <c r="FB50" s="17">
        <v>6.3919469463394904E-4</v>
      </c>
      <c r="FC50" s="17">
        <v>97.663431089323495</v>
      </c>
      <c r="FD50" s="17">
        <v>1292.9664348286101</v>
      </c>
      <c r="FE50" s="17">
        <v>746.03099644504698</v>
      </c>
      <c r="FF50" s="17">
        <v>0.20094803551646001</v>
      </c>
      <c r="FG50" s="17">
        <v>1080.1305184190601</v>
      </c>
      <c r="FH50" s="17">
        <v>180.44053266821001</v>
      </c>
      <c r="FI50" s="17">
        <v>96.021687853607602</v>
      </c>
      <c r="FJ50" s="17">
        <v>0.78340990450238901</v>
      </c>
      <c r="FK50" s="17">
        <v>35.946007937831297</v>
      </c>
      <c r="FL50" s="17">
        <v>494.11802736105199</v>
      </c>
      <c r="FM50" s="17">
        <v>174.750764791721</v>
      </c>
      <c r="FN50" s="17">
        <v>534.08922575524696</v>
      </c>
      <c r="FO50" s="17">
        <v>44560.546547616999</v>
      </c>
      <c r="FP50" s="17">
        <v>61.099268446440298</v>
      </c>
      <c r="FQ50" s="17">
        <v>402.95372845216798</v>
      </c>
      <c r="FS50" s="25">
        <f t="shared" si="55"/>
        <v>0</v>
      </c>
      <c r="FT50" s="94">
        <f t="shared" si="56"/>
        <v>1.049967978597506</v>
      </c>
      <c r="FU50" s="40">
        <f t="shared" si="57"/>
        <v>2.6872158556546133E-4</v>
      </c>
      <c r="FV50" s="40">
        <f t="shared" si="58"/>
        <v>-5.7436175311223943E-6</v>
      </c>
      <c r="FW50" s="40">
        <f t="shared" si="59"/>
        <v>-1.1628255742332783E-3</v>
      </c>
      <c r="FX50" s="40">
        <f t="shared" si="60"/>
        <v>-9.0053536197956475E-4</v>
      </c>
      <c r="FY50" s="40">
        <f t="shared" si="61"/>
        <v>-9.1785738774403209E-4</v>
      </c>
      <c r="FZ50" s="40">
        <f t="shared" si="62"/>
        <v>-1.5637436204754013E-3</v>
      </c>
      <c r="GA50" s="40">
        <f t="shared" si="63"/>
        <v>-2.0511028403091464E-5</v>
      </c>
      <c r="GB50" s="40">
        <f t="shared" si="64"/>
        <v>3.5360430678306898E-4</v>
      </c>
      <c r="GC50" s="40">
        <f t="shared" si="65"/>
        <v>-8.6337571529381527E-4</v>
      </c>
      <c r="GD50" s="40">
        <f t="shared" si="66"/>
        <v>-1.4460923543124129E-6</v>
      </c>
      <c r="GE50" s="40">
        <f t="shared" si="67"/>
        <v>-5.2120421094256706E-4</v>
      </c>
      <c r="GF50" s="40">
        <f t="shared" si="68"/>
        <v>-4.343131032966754E-5</v>
      </c>
      <c r="GG50" s="40">
        <f t="shared" si="69"/>
        <v>3.3695115784658264E-5</v>
      </c>
      <c r="GH50" s="40">
        <f t="shared" si="70"/>
        <v>1.0395558067186211E-3</v>
      </c>
      <c r="GI50" s="40">
        <f t="shared" si="71"/>
        <v>-1.1850509693230049E-4</v>
      </c>
      <c r="GJ50" s="40">
        <f t="shared" si="72"/>
        <v>1.9775527175167082E-5</v>
      </c>
      <c r="GK50" s="40">
        <f t="shared" si="73"/>
        <v>4.1790484518299794E-6</v>
      </c>
      <c r="GL50" s="40">
        <f t="shared" si="74"/>
        <v>-2.8919827231061108E-4</v>
      </c>
      <c r="GM50" s="40">
        <f t="shared" si="75"/>
        <v>-3.0468746518564418E-6</v>
      </c>
      <c r="GN50" s="40">
        <f t="shared" si="76"/>
        <v>6.1345826627360383E-5</v>
      </c>
      <c r="GO50" s="40">
        <f t="shared" si="77"/>
        <v>-5.4944569864871533E-6</v>
      </c>
      <c r="GP50" s="40">
        <f t="shared" si="78"/>
        <v>-2.8640606630885752E-3</v>
      </c>
      <c r="GQ50" s="40">
        <f t="shared" si="79"/>
        <v>-1.4261693336139806E-5</v>
      </c>
      <c r="GR50" s="40">
        <f t="shared" si="80"/>
        <v>2.3071789708517219E-3</v>
      </c>
      <c r="GS50" s="40">
        <f t="shared" si="81"/>
        <v>5.0281141590407422E-8</v>
      </c>
      <c r="GT50" s="40">
        <f t="shared" si="82"/>
        <v>4.8218394014813538E-6</v>
      </c>
      <c r="GU50" s="40">
        <f t="shared" si="83"/>
        <v>-1.0807480005066113E-3</v>
      </c>
      <c r="GV50" s="40">
        <f t="shared" si="84"/>
        <v>0</v>
      </c>
      <c r="GW50" s="40">
        <f t="shared" si="85"/>
        <v>-6.710815406151152E-4</v>
      </c>
      <c r="GX50" s="40">
        <f t="shared" si="86"/>
        <v>-6.6271188323555789E-7</v>
      </c>
      <c r="GY50" s="40">
        <f t="shared" si="87"/>
        <v>-4.6518489408350086E-5</v>
      </c>
      <c r="GZ50" s="40">
        <f t="shared" si="88"/>
        <v>-1.0527250386294503E-3</v>
      </c>
      <c r="HA50" s="40">
        <f t="shared" si="89"/>
        <v>-2.705302820815117E-3</v>
      </c>
      <c r="HB50" s="40">
        <f t="shared" si="90"/>
        <v>-6.5892557340418166E-6</v>
      </c>
      <c r="HC50" s="40">
        <f t="shared" si="91"/>
        <v>-7.881917040204519E-4</v>
      </c>
      <c r="HD50" s="40">
        <f t="shared" si="92"/>
        <v>-1.5172983419001879E-4</v>
      </c>
      <c r="HE50" s="40">
        <f t="shared" si="93"/>
        <v>2.0667086963590528E-5</v>
      </c>
      <c r="HF50" s="40">
        <f t="shared" si="94"/>
        <v>2.8237951699917299E-5</v>
      </c>
      <c r="HG50" s="40">
        <f t="shared" si="95"/>
        <v>-2.3339097154478732E-4</v>
      </c>
      <c r="HH50" s="40">
        <f t="shared" si="96"/>
        <v>-4.3290322293715571E-4</v>
      </c>
      <c r="HI50" s="40">
        <f t="shared" si="97"/>
        <v>-1.2325277728953704E-5</v>
      </c>
      <c r="HJ50" s="40">
        <f t="shared" si="98"/>
        <v>-1.076330216349242E-5</v>
      </c>
      <c r="HK50" s="40">
        <f t="shared" si="99"/>
        <v>-2.4658666655350674E-5</v>
      </c>
      <c r="HL50" s="40">
        <f t="shared" si="100"/>
        <v>-8.6255876385873021E-4</v>
      </c>
      <c r="HM50" s="40">
        <f t="shared" si="101"/>
        <v>-3.5386052608505385E-5</v>
      </c>
      <c r="HN50" s="40">
        <f t="shared" si="102"/>
        <v>-1.2235417491952415E-4</v>
      </c>
      <c r="HO50" s="40">
        <f t="shared" si="103"/>
        <v>6.7584815299638762E-8</v>
      </c>
      <c r="HP50" s="40">
        <f t="shared" si="104"/>
        <v>5.3111476889060597E-5</v>
      </c>
      <c r="HQ50" s="40">
        <f t="shared" si="105"/>
        <v>-4.6286743723033635E-5</v>
      </c>
      <c r="HR50" s="40">
        <f t="shared" si="106"/>
        <v>0</v>
      </c>
      <c r="HS50" s="40">
        <f t="shared" si="107"/>
        <v>0</v>
      </c>
      <c r="HT50" s="40">
        <f t="shared" si="108"/>
        <v>2.9885793441506064E-7</v>
      </c>
      <c r="HU50" s="40">
        <f t="shared" si="109"/>
        <v>2.3279998412397776E-5</v>
      </c>
    </row>
    <row r="51" spans="1:229" x14ac:dyDescent="0.3">
      <c r="A51" s="32" t="s">
        <v>218</v>
      </c>
      <c r="B51" s="15">
        <v>2666.4678776999999</v>
      </c>
      <c r="C51" s="15">
        <v>216.50875962999999</v>
      </c>
      <c r="D51" s="15">
        <v>1006.7022899</v>
      </c>
      <c r="E51" s="15">
        <v>868.86767199999997</v>
      </c>
      <c r="F51" s="15">
        <v>794.25217296999995</v>
      </c>
      <c r="G51" s="15">
        <v>27.069395427</v>
      </c>
      <c r="H51" s="15">
        <v>7983.1855150000001</v>
      </c>
      <c r="I51" s="17">
        <v>36.797713174999998</v>
      </c>
      <c r="J51" s="17">
        <v>0.44741371600000002</v>
      </c>
      <c r="K51" s="17">
        <v>3.7052140000000001E-3</v>
      </c>
      <c r="L51" s="17">
        <v>2.4450859999999999E-4</v>
      </c>
      <c r="M51" s="17">
        <v>36.783017569999998</v>
      </c>
      <c r="N51" s="17">
        <v>1.181872E-4</v>
      </c>
      <c r="O51" s="17">
        <v>2.8690996021999999</v>
      </c>
      <c r="P51" s="17">
        <v>6.4048570000000001E-4</v>
      </c>
      <c r="Q51" s="17">
        <v>1.0750880000000001E-2</v>
      </c>
      <c r="R51" s="17">
        <v>6.1817520000000001E-2</v>
      </c>
      <c r="S51" s="17">
        <v>1.205424E-4</v>
      </c>
      <c r="T51" s="17">
        <v>3.5985054000000002E-2</v>
      </c>
      <c r="U51" s="17">
        <v>2.937294E-3</v>
      </c>
      <c r="V51" s="17">
        <v>2.5738288000000001E-3</v>
      </c>
      <c r="X51" s="17">
        <v>2.130978E-3</v>
      </c>
      <c r="Y51" s="17">
        <v>15.774244774</v>
      </c>
      <c r="Z51" s="17">
        <v>5.0732694277999997</v>
      </c>
      <c r="AA51" s="17">
        <v>1.9815591099999998E-2</v>
      </c>
      <c r="AB51" s="17">
        <v>2.9477117999999998E-3</v>
      </c>
      <c r="AD51" s="17">
        <v>2.300844E-4</v>
      </c>
      <c r="AE51" s="17">
        <v>0.37010217950000002</v>
      </c>
      <c r="AF51" s="17">
        <v>41.925860299999997</v>
      </c>
      <c r="AG51" s="17">
        <v>0.35685227980000001</v>
      </c>
      <c r="AH51" s="17">
        <v>1.8917439999999999E-4</v>
      </c>
      <c r="AI51" s="17">
        <v>4.098773E-2</v>
      </c>
      <c r="AJ51" s="17">
        <v>1.103886E-4</v>
      </c>
      <c r="AK51" s="17">
        <v>95.344007379999994</v>
      </c>
      <c r="AL51" s="17">
        <v>1.6798200000000001E-5</v>
      </c>
      <c r="AM51" s="17">
        <v>6.4409299999999993E-5</v>
      </c>
      <c r="AN51" s="17">
        <v>37.210793056</v>
      </c>
      <c r="AO51" s="17">
        <v>0.1802979093</v>
      </c>
      <c r="AP51" s="17">
        <v>4.5044826E-3</v>
      </c>
      <c r="AQ51" s="17">
        <v>7.69868316E-2</v>
      </c>
      <c r="AR51" s="17">
        <v>4.12040012E-2</v>
      </c>
      <c r="AS51" s="17">
        <v>0.39676298980000002</v>
      </c>
      <c r="AT51" s="17">
        <v>7.1054151703999997</v>
      </c>
      <c r="AU51" s="17">
        <v>114.14047847000001</v>
      </c>
      <c r="AV51" s="17">
        <v>9.5234232009999999</v>
      </c>
      <c r="AW51" s="17">
        <v>3.311652E-3</v>
      </c>
      <c r="AX51" s="17">
        <v>2.284562E-4</v>
      </c>
      <c r="BA51" s="17">
        <v>2.7174143000000002</v>
      </c>
      <c r="BB51" s="17">
        <v>2.3354073999999999E-2</v>
      </c>
      <c r="BD51" s="17" t="s">
        <v>218</v>
      </c>
      <c r="BE51" s="17">
        <v>122.57912713139601</v>
      </c>
      <c r="BF51" s="17">
        <v>1.79732499340431E-2</v>
      </c>
      <c r="BG51" s="17">
        <v>3.3118005902599799E-3</v>
      </c>
      <c r="BH51" s="17">
        <v>0.44741675664654901</v>
      </c>
      <c r="BI51" s="17">
        <v>0</v>
      </c>
      <c r="BJ51" s="17">
        <v>3.7052169373501501E-3</v>
      </c>
      <c r="BK51" s="17">
        <v>36.8373360491562</v>
      </c>
      <c r="BL51" s="17">
        <v>36.8373360491562</v>
      </c>
      <c r="BM51" s="17">
        <v>60.282021302435503</v>
      </c>
      <c r="BN51" s="17">
        <v>1.0293627510097501</v>
      </c>
      <c r="BO51" s="17">
        <v>1.00281225439132E-4</v>
      </c>
      <c r="BP51" s="17">
        <v>1.44309534990106E-4</v>
      </c>
      <c r="BQ51" s="17">
        <v>36.783875074597297</v>
      </c>
      <c r="BR51" s="17">
        <v>2.3353742164652198E-2</v>
      </c>
      <c r="BS51" s="5">
        <v>3.7838479373005503E-5</v>
      </c>
      <c r="BT51" s="5">
        <v>8.0409247838092695E-5</v>
      </c>
      <c r="BU51" s="17">
        <v>0</v>
      </c>
      <c r="BV51" s="17">
        <v>2.8726670755361199</v>
      </c>
      <c r="BW51" s="17">
        <v>1.5373072085627499E-4</v>
      </c>
      <c r="BX51" s="17">
        <v>4.8681534086211803E-4</v>
      </c>
      <c r="BY51" s="17">
        <v>1.07510344738047E-2</v>
      </c>
      <c r="BZ51" s="17">
        <v>0</v>
      </c>
      <c r="CA51" s="17">
        <v>94.684176172434405</v>
      </c>
      <c r="CB51" s="17">
        <v>6.1815355248439799E-2</v>
      </c>
      <c r="CC51" s="17">
        <v>2.28454539937278E-4</v>
      </c>
      <c r="CD51" s="5">
        <v>3.4959404641831498E-5</v>
      </c>
      <c r="CE51" s="5">
        <v>8.5592859780529707E-5</v>
      </c>
      <c r="CF51" s="17">
        <v>3.5985650745177601E-2</v>
      </c>
      <c r="CG51" s="17">
        <v>0.37010305836736701</v>
      </c>
      <c r="CH51" s="17">
        <v>2.9372978098303501E-3</v>
      </c>
      <c r="CI51" s="5">
        <v>1.67977411394864E-5</v>
      </c>
      <c r="CJ51" s="17">
        <v>4.09908833696545E-2</v>
      </c>
      <c r="CK51" s="5">
        <v>6.4413561938854899E-5</v>
      </c>
      <c r="CL51" s="17">
        <v>2672.6290109735</v>
      </c>
      <c r="CM51" s="17">
        <v>2.5737827242804799E-3</v>
      </c>
      <c r="CN51" s="17">
        <v>29.767983085124399</v>
      </c>
      <c r="CO51" s="17">
        <v>3.2884088129251401</v>
      </c>
      <c r="CP51" s="17">
        <v>3.8616674152466102</v>
      </c>
      <c r="CQ51" s="17">
        <v>7.1053730769126497</v>
      </c>
      <c r="CR51" s="17">
        <v>653.30185863612701</v>
      </c>
      <c r="CS51" s="17">
        <v>2.1310608228376701E-3</v>
      </c>
      <c r="CT51" s="17">
        <v>2.8479894924546799E-4</v>
      </c>
      <c r="CU51" s="17">
        <v>15.8213512020256</v>
      </c>
      <c r="CV51" s="17">
        <v>15.8213512020256</v>
      </c>
      <c r="CW51" s="17">
        <v>3.2075703893873899</v>
      </c>
      <c r="CX51" s="17">
        <v>0</v>
      </c>
      <c r="CY51" s="17">
        <v>5.0732976548972797</v>
      </c>
      <c r="CZ51" s="17">
        <v>114.13810906963499</v>
      </c>
      <c r="DA51" s="17">
        <v>6.2245073978107997E-3</v>
      </c>
      <c r="DB51" s="17">
        <v>1.1623821186742499E-2</v>
      </c>
      <c r="DC51" s="17">
        <v>0</v>
      </c>
      <c r="DD51" s="17">
        <v>424.01542523212902</v>
      </c>
      <c r="DE51" s="17">
        <v>1.6371047934968299</v>
      </c>
      <c r="DF51" s="5">
        <v>6.7763645954959603E-6</v>
      </c>
      <c r="DG51" s="17">
        <v>6.1672968337471596</v>
      </c>
      <c r="DH51" s="17">
        <v>7.9891181394445399E-2</v>
      </c>
      <c r="DI51" s="17">
        <v>7.6628395641462196E-4</v>
      </c>
      <c r="DJ51" s="17">
        <v>2.1809045453793901E-3</v>
      </c>
      <c r="DK51" s="17">
        <v>0</v>
      </c>
      <c r="DL51" s="5">
        <v>7.5967693744936104E-5</v>
      </c>
      <c r="DM51" s="17">
        <v>1.5423298054972201E-4</v>
      </c>
      <c r="DN51" s="17">
        <v>41.930931852510803</v>
      </c>
      <c r="DO51" s="17">
        <v>2.7174146159162702</v>
      </c>
      <c r="DP51" s="17">
        <v>2.0953401362504001</v>
      </c>
      <c r="DQ51" s="17">
        <v>0.35715754724304299</v>
      </c>
      <c r="DR51" s="17">
        <v>216.57591116255199</v>
      </c>
      <c r="DS51" s="17">
        <v>0</v>
      </c>
      <c r="DT51" s="5">
        <v>7.7586806549931794E-5</v>
      </c>
      <c r="DU51" s="17">
        <v>1.1165001956602E-4</v>
      </c>
      <c r="DV51" s="17">
        <v>8067.2767403561502</v>
      </c>
      <c r="DW51" s="17">
        <v>906.33322321246499</v>
      </c>
      <c r="DX51" s="17">
        <v>100.70390087269899</v>
      </c>
      <c r="DY51" s="17">
        <v>1007.03712408516</v>
      </c>
      <c r="DZ51" s="17">
        <v>1.5141755573563199E-3</v>
      </c>
      <c r="EA51" s="17">
        <v>114.93389053710099</v>
      </c>
      <c r="EB51" s="17">
        <v>16.8882098205132</v>
      </c>
      <c r="EC51" s="17">
        <v>0.18035758217673301</v>
      </c>
      <c r="ED51" s="17">
        <v>4.5046231928438001E-3</v>
      </c>
      <c r="EE51" s="17">
        <v>7.6986466531082307E-2</v>
      </c>
      <c r="EF51" s="17">
        <v>4.1203295887828797E-2</v>
      </c>
      <c r="EG51" s="17">
        <v>0.39677289064523802</v>
      </c>
      <c r="EH51" s="17">
        <v>0.29885738157046199</v>
      </c>
      <c r="EI51" s="17">
        <v>5762.7271528563597</v>
      </c>
      <c r="EJ51" s="17">
        <v>0.36573889570484402</v>
      </c>
      <c r="EK51" s="17">
        <v>41.515999823630203</v>
      </c>
      <c r="EL51" s="17">
        <v>59.076795537845101</v>
      </c>
      <c r="EM51" s="17">
        <v>0.32503371594547897</v>
      </c>
      <c r="EN51" s="17">
        <v>4.7817359744704701E-3</v>
      </c>
      <c r="EO51" s="17">
        <v>1.96715589433246E-3</v>
      </c>
      <c r="EP51" s="17">
        <v>30.741094396402001</v>
      </c>
      <c r="EQ51" s="17">
        <v>870.02387097565497</v>
      </c>
      <c r="ER51" s="17">
        <v>795.17678765747803</v>
      </c>
      <c r="ES51" s="17">
        <v>74.847083318176502</v>
      </c>
      <c r="ET51" s="17">
        <v>0.639267975550742</v>
      </c>
      <c r="EU51" s="17">
        <v>2.3548078175895701E-2</v>
      </c>
      <c r="EV51" s="17">
        <v>19.0665053765218</v>
      </c>
      <c r="EW51" s="17">
        <v>4.0292266693122096</v>
      </c>
      <c r="EX51" s="17">
        <v>212.134142650065</v>
      </c>
      <c r="EY51" s="17">
        <v>7.6356946488312598</v>
      </c>
      <c r="EZ51" s="17">
        <v>3.2069693667774501</v>
      </c>
      <c r="FA51" s="17">
        <v>407.241222903817</v>
      </c>
      <c r="FB51" s="17">
        <v>1.1030269703533399E-4</v>
      </c>
      <c r="FC51" s="17">
        <v>4.48747907190881</v>
      </c>
      <c r="FD51" s="17">
        <v>0.38330866251095402</v>
      </c>
      <c r="FE51" s="17">
        <v>8.4704506247347595</v>
      </c>
      <c r="FF51" s="17">
        <v>1.8149214107376101E-2</v>
      </c>
      <c r="FG51" s="17">
        <v>27.070957746435401</v>
      </c>
      <c r="FH51" s="17">
        <v>95.199183444963097</v>
      </c>
      <c r="FI51" s="17">
        <v>9.5234389866455</v>
      </c>
      <c r="FJ51" s="17">
        <v>9.0177018275213903E-4</v>
      </c>
      <c r="FK51" s="5">
        <v>4.74511693695773E-5</v>
      </c>
      <c r="FL51" s="17">
        <v>447.27039262868601</v>
      </c>
      <c r="FM51" s="17">
        <v>95.342071023573993</v>
      </c>
      <c r="FN51" s="17">
        <v>26.6221898705335</v>
      </c>
      <c r="FO51" s="17">
        <v>7983.5314618297198</v>
      </c>
      <c r="FP51" s="17">
        <v>37.209833359890197</v>
      </c>
      <c r="FQ51" s="17">
        <v>219.331320926415</v>
      </c>
      <c r="FS51" s="25">
        <f t="shared" si="55"/>
        <v>0</v>
      </c>
      <c r="FT51" s="94">
        <f t="shared" si="56"/>
        <v>1.0104897536794122</v>
      </c>
      <c r="FU51" s="40">
        <f t="shared" si="57"/>
        <v>2.3105972230254282E-3</v>
      </c>
      <c r="FV51" s="40">
        <f t="shared" si="58"/>
        <v>3.1015619260283577E-4</v>
      </c>
      <c r="FW51" s="40">
        <f t="shared" si="59"/>
        <v>3.326049702274031E-4</v>
      </c>
      <c r="FX51" s="40">
        <f t="shared" si="60"/>
        <v>1.3306962762161577E-3</v>
      </c>
      <c r="FY51" s="40">
        <f t="shared" si="61"/>
        <v>1.1641323989339686E-3</v>
      </c>
      <c r="FZ51" s="40">
        <f t="shared" si="62"/>
        <v>5.7715342760936745E-5</v>
      </c>
      <c r="GA51" s="40">
        <f t="shared" si="63"/>
        <v>4.3334434489795375E-5</v>
      </c>
      <c r="GB51" s="40">
        <f t="shared" si="64"/>
        <v>1.0767754498157412E-3</v>
      </c>
      <c r="GC51" s="40">
        <f t="shared" si="65"/>
        <v>6.7960512614028168E-6</v>
      </c>
      <c r="GD51" s="40">
        <f t="shared" si="66"/>
        <v>7.9276126831114438E-7</v>
      </c>
      <c r="GE51" s="40">
        <f t="shared" si="67"/>
        <v>3.3602265620933823E-4</v>
      </c>
      <c r="GF51" s="40">
        <f t="shared" si="68"/>
        <v>2.3312513598621036E-5</v>
      </c>
      <c r="GG51" s="40">
        <f t="shared" si="69"/>
        <v>5.1213000306468107E-4</v>
      </c>
      <c r="GH51" s="40">
        <f t="shared" si="70"/>
        <v>1.2434121608690218E-3</v>
      </c>
      <c r="GI51" s="40">
        <f t="shared" si="71"/>
        <v>9.4243662884361577E-5</v>
      </c>
      <c r="GJ51" s="40">
        <f t="shared" si="72"/>
        <v>1.4368480040617461E-5</v>
      </c>
      <c r="GK51" s="40">
        <f t="shared" si="73"/>
        <v>-3.5018414847472125E-5</v>
      </c>
      <c r="GL51" s="40">
        <f t="shared" si="74"/>
        <v>8.1833631661653539E-5</v>
      </c>
      <c r="GM51" s="40">
        <f t="shared" si="75"/>
        <v>1.6583139700130035E-5</v>
      </c>
      <c r="GN51" s="40">
        <f t="shared" si="76"/>
        <v>1.2970544828234434E-6</v>
      </c>
      <c r="GO51" s="40">
        <f t="shared" si="77"/>
        <v>-1.7901625593799207E-5</v>
      </c>
      <c r="GP51" s="40">
        <f t="shared" si="78"/>
        <v>0</v>
      </c>
      <c r="GQ51" s="40">
        <f t="shared" si="79"/>
        <v>3.8866115778843845E-5</v>
      </c>
      <c r="GR51" s="40">
        <f t="shared" si="80"/>
        <v>2.9862873754338869E-3</v>
      </c>
      <c r="GS51" s="40">
        <f t="shared" si="81"/>
        <v>5.5638868941856521E-6</v>
      </c>
      <c r="GT51" s="40">
        <f t="shared" si="82"/>
        <v>-5.3806678640850111E-6</v>
      </c>
      <c r="GU51" s="40">
        <f t="shared" si="83"/>
        <v>-1.7752692308243442E-4</v>
      </c>
      <c r="GV51" s="40">
        <f t="shared" si="84"/>
        <v>0</v>
      </c>
      <c r="GW51" s="40">
        <f t="shared" si="85"/>
        <v>5.0535496825554666E-4</v>
      </c>
      <c r="GX51" s="40">
        <f t="shared" si="86"/>
        <v>2.3746614196674745E-6</v>
      </c>
      <c r="GY51" s="40">
        <f t="shared" si="87"/>
        <v>1.2096478103291405E-4</v>
      </c>
      <c r="GZ51" s="40">
        <f t="shared" si="88"/>
        <v>8.5544484461211258E-4</v>
      </c>
      <c r="HA51" s="40">
        <f t="shared" si="89"/>
        <v>3.2999240886622721E-4</v>
      </c>
      <c r="HB51" s="40">
        <f t="shared" si="90"/>
        <v>7.6934479038001099E-5</v>
      </c>
      <c r="HC51" s="40">
        <f t="shared" si="91"/>
        <v>-7.781869202617592E-4</v>
      </c>
      <c r="HD51" s="40">
        <f t="shared" si="92"/>
        <v>-2.030915711653434E-5</v>
      </c>
      <c r="HE51" s="40">
        <f t="shared" si="93"/>
        <v>-2.7316052529526031E-5</v>
      </c>
      <c r="HF51" s="40">
        <f t="shared" si="94"/>
        <v>6.6169619215020428E-5</v>
      </c>
      <c r="HG51" s="40">
        <f t="shared" si="95"/>
        <v>-2.5790799684337191E-5</v>
      </c>
      <c r="HH51" s="40">
        <f t="shared" si="96"/>
        <v>3.3096821235853544E-4</v>
      </c>
      <c r="HI51" s="40">
        <f t="shared" si="97"/>
        <v>3.1211763100190212E-5</v>
      </c>
      <c r="HJ51" s="40">
        <f t="shared" si="98"/>
        <v>-4.7419657375946309E-6</v>
      </c>
      <c r="HK51" s="40">
        <f t="shared" si="99"/>
        <v>-1.7117565058274791E-5</v>
      </c>
      <c r="HL51" s="40">
        <f t="shared" si="100"/>
        <v>2.4954054416690038E-5</v>
      </c>
      <c r="HM51" s="40">
        <f t="shared" si="101"/>
        <v>-5.9241418468147493E-6</v>
      </c>
      <c r="HN51" s="40">
        <f t="shared" si="102"/>
        <v>-2.0758633543268845E-5</v>
      </c>
      <c r="HO51" s="40">
        <f t="shared" si="103"/>
        <v>1.6575600145996502E-6</v>
      </c>
      <c r="HP51" s="40">
        <f t="shared" si="104"/>
        <v>4.4868923419472924E-5</v>
      </c>
      <c r="HQ51" s="40">
        <f t="shared" si="105"/>
        <v>-7.2664376015965017E-6</v>
      </c>
      <c r="HR51" s="40">
        <f t="shared" si="106"/>
        <v>0</v>
      </c>
      <c r="HS51" s="40">
        <f t="shared" si="107"/>
        <v>0</v>
      </c>
      <c r="HT51" s="40">
        <f t="shared" si="108"/>
        <v>1.1625620356557375E-7</v>
      </c>
      <c r="HU51" s="40">
        <f t="shared" si="109"/>
        <v>-1.4208884830997643E-5</v>
      </c>
    </row>
    <row r="52" spans="1:229" x14ac:dyDescent="0.3"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T52" s="17" t="s">
        <v>475</v>
      </c>
    </row>
    <row r="53" spans="1:229" x14ac:dyDescent="0.3"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</row>
    <row r="54" spans="1:229" x14ac:dyDescent="0.3">
      <c r="A54" s="32" t="s">
        <v>332</v>
      </c>
      <c r="B54" s="15">
        <v>212.95070469999999</v>
      </c>
      <c r="C54" s="15">
        <v>96.938854914999993</v>
      </c>
      <c r="D54" s="15">
        <v>98.879943839000006</v>
      </c>
      <c r="E54" s="15">
        <v>104.55874457</v>
      </c>
      <c r="F54" s="15">
        <v>80.986313651000003</v>
      </c>
      <c r="G54" s="15">
        <v>9.0913566129000003</v>
      </c>
      <c r="H54" s="15">
        <v>1415.8902258000001</v>
      </c>
      <c r="I54" s="17">
        <v>10.388863311</v>
      </c>
      <c r="J54" s="17">
        <v>0.1212000644</v>
      </c>
      <c r="K54" s="17">
        <v>1.92077E-4</v>
      </c>
      <c r="L54" s="17">
        <v>1.3051721000000001E-3</v>
      </c>
      <c r="M54" s="17">
        <v>5.4871025556999999</v>
      </c>
      <c r="N54" s="17">
        <v>9.1413889999999998E-4</v>
      </c>
      <c r="O54" s="17">
        <v>0.64859062550000002</v>
      </c>
      <c r="P54" s="17">
        <v>9.7855540000000001E-4</v>
      </c>
      <c r="Q54" s="17">
        <v>5.5732169999999997E-4</v>
      </c>
      <c r="R54" s="17">
        <v>3.2088659999999999E-3</v>
      </c>
      <c r="S54" s="17">
        <v>1.803454E-4</v>
      </c>
      <c r="T54" s="17">
        <v>1.3771721400000001E-2</v>
      </c>
      <c r="U54" s="17">
        <v>1.5226829999999999E-4</v>
      </c>
      <c r="V54" s="17">
        <v>2.3902060000000001E-4</v>
      </c>
      <c r="W54" s="17">
        <v>8.6760328000000003E-8</v>
      </c>
      <c r="X54" s="17">
        <v>1.104691E-4</v>
      </c>
      <c r="Y54" s="17">
        <v>2.4101873867000001</v>
      </c>
      <c r="Z54" s="17">
        <v>0.42405768599999999</v>
      </c>
      <c r="AA54" s="17">
        <v>2.56982922E-2</v>
      </c>
      <c r="AB54" s="17">
        <v>3.9159618999999998E-3</v>
      </c>
      <c r="AD54" s="17">
        <v>1.8626860999999999E-3</v>
      </c>
      <c r="AE54" s="17">
        <v>7.8868406299999999E-2</v>
      </c>
      <c r="AF54" s="17">
        <v>97.179090889999998</v>
      </c>
      <c r="AG54" s="17">
        <v>3.3686778863</v>
      </c>
      <c r="AH54" s="17">
        <v>1.9258191999999999E-3</v>
      </c>
      <c r="AI54" s="17">
        <v>2.1250129000000002E-3</v>
      </c>
      <c r="AJ54" s="17">
        <v>5.7225001999999997E-6</v>
      </c>
      <c r="AK54" s="17">
        <v>5.373324255</v>
      </c>
      <c r="AL54" s="17">
        <v>8.7081528000000004E-7</v>
      </c>
      <c r="AM54" s="17">
        <v>3.3389546000000002E-6</v>
      </c>
      <c r="AN54" s="17">
        <v>1.7511206627</v>
      </c>
      <c r="AO54" s="17">
        <v>0.1882355875</v>
      </c>
      <c r="AP54" s="17">
        <v>1.1875334000000001E-3</v>
      </c>
      <c r="AQ54" s="17">
        <v>2.0612734399999999E-2</v>
      </c>
      <c r="AR54" s="17">
        <v>1.0835318199999999E-2</v>
      </c>
      <c r="AS54" s="17">
        <v>0.16454411299999999</v>
      </c>
      <c r="AT54" s="17">
        <v>1.045083972</v>
      </c>
      <c r="AU54" s="17">
        <v>4.4456670688999997</v>
      </c>
      <c r="AV54" s="17">
        <v>2.4369648813999998</v>
      </c>
      <c r="AW54" s="17">
        <v>1.7167500000000001E-4</v>
      </c>
      <c r="AX54" s="17">
        <v>1.18431E-5</v>
      </c>
      <c r="BA54" s="17">
        <v>0.71439094540000003</v>
      </c>
      <c r="BB54" s="17">
        <v>6.2515849999999996E-3</v>
      </c>
      <c r="BD54" s="17" t="s">
        <v>333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5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5">
        <v>0</v>
      </c>
      <c r="CN54" s="17">
        <v>0</v>
      </c>
      <c r="CO54" s="5">
        <v>0</v>
      </c>
      <c r="CP54" s="5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  <c r="DQ54" s="17">
        <v>0</v>
      </c>
      <c r="DR54" s="17">
        <v>0</v>
      </c>
      <c r="DS54" s="17">
        <v>0</v>
      </c>
      <c r="DT54" s="17">
        <v>0</v>
      </c>
      <c r="DU54" s="17">
        <v>0</v>
      </c>
      <c r="DV54" s="17">
        <v>0</v>
      </c>
      <c r="DW54" s="17">
        <v>0</v>
      </c>
      <c r="DX54" s="17">
        <v>0</v>
      </c>
      <c r="DY54" s="17">
        <v>0</v>
      </c>
      <c r="DZ54" s="17">
        <v>0</v>
      </c>
      <c r="EA54" s="17">
        <v>0</v>
      </c>
      <c r="EB54" s="17">
        <v>0</v>
      </c>
      <c r="EC54" s="17">
        <v>0</v>
      </c>
      <c r="ED54" s="17">
        <v>0</v>
      </c>
      <c r="EE54" s="17">
        <v>0</v>
      </c>
      <c r="EF54" s="17">
        <v>0</v>
      </c>
      <c r="EG54" s="17">
        <v>0</v>
      </c>
      <c r="EH54" s="17">
        <v>0</v>
      </c>
      <c r="EI54" s="17">
        <v>0</v>
      </c>
      <c r="EJ54" s="17">
        <v>0</v>
      </c>
      <c r="EK54" s="17">
        <v>0</v>
      </c>
      <c r="EL54" s="17">
        <v>0</v>
      </c>
      <c r="EM54" s="17">
        <v>0</v>
      </c>
      <c r="EN54" s="17">
        <v>0</v>
      </c>
      <c r="EO54" s="17">
        <v>0</v>
      </c>
      <c r="EP54" s="17">
        <v>0</v>
      </c>
      <c r="EQ54" s="17">
        <v>0</v>
      </c>
      <c r="ER54" s="17">
        <v>0</v>
      </c>
      <c r="ES54" s="17">
        <v>0</v>
      </c>
      <c r="ET54" s="17">
        <v>0</v>
      </c>
      <c r="EU54" s="17">
        <v>0</v>
      </c>
      <c r="EV54" s="17">
        <v>0</v>
      </c>
      <c r="EW54" s="17">
        <v>0</v>
      </c>
      <c r="EX54" s="17">
        <v>0</v>
      </c>
      <c r="EY54" s="17">
        <v>0</v>
      </c>
      <c r="EZ54" s="17">
        <v>0</v>
      </c>
      <c r="FA54" s="17">
        <v>0</v>
      </c>
      <c r="FB54" s="17">
        <v>0</v>
      </c>
      <c r="FC54" s="17">
        <v>0</v>
      </c>
      <c r="FD54" s="17">
        <v>0</v>
      </c>
      <c r="FE54" s="17">
        <v>0</v>
      </c>
      <c r="FF54" s="17">
        <v>0</v>
      </c>
      <c r="FG54" s="17">
        <v>0</v>
      </c>
      <c r="FH54" s="17">
        <v>0</v>
      </c>
      <c r="FI54" s="17">
        <v>0</v>
      </c>
      <c r="FJ54" s="17">
        <v>0</v>
      </c>
      <c r="FK54" s="17">
        <v>0</v>
      </c>
      <c r="FL54" s="17">
        <v>0</v>
      </c>
      <c r="FM54" s="17">
        <v>0</v>
      </c>
      <c r="FN54" s="17">
        <v>0</v>
      </c>
      <c r="FO54" s="17">
        <v>0</v>
      </c>
      <c r="FP54" s="17">
        <v>0</v>
      </c>
      <c r="FQ54" s="17">
        <v>0</v>
      </c>
      <c r="FS54" s="25" t="e">
        <f t="shared" ref="FS54:FS59" si="110">DC54/DY54</f>
        <v>#DIV/0!</v>
      </c>
      <c r="FT54" s="94" t="e">
        <f t="shared" si="56"/>
        <v>#DIV/0!</v>
      </c>
      <c r="FU54" s="40">
        <f t="shared" ref="FU54:FU59" si="111">(CL54-B54)/(B54+1E-50)</f>
        <v>-1</v>
      </c>
      <c r="FV54" s="40">
        <f t="shared" ref="FV54:FV59" si="112">(DR54-C54)/(C54+1E-50)</f>
        <v>-1</v>
      </c>
      <c r="FW54" s="40">
        <f t="shared" ref="FW54:FW59" si="113">(DY54-D54)/(D54+1E-50)</f>
        <v>-1</v>
      </c>
      <c r="FX54" s="40">
        <f t="shared" ref="FX54:FY59" si="114">(EQ54-E54)/(E54+1E-50)</f>
        <v>-1</v>
      </c>
      <c r="FY54" s="40">
        <f t="shared" si="114"/>
        <v>-1</v>
      </c>
      <c r="FZ54" s="40">
        <f t="shared" ref="FZ54:FZ59" si="115">(FG54-G54)/(G54+1E-50)</f>
        <v>-1</v>
      </c>
      <c r="GA54" s="40">
        <f t="shared" ref="GA54:GA59" si="116">(FO54-H54)/(H54+1E-50)</f>
        <v>-1</v>
      </c>
      <c r="GB54" s="40">
        <f t="shared" ref="GB54:GB59" si="117">(BL54-I54)/(I54+1E-50)</f>
        <v>-1</v>
      </c>
      <c r="GC54" s="40">
        <f t="shared" ref="GC54:GC59" si="118">(BH54-J54)/(J54+1E-50)</f>
        <v>-1</v>
      </c>
      <c r="GD54" s="40">
        <f t="shared" ref="GD54:GD59" si="119">(BJ54-K54)/(K54+1E-50)</f>
        <v>-1</v>
      </c>
      <c r="GE54" s="40">
        <f t="shared" ref="GE54:GE59" si="120">(BO54+BP54-L54)/(L54+1E-50)</f>
        <v>-1</v>
      </c>
      <c r="GF54" s="40">
        <f t="shared" ref="GF54:GF59" si="121">(BQ54-M54)/(M54+1E-50)</f>
        <v>-1</v>
      </c>
      <c r="GG54" s="40">
        <f t="shared" ref="GG54:GG59" si="122">(BS54+BT54-N54)/(N54+1E-50)</f>
        <v>-1</v>
      </c>
      <c r="GH54" s="40">
        <f t="shared" ref="GH54:GH59" si="123">(BV54-O54)/(O54+1E-50)</f>
        <v>-1</v>
      </c>
      <c r="GI54" s="40">
        <f t="shared" ref="GI54:GI59" si="124">(BW54+BX54-P54)/(P54+1E-50)</f>
        <v>-1</v>
      </c>
      <c r="GJ54" s="40">
        <f t="shared" ref="GJ54:GJ59" si="125">(BY54-Q54)/(Q54+1E-50)</f>
        <v>-1</v>
      </c>
      <c r="GK54" s="40">
        <f t="shared" ref="GK54:GK59" si="126">(CB54-R54)/(R54+1E-50)</f>
        <v>-1</v>
      </c>
      <c r="GL54" s="40">
        <f t="shared" ref="GL54:GL59" si="127">(CD54+CE54-S54)/(S54+1E-50)</f>
        <v>-1</v>
      </c>
      <c r="GM54" s="40">
        <f t="shared" ref="GM54:GM59" si="128">(CF54-T54)/(T54+1E-50)</f>
        <v>-1</v>
      </c>
      <c r="GN54" s="40">
        <f t="shared" ref="GN54:GN59" si="129">(CH54-U54)/(U54+1E-50)</f>
        <v>-1</v>
      </c>
      <c r="GO54" s="40">
        <f t="shared" ref="GO54:GO59" si="130">(CM54-V54)/(V54+1E-50)</f>
        <v>-1</v>
      </c>
      <c r="GP54" s="40">
        <f t="shared" ref="GP54:GP59" si="131">(BU54-W54)/(W54+1E-50)</f>
        <v>-1</v>
      </c>
      <c r="GQ54" s="40">
        <f t="shared" ref="GQ54:GQ59" si="132">(CS54-X54)/(X54+1E-50)</f>
        <v>-1</v>
      </c>
      <c r="GR54" s="40">
        <f t="shared" ref="GR54:GR59" si="133">(CV54-Y54)/(Y54+1E-50)</f>
        <v>-1</v>
      </c>
      <c r="GS54" s="40">
        <f t="shared" ref="GS54:GS59" si="134">(CY54-Z54)/(Z54+1E-50)</f>
        <v>-1</v>
      </c>
      <c r="GT54" s="40">
        <f t="shared" ref="GT54:GT59" si="135">(DA54+DB54+EO54-AA54)/(AA54+1E-50)</f>
        <v>-1</v>
      </c>
      <c r="GU54" s="40">
        <f t="shared" ref="GU54:GU59" si="136">(DI54+DJ54-AB54)/(AB54+1E-50)</f>
        <v>-1</v>
      </c>
      <c r="GV54" s="40">
        <f t="shared" ref="GV54:GV59" si="137">(DK54-AC54)/(AC54+1E-50)</f>
        <v>0</v>
      </c>
      <c r="GW54" s="40">
        <f t="shared" ref="GW54:GW59" si="138">(DL54+DM54-AD54)/(AD54+1E-50)</f>
        <v>-1</v>
      </c>
      <c r="GX54" s="40">
        <f t="shared" ref="GX54:GX59" si="139">(CG54-AE54)/(AE54+1E-50)</f>
        <v>-1</v>
      </c>
      <c r="GY54" s="40">
        <f t="shared" ref="GY54:GY59" si="140">(DN54-AF54)/(AF54+1E-50)</f>
        <v>-1</v>
      </c>
      <c r="GZ54" s="40">
        <f t="shared" ref="GZ54:GZ59" si="141">(DQ54-AG54)/(AG54+1E-50)</f>
        <v>-1</v>
      </c>
      <c r="HA54" s="40">
        <f t="shared" ref="HA54:HA59" si="142">(DT54+DU54-AH54)/(AH54+1E-50)</f>
        <v>-1</v>
      </c>
      <c r="HB54" s="40">
        <f t="shared" ref="HB54:HB59" si="143">(CJ54-AI54)/(AI54+1E-50)</f>
        <v>-1</v>
      </c>
      <c r="HC54" s="40">
        <f t="shared" ref="HC54:HC59" si="144">(FB54-AJ54)/(AJ54+1E-50)</f>
        <v>-1</v>
      </c>
      <c r="HD54" s="40">
        <f t="shared" ref="HD54:HD59" si="145">(FM54-AK54)/(AK54+1E-50)</f>
        <v>-1</v>
      </c>
      <c r="HE54" s="40">
        <f t="shared" ref="HE54:HE59" si="146">(CI54-AL54)/(AL54+1E-50)</f>
        <v>-1</v>
      </c>
      <c r="HF54" s="40">
        <f t="shared" ref="HF54:HF59" si="147">(CK54-AM54)/(AM54+1E-50)</f>
        <v>-1</v>
      </c>
      <c r="HG54" s="40">
        <f t="shared" ref="HG54:HG59" si="148">(FP54-AN54)/(AN54+1E-50)</f>
        <v>-1</v>
      </c>
      <c r="HH54" s="40">
        <f t="shared" ref="HH54:HL59" si="149">(EC54-AO54)/(AO54+1E-50)</f>
        <v>-1</v>
      </c>
      <c r="HI54" s="40">
        <f t="shared" si="149"/>
        <v>-1</v>
      </c>
      <c r="HJ54" s="40">
        <f t="shared" si="149"/>
        <v>-1</v>
      </c>
      <c r="HK54" s="40">
        <f t="shared" si="149"/>
        <v>-1</v>
      </c>
      <c r="HL54" s="40">
        <f t="shared" si="149"/>
        <v>-1</v>
      </c>
      <c r="HM54" s="40">
        <f t="shared" ref="HM54:HM59" si="150">(CQ54-AT54)/(AT54+1E-50)</f>
        <v>-1</v>
      </c>
      <c r="HN54" s="40">
        <f t="shared" ref="HN54:HN59" si="151">(CZ54-AU54)/(AU54+1E-50)</f>
        <v>-1</v>
      </c>
      <c r="HO54" s="40">
        <f t="shared" ref="HO54:HO59" si="152">(FI54-AV54)/(AV54+1E-50)</f>
        <v>-1</v>
      </c>
      <c r="HP54" s="40">
        <f t="shared" ref="HP54:HP59" si="153">(BG54-AW54)/(AW54+1E-50)</f>
        <v>-1</v>
      </c>
      <c r="HQ54" s="40">
        <f t="shared" ref="HQ54:HQ59" si="154">(CC54-AX54)/(AX54+1E-50)</f>
        <v>-1</v>
      </c>
      <c r="HR54" s="40">
        <f t="shared" ref="HR54:HR59" si="155">(BI54-AY54)/(AY54+1E-50)</f>
        <v>0</v>
      </c>
      <c r="HS54" s="40">
        <f t="shared" ref="HS54:HS59" si="156">(BZ54-AZ54)/(AZ54+1E-50)</f>
        <v>0</v>
      </c>
      <c r="HT54" s="40">
        <f t="shared" ref="HT54:HT59" si="157">(DO54-BA54)/(BA54+1E-50)</f>
        <v>-1</v>
      </c>
      <c r="HU54" s="40">
        <f t="shared" ref="HU54:HU59" si="158">(BR54-BB54)/(BB54+1E-50)</f>
        <v>-1</v>
      </c>
    </row>
    <row r="55" spans="1:229" x14ac:dyDescent="0.3">
      <c r="A55" s="32" t="s">
        <v>334</v>
      </c>
      <c r="B55" s="15">
        <v>41805.555407</v>
      </c>
      <c r="C55" s="15">
        <v>688.32135329000005</v>
      </c>
      <c r="D55" s="15">
        <v>12537.065415999999</v>
      </c>
      <c r="E55" s="15">
        <v>8686.6235710000001</v>
      </c>
      <c r="F55" s="15">
        <v>7916.2641165000005</v>
      </c>
      <c r="G55" s="15">
        <v>853.70160228999998</v>
      </c>
      <c r="H55" s="15">
        <v>2880.5519009</v>
      </c>
      <c r="I55" s="17">
        <v>19.873528101000002</v>
      </c>
      <c r="J55" s="17">
        <v>0.63450770619999997</v>
      </c>
      <c r="K55" s="17">
        <v>0.54631200000000002</v>
      </c>
      <c r="L55" s="17">
        <v>7.7516604099999997E-2</v>
      </c>
      <c r="M55" s="17">
        <v>37.465910567000002</v>
      </c>
      <c r="N55" s="17">
        <v>1.93013353E-2</v>
      </c>
      <c r="O55" s="17">
        <v>3.5158372304999999</v>
      </c>
      <c r="P55" s="17">
        <v>3.1698533500000001E-2</v>
      </c>
      <c r="R55" s="17">
        <v>2.9324994E-3</v>
      </c>
      <c r="S55" s="17">
        <v>5.9407593999999996E-3</v>
      </c>
      <c r="T55" s="17">
        <v>0.76694018269999997</v>
      </c>
      <c r="U55" s="17">
        <v>0.54631200000000002</v>
      </c>
      <c r="V55" s="17">
        <v>5.837603E-4</v>
      </c>
      <c r="W55" s="5">
        <v>5.96441E-5</v>
      </c>
      <c r="Y55" s="17">
        <v>22.390605595</v>
      </c>
      <c r="Z55" s="17">
        <v>13.511420175</v>
      </c>
      <c r="AA55" s="17">
        <v>4.0466539099999997E-2</v>
      </c>
      <c r="AB55" s="17">
        <v>9.0681968099999996E-2</v>
      </c>
      <c r="AD55" s="17">
        <v>0.1161458766</v>
      </c>
      <c r="AE55" s="17">
        <v>1.9722645034999999</v>
      </c>
      <c r="AF55" s="17">
        <v>14.699802569999999</v>
      </c>
      <c r="AG55" s="17">
        <v>1.4770101541</v>
      </c>
      <c r="AH55" s="17">
        <v>2.2441490111000002</v>
      </c>
      <c r="AI55" s="17">
        <v>1.0927143100000001</v>
      </c>
      <c r="AK55" s="17">
        <v>53.054002912000001</v>
      </c>
      <c r="AM55" s="17">
        <v>0.54631200000000002</v>
      </c>
      <c r="AN55" s="17">
        <v>13.465952573999999</v>
      </c>
      <c r="AO55" s="17">
        <v>0.25627018740000002</v>
      </c>
      <c r="AP55" s="17">
        <v>5.7534876999999996E-3</v>
      </c>
      <c r="AQ55" s="17">
        <v>9.1650069400000006E-2</v>
      </c>
      <c r="AR55" s="17">
        <v>4.8531401699999997E-2</v>
      </c>
      <c r="AS55" s="17">
        <v>0.54054441600000003</v>
      </c>
      <c r="AT55" s="17">
        <v>7.4674665501000002</v>
      </c>
      <c r="AU55" s="17">
        <v>32.746047425999997</v>
      </c>
      <c r="AV55" s="17">
        <v>13.842007655</v>
      </c>
      <c r="BA55" s="17">
        <v>3.16999275</v>
      </c>
      <c r="BB55" s="17">
        <v>2.7387822100000001E-2</v>
      </c>
      <c r="BD55" s="17" t="s">
        <v>334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S55" s="25" t="e">
        <f t="shared" si="110"/>
        <v>#DIV/0!</v>
      </c>
      <c r="FT55" s="94" t="e">
        <f t="shared" si="56"/>
        <v>#DIV/0!</v>
      </c>
      <c r="FU55" s="40">
        <f t="shared" si="111"/>
        <v>-1</v>
      </c>
      <c r="FV55" s="40">
        <f t="shared" si="112"/>
        <v>-1</v>
      </c>
      <c r="FW55" s="40">
        <f t="shared" si="113"/>
        <v>-1</v>
      </c>
      <c r="FX55" s="40">
        <f t="shared" si="114"/>
        <v>-1</v>
      </c>
      <c r="FY55" s="40">
        <f t="shared" si="114"/>
        <v>-1</v>
      </c>
      <c r="FZ55" s="40">
        <f t="shared" si="115"/>
        <v>-1</v>
      </c>
      <c r="GA55" s="40">
        <f t="shared" si="116"/>
        <v>-1</v>
      </c>
      <c r="GB55" s="40">
        <f t="shared" si="117"/>
        <v>-1</v>
      </c>
      <c r="GC55" s="40">
        <f t="shared" si="118"/>
        <v>-1</v>
      </c>
      <c r="GD55" s="40">
        <f t="shared" si="119"/>
        <v>-1</v>
      </c>
      <c r="GE55" s="40">
        <f t="shared" si="120"/>
        <v>-1</v>
      </c>
      <c r="GF55" s="40">
        <f t="shared" si="121"/>
        <v>-1</v>
      </c>
      <c r="GG55" s="40">
        <f t="shared" si="122"/>
        <v>-1</v>
      </c>
      <c r="GH55" s="40">
        <f t="shared" si="123"/>
        <v>-1</v>
      </c>
      <c r="GI55" s="40">
        <f t="shared" si="124"/>
        <v>-1</v>
      </c>
      <c r="GJ55" s="40">
        <f t="shared" si="125"/>
        <v>0</v>
      </c>
      <c r="GK55" s="40">
        <f t="shared" si="126"/>
        <v>-1</v>
      </c>
      <c r="GL55" s="40">
        <f t="shared" si="127"/>
        <v>-1</v>
      </c>
      <c r="GM55" s="40">
        <f t="shared" si="128"/>
        <v>-1</v>
      </c>
      <c r="GN55" s="40">
        <f t="shared" si="129"/>
        <v>-1</v>
      </c>
      <c r="GO55" s="40">
        <f t="shared" si="130"/>
        <v>-1</v>
      </c>
      <c r="GP55" s="40">
        <f t="shared" si="131"/>
        <v>-1</v>
      </c>
      <c r="GQ55" s="40">
        <f t="shared" si="132"/>
        <v>0</v>
      </c>
      <c r="GR55" s="40">
        <f t="shared" si="133"/>
        <v>-1</v>
      </c>
      <c r="GS55" s="40">
        <f t="shared" si="134"/>
        <v>-1</v>
      </c>
      <c r="GT55" s="40">
        <f t="shared" si="135"/>
        <v>-1</v>
      </c>
      <c r="GU55" s="40">
        <f t="shared" si="136"/>
        <v>-1</v>
      </c>
      <c r="GV55" s="40">
        <f t="shared" si="137"/>
        <v>0</v>
      </c>
      <c r="GW55" s="40">
        <f t="shared" si="138"/>
        <v>-1</v>
      </c>
      <c r="GX55" s="40">
        <f t="shared" si="139"/>
        <v>-1</v>
      </c>
      <c r="GY55" s="40">
        <f t="shared" si="140"/>
        <v>-1</v>
      </c>
      <c r="GZ55" s="40">
        <f t="shared" si="141"/>
        <v>-1</v>
      </c>
      <c r="HA55" s="40">
        <f t="shared" si="142"/>
        <v>-1</v>
      </c>
      <c r="HB55" s="40">
        <f t="shared" si="143"/>
        <v>-1</v>
      </c>
      <c r="HC55" s="40">
        <f t="shared" si="144"/>
        <v>0</v>
      </c>
      <c r="HD55" s="40">
        <f t="shared" si="145"/>
        <v>-1</v>
      </c>
      <c r="HE55" s="40">
        <f t="shared" si="146"/>
        <v>0</v>
      </c>
      <c r="HF55" s="40">
        <f t="shared" si="147"/>
        <v>-1</v>
      </c>
      <c r="HG55" s="40">
        <f t="shared" si="148"/>
        <v>-1</v>
      </c>
      <c r="HH55" s="40">
        <f t="shared" si="149"/>
        <v>-1</v>
      </c>
      <c r="HI55" s="40">
        <f t="shared" si="149"/>
        <v>-1</v>
      </c>
      <c r="HJ55" s="40">
        <f t="shared" si="149"/>
        <v>-1</v>
      </c>
      <c r="HK55" s="40">
        <f t="shared" si="149"/>
        <v>-1</v>
      </c>
      <c r="HL55" s="40">
        <f t="shared" si="149"/>
        <v>-1</v>
      </c>
      <c r="HM55" s="40">
        <f t="shared" si="150"/>
        <v>-1</v>
      </c>
      <c r="HN55" s="40">
        <f t="shared" si="151"/>
        <v>-1</v>
      </c>
      <c r="HO55" s="40">
        <f t="shared" si="152"/>
        <v>-1</v>
      </c>
      <c r="HP55" s="40">
        <f t="shared" si="153"/>
        <v>0</v>
      </c>
      <c r="HQ55" s="40">
        <f t="shared" si="154"/>
        <v>0</v>
      </c>
      <c r="HR55" s="40">
        <f t="shared" si="155"/>
        <v>0</v>
      </c>
      <c r="HS55" s="40">
        <f t="shared" si="156"/>
        <v>0</v>
      </c>
      <c r="HT55" s="40">
        <f t="shared" si="157"/>
        <v>-1</v>
      </c>
      <c r="HU55" s="40">
        <f t="shared" si="158"/>
        <v>-1</v>
      </c>
    </row>
    <row r="56" spans="1:229" x14ac:dyDescent="0.3">
      <c r="A56" s="32" t="s">
        <v>335</v>
      </c>
      <c r="B56" s="15">
        <v>7382.2193821000001</v>
      </c>
      <c r="C56" s="15">
        <v>478.11186548000001</v>
      </c>
      <c r="D56" s="15">
        <v>541.6345235</v>
      </c>
      <c r="E56" s="15">
        <v>2183.4084865</v>
      </c>
      <c r="F56" s="15">
        <v>2003.7283688</v>
      </c>
      <c r="G56" s="15">
        <v>68.066511057</v>
      </c>
      <c r="H56" s="15">
        <v>8074.4409863999999</v>
      </c>
      <c r="I56" s="17">
        <v>27.978414880999999</v>
      </c>
      <c r="J56" s="17">
        <v>0.25511154940000003</v>
      </c>
      <c r="K56" s="17">
        <v>9.6959320000000009E-3</v>
      </c>
      <c r="L56" s="17">
        <v>1.9632570000000001E-4</v>
      </c>
      <c r="M56" s="17">
        <v>32.598307263999999</v>
      </c>
      <c r="N56" s="17">
        <v>6.7789593E-6</v>
      </c>
      <c r="O56" s="17">
        <v>2.8350212691999999</v>
      </c>
      <c r="P56" s="17">
        <v>1.1325775E-3</v>
      </c>
      <c r="Q56" s="17">
        <v>2.813332E-2</v>
      </c>
      <c r="R56" s="17">
        <v>0.16176628000000001</v>
      </c>
      <c r="S56" s="17">
        <v>2.1518970000000001E-4</v>
      </c>
      <c r="T56" s="17">
        <v>5.5314352599999998E-2</v>
      </c>
      <c r="U56" s="17">
        <v>7.6864159999999997E-3</v>
      </c>
      <c r="V56" s="17">
        <v>5.7023715999999997E-3</v>
      </c>
      <c r="X56" s="17">
        <v>5.5764220000000001E-3</v>
      </c>
      <c r="Y56" s="17">
        <v>27.378816185000002</v>
      </c>
      <c r="Z56" s="17">
        <v>3.8343020708000002</v>
      </c>
      <c r="AA56" s="17">
        <v>2.7799931900000002E-2</v>
      </c>
      <c r="AB56" s="17">
        <v>5.6885516999999998E-3</v>
      </c>
      <c r="AE56" s="17">
        <v>0.38489871380000001</v>
      </c>
      <c r="AF56" s="17">
        <v>43.442992500000003</v>
      </c>
      <c r="AG56" s="17">
        <v>1.9927974285000001</v>
      </c>
      <c r="AH56" s="17">
        <v>1.597898E-4</v>
      </c>
      <c r="AI56" s="17">
        <v>0.10725812</v>
      </c>
      <c r="AJ56" s="17">
        <v>2.8886899999999997E-4</v>
      </c>
      <c r="AK56" s="17">
        <v>104.98362587</v>
      </c>
      <c r="AL56" s="17">
        <v>4.3958200000000002E-5</v>
      </c>
      <c r="AM56" s="17">
        <v>1.6854819999999999E-4</v>
      </c>
      <c r="AN56" s="17">
        <v>43.241536332999999</v>
      </c>
      <c r="AO56" s="17">
        <v>0.1420533437</v>
      </c>
      <c r="AP56" s="17">
        <v>2.4900416999999999E-3</v>
      </c>
      <c r="AQ56" s="17">
        <v>4.2560463999999999E-2</v>
      </c>
      <c r="AR56" s="17">
        <v>2.2778955199999999E-2</v>
      </c>
      <c r="AS56" s="17">
        <v>0.23168165969999999</v>
      </c>
      <c r="AT56" s="17">
        <v>8.0832372928999998</v>
      </c>
      <c r="AU56" s="17">
        <v>129.47758970999999</v>
      </c>
      <c r="AV56" s="17">
        <v>8.5926319691999993</v>
      </c>
      <c r="AW56" s="17">
        <v>8.6660450000000007E-3</v>
      </c>
      <c r="AX56" s="17">
        <v>5.978318E-4</v>
      </c>
      <c r="BA56" s="17">
        <v>1.50229225</v>
      </c>
      <c r="BB56" s="17">
        <v>1.2911037699999999E-2</v>
      </c>
      <c r="BD56" s="17" t="s">
        <v>335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5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S56" s="25" t="e">
        <f t="shared" si="110"/>
        <v>#DIV/0!</v>
      </c>
      <c r="FT56" s="94" t="e">
        <f t="shared" si="56"/>
        <v>#DIV/0!</v>
      </c>
      <c r="FU56" s="40">
        <f t="shared" si="111"/>
        <v>-1</v>
      </c>
      <c r="FV56" s="40">
        <f t="shared" si="112"/>
        <v>-1</v>
      </c>
      <c r="FW56" s="40">
        <f t="shared" si="113"/>
        <v>-1</v>
      </c>
      <c r="FX56" s="40">
        <f t="shared" si="114"/>
        <v>-1</v>
      </c>
      <c r="FY56" s="40">
        <f t="shared" si="114"/>
        <v>-1</v>
      </c>
      <c r="FZ56" s="40">
        <f t="shared" si="115"/>
        <v>-1</v>
      </c>
      <c r="GA56" s="40">
        <f t="shared" si="116"/>
        <v>-1</v>
      </c>
      <c r="GB56" s="40">
        <f t="shared" si="117"/>
        <v>-1</v>
      </c>
      <c r="GC56" s="40">
        <f t="shared" si="118"/>
        <v>-1</v>
      </c>
      <c r="GD56" s="40">
        <f t="shared" si="119"/>
        <v>-1</v>
      </c>
      <c r="GE56" s="40">
        <f t="shared" si="120"/>
        <v>-1</v>
      </c>
      <c r="GF56" s="40">
        <f t="shared" si="121"/>
        <v>-1</v>
      </c>
      <c r="GG56" s="40">
        <f t="shared" si="122"/>
        <v>-1</v>
      </c>
      <c r="GH56" s="40">
        <f t="shared" si="123"/>
        <v>-1</v>
      </c>
      <c r="GI56" s="40">
        <f t="shared" si="124"/>
        <v>-1</v>
      </c>
      <c r="GJ56" s="40">
        <f t="shared" si="125"/>
        <v>-1</v>
      </c>
      <c r="GK56" s="40">
        <f t="shared" si="126"/>
        <v>-1</v>
      </c>
      <c r="GL56" s="40">
        <f t="shared" si="127"/>
        <v>-1</v>
      </c>
      <c r="GM56" s="40">
        <f t="shared" si="128"/>
        <v>-1</v>
      </c>
      <c r="GN56" s="40">
        <f t="shared" si="129"/>
        <v>-1</v>
      </c>
      <c r="GO56" s="40">
        <f t="shared" si="130"/>
        <v>-1</v>
      </c>
      <c r="GP56" s="40">
        <f t="shared" si="131"/>
        <v>0</v>
      </c>
      <c r="GQ56" s="40">
        <f t="shared" si="132"/>
        <v>-1</v>
      </c>
      <c r="GR56" s="40">
        <f t="shared" si="133"/>
        <v>-1</v>
      </c>
      <c r="GS56" s="40">
        <f t="shared" si="134"/>
        <v>-1</v>
      </c>
      <c r="GT56" s="40">
        <f t="shared" si="135"/>
        <v>-1</v>
      </c>
      <c r="GU56" s="40">
        <f t="shared" si="136"/>
        <v>-1</v>
      </c>
      <c r="GV56" s="40">
        <f t="shared" si="137"/>
        <v>0</v>
      </c>
      <c r="GW56" s="40">
        <f t="shared" si="138"/>
        <v>0</v>
      </c>
      <c r="GX56" s="40">
        <f t="shared" si="139"/>
        <v>-1</v>
      </c>
      <c r="GY56" s="40">
        <f t="shared" si="140"/>
        <v>-1</v>
      </c>
      <c r="GZ56" s="40">
        <f t="shared" si="141"/>
        <v>-1</v>
      </c>
      <c r="HA56" s="40">
        <f t="shared" si="142"/>
        <v>-1</v>
      </c>
      <c r="HB56" s="40">
        <f t="shared" si="143"/>
        <v>-1</v>
      </c>
      <c r="HC56" s="40">
        <f t="shared" si="144"/>
        <v>-1</v>
      </c>
      <c r="HD56" s="40">
        <f t="shared" si="145"/>
        <v>-1</v>
      </c>
      <c r="HE56" s="40">
        <f t="shared" si="146"/>
        <v>-1</v>
      </c>
      <c r="HF56" s="40">
        <f t="shared" si="147"/>
        <v>-1</v>
      </c>
      <c r="HG56" s="40">
        <f t="shared" si="148"/>
        <v>-1</v>
      </c>
      <c r="HH56" s="40">
        <f t="shared" si="149"/>
        <v>-1</v>
      </c>
      <c r="HI56" s="40">
        <f t="shared" si="149"/>
        <v>-1</v>
      </c>
      <c r="HJ56" s="40">
        <f t="shared" si="149"/>
        <v>-1</v>
      </c>
      <c r="HK56" s="40">
        <f t="shared" si="149"/>
        <v>-1</v>
      </c>
      <c r="HL56" s="40">
        <f t="shared" si="149"/>
        <v>-1</v>
      </c>
      <c r="HM56" s="40">
        <f t="shared" si="150"/>
        <v>-1</v>
      </c>
      <c r="HN56" s="40">
        <f t="shared" si="151"/>
        <v>-1</v>
      </c>
      <c r="HO56" s="40">
        <f t="shared" si="152"/>
        <v>-1</v>
      </c>
      <c r="HP56" s="40">
        <f t="shared" si="153"/>
        <v>-1</v>
      </c>
      <c r="HQ56" s="40">
        <f t="shared" si="154"/>
        <v>-1</v>
      </c>
      <c r="HR56" s="40">
        <f t="shared" si="155"/>
        <v>0</v>
      </c>
      <c r="HS56" s="40">
        <f t="shared" si="156"/>
        <v>0</v>
      </c>
      <c r="HT56" s="40">
        <f t="shared" si="157"/>
        <v>-1</v>
      </c>
      <c r="HU56" s="40">
        <f t="shared" si="158"/>
        <v>-1</v>
      </c>
    </row>
    <row r="57" spans="1:229" x14ac:dyDescent="0.3">
      <c r="A57" s="32" t="s">
        <v>336</v>
      </c>
      <c r="B57" s="15">
        <v>10706.893077000001</v>
      </c>
      <c r="C57" s="15">
        <v>414.43196208000001</v>
      </c>
      <c r="D57" s="15">
        <v>6030.4537486999998</v>
      </c>
      <c r="E57" s="15">
        <v>3683.2453243999998</v>
      </c>
      <c r="F57" s="15">
        <v>3132.2742813999998</v>
      </c>
      <c r="G57" s="15">
        <v>444.67083624999998</v>
      </c>
      <c r="H57" s="15">
        <v>3706.1752305999998</v>
      </c>
      <c r="I57" s="17">
        <v>26.144810712000002</v>
      </c>
      <c r="J57" s="17">
        <v>0.95038200110000004</v>
      </c>
      <c r="K57" s="17">
        <v>1.4692125E-2</v>
      </c>
      <c r="L57" s="17">
        <v>0.4393734259</v>
      </c>
      <c r="M57" s="17">
        <v>33.019714901</v>
      </c>
      <c r="N57" s="17">
        <v>0.3292009468</v>
      </c>
      <c r="O57" s="17">
        <v>4.0752026349000001</v>
      </c>
      <c r="P57" s="17">
        <v>0.33183865779999999</v>
      </c>
      <c r="Q57" s="17">
        <v>4.2630019999999998E-2</v>
      </c>
      <c r="R57" s="17">
        <v>0.24512252000000001</v>
      </c>
      <c r="S57" s="17">
        <v>6.2277651999999998E-3</v>
      </c>
      <c r="T57" s="17">
        <v>0.12904382070000001</v>
      </c>
      <c r="U57" s="17">
        <v>1.1647124999999999E-2</v>
      </c>
      <c r="V57" s="17">
        <v>8.8073539999999999E-3</v>
      </c>
      <c r="X57" s="17">
        <v>8.4498750000000008E-3</v>
      </c>
      <c r="Y57" s="17">
        <v>25.755436002</v>
      </c>
      <c r="Z57" s="17">
        <v>8.4314926836000001</v>
      </c>
      <c r="AA57" s="17">
        <v>5.4056567E-2</v>
      </c>
      <c r="AB57" s="17">
        <v>1.4244408199999999E-2</v>
      </c>
      <c r="AD57" s="17">
        <v>0.65837012939999995</v>
      </c>
      <c r="AE57" s="17">
        <v>0.67737616919999999</v>
      </c>
      <c r="AF57" s="17">
        <v>1.6119597949</v>
      </c>
      <c r="AG57" s="17">
        <v>1.7637038643</v>
      </c>
      <c r="AH57" s="17">
        <v>0.32955944619999999</v>
      </c>
      <c r="AI57" s="17">
        <v>0.162526895</v>
      </c>
      <c r="AJ57" s="17">
        <v>4.3771899999999999E-4</v>
      </c>
      <c r="AK57" s="17">
        <v>46.661254714999998</v>
      </c>
      <c r="AL57" s="17">
        <v>6.6609300000000006E-5</v>
      </c>
      <c r="AM57" s="17">
        <v>2.5539900000000001E-4</v>
      </c>
      <c r="AN57" s="17">
        <v>18.773725001999999</v>
      </c>
      <c r="AO57" s="17">
        <v>0.35051880540000002</v>
      </c>
      <c r="AP57" s="17">
        <v>5.9089240999999999E-3</v>
      </c>
      <c r="AQ57" s="17">
        <v>9.2474624899999996E-2</v>
      </c>
      <c r="AR57" s="17">
        <v>4.8789999899999999E-2</v>
      </c>
      <c r="AS57" s="17">
        <v>0.79982486689999999</v>
      </c>
      <c r="AT57" s="17">
        <v>7.0434425561999996</v>
      </c>
      <c r="AU57" s="17">
        <v>48.168916420999999</v>
      </c>
      <c r="AV57" s="17">
        <v>13.384536625999999</v>
      </c>
      <c r="AW57" s="17">
        <v>1.3131558999999999E-2</v>
      </c>
      <c r="AX57" s="17">
        <v>9.0588750000000003E-4</v>
      </c>
      <c r="BA57" s="17">
        <v>3.1811880143</v>
      </c>
      <c r="BB57" s="17">
        <v>2.75449558E-2</v>
      </c>
      <c r="BD57" s="17" t="s">
        <v>336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S57" s="25" t="e">
        <f t="shared" si="110"/>
        <v>#DIV/0!</v>
      </c>
      <c r="FT57" s="94" t="e">
        <f t="shared" si="56"/>
        <v>#DIV/0!</v>
      </c>
      <c r="FU57" s="40">
        <f t="shared" si="111"/>
        <v>-1</v>
      </c>
      <c r="FV57" s="40">
        <f t="shared" si="112"/>
        <v>-1</v>
      </c>
      <c r="FW57" s="40">
        <f t="shared" si="113"/>
        <v>-1</v>
      </c>
      <c r="FX57" s="40">
        <f t="shared" si="114"/>
        <v>-1</v>
      </c>
      <c r="FY57" s="40">
        <f t="shared" si="114"/>
        <v>-1</v>
      </c>
      <c r="FZ57" s="40">
        <f t="shared" si="115"/>
        <v>-1</v>
      </c>
      <c r="GA57" s="40">
        <f t="shared" si="116"/>
        <v>-1</v>
      </c>
      <c r="GB57" s="40">
        <f t="shared" si="117"/>
        <v>-1</v>
      </c>
      <c r="GC57" s="40">
        <f t="shared" si="118"/>
        <v>-1</v>
      </c>
      <c r="GD57" s="40">
        <f t="shared" si="119"/>
        <v>-1</v>
      </c>
      <c r="GE57" s="40">
        <f t="shared" si="120"/>
        <v>-1</v>
      </c>
      <c r="GF57" s="40">
        <f t="shared" si="121"/>
        <v>-1</v>
      </c>
      <c r="GG57" s="40">
        <f t="shared" si="122"/>
        <v>-1</v>
      </c>
      <c r="GH57" s="40">
        <f t="shared" si="123"/>
        <v>-1</v>
      </c>
      <c r="GI57" s="40">
        <f t="shared" si="124"/>
        <v>-1</v>
      </c>
      <c r="GJ57" s="40">
        <f t="shared" si="125"/>
        <v>-1</v>
      </c>
      <c r="GK57" s="40">
        <f t="shared" si="126"/>
        <v>-1</v>
      </c>
      <c r="GL57" s="40">
        <f t="shared" si="127"/>
        <v>-1</v>
      </c>
      <c r="GM57" s="40">
        <f t="shared" si="128"/>
        <v>-1</v>
      </c>
      <c r="GN57" s="40">
        <f t="shared" si="129"/>
        <v>-1</v>
      </c>
      <c r="GO57" s="40">
        <f t="shared" si="130"/>
        <v>-1</v>
      </c>
      <c r="GP57" s="40">
        <f t="shared" si="131"/>
        <v>0</v>
      </c>
      <c r="GQ57" s="40">
        <f t="shared" si="132"/>
        <v>-1</v>
      </c>
      <c r="GR57" s="40">
        <f t="shared" si="133"/>
        <v>-1</v>
      </c>
      <c r="GS57" s="40">
        <f t="shared" si="134"/>
        <v>-1</v>
      </c>
      <c r="GT57" s="40">
        <f t="shared" si="135"/>
        <v>-1</v>
      </c>
      <c r="GU57" s="40">
        <f t="shared" si="136"/>
        <v>-1</v>
      </c>
      <c r="GV57" s="40">
        <f t="shared" si="137"/>
        <v>0</v>
      </c>
      <c r="GW57" s="40">
        <f t="shared" si="138"/>
        <v>-1</v>
      </c>
      <c r="GX57" s="40">
        <f t="shared" si="139"/>
        <v>-1</v>
      </c>
      <c r="GY57" s="40">
        <f t="shared" si="140"/>
        <v>-1</v>
      </c>
      <c r="GZ57" s="40">
        <f t="shared" si="141"/>
        <v>-1</v>
      </c>
      <c r="HA57" s="40">
        <f t="shared" si="142"/>
        <v>-1</v>
      </c>
      <c r="HB57" s="40">
        <f t="shared" si="143"/>
        <v>-1</v>
      </c>
      <c r="HC57" s="40">
        <f t="shared" si="144"/>
        <v>-1</v>
      </c>
      <c r="HD57" s="40">
        <f t="shared" si="145"/>
        <v>-1</v>
      </c>
      <c r="HE57" s="40">
        <f t="shared" si="146"/>
        <v>-1</v>
      </c>
      <c r="HF57" s="40">
        <f t="shared" si="147"/>
        <v>-1</v>
      </c>
      <c r="HG57" s="40">
        <f t="shared" si="148"/>
        <v>-1</v>
      </c>
      <c r="HH57" s="40">
        <f t="shared" si="149"/>
        <v>-1</v>
      </c>
      <c r="HI57" s="40">
        <f t="shared" si="149"/>
        <v>-1</v>
      </c>
      <c r="HJ57" s="40">
        <f t="shared" si="149"/>
        <v>-1</v>
      </c>
      <c r="HK57" s="40">
        <f t="shared" si="149"/>
        <v>-1</v>
      </c>
      <c r="HL57" s="40">
        <f t="shared" si="149"/>
        <v>-1</v>
      </c>
      <c r="HM57" s="40">
        <f t="shared" si="150"/>
        <v>-1</v>
      </c>
      <c r="HN57" s="40">
        <f t="shared" si="151"/>
        <v>-1</v>
      </c>
      <c r="HO57" s="40">
        <f t="shared" si="152"/>
        <v>-1</v>
      </c>
      <c r="HP57" s="40">
        <f t="shared" si="153"/>
        <v>-1</v>
      </c>
      <c r="HQ57" s="40">
        <f t="shared" si="154"/>
        <v>-1</v>
      </c>
      <c r="HR57" s="40">
        <f t="shared" si="155"/>
        <v>0</v>
      </c>
      <c r="HS57" s="40">
        <f t="shared" si="156"/>
        <v>0</v>
      </c>
      <c r="HT57" s="40">
        <f t="shared" si="157"/>
        <v>-1</v>
      </c>
      <c r="HU57" s="40">
        <f t="shared" si="158"/>
        <v>-1</v>
      </c>
    </row>
    <row r="58" spans="1:229" x14ac:dyDescent="0.3">
      <c r="A58" s="32" t="s">
        <v>337</v>
      </c>
      <c r="B58" s="15">
        <v>336.36631025000003</v>
      </c>
      <c r="C58" s="15">
        <v>13.94721842</v>
      </c>
      <c r="D58" s="15">
        <v>60.770914611999999</v>
      </c>
      <c r="E58" s="15">
        <v>112.06748929</v>
      </c>
      <c r="F58" s="15">
        <v>98.714221460000005</v>
      </c>
      <c r="G58" s="15">
        <v>5.3484449198000004</v>
      </c>
      <c r="H58" s="15">
        <v>227.44659609999999</v>
      </c>
      <c r="I58" s="17">
        <v>0.8942332221</v>
      </c>
      <c r="J58" s="17">
        <v>2.7279582899999998E-2</v>
      </c>
      <c r="L58" s="17">
        <v>1.7344900000000001E-5</v>
      </c>
      <c r="M58" s="17">
        <v>1.6248375104999999</v>
      </c>
      <c r="N58" s="5">
        <v>7.5534499000000003E-7</v>
      </c>
      <c r="O58" s="17">
        <v>0.1426894474</v>
      </c>
      <c r="P58" s="17">
        <v>9.8960800000000003E-5</v>
      </c>
      <c r="S58" s="17">
        <v>1.8800999999999998E-5</v>
      </c>
      <c r="T58" s="17">
        <v>1.4995243599999999E-2</v>
      </c>
      <c r="V58" s="17">
        <v>2.0445299999999999E-5</v>
      </c>
      <c r="Y58" s="17">
        <v>0.90631459700000006</v>
      </c>
      <c r="Z58" s="17">
        <v>0.30181411139999997</v>
      </c>
      <c r="AA58" s="17">
        <v>1.9927491999999999E-3</v>
      </c>
      <c r="AB58" s="17">
        <v>7.0122719999999997E-4</v>
      </c>
      <c r="AD58" s="5">
        <v>3.2800779000000001E-7</v>
      </c>
      <c r="AE58" s="17">
        <v>1.1551587E-2</v>
      </c>
      <c r="AG58" s="17">
        <v>6.5938289600000005E-2</v>
      </c>
      <c r="AH58" s="17">
        <v>1.41028E-5</v>
      </c>
      <c r="AK58" s="17">
        <v>3.1256485573999999</v>
      </c>
      <c r="AN58" s="17">
        <v>1.170499886</v>
      </c>
      <c r="AO58" s="17">
        <v>1.0461654000000001E-2</v>
      </c>
      <c r="AP58" s="17">
        <v>1.8401290000000001E-4</v>
      </c>
      <c r="AQ58" s="17">
        <v>3.1451840000000001E-3</v>
      </c>
      <c r="AR58" s="17">
        <v>1.6833433E-3</v>
      </c>
      <c r="AS58" s="17">
        <v>2.46079596E-2</v>
      </c>
      <c r="AT58" s="17">
        <v>0.31087711750000002</v>
      </c>
      <c r="AU58" s="17">
        <v>3.6313426250999998</v>
      </c>
      <c r="AV58" s="17">
        <v>0.46812190300000001</v>
      </c>
      <c r="BA58" s="17">
        <v>0.11101800000000001</v>
      </c>
      <c r="BB58" s="17">
        <v>9.5411300000000003E-4</v>
      </c>
      <c r="BD58" s="17" t="s">
        <v>337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5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5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S58" s="25" t="e">
        <f t="shared" si="110"/>
        <v>#DIV/0!</v>
      </c>
      <c r="FT58" s="94" t="e">
        <f t="shared" si="56"/>
        <v>#DIV/0!</v>
      </c>
      <c r="FU58" s="40">
        <f t="shared" si="111"/>
        <v>-1</v>
      </c>
      <c r="FV58" s="40">
        <f t="shared" si="112"/>
        <v>-1</v>
      </c>
      <c r="FW58" s="40">
        <f t="shared" si="113"/>
        <v>-1</v>
      </c>
      <c r="FX58" s="40">
        <f t="shared" si="114"/>
        <v>-1</v>
      </c>
      <c r="FY58" s="40">
        <f t="shared" si="114"/>
        <v>-1</v>
      </c>
      <c r="FZ58" s="40">
        <f t="shared" si="115"/>
        <v>-1</v>
      </c>
      <c r="GA58" s="40">
        <f t="shared" si="116"/>
        <v>-1</v>
      </c>
      <c r="GB58" s="40">
        <f t="shared" si="117"/>
        <v>-1</v>
      </c>
      <c r="GC58" s="40">
        <f t="shared" si="118"/>
        <v>-1</v>
      </c>
      <c r="GD58" s="40">
        <f t="shared" si="119"/>
        <v>0</v>
      </c>
      <c r="GE58" s="40">
        <f t="shared" si="120"/>
        <v>-1</v>
      </c>
      <c r="GF58" s="40">
        <f t="shared" si="121"/>
        <v>-1</v>
      </c>
      <c r="GG58" s="40">
        <f t="shared" si="122"/>
        <v>-1</v>
      </c>
      <c r="GH58" s="40">
        <f t="shared" si="123"/>
        <v>-1</v>
      </c>
      <c r="GI58" s="40">
        <f t="shared" si="124"/>
        <v>-1</v>
      </c>
      <c r="GJ58" s="40">
        <f t="shared" si="125"/>
        <v>0</v>
      </c>
      <c r="GK58" s="40">
        <f t="shared" si="126"/>
        <v>0</v>
      </c>
      <c r="GL58" s="40">
        <f t="shared" si="127"/>
        <v>-1</v>
      </c>
      <c r="GM58" s="40">
        <f t="shared" si="128"/>
        <v>-1</v>
      </c>
      <c r="GN58" s="40">
        <f t="shared" si="129"/>
        <v>0</v>
      </c>
      <c r="GO58" s="40">
        <f t="shared" si="130"/>
        <v>-1</v>
      </c>
      <c r="GP58" s="40">
        <f t="shared" si="131"/>
        <v>0</v>
      </c>
      <c r="GQ58" s="40">
        <f t="shared" si="132"/>
        <v>0</v>
      </c>
      <c r="GR58" s="40">
        <f t="shared" si="133"/>
        <v>-1</v>
      </c>
      <c r="GS58" s="40">
        <f t="shared" si="134"/>
        <v>-1</v>
      </c>
      <c r="GT58" s="40">
        <f t="shared" si="135"/>
        <v>-1</v>
      </c>
      <c r="GU58" s="40">
        <f t="shared" si="136"/>
        <v>-1</v>
      </c>
      <c r="GV58" s="40">
        <f t="shared" si="137"/>
        <v>0</v>
      </c>
      <c r="GW58" s="40">
        <f t="shared" si="138"/>
        <v>-1</v>
      </c>
      <c r="GX58" s="40">
        <f t="shared" si="139"/>
        <v>-1</v>
      </c>
      <c r="GY58" s="40">
        <f t="shared" si="140"/>
        <v>0</v>
      </c>
      <c r="GZ58" s="40">
        <f t="shared" si="141"/>
        <v>-1</v>
      </c>
      <c r="HA58" s="40">
        <f t="shared" si="142"/>
        <v>-1</v>
      </c>
      <c r="HB58" s="40">
        <f t="shared" si="143"/>
        <v>0</v>
      </c>
      <c r="HC58" s="40">
        <f t="shared" si="144"/>
        <v>0</v>
      </c>
      <c r="HD58" s="40">
        <f t="shared" si="145"/>
        <v>-1</v>
      </c>
      <c r="HE58" s="40">
        <f t="shared" si="146"/>
        <v>0</v>
      </c>
      <c r="HF58" s="40">
        <f t="shared" si="147"/>
        <v>0</v>
      </c>
      <c r="HG58" s="40">
        <f t="shared" si="148"/>
        <v>-1</v>
      </c>
      <c r="HH58" s="40">
        <f t="shared" si="149"/>
        <v>-1</v>
      </c>
      <c r="HI58" s="40">
        <f t="shared" si="149"/>
        <v>-1</v>
      </c>
      <c r="HJ58" s="40">
        <f t="shared" si="149"/>
        <v>-1</v>
      </c>
      <c r="HK58" s="40">
        <f t="shared" si="149"/>
        <v>-1</v>
      </c>
      <c r="HL58" s="40">
        <f t="shared" si="149"/>
        <v>-1</v>
      </c>
      <c r="HM58" s="40">
        <f t="shared" si="150"/>
        <v>-1</v>
      </c>
      <c r="HN58" s="40">
        <f t="shared" si="151"/>
        <v>-1</v>
      </c>
      <c r="HO58" s="40">
        <f t="shared" si="152"/>
        <v>-1</v>
      </c>
      <c r="HP58" s="40">
        <f t="shared" si="153"/>
        <v>0</v>
      </c>
      <c r="HQ58" s="40">
        <f t="shared" si="154"/>
        <v>0</v>
      </c>
      <c r="HR58" s="40">
        <f t="shared" si="155"/>
        <v>0</v>
      </c>
      <c r="HS58" s="40">
        <f t="shared" si="156"/>
        <v>0</v>
      </c>
      <c r="HT58" s="40">
        <f t="shared" si="157"/>
        <v>-1</v>
      </c>
      <c r="HU58" s="40">
        <f t="shared" si="158"/>
        <v>-1</v>
      </c>
    </row>
    <row r="59" spans="1:229" x14ac:dyDescent="0.3">
      <c r="A59" s="17" t="s">
        <v>366</v>
      </c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S59" s="25" t="e">
        <f t="shared" si="110"/>
        <v>#DIV/0!</v>
      </c>
      <c r="FT59" s="94" t="e">
        <f t="shared" si="56"/>
        <v>#DIV/0!</v>
      </c>
      <c r="FU59" s="40">
        <f t="shared" si="111"/>
        <v>0</v>
      </c>
      <c r="FV59" s="40">
        <f t="shared" si="112"/>
        <v>0</v>
      </c>
      <c r="FW59" s="40">
        <f t="shared" si="113"/>
        <v>0</v>
      </c>
      <c r="FX59" s="40">
        <f t="shared" si="114"/>
        <v>0</v>
      </c>
      <c r="FY59" s="40">
        <f t="shared" si="114"/>
        <v>0</v>
      </c>
      <c r="FZ59" s="40">
        <f t="shared" si="115"/>
        <v>0</v>
      </c>
      <c r="GA59" s="40">
        <f t="shared" si="116"/>
        <v>0</v>
      </c>
      <c r="GB59" s="40">
        <f t="shared" si="117"/>
        <v>0</v>
      </c>
      <c r="GC59" s="40">
        <f t="shared" si="118"/>
        <v>0</v>
      </c>
      <c r="GD59" s="40">
        <f t="shared" si="119"/>
        <v>0</v>
      </c>
      <c r="GE59" s="40">
        <f t="shared" si="120"/>
        <v>0</v>
      </c>
      <c r="GF59" s="40">
        <f t="shared" si="121"/>
        <v>0</v>
      </c>
      <c r="GG59" s="40">
        <f t="shared" si="122"/>
        <v>0</v>
      </c>
      <c r="GH59" s="40">
        <f t="shared" si="123"/>
        <v>0</v>
      </c>
      <c r="GI59" s="40">
        <f t="shared" si="124"/>
        <v>0</v>
      </c>
      <c r="GJ59" s="40">
        <f t="shared" si="125"/>
        <v>0</v>
      </c>
      <c r="GK59" s="40">
        <f t="shared" si="126"/>
        <v>0</v>
      </c>
      <c r="GL59" s="40">
        <f t="shared" si="127"/>
        <v>0</v>
      </c>
      <c r="GM59" s="40">
        <f t="shared" si="128"/>
        <v>0</v>
      </c>
      <c r="GN59" s="40">
        <f t="shared" si="129"/>
        <v>0</v>
      </c>
      <c r="GO59" s="40">
        <f t="shared" si="130"/>
        <v>0</v>
      </c>
      <c r="GP59" s="40">
        <f t="shared" si="131"/>
        <v>0</v>
      </c>
      <c r="GQ59" s="40">
        <f t="shared" si="132"/>
        <v>0</v>
      </c>
      <c r="GR59" s="40">
        <f t="shared" si="133"/>
        <v>0</v>
      </c>
      <c r="GS59" s="40">
        <f t="shared" si="134"/>
        <v>0</v>
      </c>
      <c r="GT59" s="40">
        <f t="shared" si="135"/>
        <v>0</v>
      </c>
      <c r="GU59" s="40">
        <f t="shared" si="136"/>
        <v>0</v>
      </c>
      <c r="GV59" s="40">
        <f t="shared" si="137"/>
        <v>0</v>
      </c>
      <c r="GW59" s="40">
        <f t="shared" si="138"/>
        <v>0</v>
      </c>
      <c r="GX59" s="40">
        <f t="shared" si="139"/>
        <v>0</v>
      </c>
      <c r="GY59" s="40">
        <f t="shared" si="140"/>
        <v>0</v>
      </c>
      <c r="GZ59" s="40">
        <f t="shared" si="141"/>
        <v>0</v>
      </c>
      <c r="HA59" s="40">
        <f t="shared" si="142"/>
        <v>0</v>
      </c>
      <c r="HB59" s="40">
        <f t="shared" si="143"/>
        <v>0</v>
      </c>
      <c r="HC59" s="40">
        <f t="shared" si="144"/>
        <v>0</v>
      </c>
      <c r="HD59" s="40">
        <f t="shared" si="145"/>
        <v>0</v>
      </c>
      <c r="HE59" s="40">
        <f t="shared" si="146"/>
        <v>0</v>
      </c>
      <c r="HF59" s="40">
        <f t="shared" si="147"/>
        <v>0</v>
      </c>
      <c r="HG59" s="40">
        <f t="shared" si="148"/>
        <v>0</v>
      </c>
      <c r="HH59" s="40">
        <f t="shared" si="149"/>
        <v>0</v>
      </c>
      <c r="HI59" s="40">
        <f t="shared" si="149"/>
        <v>0</v>
      </c>
      <c r="HJ59" s="40">
        <f t="shared" si="149"/>
        <v>0</v>
      </c>
      <c r="HK59" s="40">
        <f t="shared" si="149"/>
        <v>0</v>
      </c>
      <c r="HL59" s="40">
        <f t="shared" si="149"/>
        <v>0</v>
      </c>
      <c r="HM59" s="40">
        <f t="shared" si="150"/>
        <v>0</v>
      </c>
      <c r="HN59" s="40">
        <f t="shared" si="151"/>
        <v>0</v>
      </c>
      <c r="HO59" s="40">
        <f t="shared" si="152"/>
        <v>0</v>
      </c>
      <c r="HP59" s="40">
        <f t="shared" si="153"/>
        <v>0</v>
      </c>
      <c r="HQ59" s="40">
        <f t="shared" si="154"/>
        <v>0</v>
      </c>
      <c r="HR59" s="40">
        <f t="shared" si="155"/>
        <v>0</v>
      </c>
      <c r="HS59" s="40">
        <f t="shared" si="156"/>
        <v>0</v>
      </c>
      <c r="HT59" s="40">
        <f t="shared" si="157"/>
        <v>0</v>
      </c>
      <c r="HU59" s="40">
        <f t="shared" si="158"/>
        <v>0</v>
      </c>
    </row>
    <row r="60" spans="1:229" x14ac:dyDescent="0.3"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</row>
    <row r="61" spans="1:229" x14ac:dyDescent="0.3">
      <c r="A61" s="1" t="s">
        <v>342</v>
      </c>
      <c r="B61" s="1">
        <f>SUM(B3:B58)</f>
        <v>2234328.9186451598</v>
      </c>
      <c r="C61" s="1">
        <f t="shared" ref="C61:BB61" si="159">SUM(C3:C58)</f>
        <v>146764.51703222501</v>
      </c>
      <c r="D61" s="1">
        <f t="shared" si="159"/>
        <v>742748.4206816511</v>
      </c>
      <c r="E61" s="1">
        <f t="shared" si="159"/>
        <v>726394.72490065009</v>
      </c>
      <c r="F61" s="1">
        <f t="shared" si="159"/>
        <v>636137.10932050098</v>
      </c>
      <c r="G61" s="1">
        <f t="shared" si="159"/>
        <v>107639.2975208596</v>
      </c>
      <c r="H61" s="1">
        <f t="shared" si="159"/>
        <v>1021344.6224202299</v>
      </c>
      <c r="I61" s="1">
        <f t="shared" si="159"/>
        <v>11605.314901097094</v>
      </c>
      <c r="J61" s="1">
        <f t="shared" si="159"/>
        <v>171.35640463960007</v>
      </c>
      <c r="K61" s="1">
        <f t="shared" si="159"/>
        <v>26.732548599400001</v>
      </c>
      <c r="L61" s="1">
        <f t="shared" si="159"/>
        <v>8.2939876927</v>
      </c>
      <c r="M61" s="1">
        <f t="shared" si="159"/>
        <v>7062.0570197739007</v>
      </c>
      <c r="N61" s="1">
        <f t="shared" si="159"/>
        <v>5.5326579355042895</v>
      </c>
      <c r="O61" s="1">
        <f t="shared" si="159"/>
        <v>1047.1208068996002</v>
      </c>
      <c r="P61" s="1">
        <f t="shared" si="159"/>
        <v>5.9480364439000004</v>
      </c>
      <c r="Q61" s="1">
        <f t="shared" si="159"/>
        <v>5.0284472925999992</v>
      </c>
      <c r="R61" s="1">
        <f t="shared" si="159"/>
        <v>28.970903305899999</v>
      </c>
      <c r="S61" s="1">
        <f t="shared" si="159"/>
        <v>0.38168451470000014</v>
      </c>
      <c r="T61" s="1">
        <f t="shared" si="159"/>
        <v>34.149560644599987</v>
      </c>
      <c r="U61" s="1">
        <f t="shared" si="159"/>
        <v>26.040683269999995</v>
      </c>
      <c r="V61" s="1">
        <f t="shared" si="159"/>
        <v>1.1249630667999997</v>
      </c>
      <c r="W61" s="1">
        <f t="shared" si="159"/>
        <v>1.154038371158E-3</v>
      </c>
      <c r="X61" s="1">
        <f t="shared" si="159"/>
        <v>0.99671977069999973</v>
      </c>
      <c r="Y61" s="1">
        <f t="shared" si="159"/>
        <v>7491.5255827807005</v>
      </c>
      <c r="Z61" s="1">
        <f t="shared" si="159"/>
        <v>1531.9428121267001</v>
      </c>
      <c r="AA61" s="1">
        <f t="shared" si="159"/>
        <v>8.5687777644000001</v>
      </c>
      <c r="AB61" s="1">
        <f t="shared" si="159"/>
        <v>19.699025981999998</v>
      </c>
      <c r="AC61" s="1">
        <f t="shared" si="159"/>
        <v>0.56459504830000007</v>
      </c>
      <c r="AD61" s="1">
        <f t="shared" si="159"/>
        <v>12.370490332607787</v>
      </c>
      <c r="AE61" s="1">
        <f t="shared" si="159"/>
        <v>202.59805074639999</v>
      </c>
      <c r="AF61" s="1">
        <f t="shared" si="159"/>
        <v>14713.322240183201</v>
      </c>
      <c r="AG61" s="1">
        <f t="shared" si="159"/>
        <v>507.6887427928001</v>
      </c>
      <c r="AH61" s="1">
        <f t="shared" si="159"/>
        <v>39.766601756799993</v>
      </c>
      <c r="AI61" s="1">
        <f t="shared" si="159"/>
        <v>68.711472992099999</v>
      </c>
      <c r="AJ61" s="1">
        <f t="shared" si="159"/>
        <v>5.174918350019999E-2</v>
      </c>
      <c r="AK61" s="1">
        <f t="shared" si="159"/>
        <v>9873.3949695964002</v>
      </c>
      <c r="AL61" s="1">
        <f t="shared" si="159"/>
        <v>7.8546865652799995E-3</v>
      </c>
      <c r="AM61" s="1">
        <f t="shared" si="159"/>
        <v>24.695224027554609</v>
      </c>
      <c r="AN61" s="1">
        <f t="shared" si="159"/>
        <v>3961.9790806858005</v>
      </c>
      <c r="AO61" s="1">
        <f t="shared" si="159"/>
        <v>71.282852785599999</v>
      </c>
      <c r="AP61" s="1">
        <f t="shared" si="159"/>
        <v>1.3700502514760498</v>
      </c>
      <c r="AQ61" s="1">
        <f t="shared" si="159"/>
        <v>23.334016280035513</v>
      </c>
      <c r="AR61" s="1">
        <f t="shared" si="159"/>
        <v>12.460743921670691</v>
      </c>
      <c r="AS61" s="1">
        <f t="shared" si="159"/>
        <v>154.04693471499999</v>
      </c>
      <c r="AT61" s="1">
        <f t="shared" si="159"/>
        <v>1825.9423364827001</v>
      </c>
      <c r="AU61" s="1">
        <f t="shared" si="159"/>
        <v>8763.6190268560003</v>
      </c>
      <c r="AV61" s="1">
        <f t="shared" si="159"/>
        <v>3431.8018503342992</v>
      </c>
      <c r="AW61" s="1">
        <f t="shared" si="159"/>
        <v>1.5499596971000003</v>
      </c>
      <c r="AX61" s="1">
        <f t="shared" si="159"/>
        <v>0.109097451</v>
      </c>
      <c r="AY61" s="1">
        <f t="shared" si="159"/>
        <v>0.88854999999999995</v>
      </c>
      <c r="AZ61" s="1">
        <f t="shared" si="159"/>
        <v>1.939027E-4</v>
      </c>
      <c r="BA61" s="1">
        <f t="shared" si="159"/>
        <v>819.13206843350019</v>
      </c>
      <c r="BB61" s="1">
        <f t="shared" si="159"/>
        <v>7.0710594021000004</v>
      </c>
      <c r="BC61" s="1"/>
      <c r="BE61" s="39">
        <f>SUM(BE3:BE59)</f>
        <v>27407.689905369192</v>
      </c>
      <c r="BF61" s="39">
        <f t="shared" ref="BF61:DQ61" si="160">SUM(BF3:BF59)</f>
        <v>842.93713612197723</v>
      </c>
      <c r="BG61" s="39">
        <f t="shared" si="160"/>
        <v>1.5279958688355337</v>
      </c>
      <c r="BH61" s="39">
        <f t="shared" si="160"/>
        <v>169.27171996795084</v>
      </c>
      <c r="BI61" s="39">
        <f t="shared" si="160"/>
        <v>0.88854459597546798</v>
      </c>
      <c r="BJ61" s="39">
        <f t="shared" si="160"/>
        <v>26.161623325639734</v>
      </c>
      <c r="BK61" s="39">
        <f t="shared" si="160"/>
        <v>11536.129222458998</v>
      </c>
      <c r="BL61" s="39">
        <f t="shared" si="160"/>
        <v>11536.129222458998</v>
      </c>
      <c r="BM61" s="39">
        <f t="shared" si="160"/>
        <v>14908.268954885916</v>
      </c>
      <c r="BN61" s="39">
        <f t="shared" si="160"/>
        <v>2136.5131180497087</v>
      </c>
      <c r="BO61" s="39">
        <f t="shared" si="160"/>
        <v>3.1800365408550415</v>
      </c>
      <c r="BP61" s="39">
        <f t="shared" si="160"/>
        <v>4.5761450112511506</v>
      </c>
      <c r="BQ61" s="39">
        <f t="shared" si="160"/>
        <v>6952.2988065353329</v>
      </c>
      <c r="BR61" s="39">
        <f t="shared" si="160"/>
        <v>6.9960379264372525</v>
      </c>
      <c r="BS61" s="39">
        <f t="shared" si="160"/>
        <v>1.6545447068505319</v>
      </c>
      <c r="BT61" s="39">
        <f t="shared" si="160"/>
        <v>3.5159057823296784</v>
      </c>
      <c r="BU61" s="39">
        <f t="shared" si="160"/>
        <v>1.0912386015836122E-3</v>
      </c>
      <c r="BV61" s="39">
        <f t="shared" si="160"/>
        <v>1037.5200087566941</v>
      </c>
      <c r="BW61" s="39">
        <f t="shared" si="160"/>
        <v>1.3365661816051995</v>
      </c>
      <c r="BX61" s="39">
        <f t="shared" si="160"/>
        <v>4.2324612555875687</v>
      </c>
      <c r="BY61" s="39">
        <f t="shared" si="160"/>
        <v>4.9571492429978017</v>
      </c>
      <c r="BZ61" s="39">
        <f t="shared" si="160"/>
        <v>1.93892787686635E-4</v>
      </c>
      <c r="CA61" s="39">
        <f t="shared" si="160"/>
        <v>1139341.4559871301</v>
      </c>
      <c r="CB61" s="39">
        <f t="shared" si="160"/>
        <v>28.557743889430455</v>
      </c>
      <c r="CC61" s="39">
        <f t="shared" si="160"/>
        <v>0.10757915497330302</v>
      </c>
      <c r="CD61" s="39">
        <f t="shared" si="160"/>
        <v>0.10687374492412771</v>
      </c>
      <c r="CE61" s="39">
        <f t="shared" si="160"/>
        <v>0.26165609256282357</v>
      </c>
      <c r="CF61" s="39">
        <f t="shared" si="160"/>
        <v>33.169397907258343</v>
      </c>
      <c r="CG61" s="39">
        <f t="shared" si="160"/>
        <v>199.47317068193456</v>
      </c>
      <c r="CH61" s="39">
        <f t="shared" si="160"/>
        <v>25.474851685635489</v>
      </c>
      <c r="CI61" s="39">
        <f t="shared" si="160"/>
        <v>7.7431373111207175E-3</v>
      </c>
      <c r="CJ61" s="39">
        <f t="shared" si="160"/>
        <v>67.346784345870304</v>
      </c>
      <c r="CK61" s="39">
        <f t="shared" si="160"/>
        <v>24.148386422045917</v>
      </c>
      <c r="CL61" s="39">
        <f t="shared" si="160"/>
        <v>2175904.2177843419</v>
      </c>
      <c r="CM61" s="39">
        <f t="shared" si="160"/>
        <v>1.1095822358187231</v>
      </c>
      <c r="CN61" s="39">
        <f t="shared" si="160"/>
        <v>24339.392711096523</v>
      </c>
      <c r="CO61" s="39">
        <f t="shared" si="160"/>
        <v>22713.112918348103</v>
      </c>
      <c r="CP61" s="39">
        <f t="shared" si="160"/>
        <v>3169.317928149997</v>
      </c>
      <c r="CQ61" s="39">
        <f t="shared" si="160"/>
        <v>1801.892009882913</v>
      </c>
      <c r="CR61" s="39">
        <f t="shared" si="160"/>
        <v>154050.83393752042</v>
      </c>
      <c r="CS61" s="39">
        <f t="shared" si="160"/>
        <v>0.98258256741493799</v>
      </c>
      <c r="CT61" s="39">
        <f t="shared" si="160"/>
        <v>23.037186042649939</v>
      </c>
      <c r="CU61" s="39">
        <f t="shared" si="160"/>
        <v>7433.9180544607434</v>
      </c>
      <c r="CV61" s="39">
        <f t="shared" si="160"/>
        <v>7433.9180544607434</v>
      </c>
      <c r="CW61" s="39">
        <f t="shared" si="160"/>
        <v>2274.5187606464287</v>
      </c>
      <c r="CX61" s="39">
        <f t="shared" si="160"/>
        <v>0</v>
      </c>
      <c r="CY61" s="39">
        <f t="shared" si="160"/>
        <v>1505.4380315530966</v>
      </c>
      <c r="CZ61" s="39">
        <f t="shared" si="160"/>
        <v>8544.1790079220955</v>
      </c>
      <c r="DA61" s="39">
        <f t="shared" si="160"/>
        <v>2.2717880190897453</v>
      </c>
      <c r="DB61" s="39">
        <f t="shared" si="160"/>
        <v>5.4606439209058095</v>
      </c>
      <c r="DC61" s="39">
        <f t="shared" si="160"/>
        <v>0</v>
      </c>
      <c r="DD61" s="39">
        <f t="shared" si="160"/>
        <v>30696.209448005113</v>
      </c>
      <c r="DE61" s="39">
        <f t="shared" si="160"/>
        <v>172.23889348064952</v>
      </c>
      <c r="DF61" s="39">
        <f t="shared" si="160"/>
        <v>6.2087728662271742</v>
      </c>
      <c r="DG61" s="39">
        <f t="shared" si="160"/>
        <v>6263.1675685355458</v>
      </c>
      <c r="DH61" s="39">
        <f t="shared" si="160"/>
        <v>246.80133433089793</v>
      </c>
      <c r="DI61" s="39">
        <f t="shared" si="160"/>
        <v>5.079522245911825</v>
      </c>
      <c r="DJ61" s="39">
        <f t="shared" si="160"/>
        <v>14.457093184054592</v>
      </c>
      <c r="DK61" s="39">
        <f t="shared" si="160"/>
        <v>0.56459499560720028</v>
      </c>
      <c r="DL61" s="39">
        <f t="shared" si="160"/>
        <v>3.8164612417947317</v>
      </c>
      <c r="DM61" s="39">
        <f t="shared" si="160"/>
        <v>7.7485754032084087</v>
      </c>
      <c r="DN61" s="39">
        <f t="shared" si="160"/>
        <v>14560.625819332861</v>
      </c>
      <c r="DO61" s="39">
        <f t="shared" si="160"/>
        <v>810.45334506442271</v>
      </c>
      <c r="DP61" s="39">
        <f t="shared" si="160"/>
        <v>1758.1527101681729</v>
      </c>
      <c r="DQ61" s="39">
        <f t="shared" si="160"/>
        <v>499.77767144223299</v>
      </c>
      <c r="DR61" s="39">
        <f t="shared" ref="DR61:FQ61" si="161">SUM(DR3:DR59)</f>
        <v>145054.61032896917</v>
      </c>
      <c r="DS61" s="39">
        <f t="shared" si="161"/>
        <v>0</v>
      </c>
      <c r="DT61" s="39">
        <f t="shared" si="161"/>
        <v>15.205083424452106</v>
      </c>
      <c r="DU61" s="39">
        <f t="shared" si="161"/>
        <v>21.880477243149663</v>
      </c>
      <c r="DV61" s="39">
        <f t="shared" si="161"/>
        <v>1040579.6746718674</v>
      </c>
      <c r="DW61" s="39">
        <f t="shared" si="161"/>
        <v>650274.55958309711</v>
      </c>
      <c r="DX61" s="39">
        <f t="shared" si="161"/>
        <v>72252.732765881112</v>
      </c>
      <c r="DY61" s="39">
        <f t="shared" si="161"/>
        <v>722527.29234897823</v>
      </c>
      <c r="DZ61" s="39">
        <f t="shared" si="161"/>
        <v>1.8064978574499564</v>
      </c>
      <c r="EA61" s="39">
        <f t="shared" si="161"/>
        <v>19686.174333708503</v>
      </c>
      <c r="EB61" s="39">
        <f t="shared" si="161"/>
        <v>3827.0671869541657</v>
      </c>
      <c r="EC61" s="39">
        <f t="shared" si="161"/>
        <v>70.333663233477807</v>
      </c>
      <c r="ED61" s="39">
        <f t="shared" si="161"/>
        <v>1.354498811292838</v>
      </c>
      <c r="EE61" s="39">
        <f t="shared" si="161"/>
        <v>23.083422290203632</v>
      </c>
      <c r="EF61" s="39">
        <f t="shared" si="161"/>
        <v>12.32803198813405</v>
      </c>
      <c r="EG61" s="39">
        <f t="shared" si="161"/>
        <v>152.20436889080088</v>
      </c>
      <c r="EH61" s="39">
        <f t="shared" si="161"/>
        <v>343.60285299315956</v>
      </c>
      <c r="EI61" s="39">
        <f t="shared" si="161"/>
        <v>584221.16807204159</v>
      </c>
      <c r="EJ61" s="39">
        <f t="shared" si="161"/>
        <v>1541.951258701474</v>
      </c>
      <c r="EK61" s="39">
        <f t="shared" si="161"/>
        <v>22257.434932143577</v>
      </c>
      <c r="EL61" s="39">
        <f t="shared" si="161"/>
        <v>38707.57708599008</v>
      </c>
      <c r="EM61" s="39">
        <f t="shared" si="161"/>
        <v>348.69351156919407</v>
      </c>
      <c r="EN61" s="39">
        <f t="shared" si="161"/>
        <v>123.00135326587048</v>
      </c>
      <c r="EO61" s="39">
        <f t="shared" si="161"/>
        <v>0.68627366828473668</v>
      </c>
      <c r="EP61" s="39">
        <f t="shared" si="161"/>
        <v>32231.828217501308</v>
      </c>
      <c r="EQ61" s="39">
        <f t="shared" si="161"/>
        <v>711507.2798363925</v>
      </c>
      <c r="ER61" s="39">
        <f t="shared" si="161"/>
        <v>622786.93352474039</v>
      </c>
      <c r="ES61" s="39">
        <f t="shared" si="161"/>
        <v>88720.346311651709</v>
      </c>
      <c r="ET61" s="39">
        <f t="shared" si="161"/>
        <v>600.80024432767186</v>
      </c>
      <c r="EU61" s="39">
        <f t="shared" si="161"/>
        <v>18.538205463503392</v>
      </c>
      <c r="EV61" s="39">
        <f t="shared" si="161"/>
        <v>49111.453968456197</v>
      </c>
      <c r="EW61" s="39">
        <f t="shared" si="161"/>
        <v>2455.5919097993192</v>
      </c>
      <c r="EX61" s="39">
        <f t="shared" si="161"/>
        <v>138836.50407636794</v>
      </c>
      <c r="EY61" s="39">
        <f t="shared" si="161"/>
        <v>3983.4802293023358</v>
      </c>
      <c r="EZ61" s="39">
        <f t="shared" si="161"/>
        <v>1799.7420883776697</v>
      </c>
      <c r="FA61" s="39">
        <f t="shared" si="161"/>
        <v>285187.79280617455</v>
      </c>
      <c r="FB61" s="39">
        <f t="shared" si="161"/>
        <v>5.0976199123562167E-2</v>
      </c>
      <c r="FC61" s="39">
        <f t="shared" si="161"/>
        <v>5181.1129070277029</v>
      </c>
      <c r="FD61" s="39">
        <f t="shared" si="161"/>
        <v>26012.35559374468</v>
      </c>
      <c r="FE61" s="39">
        <f t="shared" si="161"/>
        <v>19170.200978283327</v>
      </c>
      <c r="FF61" s="39">
        <f t="shared" si="161"/>
        <v>56.384212278796475</v>
      </c>
      <c r="FG61" s="39">
        <f t="shared" si="161"/>
        <v>106008.18481187911</v>
      </c>
      <c r="FH61" s="39">
        <f t="shared" si="161"/>
        <v>11068.691778233881</v>
      </c>
      <c r="FI61" s="39">
        <f t="shared" si="161"/>
        <v>3392.9492328134256</v>
      </c>
      <c r="FJ61" s="39">
        <f t="shared" si="161"/>
        <v>1525.3082096020958</v>
      </c>
      <c r="FK61" s="39">
        <f t="shared" si="161"/>
        <v>1951.0804871919674</v>
      </c>
      <c r="FL61" s="39">
        <f t="shared" si="161"/>
        <v>35921.572526441691</v>
      </c>
      <c r="FM61" s="39">
        <f t="shared" si="161"/>
        <v>9659.1530305837023</v>
      </c>
      <c r="FN61" s="39">
        <f t="shared" si="161"/>
        <v>5765.7198517252154</v>
      </c>
      <c r="FO61" s="39">
        <f t="shared" si="161"/>
        <v>1005096.6263846935</v>
      </c>
      <c r="FP61" s="39">
        <f t="shared" si="161"/>
        <v>3882.9968433063582</v>
      </c>
      <c r="FQ61" s="39">
        <f t="shared" si="161"/>
        <v>22557.093624981946</v>
      </c>
    </row>
    <row r="62" spans="1:229" x14ac:dyDescent="0.3">
      <c r="A62" s="17" t="s">
        <v>220</v>
      </c>
      <c r="B62" s="1">
        <f>SUM(B2:B51)</f>
        <v>2173884.9337641103</v>
      </c>
      <c r="C62" s="1">
        <f t="shared" ref="C62:BB62" si="162">SUM(C2:C51)</f>
        <v>145072.76577803999</v>
      </c>
      <c r="D62" s="1">
        <f t="shared" si="162"/>
        <v>723479.61613500013</v>
      </c>
      <c r="E62" s="1">
        <f t="shared" si="162"/>
        <v>711624.82128489006</v>
      </c>
      <c r="F62" s="1">
        <f t="shared" si="162"/>
        <v>622905.14201868989</v>
      </c>
      <c r="G62" s="1">
        <f t="shared" si="162"/>
        <v>106258.41876972989</v>
      </c>
      <c r="H62" s="1">
        <f t="shared" si="162"/>
        <v>1005040.1174804299</v>
      </c>
      <c r="I62" s="1">
        <f t="shared" si="162"/>
        <v>11520.035050869996</v>
      </c>
      <c r="J62" s="1">
        <f t="shared" si="162"/>
        <v>169.36792373560007</v>
      </c>
      <c r="K62" s="1">
        <f t="shared" si="162"/>
        <v>26.1616564654</v>
      </c>
      <c r="L62" s="1">
        <f t="shared" si="162"/>
        <v>7.7755788199999998</v>
      </c>
      <c r="M62" s="1">
        <f t="shared" si="162"/>
        <v>6951.8611469757006</v>
      </c>
      <c r="N62" s="1">
        <f t="shared" si="162"/>
        <v>5.1832339801999998</v>
      </c>
      <c r="O62" s="1">
        <f t="shared" si="162"/>
        <v>1035.9034656921001</v>
      </c>
      <c r="P62" s="1">
        <f t="shared" si="162"/>
        <v>5.582289158900001</v>
      </c>
      <c r="Q62" s="1">
        <f t="shared" si="162"/>
        <v>4.9571266308999995</v>
      </c>
      <c r="R62" s="1">
        <f t="shared" si="162"/>
        <v>28.5578731405</v>
      </c>
      <c r="S62" s="1">
        <f t="shared" si="162"/>
        <v>0.36910165400000011</v>
      </c>
      <c r="T62" s="1">
        <f t="shared" si="162"/>
        <v>33.169495323599996</v>
      </c>
      <c r="U62" s="1">
        <f t="shared" si="162"/>
        <v>25.474885460699998</v>
      </c>
      <c r="V62" s="1">
        <f t="shared" si="162"/>
        <v>1.1096101149999997</v>
      </c>
      <c r="W62" s="1">
        <f t="shared" si="162"/>
        <v>1.0943075108299999E-3</v>
      </c>
      <c r="X62" s="1">
        <f t="shared" si="162"/>
        <v>0.9825830045999997</v>
      </c>
      <c r="Y62" s="1">
        <f t="shared" si="162"/>
        <v>7412.6842230149996</v>
      </c>
      <c r="Z62" s="1">
        <f t="shared" si="162"/>
        <v>1505.4397253999</v>
      </c>
      <c r="AA62" s="1">
        <f t="shared" si="162"/>
        <v>8.4187636850000001</v>
      </c>
      <c r="AB62" s="1">
        <f t="shared" si="162"/>
        <v>19.583793864899999</v>
      </c>
      <c r="AC62" s="1">
        <f t="shared" si="162"/>
        <v>0.56459504830000007</v>
      </c>
      <c r="AD62" s="1">
        <f t="shared" si="162"/>
        <v>11.594111312499997</v>
      </c>
      <c r="AE62" s="1">
        <f t="shared" si="162"/>
        <v>199.47309136660002</v>
      </c>
      <c r="AF62" s="1">
        <f t="shared" si="162"/>
        <v>14556.388394428301</v>
      </c>
      <c r="AG62" s="1">
        <f t="shared" si="162"/>
        <v>499.02061517000004</v>
      </c>
      <c r="AH62" s="1">
        <f t="shared" si="162"/>
        <v>37.190793587699993</v>
      </c>
      <c r="AI62" s="1">
        <f t="shared" si="162"/>
        <v>67.346848654200002</v>
      </c>
      <c r="AJ62" s="1">
        <f t="shared" si="162"/>
        <v>5.101687299999999E-2</v>
      </c>
      <c r="AK62" s="1">
        <f t="shared" si="162"/>
        <v>9660.1971132870003</v>
      </c>
      <c r="AL62" s="1">
        <f t="shared" si="162"/>
        <v>7.7432482500000002E-3</v>
      </c>
      <c r="AM62" s="1">
        <f t="shared" si="162"/>
        <v>24.148484741400008</v>
      </c>
      <c r="AN62" s="1">
        <f t="shared" si="162"/>
        <v>3883.5762462281004</v>
      </c>
      <c r="AO62" s="1">
        <f t="shared" si="162"/>
        <v>70.335313207599995</v>
      </c>
      <c r="AP62" s="1">
        <f t="shared" si="162"/>
        <v>1.3545262516760497</v>
      </c>
      <c r="AQ62" s="1">
        <f t="shared" si="162"/>
        <v>23.083573203335511</v>
      </c>
      <c r="AR62" s="1">
        <f t="shared" si="162"/>
        <v>12.328124903370691</v>
      </c>
      <c r="AS62" s="1">
        <f t="shared" si="162"/>
        <v>152.28573169980001</v>
      </c>
      <c r="AT62" s="1">
        <f t="shared" si="162"/>
        <v>1801.992228994</v>
      </c>
      <c r="AU62" s="1">
        <f t="shared" si="162"/>
        <v>8545.1494636049993</v>
      </c>
      <c r="AV62" s="1">
        <f t="shared" si="162"/>
        <v>3393.0775872996996</v>
      </c>
      <c r="AW62" s="1">
        <f t="shared" si="162"/>
        <v>1.5279904181000001</v>
      </c>
      <c r="AX62" s="1">
        <f t="shared" si="162"/>
        <v>0.10758188859999999</v>
      </c>
      <c r="AY62" s="1">
        <f t="shared" si="162"/>
        <v>0.88854999999999995</v>
      </c>
      <c r="AZ62" s="1">
        <f t="shared" si="162"/>
        <v>1.939027E-4</v>
      </c>
      <c r="BA62" s="1">
        <f t="shared" si="162"/>
        <v>810.4531864738002</v>
      </c>
      <c r="BB62" s="1">
        <f t="shared" si="162"/>
        <v>6.9960098885000006</v>
      </c>
      <c r="BE62" s="1">
        <f t="shared" ref="BE62" si="163">SUM(BE2:BE51)</f>
        <v>27407.689905369192</v>
      </c>
      <c r="BF62" s="1">
        <f t="shared" ref="BF62:DQ62" si="164">SUM(BF2:BF51)</f>
        <v>842.93713612197723</v>
      </c>
      <c r="BG62" s="1">
        <f t="shared" si="164"/>
        <v>1.5279958688355337</v>
      </c>
      <c r="BH62" s="1">
        <f t="shared" si="164"/>
        <v>169.27171996795084</v>
      </c>
      <c r="BI62" s="1">
        <f t="shared" si="164"/>
        <v>0.88854459597546798</v>
      </c>
      <c r="BJ62" s="1">
        <f t="shared" si="164"/>
        <v>26.161623325639734</v>
      </c>
      <c r="BK62" s="1">
        <f t="shared" si="164"/>
        <v>11536.129222458998</v>
      </c>
      <c r="BL62" s="1">
        <f t="shared" si="164"/>
        <v>11536.129222458998</v>
      </c>
      <c r="BM62" s="1">
        <f t="shared" si="164"/>
        <v>14908.268954885916</v>
      </c>
      <c r="BN62" s="1">
        <f t="shared" si="164"/>
        <v>2136.5131180497087</v>
      </c>
      <c r="BO62" s="1">
        <f t="shared" si="164"/>
        <v>3.1800365408550415</v>
      </c>
      <c r="BP62" s="1">
        <f t="shared" si="164"/>
        <v>4.5761450112511506</v>
      </c>
      <c r="BQ62" s="1">
        <f t="shared" si="164"/>
        <v>6952.2988065353329</v>
      </c>
      <c r="BR62" s="1">
        <f t="shared" si="164"/>
        <v>6.9960379264372525</v>
      </c>
      <c r="BS62" s="1">
        <f t="shared" si="164"/>
        <v>1.6545447068505319</v>
      </c>
      <c r="BT62" s="1">
        <f t="shared" si="164"/>
        <v>3.5159057823296784</v>
      </c>
      <c r="BU62" s="1">
        <f t="shared" si="164"/>
        <v>1.0912386015836122E-3</v>
      </c>
      <c r="BV62" s="1">
        <f t="shared" si="164"/>
        <v>1037.5200087566941</v>
      </c>
      <c r="BW62" s="1">
        <f t="shared" si="164"/>
        <v>1.3365661816051995</v>
      </c>
      <c r="BX62" s="1">
        <f t="shared" si="164"/>
        <v>4.2324612555875687</v>
      </c>
      <c r="BY62" s="1">
        <f t="shared" si="164"/>
        <v>4.9571492429978017</v>
      </c>
      <c r="BZ62" s="1">
        <f t="shared" si="164"/>
        <v>1.93892787686635E-4</v>
      </c>
      <c r="CA62" s="1">
        <f t="shared" si="164"/>
        <v>1139341.4559871301</v>
      </c>
      <c r="CB62" s="1">
        <f t="shared" si="164"/>
        <v>28.557743889430455</v>
      </c>
      <c r="CC62" s="1">
        <f t="shared" si="164"/>
        <v>0.10757915497330302</v>
      </c>
      <c r="CD62" s="1">
        <f t="shared" si="164"/>
        <v>0.10687374492412771</v>
      </c>
      <c r="CE62" s="1">
        <f t="shared" si="164"/>
        <v>0.26165609256282357</v>
      </c>
      <c r="CF62" s="1">
        <f t="shared" si="164"/>
        <v>33.169397907258343</v>
      </c>
      <c r="CG62" s="1">
        <f t="shared" si="164"/>
        <v>199.47317068193456</v>
      </c>
      <c r="CH62" s="1">
        <f t="shared" si="164"/>
        <v>25.474851685635489</v>
      </c>
      <c r="CI62" s="1">
        <f t="shared" si="164"/>
        <v>7.7431373111207175E-3</v>
      </c>
      <c r="CJ62" s="1">
        <f t="shared" si="164"/>
        <v>67.346784345870304</v>
      </c>
      <c r="CK62" s="1">
        <f t="shared" si="164"/>
        <v>24.148386422045917</v>
      </c>
      <c r="CL62" s="1">
        <f t="shared" si="164"/>
        <v>2175904.2177843419</v>
      </c>
      <c r="CM62" s="1">
        <f t="shared" si="164"/>
        <v>1.1095822358187231</v>
      </c>
      <c r="CN62" s="1">
        <f t="shared" si="164"/>
        <v>24339.392711096523</v>
      </c>
      <c r="CO62" s="1">
        <f t="shared" si="164"/>
        <v>22713.112918348103</v>
      </c>
      <c r="CP62" s="1">
        <f t="shared" si="164"/>
        <v>3169.317928149997</v>
      </c>
      <c r="CQ62" s="1">
        <f t="shared" si="164"/>
        <v>1801.892009882913</v>
      </c>
      <c r="CR62" s="1">
        <f t="shared" si="164"/>
        <v>154050.83393752042</v>
      </c>
      <c r="CS62" s="1">
        <f t="shared" si="164"/>
        <v>0.98258256741493799</v>
      </c>
      <c r="CT62" s="1">
        <f t="shared" si="164"/>
        <v>23.037186042649939</v>
      </c>
      <c r="CU62" s="1">
        <f t="shared" si="164"/>
        <v>7433.9180544607434</v>
      </c>
      <c r="CV62" s="1">
        <f t="shared" si="164"/>
        <v>7433.9180544607434</v>
      </c>
      <c r="CW62" s="1">
        <f t="shared" si="164"/>
        <v>2274.5187606464287</v>
      </c>
      <c r="CX62" s="1">
        <f t="shared" si="164"/>
        <v>0</v>
      </c>
      <c r="CY62" s="1">
        <f t="shared" si="164"/>
        <v>1505.4380315530966</v>
      </c>
      <c r="CZ62" s="1">
        <f t="shared" si="164"/>
        <v>8544.1790079220955</v>
      </c>
      <c r="DA62" s="1">
        <f t="shared" si="164"/>
        <v>2.2717880190897453</v>
      </c>
      <c r="DB62" s="1">
        <f t="shared" si="164"/>
        <v>5.4606439209058095</v>
      </c>
      <c r="DC62" s="1">
        <f t="shared" si="164"/>
        <v>0</v>
      </c>
      <c r="DD62" s="1">
        <f t="shared" si="164"/>
        <v>30696.209448005113</v>
      </c>
      <c r="DE62" s="1">
        <f t="shared" si="164"/>
        <v>172.23889348064952</v>
      </c>
      <c r="DF62" s="1">
        <f t="shared" si="164"/>
        <v>6.2087728662271742</v>
      </c>
      <c r="DG62" s="1">
        <f t="shared" si="164"/>
        <v>6263.1675685355458</v>
      </c>
      <c r="DH62" s="1">
        <f t="shared" si="164"/>
        <v>246.80133433089793</v>
      </c>
      <c r="DI62" s="1">
        <f t="shared" si="164"/>
        <v>5.079522245911825</v>
      </c>
      <c r="DJ62" s="1">
        <f t="shared" si="164"/>
        <v>14.457093184054592</v>
      </c>
      <c r="DK62" s="1">
        <f t="shared" si="164"/>
        <v>0.56459499560720028</v>
      </c>
      <c r="DL62" s="1">
        <f t="shared" si="164"/>
        <v>3.8164612417947317</v>
      </c>
      <c r="DM62" s="1">
        <f t="shared" si="164"/>
        <v>7.7485754032084087</v>
      </c>
      <c r="DN62" s="1">
        <f t="shared" si="164"/>
        <v>14560.625819332861</v>
      </c>
      <c r="DO62" s="1">
        <f t="shared" si="164"/>
        <v>810.45334506442271</v>
      </c>
      <c r="DP62" s="1">
        <f t="shared" si="164"/>
        <v>1758.1527101681729</v>
      </c>
      <c r="DQ62" s="1">
        <f t="shared" si="164"/>
        <v>499.77767144223299</v>
      </c>
      <c r="DR62" s="1">
        <f t="shared" ref="DR62:FQ62" si="165">SUM(DR2:DR51)</f>
        <v>145054.61032896917</v>
      </c>
      <c r="DS62" s="1">
        <f t="shared" si="165"/>
        <v>0</v>
      </c>
      <c r="DT62" s="1">
        <f t="shared" si="165"/>
        <v>15.205083424452106</v>
      </c>
      <c r="DU62" s="1">
        <f t="shared" si="165"/>
        <v>21.880477243149663</v>
      </c>
      <c r="DV62" s="1">
        <f t="shared" si="165"/>
        <v>1040579.6746718674</v>
      </c>
      <c r="DW62" s="1">
        <f t="shared" si="165"/>
        <v>650274.55958309711</v>
      </c>
      <c r="DX62" s="1">
        <f t="shared" si="165"/>
        <v>72252.732765881112</v>
      </c>
      <c r="DY62" s="1">
        <f t="shared" si="165"/>
        <v>722527.29234897823</v>
      </c>
      <c r="DZ62" s="1">
        <f t="shared" si="165"/>
        <v>1.8064978574499564</v>
      </c>
      <c r="EA62" s="1">
        <f t="shared" si="165"/>
        <v>19686.174333708503</v>
      </c>
      <c r="EB62" s="1">
        <f t="shared" si="165"/>
        <v>3827.0671869541657</v>
      </c>
      <c r="EC62" s="1">
        <f t="shared" si="165"/>
        <v>70.333663233477807</v>
      </c>
      <c r="ED62" s="1">
        <f t="shared" si="165"/>
        <v>1.354498811292838</v>
      </c>
      <c r="EE62" s="1">
        <f t="shared" si="165"/>
        <v>23.083422290203632</v>
      </c>
      <c r="EF62" s="1">
        <f t="shared" si="165"/>
        <v>12.32803198813405</v>
      </c>
      <c r="EG62" s="1">
        <f t="shared" si="165"/>
        <v>152.20436889080088</v>
      </c>
      <c r="EH62" s="1">
        <f t="shared" si="165"/>
        <v>343.60285299315956</v>
      </c>
      <c r="EI62" s="1">
        <f t="shared" si="165"/>
        <v>584221.16807204159</v>
      </c>
      <c r="EJ62" s="1">
        <f t="shared" si="165"/>
        <v>1541.951258701474</v>
      </c>
      <c r="EK62" s="1">
        <f t="shared" si="165"/>
        <v>22257.434932143577</v>
      </c>
      <c r="EL62" s="1">
        <f t="shared" si="165"/>
        <v>38707.57708599008</v>
      </c>
      <c r="EM62" s="1">
        <f t="shared" si="165"/>
        <v>348.69351156919407</v>
      </c>
      <c r="EN62" s="1">
        <f t="shared" si="165"/>
        <v>123.00135326587048</v>
      </c>
      <c r="EO62" s="1">
        <f t="shared" si="165"/>
        <v>0.68627366828473668</v>
      </c>
      <c r="EP62" s="1">
        <f t="shared" si="165"/>
        <v>32231.828217501308</v>
      </c>
      <c r="EQ62" s="1">
        <f t="shared" si="165"/>
        <v>711507.2798363925</v>
      </c>
      <c r="ER62" s="1">
        <f t="shared" si="165"/>
        <v>622786.93352474039</v>
      </c>
      <c r="ES62" s="1">
        <f t="shared" si="165"/>
        <v>88720.346311651709</v>
      </c>
      <c r="ET62" s="1">
        <f t="shared" si="165"/>
        <v>600.80024432767186</v>
      </c>
      <c r="EU62" s="1">
        <f t="shared" si="165"/>
        <v>18.538205463503392</v>
      </c>
      <c r="EV62" s="1">
        <f t="shared" si="165"/>
        <v>49111.453968456197</v>
      </c>
      <c r="EW62" s="1">
        <f t="shared" si="165"/>
        <v>2455.5919097993192</v>
      </c>
      <c r="EX62" s="1">
        <f t="shared" si="165"/>
        <v>138836.50407636794</v>
      </c>
      <c r="EY62" s="1">
        <f t="shared" si="165"/>
        <v>3983.4802293023358</v>
      </c>
      <c r="EZ62" s="1">
        <f t="shared" si="165"/>
        <v>1799.7420883776697</v>
      </c>
      <c r="FA62" s="1">
        <f t="shared" si="165"/>
        <v>285187.79280617455</v>
      </c>
      <c r="FB62" s="1">
        <f t="shared" si="165"/>
        <v>5.0976199123562167E-2</v>
      </c>
      <c r="FC62" s="1">
        <f t="shared" si="165"/>
        <v>5181.1129070277029</v>
      </c>
      <c r="FD62" s="1">
        <f t="shared" si="165"/>
        <v>26012.35559374468</v>
      </c>
      <c r="FE62" s="1">
        <f t="shared" si="165"/>
        <v>19170.200978283327</v>
      </c>
      <c r="FF62" s="1">
        <f t="shared" si="165"/>
        <v>56.384212278796475</v>
      </c>
      <c r="FG62" s="1">
        <f t="shared" si="165"/>
        <v>106008.18481187911</v>
      </c>
      <c r="FH62" s="1">
        <f t="shared" si="165"/>
        <v>11068.691778233881</v>
      </c>
      <c r="FI62" s="1">
        <f t="shared" si="165"/>
        <v>3392.9492328134256</v>
      </c>
      <c r="FJ62" s="1">
        <f t="shared" si="165"/>
        <v>1525.3082096020958</v>
      </c>
      <c r="FK62" s="1">
        <f t="shared" si="165"/>
        <v>1951.0804871919674</v>
      </c>
      <c r="FL62" s="1">
        <f t="shared" si="165"/>
        <v>35921.572526441691</v>
      </c>
      <c r="FM62" s="1">
        <f t="shared" si="165"/>
        <v>9659.1530305837023</v>
      </c>
      <c r="FN62" s="1">
        <f t="shared" si="165"/>
        <v>5765.7198517252154</v>
      </c>
      <c r="FO62" s="1">
        <f t="shared" si="165"/>
        <v>1005096.6263846935</v>
      </c>
      <c r="FP62" s="1">
        <f t="shared" si="165"/>
        <v>3882.9968433063582</v>
      </c>
      <c r="FQ62" s="1">
        <f t="shared" si="165"/>
        <v>22557.093624981946</v>
      </c>
    </row>
    <row r="63" spans="1:229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1888625.6081079007</v>
      </c>
      <c r="C63" s="15">
        <f t="shared" ref="C63:BB63" si="166">+C3+C5+C8+C9+C11+C12+C14+C15+C16+C17+C18+C19+C20+C21+C22+C23+C24+C25+C26+C28+C30+C31+C33+C34+C35+C36+C37+C39+C40+C41+C42+C43+C44+C46+C47+C49+C50</f>
        <v>119850.38893004999</v>
      </c>
      <c r="D63" s="15">
        <f t="shared" si="166"/>
        <v>603246.34412500006</v>
      </c>
      <c r="E63" s="15">
        <f t="shared" si="166"/>
        <v>604403.87183486007</v>
      </c>
      <c r="F63" s="15">
        <f t="shared" si="166"/>
        <v>533451.79707966989</v>
      </c>
      <c r="G63" s="15">
        <f t="shared" si="166"/>
        <v>97422.475870228984</v>
      </c>
      <c r="H63" s="15">
        <f t="shared" si="166"/>
        <v>765245.59354879986</v>
      </c>
      <c r="I63" s="15">
        <f t="shared" si="166"/>
        <v>8918.3970044040016</v>
      </c>
      <c r="J63" s="15">
        <f t="shared" si="166"/>
        <v>150.15009335760007</v>
      </c>
      <c r="K63" s="15">
        <f t="shared" si="166"/>
        <v>22.072886841799995</v>
      </c>
      <c r="L63" s="15">
        <f t="shared" si="166"/>
        <v>5.9652794324</v>
      </c>
      <c r="M63" s="15">
        <f t="shared" si="166"/>
        <v>6215.5709226833014</v>
      </c>
      <c r="N63" s="15">
        <f t="shared" si="166"/>
        <v>3.8951950627999996</v>
      </c>
      <c r="O63" s="15">
        <f t="shared" si="166"/>
        <v>901.97289389419984</v>
      </c>
      <c r="P63" s="15">
        <f t="shared" si="166"/>
        <v>4.2103693923999996</v>
      </c>
      <c r="Q63" s="15">
        <f t="shared" si="166"/>
        <v>4.1340601737999991</v>
      </c>
      <c r="R63" s="15">
        <f t="shared" si="166"/>
        <v>23.820552936000002</v>
      </c>
      <c r="S63" s="15">
        <f t="shared" si="166"/>
        <v>0.31281803980000006</v>
      </c>
      <c r="T63" s="15">
        <f t="shared" si="166"/>
        <v>27.502984833700001</v>
      </c>
      <c r="U63" s="15">
        <f t="shared" si="166"/>
        <v>21.448297504999996</v>
      </c>
      <c r="V63" s="15">
        <f t="shared" si="166"/>
        <v>0.9284560340000001</v>
      </c>
      <c r="W63" s="15">
        <f t="shared" si="166"/>
        <v>1.0127443038E-3</v>
      </c>
      <c r="X63" s="15">
        <f t="shared" si="166"/>
        <v>0.81942877899999977</v>
      </c>
      <c r="Y63" s="15">
        <f t="shared" si="166"/>
        <v>6287.2317219149982</v>
      </c>
      <c r="Z63" s="15">
        <f t="shared" si="166"/>
        <v>1317.0028686629998</v>
      </c>
      <c r="AA63" s="15">
        <f t="shared" si="166"/>
        <v>7.013307091299998</v>
      </c>
      <c r="AB63" s="15">
        <f t="shared" si="166"/>
        <v>13.195997448699998</v>
      </c>
      <c r="AC63" s="15">
        <f t="shared" si="166"/>
        <v>0.56415000000000004</v>
      </c>
      <c r="AD63" s="15">
        <f t="shared" si="166"/>
        <v>8.8891244404999998</v>
      </c>
      <c r="AE63" s="15">
        <f t="shared" si="166"/>
        <v>171.671188081</v>
      </c>
      <c r="AF63" s="15">
        <f t="shared" si="166"/>
        <v>10087.9816679983</v>
      </c>
      <c r="AG63" s="15">
        <f t="shared" si="166"/>
        <v>400.58376380459993</v>
      </c>
      <c r="AH63" s="15">
        <f t="shared" si="166"/>
        <v>32.203942419899995</v>
      </c>
      <c r="AI63" s="15">
        <f t="shared" si="166"/>
        <v>56.442163550299981</v>
      </c>
      <c r="AJ63" s="15">
        <f t="shared" si="166"/>
        <v>4.2449846499999992E-2</v>
      </c>
      <c r="AK63" s="15">
        <f t="shared" si="166"/>
        <v>8238.2912676249998</v>
      </c>
      <c r="AL63" s="15">
        <f t="shared" si="166"/>
        <v>6.4579501499999999E-3</v>
      </c>
      <c r="AM63" s="15">
        <f t="shared" si="166"/>
        <v>20.343584766700008</v>
      </c>
      <c r="AN63" s="15">
        <f t="shared" si="166"/>
        <v>3359.4616090991008</v>
      </c>
      <c r="AO63" s="15">
        <f t="shared" si="166"/>
        <v>61.476578016600001</v>
      </c>
      <c r="AP63" s="15">
        <f t="shared" si="166"/>
        <v>1.1972515686</v>
      </c>
      <c r="AQ63" s="15">
        <f t="shared" si="166"/>
        <v>20.410806378300002</v>
      </c>
      <c r="AR63" s="15">
        <f t="shared" si="166"/>
        <v>10.914207949700002</v>
      </c>
      <c r="AS63" s="15">
        <f t="shared" si="166"/>
        <v>134.65303078220001</v>
      </c>
      <c r="AT63" s="15">
        <f t="shared" si="166"/>
        <v>1588.0267264110998</v>
      </c>
      <c r="AU63" s="15">
        <f t="shared" si="166"/>
        <v>7280.5192837000004</v>
      </c>
      <c r="AV63" s="15">
        <f t="shared" si="166"/>
        <v>3009.6195998352996</v>
      </c>
      <c r="AW63" s="15">
        <f t="shared" si="166"/>
        <v>1.2734346029999999</v>
      </c>
      <c r="AX63" s="15">
        <f t="shared" si="166"/>
        <v>8.7847967999999985E-2</v>
      </c>
      <c r="AY63" s="15">
        <f t="shared" si="166"/>
        <v>0.88854999999999995</v>
      </c>
      <c r="AZ63" s="15">
        <f t="shared" si="166"/>
        <v>0</v>
      </c>
      <c r="BA63" s="15">
        <f t="shared" si="166"/>
        <v>717.06354648500007</v>
      </c>
      <c r="BB63" s="15">
        <f t="shared" si="166"/>
        <v>6.1876142268000001</v>
      </c>
      <c r="BC63" s="15"/>
    </row>
  </sheetData>
  <pageMargins left="0.7" right="0.7" top="0.75" bottom="0.75" header="0.3" footer="0.3"/>
  <pageSetup orientation="portrait" r:id="rId1"/>
  <ignoredErrors>
    <ignoredError sqref="HQ10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W63"/>
  <sheetViews>
    <sheetView zoomScale="85" zoomScaleNormal="85" workbookViewId="0">
      <pane xSplit="1" ySplit="2" topLeftCell="BC3" activePane="bottomRight" state="frozen"/>
      <selection pane="topRight" activeCell="AY55" sqref="AY55"/>
      <selection pane="bottomLeft" activeCell="AY55" sqref="AY55"/>
      <selection pane="bottomRight" activeCell="BP49" sqref="BP49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32" width="10.33203125" style="28" customWidth="1"/>
    <col min="34" max="34" width="15.109375" bestFit="1" customWidth="1"/>
    <col min="35" max="37" width="12.33203125" style="28" bestFit="1" customWidth="1"/>
    <col min="38" max="38" width="14.5546875" style="28" bestFit="1" customWidth="1"/>
    <col min="39" max="42" width="12.33203125" style="28" bestFit="1" customWidth="1"/>
    <col min="43" max="43" width="14.109375" style="28" bestFit="1" customWidth="1"/>
    <col min="44" max="44" width="13.44140625" style="28" bestFit="1" customWidth="1"/>
    <col min="45" max="45" width="12.33203125" style="28" bestFit="1" customWidth="1"/>
    <col min="46" max="46" width="13.44140625" style="28" bestFit="1" customWidth="1"/>
    <col min="47" max="47" width="13.33203125" style="28" bestFit="1" customWidth="1"/>
    <col min="48" max="49" width="12.33203125" style="28" bestFit="1" customWidth="1"/>
    <col min="50" max="50" width="12.6640625" style="28" bestFit="1" customWidth="1"/>
    <col min="51" max="51" width="15" style="28" bestFit="1" customWidth="1"/>
    <col min="52" max="52" width="14.5546875" style="28" bestFit="1" customWidth="1"/>
    <col min="53" max="53" width="13.33203125" style="28" bestFit="1" customWidth="1"/>
    <col min="54" max="54" width="14.33203125" style="28" bestFit="1" customWidth="1"/>
    <col min="55" max="60" width="12.33203125" style="28" bestFit="1" customWidth="1"/>
    <col min="61" max="61" width="15.44140625" style="28" bestFit="1" customWidth="1"/>
    <col min="62" max="69" width="12.33203125" style="28" bestFit="1" customWidth="1"/>
    <col min="70" max="70" width="14.6640625" style="28" bestFit="1" customWidth="1"/>
    <col min="71" max="71" width="14.5546875" style="28" bestFit="1" customWidth="1"/>
    <col min="72" max="74" width="12.33203125" style="28" bestFit="1" customWidth="1"/>
    <col min="75" max="75" width="10" style="28" bestFit="1" customWidth="1"/>
    <col min="76" max="102" width="12.33203125" style="28" bestFit="1" customWidth="1"/>
    <col min="103" max="103" width="12.33203125" style="28" customWidth="1"/>
    <col min="104" max="112" width="12.33203125" style="28" bestFit="1" customWidth="1"/>
    <col min="113" max="113" width="5.33203125" style="28" bestFit="1" customWidth="1"/>
    <col min="114" max="119" width="12.33203125" style="28" bestFit="1" customWidth="1"/>
    <col min="120" max="120" width="7.6640625" style="15" customWidth="1"/>
    <col min="121" max="122" width="9.109375" style="17"/>
    <col min="142" max="142" width="9.109375" style="17"/>
  </cols>
  <sheetData>
    <row r="1" spans="1:153" x14ac:dyDescent="0.3">
      <c r="A1" s="17"/>
      <c r="B1" s="17" t="s">
        <v>650</v>
      </c>
      <c r="C1" s="17"/>
      <c r="D1" s="17"/>
      <c r="E1" s="17"/>
      <c r="F1" s="17"/>
      <c r="G1" s="17"/>
      <c r="H1" s="17"/>
      <c r="I1" s="17"/>
      <c r="J1" s="17"/>
      <c r="K1" s="17"/>
      <c r="AG1" s="17"/>
      <c r="AH1" s="17" t="s">
        <v>649</v>
      </c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</row>
    <row r="2" spans="1:153" x14ac:dyDescent="0.3">
      <c r="A2" s="17" t="s">
        <v>155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I2" s="17" t="s">
        <v>345</v>
      </c>
      <c r="J2" s="17" t="s">
        <v>41</v>
      </c>
      <c r="K2" s="17" t="s">
        <v>400</v>
      </c>
      <c r="L2" s="28" t="s">
        <v>394</v>
      </c>
      <c r="M2" s="28" t="s">
        <v>397</v>
      </c>
      <c r="N2" s="28" t="s">
        <v>404</v>
      </c>
      <c r="O2" s="28" t="s">
        <v>350</v>
      </c>
      <c r="P2" s="28" t="s">
        <v>289</v>
      </c>
      <c r="Q2" s="28" t="s">
        <v>401</v>
      </c>
      <c r="R2" s="28" t="s">
        <v>399</v>
      </c>
      <c r="S2" s="28" t="s">
        <v>403</v>
      </c>
      <c r="T2" s="28" t="s">
        <v>405</v>
      </c>
      <c r="U2" s="28" t="s">
        <v>395</v>
      </c>
      <c r="V2" s="28" t="s">
        <v>389</v>
      </c>
      <c r="W2" s="28" t="s">
        <v>390</v>
      </c>
      <c r="X2" s="28" t="s">
        <v>391</v>
      </c>
      <c r="Y2" s="28" t="s">
        <v>392</v>
      </c>
      <c r="Z2" s="28" t="s">
        <v>286</v>
      </c>
      <c r="AA2" s="28" t="s">
        <v>381</v>
      </c>
      <c r="AB2" s="28" t="s">
        <v>284</v>
      </c>
      <c r="AC2" s="28" t="s">
        <v>435</v>
      </c>
      <c r="AD2" s="28" t="s">
        <v>406</v>
      </c>
      <c r="AE2" s="28" t="s">
        <v>407</v>
      </c>
      <c r="AF2" s="28" t="s">
        <v>396</v>
      </c>
      <c r="AG2" s="17"/>
      <c r="AH2" s="17" t="s">
        <v>329</v>
      </c>
      <c r="AI2" s="17" t="s">
        <v>31</v>
      </c>
      <c r="AJ2" s="17" t="s">
        <v>33</v>
      </c>
      <c r="AK2" s="17" t="s">
        <v>35</v>
      </c>
      <c r="AL2" s="17" t="s">
        <v>37</v>
      </c>
      <c r="AM2" s="17" t="s">
        <v>39</v>
      </c>
      <c r="AN2" s="17" t="s">
        <v>369</v>
      </c>
      <c r="AO2" s="17" t="s">
        <v>370</v>
      </c>
      <c r="AP2" s="17" t="s">
        <v>277</v>
      </c>
      <c r="AQ2" s="17" t="s">
        <v>278</v>
      </c>
      <c r="AR2" s="17" t="s">
        <v>43</v>
      </c>
      <c r="AS2" s="17" t="s">
        <v>45</v>
      </c>
      <c r="AT2" s="17" t="s">
        <v>373</v>
      </c>
      <c r="AU2" s="17" t="s">
        <v>374</v>
      </c>
      <c r="AV2" s="17" t="s">
        <v>49</v>
      </c>
      <c r="AW2" s="17" t="s">
        <v>375</v>
      </c>
      <c r="AX2" s="17" t="s">
        <v>376</v>
      </c>
      <c r="AY2" s="17" t="s">
        <v>377</v>
      </c>
      <c r="AZ2" s="17" t="s">
        <v>378</v>
      </c>
      <c r="BA2" s="17" t="s">
        <v>379</v>
      </c>
      <c r="BB2" s="17" t="s">
        <v>380</v>
      </c>
      <c r="BC2" s="17" t="s">
        <v>51</v>
      </c>
      <c r="BD2" s="17" t="s">
        <v>53</v>
      </c>
      <c r="BE2" s="17" t="s">
        <v>357</v>
      </c>
      <c r="BF2" s="17" t="s">
        <v>381</v>
      </c>
      <c r="BG2" s="17" t="s">
        <v>55</v>
      </c>
      <c r="BH2" s="17" t="s">
        <v>57</v>
      </c>
      <c r="BI2" s="17" t="s">
        <v>59</v>
      </c>
      <c r="BJ2" s="17" t="s">
        <v>284</v>
      </c>
      <c r="BK2" s="17" t="s">
        <v>382</v>
      </c>
      <c r="BL2" s="17" t="s">
        <v>285</v>
      </c>
      <c r="BM2" s="17" t="s">
        <v>63</v>
      </c>
      <c r="BN2" s="17" t="s">
        <v>65</v>
      </c>
      <c r="BO2" s="17" t="s">
        <v>67</v>
      </c>
      <c r="BP2" s="17" t="s">
        <v>362</v>
      </c>
      <c r="BQ2" s="17" t="s">
        <v>69</v>
      </c>
      <c r="BR2" s="17" t="s">
        <v>385</v>
      </c>
      <c r="BS2" s="17" t="s">
        <v>386</v>
      </c>
      <c r="BT2" s="17" t="s">
        <v>71</v>
      </c>
      <c r="BU2" s="17" t="s">
        <v>73</v>
      </c>
      <c r="BV2" s="17" t="s">
        <v>75</v>
      </c>
      <c r="BW2" s="17" t="s">
        <v>77</v>
      </c>
      <c r="BX2" s="17" t="s">
        <v>387</v>
      </c>
      <c r="BY2" s="17" t="s">
        <v>388</v>
      </c>
      <c r="BZ2" s="17" t="s">
        <v>364</v>
      </c>
      <c r="CA2" s="17" t="s">
        <v>79</v>
      </c>
      <c r="CB2" s="17" t="s">
        <v>81</v>
      </c>
      <c r="CC2" s="17" t="s">
        <v>156</v>
      </c>
      <c r="CD2" s="17" t="s">
        <v>87</v>
      </c>
      <c r="CE2" s="17" t="s">
        <v>389</v>
      </c>
      <c r="CF2" s="17" t="s">
        <v>390</v>
      </c>
      <c r="CG2" s="17" t="s">
        <v>391</v>
      </c>
      <c r="CH2" s="17" t="s">
        <v>392</v>
      </c>
      <c r="CI2" s="17" t="s">
        <v>286</v>
      </c>
      <c r="CJ2" s="17" t="s">
        <v>89</v>
      </c>
      <c r="CK2" s="17" t="s">
        <v>91</v>
      </c>
      <c r="CL2" s="17" t="s">
        <v>93</v>
      </c>
      <c r="CM2" s="17" t="s">
        <v>95</v>
      </c>
      <c r="CN2" s="17" t="s">
        <v>97</v>
      </c>
      <c r="CO2" s="17" t="s">
        <v>99</v>
      </c>
      <c r="CP2" s="17" t="s">
        <v>393</v>
      </c>
      <c r="CQ2" s="17" t="s">
        <v>103</v>
      </c>
      <c r="CR2" s="17" t="s">
        <v>157</v>
      </c>
      <c r="CS2" s="17" t="s">
        <v>158</v>
      </c>
      <c r="CT2" s="17" t="s">
        <v>105</v>
      </c>
      <c r="CU2" s="17" t="s">
        <v>109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135</v>
      </c>
      <c r="DG2" s="17" t="s">
        <v>137</v>
      </c>
      <c r="DH2" s="17" t="s">
        <v>435</v>
      </c>
      <c r="DI2" s="17" t="s">
        <v>139</v>
      </c>
      <c r="DJ2" s="17" t="s">
        <v>143</v>
      </c>
      <c r="DK2" s="17" t="s">
        <v>288</v>
      </c>
      <c r="DL2" s="17" t="s">
        <v>147</v>
      </c>
      <c r="DM2" s="17" t="s">
        <v>149</v>
      </c>
      <c r="DN2" s="17" t="s">
        <v>289</v>
      </c>
      <c r="DO2" s="17" t="s">
        <v>151</v>
      </c>
      <c r="DQ2" s="17" t="s">
        <v>63</v>
      </c>
      <c r="DR2" s="17" t="s">
        <v>364</v>
      </c>
      <c r="DS2" s="17" t="s">
        <v>49</v>
      </c>
      <c r="DT2" s="17" t="s">
        <v>75</v>
      </c>
      <c r="DU2" s="17" t="s">
        <v>156</v>
      </c>
      <c r="DV2" s="17" t="s">
        <v>157</v>
      </c>
      <c r="DW2" s="17" t="s">
        <v>158</v>
      </c>
      <c r="DX2" s="17" t="s">
        <v>135</v>
      </c>
      <c r="DY2" s="17" t="s">
        <v>159</v>
      </c>
      <c r="DZ2" s="17" t="s">
        <v>345</v>
      </c>
      <c r="EA2" s="17" t="s">
        <v>41</v>
      </c>
      <c r="EB2" s="17" t="s">
        <v>400</v>
      </c>
      <c r="EC2" s="28" t="s">
        <v>394</v>
      </c>
      <c r="ED2" s="28" t="s">
        <v>397</v>
      </c>
      <c r="EE2" s="28" t="s">
        <v>404</v>
      </c>
      <c r="EF2" s="28" t="s">
        <v>350</v>
      </c>
      <c r="EG2" s="28" t="s">
        <v>476</v>
      </c>
      <c r="EH2" s="28" t="s">
        <v>401</v>
      </c>
      <c r="EI2" s="28" t="s">
        <v>399</v>
      </c>
      <c r="EJ2" s="28" t="s">
        <v>403</v>
      </c>
      <c r="EK2" s="28" t="s">
        <v>405</v>
      </c>
      <c r="EL2" s="28" t="s">
        <v>395</v>
      </c>
      <c r="EM2" s="48" t="s">
        <v>389</v>
      </c>
      <c r="EN2" s="48" t="s">
        <v>390</v>
      </c>
      <c r="EO2" s="48" t="s">
        <v>391</v>
      </c>
      <c r="EP2" s="48" t="s">
        <v>392</v>
      </c>
      <c r="EQ2" s="48" t="s">
        <v>286</v>
      </c>
      <c r="ER2" s="28" t="s">
        <v>381</v>
      </c>
      <c r="ES2" s="28" t="s">
        <v>284</v>
      </c>
      <c r="ET2" s="28" t="s">
        <v>435</v>
      </c>
      <c r="EU2" s="28" t="s">
        <v>406</v>
      </c>
      <c r="EV2" s="28" t="s">
        <v>407</v>
      </c>
      <c r="EW2" s="28" t="s">
        <v>396</v>
      </c>
    </row>
    <row r="3" spans="1:153" x14ac:dyDescent="0.3">
      <c r="A3" s="17" t="s">
        <v>169</v>
      </c>
      <c r="B3" s="15">
        <v>176688.44701</v>
      </c>
      <c r="C3" s="15">
        <v>31.338153076000001</v>
      </c>
      <c r="D3" s="15">
        <v>12577.129559000001</v>
      </c>
      <c r="E3" s="15">
        <v>1235.1487241</v>
      </c>
      <c r="F3" s="15">
        <v>1169.0666172000001</v>
      </c>
      <c r="G3" s="15">
        <v>13.023803806</v>
      </c>
      <c r="H3" s="15">
        <v>16543.881447</v>
      </c>
      <c r="I3" s="15">
        <v>126.93844042000001</v>
      </c>
      <c r="J3" s="15">
        <v>460.23367625999998</v>
      </c>
      <c r="K3" s="15">
        <v>309.86014144000001</v>
      </c>
      <c r="L3" s="28">
        <v>19.415316771000001</v>
      </c>
      <c r="M3" s="28">
        <v>70.620585038000002</v>
      </c>
      <c r="N3" s="28">
        <v>23.918993851</v>
      </c>
      <c r="O3" s="28">
        <v>1538.7252003999999</v>
      </c>
      <c r="P3" s="28">
        <v>1014.8848074</v>
      </c>
      <c r="Q3" s="28">
        <v>3.340916E-4</v>
      </c>
      <c r="R3" s="28">
        <v>5.8087700000000003E-5</v>
      </c>
      <c r="S3" s="28">
        <v>9.4166727999999995E-3</v>
      </c>
      <c r="T3" s="28">
        <v>1.57080873E-2</v>
      </c>
      <c r="U3" s="17">
        <v>1.26630463E-2</v>
      </c>
      <c r="V3" s="28">
        <v>4.5411356867999997</v>
      </c>
      <c r="W3" s="28">
        <v>7.1761721000000002E-3</v>
      </c>
      <c r="X3" s="28">
        <v>0.63979364409999995</v>
      </c>
      <c r="Y3" s="28">
        <v>0.34536120440000001</v>
      </c>
      <c r="Z3" s="28">
        <v>6.1900041460999997</v>
      </c>
      <c r="AA3" s="28">
        <v>277.88032686000003</v>
      </c>
      <c r="AB3" s="28">
        <v>263.77575812999999</v>
      </c>
      <c r="AC3" s="28">
        <v>41.087034422999999</v>
      </c>
      <c r="AD3" s="28">
        <v>612.13345474000005</v>
      </c>
      <c r="AE3" s="28">
        <v>593.76940778000005</v>
      </c>
      <c r="AF3" s="28">
        <v>0.28462289120000001</v>
      </c>
      <c r="AG3" s="28"/>
      <c r="AH3" s="17" t="s">
        <v>169</v>
      </c>
      <c r="AI3" s="17">
        <v>15.5960264283366</v>
      </c>
      <c r="AJ3" s="17">
        <v>19.291730095982601</v>
      </c>
      <c r="AK3" s="17">
        <v>126.808743779626</v>
      </c>
      <c r="AL3" s="17">
        <v>126.808743779626</v>
      </c>
      <c r="AM3" s="17">
        <v>50.216617803601203</v>
      </c>
      <c r="AN3" s="17">
        <v>2.1527503750613099E-3</v>
      </c>
      <c r="AO3" s="17">
        <v>1.0510531148552899E-2</v>
      </c>
      <c r="AP3" s="17">
        <v>465.91300949315399</v>
      </c>
      <c r="AQ3" s="17">
        <v>0.28377570263309398</v>
      </c>
      <c r="AR3" s="17">
        <v>71.432161171220301</v>
      </c>
      <c r="AS3" s="17">
        <v>1020.07078278839</v>
      </c>
      <c r="AT3" s="5">
        <v>1.1584008377563499E-5</v>
      </c>
      <c r="AU3" s="5">
        <v>4.63358393602186E-5</v>
      </c>
      <c r="AV3" s="17">
        <v>177105.45797295999</v>
      </c>
      <c r="AW3" s="17">
        <v>18.096057367571099</v>
      </c>
      <c r="AX3" s="17">
        <v>270.62416563325002</v>
      </c>
      <c r="AY3" s="17">
        <v>80.208488268655202</v>
      </c>
      <c r="AZ3" s="17">
        <v>7.2928144786344502</v>
      </c>
      <c r="BA3" s="17">
        <v>194.839427801385</v>
      </c>
      <c r="BB3" s="17">
        <v>32.136337588253703</v>
      </c>
      <c r="BC3" s="17">
        <v>663.06440538592597</v>
      </c>
      <c r="BD3" s="17">
        <v>69.344549485876399</v>
      </c>
      <c r="BE3" s="17">
        <v>755.75436778466201</v>
      </c>
      <c r="BF3" s="17">
        <v>281.24846780503799</v>
      </c>
      <c r="BG3" s="17">
        <v>1392.37702306501</v>
      </c>
      <c r="BH3" s="17">
        <v>308.61996450370202</v>
      </c>
      <c r="BI3" s="17">
        <v>308.61996450370202</v>
      </c>
      <c r="BJ3" s="17">
        <v>269.166399076662</v>
      </c>
      <c r="BK3" s="5">
        <v>3.7948520727270599E-5</v>
      </c>
      <c r="BL3" s="17">
        <v>2.8926335887256702E-4</v>
      </c>
      <c r="BM3" s="17">
        <v>100.474182211566</v>
      </c>
      <c r="BN3" s="17">
        <v>537.15934027232504</v>
      </c>
      <c r="BO3" s="17">
        <v>24.573217454880702</v>
      </c>
      <c r="BP3" s="17">
        <v>315.88366211011697</v>
      </c>
      <c r="BQ3" s="17">
        <v>2.07154935804494</v>
      </c>
      <c r="BR3" s="17">
        <v>3.0910342984066101E-3</v>
      </c>
      <c r="BS3" s="17">
        <v>6.27578963496971E-3</v>
      </c>
      <c r="BT3" s="17">
        <v>21.684247342024602</v>
      </c>
      <c r="BU3" s="17">
        <v>24.1551343861342</v>
      </c>
      <c r="BV3" s="17">
        <v>31.220573495483201</v>
      </c>
      <c r="BW3" s="17">
        <v>0</v>
      </c>
      <c r="BX3" s="17">
        <v>7.9493967823542101E-3</v>
      </c>
      <c r="BY3" s="17">
        <v>7.6376581292680002E-3</v>
      </c>
      <c r="BZ3" s="17">
        <v>16849.644385874901</v>
      </c>
      <c r="CA3" s="17">
        <v>11303.348835529599</v>
      </c>
      <c r="CB3" s="17">
        <v>1155.4539071192701</v>
      </c>
      <c r="CC3" s="17">
        <v>12559.2769248605</v>
      </c>
      <c r="CD3" s="17">
        <v>367.48865871332703</v>
      </c>
      <c r="CE3" s="17">
        <v>4.5648096632109203</v>
      </c>
      <c r="CF3" s="17">
        <v>7.1470757609087398E-3</v>
      </c>
      <c r="CG3" s="17">
        <v>0.63920571830442496</v>
      </c>
      <c r="CH3" s="17">
        <v>0.34577184560591201</v>
      </c>
      <c r="CI3" s="17">
        <v>6.2131398335730799</v>
      </c>
      <c r="CJ3" s="17">
        <v>0.58630468449103501</v>
      </c>
      <c r="CK3" s="17">
        <v>6976.0417586950798</v>
      </c>
      <c r="CL3" s="17">
        <v>3.63311827025358</v>
      </c>
      <c r="CM3" s="17">
        <v>2.1916908251348901</v>
      </c>
      <c r="CN3" s="17">
        <v>339.660017196051</v>
      </c>
      <c r="CO3" s="17">
        <v>2.14222418944316</v>
      </c>
      <c r="CP3" s="5">
        <v>7.7254701411509192E-6</v>
      </c>
      <c r="CQ3" s="17">
        <v>1.5304278821849999</v>
      </c>
      <c r="CR3" s="17">
        <v>1223.68845979566</v>
      </c>
      <c r="CS3" s="17">
        <v>1158.01967891855</v>
      </c>
      <c r="CT3" s="17">
        <v>65.668780877108802</v>
      </c>
      <c r="CU3" s="17">
        <v>0.77633528508518101</v>
      </c>
      <c r="CV3" s="17">
        <v>172.65237499517701</v>
      </c>
      <c r="CW3" s="17">
        <v>1.81688660945672</v>
      </c>
      <c r="CX3" s="17">
        <v>115.606548818598</v>
      </c>
      <c r="CY3" s="17">
        <v>10.1354145604259</v>
      </c>
      <c r="CZ3" s="17">
        <v>7.6747726516641999</v>
      </c>
      <c r="DA3" s="17">
        <v>464.47332807530898</v>
      </c>
      <c r="DB3" s="17">
        <v>63.652708820009103</v>
      </c>
      <c r="DC3" s="17">
        <v>2.5085528545996598</v>
      </c>
      <c r="DD3" s="17">
        <v>32.577042937217797</v>
      </c>
      <c r="DE3" s="17">
        <v>5.4639083461476903E-2</v>
      </c>
      <c r="DF3" s="17">
        <v>12.9826125573063</v>
      </c>
      <c r="DG3" s="17">
        <v>390.39494337448701</v>
      </c>
      <c r="DH3" s="17">
        <v>41.581152393425803</v>
      </c>
      <c r="DI3" s="17">
        <v>0</v>
      </c>
      <c r="DJ3" s="17">
        <v>1912.5540159534401</v>
      </c>
      <c r="DK3" s="17">
        <v>1560.4073026362901</v>
      </c>
      <c r="DL3" s="17">
        <v>305.94198365515302</v>
      </c>
      <c r="DM3" s="17">
        <v>16759.548161620802</v>
      </c>
      <c r="DN3" s="17">
        <v>1027.40182143521</v>
      </c>
      <c r="DO3" s="17">
        <v>2309.7021045558599</v>
      </c>
      <c r="DQ3" s="25">
        <f t="shared" ref="DQ3:DQ34" si="0">BM3/(BM3+CA3+CB3+1E-50)</f>
        <v>7.9999973575455262E-3</v>
      </c>
      <c r="DR3" s="94">
        <f t="shared" ref="DR3:DR34" si="1">BZ3/DM3</f>
        <v>1.0053758146332619</v>
      </c>
      <c r="DS3" s="40">
        <f t="shared" ref="DS3:DS34" si="2">(AV3-B3)/(B3+1E-50)</f>
        <v>2.3601484421694454E-3</v>
      </c>
      <c r="DT3" s="40">
        <f t="shared" ref="DT3:DT34" si="3">(BV3-C3)/(C3+1E-50)</f>
        <v>-3.7519626709222749E-3</v>
      </c>
      <c r="DU3" s="40">
        <f t="shared" ref="DU3:DU34" si="4">(CC3-D3)/(D3+1E-50)</f>
        <v>-1.4194521934240399E-3</v>
      </c>
      <c r="DV3" s="40">
        <f t="shared" ref="DV3:DV34" si="5">(CR3-E3)/(E3+1E-50)</f>
        <v>-9.278448886947236E-3</v>
      </c>
      <c r="DW3" s="40">
        <f t="shared" ref="DW3:DW34" si="6">(CS3-F3)/(F3+1E-50)</f>
        <v>-9.449365946235265E-3</v>
      </c>
      <c r="DX3" s="40">
        <f t="shared" ref="DX3:DX34" si="7">(DF3-G3)/(G3+1E-50)</f>
        <v>-3.1627663705071506E-3</v>
      </c>
      <c r="DY3" s="40">
        <f t="shared" ref="DY3:DY34" si="8">(DM3-H3)/(H3+1E-50)</f>
        <v>1.3036040865725018E-2</v>
      </c>
      <c r="DZ3" s="40">
        <f t="shared" ref="DZ3:DZ34" si="9">(AL3-I3)/(I3+1E-50)</f>
        <v>-1.021728642205475E-3</v>
      </c>
      <c r="EA3" s="40">
        <f t="shared" ref="EA3:EA34" si="10">(AP3-J3)/(J3+1E-50)</f>
        <v>1.2340107919320496E-2</v>
      </c>
      <c r="EB3" s="40">
        <f t="shared" ref="EB3:EB34" si="11">(BI3-K3)/(K3+1E-50)</f>
        <v>-4.0023764609883761E-3</v>
      </c>
      <c r="EC3" s="40">
        <f t="shared" ref="EC3:EC34" si="12">(AJ3-L3)/(L3+1E-50)</f>
        <v>-6.3654215110204616E-3</v>
      </c>
      <c r="ED3" s="40">
        <f t="shared" ref="ED3:ED34" si="13">(AR3-M3)/(M3+1E-50)</f>
        <v>1.1492061879459097E-2</v>
      </c>
      <c r="EE3" s="40">
        <f t="shared" ref="EE3:EE34" si="14">(BU3-N3)/(N3+1E-50)</f>
        <v>9.8725112187078145E-3</v>
      </c>
      <c r="EF3" s="40">
        <f t="shared" ref="EF3:EF34" si="15">(DK3-O3)/(O3+1E-50)</f>
        <v>1.4090951542649551E-2</v>
      </c>
      <c r="EG3" s="40">
        <f t="shared" ref="EG3:EG34" si="16">(DN3-P3)/(P3+1E-50)</f>
        <v>1.2333433256604654E-2</v>
      </c>
      <c r="EH3" s="40">
        <f t="shared" ref="EH3:EH34" si="17">(BK3+BL3+CP3-Q3)/(Q3+1E-50)</f>
        <v>2.5314905881756804E-3</v>
      </c>
      <c r="EI3" s="40">
        <f t="shared" ref="EI3:EI34" si="18">(AT3+AU3-R3)/(R3+1E-50)</f>
        <v>-2.8896351933008998E-3</v>
      </c>
      <c r="EJ3" s="40">
        <f t="shared" ref="EJ3:EJ34" si="19">(BR3+BS3-S3)/(S3+1E-50)</f>
        <v>-5.2936815032671603E-3</v>
      </c>
      <c r="EK3" s="40">
        <f t="shared" ref="EK3:EK34" si="20">(BX3+BY3-T3)/(T3+1E-50)</f>
        <v>-7.7051003133773235E-3</v>
      </c>
      <c r="EL3" s="40">
        <f t="shared" ref="EL3:EL34" si="21">(AN3+AO3-U3)/(U3+1E-50)</f>
        <v>1.8575594579477563E-5</v>
      </c>
      <c r="EM3" s="40">
        <f t="shared" ref="EM3:EM34" si="22">(CE3-V3)/(V3+1E-50)</f>
        <v>5.2132281534188092E-3</v>
      </c>
      <c r="EN3" s="40">
        <f t="shared" ref="EN3:EN34" si="23">(CF3-W3)/(W3+1E-50)</f>
        <v>-4.0545765466327701E-3</v>
      </c>
      <c r="EO3" s="40">
        <f t="shared" ref="EO3:EO34" si="24">(CG3-X3)/(X3+1E-50)</f>
        <v>-9.189303473028734E-4</v>
      </c>
      <c r="EP3" s="40">
        <f t="shared" ref="EP3:EP34" si="25">(CH3-Y3)/(Y3+1E-50)</f>
        <v>1.1890194980800194E-3</v>
      </c>
      <c r="EQ3" s="40">
        <f t="shared" ref="EQ3:EQ34" si="26">(CI3-Z3)/(Z3+1E-50)</f>
        <v>3.7375883645662405E-3</v>
      </c>
      <c r="ER3" s="40">
        <f t="shared" ref="ER3:ER34" si="27">(BF3-AA3)/(AA3+1E-50)</f>
        <v>1.2120832673177619E-2</v>
      </c>
      <c r="ES3" s="40">
        <f t="shared" ref="ES3:ES34" si="28">(BJ3-AB3)/(AB3+1E-50)</f>
        <v>2.0436453239214194E-2</v>
      </c>
      <c r="ET3" s="40">
        <f t="shared" ref="ET3:ET34" si="29">(DH3-AC3)/(AC3+1E-50)</f>
        <v>1.2026128859502301E-2</v>
      </c>
      <c r="EU3" s="40">
        <f t="shared" ref="EU3:EU34" si="30">(SUM(AW3:BB3)-AD3)/(AD3+1E-50)</f>
        <v>-1.4598391140125011E-2</v>
      </c>
      <c r="EV3" s="40">
        <f t="shared" ref="EV3:EV34" si="31">(SUM(AX3:BB3)-AE3)/(AE3+1E-50)</f>
        <v>-1.4598552731489555E-2</v>
      </c>
      <c r="EW3" s="40">
        <f t="shared" ref="EW3:EW34" si="32">(AQ3-AF3)/(AF3+1E-50)</f>
        <v>-2.9765299738688791E-3</v>
      </c>
    </row>
    <row r="4" spans="1:153" x14ac:dyDescent="0.3">
      <c r="A4" s="17" t="s">
        <v>171</v>
      </c>
      <c r="B4" s="15">
        <v>188181.66299000001</v>
      </c>
      <c r="C4" s="15">
        <v>41.300508622999999</v>
      </c>
      <c r="D4" s="15">
        <v>15180.599713</v>
      </c>
      <c r="E4" s="15">
        <v>1580.3523458</v>
      </c>
      <c r="F4" s="15">
        <v>1502.2487237</v>
      </c>
      <c r="G4" s="15">
        <v>15.183336688000001</v>
      </c>
      <c r="H4" s="15">
        <v>15336.684046</v>
      </c>
      <c r="I4" s="15">
        <v>157.66574288999999</v>
      </c>
      <c r="J4" s="15">
        <v>438.70700939</v>
      </c>
      <c r="K4" s="15">
        <v>407.45116536</v>
      </c>
      <c r="L4" s="28">
        <v>26.947823779</v>
      </c>
      <c r="M4" s="28">
        <v>61.12294636</v>
      </c>
      <c r="N4" s="28">
        <v>22.511770260999999</v>
      </c>
      <c r="O4" s="28">
        <v>1442.5228536</v>
      </c>
      <c r="P4" s="28">
        <v>940.81379502000004</v>
      </c>
      <c r="Q4" s="28">
        <v>3.4370320000000001E-4</v>
      </c>
      <c r="R4" s="28">
        <v>6.4720699999999999E-5</v>
      </c>
      <c r="S4" s="28">
        <v>1.2410642499999999E-2</v>
      </c>
      <c r="T4" s="28">
        <v>2.1181049300000001E-2</v>
      </c>
      <c r="U4" s="17">
        <v>1.4215747900000001E-2</v>
      </c>
      <c r="V4" s="28">
        <v>4.7919558455000004</v>
      </c>
      <c r="W4" s="28">
        <v>7.8707563999999997E-3</v>
      </c>
      <c r="X4" s="28">
        <v>0.66464762639999997</v>
      </c>
      <c r="Y4" s="28">
        <v>0.35120554300000001</v>
      </c>
      <c r="Z4" s="28">
        <v>6.7624060909999999</v>
      </c>
      <c r="AA4" s="28">
        <v>258.61508415999998</v>
      </c>
      <c r="AB4" s="28">
        <v>224.49222702</v>
      </c>
      <c r="AC4" s="28">
        <v>34.995837678000001</v>
      </c>
      <c r="AD4" s="28">
        <v>921.01515955000002</v>
      </c>
      <c r="AE4" s="28">
        <v>893.38465868000003</v>
      </c>
      <c r="AF4" s="28">
        <v>0.30181808760000001</v>
      </c>
      <c r="AG4" s="28"/>
      <c r="AH4" s="17" t="s">
        <v>171</v>
      </c>
      <c r="AI4" s="17">
        <v>15.0831780739789</v>
      </c>
      <c r="AJ4" s="17">
        <v>26.5871019145738</v>
      </c>
      <c r="AK4" s="17">
        <v>156.08388282514201</v>
      </c>
      <c r="AL4" s="17">
        <v>156.08388282514201</v>
      </c>
      <c r="AM4" s="17">
        <v>68.057490795201701</v>
      </c>
      <c r="AN4" s="17">
        <v>2.3985282340426598E-3</v>
      </c>
      <c r="AO4" s="17">
        <v>1.17104769016242E-2</v>
      </c>
      <c r="AP4" s="17">
        <v>440.42296888532201</v>
      </c>
      <c r="AQ4" s="17">
        <v>0.30012177056842199</v>
      </c>
      <c r="AR4" s="17">
        <v>61.305085341067397</v>
      </c>
      <c r="AS4" s="17">
        <v>946.36595572317901</v>
      </c>
      <c r="AT4" s="5">
        <v>1.28305289990465E-5</v>
      </c>
      <c r="AU4" s="5">
        <v>5.1323319179660102E-5</v>
      </c>
      <c r="AV4" s="17">
        <v>187719.08387947301</v>
      </c>
      <c r="AW4" s="17">
        <v>27.159503337577199</v>
      </c>
      <c r="AX4" s="17">
        <v>406.00477389947901</v>
      </c>
      <c r="AY4" s="17">
        <v>120.354024717119</v>
      </c>
      <c r="AZ4" s="17">
        <v>10.940049380887</v>
      </c>
      <c r="BA4" s="17">
        <v>292.37427042775101</v>
      </c>
      <c r="BB4" s="17">
        <v>48.465760337748101</v>
      </c>
      <c r="BC4" s="17">
        <v>621.46266929587705</v>
      </c>
      <c r="BD4" s="17">
        <v>64.190186016747603</v>
      </c>
      <c r="BE4" s="17">
        <v>644.84669866377703</v>
      </c>
      <c r="BF4" s="17">
        <v>259.94027798576298</v>
      </c>
      <c r="BG4" s="17">
        <v>1220.8162141846401</v>
      </c>
      <c r="BH4" s="17">
        <v>402.60537402179699</v>
      </c>
      <c r="BI4" s="17">
        <v>402.60537402179699</v>
      </c>
      <c r="BJ4" s="17">
        <v>227.03082204723</v>
      </c>
      <c r="BK4" s="5">
        <v>4.4301747078655302E-5</v>
      </c>
      <c r="BL4" s="17">
        <v>2.8588763846666302E-4</v>
      </c>
      <c r="BM4" s="17">
        <v>120.047588830503</v>
      </c>
      <c r="BN4" s="17">
        <v>473.81958931380302</v>
      </c>
      <c r="BO4" s="17">
        <v>20.206773221612099</v>
      </c>
      <c r="BP4" s="17">
        <v>324.59161760106099</v>
      </c>
      <c r="BQ4" s="17">
        <v>2.79376782438709</v>
      </c>
      <c r="BR4" s="17">
        <v>4.0459333179009701E-3</v>
      </c>
      <c r="BS4" s="17">
        <v>8.2144885497445405E-3</v>
      </c>
      <c r="BT4" s="17">
        <v>16.282033978094599</v>
      </c>
      <c r="BU4" s="17">
        <v>22.530589175395701</v>
      </c>
      <c r="BV4" s="17">
        <v>40.832279875879699</v>
      </c>
      <c r="BW4" s="17">
        <v>0</v>
      </c>
      <c r="BX4" s="17">
        <v>1.06589081190716E-2</v>
      </c>
      <c r="BY4" s="17">
        <v>1.0240813494491199E-2</v>
      </c>
      <c r="BZ4" s="17">
        <v>15476.3718295606</v>
      </c>
      <c r="CA4" s="17">
        <v>13505.423765163599</v>
      </c>
      <c r="CB4" s="17">
        <v>1380.5490329205099</v>
      </c>
      <c r="CC4" s="17">
        <v>15006.020386914601</v>
      </c>
      <c r="CD4" s="17">
        <v>321.27202102634999</v>
      </c>
      <c r="CE4" s="17">
        <v>4.7714390686750701</v>
      </c>
      <c r="CF4" s="17">
        <v>7.8162102785209204E-3</v>
      </c>
      <c r="CG4" s="17">
        <v>0.66155095829847199</v>
      </c>
      <c r="CH4" s="17">
        <v>0.34992621051273998</v>
      </c>
      <c r="CI4" s="17">
        <v>6.7266102386172504</v>
      </c>
      <c r="CJ4" s="17">
        <v>0.77984898934616498</v>
      </c>
      <c r="CK4" s="17">
        <v>6320.5396781084301</v>
      </c>
      <c r="CL4" s="17">
        <v>5.3552423183804798</v>
      </c>
      <c r="CM4" s="17">
        <v>3.2879269852345399</v>
      </c>
      <c r="CN4" s="17">
        <v>478.86425042301198</v>
      </c>
      <c r="CO4" s="17">
        <v>3.16368142462672</v>
      </c>
      <c r="CP4" s="5">
        <v>1.18657815947133E-5</v>
      </c>
      <c r="CQ4" s="17">
        <v>2.2959869747625801</v>
      </c>
      <c r="CR4" s="17">
        <v>1560.32410863004</v>
      </c>
      <c r="CS4" s="17">
        <v>1482.9721337032099</v>
      </c>
      <c r="CT4" s="17">
        <v>77.351974926834103</v>
      </c>
      <c r="CU4" s="17">
        <v>1.1651732981696099</v>
      </c>
      <c r="CV4" s="17">
        <v>185.67775584913699</v>
      </c>
      <c r="CW4" s="17">
        <v>2.7297389289946299</v>
      </c>
      <c r="CX4" s="17">
        <v>143.6833511092</v>
      </c>
      <c r="CY4" s="17">
        <v>15.2042588604308</v>
      </c>
      <c r="CZ4" s="17">
        <v>11.3425537307164</v>
      </c>
      <c r="DA4" s="17">
        <v>576.98960888903696</v>
      </c>
      <c r="DB4" s="17">
        <v>70.221176409003206</v>
      </c>
      <c r="DC4" s="17">
        <v>3.4201335839988598</v>
      </c>
      <c r="DD4" s="17">
        <v>48.930587655219099</v>
      </c>
      <c r="DE4" s="17">
        <v>8.2034682947800003E-2</v>
      </c>
      <c r="DF4" s="17">
        <v>15.0096133529544</v>
      </c>
      <c r="DG4" s="17">
        <v>386.82269012293602</v>
      </c>
      <c r="DH4" s="17">
        <v>35.129068383306603</v>
      </c>
      <c r="DI4" s="17">
        <v>0</v>
      </c>
      <c r="DJ4" s="17">
        <v>1770.6531854193699</v>
      </c>
      <c r="DK4" s="17">
        <v>1452.0592574909899</v>
      </c>
      <c r="DL4" s="17">
        <v>267.25075422343599</v>
      </c>
      <c r="DM4" s="17">
        <v>15411.2064422361</v>
      </c>
      <c r="DN4" s="17">
        <v>945.74166424343696</v>
      </c>
      <c r="DO4" s="17">
        <v>2082.6670145554599</v>
      </c>
      <c r="DQ4" s="25">
        <f t="shared" si="0"/>
        <v>7.9999617310386704E-3</v>
      </c>
      <c r="DR4" s="94">
        <f t="shared" si="1"/>
        <v>1.0042284416582667</v>
      </c>
      <c r="DS4" s="40">
        <f t="shared" si="2"/>
        <v>-2.4581518899191848E-3</v>
      </c>
      <c r="DT4" s="40">
        <f t="shared" si="3"/>
        <v>-1.1337118179206782E-2</v>
      </c>
      <c r="DU4" s="40">
        <f t="shared" si="4"/>
        <v>-1.1500160032274402E-2</v>
      </c>
      <c r="DV4" s="40">
        <f t="shared" si="5"/>
        <v>-1.2673273288192814E-2</v>
      </c>
      <c r="DW4" s="40">
        <f t="shared" si="6"/>
        <v>-1.2831823181258801E-2</v>
      </c>
      <c r="DX4" s="40">
        <f t="shared" si="7"/>
        <v>-1.1441709988747164E-2</v>
      </c>
      <c r="DY4" s="40">
        <f t="shared" si="8"/>
        <v>4.8590944439216013E-3</v>
      </c>
      <c r="DZ4" s="40">
        <f t="shared" si="9"/>
        <v>-1.0032997884401606E-2</v>
      </c>
      <c r="EA4" s="40">
        <f t="shared" si="10"/>
        <v>3.9114020487339965E-3</v>
      </c>
      <c r="EB4" s="40">
        <f t="shared" si="11"/>
        <v>-1.1892937731375874E-2</v>
      </c>
      <c r="EC4" s="40">
        <f t="shared" si="12"/>
        <v>-1.338593674147834E-2</v>
      </c>
      <c r="ED4" s="40">
        <f t="shared" si="13"/>
        <v>2.9798789475009913E-3</v>
      </c>
      <c r="EE4" s="40">
        <f t="shared" si="14"/>
        <v>8.3595888628555442E-4</v>
      </c>
      <c r="EF4" s="40">
        <f t="shared" si="15"/>
        <v>6.6109204905770783E-3</v>
      </c>
      <c r="EG4" s="40">
        <f t="shared" si="16"/>
        <v>5.2378794289811162E-3</v>
      </c>
      <c r="EH4" s="40">
        <f t="shared" si="17"/>
        <v>-4.7949302187713615E-3</v>
      </c>
      <c r="EI4" s="40">
        <f t="shared" si="18"/>
        <v>-8.758431557344102E-3</v>
      </c>
      <c r="EJ4" s="40">
        <f t="shared" si="19"/>
        <v>-1.2104178518919366E-2</v>
      </c>
      <c r="EK4" s="40">
        <f t="shared" si="20"/>
        <v>-1.3282046722642778E-2</v>
      </c>
      <c r="EL4" s="40">
        <f t="shared" si="21"/>
        <v>-7.5087688023181762E-3</v>
      </c>
      <c r="EM4" s="40">
        <f t="shared" si="22"/>
        <v>-4.2815037296717005E-3</v>
      </c>
      <c r="EN4" s="40">
        <f t="shared" si="23"/>
        <v>-6.930226106232857E-3</v>
      </c>
      <c r="EO4" s="40">
        <f t="shared" si="24"/>
        <v>-4.659112556078448E-3</v>
      </c>
      <c r="EP4" s="40">
        <f t="shared" si="25"/>
        <v>-3.6426887694652132E-3</v>
      </c>
      <c r="EQ4" s="40">
        <f t="shared" si="26"/>
        <v>-5.2933603662740332E-3</v>
      </c>
      <c r="ER4" s="40">
        <f t="shared" si="27"/>
        <v>5.1241938577067823E-3</v>
      </c>
      <c r="ES4" s="40">
        <f t="shared" si="28"/>
        <v>1.1308164478246452E-2</v>
      </c>
      <c r="ET4" s="40">
        <f t="shared" si="29"/>
        <v>3.8070443271702773E-3</v>
      </c>
      <c r="EU4" s="40">
        <f t="shared" si="30"/>
        <v>-1.7064624057999005E-2</v>
      </c>
      <c r="EV4" s="40">
        <f t="shared" si="31"/>
        <v>-1.7065191089739574E-2</v>
      </c>
      <c r="EW4" s="40">
        <f t="shared" si="32"/>
        <v>-5.6203292687552657E-3</v>
      </c>
    </row>
    <row r="5" spans="1:153" x14ac:dyDescent="0.3">
      <c r="A5" s="17" t="s">
        <v>172</v>
      </c>
      <c r="B5" s="15">
        <v>119085.10841</v>
      </c>
      <c r="C5" s="15">
        <v>23.277312579</v>
      </c>
      <c r="D5" s="15">
        <v>14161.767081</v>
      </c>
      <c r="E5" s="15">
        <v>1155.2764691</v>
      </c>
      <c r="F5" s="15">
        <v>1102.6792513</v>
      </c>
      <c r="G5" s="15">
        <v>10.829593493000001</v>
      </c>
      <c r="H5" s="15">
        <v>11005.712291</v>
      </c>
      <c r="I5" s="15">
        <v>120.75522393999999</v>
      </c>
      <c r="J5" s="15">
        <v>315.80787981999998</v>
      </c>
      <c r="K5" s="15">
        <v>313.36782627999997</v>
      </c>
      <c r="L5" s="28">
        <v>20.634755109</v>
      </c>
      <c r="M5" s="28">
        <v>47.242024923999999</v>
      </c>
      <c r="N5" s="28">
        <v>17.150613974999999</v>
      </c>
      <c r="O5" s="28">
        <v>998.51647728</v>
      </c>
      <c r="P5" s="28">
        <v>665.56826763000004</v>
      </c>
      <c r="Q5" s="28">
        <v>2.5460579999999998E-4</v>
      </c>
      <c r="R5" s="28">
        <v>5.1645199999999998E-5</v>
      </c>
      <c r="S5" s="28">
        <v>8.2968447000000001E-3</v>
      </c>
      <c r="T5" s="28">
        <v>1.47223271E-2</v>
      </c>
      <c r="U5" s="17">
        <v>9.7463579000000005E-3</v>
      </c>
      <c r="V5" s="28">
        <v>3.6671369585</v>
      </c>
      <c r="W5" s="28">
        <v>4.9382198E-3</v>
      </c>
      <c r="X5" s="28">
        <v>0.41570961979999999</v>
      </c>
      <c r="Y5" s="28">
        <v>0.2287180647</v>
      </c>
      <c r="Z5" s="28">
        <v>5.0761386337000003</v>
      </c>
      <c r="AA5" s="28">
        <v>182.85125142000001</v>
      </c>
      <c r="AB5" s="28">
        <v>158.55377462999999</v>
      </c>
      <c r="AC5" s="28">
        <v>27.03776294</v>
      </c>
      <c r="AD5" s="28">
        <v>746.14161214000001</v>
      </c>
      <c r="AE5" s="28">
        <v>723.75733427</v>
      </c>
      <c r="AF5" s="28">
        <v>0.1819666955</v>
      </c>
      <c r="AG5" s="28"/>
      <c r="AH5" s="17" t="s">
        <v>172</v>
      </c>
      <c r="AI5" s="17">
        <v>11.2714694725128</v>
      </c>
      <c r="AJ5" s="17">
        <v>20.476288789061901</v>
      </c>
      <c r="AK5" s="17">
        <v>120.28309579822501</v>
      </c>
      <c r="AL5" s="17">
        <v>120.28309579822501</v>
      </c>
      <c r="AM5" s="17">
        <v>50.749326318308803</v>
      </c>
      <c r="AN5" s="17">
        <v>1.65367699532069E-3</v>
      </c>
      <c r="AO5" s="17">
        <v>8.0737365146028601E-3</v>
      </c>
      <c r="AP5" s="17">
        <v>318.75253277483</v>
      </c>
      <c r="AQ5" s="17">
        <v>0.18168880812385499</v>
      </c>
      <c r="AR5" s="17">
        <v>47.705577680483003</v>
      </c>
      <c r="AS5" s="17">
        <v>748.39860109188396</v>
      </c>
      <c r="AT5" s="5">
        <v>1.02730283128579E-5</v>
      </c>
      <c r="AU5" s="5">
        <v>4.1092278631150201E-5</v>
      </c>
      <c r="AV5" s="17">
        <v>119274.223203866</v>
      </c>
      <c r="AW5" s="17">
        <v>22.118430970529701</v>
      </c>
      <c r="AX5" s="17">
        <v>331.555703875174</v>
      </c>
      <c r="AY5" s="17">
        <v>98.164376902175405</v>
      </c>
      <c r="AZ5" s="17">
        <v>8.9405313387015806</v>
      </c>
      <c r="BA5" s="17">
        <v>238.38352739518399</v>
      </c>
      <c r="BB5" s="17">
        <v>38.114452698181701</v>
      </c>
      <c r="BC5" s="17">
        <v>481.75063306373698</v>
      </c>
      <c r="BD5" s="17">
        <v>50.603502014433801</v>
      </c>
      <c r="BE5" s="17">
        <v>502.08207941607799</v>
      </c>
      <c r="BF5" s="17">
        <v>184.76614336262199</v>
      </c>
      <c r="BG5" s="17">
        <v>860.23091086449494</v>
      </c>
      <c r="BH5" s="17">
        <v>311.46977868789202</v>
      </c>
      <c r="BI5" s="17">
        <v>311.46977868789202</v>
      </c>
      <c r="BJ5" s="17">
        <v>161.21835416626399</v>
      </c>
      <c r="BK5" s="5">
        <v>2.9329060557507E-5</v>
      </c>
      <c r="BL5" s="17">
        <v>2.19025610139673E-4</v>
      </c>
      <c r="BM5" s="17">
        <v>112.60843821910601</v>
      </c>
      <c r="BN5" s="17">
        <v>332.05615025144402</v>
      </c>
      <c r="BO5" s="17">
        <v>15.596062876256401</v>
      </c>
      <c r="BP5" s="17">
        <v>244.81570702818101</v>
      </c>
      <c r="BQ5" s="17">
        <v>2.1230304247521699</v>
      </c>
      <c r="BR5" s="17">
        <v>2.7204878475724299E-3</v>
      </c>
      <c r="BS5" s="17">
        <v>5.5233960294757897E-3</v>
      </c>
      <c r="BT5" s="17">
        <v>13.0515868123908</v>
      </c>
      <c r="BU5" s="17">
        <v>17.271737743679701</v>
      </c>
      <c r="BV5" s="17">
        <v>23.184017054514701</v>
      </c>
      <c r="BW5" s="17">
        <v>0</v>
      </c>
      <c r="BX5" s="17">
        <v>7.4462929060775899E-3</v>
      </c>
      <c r="BY5" s="17">
        <v>7.1543090736729499E-3</v>
      </c>
      <c r="BZ5" s="17">
        <v>11182.162505332401</v>
      </c>
      <c r="CA5" s="17">
        <v>12668.4420598665</v>
      </c>
      <c r="CB5" s="17">
        <v>1294.9960043783699</v>
      </c>
      <c r="CC5" s="17">
        <v>14076.046502464</v>
      </c>
      <c r="CD5" s="17">
        <v>240.39752067974001</v>
      </c>
      <c r="CE5" s="17">
        <v>3.67297989758428</v>
      </c>
      <c r="CF5" s="17">
        <v>4.9226638337714996E-3</v>
      </c>
      <c r="CG5" s="17">
        <v>0.415700250352463</v>
      </c>
      <c r="CH5" s="17">
        <v>0.22904843155475399</v>
      </c>
      <c r="CI5" s="17">
        <v>5.0782078857564903</v>
      </c>
      <c r="CJ5" s="17">
        <v>0.70720998682738301</v>
      </c>
      <c r="CK5" s="17">
        <v>4466.2145508391304</v>
      </c>
      <c r="CL5" s="17">
        <v>4.3448660999685798</v>
      </c>
      <c r="CM5" s="17">
        <v>2.6860422091414602</v>
      </c>
      <c r="CN5" s="17">
        <v>376.67227422190598</v>
      </c>
      <c r="CO5" s="17">
        <v>2.57762155337665</v>
      </c>
      <c r="CP5" s="5">
        <v>6.2200383383764E-6</v>
      </c>
      <c r="CQ5" s="17">
        <v>1.8752021823553</v>
      </c>
      <c r="CR5" s="17">
        <v>1145.2231739838101</v>
      </c>
      <c r="CS5" s="17">
        <v>1092.9365892651499</v>
      </c>
      <c r="CT5" s="17">
        <v>52.286584718662702</v>
      </c>
      <c r="CU5" s="17">
        <v>0.94880209185557396</v>
      </c>
      <c r="CV5" s="17">
        <v>120.258415957054</v>
      </c>
      <c r="CW5" s="17">
        <v>2.2062732497781501</v>
      </c>
      <c r="CX5" s="17">
        <v>103.09623567409</v>
      </c>
      <c r="CY5" s="17">
        <v>12.4253955383962</v>
      </c>
      <c r="CZ5" s="17">
        <v>9.1827660048391397</v>
      </c>
      <c r="DA5" s="17">
        <v>414.72146155414799</v>
      </c>
      <c r="DB5" s="17">
        <v>65.396249533353398</v>
      </c>
      <c r="DC5" s="17">
        <v>2.6811322165820601</v>
      </c>
      <c r="DD5" s="17">
        <v>38.486257518587699</v>
      </c>
      <c r="DE5" s="17">
        <v>6.6633206247898702E-2</v>
      </c>
      <c r="DF5" s="17">
        <v>10.778906074505199</v>
      </c>
      <c r="DG5" s="17">
        <v>282.28549895104101</v>
      </c>
      <c r="DH5" s="17">
        <v>27.324421673666301</v>
      </c>
      <c r="DI5" s="17">
        <v>0</v>
      </c>
      <c r="DJ5" s="17">
        <v>1241.90167932598</v>
      </c>
      <c r="DK5" s="17">
        <v>1010.22878185515</v>
      </c>
      <c r="DL5" s="17">
        <v>196.74587319909301</v>
      </c>
      <c r="DM5" s="17">
        <v>11118.907556452101</v>
      </c>
      <c r="DN5" s="17">
        <v>672.67052027687896</v>
      </c>
      <c r="DO5" s="17">
        <v>1507.85083912046</v>
      </c>
      <c r="DQ5" s="25">
        <f t="shared" si="0"/>
        <v>8.0000047029820612E-3</v>
      </c>
      <c r="DR5" s="94">
        <f t="shared" si="1"/>
        <v>1.0056889535738243</v>
      </c>
      <c r="DS5" s="40">
        <f t="shared" si="2"/>
        <v>1.5880641701638575E-3</v>
      </c>
      <c r="DT5" s="40">
        <f t="shared" si="3"/>
        <v>-4.0080023915418459E-3</v>
      </c>
      <c r="DU5" s="40">
        <f t="shared" si="4"/>
        <v>-6.0529578015024958E-3</v>
      </c>
      <c r="DV5" s="40">
        <f t="shared" si="5"/>
        <v>-8.702068626068175E-3</v>
      </c>
      <c r="DW5" s="40">
        <f t="shared" si="6"/>
        <v>-8.8354451426958906E-3</v>
      </c>
      <c r="DX5" s="40">
        <f t="shared" si="7"/>
        <v>-4.6804543981788958E-3</v>
      </c>
      <c r="DY5" s="40">
        <f t="shared" si="8"/>
        <v>1.0285137613915935E-2</v>
      </c>
      <c r="DZ5" s="40">
        <f t="shared" si="9"/>
        <v>-3.9097947597660498E-3</v>
      </c>
      <c r="EA5" s="40">
        <f t="shared" si="10"/>
        <v>9.3241908862703917E-3</v>
      </c>
      <c r="EB5" s="40">
        <f t="shared" si="11"/>
        <v>-6.0569319276957828E-3</v>
      </c>
      <c r="EC5" s="40">
        <f t="shared" si="12"/>
        <v>-7.6795832613968619E-3</v>
      </c>
      <c r="ED5" s="40">
        <f t="shared" si="13"/>
        <v>9.8122965141468586E-3</v>
      </c>
      <c r="EE5" s="40">
        <f t="shared" si="14"/>
        <v>7.0623575841810057E-3</v>
      </c>
      <c r="EF5" s="40">
        <f t="shared" si="15"/>
        <v>1.172970586029269E-2</v>
      </c>
      <c r="EG5" s="40">
        <f t="shared" si="16"/>
        <v>1.0670960429302165E-2</v>
      </c>
      <c r="EH5" s="40">
        <f t="shared" si="17"/>
        <v>-1.2211412482985784E-4</v>
      </c>
      <c r="EI5" s="40">
        <f t="shared" si="18"/>
        <v>-5.419536684762534E-3</v>
      </c>
      <c r="EJ5" s="40">
        <f t="shared" si="19"/>
        <v>-6.3832486766663039E-3</v>
      </c>
      <c r="EK5" s="40">
        <f t="shared" si="20"/>
        <v>-8.2680624756300281E-3</v>
      </c>
      <c r="EL5" s="40">
        <f t="shared" si="21"/>
        <v>-1.943740448567994E-3</v>
      </c>
      <c r="EM5" s="40">
        <f t="shared" si="22"/>
        <v>1.5933244791244464E-3</v>
      </c>
      <c r="EN5" s="40">
        <f t="shared" si="23"/>
        <v>-3.1501162075654099E-3</v>
      </c>
      <c r="EO5" s="40">
        <f t="shared" si="24"/>
        <v>-2.2538442919594813E-5</v>
      </c>
      <c r="EP5" s="40">
        <f t="shared" si="25"/>
        <v>1.4444283410115285E-3</v>
      </c>
      <c r="EQ5" s="40">
        <f t="shared" si="26"/>
        <v>4.0764293606018433E-4</v>
      </c>
      <c r="ER5" s="40">
        <f t="shared" si="27"/>
        <v>1.047240271942995E-2</v>
      </c>
      <c r="ES5" s="40">
        <f t="shared" si="28"/>
        <v>1.6805525711904652E-2</v>
      </c>
      <c r="ET5" s="40">
        <f t="shared" si="29"/>
        <v>1.0602161661910785E-2</v>
      </c>
      <c r="EU5" s="40">
        <f t="shared" si="30"/>
        <v>-1.1880571751827532E-2</v>
      </c>
      <c r="EV5" s="40">
        <f t="shared" si="31"/>
        <v>-1.1880697650209219E-2</v>
      </c>
      <c r="EW5" s="40">
        <f t="shared" si="32"/>
        <v>-1.5271331678659212E-3</v>
      </c>
    </row>
    <row r="6" spans="1:153" x14ac:dyDescent="0.3">
      <c r="A6" s="17" t="s">
        <v>173</v>
      </c>
      <c r="B6" s="15">
        <v>908877.03709999996</v>
      </c>
      <c r="C6" s="15">
        <v>154.50757816000001</v>
      </c>
      <c r="D6" s="15">
        <v>75124.221464000002</v>
      </c>
      <c r="E6" s="15">
        <v>5784.9484284999999</v>
      </c>
      <c r="F6" s="15">
        <v>4834.1949054999995</v>
      </c>
      <c r="G6" s="15">
        <v>145.70924384</v>
      </c>
      <c r="H6" s="15">
        <v>98349.841581999994</v>
      </c>
      <c r="I6" s="15">
        <v>1384.7308446</v>
      </c>
      <c r="J6" s="15">
        <v>2718.329596</v>
      </c>
      <c r="K6" s="15">
        <v>3482.1943333999998</v>
      </c>
      <c r="L6" s="28">
        <v>125.80619968000001</v>
      </c>
      <c r="M6" s="28">
        <v>598.36240289</v>
      </c>
      <c r="N6" s="28">
        <v>98.993601792000007</v>
      </c>
      <c r="O6" s="28">
        <v>5621.7847223999997</v>
      </c>
      <c r="P6" s="28">
        <v>4557.1241909</v>
      </c>
      <c r="Q6" s="17">
        <v>2.1948974100000001E-2</v>
      </c>
      <c r="R6" s="17">
        <v>4.2119795999999996E-3</v>
      </c>
      <c r="S6" s="28">
        <v>0.70128275500000004</v>
      </c>
      <c r="T6" s="28">
        <v>3.5231256592000002</v>
      </c>
      <c r="U6" s="17">
        <v>5.4872438000000004E-3</v>
      </c>
      <c r="V6" s="28">
        <v>24.096314460999999</v>
      </c>
      <c r="W6" s="28">
        <v>5.2562325200000003E-2</v>
      </c>
      <c r="X6" s="28">
        <v>4.6371475367999997</v>
      </c>
      <c r="Y6" s="28">
        <v>2.3849342769000001</v>
      </c>
      <c r="Z6" s="17">
        <v>34.420919079000001</v>
      </c>
      <c r="AA6" s="17">
        <v>1193.5362834</v>
      </c>
      <c r="AB6" s="17">
        <v>1499.1637954</v>
      </c>
      <c r="AC6" s="17">
        <v>102.16678908999999</v>
      </c>
      <c r="AD6" s="17">
        <v>2750.2020834</v>
      </c>
      <c r="AE6" s="17">
        <v>2519.1394165000002</v>
      </c>
      <c r="AF6" s="28">
        <v>2.1518706014000002</v>
      </c>
      <c r="AG6" s="28"/>
      <c r="AH6" s="17" t="s">
        <v>173</v>
      </c>
      <c r="AI6" s="17">
        <v>143.86283951592901</v>
      </c>
      <c r="AJ6" s="17">
        <v>127.09792208952599</v>
      </c>
      <c r="AK6" s="17">
        <v>1385.16289404089</v>
      </c>
      <c r="AL6" s="17">
        <v>1385.16289404089</v>
      </c>
      <c r="AM6" s="17">
        <v>414.39744184328401</v>
      </c>
      <c r="AN6" s="17">
        <v>9.2181455392229797E-4</v>
      </c>
      <c r="AO6" s="17">
        <v>4.5006462384188399E-3</v>
      </c>
      <c r="AP6" s="17">
        <v>2742.1936887592201</v>
      </c>
      <c r="AQ6" s="17">
        <v>2.1303332139740601</v>
      </c>
      <c r="AR6" s="17">
        <v>604.14720401837803</v>
      </c>
      <c r="AS6" s="17">
        <v>9343.1492504330399</v>
      </c>
      <c r="AT6" s="17">
        <v>8.5531103699906796E-4</v>
      </c>
      <c r="AU6" s="17">
        <v>3.4212826843477298E-3</v>
      </c>
      <c r="AV6" s="17">
        <v>906585.92198856897</v>
      </c>
      <c r="AW6" s="17">
        <v>228.52485589378099</v>
      </c>
      <c r="AX6" s="17">
        <v>1151.0870344637499</v>
      </c>
      <c r="AY6" s="17">
        <v>341.17672769942101</v>
      </c>
      <c r="AZ6" s="17">
        <v>31.0190389104758</v>
      </c>
      <c r="BA6" s="17">
        <v>828.78347700854704</v>
      </c>
      <c r="BB6" s="17">
        <v>136.85809848817999</v>
      </c>
      <c r="BC6" s="17">
        <v>6080.0383793991004</v>
      </c>
      <c r="BD6" s="17">
        <v>3231.12196549184</v>
      </c>
      <c r="BE6" s="17">
        <v>6373.7647587082802</v>
      </c>
      <c r="BF6" s="17">
        <v>1205.43272203182</v>
      </c>
      <c r="BG6" s="17">
        <v>7773.9482308762499</v>
      </c>
      <c r="BH6" s="17">
        <v>3490.19309728605</v>
      </c>
      <c r="BI6" s="17">
        <v>3490.19309728605</v>
      </c>
      <c r="BJ6" s="17">
        <v>1510.8040557203301</v>
      </c>
      <c r="BK6" s="17">
        <v>6.2900781955488603E-3</v>
      </c>
      <c r="BL6" s="17">
        <v>1.21462160597599E-2</v>
      </c>
      <c r="BM6" s="17">
        <v>596.19387515887001</v>
      </c>
      <c r="BN6" s="17">
        <v>3954.1161158938298</v>
      </c>
      <c r="BO6" s="17">
        <v>190.16283939519101</v>
      </c>
      <c r="BP6" s="17">
        <v>2945.54851973625</v>
      </c>
      <c r="BQ6" s="17">
        <v>25.490806443741899</v>
      </c>
      <c r="BR6" s="17">
        <v>0.23405065978824599</v>
      </c>
      <c r="BS6" s="17">
        <v>0.47519454234803199</v>
      </c>
      <c r="BT6" s="17">
        <v>163.760013284558</v>
      </c>
      <c r="BU6" s="17">
        <v>101.817331345882</v>
      </c>
      <c r="BV6" s="17">
        <v>153.31983157448499</v>
      </c>
      <c r="BW6" s="17">
        <v>0</v>
      </c>
      <c r="BX6" s="17">
        <v>1.8282694916692801</v>
      </c>
      <c r="BY6" s="17">
        <v>1.7565732497781501</v>
      </c>
      <c r="BZ6" s="17">
        <v>113148.341172638</v>
      </c>
      <c r="CA6" s="17">
        <v>67071.626167650393</v>
      </c>
      <c r="CB6" s="17">
        <v>6856.2181900913201</v>
      </c>
      <c r="CC6" s="17">
        <v>74524.038232900595</v>
      </c>
      <c r="CD6" s="17">
        <v>3068.1942847456598</v>
      </c>
      <c r="CE6" s="17">
        <v>24.006900399775098</v>
      </c>
      <c r="CF6" s="17">
        <v>5.2021256566190999E-2</v>
      </c>
      <c r="CG6" s="17">
        <v>4.5953827529335198</v>
      </c>
      <c r="CH6" s="17">
        <v>2.36621266961424</v>
      </c>
      <c r="CI6" s="17">
        <v>34.2485886653769</v>
      </c>
      <c r="CJ6" s="17">
        <v>2.2177350346401199</v>
      </c>
      <c r="CK6" s="17">
        <v>45545.060569863897</v>
      </c>
      <c r="CL6" s="17">
        <v>15.3727837255907</v>
      </c>
      <c r="CM6" s="17">
        <v>9.3221393353064705</v>
      </c>
      <c r="CN6" s="17">
        <v>1435.3271936815499</v>
      </c>
      <c r="CO6" s="17">
        <v>9.0303667190264303</v>
      </c>
      <c r="CP6" s="17">
        <v>3.2534578267938699E-3</v>
      </c>
      <c r="CQ6" s="17">
        <v>6.5095609719076002</v>
      </c>
      <c r="CR6" s="17">
        <v>5802.3622671838102</v>
      </c>
      <c r="CS6" s="17">
        <v>4841.1674645140101</v>
      </c>
      <c r="CT6" s="17">
        <v>961.19480266979701</v>
      </c>
      <c r="CU6" s="17">
        <v>3.30241575533105</v>
      </c>
      <c r="CV6" s="17">
        <v>705.67865132249699</v>
      </c>
      <c r="CW6" s="17">
        <v>7.7306874420322096</v>
      </c>
      <c r="CX6" s="17">
        <v>483.06762199551298</v>
      </c>
      <c r="CY6" s="17">
        <v>43.109650479560401</v>
      </c>
      <c r="CZ6" s="17">
        <v>32.605767693469303</v>
      </c>
      <c r="DA6" s="17">
        <v>1938.6934328720099</v>
      </c>
      <c r="DB6" s="17">
        <v>707.73382731164497</v>
      </c>
      <c r="DC6" s="17">
        <v>10.463017689886801</v>
      </c>
      <c r="DD6" s="17">
        <v>138.503993812728</v>
      </c>
      <c r="DE6" s="17">
        <v>0.23244598295827101</v>
      </c>
      <c r="DF6" s="17">
        <v>144.557497147329</v>
      </c>
      <c r="DG6" s="17">
        <v>3260.9434579045901</v>
      </c>
      <c r="DH6" s="17">
        <v>103.143351792963</v>
      </c>
      <c r="DI6" s="17">
        <v>0</v>
      </c>
      <c r="DJ6" s="17">
        <v>7372.3749357383203</v>
      </c>
      <c r="DK6" s="17">
        <v>5677.9865606285703</v>
      </c>
      <c r="DL6" s="17">
        <v>570.33678192165803</v>
      </c>
      <c r="DM6" s="17">
        <v>99111.059026769595</v>
      </c>
      <c r="DN6" s="17">
        <v>4601.9797177064602</v>
      </c>
      <c r="DO6" s="17">
        <v>14172.8497701575</v>
      </c>
      <c r="DQ6" s="25">
        <f t="shared" si="0"/>
        <v>8.0000210575768924E-3</v>
      </c>
      <c r="DR6" s="94">
        <f t="shared" si="1"/>
        <v>1.1416318449596727</v>
      </c>
      <c r="DS6" s="40">
        <f t="shared" si="2"/>
        <v>-2.5208196685674528E-3</v>
      </c>
      <c r="DT6" s="40">
        <f t="shared" si="3"/>
        <v>-7.6873031061625106E-3</v>
      </c>
      <c r="DU6" s="40">
        <f t="shared" si="4"/>
        <v>-7.9892106620634788E-3</v>
      </c>
      <c r="DV6" s="40">
        <f t="shared" si="5"/>
        <v>3.0101977397101274E-3</v>
      </c>
      <c r="DW6" s="40">
        <f t="shared" si="6"/>
        <v>1.4423413102516219E-3</v>
      </c>
      <c r="DX6" s="40">
        <f t="shared" si="7"/>
        <v>-7.9044174708346165E-3</v>
      </c>
      <c r="DY6" s="40">
        <f t="shared" si="8"/>
        <v>7.7398949761899741E-3</v>
      </c>
      <c r="DZ6" s="40">
        <f t="shared" si="9"/>
        <v>3.1200968951830668E-4</v>
      </c>
      <c r="EA6" s="40">
        <f t="shared" si="10"/>
        <v>8.7789548384183715E-3</v>
      </c>
      <c r="EB6" s="40">
        <f t="shared" si="11"/>
        <v>2.2970469537925806E-3</v>
      </c>
      <c r="EC6" s="40">
        <f t="shared" si="12"/>
        <v>1.0267557662592198E-2</v>
      </c>
      <c r="ED6" s="40">
        <f t="shared" si="13"/>
        <v>9.6677216022235356E-3</v>
      </c>
      <c r="EE6" s="40">
        <f t="shared" si="14"/>
        <v>2.8524364229266623E-2</v>
      </c>
      <c r="EF6" s="40">
        <f t="shared" si="15"/>
        <v>9.9971523286251623E-3</v>
      </c>
      <c r="EG6" s="40">
        <f t="shared" si="16"/>
        <v>9.8429458859231791E-3</v>
      </c>
      <c r="EH6" s="40">
        <f t="shared" si="17"/>
        <v>-1.1810211115852154E-2</v>
      </c>
      <c r="EI6" s="40">
        <f t="shared" si="18"/>
        <v>1.5340558949240454E-2</v>
      </c>
      <c r="EJ6" s="40">
        <f t="shared" si="19"/>
        <v>1.135411797810131E-2</v>
      </c>
      <c r="EK6" s="40">
        <f t="shared" si="20"/>
        <v>1.7517706780133459E-2</v>
      </c>
      <c r="EL6" s="40">
        <f t="shared" si="21"/>
        <v>-1.1806110685087986E-2</v>
      </c>
      <c r="EM6" s="40">
        <f t="shared" si="22"/>
        <v>-3.7106944868941453E-3</v>
      </c>
      <c r="EN6" s="40">
        <f t="shared" si="23"/>
        <v>-1.0293848906992493E-2</v>
      </c>
      <c r="EO6" s="40">
        <f t="shared" si="24"/>
        <v>-9.0065678383183124E-3</v>
      </c>
      <c r="EP6" s="40">
        <f t="shared" si="25"/>
        <v>-7.8499468379878978E-3</v>
      </c>
      <c r="EQ6" s="40">
        <f t="shared" si="26"/>
        <v>-5.0065604938549857E-3</v>
      </c>
      <c r="ER6" s="40">
        <f t="shared" si="27"/>
        <v>9.9673874998847372E-3</v>
      </c>
      <c r="ES6" s="40">
        <f t="shared" si="28"/>
        <v>7.7645020217582501E-3</v>
      </c>
      <c r="ET6" s="40">
        <f t="shared" si="29"/>
        <v>9.5585141870587909E-3</v>
      </c>
      <c r="EU6" s="40">
        <f t="shared" si="30"/>
        <v>-1.190925246313314E-2</v>
      </c>
      <c r="EV6" s="40">
        <f t="shared" si="31"/>
        <v>-1.1994191243137386E-2</v>
      </c>
      <c r="EW6" s="40">
        <f t="shared" si="32"/>
        <v>-1.0008681475516222E-2</v>
      </c>
    </row>
    <row r="7" spans="1:153" x14ac:dyDescent="0.3">
      <c r="A7" s="17" t="s">
        <v>174</v>
      </c>
      <c r="B7" s="15">
        <v>241407.51785999999</v>
      </c>
      <c r="C7" s="15">
        <v>32.126952736</v>
      </c>
      <c r="D7" s="15">
        <v>10578.009469000001</v>
      </c>
      <c r="E7" s="15">
        <v>1516.0307316000001</v>
      </c>
      <c r="F7" s="15">
        <v>1423.6226337000001</v>
      </c>
      <c r="G7" s="15">
        <v>12.701542684</v>
      </c>
      <c r="H7" s="15">
        <v>17647.156708999999</v>
      </c>
      <c r="I7" s="15">
        <v>125.80755751</v>
      </c>
      <c r="J7" s="15">
        <v>471.58205987999997</v>
      </c>
      <c r="K7" s="15">
        <v>295.42856866</v>
      </c>
      <c r="L7" s="28">
        <v>19.529176027999998</v>
      </c>
      <c r="M7" s="28">
        <v>81.787242784</v>
      </c>
      <c r="N7" s="28">
        <v>28.921523292</v>
      </c>
      <c r="O7" s="28">
        <v>1593.8459261</v>
      </c>
      <c r="P7" s="28">
        <v>1177.2817828</v>
      </c>
      <c r="Q7" s="28">
        <v>3.6656500000000001E-4</v>
      </c>
      <c r="R7" s="28">
        <v>6.01911E-5</v>
      </c>
      <c r="S7" s="28">
        <v>9.3328342000000009E-3</v>
      </c>
      <c r="T7" s="28">
        <v>1.5136280300000001E-2</v>
      </c>
      <c r="U7" s="17">
        <v>1.3538085599999999E-2</v>
      </c>
      <c r="V7" s="28">
        <v>5.3224467124999997</v>
      </c>
      <c r="W7" s="28">
        <v>1.10926281E-2</v>
      </c>
      <c r="X7" s="28">
        <v>0.98200852709999997</v>
      </c>
      <c r="Y7" s="28">
        <v>0.50870820679999995</v>
      </c>
      <c r="Z7" s="28">
        <v>7.4973652272000004</v>
      </c>
      <c r="AA7" s="28">
        <v>329.41324013000002</v>
      </c>
      <c r="AB7" s="28">
        <v>199.53844316000001</v>
      </c>
      <c r="AC7" s="28">
        <v>48.117677765000003</v>
      </c>
      <c r="AD7" s="28">
        <v>537.1423211</v>
      </c>
      <c r="AE7" s="28">
        <v>521.02805588000001</v>
      </c>
      <c r="AF7" s="28">
        <v>0.45268827280000001</v>
      </c>
      <c r="AG7" s="28"/>
      <c r="AH7" s="17" t="s">
        <v>174</v>
      </c>
      <c r="AI7" s="17">
        <v>16.895125835048301</v>
      </c>
      <c r="AJ7" s="17">
        <v>19.326981727044899</v>
      </c>
      <c r="AK7" s="17">
        <v>124.79759913709</v>
      </c>
      <c r="AL7" s="17">
        <v>124.79759913709</v>
      </c>
      <c r="AM7" s="17">
        <v>42.359660063774101</v>
      </c>
      <c r="AN7" s="17">
        <v>2.2829228535524702E-3</v>
      </c>
      <c r="AO7" s="17">
        <v>1.1146022070470701E-2</v>
      </c>
      <c r="AP7" s="17">
        <v>469.78813902101598</v>
      </c>
      <c r="AQ7" s="17">
        <v>0.44864738595326997</v>
      </c>
      <c r="AR7" s="17">
        <v>81.432869947399297</v>
      </c>
      <c r="AS7" s="17">
        <v>1145.3026774238699</v>
      </c>
      <c r="AT7" s="5">
        <v>1.1930237862178001E-5</v>
      </c>
      <c r="AU7" s="5">
        <v>4.7721745952589601E-5</v>
      </c>
      <c r="AV7" s="17">
        <v>239611.97697095899</v>
      </c>
      <c r="AW7" s="17">
        <v>15.8855283891378</v>
      </c>
      <c r="AX7" s="17">
        <v>237.45474717395001</v>
      </c>
      <c r="AY7" s="17">
        <v>70.392372938154693</v>
      </c>
      <c r="AZ7" s="17">
        <v>6.3981225010334102</v>
      </c>
      <c r="BA7" s="17">
        <v>171.00506101622</v>
      </c>
      <c r="BB7" s="17">
        <v>28.378254679585702</v>
      </c>
      <c r="BC7" s="17">
        <v>718.08570212934796</v>
      </c>
      <c r="BD7" s="17">
        <v>79.015190374806096</v>
      </c>
      <c r="BE7" s="17">
        <v>853.72626107696601</v>
      </c>
      <c r="BF7" s="17">
        <v>328.653541204421</v>
      </c>
      <c r="BG7" s="17">
        <v>1289.24485225902</v>
      </c>
      <c r="BH7" s="17">
        <v>292.639811893098</v>
      </c>
      <c r="BI7" s="17">
        <v>292.639811893098</v>
      </c>
      <c r="BJ7" s="17">
        <v>199.470137978422</v>
      </c>
      <c r="BK7" s="5">
        <v>3.9669794063234202E-5</v>
      </c>
      <c r="BL7" s="17">
        <v>3.1705343343099398E-4</v>
      </c>
      <c r="BM7" s="17">
        <v>83.7829427920434</v>
      </c>
      <c r="BN7" s="17">
        <v>468.61844699011999</v>
      </c>
      <c r="BO7" s="17">
        <v>24.668568557818102</v>
      </c>
      <c r="BP7" s="17">
        <v>352.46755341145098</v>
      </c>
      <c r="BQ7" s="17">
        <v>1.8580493732231</v>
      </c>
      <c r="BR7" s="17">
        <v>3.0475016145549102E-3</v>
      </c>
      <c r="BS7" s="17">
        <v>6.18734755204285E-3</v>
      </c>
      <c r="BT7" s="17">
        <v>19.174242940041498</v>
      </c>
      <c r="BU7" s="17">
        <v>28.834968974492998</v>
      </c>
      <c r="BV7" s="17">
        <v>31.808265449053899</v>
      </c>
      <c r="BW7" s="17">
        <v>0</v>
      </c>
      <c r="BX7" s="17">
        <v>7.63077197153832E-3</v>
      </c>
      <c r="BY7" s="17">
        <v>7.3315226111542904E-3</v>
      </c>
      <c r="BZ7" s="17">
        <v>17702.917217436301</v>
      </c>
      <c r="CA7" s="17">
        <v>9425.5777754460196</v>
      </c>
      <c r="CB7" s="17">
        <v>963.504092704134</v>
      </c>
      <c r="CC7" s="17">
        <v>10472.864810942099</v>
      </c>
      <c r="CD7" s="17">
        <v>378.64542267082197</v>
      </c>
      <c r="CE7" s="17">
        <v>5.2956393264416803</v>
      </c>
      <c r="CF7" s="17">
        <v>1.0990053663912E-2</v>
      </c>
      <c r="CG7" s="17">
        <v>0.97394931117688199</v>
      </c>
      <c r="CH7" s="17">
        <v>0.50494780961325303</v>
      </c>
      <c r="CI7" s="17">
        <v>7.4530904997238698</v>
      </c>
      <c r="CJ7" s="17">
        <v>0.53175587863555895</v>
      </c>
      <c r="CK7" s="17">
        <v>7290.0313166940496</v>
      </c>
      <c r="CL7" s="17">
        <v>3.3094243446485501</v>
      </c>
      <c r="CM7" s="17">
        <v>1.9229381155993499</v>
      </c>
      <c r="CN7" s="17">
        <v>345.62951205542402</v>
      </c>
      <c r="CO7" s="17">
        <v>1.92503032810286</v>
      </c>
      <c r="CP7" s="5">
        <v>7.27012306199948E-6</v>
      </c>
      <c r="CQ7" s="17">
        <v>1.3428168847588899</v>
      </c>
      <c r="CR7" s="17">
        <v>1498.96408713448</v>
      </c>
      <c r="CS7" s="17">
        <v>1407.4675152555301</v>
      </c>
      <c r="CT7" s="17">
        <v>91.496571878944195</v>
      </c>
      <c r="CU7" s="17">
        <v>0.68151590126600403</v>
      </c>
      <c r="CV7" s="17">
        <v>261.72077288866097</v>
      </c>
      <c r="CW7" s="17">
        <v>1.5970262738030201</v>
      </c>
      <c r="CX7" s="17">
        <v>147.85246829037001</v>
      </c>
      <c r="CY7" s="17">
        <v>8.8919949926420596</v>
      </c>
      <c r="CZ7" s="17">
        <v>7.0052230330086998</v>
      </c>
      <c r="DA7" s="17">
        <v>593.36117089678396</v>
      </c>
      <c r="DB7" s="17">
        <v>64.129022215716503</v>
      </c>
      <c r="DC7" s="17">
        <v>2.6761624215567901</v>
      </c>
      <c r="DD7" s="17">
        <v>28.971716605212801</v>
      </c>
      <c r="DE7" s="17">
        <v>4.7986345060820002E-2</v>
      </c>
      <c r="DF7" s="17">
        <v>12.575408294272901</v>
      </c>
      <c r="DG7" s="17">
        <v>417.001922942232</v>
      </c>
      <c r="DH7" s="17">
        <v>47.922123987209801</v>
      </c>
      <c r="DI7" s="17">
        <v>0</v>
      </c>
      <c r="DJ7" s="17">
        <v>1993.1511098823701</v>
      </c>
      <c r="DK7" s="17">
        <v>1590.26986993428</v>
      </c>
      <c r="DL7" s="17">
        <v>369.43868334781303</v>
      </c>
      <c r="DM7" s="17">
        <v>17602.4250781263</v>
      </c>
      <c r="DN7" s="17">
        <v>1174.3697649927301</v>
      </c>
      <c r="DO7" s="17">
        <v>2687.4133071762099</v>
      </c>
      <c r="DQ7" s="25">
        <f t="shared" si="0"/>
        <v>8.0000023207122649E-3</v>
      </c>
      <c r="DR7" s="94">
        <f t="shared" si="1"/>
        <v>1.005708994008722</v>
      </c>
      <c r="DS7" s="40">
        <f t="shared" si="2"/>
        <v>-7.4378002183109132E-3</v>
      </c>
      <c r="DT7" s="40">
        <f t="shared" si="3"/>
        <v>-9.9196238611511632E-3</v>
      </c>
      <c r="DU7" s="40">
        <f t="shared" si="4"/>
        <v>-9.9399285249308113E-3</v>
      </c>
      <c r="DV7" s="40">
        <f t="shared" si="5"/>
        <v>-1.1257452840357767E-2</v>
      </c>
      <c r="DW7" s="40">
        <f t="shared" si="6"/>
        <v>-1.1347893790142094E-2</v>
      </c>
      <c r="DX7" s="40">
        <f t="shared" si="7"/>
        <v>-9.9306354247810525E-3</v>
      </c>
      <c r="DY7" s="40">
        <f t="shared" si="8"/>
        <v>-2.5347783561578525E-3</v>
      </c>
      <c r="DZ7" s="40">
        <f t="shared" si="9"/>
        <v>-8.027803678087574E-3</v>
      </c>
      <c r="EA7" s="40">
        <f t="shared" si="10"/>
        <v>-3.8040481426296854E-3</v>
      </c>
      <c r="EB7" s="40">
        <f t="shared" si="11"/>
        <v>-9.4396990093110963E-3</v>
      </c>
      <c r="EC7" s="40">
        <f t="shared" si="12"/>
        <v>-1.0353447614236412E-2</v>
      </c>
      <c r="ED7" s="40">
        <f t="shared" si="13"/>
        <v>-4.3328620031439528E-3</v>
      </c>
      <c r="EE7" s="40">
        <f t="shared" si="14"/>
        <v>-2.9927302456763554E-3</v>
      </c>
      <c r="EF7" s="40">
        <f t="shared" si="15"/>
        <v>-2.2436649033387686E-3</v>
      </c>
      <c r="EG7" s="40">
        <f t="shared" si="16"/>
        <v>-2.4735096132584753E-3</v>
      </c>
      <c r="EH7" s="40">
        <f t="shared" si="17"/>
        <v>-7.0155346085205806E-3</v>
      </c>
      <c r="EI7" s="40">
        <f t="shared" si="18"/>
        <v>-8.9567425289186816E-3</v>
      </c>
      <c r="EJ7" s="40">
        <f t="shared" si="19"/>
        <v>-1.0498957905224666E-2</v>
      </c>
      <c r="EK7" s="40">
        <f t="shared" si="20"/>
        <v>-1.1494615180150325E-2</v>
      </c>
      <c r="EL7" s="40">
        <f t="shared" si="21"/>
        <v>-8.0617510630032474E-3</v>
      </c>
      <c r="EM7" s="40">
        <f t="shared" si="22"/>
        <v>-5.0366659369949192E-3</v>
      </c>
      <c r="EN7" s="40">
        <f t="shared" si="23"/>
        <v>-9.2470814998296177E-3</v>
      </c>
      <c r="EO7" s="40">
        <f t="shared" si="24"/>
        <v>-8.2068695950308097E-3</v>
      </c>
      <c r="EP7" s="40">
        <f t="shared" si="25"/>
        <v>-7.3920513498327203E-3</v>
      </c>
      <c r="EQ7" s="40">
        <f t="shared" si="26"/>
        <v>-5.9053715718029162E-3</v>
      </c>
      <c r="ER7" s="40">
        <f t="shared" si="27"/>
        <v>-2.306218551747367E-3</v>
      </c>
      <c r="ES7" s="40">
        <f t="shared" si="28"/>
        <v>-3.4231589911344178E-4</v>
      </c>
      <c r="ET7" s="40">
        <f t="shared" si="29"/>
        <v>-4.0640734730645065E-3</v>
      </c>
      <c r="EU7" s="40">
        <f t="shared" si="30"/>
        <v>-1.4201514388769062E-2</v>
      </c>
      <c r="EV7" s="40">
        <f t="shared" si="31"/>
        <v>-1.420172577570461E-2</v>
      </c>
      <c r="EW7" s="40">
        <f t="shared" si="32"/>
        <v>-8.9264226389962724E-3</v>
      </c>
    </row>
    <row r="8" spans="1:153" x14ac:dyDescent="0.3">
      <c r="A8" s="17" t="s">
        <v>175</v>
      </c>
      <c r="B8" s="15">
        <v>119071.23374</v>
      </c>
      <c r="C8" s="15">
        <v>16.450277506999999</v>
      </c>
      <c r="D8" s="15">
        <v>6142.455078</v>
      </c>
      <c r="E8" s="15">
        <v>662.81149620999997</v>
      </c>
      <c r="F8" s="15">
        <v>623.75437327999998</v>
      </c>
      <c r="G8" s="15">
        <v>7.4604100010999996</v>
      </c>
      <c r="H8" s="15">
        <v>8561.1090287000006</v>
      </c>
      <c r="I8" s="15">
        <v>65.048840530000007</v>
      </c>
      <c r="J8" s="15">
        <v>240.19959424000001</v>
      </c>
      <c r="K8" s="15">
        <v>158.67242608000001</v>
      </c>
      <c r="L8" s="28">
        <v>9.3657788292999999</v>
      </c>
      <c r="M8" s="28">
        <v>42.811025944000001</v>
      </c>
      <c r="N8" s="28">
        <v>13.759678693</v>
      </c>
      <c r="O8" s="28">
        <v>762.21898721000002</v>
      </c>
      <c r="P8" s="28">
        <v>547.43586944000003</v>
      </c>
      <c r="Q8" s="28">
        <v>2.2081189999999999E-4</v>
      </c>
      <c r="R8" s="28">
        <v>4.0924099999999997E-5</v>
      </c>
      <c r="S8" s="28">
        <v>5.1661907E-3</v>
      </c>
      <c r="T8" s="28">
        <v>9.0612343000000001E-3</v>
      </c>
      <c r="U8" s="17">
        <v>7.9582093999999992E-3</v>
      </c>
      <c r="V8" s="28">
        <v>2.4984070614</v>
      </c>
      <c r="W8" s="28">
        <v>4.6317338000000001E-3</v>
      </c>
      <c r="X8" s="28">
        <v>0.41820636010000001</v>
      </c>
      <c r="Y8" s="28">
        <v>0.22059639140000001</v>
      </c>
      <c r="Z8" s="28">
        <v>3.4864982783</v>
      </c>
      <c r="AA8" s="28">
        <v>150.42529508000001</v>
      </c>
      <c r="AB8" s="28">
        <v>110.67836923</v>
      </c>
      <c r="AC8" s="28">
        <v>25.016236583000001</v>
      </c>
      <c r="AD8" s="28">
        <v>236.87302206000001</v>
      </c>
      <c r="AE8" s="28">
        <v>229.76681350000001</v>
      </c>
      <c r="AF8" s="28">
        <v>0.1897964986</v>
      </c>
      <c r="AG8" s="28"/>
      <c r="AH8" s="17" t="s">
        <v>175</v>
      </c>
      <c r="AI8" s="17">
        <v>8.6293479157347193</v>
      </c>
      <c r="AJ8" s="17">
        <v>9.2942000026983909</v>
      </c>
      <c r="AK8" s="17">
        <v>64.807681335095396</v>
      </c>
      <c r="AL8" s="17">
        <v>64.807681335095396</v>
      </c>
      <c r="AM8" s="17">
        <v>22.278651865936901</v>
      </c>
      <c r="AN8" s="17">
        <v>1.34712715708482E-3</v>
      </c>
      <c r="AO8" s="17">
        <v>6.5771468884516402E-3</v>
      </c>
      <c r="AP8" s="17">
        <v>241.00676947334401</v>
      </c>
      <c r="AQ8" s="17">
        <v>0.188317511027673</v>
      </c>
      <c r="AR8" s="17">
        <v>42.945648411153201</v>
      </c>
      <c r="AS8" s="17">
        <v>661.41408172423405</v>
      </c>
      <c r="AT8" s="5">
        <v>8.1288141889471304E-6</v>
      </c>
      <c r="AU8" s="5">
        <v>3.2515761283530901E-5</v>
      </c>
      <c r="AV8" s="17">
        <v>118714.526999013</v>
      </c>
      <c r="AW8" s="17">
        <v>7.0034500570446001</v>
      </c>
      <c r="AX8" s="17">
        <v>104.643632665884</v>
      </c>
      <c r="AY8" s="17">
        <v>31.026806307423499</v>
      </c>
      <c r="AZ8" s="17">
        <v>2.81925479808418</v>
      </c>
      <c r="BA8" s="17">
        <v>75.377939229594901</v>
      </c>
      <c r="BB8" s="17">
        <v>12.5755333256171</v>
      </c>
      <c r="BC8" s="17">
        <v>385.88130802661999</v>
      </c>
      <c r="BD8" s="17">
        <v>45.906903567449802</v>
      </c>
      <c r="BE8" s="17">
        <v>455.86076756493901</v>
      </c>
      <c r="BF8" s="17">
        <v>150.871492907879</v>
      </c>
      <c r="BG8" s="17">
        <v>640.29045063288197</v>
      </c>
      <c r="BH8" s="17">
        <v>157.731223137397</v>
      </c>
      <c r="BI8" s="17">
        <v>157.731223137397</v>
      </c>
      <c r="BJ8" s="17">
        <v>111.86983124448101</v>
      </c>
      <c r="BK8" s="5">
        <v>2.3065298803253899E-5</v>
      </c>
      <c r="BL8" s="17">
        <v>1.9332740752856301E-4</v>
      </c>
      <c r="BM8" s="17">
        <v>48.998728532768901</v>
      </c>
      <c r="BN8" s="17">
        <v>242.44118597309199</v>
      </c>
      <c r="BO8" s="17">
        <v>13.2633099016409</v>
      </c>
      <c r="BP8" s="17">
        <v>171.71485575679699</v>
      </c>
      <c r="BQ8" s="17">
        <v>0.967934477959843</v>
      </c>
      <c r="BR8" s="17">
        <v>1.6927399923940499E-3</v>
      </c>
      <c r="BS8" s="17">
        <v>3.4367817810038699E-3</v>
      </c>
      <c r="BT8" s="17">
        <v>10.9692952285123</v>
      </c>
      <c r="BU8" s="17">
        <v>13.7963910440404</v>
      </c>
      <c r="BV8" s="17">
        <v>16.357874497483898</v>
      </c>
      <c r="BW8" s="17">
        <v>0</v>
      </c>
      <c r="BX8" s="17">
        <v>4.5792643176419297E-3</v>
      </c>
      <c r="BY8" s="17">
        <v>4.3996741568698696E-3</v>
      </c>
      <c r="BZ8" s="17">
        <v>8651.7434490208707</v>
      </c>
      <c r="CA8" s="17">
        <v>5512.3592797499896</v>
      </c>
      <c r="CB8" s="17">
        <v>563.48548531997403</v>
      </c>
      <c r="CC8" s="17">
        <v>6124.8434936027397</v>
      </c>
      <c r="CD8" s="17">
        <v>200.039003013166</v>
      </c>
      <c r="CE8" s="17">
        <v>2.4979377242789398</v>
      </c>
      <c r="CF8" s="17">
        <v>4.5938075550190898E-3</v>
      </c>
      <c r="CG8" s="17">
        <v>0.41553766933977099</v>
      </c>
      <c r="CH8" s="17">
        <v>0.219528415879892</v>
      </c>
      <c r="CI8" s="17">
        <v>3.4808668595710799</v>
      </c>
      <c r="CJ8" s="17">
        <v>0.37013412258800499</v>
      </c>
      <c r="CK8" s="17">
        <v>3449.90562732849</v>
      </c>
      <c r="CL8" s="17">
        <v>1.4852720371258299</v>
      </c>
      <c r="CM8" s="17">
        <v>0.84736774197104103</v>
      </c>
      <c r="CN8" s="17">
        <v>151.45511543951801</v>
      </c>
      <c r="CO8" s="17">
        <v>0.88526453700182395</v>
      </c>
      <c r="CP8" s="5">
        <v>3.7328109261065801E-6</v>
      </c>
      <c r="CQ8" s="17">
        <v>0.59175312642955902</v>
      </c>
      <c r="CR8" s="17">
        <v>655.66242214322301</v>
      </c>
      <c r="CS8" s="17">
        <v>616.95952526992801</v>
      </c>
      <c r="CT8" s="17">
        <v>38.702896873294797</v>
      </c>
      <c r="CU8" s="17">
        <v>0.300464145571189</v>
      </c>
      <c r="CV8" s="17">
        <v>116.795295887828</v>
      </c>
      <c r="CW8" s="17">
        <v>0.70488073105265003</v>
      </c>
      <c r="CX8" s="17">
        <v>64.073054558882603</v>
      </c>
      <c r="CY8" s="17">
        <v>3.91815086779433</v>
      </c>
      <c r="CZ8" s="17">
        <v>3.0737786846122899</v>
      </c>
      <c r="DA8" s="17">
        <v>258.28521745840101</v>
      </c>
      <c r="DB8" s="17">
        <v>56.967239542981801</v>
      </c>
      <c r="DC8" s="17">
        <v>1.22719328472141</v>
      </c>
      <c r="DD8" s="17">
        <v>12.925418641181199</v>
      </c>
      <c r="DE8" s="17">
        <v>2.1164005247000298E-2</v>
      </c>
      <c r="DF8" s="17">
        <v>7.4193373973335</v>
      </c>
      <c r="DG8" s="17">
        <v>197.276076345305</v>
      </c>
      <c r="DH8" s="17">
        <v>25.101073979155199</v>
      </c>
      <c r="DI8" s="17">
        <v>0</v>
      </c>
      <c r="DJ8" s="17">
        <v>956.31862986343504</v>
      </c>
      <c r="DK8" s="17">
        <v>765.51646230264305</v>
      </c>
      <c r="DL8" s="17">
        <v>168.32583125911401</v>
      </c>
      <c r="DM8" s="17">
        <v>8594.6522041259504</v>
      </c>
      <c r="DN8" s="17">
        <v>549.15080502896296</v>
      </c>
      <c r="DO8" s="17">
        <v>1260.59694438262</v>
      </c>
      <c r="DQ8" s="25">
        <f t="shared" si="0"/>
        <v>7.9999968299511691E-3</v>
      </c>
      <c r="DR8" s="94">
        <f t="shared" si="1"/>
        <v>1.0066426474904375</v>
      </c>
      <c r="DS8" s="40">
        <f t="shared" si="2"/>
        <v>-2.995742378599061E-3</v>
      </c>
      <c r="DT8" s="40">
        <f t="shared" si="3"/>
        <v>-5.617109466802675E-3</v>
      </c>
      <c r="DU8" s="40">
        <f t="shared" si="4"/>
        <v>-2.8671897756873152E-3</v>
      </c>
      <c r="DV8" s="40">
        <f t="shared" si="5"/>
        <v>-1.0785983809357321E-2</v>
      </c>
      <c r="DW8" s="40">
        <f t="shared" si="6"/>
        <v>-1.0893467526875042E-2</v>
      </c>
      <c r="DX8" s="40">
        <f t="shared" si="7"/>
        <v>-5.5054083837810163E-3</v>
      </c>
      <c r="DY8" s="40">
        <f t="shared" si="8"/>
        <v>3.9180876348497247E-3</v>
      </c>
      <c r="DZ8" s="40">
        <f t="shared" si="9"/>
        <v>-3.7073557797450752E-3</v>
      </c>
      <c r="EA8" s="40">
        <f t="shared" si="10"/>
        <v>3.3604354574283454E-3</v>
      </c>
      <c r="EB8" s="40">
        <f t="shared" si="11"/>
        <v>-5.9317360038881242E-3</v>
      </c>
      <c r="EC8" s="40">
        <f t="shared" si="12"/>
        <v>-7.6425920263759736E-3</v>
      </c>
      <c r="ED8" s="40">
        <f t="shared" si="13"/>
        <v>3.1445746553538825E-3</v>
      </c>
      <c r="EE8" s="40">
        <f t="shared" si="14"/>
        <v>2.6681110699973477E-3</v>
      </c>
      <c r="EF8" s="40">
        <f t="shared" si="15"/>
        <v>4.3261518644569456E-3</v>
      </c>
      <c r="EG8" s="40">
        <f t="shared" si="16"/>
        <v>3.1326693859451069E-3</v>
      </c>
      <c r="EH8" s="40">
        <f t="shared" si="17"/>
        <v>-3.1084499616030195E-3</v>
      </c>
      <c r="EI8" s="40">
        <f t="shared" si="18"/>
        <v>-6.8303158168894103E-3</v>
      </c>
      <c r="EJ8" s="40">
        <f t="shared" si="19"/>
        <v>-7.0978654740871073E-3</v>
      </c>
      <c r="EK8" s="40">
        <f t="shared" si="20"/>
        <v>-9.0821871241316375E-3</v>
      </c>
      <c r="EL8" s="40">
        <f t="shared" si="21"/>
        <v>-4.2641947148989254E-3</v>
      </c>
      <c r="EM8" s="40">
        <f t="shared" si="22"/>
        <v>-1.8785454472628458E-4</v>
      </c>
      <c r="EN8" s="40">
        <f t="shared" si="23"/>
        <v>-8.1883473054756122E-3</v>
      </c>
      <c r="EO8" s="40">
        <f t="shared" si="24"/>
        <v>-6.3812773186684496E-3</v>
      </c>
      <c r="EP8" s="40">
        <f t="shared" si="25"/>
        <v>-4.8413100202146413E-3</v>
      </c>
      <c r="EQ8" s="40">
        <f t="shared" si="26"/>
        <v>-1.6152076609273413E-3</v>
      </c>
      <c r="ER8" s="40">
        <f t="shared" si="27"/>
        <v>2.9662419983400436E-3</v>
      </c>
      <c r="ES8" s="40">
        <f t="shared" si="28"/>
        <v>1.0765084657192905E-2</v>
      </c>
      <c r="ET8" s="40">
        <f t="shared" si="29"/>
        <v>3.3912933255855833E-3</v>
      </c>
      <c r="EU8" s="40">
        <f t="shared" si="30"/>
        <v>-1.4465157942232186E-2</v>
      </c>
      <c r="EV8" s="40">
        <f t="shared" si="31"/>
        <v>-1.4465305597304304E-2</v>
      </c>
      <c r="EW8" s="40">
        <f t="shared" si="32"/>
        <v>-7.7924913432887025E-3</v>
      </c>
    </row>
    <row r="9" spans="1:153" x14ac:dyDescent="0.3">
      <c r="A9" s="17" t="s">
        <v>176</v>
      </c>
      <c r="B9" s="15">
        <v>53218.379742999998</v>
      </c>
      <c r="C9" s="15">
        <v>7.2509415747999997</v>
      </c>
      <c r="D9" s="15">
        <v>3191.2672212000002</v>
      </c>
      <c r="E9" s="15">
        <v>242.31689578999999</v>
      </c>
      <c r="F9" s="15">
        <v>227.15305013</v>
      </c>
      <c r="G9" s="15">
        <v>3.1824071223999999</v>
      </c>
      <c r="H9" s="15">
        <v>5230.6240993000001</v>
      </c>
      <c r="I9" s="15">
        <v>30.411819535999999</v>
      </c>
      <c r="J9" s="15">
        <v>143.20647812999999</v>
      </c>
      <c r="K9" s="15">
        <v>66.665726238000005</v>
      </c>
      <c r="L9" s="28">
        <v>3.8710422772999999</v>
      </c>
      <c r="M9" s="28">
        <v>25.055071855000001</v>
      </c>
      <c r="N9" s="28">
        <v>7.8770361027</v>
      </c>
      <c r="O9" s="28">
        <v>470.07629314000002</v>
      </c>
      <c r="P9" s="28">
        <v>319.50997947000002</v>
      </c>
      <c r="Q9" s="28">
        <v>1.020793E-4</v>
      </c>
      <c r="R9" s="28">
        <v>1.5613599999999999E-5</v>
      </c>
      <c r="S9" s="28">
        <v>2.0885311999999999E-3</v>
      </c>
      <c r="T9" s="28">
        <v>3.2501699000000001E-3</v>
      </c>
      <c r="U9" s="17">
        <v>3.5411920999999999E-3</v>
      </c>
      <c r="V9" s="28">
        <v>1.3376786221000001</v>
      </c>
      <c r="W9" s="28">
        <v>1.8591505999999999E-3</v>
      </c>
      <c r="X9" s="28">
        <v>0.17977803470000001</v>
      </c>
      <c r="Y9" s="28">
        <v>0.10049091609999999</v>
      </c>
      <c r="Z9" s="28">
        <v>1.7794813972000001</v>
      </c>
      <c r="AA9" s="28">
        <v>87.173850986000005</v>
      </c>
      <c r="AB9" s="28">
        <v>87.969146842000001</v>
      </c>
      <c r="AC9" s="28">
        <v>14.747988668</v>
      </c>
      <c r="AD9" s="28">
        <v>74.187907459000002</v>
      </c>
      <c r="AE9" s="28">
        <v>71.962278781999999</v>
      </c>
      <c r="AF9" s="28">
        <v>7.7114616699999999E-2</v>
      </c>
      <c r="AG9" s="28"/>
      <c r="AH9" s="17" t="s">
        <v>176</v>
      </c>
      <c r="AI9" s="17">
        <v>4.7972340802740296</v>
      </c>
      <c r="AJ9" s="17">
        <v>3.8896301013445802</v>
      </c>
      <c r="AK9" s="17">
        <v>30.739753939276099</v>
      </c>
      <c r="AL9" s="17">
        <v>30.739753939276099</v>
      </c>
      <c r="AM9" s="17">
        <v>8.7513152363630304</v>
      </c>
      <c r="AN9" s="17">
        <v>6.0714922535094697E-4</v>
      </c>
      <c r="AO9" s="17">
        <v>2.9643317515170502E-3</v>
      </c>
      <c r="AP9" s="17">
        <v>145.79293553253399</v>
      </c>
      <c r="AQ9" s="17">
        <v>7.7076923236473194E-2</v>
      </c>
      <c r="AR9" s="17">
        <v>25.485698375873501</v>
      </c>
      <c r="AS9" s="17">
        <v>339.25051172980102</v>
      </c>
      <c r="AT9" s="5">
        <v>3.1363312885464399E-6</v>
      </c>
      <c r="AU9" s="5">
        <v>1.2545390410996599E-5</v>
      </c>
      <c r="AV9" s="17">
        <v>53606.340468592403</v>
      </c>
      <c r="AW9" s="17">
        <v>2.2057166730049498</v>
      </c>
      <c r="AX9" s="17">
        <v>32.9739088499038</v>
      </c>
      <c r="AY9" s="17">
        <v>9.7745803777619802</v>
      </c>
      <c r="AZ9" s="17">
        <v>0.888491641726881</v>
      </c>
      <c r="BA9" s="17">
        <v>23.745235646532901</v>
      </c>
      <c r="BB9" s="17">
        <v>3.9359140748579402</v>
      </c>
      <c r="BC9" s="17">
        <v>218.85425594904001</v>
      </c>
      <c r="BD9" s="17">
        <v>22.524133294773399</v>
      </c>
      <c r="BE9" s="17">
        <v>270.54780485067499</v>
      </c>
      <c r="BF9" s="17">
        <v>88.652932373137602</v>
      </c>
      <c r="BG9" s="17">
        <v>452.93897562554901</v>
      </c>
      <c r="BH9" s="17">
        <v>67.188261912818206</v>
      </c>
      <c r="BI9" s="17">
        <v>67.188261912818206</v>
      </c>
      <c r="BJ9" s="17">
        <v>90.324094114155201</v>
      </c>
      <c r="BK9" s="5">
        <v>1.0142058676609401E-5</v>
      </c>
      <c r="BL9" s="5">
        <v>9.1676191515291806E-5</v>
      </c>
      <c r="BM9" s="17">
        <v>25.859425127179101</v>
      </c>
      <c r="BN9" s="17">
        <v>177.09258047553701</v>
      </c>
      <c r="BO9" s="17">
        <v>8.8777995685109197</v>
      </c>
      <c r="BP9" s="17">
        <v>93.516895055730998</v>
      </c>
      <c r="BQ9" s="17">
        <v>0.408915179075932</v>
      </c>
      <c r="BR9" s="17">
        <v>6.9256603669593105E-4</v>
      </c>
      <c r="BS9" s="17">
        <v>1.40612675474131E-3</v>
      </c>
      <c r="BT9" s="17">
        <v>8.4584059306734591</v>
      </c>
      <c r="BU9" s="17">
        <v>8.0106659561937192</v>
      </c>
      <c r="BV9" s="17">
        <v>7.3028416111377501</v>
      </c>
      <c r="BW9" s="17">
        <v>0</v>
      </c>
      <c r="BX9" s="17">
        <v>1.6593342041590099E-3</v>
      </c>
      <c r="BY9" s="17">
        <v>1.5942655577418001E-3</v>
      </c>
      <c r="BZ9" s="17">
        <v>5361.2859831236101</v>
      </c>
      <c r="CA9" s="17">
        <v>2909.1956430055502</v>
      </c>
      <c r="CB9" s="17">
        <v>297.38419691683498</v>
      </c>
      <c r="CC9" s="17">
        <v>3232.4392650495702</v>
      </c>
      <c r="CD9" s="17">
        <v>126.191404897016</v>
      </c>
      <c r="CE9" s="17">
        <v>1.35692832928234</v>
      </c>
      <c r="CF9" s="17">
        <v>1.8572393710213401E-3</v>
      </c>
      <c r="CG9" s="17">
        <v>0.180272832994372</v>
      </c>
      <c r="CH9" s="17">
        <v>0.101086481720927</v>
      </c>
      <c r="CI9" s="17">
        <v>1.8014965952920301</v>
      </c>
      <c r="CJ9" s="17">
        <v>9.9316740245925503E-2</v>
      </c>
      <c r="CK9" s="17">
        <v>2213.2157999338501</v>
      </c>
      <c r="CL9" s="17">
        <v>0.47390917508556601</v>
      </c>
      <c r="CM9" s="17">
        <v>0.26702991010653798</v>
      </c>
      <c r="CN9" s="17">
        <v>51.662550196486897</v>
      </c>
      <c r="CO9" s="17">
        <v>0.27721736250048101</v>
      </c>
      <c r="CP9" s="5">
        <v>1.27500090940656E-6</v>
      </c>
      <c r="CQ9" s="17">
        <v>0.186469811559935</v>
      </c>
      <c r="CR9" s="17">
        <v>241.36034430650801</v>
      </c>
      <c r="CS9" s="17">
        <v>226.225350562123</v>
      </c>
      <c r="CT9" s="17">
        <v>15.134993744385101</v>
      </c>
      <c r="CU9" s="17">
        <v>9.4629354541796495E-2</v>
      </c>
      <c r="CV9" s="17">
        <v>45.447733042323101</v>
      </c>
      <c r="CW9" s="17">
        <v>0.221694630091988</v>
      </c>
      <c r="CX9" s="17">
        <v>24.061929154472299</v>
      </c>
      <c r="CY9" s="17">
        <v>1.23480548069026</v>
      </c>
      <c r="CZ9" s="17">
        <v>0.99230118443316595</v>
      </c>
      <c r="DA9" s="17">
        <v>96.730205084960502</v>
      </c>
      <c r="DB9" s="17">
        <v>14.947696916999201</v>
      </c>
      <c r="DC9" s="17">
        <v>0.41823616902836802</v>
      </c>
      <c r="DD9" s="17">
        <v>4.0506608795339396</v>
      </c>
      <c r="DE9" s="17">
        <v>6.6623860623797699E-3</v>
      </c>
      <c r="DF9" s="17">
        <v>3.2054065585299498</v>
      </c>
      <c r="DG9" s="17">
        <v>119.00482603211</v>
      </c>
      <c r="DH9" s="17">
        <v>15.004637680649401</v>
      </c>
      <c r="DI9" s="17">
        <v>0</v>
      </c>
      <c r="DJ9" s="17">
        <v>593.65861417885105</v>
      </c>
      <c r="DK9" s="17">
        <v>479.08923990248502</v>
      </c>
      <c r="DL9" s="17">
        <v>103.445908896641</v>
      </c>
      <c r="DM9" s="17">
        <v>5330.2633106808398</v>
      </c>
      <c r="DN9" s="17">
        <v>325.01246617272102</v>
      </c>
      <c r="DO9" s="17">
        <v>750.71285941627104</v>
      </c>
      <c r="DQ9" s="25">
        <f t="shared" si="0"/>
        <v>7.9999724687116695E-3</v>
      </c>
      <c r="DR9" s="94">
        <f t="shared" si="1"/>
        <v>1.0058201013035521</v>
      </c>
      <c r="DS9" s="40">
        <f t="shared" si="2"/>
        <v>7.2899762725947229E-3</v>
      </c>
      <c r="DT9" s="40">
        <f t="shared" si="3"/>
        <v>7.1576961146845213E-3</v>
      </c>
      <c r="DU9" s="40">
        <f t="shared" si="4"/>
        <v>1.2901471733880116E-2</v>
      </c>
      <c r="DV9" s="40">
        <f t="shared" si="5"/>
        <v>-3.9475228517327904E-3</v>
      </c>
      <c r="DW9" s="40">
        <f t="shared" si="6"/>
        <v>-4.0840286641366935E-3</v>
      </c>
      <c r="DX9" s="40">
        <f t="shared" si="7"/>
        <v>7.2270565158253511E-3</v>
      </c>
      <c r="DY9" s="40">
        <f t="shared" si="8"/>
        <v>1.9049201297828711E-2</v>
      </c>
      <c r="DZ9" s="40">
        <f t="shared" si="9"/>
        <v>1.0783123413181744E-2</v>
      </c>
      <c r="EA9" s="40">
        <f t="shared" si="10"/>
        <v>1.8061036318385404E-2</v>
      </c>
      <c r="EB9" s="40">
        <f t="shared" si="11"/>
        <v>7.8381456905265261E-3</v>
      </c>
      <c r="EC9" s="40">
        <f t="shared" si="12"/>
        <v>4.8017620870689677E-3</v>
      </c>
      <c r="ED9" s="40">
        <f t="shared" si="13"/>
        <v>1.7187199596378853E-2</v>
      </c>
      <c r="EE9" s="40">
        <f t="shared" si="14"/>
        <v>1.6964484071352058E-2</v>
      </c>
      <c r="EF9" s="40">
        <f t="shared" si="15"/>
        <v>1.9173370140154522E-2</v>
      </c>
      <c r="EG9" s="40">
        <f t="shared" si="16"/>
        <v>1.7221642691250118E-2</v>
      </c>
      <c r="EH9" s="40">
        <f t="shared" si="17"/>
        <v>9.9329746707487506E-3</v>
      </c>
      <c r="EI9" s="40">
        <f t="shared" si="18"/>
        <v>4.3629719951223025E-3</v>
      </c>
      <c r="EJ9" s="40">
        <f t="shared" si="19"/>
        <v>4.8654247718401562E-3</v>
      </c>
      <c r="EK9" s="40">
        <f t="shared" si="20"/>
        <v>1.0552869561711044E-3</v>
      </c>
      <c r="EL9" s="40">
        <f t="shared" si="21"/>
        <v>8.553299570502635E-3</v>
      </c>
      <c r="EM9" s="40">
        <f t="shared" si="22"/>
        <v>1.4390382610824762E-2</v>
      </c>
      <c r="EN9" s="40">
        <f t="shared" si="23"/>
        <v>-1.0280119204220865E-3</v>
      </c>
      <c r="EO9" s="40">
        <f t="shared" si="24"/>
        <v>2.7522733530693654E-3</v>
      </c>
      <c r="EP9" s="40">
        <f t="shared" si="25"/>
        <v>5.9265617633971444E-3</v>
      </c>
      <c r="EQ9" s="40">
        <f t="shared" si="26"/>
        <v>1.2371693307202171E-2</v>
      </c>
      <c r="ER9" s="40">
        <f t="shared" si="27"/>
        <v>1.6967030484578864E-2</v>
      </c>
      <c r="ES9" s="40">
        <f t="shared" si="28"/>
        <v>2.6770150179867998E-2</v>
      </c>
      <c r="ET9" s="40">
        <f t="shared" si="29"/>
        <v>1.7402306065387396E-2</v>
      </c>
      <c r="EU9" s="40">
        <f t="shared" si="30"/>
        <v>-8.9510570921353325E-3</v>
      </c>
      <c r="EV9" s="40">
        <f t="shared" si="31"/>
        <v>-8.9511922373645449E-3</v>
      </c>
      <c r="EW9" s="40">
        <f t="shared" si="32"/>
        <v>-4.8879791069240421E-4</v>
      </c>
    </row>
    <row r="10" spans="1:153" x14ac:dyDescent="0.3">
      <c r="A10" s="17" t="s">
        <v>177</v>
      </c>
      <c r="B10" s="15">
        <v>7531.2774754000002</v>
      </c>
      <c r="C10" s="15">
        <v>1.2038086723000001</v>
      </c>
      <c r="D10" s="15">
        <v>442.53177095000001</v>
      </c>
      <c r="E10" s="15">
        <v>49.536851257999999</v>
      </c>
      <c r="F10" s="15">
        <v>47.142142864999997</v>
      </c>
      <c r="G10" s="15">
        <v>0.48350079940000001</v>
      </c>
      <c r="H10" s="15">
        <v>462.56950076999999</v>
      </c>
      <c r="I10" s="15">
        <v>4.8361652948999998</v>
      </c>
      <c r="J10" s="15">
        <v>13.97216746</v>
      </c>
      <c r="K10" s="15">
        <v>12.418734097</v>
      </c>
      <c r="L10" s="28">
        <v>1.0667421908000001</v>
      </c>
      <c r="M10" s="28">
        <v>2.1805862511999998</v>
      </c>
      <c r="N10" s="28">
        <v>0.67455437380000005</v>
      </c>
      <c r="O10" s="28">
        <v>42.790613411999999</v>
      </c>
      <c r="P10" s="28">
        <v>28.226533423999999</v>
      </c>
      <c r="Q10" s="28">
        <v>1.17362E-5</v>
      </c>
      <c r="R10" s="28">
        <v>2.0813116E-6</v>
      </c>
      <c r="S10" s="28">
        <v>3.5182539999999997E-4</v>
      </c>
      <c r="T10" s="28">
        <v>5.9010360000000001E-4</v>
      </c>
      <c r="U10" s="17">
        <v>4.5827729999999998E-4</v>
      </c>
      <c r="V10" s="28">
        <v>0.16029977970000001</v>
      </c>
      <c r="W10" s="28">
        <v>2.4708039999999997E-4</v>
      </c>
      <c r="X10" s="28">
        <v>1.9656807700000001E-2</v>
      </c>
      <c r="Y10" s="28">
        <v>1.0372834100000001E-2</v>
      </c>
      <c r="Z10" s="28">
        <v>0.2153988677</v>
      </c>
      <c r="AA10" s="28">
        <v>7.6359439866000001</v>
      </c>
      <c r="AB10" s="28">
        <v>6.6986114291999996</v>
      </c>
      <c r="AC10" s="28">
        <v>1.2399869234000001</v>
      </c>
      <c r="AD10" s="28">
        <v>29.854372131000002</v>
      </c>
      <c r="AE10" s="28">
        <v>28.958733731999999</v>
      </c>
      <c r="AF10" s="28">
        <v>8.9423530000000001E-3</v>
      </c>
      <c r="AG10" s="28"/>
      <c r="AH10" s="17" t="s">
        <v>177</v>
      </c>
      <c r="AI10" s="17">
        <v>0.69061503078203601</v>
      </c>
      <c r="AJ10" s="17">
        <v>1.0522477971789601</v>
      </c>
      <c r="AK10" s="17">
        <v>4.8025237085533803</v>
      </c>
      <c r="AL10" s="17">
        <v>4.8025237085533803</v>
      </c>
      <c r="AM10" s="17">
        <v>2.1410206514657899</v>
      </c>
      <c r="AN10" s="5">
        <v>7.7712230691645004E-5</v>
      </c>
      <c r="AO10" s="17">
        <v>3.7940442136940098E-4</v>
      </c>
      <c r="AP10" s="17">
        <v>14.0901586214675</v>
      </c>
      <c r="AQ10" s="17">
        <v>8.9831655084243994E-3</v>
      </c>
      <c r="AR10" s="17">
        <v>2.19838837870555</v>
      </c>
      <c r="AS10" s="17">
        <v>33.639093550929601</v>
      </c>
      <c r="AT10" s="5">
        <v>4.14267321439397E-7</v>
      </c>
      <c r="AU10" s="5">
        <v>1.65699388768553E-6</v>
      </c>
      <c r="AV10" s="17">
        <v>7575.4646631061996</v>
      </c>
      <c r="AW10" s="17">
        <v>0.88053442241659796</v>
      </c>
      <c r="AX10" s="17">
        <v>13.1698557626062</v>
      </c>
      <c r="AY10" s="17">
        <v>3.9031037770686101</v>
      </c>
      <c r="AZ10" s="17">
        <v>0.35491541416579803</v>
      </c>
      <c r="BA10" s="17">
        <v>9.4811238060593901</v>
      </c>
      <c r="BB10" s="17">
        <v>1.56129069594404</v>
      </c>
      <c r="BC10" s="17">
        <v>22.129890844756002</v>
      </c>
      <c r="BD10" s="17">
        <v>2.2324384230228702</v>
      </c>
      <c r="BE10" s="17">
        <v>23.675538224507601</v>
      </c>
      <c r="BF10" s="17">
        <v>7.7049118411349404</v>
      </c>
      <c r="BG10" s="17">
        <v>35.0095617127268</v>
      </c>
      <c r="BH10" s="17">
        <v>12.3038315536963</v>
      </c>
      <c r="BI10" s="17">
        <v>12.3038315536963</v>
      </c>
      <c r="BJ10" s="17">
        <v>6.7898395659650497</v>
      </c>
      <c r="BK10" s="5">
        <v>1.3926071610310999E-6</v>
      </c>
      <c r="BL10" s="5">
        <v>1.0030621040691799E-5</v>
      </c>
      <c r="BM10" s="17">
        <v>3.5080077095630999</v>
      </c>
      <c r="BN10" s="17">
        <v>13.3026169519998</v>
      </c>
      <c r="BO10" s="17">
        <v>0.66180408877792196</v>
      </c>
      <c r="BP10" s="17">
        <v>10.2985151043392</v>
      </c>
      <c r="BQ10" s="17">
        <v>8.4707986966274698E-2</v>
      </c>
      <c r="BR10" s="17">
        <v>1.15163169585034E-4</v>
      </c>
      <c r="BS10" s="17">
        <v>2.3381338977165601E-4</v>
      </c>
      <c r="BT10" s="17">
        <v>0.52054672013315795</v>
      </c>
      <c r="BU10" s="17">
        <v>0.67796943689379696</v>
      </c>
      <c r="BV10" s="17">
        <v>1.19565737198035</v>
      </c>
      <c r="BW10" s="17">
        <v>0</v>
      </c>
      <c r="BX10" s="17">
        <v>2.9789447576844801E-4</v>
      </c>
      <c r="BY10" s="17">
        <v>2.8621846701609802E-4</v>
      </c>
      <c r="BZ10" s="17">
        <v>469.52205944763102</v>
      </c>
      <c r="CA10" s="17">
        <v>394.65075260283101</v>
      </c>
      <c r="CB10" s="17">
        <v>40.342083918935799</v>
      </c>
      <c r="CC10" s="17">
        <v>438.50084423133001</v>
      </c>
      <c r="CD10" s="17">
        <v>10.6828126523255</v>
      </c>
      <c r="CE10" s="17">
        <v>0.15985550179952199</v>
      </c>
      <c r="CF10" s="17">
        <v>2.4732681426610801E-4</v>
      </c>
      <c r="CG10" s="17">
        <v>1.9751071721864799E-2</v>
      </c>
      <c r="CH10" s="17">
        <v>1.0424132806428701E-2</v>
      </c>
      <c r="CI10" s="17">
        <v>0.21488257455755899</v>
      </c>
      <c r="CJ10" s="17">
        <v>2.5475813643303102E-2</v>
      </c>
      <c r="CK10" s="17">
        <v>183.48943901188801</v>
      </c>
      <c r="CL10" s="17">
        <v>0.17328689297111299</v>
      </c>
      <c r="CM10" s="17">
        <v>0.106659643843317</v>
      </c>
      <c r="CN10" s="17">
        <v>15.364996114353699</v>
      </c>
      <c r="CO10" s="17">
        <v>0.10244113604171</v>
      </c>
      <c r="CP10" s="5">
        <v>3.1562999829141699E-7</v>
      </c>
      <c r="CQ10" s="17">
        <v>7.4478314786950897E-2</v>
      </c>
      <c r="CR10" s="17">
        <v>49.098060490969203</v>
      </c>
      <c r="CS10" s="17">
        <v>46.711404847412503</v>
      </c>
      <c r="CT10" s="17">
        <v>2.3866556435567099</v>
      </c>
      <c r="CU10" s="17">
        <v>3.7774923527174702E-2</v>
      </c>
      <c r="CV10" s="17">
        <v>5.63866995155343</v>
      </c>
      <c r="CW10" s="17">
        <v>8.8377060908194E-2</v>
      </c>
      <c r="CX10" s="17">
        <v>4.4954061189283401</v>
      </c>
      <c r="CY10" s="17">
        <v>0.49325254496051002</v>
      </c>
      <c r="CZ10" s="17">
        <v>0.36700897832305401</v>
      </c>
      <c r="DA10" s="17">
        <v>18.055649839889199</v>
      </c>
      <c r="DB10" s="17">
        <v>2.5128820507040999</v>
      </c>
      <c r="DC10" s="17">
        <v>0.10936480431223999</v>
      </c>
      <c r="DD10" s="17">
        <v>1.5759043634980701</v>
      </c>
      <c r="DE10" s="17">
        <v>2.6583458721209001E-3</v>
      </c>
      <c r="DF10" s="17">
        <v>0.48023910095515099</v>
      </c>
      <c r="DG10" s="17">
        <v>11.395776777175501</v>
      </c>
      <c r="DH10" s="17">
        <v>1.2511548219492099</v>
      </c>
      <c r="DI10" s="17">
        <v>0</v>
      </c>
      <c r="DJ10" s="17">
        <v>53.0319082245407</v>
      </c>
      <c r="DK10" s="17">
        <v>43.2408263108318</v>
      </c>
      <c r="DL10" s="17">
        <v>7.4242642279138202</v>
      </c>
      <c r="DM10" s="17">
        <v>466.45588937206702</v>
      </c>
      <c r="DN10" s="17">
        <v>28.489586672178199</v>
      </c>
      <c r="DO10" s="17">
        <v>63.451055219718</v>
      </c>
      <c r="DQ10" s="25">
        <f t="shared" si="0"/>
        <v>8.0000021794997059E-3</v>
      </c>
      <c r="DR10" s="94">
        <f t="shared" si="1"/>
        <v>1.0065733333964153</v>
      </c>
      <c r="DS10" s="40">
        <f t="shared" si="2"/>
        <v>5.8671570461361301E-3</v>
      </c>
      <c r="DT10" s="40">
        <f t="shared" si="3"/>
        <v>-6.7712590108494237E-3</v>
      </c>
      <c r="DU10" s="40">
        <f t="shared" si="4"/>
        <v>-9.1087849128135071E-3</v>
      </c>
      <c r="DV10" s="40">
        <f t="shared" si="5"/>
        <v>-8.8578655261204644E-3</v>
      </c>
      <c r="DW10" s="40">
        <f t="shared" si="6"/>
        <v>-9.1370054776888209E-3</v>
      </c>
      <c r="DX10" s="40">
        <f t="shared" si="7"/>
        <v>-6.7460042442466037E-3</v>
      </c>
      <c r="DY10" s="40">
        <f t="shared" si="8"/>
        <v>8.4017398371438023E-3</v>
      </c>
      <c r="DZ10" s="40">
        <f t="shared" si="9"/>
        <v>-6.9562523808060078E-3</v>
      </c>
      <c r="EA10" s="40">
        <f t="shared" si="10"/>
        <v>8.4447285509059219E-3</v>
      </c>
      <c r="EB10" s="40">
        <f t="shared" si="11"/>
        <v>-9.2523555465654685E-3</v>
      </c>
      <c r="EC10" s="40">
        <f t="shared" si="12"/>
        <v>-1.3587531969809842E-2</v>
      </c>
      <c r="ED10" s="40">
        <f t="shared" si="13"/>
        <v>8.1639180728363819E-3</v>
      </c>
      <c r="EE10" s="40">
        <f t="shared" si="14"/>
        <v>5.0626950568249509E-3</v>
      </c>
      <c r="EF10" s="40">
        <f t="shared" si="15"/>
        <v>1.0521300419253747E-2</v>
      </c>
      <c r="EG10" s="40">
        <f t="shared" si="16"/>
        <v>9.3193607669347887E-3</v>
      </c>
      <c r="EH10" s="40">
        <f t="shared" si="17"/>
        <v>2.2649580054168972E-4</v>
      </c>
      <c r="EI10" s="40">
        <f t="shared" si="18"/>
        <v>-4.8288737136107209E-3</v>
      </c>
      <c r="EJ10" s="40">
        <f t="shared" si="19"/>
        <v>-8.0973137337723919E-3</v>
      </c>
      <c r="EK10" s="40">
        <f t="shared" si="20"/>
        <v>-1.0151873697184566E-2</v>
      </c>
      <c r="EL10" s="40">
        <f t="shared" si="21"/>
        <v>-2.5326324017227236E-3</v>
      </c>
      <c r="EM10" s="40">
        <f t="shared" si="22"/>
        <v>-2.7715440489655169E-3</v>
      </c>
      <c r="EN10" s="40">
        <f t="shared" si="23"/>
        <v>9.9730397922312484E-4</v>
      </c>
      <c r="EO10" s="40">
        <f t="shared" si="24"/>
        <v>4.7954898528512497E-3</v>
      </c>
      <c r="EP10" s="40">
        <f t="shared" si="25"/>
        <v>4.9454860585016226E-3</v>
      </c>
      <c r="EQ10" s="40">
        <f t="shared" si="26"/>
        <v>-2.396916696702786E-3</v>
      </c>
      <c r="ER10" s="40">
        <f t="shared" si="27"/>
        <v>9.0320011063424743E-3</v>
      </c>
      <c r="ES10" s="40">
        <f t="shared" si="28"/>
        <v>1.3618962337086211E-2</v>
      </c>
      <c r="ET10" s="40">
        <f t="shared" si="29"/>
        <v>9.0064647767315754E-3</v>
      </c>
      <c r="EU10" s="40">
        <f t="shared" si="30"/>
        <v>-1.6866817715335321E-2</v>
      </c>
      <c r="EV10" s="40">
        <f t="shared" si="31"/>
        <v>-1.6866907257626917E-2</v>
      </c>
      <c r="EW10" s="40">
        <f t="shared" si="32"/>
        <v>4.5639563126616952E-3</v>
      </c>
    </row>
    <row r="11" spans="1:153" x14ac:dyDescent="0.3">
      <c r="A11" s="17" t="s">
        <v>178</v>
      </c>
      <c r="B11" s="15">
        <v>935511.33158</v>
      </c>
      <c r="C11" s="15">
        <v>152.33950003000001</v>
      </c>
      <c r="D11" s="15">
        <v>52909.888293000004</v>
      </c>
      <c r="E11" s="15">
        <v>5478.8624530999996</v>
      </c>
      <c r="F11" s="15">
        <v>5159.2198232999999</v>
      </c>
      <c r="G11" s="15">
        <v>59.203130776000002</v>
      </c>
      <c r="H11" s="15">
        <v>78002.313058999993</v>
      </c>
      <c r="I11" s="15">
        <v>529.65805021999995</v>
      </c>
      <c r="J11" s="15">
        <v>2205.6435070000002</v>
      </c>
      <c r="K11" s="15">
        <v>1260.455903</v>
      </c>
      <c r="L11" s="28">
        <v>79.710905139000005</v>
      </c>
      <c r="M11" s="28">
        <v>333.66436282000001</v>
      </c>
      <c r="N11" s="28">
        <v>107.44183688</v>
      </c>
      <c r="O11" s="28">
        <v>7379.7014283999997</v>
      </c>
      <c r="P11" s="28">
        <v>4725.6536198000003</v>
      </c>
      <c r="Q11" s="28">
        <v>1.5143610999999999E-3</v>
      </c>
      <c r="R11" s="28">
        <v>2.3625640000000001E-4</v>
      </c>
      <c r="S11" s="28">
        <v>4.2473823600000002E-2</v>
      </c>
      <c r="T11" s="28">
        <v>6.7047184800000006E-2</v>
      </c>
      <c r="U11" s="17">
        <v>5.7853591099999997E-2</v>
      </c>
      <c r="V11" s="28">
        <v>20.044408540999999</v>
      </c>
      <c r="W11" s="28">
        <v>3.69697446E-2</v>
      </c>
      <c r="X11" s="28">
        <v>3.2896505214</v>
      </c>
      <c r="Y11" s="28">
        <v>1.7319180444</v>
      </c>
      <c r="Z11" s="28">
        <v>27.867486470999999</v>
      </c>
      <c r="AA11" s="28">
        <v>1284.3658863000001</v>
      </c>
      <c r="AB11" s="28">
        <v>1358.4750449999999</v>
      </c>
      <c r="AC11" s="28">
        <v>194.56046925000001</v>
      </c>
      <c r="AD11" s="28">
        <v>2268.9468198999998</v>
      </c>
      <c r="AE11" s="28">
        <v>2200.8784516000001</v>
      </c>
      <c r="AF11" s="28">
        <v>1.4955768758000001</v>
      </c>
      <c r="AG11" s="28"/>
      <c r="AH11" s="17" t="s">
        <v>178</v>
      </c>
      <c r="AI11" s="17">
        <v>70.895601598228197</v>
      </c>
      <c r="AJ11" s="17">
        <v>79.132800087803005</v>
      </c>
      <c r="AK11" s="17">
        <v>528.61150471932694</v>
      </c>
      <c r="AL11" s="17">
        <v>528.61150471932694</v>
      </c>
      <c r="AM11" s="17">
        <v>189.28756461442799</v>
      </c>
      <c r="AN11" s="17">
        <v>9.8171009816079395E-3</v>
      </c>
      <c r="AO11" s="17">
        <v>4.7930356476352597E-2</v>
      </c>
      <c r="AP11" s="17">
        <v>2227.1628197239102</v>
      </c>
      <c r="AQ11" s="17">
        <v>1.4844391521456399</v>
      </c>
      <c r="AR11" s="17">
        <v>336.19985722827602</v>
      </c>
      <c r="AS11" s="17">
        <v>4723.6653473783399</v>
      </c>
      <c r="AT11" s="5">
        <v>4.7095067621267901E-5</v>
      </c>
      <c r="AU11" s="17">
        <v>1.8838154268423701E-4</v>
      </c>
      <c r="AV11" s="17">
        <v>934143.36009700305</v>
      </c>
      <c r="AW11" s="17">
        <v>67.024620410390298</v>
      </c>
      <c r="AX11" s="17">
        <v>1000.5467337863799</v>
      </c>
      <c r="AY11" s="17">
        <v>296.78429509857398</v>
      </c>
      <c r="AZ11" s="17">
        <v>26.9494619433742</v>
      </c>
      <c r="BA11" s="17">
        <v>721.10799722217496</v>
      </c>
      <c r="BB11" s="17">
        <v>121.728956894128</v>
      </c>
      <c r="BC11" s="17">
        <v>3044.5629126968201</v>
      </c>
      <c r="BD11" s="17">
        <v>311.173041792194</v>
      </c>
      <c r="BE11" s="17">
        <v>3572.1362020983001</v>
      </c>
      <c r="BF11" s="17">
        <v>1295.11550198486</v>
      </c>
      <c r="BG11" s="17">
        <v>6839.3811097266398</v>
      </c>
      <c r="BH11" s="17">
        <v>1254.7000950008601</v>
      </c>
      <c r="BI11" s="17">
        <v>1254.7000950008601</v>
      </c>
      <c r="BJ11" s="17">
        <v>1385.88001141412</v>
      </c>
      <c r="BK11" s="17">
        <v>1.7380980623695499E-4</v>
      </c>
      <c r="BL11" s="17">
        <v>1.30524864182021E-3</v>
      </c>
      <c r="BM11" s="17">
        <v>422.52263513417802</v>
      </c>
      <c r="BN11" s="17">
        <v>2644.4292692649601</v>
      </c>
      <c r="BO11" s="17">
        <v>117.614397066568</v>
      </c>
      <c r="BP11" s="17">
        <v>1369.66590399253</v>
      </c>
      <c r="BQ11" s="17">
        <v>8.1881593254685594</v>
      </c>
      <c r="BR11" s="17">
        <v>1.3919945480800401E-2</v>
      </c>
      <c r="BS11" s="17">
        <v>2.82616583717764E-2</v>
      </c>
      <c r="BT11" s="17">
        <v>108.91964494901799</v>
      </c>
      <c r="BU11" s="17">
        <v>108.14678967770899</v>
      </c>
      <c r="BV11" s="17">
        <v>151.40154555167899</v>
      </c>
      <c r="BW11" s="17">
        <v>0</v>
      </c>
      <c r="BX11" s="17">
        <v>3.38897218538666E-2</v>
      </c>
      <c r="BY11" s="17">
        <v>3.2560713702276797E-2</v>
      </c>
      <c r="BZ11" s="17">
        <v>79248.167083450404</v>
      </c>
      <c r="CA11" s="17">
        <v>47533.818765588003</v>
      </c>
      <c r="CB11" s="17">
        <v>4859.0121343606797</v>
      </c>
      <c r="CC11" s="17">
        <v>52815.353535082897</v>
      </c>
      <c r="CD11" s="17">
        <v>1747.0459732240899</v>
      </c>
      <c r="CE11" s="17">
        <v>20.098011468928501</v>
      </c>
      <c r="CF11" s="17">
        <v>3.6671902063680401E-2</v>
      </c>
      <c r="CG11" s="17">
        <v>3.27150066797841</v>
      </c>
      <c r="CH11" s="17">
        <v>1.7260306741315099</v>
      </c>
      <c r="CI11" s="17">
        <v>27.890683685731101</v>
      </c>
      <c r="CJ11" s="17">
        <v>1.88319790428633</v>
      </c>
      <c r="CK11" s="17">
        <v>33130.998244501301</v>
      </c>
      <c r="CL11" s="17">
        <v>13.6350286396931</v>
      </c>
      <c r="CM11" s="17">
        <v>8.1010136925764797</v>
      </c>
      <c r="CN11" s="17">
        <v>1356.1001708802501</v>
      </c>
      <c r="CO11" s="17">
        <v>7.9517244433053902</v>
      </c>
      <c r="CP11" s="5">
        <v>3.64640281860921E-5</v>
      </c>
      <c r="CQ11" s="17">
        <v>5.6577901922981502</v>
      </c>
      <c r="CR11" s="17">
        <v>5417.5300408141702</v>
      </c>
      <c r="CS11" s="17">
        <v>5100.8297973467497</v>
      </c>
      <c r="CT11" s="17">
        <v>316.700243467429</v>
      </c>
      <c r="CU11" s="17">
        <v>2.87563698914775</v>
      </c>
      <c r="CV11" s="17">
        <v>862.41440502212799</v>
      </c>
      <c r="CW11" s="17">
        <v>6.7629985187144799</v>
      </c>
      <c r="CX11" s="17">
        <v>525.94693307318801</v>
      </c>
      <c r="CY11" s="17">
        <v>37.453833616517002</v>
      </c>
      <c r="CZ11" s="17">
        <v>28.954081322221999</v>
      </c>
      <c r="DA11" s="17">
        <v>2109.1739904649999</v>
      </c>
      <c r="DB11" s="17">
        <v>207.260373796614</v>
      </c>
      <c r="DC11" s="17">
        <v>10.1420414759944</v>
      </c>
      <c r="DD11" s="17">
        <v>123.57422731857299</v>
      </c>
      <c r="DE11" s="17">
        <v>0.20272379284269401</v>
      </c>
      <c r="DF11" s="17">
        <v>58.917203013718201</v>
      </c>
      <c r="DG11" s="17">
        <v>1755.6722455499901</v>
      </c>
      <c r="DH11" s="17">
        <v>196.11115018596999</v>
      </c>
      <c r="DI11" s="17">
        <v>0</v>
      </c>
      <c r="DJ11" s="17">
        <v>9097.0614233496599</v>
      </c>
      <c r="DK11" s="17">
        <v>7464.7412720230204</v>
      </c>
      <c r="DL11" s="17">
        <v>1393.3468308546101</v>
      </c>
      <c r="DM11" s="17">
        <v>78836.335636171207</v>
      </c>
      <c r="DN11" s="17">
        <v>4766.9077507028096</v>
      </c>
      <c r="DO11" s="17">
        <v>10701.285736453099</v>
      </c>
      <c r="DQ11" s="25">
        <f t="shared" si="0"/>
        <v>7.9999963429860464E-3</v>
      </c>
      <c r="DR11" s="94">
        <f t="shared" si="1"/>
        <v>1.0052238786082066</v>
      </c>
      <c r="DS11" s="40">
        <f t="shared" si="2"/>
        <v>-1.4622714197235391E-3</v>
      </c>
      <c r="DT11" s="40">
        <f t="shared" si="3"/>
        <v>-6.1570011594911872E-3</v>
      </c>
      <c r="DU11" s="40">
        <f t="shared" si="4"/>
        <v>-1.7867124835645059E-3</v>
      </c>
      <c r="DV11" s="40">
        <f t="shared" si="5"/>
        <v>-1.1194369782203025E-2</v>
      </c>
      <c r="DW11" s="40">
        <f t="shared" si="6"/>
        <v>-1.1317607691292766E-2</v>
      </c>
      <c r="DX11" s="40">
        <f t="shared" si="7"/>
        <v>-4.8296054369765156E-3</v>
      </c>
      <c r="DY11" s="40">
        <f t="shared" si="8"/>
        <v>1.0692280067904774E-2</v>
      </c>
      <c r="DZ11" s="40">
        <f t="shared" si="9"/>
        <v>-1.9758889725895977E-3</v>
      </c>
      <c r="EA11" s="40">
        <f t="shared" si="10"/>
        <v>9.756478168668049E-3</v>
      </c>
      <c r="EB11" s="40">
        <f t="shared" si="11"/>
        <v>-4.5664493184098013E-3</v>
      </c>
      <c r="EC11" s="40">
        <f t="shared" si="12"/>
        <v>-7.2525214735536985E-3</v>
      </c>
      <c r="ED11" s="40">
        <f t="shared" si="13"/>
        <v>7.5989368083753586E-3</v>
      </c>
      <c r="EE11" s="40">
        <f t="shared" si="14"/>
        <v>6.5612504232997063E-3</v>
      </c>
      <c r="EF11" s="40">
        <f t="shared" si="15"/>
        <v>1.152348024484485E-2</v>
      </c>
      <c r="EG11" s="40">
        <f t="shared" si="16"/>
        <v>8.72982537906687E-3</v>
      </c>
      <c r="EH11" s="40">
        <f t="shared" si="17"/>
        <v>7.6690839672070952E-4</v>
      </c>
      <c r="EI11" s="40">
        <f t="shared" si="18"/>
        <v>-3.3006077062679045E-3</v>
      </c>
      <c r="EJ11" s="40">
        <f t="shared" si="19"/>
        <v>-6.8799962578175557E-3</v>
      </c>
      <c r="EK11" s="40">
        <f t="shared" si="20"/>
        <v>-8.9004369927939021E-3</v>
      </c>
      <c r="EL11" s="40">
        <f t="shared" si="21"/>
        <v>-1.8345212461576058E-3</v>
      </c>
      <c r="EM11" s="40">
        <f t="shared" si="22"/>
        <v>2.6742085115087928E-3</v>
      </c>
      <c r="EN11" s="40">
        <f t="shared" si="23"/>
        <v>-8.0563860946877997E-3</v>
      </c>
      <c r="EO11" s="40">
        <f t="shared" si="24"/>
        <v>-5.5172588405730926E-3</v>
      </c>
      <c r="EP11" s="40">
        <f t="shared" si="25"/>
        <v>-3.3993353712817673E-3</v>
      </c>
      <c r="EQ11" s="40">
        <f t="shared" si="26"/>
        <v>8.3241144676761056E-4</v>
      </c>
      <c r="ER11" s="40">
        <f t="shared" si="27"/>
        <v>8.3695898493749317E-3</v>
      </c>
      <c r="ES11" s="40">
        <f t="shared" si="28"/>
        <v>2.0173330761567326E-2</v>
      </c>
      <c r="ET11" s="40">
        <f t="shared" si="29"/>
        <v>7.9701747325528639E-3</v>
      </c>
      <c r="EU11" s="40">
        <f t="shared" si="30"/>
        <v>-1.5339607891961309E-2</v>
      </c>
      <c r="EV11" s="40">
        <f t="shared" si="31"/>
        <v>-1.5339786997698881E-2</v>
      </c>
      <c r="EW11" s="40">
        <f t="shared" si="32"/>
        <v>-7.4471087608936701E-3</v>
      </c>
    </row>
    <row r="12" spans="1:153" x14ac:dyDescent="0.3">
      <c r="A12" s="17" t="s">
        <v>179</v>
      </c>
      <c r="B12" s="15">
        <v>357996.70577</v>
      </c>
      <c r="C12" s="15">
        <v>58.539952552999999</v>
      </c>
      <c r="D12" s="15">
        <v>19964.061238999999</v>
      </c>
      <c r="E12" s="15">
        <v>2295.5505431000001</v>
      </c>
      <c r="F12" s="15">
        <v>2161.9663532</v>
      </c>
      <c r="G12" s="15">
        <v>23.789978763000001</v>
      </c>
      <c r="H12" s="15">
        <v>27924.224011999999</v>
      </c>
      <c r="I12" s="15">
        <v>206.12862036000001</v>
      </c>
      <c r="J12" s="15">
        <v>785.6039806</v>
      </c>
      <c r="K12" s="15">
        <v>501.67906642999998</v>
      </c>
      <c r="L12" s="28">
        <v>32.235149859000003</v>
      </c>
      <c r="M12" s="28">
        <v>122.27610626000001</v>
      </c>
      <c r="N12" s="28">
        <v>40.874143023999999</v>
      </c>
      <c r="O12" s="28">
        <v>2619.2358887999999</v>
      </c>
      <c r="P12" s="28">
        <v>1763.6132646000001</v>
      </c>
      <c r="Q12" s="28">
        <v>6.2507070000000005E-4</v>
      </c>
      <c r="R12" s="28">
        <v>1.106691E-4</v>
      </c>
      <c r="S12" s="28">
        <v>1.7244001599999999E-2</v>
      </c>
      <c r="T12" s="28">
        <v>2.9069927400000001E-2</v>
      </c>
      <c r="U12" s="17">
        <v>2.376516E-2</v>
      </c>
      <c r="V12" s="28">
        <v>7.7512189573999999</v>
      </c>
      <c r="W12" s="28">
        <v>1.5576157199999999E-2</v>
      </c>
      <c r="X12" s="28">
        <v>1.3688033356</v>
      </c>
      <c r="Y12" s="28">
        <v>0.70984565730000004</v>
      </c>
      <c r="Z12" s="28">
        <v>10.972590780999999</v>
      </c>
      <c r="AA12" s="28">
        <v>484.54255757999999</v>
      </c>
      <c r="AB12" s="28">
        <v>408.60798899000002</v>
      </c>
      <c r="AC12" s="28">
        <v>71.304160870000004</v>
      </c>
      <c r="AD12" s="28">
        <v>912.77193982999995</v>
      </c>
      <c r="AE12" s="28">
        <v>885.38879028999997</v>
      </c>
      <c r="AF12" s="28">
        <v>0.63068899590000005</v>
      </c>
      <c r="AG12" s="28"/>
      <c r="AH12" s="17" t="s">
        <v>179</v>
      </c>
      <c r="AI12" s="17">
        <v>26.056083601993901</v>
      </c>
      <c r="AJ12" s="17">
        <v>31.914920551668502</v>
      </c>
      <c r="AK12" s="17">
        <v>204.96467848941899</v>
      </c>
      <c r="AL12" s="17">
        <v>204.96467848941899</v>
      </c>
      <c r="AM12" s="17">
        <v>74.023631838191704</v>
      </c>
      <c r="AN12" s="17">
        <v>4.01672853783958E-3</v>
      </c>
      <c r="AO12" s="17">
        <v>1.9611048697895098E-2</v>
      </c>
      <c r="AP12" s="17">
        <v>789.05353167630301</v>
      </c>
      <c r="AQ12" s="17">
        <v>0.62562890494394696</v>
      </c>
      <c r="AR12" s="17">
        <v>122.629219355972</v>
      </c>
      <c r="AS12" s="17">
        <v>1808.53722572521</v>
      </c>
      <c r="AT12" s="5">
        <v>2.19692145284589E-5</v>
      </c>
      <c r="AU12" s="5">
        <v>8.7877349262829499E-5</v>
      </c>
      <c r="AV12" s="17">
        <v>356692.51091462001</v>
      </c>
      <c r="AW12" s="17">
        <v>26.951314249463898</v>
      </c>
      <c r="AX12" s="17">
        <v>402.339038414436</v>
      </c>
      <c r="AY12" s="17">
        <v>119.341759836196</v>
      </c>
      <c r="AZ12" s="17">
        <v>10.836917897011</v>
      </c>
      <c r="BA12" s="17">
        <v>289.96856544144799</v>
      </c>
      <c r="BB12" s="17">
        <v>48.9379266617062</v>
      </c>
      <c r="BC12" s="17">
        <v>1118.64152215165</v>
      </c>
      <c r="BD12" s="17">
        <v>123.37039987353</v>
      </c>
      <c r="BE12" s="17">
        <v>1297.1881409022601</v>
      </c>
      <c r="BF12" s="17">
        <v>486.52682384826397</v>
      </c>
      <c r="BG12" s="17">
        <v>2250.5615260944201</v>
      </c>
      <c r="BH12" s="17">
        <v>497.74905756420901</v>
      </c>
      <c r="BI12" s="17">
        <v>497.74905756420901</v>
      </c>
      <c r="BJ12" s="17">
        <v>413.64266895189201</v>
      </c>
      <c r="BK12" s="5">
        <v>7.0959590526929896E-5</v>
      </c>
      <c r="BL12" s="17">
        <v>5.3698373004233701E-4</v>
      </c>
      <c r="BM12" s="17">
        <v>158.67483251332399</v>
      </c>
      <c r="BN12" s="17">
        <v>850.78649286189204</v>
      </c>
      <c r="BO12" s="17">
        <v>39.478681490977102</v>
      </c>
      <c r="BP12" s="17">
        <v>522.49776740352797</v>
      </c>
      <c r="BQ12" s="17">
        <v>3.2032304914929099</v>
      </c>
      <c r="BR12" s="17">
        <v>5.6362159099852798E-3</v>
      </c>
      <c r="BS12" s="17">
        <v>1.14432445311595E-2</v>
      </c>
      <c r="BT12" s="17">
        <v>33.250027762232598</v>
      </c>
      <c r="BU12" s="17">
        <v>40.961992493870198</v>
      </c>
      <c r="BV12" s="17">
        <v>58.029201248918298</v>
      </c>
      <c r="BW12" s="17">
        <v>0</v>
      </c>
      <c r="BX12" s="17">
        <v>1.4661527289362101E-2</v>
      </c>
      <c r="BY12" s="17">
        <v>1.40865533887795E-2</v>
      </c>
      <c r="BZ12" s="17">
        <v>28227.4983734298</v>
      </c>
      <c r="CA12" s="17">
        <v>17850.916151488302</v>
      </c>
      <c r="CB12" s="17">
        <v>1824.75966418646</v>
      </c>
      <c r="CC12" s="17">
        <v>19834.350648188101</v>
      </c>
      <c r="CD12" s="17">
        <v>608.72440687645303</v>
      </c>
      <c r="CE12" s="17">
        <v>7.7403827437170998</v>
      </c>
      <c r="CF12" s="17">
        <v>1.54427444243015E-2</v>
      </c>
      <c r="CG12" s="17">
        <v>1.3595602003560401</v>
      </c>
      <c r="CH12" s="17">
        <v>0.70606664218521997</v>
      </c>
      <c r="CI12" s="17">
        <v>10.9409622208568</v>
      </c>
      <c r="CJ12" s="17">
        <v>1.0124401336993001</v>
      </c>
      <c r="CK12" s="17">
        <v>11660.523777247899</v>
      </c>
      <c r="CL12" s="17">
        <v>5.5601133040118498</v>
      </c>
      <c r="CM12" s="17">
        <v>3.2575876057254001</v>
      </c>
      <c r="CN12" s="17">
        <v>554.89178051444799</v>
      </c>
      <c r="CO12" s="17">
        <v>3.2748156833501301</v>
      </c>
      <c r="CP12" s="5">
        <v>1.46603205663673E-5</v>
      </c>
      <c r="CQ12" s="17">
        <v>2.2751101445680799</v>
      </c>
      <c r="CR12" s="17">
        <v>2268.9206718731898</v>
      </c>
      <c r="CS12" s="17">
        <v>2136.6260156420999</v>
      </c>
      <c r="CT12" s="17">
        <v>132.294656231088</v>
      </c>
      <c r="CU12" s="17">
        <v>1.1563285185491301</v>
      </c>
      <c r="CV12" s="17">
        <v>375.352448721043</v>
      </c>
      <c r="CW12" s="17">
        <v>2.71935051803105</v>
      </c>
      <c r="CX12" s="17">
        <v>220.36871139293501</v>
      </c>
      <c r="CY12" s="17">
        <v>15.060936268236301</v>
      </c>
      <c r="CZ12" s="17">
        <v>11.6827773134476</v>
      </c>
      <c r="DA12" s="17">
        <v>885.76146206121098</v>
      </c>
      <c r="DB12" s="17">
        <v>127.266553095723</v>
      </c>
      <c r="DC12" s="17">
        <v>4.2782825807305001</v>
      </c>
      <c r="DD12" s="17">
        <v>49.892354524380302</v>
      </c>
      <c r="DE12" s="17">
        <v>8.1516357732987196E-2</v>
      </c>
      <c r="DF12" s="17">
        <v>23.5941337414529</v>
      </c>
      <c r="DG12" s="17">
        <v>639.49841132486699</v>
      </c>
      <c r="DH12" s="17">
        <v>71.535161088803804</v>
      </c>
      <c r="DI12" s="17">
        <v>0</v>
      </c>
      <c r="DJ12" s="17">
        <v>3237.5261881015299</v>
      </c>
      <c r="DK12" s="17">
        <v>2635.1131151834302</v>
      </c>
      <c r="DL12" s="17">
        <v>519.23330573100702</v>
      </c>
      <c r="DM12" s="17">
        <v>28066.286333107299</v>
      </c>
      <c r="DN12" s="17">
        <v>1771.1684903948899</v>
      </c>
      <c r="DO12" s="17">
        <v>3978.5774466200301</v>
      </c>
      <c r="DQ12" s="25">
        <f t="shared" si="0"/>
        <v>8.0000013778025719E-3</v>
      </c>
      <c r="DR12" s="94">
        <f t="shared" si="1"/>
        <v>1.0057439747606485</v>
      </c>
      <c r="DS12" s="40">
        <f t="shared" si="2"/>
        <v>-3.6430359116708931E-3</v>
      </c>
      <c r="DT12" s="40">
        <f t="shared" si="3"/>
        <v>-8.7248329014152342E-3</v>
      </c>
      <c r="DU12" s="40">
        <f t="shared" si="4"/>
        <v>-6.4972046147858155E-3</v>
      </c>
      <c r="DV12" s="40">
        <f t="shared" si="5"/>
        <v>-1.1600646871773222E-2</v>
      </c>
      <c r="DW12" s="40">
        <f t="shared" si="6"/>
        <v>-1.1720967590634776E-2</v>
      </c>
      <c r="DX12" s="40">
        <f t="shared" si="7"/>
        <v>-8.2322486916925532E-3</v>
      </c>
      <c r="DY12" s="40">
        <f t="shared" si="8"/>
        <v>5.0874223414856838E-3</v>
      </c>
      <c r="DZ12" s="40">
        <f t="shared" si="9"/>
        <v>-5.6466776352950068E-3</v>
      </c>
      <c r="EA12" s="40">
        <f t="shared" si="10"/>
        <v>4.3909541721879226E-3</v>
      </c>
      <c r="EB12" s="40">
        <f t="shared" si="11"/>
        <v>-7.8337110889583565E-3</v>
      </c>
      <c r="EC12" s="40">
        <f t="shared" si="12"/>
        <v>-9.9341653050232185E-3</v>
      </c>
      <c r="ED12" s="40">
        <f t="shared" si="13"/>
        <v>2.88783399122274E-3</v>
      </c>
      <c r="EE12" s="40">
        <f t="shared" si="14"/>
        <v>2.1492675655271232E-3</v>
      </c>
      <c r="EF12" s="40">
        <f t="shared" si="15"/>
        <v>6.0617779602525346E-3</v>
      </c>
      <c r="EG12" s="40">
        <f t="shared" si="16"/>
        <v>4.2839470231606424E-3</v>
      </c>
      <c r="EH12" s="40">
        <f t="shared" si="17"/>
        <v>-3.9468477155718299E-3</v>
      </c>
      <c r="EI12" s="40">
        <f t="shared" si="18"/>
        <v>-7.432392679723618E-3</v>
      </c>
      <c r="EJ12" s="40">
        <f t="shared" si="19"/>
        <v>-9.5419359538461961E-3</v>
      </c>
      <c r="EK12" s="40">
        <f t="shared" si="20"/>
        <v>-1.10714663105213E-2</v>
      </c>
      <c r="EL12" s="40">
        <f t="shared" si="21"/>
        <v>-5.7808474365551518E-3</v>
      </c>
      <c r="EM12" s="40">
        <f t="shared" si="22"/>
        <v>-1.3980012359933272E-3</v>
      </c>
      <c r="EN12" s="40">
        <f t="shared" si="23"/>
        <v>-8.5651919138630458E-3</v>
      </c>
      <c r="EO12" s="40">
        <f t="shared" si="24"/>
        <v>-6.7527123901318471E-3</v>
      </c>
      <c r="EP12" s="40">
        <f t="shared" si="25"/>
        <v>-5.323713790338731E-3</v>
      </c>
      <c r="EQ12" s="40">
        <f t="shared" si="26"/>
        <v>-2.8825061258974994E-3</v>
      </c>
      <c r="ER12" s="40">
        <f t="shared" si="27"/>
        <v>4.0951331048694707E-3</v>
      </c>
      <c r="ES12" s="40">
        <f t="shared" si="28"/>
        <v>1.2321540688268816E-2</v>
      </c>
      <c r="ET12" s="40">
        <f t="shared" si="29"/>
        <v>3.2396457091046029E-3</v>
      </c>
      <c r="EU12" s="40">
        <f t="shared" si="30"/>
        <v>-1.577219533328347E-2</v>
      </c>
      <c r="EV12" s="40">
        <f t="shared" si="31"/>
        <v>-1.5772259816649294E-2</v>
      </c>
      <c r="EW12" s="40">
        <f t="shared" si="32"/>
        <v>-8.0231159714976193E-3</v>
      </c>
    </row>
    <row r="13" spans="1:153" x14ac:dyDescent="0.3">
      <c r="A13" s="17" t="s">
        <v>180</v>
      </c>
      <c r="B13" s="15">
        <v>77398.501919000002</v>
      </c>
      <c r="C13" s="15">
        <v>14.692369875000001</v>
      </c>
      <c r="D13" s="15">
        <v>6023.7644405000001</v>
      </c>
      <c r="E13" s="15">
        <v>647.78413674000001</v>
      </c>
      <c r="F13" s="15">
        <v>612.36582881000004</v>
      </c>
      <c r="G13" s="15">
        <v>5.8616813497000004</v>
      </c>
      <c r="H13" s="15">
        <v>8840.7075999000008</v>
      </c>
      <c r="I13" s="15">
        <v>62.452111483000003</v>
      </c>
      <c r="J13" s="15">
        <v>210.8345271</v>
      </c>
      <c r="K13" s="15">
        <v>144.53801006</v>
      </c>
      <c r="L13" s="28">
        <v>9.9580010869999995</v>
      </c>
      <c r="M13" s="28">
        <v>35.974731835</v>
      </c>
      <c r="N13" s="28">
        <v>15.173122778</v>
      </c>
      <c r="O13" s="28">
        <v>775.07295296999996</v>
      </c>
      <c r="P13" s="28">
        <v>586.98150428999998</v>
      </c>
      <c r="Q13" s="28">
        <v>1.4779729999999999E-4</v>
      </c>
      <c r="R13" s="28">
        <v>2.3937100000000002E-5</v>
      </c>
      <c r="S13" s="28">
        <v>4.3157187000000003E-3</v>
      </c>
      <c r="T13" s="28">
        <v>6.9120765000000002E-3</v>
      </c>
      <c r="U13" s="17">
        <v>5.6405153000000001E-3</v>
      </c>
      <c r="V13" s="28">
        <v>2.7634765658</v>
      </c>
      <c r="W13" s="28">
        <v>3.9168991000000002E-3</v>
      </c>
      <c r="X13" s="28">
        <v>0.35910671919999998</v>
      </c>
      <c r="Y13" s="28">
        <v>0.19945224859999999</v>
      </c>
      <c r="Z13" s="28">
        <v>3.6991957272999998</v>
      </c>
      <c r="AA13" s="28">
        <v>167.79457859999999</v>
      </c>
      <c r="AB13" s="28">
        <v>100.92248642</v>
      </c>
      <c r="AC13" s="28">
        <v>21.388219837000001</v>
      </c>
      <c r="AD13" s="28">
        <v>316.20869176000002</v>
      </c>
      <c r="AE13" s="28">
        <v>306.72243658000002</v>
      </c>
      <c r="AF13" s="28">
        <v>0.1552190202</v>
      </c>
      <c r="AG13" s="28"/>
      <c r="AH13" s="17" t="s">
        <v>180</v>
      </c>
      <c r="AI13" s="17">
        <v>7.4776252412219097</v>
      </c>
      <c r="AJ13" s="17">
        <v>9.9212193571495302</v>
      </c>
      <c r="AK13" s="17">
        <v>62.479511275423498</v>
      </c>
      <c r="AL13" s="17">
        <v>62.479511275423498</v>
      </c>
      <c r="AM13" s="17">
        <v>22.210128720448399</v>
      </c>
      <c r="AN13" s="17">
        <v>9.5940714187293496E-4</v>
      </c>
      <c r="AO13" s="17">
        <v>4.6841213754636596E-3</v>
      </c>
      <c r="AP13" s="17">
        <v>212.56716267683899</v>
      </c>
      <c r="AQ13" s="17">
        <v>0.155396383781679</v>
      </c>
      <c r="AR13" s="17">
        <v>36.286324906299598</v>
      </c>
      <c r="AS13" s="17">
        <v>469.18650855727998</v>
      </c>
      <c r="AT13" s="5">
        <v>4.7797002430595696E-6</v>
      </c>
      <c r="AU13" s="5">
        <v>1.9118735351664701E-5</v>
      </c>
      <c r="AV13" s="17">
        <v>77455.8868125023</v>
      </c>
      <c r="AW13" s="17">
        <v>9.3843891055297401</v>
      </c>
      <c r="AX13" s="17">
        <v>140.41961928382801</v>
      </c>
      <c r="AY13" s="17">
        <v>41.607850154047902</v>
      </c>
      <c r="AZ13" s="17">
        <v>3.7846016628361299</v>
      </c>
      <c r="BA13" s="17">
        <v>101.06491770256299</v>
      </c>
      <c r="BB13" s="17">
        <v>16.550716849374702</v>
      </c>
      <c r="BC13" s="17">
        <v>315.66112659139702</v>
      </c>
      <c r="BD13" s="17">
        <v>34.028187594923502</v>
      </c>
      <c r="BE13" s="17">
        <v>370.71674100126802</v>
      </c>
      <c r="BF13" s="17">
        <v>169.54588067958301</v>
      </c>
      <c r="BG13" s="17">
        <v>682.25009172179205</v>
      </c>
      <c r="BH13" s="17">
        <v>144.19196955724499</v>
      </c>
      <c r="BI13" s="17">
        <v>144.19196955724499</v>
      </c>
      <c r="BJ13" s="17">
        <v>102.247935769878</v>
      </c>
      <c r="BK13" s="5">
        <v>1.6980210062249699E-5</v>
      </c>
      <c r="BL13" s="17">
        <v>1.2766665392548201E-4</v>
      </c>
      <c r="BM13" s="17">
        <v>48.0620222602886</v>
      </c>
      <c r="BN13" s="17">
        <v>250.49926305411401</v>
      </c>
      <c r="BO13" s="17">
        <v>12.2990502283923</v>
      </c>
      <c r="BP13" s="17">
        <v>185.01322306395099</v>
      </c>
      <c r="BQ13" s="17">
        <v>0.96048692372382705</v>
      </c>
      <c r="BR13" s="17">
        <v>1.4182094875907301E-3</v>
      </c>
      <c r="BS13" s="17">
        <v>2.87942164056945E-3</v>
      </c>
      <c r="BT13" s="17">
        <v>10.247335929860601</v>
      </c>
      <c r="BU13" s="17">
        <v>15.317296615175</v>
      </c>
      <c r="BV13" s="17">
        <v>14.649918041744501</v>
      </c>
      <c r="BW13" s="17">
        <v>0</v>
      </c>
      <c r="BX13" s="17">
        <v>3.5034760285939399E-3</v>
      </c>
      <c r="BY13" s="17">
        <v>3.3660597639952102E-3</v>
      </c>
      <c r="BZ13" s="17">
        <v>8972.4155144761007</v>
      </c>
      <c r="CA13" s="17">
        <v>5406.97596338122</v>
      </c>
      <c r="CB13" s="17">
        <v>552.71382521977205</v>
      </c>
      <c r="CC13" s="17">
        <v>6007.7518108612903</v>
      </c>
      <c r="CD13" s="17">
        <v>179.220877398011</v>
      </c>
      <c r="CE13" s="17">
        <v>2.78048860810308</v>
      </c>
      <c r="CF13" s="17">
        <v>3.9169541112518396E-3</v>
      </c>
      <c r="CG13" s="17">
        <v>0.36005356767935898</v>
      </c>
      <c r="CH13" s="17">
        <v>0.20026943870764999</v>
      </c>
      <c r="CI13" s="17">
        <v>3.7179489271096799</v>
      </c>
      <c r="CJ13" s="17">
        <v>0.248272837072923</v>
      </c>
      <c r="CK13" s="17">
        <v>3824.4489863253002</v>
      </c>
      <c r="CL13" s="17">
        <v>1.8756387216499399</v>
      </c>
      <c r="CM13" s="17">
        <v>1.1372963293043801</v>
      </c>
      <c r="CN13" s="17">
        <v>177.448891747548</v>
      </c>
      <c r="CO13" s="17">
        <v>1.0961527407309399</v>
      </c>
      <c r="CP13" s="5">
        <v>3.5537555162397901E-6</v>
      </c>
      <c r="CQ13" s="17">
        <v>0.79411502780579402</v>
      </c>
      <c r="CR13" s="17">
        <v>644.45573179476003</v>
      </c>
      <c r="CS13" s="17">
        <v>609.110206664825</v>
      </c>
      <c r="CT13" s="17">
        <v>35.345525129934899</v>
      </c>
      <c r="CU13" s="17">
        <v>0.40258981266224603</v>
      </c>
      <c r="CV13" s="17">
        <v>90.957326561836794</v>
      </c>
      <c r="CW13" s="17">
        <v>0.94079082778044198</v>
      </c>
      <c r="CX13" s="17">
        <v>61.260352805657</v>
      </c>
      <c r="CY13" s="17">
        <v>5.2597565612306099</v>
      </c>
      <c r="CZ13" s="17">
        <v>3.9930461708471801</v>
      </c>
      <c r="DA13" s="17">
        <v>245.63069955962601</v>
      </c>
      <c r="DB13" s="17">
        <v>20.234885618830099</v>
      </c>
      <c r="DC13" s="17">
        <v>1.29033506274905</v>
      </c>
      <c r="DD13" s="17">
        <v>16.7466215711238</v>
      </c>
      <c r="DE13" s="17">
        <v>2.8320327198972602E-2</v>
      </c>
      <c r="DF13" s="17">
        <v>5.8451185220214104</v>
      </c>
      <c r="DG13" s="17">
        <v>232.528664885615</v>
      </c>
      <c r="DH13" s="17">
        <v>21.5840376054079</v>
      </c>
      <c r="DI13" s="17">
        <v>0</v>
      </c>
      <c r="DJ13" s="17">
        <v>988.89673834149596</v>
      </c>
      <c r="DK13" s="17">
        <v>783.068071441352</v>
      </c>
      <c r="DL13" s="17">
        <v>205.71907122738099</v>
      </c>
      <c r="DM13" s="17">
        <v>8930.1994616313095</v>
      </c>
      <c r="DN13" s="17">
        <v>593.01858110748401</v>
      </c>
      <c r="DO13" s="17">
        <v>1369.72194998859</v>
      </c>
      <c r="DQ13" s="25">
        <f t="shared" si="0"/>
        <v>8.0000012938947224E-3</v>
      </c>
      <c r="DR13" s="94">
        <f t="shared" si="1"/>
        <v>1.0047273359375872</v>
      </c>
      <c r="DS13" s="40">
        <f t="shared" si="2"/>
        <v>7.4142124304102223E-4</v>
      </c>
      <c r="DT13" s="40">
        <f t="shared" si="3"/>
        <v>-2.8893795634518048E-3</v>
      </c>
      <c r="DU13" s="40">
        <f t="shared" si="4"/>
        <v>-2.6582429968627138E-3</v>
      </c>
      <c r="DV13" s="40">
        <f t="shared" si="5"/>
        <v>-5.138139013391582E-3</v>
      </c>
      <c r="DW13" s="40">
        <f t="shared" si="6"/>
        <v>-5.3164660600047414E-3</v>
      </c>
      <c r="DX13" s="40">
        <f t="shared" si="7"/>
        <v>-2.8256103821538777E-3</v>
      </c>
      <c r="DY13" s="40">
        <f t="shared" si="8"/>
        <v>1.0122703496303962E-2</v>
      </c>
      <c r="DZ13" s="40">
        <f t="shared" si="9"/>
        <v>4.3873284301929857E-4</v>
      </c>
      <c r="EA13" s="40">
        <f t="shared" si="10"/>
        <v>8.2179878251970977E-3</v>
      </c>
      <c r="EB13" s="40">
        <f t="shared" si="11"/>
        <v>-2.3941142029793392E-3</v>
      </c>
      <c r="EC13" s="40">
        <f t="shared" si="12"/>
        <v>-3.6936860650163281E-3</v>
      </c>
      <c r="ED13" s="40">
        <f t="shared" si="13"/>
        <v>8.6614425016073946E-3</v>
      </c>
      <c r="EE13" s="40">
        <f t="shared" si="14"/>
        <v>9.5019225300174981E-3</v>
      </c>
      <c r="EF13" s="40">
        <f t="shared" si="15"/>
        <v>1.0315310888756432E-2</v>
      </c>
      <c r="EG13" s="40">
        <f t="shared" si="16"/>
        <v>1.0284952376457502E-2</v>
      </c>
      <c r="EH13" s="40">
        <f t="shared" si="17"/>
        <v>2.7288692281355201E-3</v>
      </c>
      <c r="EI13" s="40">
        <f t="shared" si="18"/>
        <v>-1.6152501880231619E-3</v>
      </c>
      <c r="EJ13" s="40">
        <f t="shared" si="19"/>
        <v>-4.1910914721620413E-3</v>
      </c>
      <c r="EK13" s="40">
        <f t="shared" si="20"/>
        <v>-6.1545481174651567E-3</v>
      </c>
      <c r="EL13" s="40">
        <f t="shared" si="21"/>
        <v>5.3420958482189177E-4</v>
      </c>
      <c r="EM13" s="40">
        <f t="shared" si="22"/>
        <v>6.1560291531385326E-3</v>
      </c>
      <c r="EN13" s="40">
        <f t="shared" si="23"/>
        <v>1.4044592529690406E-5</v>
      </c>
      <c r="EO13" s="40">
        <f t="shared" si="24"/>
        <v>2.6366771456360909E-3</v>
      </c>
      <c r="EP13" s="40">
        <f t="shared" si="25"/>
        <v>4.0971716959123591E-3</v>
      </c>
      <c r="EQ13" s="40">
        <f t="shared" si="26"/>
        <v>5.0695343507459927E-3</v>
      </c>
      <c r="ER13" s="40">
        <f t="shared" si="27"/>
        <v>1.0437179163922124E-2</v>
      </c>
      <c r="ES13" s="40">
        <f t="shared" si="28"/>
        <v>1.3133340218769447E-2</v>
      </c>
      <c r="ET13" s="40">
        <f t="shared" si="29"/>
        <v>9.1554028292316816E-3</v>
      </c>
      <c r="EU13" s="40">
        <f t="shared" si="30"/>
        <v>-1.0741630734168933E-2</v>
      </c>
      <c r="EV13" s="40">
        <f t="shared" si="31"/>
        <v>-1.0741734331818195E-2</v>
      </c>
      <c r="EW13" s="40">
        <f t="shared" si="32"/>
        <v>1.1426665459584988E-3</v>
      </c>
    </row>
    <row r="14" spans="1:153" x14ac:dyDescent="0.3">
      <c r="A14" s="17" t="s">
        <v>181</v>
      </c>
      <c r="B14" s="15">
        <v>434125.60829</v>
      </c>
      <c r="C14" s="15">
        <v>84.790642094000006</v>
      </c>
      <c r="D14" s="15">
        <v>35991.002762999997</v>
      </c>
      <c r="E14" s="15">
        <v>3482.3620560999998</v>
      </c>
      <c r="F14" s="15">
        <v>3309.0589838000001</v>
      </c>
      <c r="G14" s="15">
        <v>35.610823582999998</v>
      </c>
      <c r="H14" s="15">
        <v>31749.279869000002</v>
      </c>
      <c r="I14" s="15">
        <v>335.79721996000001</v>
      </c>
      <c r="J14" s="15">
        <v>876.34848155999998</v>
      </c>
      <c r="K14" s="15">
        <v>861.66583549999996</v>
      </c>
      <c r="L14" s="28">
        <v>58.897076216999999</v>
      </c>
      <c r="M14" s="28">
        <v>145.78514315000001</v>
      </c>
      <c r="N14" s="28">
        <v>53.857446029999998</v>
      </c>
      <c r="O14" s="28">
        <v>2777.275881</v>
      </c>
      <c r="P14" s="28">
        <v>2007.0602191999999</v>
      </c>
      <c r="Q14" s="28">
        <v>8.3624130000000004E-4</v>
      </c>
      <c r="R14" s="28">
        <v>1.63506E-4</v>
      </c>
      <c r="S14" s="28">
        <v>2.6468090600000001E-2</v>
      </c>
      <c r="T14" s="28">
        <v>4.63070368E-2</v>
      </c>
      <c r="U14" s="17">
        <v>3.2938797399999997E-2</v>
      </c>
      <c r="V14" s="28">
        <v>11.207799077000001</v>
      </c>
      <c r="W14" s="28">
        <v>1.79468393E-2</v>
      </c>
      <c r="X14" s="28">
        <v>1.5238683441</v>
      </c>
      <c r="Y14" s="28">
        <v>0.81310012740000004</v>
      </c>
      <c r="Z14" s="28">
        <v>15.606664619</v>
      </c>
      <c r="AA14" s="28">
        <v>558.77065635999998</v>
      </c>
      <c r="AB14" s="28">
        <v>374.55464741999998</v>
      </c>
      <c r="AC14" s="28">
        <v>84.165825424000005</v>
      </c>
      <c r="AD14" s="28">
        <v>1955.8540095000001</v>
      </c>
      <c r="AE14" s="28">
        <v>1897.178404</v>
      </c>
      <c r="AF14" s="28">
        <v>0.68557943070000005</v>
      </c>
      <c r="AG14" s="28"/>
      <c r="AH14" s="17" t="s">
        <v>181</v>
      </c>
      <c r="AI14" s="17">
        <v>34.611351252423397</v>
      </c>
      <c r="AJ14" s="17">
        <v>58.032956195640502</v>
      </c>
      <c r="AK14" s="17">
        <v>331.917152041245</v>
      </c>
      <c r="AL14" s="17">
        <v>331.917152041245</v>
      </c>
      <c r="AM14" s="17">
        <v>134.95911568972701</v>
      </c>
      <c r="AN14" s="17">
        <v>5.5474622376913097E-3</v>
      </c>
      <c r="AO14" s="17">
        <v>2.7084634045977302E-2</v>
      </c>
      <c r="AP14" s="17">
        <v>874.81134911271397</v>
      </c>
      <c r="AQ14" s="17">
        <v>0.68074020049348605</v>
      </c>
      <c r="AR14" s="17">
        <v>145.51669752974101</v>
      </c>
      <c r="AS14" s="17">
        <v>2295.87451593072</v>
      </c>
      <c r="AT14" s="5">
        <v>3.2365060611672297E-5</v>
      </c>
      <c r="AU14" s="17">
        <v>1.29462744467776E-4</v>
      </c>
      <c r="AV14" s="17">
        <v>431560.33049179602</v>
      </c>
      <c r="AW14" s="17">
        <v>57.587634764132901</v>
      </c>
      <c r="AX14" s="17">
        <v>861.15116649856304</v>
      </c>
      <c r="AY14" s="17">
        <v>255.23966001091199</v>
      </c>
      <c r="AZ14" s="17">
        <v>23.205845782062099</v>
      </c>
      <c r="BA14" s="17">
        <v>620.02483263942804</v>
      </c>
      <c r="BB14" s="17">
        <v>102.37040107695699</v>
      </c>
      <c r="BC14" s="17">
        <v>1417.9693197675199</v>
      </c>
      <c r="BD14" s="17">
        <v>159.28376273817199</v>
      </c>
      <c r="BE14" s="17">
        <v>1525.14900570756</v>
      </c>
      <c r="BF14" s="17">
        <v>559.06696460512899</v>
      </c>
      <c r="BG14" s="17">
        <v>2273.18725155634</v>
      </c>
      <c r="BH14" s="17">
        <v>850.24619182675701</v>
      </c>
      <c r="BI14" s="17">
        <v>850.24619182675701</v>
      </c>
      <c r="BJ14" s="17">
        <v>376.57235832025901</v>
      </c>
      <c r="BK14" s="5">
        <v>9.9941976666609997E-5</v>
      </c>
      <c r="BL14" s="17">
        <v>7.06746118450608E-4</v>
      </c>
      <c r="BM14" s="17">
        <v>283.92574685471999</v>
      </c>
      <c r="BN14" s="17">
        <v>854.20766561297205</v>
      </c>
      <c r="BO14" s="17">
        <v>45.043508921807302</v>
      </c>
      <c r="BP14" s="17">
        <v>736.26220771319095</v>
      </c>
      <c r="BQ14" s="17">
        <v>5.6989868027205004</v>
      </c>
      <c r="BR14" s="17">
        <v>8.6193740692361506E-3</v>
      </c>
      <c r="BS14" s="17">
        <v>1.74999978725397E-2</v>
      </c>
      <c r="BT14" s="17">
        <v>35.645043766748302</v>
      </c>
      <c r="BU14" s="17">
        <v>53.755058191079101</v>
      </c>
      <c r="BV14" s="17">
        <v>83.730267223774504</v>
      </c>
      <c r="BW14" s="17">
        <v>0</v>
      </c>
      <c r="BX14" s="17">
        <v>2.32853987290354E-2</v>
      </c>
      <c r="BY14" s="17">
        <v>2.23722808313629E-2</v>
      </c>
      <c r="BZ14" s="17">
        <v>31944.204005577601</v>
      </c>
      <c r="CA14" s="17">
        <v>31941.632079822699</v>
      </c>
      <c r="CB14" s="17">
        <v>3265.1450336919102</v>
      </c>
      <c r="CC14" s="17">
        <v>35490.702860369303</v>
      </c>
      <c r="CD14" s="17">
        <v>692.72586099756404</v>
      </c>
      <c r="CE14" s="17">
        <v>11.1356034143895</v>
      </c>
      <c r="CF14" s="17">
        <v>1.7795358435335602E-2</v>
      </c>
      <c r="CG14" s="17">
        <v>1.51429976543263</v>
      </c>
      <c r="CH14" s="17">
        <v>0.80864766348517603</v>
      </c>
      <c r="CI14" s="17">
        <v>15.494107117115</v>
      </c>
      <c r="CJ14" s="17">
        <v>1.94712375768999</v>
      </c>
      <c r="CK14" s="17">
        <v>12656.429034197599</v>
      </c>
      <c r="CL14" s="17">
        <v>11.4514845540876</v>
      </c>
      <c r="CM14" s="17">
        <v>6.9740908669124799</v>
      </c>
      <c r="CN14" s="17">
        <v>1029.08984405606</v>
      </c>
      <c r="CO14" s="17">
        <v>6.7975678610206201</v>
      </c>
      <c r="CP14" s="5">
        <v>2.3372716278377599E-5</v>
      </c>
      <c r="CQ14" s="17">
        <v>4.8699325999658196</v>
      </c>
      <c r="CR14" s="17">
        <v>3434.0412054849098</v>
      </c>
      <c r="CS14" s="17">
        <v>3262.6268989708001</v>
      </c>
      <c r="CT14" s="17">
        <v>171.41430651410599</v>
      </c>
      <c r="CU14" s="17">
        <v>2.4705646521933202</v>
      </c>
      <c r="CV14" s="17">
        <v>432.11741418123</v>
      </c>
      <c r="CW14" s="17">
        <v>5.7832095628785698</v>
      </c>
      <c r="CX14" s="17">
        <v>317.25202149506401</v>
      </c>
      <c r="CY14" s="17">
        <v>32.251036108511499</v>
      </c>
      <c r="CZ14" s="17">
        <v>24.119740212084601</v>
      </c>
      <c r="DA14" s="17">
        <v>1276.2059494369901</v>
      </c>
      <c r="DB14" s="17">
        <v>196.80829342153501</v>
      </c>
      <c r="DC14" s="17">
        <v>7.5075692555542597</v>
      </c>
      <c r="DD14" s="17">
        <v>103.61545718690201</v>
      </c>
      <c r="DE14" s="17">
        <v>0.17389318364831799</v>
      </c>
      <c r="DF14" s="17">
        <v>35.171374486130098</v>
      </c>
      <c r="DG14" s="17">
        <v>827.16200704855601</v>
      </c>
      <c r="DH14" s="17">
        <v>84.064642139635197</v>
      </c>
      <c r="DI14" s="17">
        <v>0</v>
      </c>
      <c r="DJ14" s="17">
        <v>3478.5147485519801</v>
      </c>
      <c r="DK14" s="17">
        <v>2780.2540836677599</v>
      </c>
      <c r="DL14" s="17">
        <v>621.423537286483</v>
      </c>
      <c r="DM14" s="17">
        <v>31749.701287609401</v>
      </c>
      <c r="DN14" s="17">
        <v>2007.9389929662</v>
      </c>
      <c r="DO14" s="17">
        <v>4581.6611612976703</v>
      </c>
      <c r="DQ14" s="25">
        <f t="shared" si="0"/>
        <v>8.0000034930772113E-3</v>
      </c>
      <c r="DR14" s="94">
        <f t="shared" si="1"/>
        <v>1.0061261274934925</v>
      </c>
      <c r="DS14" s="40">
        <f t="shared" si="2"/>
        <v>-5.9090681342399741E-3</v>
      </c>
      <c r="DT14" s="40">
        <f t="shared" si="3"/>
        <v>-1.2505800687886719E-2</v>
      </c>
      <c r="DU14" s="40">
        <f t="shared" si="4"/>
        <v>-1.3900693624047038E-2</v>
      </c>
      <c r="DV14" s="40">
        <f t="shared" si="5"/>
        <v>-1.38758836205578E-2</v>
      </c>
      <c r="DW14" s="40">
        <f t="shared" si="6"/>
        <v>-1.4031809362273476E-2</v>
      </c>
      <c r="DX14" s="40">
        <f t="shared" si="7"/>
        <v>-1.2340323886237943E-2</v>
      </c>
      <c r="DY14" s="40">
        <f t="shared" si="8"/>
        <v>1.3273328123924642E-5</v>
      </c>
      <c r="DZ14" s="40">
        <f t="shared" si="9"/>
        <v>-1.155479464427131E-2</v>
      </c>
      <c r="EA14" s="40">
        <f t="shared" si="10"/>
        <v>-1.7540196390250392E-3</v>
      </c>
      <c r="EB14" s="40">
        <f t="shared" si="11"/>
        <v>-1.3252984164814255E-2</v>
      </c>
      <c r="EC14" s="40">
        <f t="shared" si="12"/>
        <v>-1.4671696404346778E-2</v>
      </c>
      <c r="ED14" s="40">
        <f t="shared" si="13"/>
        <v>-1.8413784454208379E-3</v>
      </c>
      <c r="EE14" s="40">
        <f t="shared" si="14"/>
        <v>-1.901089755794672E-3</v>
      </c>
      <c r="EF14" s="40">
        <f t="shared" si="15"/>
        <v>1.0723467150434984E-3</v>
      </c>
      <c r="EG14" s="40">
        <f t="shared" si="16"/>
        <v>4.3784125548079305E-4</v>
      </c>
      <c r="EH14" s="40">
        <f t="shared" si="17"/>
        <v>-7.3907957002416558E-3</v>
      </c>
      <c r="EI14" s="40">
        <f t="shared" si="18"/>
        <v>-1.0263812462855782E-2</v>
      </c>
      <c r="EJ14" s="40">
        <f t="shared" si="19"/>
        <v>-1.3175059111523146E-2</v>
      </c>
      <c r="EK14" s="40">
        <f t="shared" si="20"/>
        <v>-1.4022863142944526E-2</v>
      </c>
      <c r="EL14" s="40">
        <f t="shared" si="21"/>
        <v>-9.3112420774472023E-3</v>
      </c>
      <c r="EM14" s="40">
        <f t="shared" si="22"/>
        <v>-6.4415557518921135E-3</v>
      </c>
      <c r="EN14" s="40">
        <f t="shared" si="23"/>
        <v>-8.4405316241059833E-3</v>
      </c>
      <c r="EO14" s="40">
        <f t="shared" si="24"/>
        <v>-6.2791373706376618E-3</v>
      </c>
      <c r="EP14" s="40">
        <f t="shared" si="25"/>
        <v>-5.4759109792066815E-3</v>
      </c>
      <c r="EQ14" s="40">
        <f t="shared" si="26"/>
        <v>-7.2121433139512268E-3</v>
      </c>
      <c r="ER14" s="40">
        <f t="shared" si="27"/>
        <v>5.3028598004636277E-4</v>
      </c>
      <c r="ES14" s="40">
        <f t="shared" si="28"/>
        <v>5.3869599914388722E-3</v>
      </c>
      <c r="ET14" s="40">
        <f t="shared" si="29"/>
        <v>-1.2021896518578596E-3</v>
      </c>
      <c r="EU14" s="40">
        <f t="shared" si="30"/>
        <v>-1.8546613679626404E-2</v>
      </c>
      <c r="EV14" s="40">
        <f t="shared" si="31"/>
        <v>-1.8546752333829353E-2</v>
      </c>
      <c r="EW14" s="40">
        <f t="shared" si="32"/>
        <v>-7.0585988870362996E-3</v>
      </c>
    </row>
    <row r="15" spans="1:153" x14ac:dyDescent="0.3">
      <c r="A15" s="17" t="s">
        <v>182</v>
      </c>
      <c r="B15" s="15">
        <v>237038.95324999999</v>
      </c>
      <c r="C15" s="15">
        <v>62.879100354999999</v>
      </c>
      <c r="D15" s="15">
        <v>26431.473438000001</v>
      </c>
      <c r="E15" s="15">
        <v>2376.2258121</v>
      </c>
      <c r="F15" s="15">
        <v>2266.2919418000001</v>
      </c>
      <c r="G15" s="15">
        <v>26.783448113999999</v>
      </c>
      <c r="H15" s="15">
        <v>17373.157184</v>
      </c>
      <c r="I15" s="15">
        <v>219.81432995</v>
      </c>
      <c r="J15" s="15">
        <v>487.90156486000001</v>
      </c>
      <c r="K15" s="15">
        <v>582.10219863999998</v>
      </c>
      <c r="L15" s="28">
        <v>39.316356560000003</v>
      </c>
      <c r="M15" s="28">
        <v>77.316505495000001</v>
      </c>
      <c r="N15" s="28">
        <v>29.947838664999999</v>
      </c>
      <c r="O15" s="28">
        <v>1506.9270936</v>
      </c>
      <c r="P15" s="28">
        <v>1076.0282225000001</v>
      </c>
      <c r="Q15" s="28">
        <v>5.5400809999999997E-4</v>
      </c>
      <c r="R15" s="28">
        <v>1.215273E-4</v>
      </c>
      <c r="S15" s="28">
        <v>2.0297086499999999E-2</v>
      </c>
      <c r="T15" s="28">
        <v>3.6911447600000001E-2</v>
      </c>
      <c r="U15" s="17">
        <v>2.29726848E-2</v>
      </c>
      <c r="V15" s="28">
        <v>6.6339903525999997</v>
      </c>
      <c r="W15" s="28">
        <v>1.0594403400000001E-2</v>
      </c>
      <c r="X15" s="28">
        <v>0.87182704280000001</v>
      </c>
      <c r="Y15" s="28">
        <v>0.46321059079999999</v>
      </c>
      <c r="Z15" s="28">
        <v>9.3693099523000001</v>
      </c>
      <c r="AA15" s="28">
        <v>299.47278089999998</v>
      </c>
      <c r="AB15" s="28">
        <v>199.27441906999999</v>
      </c>
      <c r="AC15" s="28">
        <v>44.125765414</v>
      </c>
      <c r="AD15" s="28">
        <v>1475.5712378000001</v>
      </c>
      <c r="AE15" s="28">
        <v>1431.3040927</v>
      </c>
      <c r="AF15" s="28">
        <v>0.39428332220000001</v>
      </c>
      <c r="AG15" s="28"/>
      <c r="AH15" s="17" t="s">
        <v>182</v>
      </c>
      <c r="AI15" s="17">
        <v>19.3188823961198</v>
      </c>
      <c r="AJ15" s="17">
        <v>38.823562554885299</v>
      </c>
      <c r="AK15" s="17">
        <v>217.46074316104401</v>
      </c>
      <c r="AL15" s="17">
        <v>217.46074316104401</v>
      </c>
      <c r="AM15" s="17">
        <v>93.298447316489899</v>
      </c>
      <c r="AN15" s="17">
        <v>3.8657967733152498E-3</v>
      </c>
      <c r="AO15" s="17">
        <v>1.88741788025595E-2</v>
      </c>
      <c r="AP15" s="17">
        <v>486.54350168865801</v>
      </c>
      <c r="AQ15" s="17">
        <v>0.39112043267570801</v>
      </c>
      <c r="AR15" s="17">
        <v>77.092262270969599</v>
      </c>
      <c r="AS15" s="17">
        <v>1320.66158746366</v>
      </c>
      <c r="AT15" s="5">
        <v>2.4042411422146502E-5</v>
      </c>
      <c r="AU15" s="5">
        <v>9.61697468983723E-5</v>
      </c>
      <c r="AV15" s="17">
        <v>235590.589717422</v>
      </c>
      <c r="AW15" s="17">
        <v>43.612579966820398</v>
      </c>
      <c r="AX15" s="17">
        <v>651.90815363790205</v>
      </c>
      <c r="AY15" s="17">
        <v>193.256435707159</v>
      </c>
      <c r="AZ15" s="17">
        <v>17.5652768851998</v>
      </c>
      <c r="BA15" s="17">
        <v>469.48114060638</v>
      </c>
      <c r="BB15" s="17">
        <v>77.924326970794297</v>
      </c>
      <c r="BC15" s="17">
        <v>799.59073457645104</v>
      </c>
      <c r="BD15" s="17">
        <v>93.485540933347096</v>
      </c>
      <c r="BE15" s="17">
        <v>805.32831461004605</v>
      </c>
      <c r="BF15" s="17">
        <v>299.21089731269302</v>
      </c>
      <c r="BG15" s="17">
        <v>1207.2256008838699</v>
      </c>
      <c r="BH15" s="17">
        <v>575.23489469819594</v>
      </c>
      <c r="BI15" s="17">
        <v>575.23489469819594</v>
      </c>
      <c r="BJ15" s="17">
        <v>199.94515769749</v>
      </c>
      <c r="BK15" s="5">
        <v>7.1550187914782101E-5</v>
      </c>
      <c r="BL15" s="17">
        <v>4.5827539790845701E-4</v>
      </c>
      <c r="BM15" s="17">
        <v>208.86039401026201</v>
      </c>
      <c r="BN15" s="17">
        <v>454.777204091361</v>
      </c>
      <c r="BO15" s="17">
        <v>23.668657123220498</v>
      </c>
      <c r="BP15" s="17">
        <v>434.71647898252598</v>
      </c>
      <c r="BQ15" s="17">
        <v>3.9113762082402102</v>
      </c>
      <c r="BR15" s="17">
        <v>6.6143075370514301E-3</v>
      </c>
      <c r="BS15" s="17">
        <v>1.3429048498376801E-2</v>
      </c>
      <c r="BT15" s="17">
        <v>18.184297935438298</v>
      </c>
      <c r="BU15" s="17">
        <v>29.8497118187219</v>
      </c>
      <c r="BV15" s="17">
        <v>62.113175516239799</v>
      </c>
      <c r="BW15" s="17">
        <v>0</v>
      </c>
      <c r="BX15" s="17">
        <v>1.8580563940100402E-2</v>
      </c>
      <c r="BY15" s="17">
        <v>1.78519134366198E-2</v>
      </c>
      <c r="BZ15" s="17">
        <v>17458.464800233702</v>
      </c>
      <c r="CA15" s="17">
        <v>23496.796943930902</v>
      </c>
      <c r="CB15" s="17">
        <v>2401.8947434734901</v>
      </c>
      <c r="CC15" s="17">
        <v>26107.552081414698</v>
      </c>
      <c r="CD15" s="17">
        <v>370.83144102077301</v>
      </c>
      <c r="CE15" s="17">
        <v>6.5871192230217597</v>
      </c>
      <c r="CF15" s="17">
        <v>1.0499248963948901E-2</v>
      </c>
      <c r="CG15" s="17">
        <v>0.86540012725078097</v>
      </c>
      <c r="CH15" s="17">
        <v>0.460111908579176</v>
      </c>
      <c r="CI15" s="17">
        <v>9.2969275906457796</v>
      </c>
      <c r="CJ15" s="17">
        <v>1.5531328398287001</v>
      </c>
      <c r="CK15" s="17">
        <v>6782.5792402807601</v>
      </c>
      <c r="CL15" s="17">
        <v>8.6176903419919793</v>
      </c>
      <c r="CM15" s="17">
        <v>5.2792220320000798</v>
      </c>
      <c r="CN15" s="17">
        <v>750.41644072598206</v>
      </c>
      <c r="CO15" s="17">
        <v>5.14796274133721</v>
      </c>
      <c r="CP15" s="5">
        <v>1.9354047297960099E-5</v>
      </c>
      <c r="CQ15" s="17">
        <v>3.6865687749466698</v>
      </c>
      <c r="CR15" s="17">
        <v>2346.3871625547599</v>
      </c>
      <c r="CS15" s="17">
        <v>2237.6312667308598</v>
      </c>
      <c r="CT15" s="17">
        <v>108.75589582389399</v>
      </c>
      <c r="CU15" s="17">
        <v>1.8710592566014601</v>
      </c>
      <c r="CV15" s="17">
        <v>263.08870853243798</v>
      </c>
      <c r="CW15" s="17">
        <v>4.3846997601371198</v>
      </c>
      <c r="CX15" s="17">
        <v>212.116616826777</v>
      </c>
      <c r="CY15" s="17">
        <v>24.411897646455699</v>
      </c>
      <c r="CZ15" s="17">
        <v>18.088369803623198</v>
      </c>
      <c r="DA15" s="17">
        <v>854.59988806031799</v>
      </c>
      <c r="DB15" s="17">
        <v>152.614425033034</v>
      </c>
      <c r="DC15" s="17">
        <v>5.4346909559792103</v>
      </c>
      <c r="DD15" s="17">
        <v>78.8025732921068</v>
      </c>
      <c r="DE15" s="17">
        <v>0.13174514034072399</v>
      </c>
      <c r="DF15" s="17">
        <v>26.4611826306651</v>
      </c>
      <c r="DG15" s="17">
        <v>473.78151759073103</v>
      </c>
      <c r="DH15" s="17">
        <v>44.023924196762501</v>
      </c>
      <c r="DI15" s="17">
        <v>0</v>
      </c>
      <c r="DJ15" s="17">
        <v>1879.83497730151</v>
      </c>
      <c r="DK15" s="17">
        <v>1506.4950930561299</v>
      </c>
      <c r="DL15" s="17">
        <v>326.17776131567598</v>
      </c>
      <c r="DM15" s="17">
        <v>17347.303476137698</v>
      </c>
      <c r="DN15" s="17">
        <v>1075.0406627252</v>
      </c>
      <c r="DO15" s="17">
        <v>2436.8946306673001</v>
      </c>
      <c r="DQ15" s="25">
        <f t="shared" si="0"/>
        <v>7.9999991327775518E-3</v>
      </c>
      <c r="DR15" s="94">
        <f t="shared" si="1"/>
        <v>1.0064079886680319</v>
      </c>
      <c r="DS15" s="40">
        <f t="shared" si="2"/>
        <v>-6.1102342577864493E-3</v>
      </c>
      <c r="DT15" s="40">
        <f t="shared" si="3"/>
        <v>-1.2180912806257964E-2</v>
      </c>
      <c r="DU15" s="40">
        <f t="shared" si="4"/>
        <v>-1.2255138077910071E-2</v>
      </c>
      <c r="DV15" s="40">
        <f t="shared" si="5"/>
        <v>-1.255716076868554E-2</v>
      </c>
      <c r="DW15" s="40">
        <f t="shared" si="6"/>
        <v>-1.2646506189479106E-2</v>
      </c>
      <c r="DX15" s="40">
        <f t="shared" si="7"/>
        <v>-1.2032262685641561E-2</v>
      </c>
      <c r="DY15" s="40">
        <f t="shared" si="8"/>
        <v>-1.4881410205688746E-3</v>
      </c>
      <c r="DZ15" s="40">
        <f t="shared" si="9"/>
        <v>-1.0707158125183885E-2</v>
      </c>
      <c r="EA15" s="40">
        <f t="shared" si="10"/>
        <v>-2.7834777937875295E-3</v>
      </c>
      <c r="EB15" s="40">
        <f t="shared" si="11"/>
        <v>-1.1797419693394958E-2</v>
      </c>
      <c r="EC15" s="40">
        <f t="shared" si="12"/>
        <v>-1.2534071013489233E-2</v>
      </c>
      <c r="ED15" s="40">
        <f t="shared" si="13"/>
        <v>-2.9003279777680109E-3</v>
      </c>
      <c r="EE15" s="40">
        <f t="shared" si="14"/>
        <v>-3.2765919229015878E-3</v>
      </c>
      <c r="EF15" s="40">
        <f t="shared" si="15"/>
        <v>-2.8667647274035135E-4</v>
      </c>
      <c r="EG15" s="40">
        <f t="shared" si="16"/>
        <v>-9.1778240955947348E-4</v>
      </c>
      <c r="EH15" s="40">
        <f t="shared" si="17"/>
        <v>-8.7155167565252534E-3</v>
      </c>
      <c r="EI15" s="40">
        <f t="shared" si="18"/>
        <v>-1.0821779793356717E-2</v>
      </c>
      <c r="EJ15" s="40">
        <f t="shared" si="19"/>
        <v>-1.2500831810110634E-2</v>
      </c>
      <c r="EK15" s="40">
        <f t="shared" si="20"/>
        <v>-1.2976197207713945E-2</v>
      </c>
      <c r="EL15" s="40">
        <f t="shared" si="21"/>
        <v>-1.0129822706889301E-2</v>
      </c>
      <c r="EM15" s="40">
        <f t="shared" si="22"/>
        <v>-7.0652996291847552E-3</v>
      </c>
      <c r="EN15" s="40">
        <f t="shared" si="23"/>
        <v>-8.9815756922282004E-3</v>
      </c>
      <c r="EO15" s="40">
        <f t="shared" si="24"/>
        <v>-7.3717781551924082E-3</v>
      </c>
      <c r="EP15" s="40">
        <f t="shared" si="25"/>
        <v>-6.6895755027369498E-3</v>
      </c>
      <c r="EQ15" s="40">
        <f t="shared" si="26"/>
        <v>-7.7254741301894837E-3</v>
      </c>
      <c r="ER15" s="40">
        <f t="shared" si="27"/>
        <v>-8.7448210324798264E-4</v>
      </c>
      <c r="ES15" s="40">
        <f t="shared" si="28"/>
        <v>3.3659043173745093E-3</v>
      </c>
      <c r="ET15" s="40">
        <f t="shared" si="29"/>
        <v>-2.307976219381063E-3</v>
      </c>
      <c r="EU15" s="40">
        <f t="shared" si="30"/>
        <v>-1.4789746144877431E-2</v>
      </c>
      <c r="EV15" s="40">
        <f t="shared" si="31"/>
        <v>-1.4789840258636004E-2</v>
      </c>
      <c r="EW15" s="40">
        <f t="shared" si="32"/>
        <v>-8.0218699250170847E-3</v>
      </c>
    </row>
    <row r="16" spans="1:153" x14ac:dyDescent="0.3">
      <c r="A16" s="17" t="s">
        <v>183</v>
      </c>
      <c r="B16" s="15">
        <v>136754.27978000001</v>
      </c>
      <c r="C16" s="15">
        <v>46.454823421</v>
      </c>
      <c r="D16" s="15">
        <v>22634.443483999999</v>
      </c>
      <c r="E16" s="15">
        <v>2014.4529660999999</v>
      </c>
      <c r="F16" s="15">
        <v>1933.7252859</v>
      </c>
      <c r="G16" s="15">
        <v>19.381664834999999</v>
      </c>
      <c r="H16" s="15">
        <v>12120.129095</v>
      </c>
      <c r="I16" s="15">
        <v>181.09027434999999</v>
      </c>
      <c r="J16" s="15">
        <v>327.90061415999998</v>
      </c>
      <c r="K16" s="15">
        <v>480.73568232999997</v>
      </c>
      <c r="L16" s="28">
        <v>36.033443972000001</v>
      </c>
      <c r="M16" s="28">
        <v>50.775042894999999</v>
      </c>
      <c r="N16" s="28">
        <v>22.323541339999998</v>
      </c>
      <c r="O16" s="28">
        <v>1009.3335781</v>
      </c>
      <c r="P16" s="28">
        <v>733.12673028999995</v>
      </c>
      <c r="Q16" s="28">
        <v>3.3522430000000001E-4</v>
      </c>
      <c r="R16" s="28">
        <v>7.2264599999999999E-5</v>
      </c>
      <c r="S16" s="28">
        <v>1.5103149499999999E-2</v>
      </c>
      <c r="T16" s="28">
        <v>2.6557741499999999E-2</v>
      </c>
      <c r="U16" s="17">
        <v>1.4786228300000001E-2</v>
      </c>
      <c r="V16" s="28">
        <v>5.4483797735000001</v>
      </c>
      <c r="W16" s="28">
        <v>6.4668421E-3</v>
      </c>
      <c r="X16" s="28">
        <v>0.49046807110000001</v>
      </c>
      <c r="Y16" s="28">
        <v>0.27737721170000001</v>
      </c>
      <c r="Z16" s="28">
        <v>7.4027868985999996</v>
      </c>
      <c r="AA16" s="28">
        <v>207.03963454000001</v>
      </c>
      <c r="AB16" s="28">
        <v>136.32416040999999</v>
      </c>
      <c r="AC16" s="28">
        <v>28.690544818999999</v>
      </c>
      <c r="AD16" s="28">
        <v>1551.4390102</v>
      </c>
      <c r="AE16" s="28">
        <v>1504.8957825</v>
      </c>
      <c r="AF16" s="28">
        <v>0.2095292547</v>
      </c>
      <c r="AG16" s="28"/>
      <c r="AH16" s="17" t="s">
        <v>183</v>
      </c>
      <c r="AI16" s="17">
        <v>15.1201515705686</v>
      </c>
      <c r="AJ16" s="17">
        <v>35.429546548350899</v>
      </c>
      <c r="AK16" s="17">
        <v>178.59891274722801</v>
      </c>
      <c r="AL16" s="17">
        <v>178.59891274722801</v>
      </c>
      <c r="AM16" s="17">
        <v>79.505613207295099</v>
      </c>
      <c r="AN16" s="17">
        <v>2.4869330423232302E-3</v>
      </c>
      <c r="AO16" s="17">
        <v>1.2142012014087499E-2</v>
      </c>
      <c r="AP16" s="17">
        <v>328.05188223761598</v>
      </c>
      <c r="AQ16" s="17">
        <v>0.20888310475100799</v>
      </c>
      <c r="AR16" s="17">
        <v>50.889652726046897</v>
      </c>
      <c r="AS16" s="17">
        <v>833.75766003726199</v>
      </c>
      <c r="AT16" s="5">
        <v>1.4286969911319E-5</v>
      </c>
      <c r="AU16" s="5">
        <v>5.7147887189492702E-5</v>
      </c>
      <c r="AV16" s="17">
        <v>136229.364633233</v>
      </c>
      <c r="AW16" s="17">
        <v>45.614900093475903</v>
      </c>
      <c r="AX16" s="17">
        <v>682.85454290800601</v>
      </c>
      <c r="AY16" s="17">
        <v>202.29518581656399</v>
      </c>
      <c r="AZ16" s="17">
        <v>18.406657867909999</v>
      </c>
      <c r="BA16" s="17">
        <v>491.34262679828203</v>
      </c>
      <c r="BB16" s="17">
        <v>79.975358735649195</v>
      </c>
      <c r="BC16" s="17">
        <v>558.432818746007</v>
      </c>
      <c r="BD16" s="17">
        <v>57.484406121246302</v>
      </c>
      <c r="BE16" s="17">
        <v>523.71370686944499</v>
      </c>
      <c r="BF16" s="17">
        <v>208.208165340649</v>
      </c>
      <c r="BG16" s="17">
        <v>839.79495856971801</v>
      </c>
      <c r="BH16" s="17">
        <v>473.27659284477397</v>
      </c>
      <c r="BI16" s="17">
        <v>473.27659284477397</v>
      </c>
      <c r="BJ16" s="17">
        <v>137.68375795667001</v>
      </c>
      <c r="BK16" s="5">
        <v>4.73605679428848E-5</v>
      </c>
      <c r="BL16" s="17">
        <v>2.7077913410678798E-4</v>
      </c>
      <c r="BM16" s="17">
        <v>178.12544016777099</v>
      </c>
      <c r="BN16" s="17">
        <v>322.51558476101798</v>
      </c>
      <c r="BO16" s="17">
        <v>16.396990466571999</v>
      </c>
      <c r="BP16" s="17">
        <v>338.93856679206101</v>
      </c>
      <c r="BQ16" s="17">
        <v>3.3230053758364599</v>
      </c>
      <c r="BR16" s="17">
        <v>4.9060928509620403E-3</v>
      </c>
      <c r="BS16" s="17">
        <v>9.9608937537547394E-3</v>
      </c>
      <c r="BT16" s="17">
        <v>13.062284040722201</v>
      </c>
      <c r="BU16" s="17">
        <v>22.330216193513898</v>
      </c>
      <c r="BV16" s="17">
        <v>45.763271643270102</v>
      </c>
      <c r="BW16" s="17">
        <v>0</v>
      </c>
      <c r="BX16" s="17">
        <v>1.3323560374124299E-2</v>
      </c>
      <c r="BY16" s="17">
        <v>1.28010672266406E-2</v>
      </c>
      <c r="BZ16" s="17">
        <v>12233.0954928708</v>
      </c>
      <c r="CA16" s="17">
        <v>20039.1134513908</v>
      </c>
      <c r="CB16" s="17">
        <v>2048.44310115797</v>
      </c>
      <c r="CC16" s="17">
        <v>22265.681992716502</v>
      </c>
      <c r="CD16" s="17">
        <v>252.633104804731</v>
      </c>
      <c r="CE16" s="17">
        <v>5.4083332632472896</v>
      </c>
      <c r="CF16" s="17">
        <v>6.4189879078247504E-3</v>
      </c>
      <c r="CG16" s="17">
        <v>0.48929029635190102</v>
      </c>
      <c r="CH16" s="17">
        <v>0.27684960862580399</v>
      </c>
      <c r="CI16" s="17">
        <v>7.3433792451594702</v>
      </c>
      <c r="CJ16" s="17">
        <v>1.2029984339467601</v>
      </c>
      <c r="CK16" s="17">
        <v>4745.9414120788997</v>
      </c>
      <c r="CL16" s="17">
        <v>8.8002589726461498</v>
      </c>
      <c r="CM16" s="17">
        <v>5.5309912396038197</v>
      </c>
      <c r="CN16" s="17">
        <v>733.85624817429698</v>
      </c>
      <c r="CO16" s="17">
        <v>5.2189434812083499</v>
      </c>
      <c r="CP16" s="5">
        <v>1.4600307475322E-5</v>
      </c>
      <c r="CQ16" s="17">
        <v>3.8618317661777901</v>
      </c>
      <c r="CR16" s="17">
        <v>1981.6823525908801</v>
      </c>
      <c r="CS16" s="17">
        <v>1901.9719603875201</v>
      </c>
      <c r="CT16" s="17">
        <v>79.710392203354303</v>
      </c>
      <c r="CU16" s="17">
        <v>1.95683162574337</v>
      </c>
      <c r="CV16" s="17">
        <v>144.51559659937001</v>
      </c>
      <c r="CW16" s="17">
        <v>4.5670400525802304</v>
      </c>
      <c r="CX16" s="17">
        <v>171.972807634605</v>
      </c>
      <c r="CY16" s="17">
        <v>25.5812322579187</v>
      </c>
      <c r="CZ16" s="17">
        <v>18.680428533099601</v>
      </c>
      <c r="DA16" s="17">
        <v>690.68875318705602</v>
      </c>
      <c r="DB16" s="17">
        <v>71.904281169784696</v>
      </c>
      <c r="DC16" s="17">
        <v>5.0043467075623997</v>
      </c>
      <c r="DD16" s="17">
        <v>80.396056153485702</v>
      </c>
      <c r="DE16" s="17">
        <v>0.137595568224783</v>
      </c>
      <c r="DF16" s="17">
        <v>19.097018593561401</v>
      </c>
      <c r="DG16" s="17">
        <v>373.77032704104602</v>
      </c>
      <c r="DH16" s="17">
        <v>28.798794599563401</v>
      </c>
      <c r="DI16" s="17">
        <v>0</v>
      </c>
      <c r="DJ16" s="17">
        <v>1276.3563117088099</v>
      </c>
      <c r="DK16" s="17">
        <v>1015.05936016441</v>
      </c>
      <c r="DL16" s="17">
        <v>235.936211762661</v>
      </c>
      <c r="DM16" s="17">
        <v>12163.647693028401</v>
      </c>
      <c r="DN16" s="17">
        <v>737.19245967548295</v>
      </c>
      <c r="DO16" s="17">
        <v>1681.8195874856999</v>
      </c>
      <c r="DQ16" s="25">
        <f t="shared" si="0"/>
        <v>7.9999992915572339E-3</v>
      </c>
      <c r="DR16" s="94">
        <f t="shared" si="1"/>
        <v>1.0057094550578116</v>
      </c>
      <c r="DS16" s="40">
        <f t="shared" si="2"/>
        <v>-3.838381859869104E-3</v>
      </c>
      <c r="DT16" s="40">
        <f t="shared" si="3"/>
        <v>-1.4886544104638256E-2</v>
      </c>
      <c r="DU16" s="40">
        <f t="shared" si="4"/>
        <v>-1.6292050279220281E-2</v>
      </c>
      <c r="DV16" s="40">
        <f t="shared" si="5"/>
        <v>-1.6267748148304517E-2</v>
      </c>
      <c r="DW16" s="40">
        <f t="shared" si="6"/>
        <v>-1.6420804828903714E-2</v>
      </c>
      <c r="DX16" s="40">
        <f t="shared" si="7"/>
        <v>-1.4686366927807703E-2</v>
      </c>
      <c r="DY16" s="40">
        <f t="shared" si="8"/>
        <v>3.5906051567019589E-3</v>
      </c>
      <c r="DZ16" s="40">
        <f t="shared" si="9"/>
        <v>-1.3757567112394042E-2</v>
      </c>
      <c r="EA16" s="40">
        <f t="shared" si="10"/>
        <v>4.6132294690426508E-4</v>
      </c>
      <c r="EB16" s="40">
        <f t="shared" si="11"/>
        <v>-1.5515988846664655E-2</v>
      </c>
      <c r="EC16" s="40">
        <f t="shared" si="12"/>
        <v>-1.675935900321833E-2</v>
      </c>
      <c r="ED16" s="40">
        <f t="shared" si="13"/>
        <v>2.2572079610824838E-3</v>
      </c>
      <c r="EE16" s="40">
        <f t="shared" si="14"/>
        <v>2.9900513597901437E-4</v>
      </c>
      <c r="EF16" s="40">
        <f t="shared" si="15"/>
        <v>5.6728342231400245E-3</v>
      </c>
      <c r="EG16" s="40">
        <f t="shared" si="16"/>
        <v>5.5457388436440337E-3</v>
      </c>
      <c r="EH16" s="40">
        <f t="shared" si="17"/>
        <v>-7.410830524533096E-3</v>
      </c>
      <c r="EI16" s="40">
        <f t="shared" si="18"/>
        <v>-1.1482010544420012E-2</v>
      </c>
      <c r="EJ16" s="40">
        <f t="shared" si="19"/>
        <v>-1.5636665404339715E-2</v>
      </c>
      <c r="EK16" s="40">
        <f t="shared" si="20"/>
        <v>-1.6308385983616055E-2</v>
      </c>
      <c r="EL16" s="40">
        <f t="shared" si="21"/>
        <v>-1.063714426682235E-2</v>
      </c>
      <c r="EM16" s="40">
        <f t="shared" si="22"/>
        <v>-7.3501686588534126E-3</v>
      </c>
      <c r="EN16" s="40">
        <f t="shared" si="23"/>
        <v>-7.3999320588405311E-3</v>
      </c>
      <c r="EO16" s="40">
        <f t="shared" si="24"/>
        <v>-2.4013280731149961E-3</v>
      </c>
      <c r="EP16" s="40">
        <f t="shared" si="25"/>
        <v>-1.9021139875277857E-3</v>
      </c>
      <c r="EQ16" s="40">
        <f t="shared" si="26"/>
        <v>-8.0250389825167745E-3</v>
      </c>
      <c r="ER16" s="40">
        <f t="shared" si="27"/>
        <v>5.6439956689704977E-3</v>
      </c>
      <c r="ES16" s="40">
        <f t="shared" si="28"/>
        <v>9.9732691738645338E-3</v>
      </c>
      <c r="ET16" s="40">
        <f t="shared" si="29"/>
        <v>3.7730123720660074E-3</v>
      </c>
      <c r="EU16" s="40">
        <f t="shared" si="30"/>
        <v>-1.9949052316354333E-2</v>
      </c>
      <c r="EV16" s="40">
        <f t="shared" si="31"/>
        <v>-1.9949162408918426E-2</v>
      </c>
      <c r="EW16" s="40">
        <f t="shared" si="32"/>
        <v>-3.0838173405291487E-3</v>
      </c>
    </row>
    <row r="17" spans="1:153" x14ac:dyDescent="0.3">
      <c r="A17" s="17" t="s">
        <v>184</v>
      </c>
      <c r="B17" s="15">
        <v>106665.36701</v>
      </c>
      <c r="C17" s="15">
        <v>33.475745836000002</v>
      </c>
      <c r="D17" s="15">
        <v>17060.177432</v>
      </c>
      <c r="E17" s="15">
        <v>1457.4814678</v>
      </c>
      <c r="F17" s="15">
        <v>1398.5975209999999</v>
      </c>
      <c r="G17" s="15">
        <v>13.691989362999999</v>
      </c>
      <c r="H17" s="15">
        <v>7605.9152010999996</v>
      </c>
      <c r="I17" s="15">
        <v>137.97640154999999</v>
      </c>
      <c r="J17" s="15">
        <v>231.37221808999999</v>
      </c>
      <c r="K17" s="15">
        <v>372.44772058000001</v>
      </c>
      <c r="L17" s="28">
        <v>28.119240434999998</v>
      </c>
      <c r="M17" s="28">
        <v>33.815001485000003</v>
      </c>
      <c r="N17" s="28">
        <v>13.647628182</v>
      </c>
      <c r="O17" s="28">
        <v>646.47383315000002</v>
      </c>
      <c r="P17" s="28">
        <v>442.29275344000001</v>
      </c>
      <c r="Q17" s="28">
        <v>2.2458189999999999E-4</v>
      </c>
      <c r="R17" s="28">
        <v>4.8063299999999998E-5</v>
      </c>
      <c r="S17" s="28">
        <v>1.0831831700000001E-2</v>
      </c>
      <c r="T17" s="28">
        <v>1.89065068E-2</v>
      </c>
      <c r="U17" s="17">
        <v>1.01637208E-2</v>
      </c>
      <c r="V17" s="28">
        <v>3.6996293022</v>
      </c>
      <c r="W17" s="28">
        <v>4.7851465999999999E-3</v>
      </c>
      <c r="X17" s="28">
        <v>0.3463256388</v>
      </c>
      <c r="Y17" s="28">
        <v>0.18832624719999999</v>
      </c>
      <c r="Z17" s="28">
        <v>5.1492837977999999</v>
      </c>
      <c r="AA17" s="28">
        <v>121.99824638</v>
      </c>
      <c r="AB17" s="28">
        <v>89.023372518000002</v>
      </c>
      <c r="AC17" s="28">
        <v>18.631382151</v>
      </c>
      <c r="AD17" s="28">
        <v>1120.9023892</v>
      </c>
      <c r="AE17" s="28">
        <v>1087.2753422999999</v>
      </c>
      <c r="AF17" s="28">
        <v>0.1538389148</v>
      </c>
      <c r="AG17" s="28"/>
      <c r="AH17" s="17" t="s">
        <v>184</v>
      </c>
      <c r="AI17" s="17">
        <v>11.225326122029699</v>
      </c>
      <c r="AJ17" s="17">
        <v>27.8072201099301</v>
      </c>
      <c r="AK17" s="17">
        <v>136.60760083829899</v>
      </c>
      <c r="AL17" s="17">
        <v>136.60760083829899</v>
      </c>
      <c r="AM17" s="17">
        <v>63.118874413829602</v>
      </c>
      <c r="AN17" s="17">
        <v>1.71216248394759E-3</v>
      </c>
      <c r="AO17" s="17">
        <v>8.3593577186571698E-3</v>
      </c>
      <c r="AP17" s="17">
        <v>230.73846039746101</v>
      </c>
      <c r="AQ17" s="17">
        <v>0.152490202900979</v>
      </c>
      <c r="AR17" s="17">
        <v>33.728977235777997</v>
      </c>
      <c r="AS17" s="17">
        <v>579.19783767672698</v>
      </c>
      <c r="AT17" s="5">
        <v>9.5175303570936393E-6</v>
      </c>
      <c r="AU17" s="5">
        <v>3.8070280075177602E-5</v>
      </c>
      <c r="AV17" s="17">
        <v>106048.788733058</v>
      </c>
      <c r="AW17" s="17">
        <v>33.221427481715402</v>
      </c>
      <c r="AX17" s="17">
        <v>497.36514306343201</v>
      </c>
      <c r="AY17" s="17">
        <v>147.33883311121701</v>
      </c>
      <c r="AZ17" s="17">
        <v>13.407006742505599</v>
      </c>
      <c r="BA17" s="17">
        <v>357.85851849402201</v>
      </c>
      <c r="BB17" s="17">
        <v>58.186700654221497</v>
      </c>
      <c r="BC17" s="17">
        <v>400.77099387500402</v>
      </c>
      <c r="BD17" s="17">
        <v>37.3069877119569</v>
      </c>
      <c r="BE17" s="17">
        <v>353.75496592729002</v>
      </c>
      <c r="BF17" s="17">
        <v>121.810856861546</v>
      </c>
      <c r="BG17" s="17">
        <v>498.446658072552</v>
      </c>
      <c r="BH17" s="17">
        <v>368.519274969945</v>
      </c>
      <c r="BI17" s="17">
        <v>368.519274969945</v>
      </c>
      <c r="BJ17" s="17">
        <v>89.340213739223401</v>
      </c>
      <c r="BK17" s="5">
        <v>3.3010199279500803E-5</v>
      </c>
      <c r="BL17" s="17">
        <v>1.7912640009158201E-4</v>
      </c>
      <c r="BM17" s="17">
        <v>135.05403266125401</v>
      </c>
      <c r="BN17" s="17">
        <v>195.87768440862499</v>
      </c>
      <c r="BO17" s="17">
        <v>10.044435470847899</v>
      </c>
      <c r="BP17" s="17">
        <v>228.354584208376</v>
      </c>
      <c r="BQ17" s="17">
        <v>2.6146576272945401</v>
      </c>
      <c r="BR17" s="17">
        <v>3.5355662351119099E-3</v>
      </c>
      <c r="BS17" s="17">
        <v>7.1782377894255298E-3</v>
      </c>
      <c r="BT17" s="17">
        <v>7.4367536878572702</v>
      </c>
      <c r="BU17" s="17">
        <v>13.584205129908</v>
      </c>
      <c r="BV17" s="17">
        <v>33.124373329916097</v>
      </c>
      <c r="BW17" s="17">
        <v>0</v>
      </c>
      <c r="BX17" s="17">
        <v>9.5326886897380194E-3</v>
      </c>
      <c r="BY17" s="17">
        <v>9.1588827108031907E-3</v>
      </c>
      <c r="BZ17" s="17">
        <v>7636.9970303741702</v>
      </c>
      <c r="CA17" s="17">
        <v>15193.5749441183</v>
      </c>
      <c r="CB17" s="17">
        <v>1553.1212234373299</v>
      </c>
      <c r="CC17" s="17">
        <v>16881.750200216899</v>
      </c>
      <c r="CD17" s="17">
        <v>164.685783961948</v>
      </c>
      <c r="CE17" s="17">
        <v>3.6698483791949799</v>
      </c>
      <c r="CF17" s="17">
        <v>4.7391083856986099E-3</v>
      </c>
      <c r="CG17" s="17">
        <v>0.34351223134774</v>
      </c>
      <c r="CH17" s="17">
        <v>0.186916952325269</v>
      </c>
      <c r="CI17" s="17">
        <v>5.1056330061894704</v>
      </c>
      <c r="CJ17" s="17">
        <v>0.83090981563848598</v>
      </c>
      <c r="CK17" s="17">
        <v>2801.02658294713</v>
      </c>
      <c r="CL17" s="17">
        <v>6.3994193213071098</v>
      </c>
      <c r="CM17" s="17">
        <v>4.0286088384397898</v>
      </c>
      <c r="CN17" s="17">
        <v>534.32695305808602</v>
      </c>
      <c r="CO17" s="17">
        <v>3.7881861225659601</v>
      </c>
      <c r="CP17" s="5">
        <v>1.0704392765532899E-5</v>
      </c>
      <c r="CQ17" s="17">
        <v>2.81281998225279</v>
      </c>
      <c r="CR17" s="17">
        <v>1440.7469479415199</v>
      </c>
      <c r="CS17" s="17">
        <v>1382.4887905767</v>
      </c>
      <c r="CT17" s="17">
        <v>58.258157364815297</v>
      </c>
      <c r="CU17" s="17">
        <v>1.4251623253250401</v>
      </c>
      <c r="CV17" s="17">
        <v>103.683713326388</v>
      </c>
      <c r="CW17" s="17">
        <v>3.3254496581182398</v>
      </c>
      <c r="CX17" s="17">
        <v>125.156723516151</v>
      </c>
      <c r="CY17" s="17">
        <v>18.6327968253443</v>
      </c>
      <c r="CZ17" s="17">
        <v>13.608039121127399</v>
      </c>
      <c r="DA17" s="17">
        <v>502.28371845874801</v>
      </c>
      <c r="DB17" s="17">
        <v>45.006504649864297</v>
      </c>
      <c r="DC17" s="17">
        <v>3.6243763596179401</v>
      </c>
      <c r="DD17" s="17">
        <v>58.461710216769397</v>
      </c>
      <c r="DE17" s="17">
        <v>0.100203630825024</v>
      </c>
      <c r="DF17" s="17">
        <v>13.5486648090521</v>
      </c>
      <c r="DG17" s="17">
        <v>236.63080544704701</v>
      </c>
      <c r="DH17" s="17">
        <v>18.597029085892</v>
      </c>
      <c r="DI17" s="17">
        <v>0</v>
      </c>
      <c r="DJ17" s="17">
        <v>801.84020431115596</v>
      </c>
      <c r="DK17" s="17">
        <v>646.20472133160001</v>
      </c>
      <c r="DL17" s="17">
        <v>122.420574656439</v>
      </c>
      <c r="DM17" s="17">
        <v>7590.1937155045498</v>
      </c>
      <c r="DN17" s="17">
        <v>441.69726363587603</v>
      </c>
      <c r="DO17" s="17">
        <v>985.666415709695</v>
      </c>
      <c r="DQ17" s="25">
        <f t="shared" si="0"/>
        <v>8.000001839828132E-3</v>
      </c>
      <c r="DR17" s="94">
        <f t="shared" si="1"/>
        <v>1.0061662872680068</v>
      </c>
      <c r="DS17" s="40">
        <f t="shared" si="2"/>
        <v>-5.7804917774688658E-3</v>
      </c>
      <c r="DT17" s="40">
        <f t="shared" si="3"/>
        <v>-1.049633091986369E-2</v>
      </c>
      <c r="DU17" s="40">
        <f t="shared" si="4"/>
        <v>-1.0458697308061028E-2</v>
      </c>
      <c r="DV17" s="40">
        <f t="shared" si="5"/>
        <v>-1.148180627211684E-2</v>
      </c>
      <c r="DW17" s="40">
        <f t="shared" si="6"/>
        <v>-1.1517774185515594E-2</v>
      </c>
      <c r="DX17" s="40">
        <f t="shared" si="7"/>
        <v>-1.0467766965639506E-2</v>
      </c>
      <c r="DY17" s="40">
        <f t="shared" si="8"/>
        <v>-2.0670077406563961E-3</v>
      </c>
      <c r="DZ17" s="40">
        <f t="shared" si="9"/>
        <v>-9.9205421820264799E-3</v>
      </c>
      <c r="EA17" s="40">
        <f t="shared" si="10"/>
        <v>-2.7391261482070288E-3</v>
      </c>
      <c r="EB17" s="40">
        <f t="shared" si="11"/>
        <v>-1.0547643046216994E-2</v>
      </c>
      <c r="EC17" s="40">
        <f t="shared" si="12"/>
        <v>-1.1096328358909974E-2</v>
      </c>
      <c r="ED17" s="40">
        <f t="shared" si="13"/>
        <v>-2.5439670396041883E-3</v>
      </c>
      <c r="EE17" s="40">
        <f t="shared" si="14"/>
        <v>-4.6471849354490476E-3</v>
      </c>
      <c r="EF17" s="40">
        <f t="shared" si="15"/>
        <v>-4.1627642852725425E-4</v>
      </c>
      <c r="EG17" s="40">
        <f t="shared" si="16"/>
        <v>-1.3463702479691835E-3</v>
      </c>
      <c r="EH17" s="40">
        <f t="shared" si="17"/>
        <v>-7.7517727981831555E-3</v>
      </c>
      <c r="EI17" s="40">
        <f t="shared" si="18"/>
        <v>-9.8929862853519186E-3</v>
      </c>
      <c r="EJ17" s="40">
        <f t="shared" si="19"/>
        <v>-1.0896372721758647E-2</v>
      </c>
      <c r="EK17" s="40">
        <f t="shared" si="20"/>
        <v>-1.1368329524457255E-2</v>
      </c>
      <c r="EL17" s="40">
        <f t="shared" si="21"/>
        <v>-9.0715397647719524E-3</v>
      </c>
      <c r="EM17" s="40">
        <f t="shared" si="22"/>
        <v>-8.0497045980554762E-3</v>
      </c>
      <c r="EN17" s="40">
        <f t="shared" si="23"/>
        <v>-9.6210666359500853E-3</v>
      </c>
      <c r="EO17" s="40">
        <f t="shared" si="24"/>
        <v>-8.1235898734159703E-3</v>
      </c>
      <c r="EP17" s="40">
        <f t="shared" si="25"/>
        <v>-7.4832631971598462E-3</v>
      </c>
      <c r="EQ17" s="40">
        <f t="shared" si="26"/>
        <v>-8.4770607572996984E-3</v>
      </c>
      <c r="ER17" s="40">
        <f t="shared" si="27"/>
        <v>-1.5360017378472546E-3</v>
      </c>
      <c r="ES17" s="40">
        <f t="shared" si="28"/>
        <v>3.5590790627409159E-3</v>
      </c>
      <c r="ET17" s="40">
        <f t="shared" si="29"/>
        <v>-1.8438280547080266E-3</v>
      </c>
      <c r="EU17" s="40">
        <f t="shared" si="30"/>
        <v>-1.2065956664200819E-2</v>
      </c>
      <c r="EV17" s="40">
        <f t="shared" si="31"/>
        <v>-1.2066069857566818E-2</v>
      </c>
      <c r="EW17" s="40">
        <f t="shared" si="32"/>
        <v>-8.7670398661769487E-3</v>
      </c>
    </row>
    <row r="18" spans="1:153" x14ac:dyDescent="0.3">
      <c r="A18" s="17" t="s">
        <v>185</v>
      </c>
      <c r="B18" s="15">
        <v>124489.45289</v>
      </c>
      <c r="C18" s="15">
        <v>22.488102575999999</v>
      </c>
      <c r="D18" s="15">
        <v>9301.4964846999992</v>
      </c>
      <c r="E18" s="15">
        <v>871.84676621000006</v>
      </c>
      <c r="F18" s="15">
        <v>826.46584622</v>
      </c>
      <c r="G18" s="15">
        <v>9.7094837041000002</v>
      </c>
      <c r="H18" s="15">
        <v>11134.523402999999</v>
      </c>
      <c r="I18" s="15">
        <v>93.046668241000006</v>
      </c>
      <c r="J18" s="15">
        <v>311.79099386000001</v>
      </c>
      <c r="K18" s="15">
        <v>230.24119425000001</v>
      </c>
      <c r="L18" s="28">
        <v>15.632819692</v>
      </c>
      <c r="M18" s="28">
        <v>49.715794047000003</v>
      </c>
      <c r="N18" s="28">
        <v>17.045186019999999</v>
      </c>
      <c r="O18" s="28">
        <v>1018.0527076</v>
      </c>
      <c r="P18" s="28">
        <v>695.02752309000005</v>
      </c>
      <c r="Q18" s="28">
        <v>2.5330369999999999E-4</v>
      </c>
      <c r="R18" s="28">
        <v>4.7653700000000001E-5</v>
      </c>
      <c r="S18" s="28">
        <v>6.9622542000000003E-3</v>
      </c>
      <c r="T18" s="28">
        <v>1.2112802000000001E-2</v>
      </c>
      <c r="U18" s="17">
        <v>9.5619524000000004E-3</v>
      </c>
      <c r="V18" s="28">
        <v>3.3451181940999999</v>
      </c>
      <c r="W18" s="28">
        <v>4.9321054000000001E-3</v>
      </c>
      <c r="X18" s="28">
        <v>0.43507584370000002</v>
      </c>
      <c r="Y18" s="28">
        <v>0.236825969</v>
      </c>
      <c r="Z18" s="28">
        <v>4.5815191908999999</v>
      </c>
      <c r="AA18" s="28">
        <v>191.40458566000001</v>
      </c>
      <c r="AB18" s="28">
        <v>159.73503446000001</v>
      </c>
      <c r="AC18" s="28">
        <v>28.887304511</v>
      </c>
      <c r="AD18" s="28">
        <v>442.21693319000002</v>
      </c>
      <c r="AE18" s="28">
        <v>428.95043442999997</v>
      </c>
      <c r="AF18" s="28">
        <v>0.19192267839999999</v>
      </c>
      <c r="AG18" s="28"/>
      <c r="AH18" s="17" t="s">
        <v>185</v>
      </c>
      <c r="AI18" s="17">
        <v>11.1413483042066</v>
      </c>
      <c r="AJ18" s="17">
        <v>15.532583408091799</v>
      </c>
      <c r="AK18" s="17">
        <v>92.9550072355986</v>
      </c>
      <c r="AL18" s="17">
        <v>92.9550072355986</v>
      </c>
      <c r="AM18" s="17">
        <v>34.537354241538303</v>
      </c>
      <c r="AN18" s="17">
        <v>1.62390932400778E-3</v>
      </c>
      <c r="AO18" s="17">
        <v>7.9284426936071396E-3</v>
      </c>
      <c r="AP18" s="17">
        <v>315.12804790621698</v>
      </c>
      <c r="AQ18" s="17">
        <v>0.19171514031845399</v>
      </c>
      <c r="AR18" s="17">
        <v>50.252777783636802</v>
      </c>
      <c r="AS18" s="17">
        <v>747.29740914455795</v>
      </c>
      <c r="AT18" s="5">
        <v>9.4894481853205197E-6</v>
      </c>
      <c r="AU18" s="5">
        <v>3.7957365960636397E-5</v>
      </c>
      <c r="AV18" s="17">
        <v>124869.67206194899</v>
      </c>
      <c r="AW18" s="17">
        <v>13.099864389181899</v>
      </c>
      <c r="AX18" s="17">
        <v>195.81697211704301</v>
      </c>
      <c r="AY18" s="17">
        <v>58.048919443112403</v>
      </c>
      <c r="AZ18" s="17">
        <v>5.2761975579402201</v>
      </c>
      <c r="BA18" s="17">
        <v>141.01891284247401</v>
      </c>
      <c r="BB18" s="17">
        <v>23.400262054266701</v>
      </c>
      <c r="BC18" s="17">
        <v>467.63039524375898</v>
      </c>
      <c r="BD18" s="17">
        <v>51.128984270113897</v>
      </c>
      <c r="BE18" s="17">
        <v>530.37795789993595</v>
      </c>
      <c r="BF18" s="17">
        <v>193.53873981013899</v>
      </c>
      <c r="BG18" s="17">
        <v>885.73629269700598</v>
      </c>
      <c r="BH18" s="17">
        <v>229.37768154518099</v>
      </c>
      <c r="BI18" s="17">
        <v>229.37768154518099</v>
      </c>
      <c r="BJ18" s="17">
        <v>162.53437762348</v>
      </c>
      <c r="BK18" s="5">
        <v>2.8568101813008001E-5</v>
      </c>
      <c r="BL18" s="17">
        <v>2.1927881305580101E-4</v>
      </c>
      <c r="BM18" s="17">
        <v>74.244311732226606</v>
      </c>
      <c r="BN18" s="17">
        <v>338.95385942630901</v>
      </c>
      <c r="BO18" s="17">
        <v>16.2238551858695</v>
      </c>
      <c r="BP18" s="17">
        <v>224.25661416368899</v>
      </c>
      <c r="BQ18" s="17">
        <v>1.4966080321894599</v>
      </c>
      <c r="BR18" s="17">
        <v>2.2852757446386301E-3</v>
      </c>
      <c r="BS18" s="17">
        <v>4.6398434225653996E-3</v>
      </c>
      <c r="BT18" s="17">
        <v>13.822908276685</v>
      </c>
      <c r="BU18" s="17">
        <v>17.2023747134042</v>
      </c>
      <c r="BV18" s="17">
        <v>22.405027700854799</v>
      </c>
      <c r="BW18" s="17">
        <v>0</v>
      </c>
      <c r="BX18" s="17">
        <v>6.1298504715135201E-3</v>
      </c>
      <c r="BY18" s="17">
        <v>5.8894837852257204E-3</v>
      </c>
      <c r="BZ18" s="17">
        <v>11329.201284523</v>
      </c>
      <c r="CA18" s="17">
        <v>8352.4843048440998</v>
      </c>
      <c r="CB18" s="17">
        <v>853.80965269972398</v>
      </c>
      <c r="CC18" s="17">
        <v>9280.5382692760595</v>
      </c>
      <c r="CD18" s="17">
        <v>248.027577977562</v>
      </c>
      <c r="CE18" s="17">
        <v>3.3597011425233001</v>
      </c>
      <c r="CF18" s="17">
        <v>4.9205029518477501E-3</v>
      </c>
      <c r="CG18" s="17">
        <v>0.43535092893731703</v>
      </c>
      <c r="CH18" s="17">
        <v>0.237388117328659</v>
      </c>
      <c r="CI18" s="17">
        <v>4.59539062717307</v>
      </c>
      <c r="CJ18" s="17">
        <v>0.50355904712930599</v>
      </c>
      <c r="CK18" s="17">
        <v>4613.8303103216604</v>
      </c>
      <c r="CL18" s="17">
        <v>2.6403055455061502</v>
      </c>
      <c r="CM18" s="17">
        <v>1.58575034177152</v>
      </c>
      <c r="CN18" s="17">
        <v>243.30981193912999</v>
      </c>
      <c r="CO18" s="17">
        <v>1.5710171754383</v>
      </c>
      <c r="CP18" s="5">
        <v>5.7325417549893296E-6</v>
      </c>
      <c r="CQ18" s="17">
        <v>1.1073534252660699</v>
      </c>
      <c r="CR18" s="17">
        <v>865.24040133885603</v>
      </c>
      <c r="CS18" s="17">
        <v>820.06212384198398</v>
      </c>
      <c r="CT18" s="17">
        <v>45.178277496872099</v>
      </c>
      <c r="CU18" s="17">
        <v>0.56200833677805495</v>
      </c>
      <c r="CV18" s="17">
        <v>121.260298105678</v>
      </c>
      <c r="CW18" s="17">
        <v>1.31695739777443</v>
      </c>
      <c r="CX18" s="17">
        <v>81.112561483049205</v>
      </c>
      <c r="CY18" s="17">
        <v>7.3327589672448203</v>
      </c>
      <c r="CZ18" s="17">
        <v>5.5337781904462702</v>
      </c>
      <c r="DA18" s="17">
        <v>326.59991056840602</v>
      </c>
      <c r="DB18" s="17">
        <v>58.930347830255499</v>
      </c>
      <c r="DC18" s="17">
        <v>1.82380584346081</v>
      </c>
      <c r="DD18" s="17">
        <v>23.7626759578255</v>
      </c>
      <c r="DE18" s="17">
        <v>3.9571517077552999E-2</v>
      </c>
      <c r="DF18" s="17">
        <v>9.6732886149572597</v>
      </c>
      <c r="DG18" s="17">
        <v>269.45911488446598</v>
      </c>
      <c r="DH18" s="17">
        <v>29.214212359267901</v>
      </c>
      <c r="DI18" s="17">
        <v>0</v>
      </c>
      <c r="DJ18" s="17">
        <v>1272.8069655250999</v>
      </c>
      <c r="DK18" s="17">
        <v>1030.6773265972899</v>
      </c>
      <c r="DL18" s="17">
        <v>210.536712000542</v>
      </c>
      <c r="DM18" s="17">
        <v>11262.521600555499</v>
      </c>
      <c r="DN18" s="17">
        <v>702.90045680349203</v>
      </c>
      <c r="DO18" s="17">
        <v>1589.06449918455</v>
      </c>
      <c r="DQ18" s="25">
        <f t="shared" si="0"/>
        <v>8.0000006010446847E-3</v>
      </c>
      <c r="DR18" s="94">
        <f t="shared" si="1"/>
        <v>1.0059204933257764</v>
      </c>
      <c r="DS18" s="40">
        <f t="shared" si="2"/>
        <v>3.0542279937960525E-3</v>
      </c>
      <c r="DT18" s="40">
        <f t="shared" si="3"/>
        <v>-3.6941700556747149E-3</v>
      </c>
      <c r="DU18" s="40">
        <f t="shared" si="4"/>
        <v>-2.2532089818465008E-3</v>
      </c>
      <c r="DV18" s="40">
        <f t="shared" si="5"/>
        <v>-7.5774380627257627E-3</v>
      </c>
      <c r="DW18" s="40">
        <f t="shared" si="6"/>
        <v>-7.7483206442282883E-3</v>
      </c>
      <c r="DX18" s="40">
        <f t="shared" si="7"/>
        <v>-3.7278078058317855E-3</v>
      </c>
      <c r="DY18" s="40">
        <f t="shared" si="8"/>
        <v>1.1495615296925355E-2</v>
      </c>
      <c r="DZ18" s="40">
        <f t="shared" si="9"/>
        <v>-9.8510787257846525E-4</v>
      </c>
      <c r="EA18" s="40">
        <f t="shared" si="10"/>
        <v>1.0702855797417171E-2</v>
      </c>
      <c r="EB18" s="40">
        <f t="shared" si="11"/>
        <v>-3.7504700565503413E-3</v>
      </c>
      <c r="EC18" s="40">
        <f t="shared" si="12"/>
        <v>-6.4119132621670311E-3</v>
      </c>
      <c r="ED18" s="40">
        <f t="shared" si="13"/>
        <v>1.0801069296593123E-2</v>
      </c>
      <c r="EE18" s="40">
        <f t="shared" si="14"/>
        <v>9.2218819565690648E-3</v>
      </c>
      <c r="EF18" s="40">
        <f t="shared" si="15"/>
        <v>1.2400751850119617E-2</v>
      </c>
      <c r="EG18" s="40">
        <f t="shared" si="16"/>
        <v>1.1327513590382681E-2</v>
      </c>
      <c r="EH18" s="40">
        <f t="shared" si="17"/>
        <v>1.08864033094791E-3</v>
      </c>
      <c r="EI18" s="40">
        <f t="shared" si="18"/>
        <v>-4.3414436663487916E-3</v>
      </c>
      <c r="EJ18" s="40">
        <f t="shared" si="19"/>
        <v>-5.3337657214484599E-3</v>
      </c>
      <c r="EK18" s="40">
        <f t="shared" si="20"/>
        <v>-7.7164427570730601E-3</v>
      </c>
      <c r="EL18" s="40">
        <f t="shared" si="21"/>
        <v>-1.0040190521216597E-3</v>
      </c>
      <c r="EM18" s="40">
        <f t="shared" si="22"/>
        <v>4.3594717965485036E-3</v>
      </c>
      <c r="EN18" s="40">
        <f t="shared" si="23"/>
        <v>-2.3524331317514016E-3</v>
      </c>
      <c r="EO18" s="40">
        <f t="shared" si="24"/>
        <v>6.3226961758577546E-4</v>
      </c>
      <c r="EP18" s="40">
        <f t="shared" si="25"/>
        <v>2.3736768861653055E-3</v>
      </c>
      <c r="EQ18" s="40">
        <f t="shared" si="26"/>
        <v>3.0276935870141271E-3</v>
      </c>
      <c r="ER18" s="40">
        <f t="shared" si="27"/>
        <v>1.1149963532900774E-2</v>
      </c>
      <c r="ES18" s="40">
        <f t="shared" si="28"/>
        <v>1.7524916640506847E-2</v>
      </c>
      <c r="ET18" s="40">
        <f t="shared" si="29"/>
        <v>1.1316661550869772E-2</v>
      </c>
      <c r="EU18" s="40">
        <f t="shared" si="30"/>
        <v>-1.2563527918083219E-2</v>
      </c>
      <c r="EV18" s="40">
        <f t="shared" si="31"/>
        <v>-1.2563620368691174E-2</v>
      </c>
      <c r="EW18" s="40">
        <f t="shared" si="32"/>
        <v>-1.0813629909512523E-3</v>
      </c>
    </row>
    <row r="19" spans="1:153" x14ac:dyDescent="0.3">
      <c r="A19" s="17" t="s">
        <v>186</v>
      </c>
      <c r="B19" s="15">
        <v>141197.66252000001</v>
      </c>
      <c r="C19" s="15">
        <v>21.727930438000001</v>
      </c>
      <c r="D19" s="15">
        <v>9260.5971317999993</v>
      </c>
      <c r="E19" s="15">
        <v>801.14894082000001</v>
      </c>
      <c r="F19" s="15">
        <v>756.26935228000002</v>
      </c>
      <c r="G19" s="15">
        <v>9.1359451367000002</v>
      </c>
      <c r="H19" s="15">
        <v>14955.233731</v>
      </c>
      <c r="I19" s="15">
        <v>95.053690286000005</v>
      </c>
      <c r="J19" s="15">
        <v>412.84154976999997</v>
      </c>
      <c r="K19" s="15">
        <v>220.9943533</v>
      </c>
      <c r="L19" s="28">
        <v>14.142594863999999</v>
      </c>
      <c r="M19" s="28">
        <v>63.403235088999999</v>
      </c>
      <c r="N19" s="28">
        <v>20.778386854000001</v>
      </c>
      <c r="O19" s="28">
        <v>1398.433534</v>
      </c>
      <c r="P19" s="28">
        <v>897.48345749999999</v>
      </c>
      <c r="Q19" s="28">
        <v>2.5964370000000002E-4</v>
      </c>
      <c r="R19" s="28">
        <v>4.05826E-5</v>
      </c>
      <c r="S19" s="28">
        <v>6.3715239000000003E-3</v>
      </c>
      <c r="T19" s="28">
        <v>1.00673446E-2</v>
      </c>
      <c r="U19" s="17">
        <v>9.4032157000000002E-3</v>
      </c>
      <c r="V19" s="28">
        <v>3.7743402527000001</v>
      </c>
      <c r="W19" s="28">
        <v>5.0893355000000001E-3</v>
      </c>
      <c r="X19" s="28">
        <v>0.47324353720000001</v>
      </c>
      <c r="Y19" s="28">
        <v>0.26426513820000003</v>
      </c>
      <c r="Z19" s="28">
        <v>5.0388796779999998</v>
      </c>
      <c r="AA19" s="28">
        <v>244.62405763999999</v>
      </c>
      <c r="AB19" s="28">
        <v>269.27729534999997</v>
      </c>
      <c r="AC19" s="28">
        <v>37.118499245999999</v>
      </c>
      <c r="AD19" s="28">
        <v>361.06117512999998</v>
      </c>
      <c r="AE19" s="28">
        <v>350.22935013</v>
      </c>
      <c r="AF19" s="28">
        <v>0.20342105890000001</v>
      </c>
      <c r="AG19" s="28"/>
      <c r="AH19" s="17" t="s">
        <v>186</v>
      </c>
      <c r="AI19" s="17">
        <v>13.251845887355</v>
      </c>
      <c r="AJ19" s="17">
        <v>14.133312525408501</v>
      </c>
      <c r="AK19" s="17">
        <v>95.680286588944</v>
      </c>
      <c r="AL19" s="17">
        <v>95.680286588944</v>
      </c>
      <c r="AM19" s="17">
        <v>32.597316313397997</v>
      </c>
      <c r="AN19" s="17">
        <v>1.61071907604292E-3</v>
      </c>
      <c r="AO19" s="17">
        <v>7.8640745294509904E-3</v>
      </c>
      <c r="AP19" s="17">
        <v>420.488663415443</v>
      </c>
      <c r="AQ19" s="17">
        <v>0.20404430571563001</v>
      </c>
      <c r="AR19" s="17">
        <v>64.520910432151396</v>
      </c>
      <c r="AS19" s="17">
        <v>877.27754759818697</v>
      </c>
      <c r="AT19" s="5">
        <v>8.1488059150007998E-6</v>
      </c>
      <c r="AU19" s="5">
        <v>3.2595124004475303E-5</v>
      </c>
      <c r="AV19" s="17">
        <v>142343.072099296</v>
      </c>
      <c r="AW19" s="17">
        <v>10.7053139840275</v>
      </c>
      <c r="AX19" s="17">
        <v>160.204842771871</v>
      </c>
      <c r="AY19" s="17">
        <v>47.467769016242499</v>
      </c>
      <c r="AZ19" s="17">
        <v>4.3180017179516801</v>
      </c>
      <c r="BA19" s="17">
        <v>115.296736916946</v>
      </c>
      <c r="BB19" s="17">
        <v>18.850268862470099</v>
      </c>
      <c r="BC19" s="17">
        <v>574.18576673013695</v>
      </c>
      <c r="BD19" s="17">
        <v>58.319229840604201</v>
      </c>
      <c r="BE19" s="17">
        <v>683.25896199579904</v>
      </c>
      <c r="BF19" s="17">
        <v>248.963008149117</v>
      </c>
      <c r="BG19" s="17">
        <v>1349.7635149496</v>
      </c>
      <c r="BH19" s="17">
        <v>221.69625109224</v>
      </c>
      <c r="BI19" s="17">
        <v>221.69625109224</v>
      </c>
      <c r="BJ19" s="17">
        <v>276.41502727144899</v>
      </c>
      <c r="BK19" s="5">
        <v>2.76370058713558E-5</v>
      </c>
      <c r="BL19" s="17">
        <v>2.30026546425485E-4</v>
      </c>
      <c r="BM19" s="17">
        <v>74.581688115213495</v>
      </c>
      <c r="BN19" s="17">
        <v>522.347322404127</v>
      </c>
      <c r="BO19" s="17">
        <v>23.370434599747799</v>
      </c>
      <c r="BP19" s="17">
        <v>260.57116770537198</v>
      </c>
      <c r="BQ19" s="17">
        <v>1.42865493154825</v>
      </c>
      <c r="BR19" s="17">
        <v>2.10638364501176E-3</v>
      </c>
      <c r="BS19" s="17">
        <v>4.2765859025446799E-3</v>
      </c>
      <c r="BT19" s="17">
        <v>22.460748808327001</v>
      </c>
      <c r="BU19" s="17">
        <v>21.1202093517424</v>
      </c>
      <c r="BV19" s="17">
        <v>21.813851360527298</v>
      </c>
      <c r="BW19" s="17">
        <v>0</v>
      </c>
      <c r="BX19" s="17">
        <v>5.1261758130921398E-3</v>
      </c>
      <c r="BY19" s="17">
        <v>4.9251442605422304E-3</v>
      </c>
      <c r="BZ19" s="17">
        <v>15324.490351471801</v>
      </c>
      <c r="CA19" s="17">
        <v>8390.4379729382599</v>
      </c>
      <c r="CB19" s="17">
        <v>857.68894595479401</v>
      </c>
      <c r="CC19" s="17">
        <v>9322.7086070082696</v>
      </c>
      <c r="CD19" s="17">
        <v>338.34956414660701</v>
      </c>
      <c r="CE19" s="17">
        <v>3.8201081441866802</v>
      </c>
      <c r="CF19" s="17">
        <v>5.0981486681988698E-3</v>
      </c>
      <c r="CG19" s="17">
        <v>0.47588074935101399</v>
      </c>
      <c r="CH19" s="17">
        <v>0.26638104476595098</v>
      </c>
      <c r="CI19" s="17">
        <v>5.0923940675385904</v>
      </c>
      <c r="CJ19" s="17">
        <v>0.33609600103617199</v>
      </c>
      <c r="CK19" s="17">
        <v>6454.0148998422501</v>
      </c>
      <c r="CL19" s="17">
        <v>2.1678027034177099</v>
      </c>
      <c r="CM19" s="17">
        <v>1.2975655824335699</v>
      </c>
      <c r="CN19" s="17">
        <v>209.34390844204799</v>
      </c>
      <c r="CO19" s="17">
        <v>1.2703457723617499</v>
      </c>
      <c r="CP19" s="5">
        <v>4.5621297464133597E-6</v>
      </c>
      <c r="CQ19" s="17">
        <v>0.90601165208860401</v>
      </c>
      <c r="CR19" s="17">
        <v>797.74098158561901</v>
      </c>
      <c r="CS19" s="17">
        <v>752.88726290530599</v>
      </c>
      <c r="CT19" s="17">
        <v>44.8537186803132</v>
      </c>
      <c r="CU19" s="17">
        <v>0.45925548339092798</v>
      </c>
      <c r="CV19" s="17">
        <v>121.01114620501799</v>
      </c>
      <c r="CW19" s="17">
        <v>1.0728416211687799</v>
      </c>
      <c r="CX19" s="17">
        <v>76.517507595473802</v>
      </c>
      <c r="CY19" s="17">
        <v>6.0010774882741602</v>
      </c>
      <c r="CZ19" s="17">
        <v>4.59219399703478</v>
      </c>
      <c r="DA19" s="17">
        <v>307.17948268545001</v>
      </c>
      <c r="DB19" s="17">
        <v>39.524506811251001</v>
      </c>
      <c r="DC19" s="17">
        <v>1.5618164390945599</v>
      </c>
      <c r="DD19" s="17">
        <v>19.137908427718699</v>
      </c>
      <c r="DE19" s="17">
        <v>3.2302809294686298E-2</v>
      </c>
      <c r="DF19" s="17">
        <v>9.1792102206275299</v>
      </c>
      <c r="DG19" s="17">
        <v>341.43300041640498</v>
      </c>
      <c r="DH19" s="17">
        <v>37.787749128926301</v>
      </c>
      <c r="DI19" s="17">
        <v>0</v>
      </c>
      <c r="DJ19" s="17">
        <v>1742.17416361815</v>
      </c>
      <c r="DK19" s="17">
        <v>1426.34430277004</v>
      </c>
      <c r="DL19" s="17">
        <v>277.088260901198</v>
      </c>
      <c r="DM19" s="17">
        <v>15245.235624155999</v>
      </c>
      <c r="DN19" s="17">
        <v>913.66011207173199</v>
      </c>
      <c r="DO19" s="17">
        <v>2068.25141854704</v>
      </c>
      <c r="DQ19" s="25">
        <f t="shared" si="0"/>
        <v>8.0000020658317402E-3</v>
      </c>
      <c r="DR19" s="94">
        <f t="shared" si="1"/>
        <v>1.0051986554533945</v>
      </c>
      <c r="DS19" s="40">
        <f t="shared" si="2"/>
        <v>8.1121001499139065E-3</v>
      </c>
      <c r="DT19" s="40">
        <f t="shared" si="3"/>
        <v>3.9543997424177036E-3</v>
      </c>
      <c r="DU19" s="40">
        <f t="shared" si="4"/>
        <v>6.7070702163455013E-3</v>
      </c>
      <c r="DV19" s="40">
        <f t="shared" si="5"/>
        <v>-4.2538397802696307E-3</v>
      </c>
      <c r="DW19" s="40">
        <f t="shared" si="6"/>
        <v>-4.4720698577797886E-3</v>
      </c>
      <c r="DX19" s="40">
        <f t="shared" si="7"/>
        <v>4.7356987460147456E-3</v>
      </c>
      <c r="DY19" s="40">
        <f t="shared" si="8"/>
        <v>1.93913313808575E-2</v>
      </c>
      <c r="DZ19" s="40">
        <f t="shared" si="9"/>
        <v>6.5920250024872817E-3</v>
      </c>
      <c r="EA19" s="40">
        <f t="shared" si="10"/>
        <v>1.8523120189097599E-2</v>
      </c>
      <c r="EB19" s="40">
        <f t="shared" si="11"/>
        <v>3.1760892609196093E-3</v>
      </c>
      <c r="EC19" s="40">
        <f t="shared" si="12"/>
        <v>-6.5633914290558085E-4</v>
      </c>
      <c r="ED19" s="40">
        <f t="shared" si="13"/>
        <v>1.7628049130024689E-2</v>
      </c>
      <c r="EE19" s="40">
        <f t="shared" si="14"/>
        <v>1.6450867920797974E-2</v>
      </c>
      <c r="EF19" s="40">
        <f t="shared" si="15"/>
        <v>1.9958595164838219E-2</v>
      </c>
      <c r="EG19" s="40">
        <f t="shared" si="16"/>
        <v>1.8024459878952143E-2</v>
      </c>
      <c r="EH19" s="40">
        <f t="shared" si="17"/>
        <v>9.9443277200800609E-3</v>
      </c>
      <c r="EI19" s="40">
        <f t="shared" si="18"/>
        <v>3.9753470570171642E-3</v>
      </c>
      <c r="EJ19" s="40">
        <f t="shared" si="19"/>
        <v>1.7963752056928764E-3</v>
      </c>
      <c r="EK19" s="40">
        <f t="shared" si="20"/>
        <v>-1.591733173177543E-3</v>
      </c>
      <c r="EL19" s="40">
        <f t="shared" si="21"/>
        <v>7.6120667415839997E-3</v>
      </c>
      <c r="EM19" s="40">
        <f t="shared" si="22"/>
        <v>1.2126064006534591E-2</v>
      </c>
      <c r="EN19" s="40">
        <f t="shared" si="23"/>
        <v>1.7316933023711326E-3</v>
      </c>
      <c r="EO19" s="40">
        <f t="shared" si="24"/>
        <v>5.5726321517613302E-3</v>
      </c>
      <c r="EP19" s="40">
        <f t="shared" si="25"/>
        <v>8.0067563219390746E-3</v>
      </c>
      <c r="EQ19" s="40">
        <f t="shared" si="26"/>
        <v>1.062029517637364E-2</v>
      </c>
      <c r="ER19" s="40">
        <f t="shared" si="27"/>
        <v>1.7737219106644088E-2</v>
      </c>
      <c r="ES19" s="40">
        <f t="shared" si="28"/>
        <v>2.6506994999974168E-2</v>
      </c>
      <c r="ET19" s="40">
        <f t="shared" si="29"/>
        <v>1.8030090023060993E-2</v>
      </c>
      <c r="EU19" s="40">
        <f t="shared" si="30"/>
        <v>-1.1682900713355407E-2</v>
      </c>
      <c r="EV19" s="40">
        <f t="shared" si="31"/>
        <v>-1.1683003845908247E-2</v>
      </c>
      <c r="EW19" s="40">
        <f t="shared" si="32"/>
        <v>3.0638264248559663E-3</v>
      </c>
    </row>
    <row r="20" spans="1:153" x14ac:dyDescent="0.3">
      <c r="A20" s="17" t="s">
        <v>187</v>
      </c>
      <c r="B20" s="15">
        <v>87434.868763999999</v>
      </c>
      <c r="C20" s="15">
        <v>14.901947261</v>
      </c>
      <c r="D20" s="15">
        <v>5450.9538979999998</v>
      </c>
      <c r="E20" s="15">
        <v>537.92309637999995</v>
      </c>
      <c r="F20" s="15">
        <v>502.32276698999999</v>
      </c>
      <c r="G20" s="15">
        <v>5.9823548363999999</v>
      </c>
      <c r="H20" s="15">
        <v>12713.005638000001</v>
      </c>
      <c r="I20" s="15">
        <v>64.229692756000006</v>
      </c>
      <c r="J20" s="15">
        <v>277.58903959999998</v>
      </c>
      <c r="K20" s="15">
        <v>129.13041810000001</v>
      </c>
      <c r="L20" s="28">
        <v>8.1476896184999994</v>
      </c>
      <c r="M20" s="28">
        <v>52.595065734000002</v>
      </c>
      <c r="N20" s="28">
        <v>22.491530586</v>
      </c>
      <c r="O20" s="28">
        <v>1079.1984457000001</v>
      </c>
      <c r="P20" s="28">
        <v>851.88190470999996</v>
      </c>
      <c r="Q20" s="28">
        <v>1.9363790000000001E-4</v>
      </c>
      <c r="R20" s="28">
        <v>2.7844600000000001E-5</v>
      </c>
      <c r="S20" s="28">
        <v>4.0816335999999996E-3</v>
      </c>
      <c r="T20" s="28">
        <v>6.1201149999999998E-3</v>
      </c>
      <c r="U20" s="17">
        <v>6.8027631999999999E-3</v>
      </c>
      <c r="V20" s="28">
        <v>3.6470433081000002</v>
      </c>
      <c r="W20" s="28">
        <v>4.4675236000000004E-3</v>
      </c>
      <c r="X20" s="28">
        <v>0.45362781340000002</v>
      </c>
      <c r="Y20" s="28">
        <v>0.26152086800000002</v>
      </c>
      <c r="Z20" s="28">
        <v>4.7307048804000003</v>
      </c>
      <c r="AA20" s="28">
        <v>245.49123600999999</v>
      </c>
      <c r="AB20" s="28">
        <v>148.02053122000001</v>
      </c>
      <c r="AC20" s="28">
        <v>31.786142715</v>
      </c>
      <c r="AD20" s="28">
        <v>135.5909182</v>
      </c>
      <c r="AE20" s="28">
        <v>131.52318109999999</v>
      </c>
      <c r="AF20" s="28">
        <v>0.18831374279999999</v>
      </c>
      <c r="AG20" s="28"/>
      <c r="AH20" s="17" t="s">
        <v>187</v>
      </c>
      <c r="AI20" s="17">
        <v>9.62072354207994</v>
      </c>
      <c r="AJ20" s="17">
        <v>8.1996715837976897</v>
      </c>
      <c r="AK20" s="17">
        <v>64.908239175674794</v>
      </c>
      <c r="AL20" s="17">
        <v>64.908239175674794</v>
      </c>
      <c r="AM20" s="17">
        <v>18.581283775161602</v>
      </c>
      <c r="AN20" s="17">
        <v>1.16678671935713E-3</v>
      </c>
      <c r="AO20" s="17">
        <v>5.69667201287499E-3</v>
      </c>
      <c r="AP20" s="17">
        <v>282.05747333579001</v>
      </c>
      <c r="AQ20" s="17">
        <v>0.18971893319722799</v>
      </c>
      <c r="AR20" s="17">
        <v>53.425204794846501</v>
      </c>
      <c r="AS20" s="17">
        <v>627.58203148151597</v>
      </c>
      <c r="AT20" s="5">
        <v>5.6018626851193501E-6</v>
      </c>
      <c r="AU20" s="5">
        <v>2.24070306497571E-5</v>
      </c>
      <c r="AV20" s="17">
        <v>88231.347129416798</v>
      </c>
      <c r="AW20" s="17">
        <v>4.0218838660251199</v>
      </c>
      <c r="AX20" s="17">
        <v>60.047520538809501</v>
      </c>
      <c r="AY20" s="17">
        <v>17.810236831517201</v>
      </c>
      <c r="AZ20" s="17">
        <v>1.6174435930929101</v>
      </c>
      <c r="BA20" s="17">
        <v>43.273388415813699</v>
      </c>
      <c r="BB20" s="17">
        <v>7.29081314395631</v>
      </c>
      <c r="BC20" s="17">
        <v>428.23607274521697</v>
      </c>
      <c r="BD20" s="17">
        <v>47.756456761394801</v>
      </c>
      <c r="BE20" s="17">
        <v>542.44963673747895</v>
      </c>
      <c r="BF20" s="17">
        <v>249.402933973605</v>
      </c>
      <c r="BG20" s="17">
        <v>1017.70787365711</v>
      </c>
      <c r="BH20" s="17">
        <v>130.11219237247099</v>
      </c>
      <c r="BI20" s="17">
        <v>130.11219237247099</v>
      </c>
      <c r="BJ20" s="17">
        <v>151.19384537938799</v>
      </c>
      <c r="BK20" s="5">
        <v>1.9643998695943999E-5</v>
      </c>
      <c r="BL20" s="17">
        <v>1.73401207733593E-4</v>
      </c>
      <c r="BM20" s="17">
        <v>44.033731157371399</v>
      </c>
      <c r="BN20" s="17">
        <v>375.878154654122</v>
      </c>
      <c r="BO20" s="17">
        <v>19.275025835975999</v>
      </c>
      <c r="BP20" s="17">
        <v>254.71688494068599</v>
      </c>
      <c r="BQ20" s="17">
        <v>0.82015498119126695</v>
      </c>
      <c r="BR20" s="17">
        <v>1.35195233607257E-3</v>
      </c>
      <c r="BS20" s="17">
        <v>2.7449140473001601E-3</v>
      </c>
      <c r="BT20" s="17">
        <v>17.161134731226301</v>
      </c>
      <c r="BU20" s="17">
        <v>22.843997239815899</v>
      </c>
      <c r="BV20" s="17">
        <v>14.9844488478094</v>
      </c>
      <c r="BW20" s="17">
        <v>0</v>
      </c>
      <c r="BX20" s="17">
        <v>3.1217358091238201E-3</v>
      </c>
      <c r="BY20" s="17">
        <v>2.99934004640729E-3</v>
      </c>
      <c r="BZ20" s="17">
        <v>12978.587568356999</v>
      </c>
      <c r="CA20" s="17">
        <v>4953.7929703423197</v>
      </c>
      <c r="CB20" s="17">
        <v>506.38665028632499</v>
      </c>
      <c r="CC20" s="17">
        <v>5504.2133517860102</v>
      </c>
      <c r="CD20" s="17">
        <v>264.56098001840797</v>
      </c>
      <c r="CE20" s="17">
        <v>3.6987656465880701</v>
      </c>
      <c r="CF20" s="17">
        <v>4.4977216334044197E-3</v>
      </c>
      <c r="CG20" s="17">
        <v>0.45779976873515299</v>
      </c>
      <c r="CH20" s="17">
        <v>0.264337502670348</v>
      </c>
      <c r="CI20" s="17">
        <v>4.7931387824974996</v>
      </c>
      <c r="CJ20" s="17">
        <v>0.15046581105287199</v>
      </c>
      <c r="CK20" s="17">
        <v>5639.9625867524201</v>
      </c>
      <c r="CL20" s="17">
        <v>0.88479689809686002</v>
      </c>
      <c r="CM20" s="17">
        <v>0.48619165870247</v>
      </c>
      <c r="CN20" s="17">
        <v>105.273081234808</v>
      </c>
      <c r="CO20" s="17">
        <v>0.50684744897677902</v>
      </c>
      <c r="CP20" s="5">
        <v>2.6982247832580999E-6</v>
      </c>
      <c r="CQ20" s="17">
        <v>0.339553333884488</v>
      </c>
      <c r="CR20" s="17">
        <v>538.95581205013298</v>
      </c>
      <c r="CS20" s="17">
        <v>503.168204858656</v>
      </c>
      <c r="CT20" s="17">
        <v>35.787607191476901</v>
      </c>
      <c r="CU20" s="17">
        <v>0.17255345535916</v>
      </c>
      <c r="CV20" s="17">
        <v>107.804732992719</v>
      </c>
      <c r="CW20" s="17">
        <v>0.405649320370156</v>
      </c>
      <c r="CX20" s="17">
        <v>54.798851061249898</v>
      </c>
      <c r="CY20" s="17">
        <v>2.2478877660014098</v>
      </c>
      <c r="CZ20" s="17">
        <v>1.87248298527863</v>
      </c>
      <c r="DA20" s="17">
        <v>219.82908116867</v>
      </c>
      <c r="DB20" s="17">
        <v>22.395014280950399</v>
      </c>
      <c r="DC20" s="17">
        <v>0.85902146199507101</v>
      </c>
      <c r="DD20" s="17">
        <v>7.5248454284407202</v>
      </c>
      <c r="DE20" s="17">
        <v>1.21628330494882E-2</v>
      </c>
      <c r="DF20" s="17">
        <v>6.0149546634920101</v>
      </c>
      <c r="DG20" s="17">
        <v>334.54918423088799</v>
      </c>
      <c r="DH20" s="17">
        <v>32.293672783985599</v>
      </c>
      <c r="DI20" s="17">
        <v>0</v>
      </c>
      <c r="DJ20" s="17">
        <v>1402.38215185528</v>
      </c>
      <c r="DK20" s="17">
        <v>1097.3336726974401</v>
      </c>
      <c r="DL20" s="17">
        <v>323.414394621008</v>
      </c>
      <c r="DM20" s="17">
        <v>12924.0050582846</v>
      </c>
      <c r="DN20" s="17">
        <v>865.51605041322796</v>
      </c>
      <c r="DO20" s="17">
        <v>2036.78960859587</v>
      </c>
      <c r="DQ20" s="25">
        <f t="shared" si="0"/>
        <v>8.0000044226271258E-3</v>
      </c>
      <c r="DR20" s="94">
        <f t="shared" si="1"/>
        <v>1.0042233432922878</v>
      </c>
      <c r="DS20" s="40">
        <f t="shared" si="2"/>
        <v>9.1093905289274784E-3</v>
      </c>
      <c r="DT20" s="40">
        <f t="shared" si="3"/>
        <v>5.5362957178969104E-3</v>
      </c>
      <c r="DU20" s="40">
        <f t="shared" si="4"/>
        <v>9.7706667094637854E-3</v>
      </c>
      <c r="DV20" s="40">
        <f t="shared" si="5"/>
        <v>1.9198202811568773E-3</v>
      </c>
      <c r="DW20" s="40">
        <f t="shared" si="6"/>
        <v>1.6830570386486918E-3</v>
      </c>
      <c r="DX20" s="40">
        <f t="shared" si="7"/>
        <v>5.4493302359222553E-3</v>
      </c>
      <c r="DY20" s="40">
        <f t="shared" si="8"/>
        <v>1.6597131024146502E-2</v>
      </c>
      <c r="DZ20" s="40">
        <f t="shared" si="9"/>
        <v>1.0564372808889107E-2</v>
      </c>
      <c r="EA20" s="40">
        <f t="shared" si="10"/>
        <v>1.609729887833089E-2</v>
      </c>
      <c r="EB20" s="40">
        <f t="shared" si="11"/>
        <v>7.6029667286500605E-3</v>
      </c>
      <c r="EC20" s="40">
        <f t="shared" si="12"/>
        <v>6.3799638586699414E-3</v>
      </c>
      <c r="ED20" s="40">
        <f t="shared" si="13"/>
        <v>1.5783592039696915E-2</v>
      </c>
      <c r="EE20" s="40">
        <f t="shared" si="14"/>
        <v>1.5671083498216616E-2</v>
      </c>
      <c r="EF20" s="40">
        <f t="shared" si="15"/>
        <v>1.680434869944326E-2</v>
      </c>
      <c r="EG20" s="40">
        <f t="shared" si="16"/>
        <v>1.6004736839514599E-2</v>
      </c>
      <c r="EH20" s="40">
        <f t="shared" si="17"/>
        <v>1.0873549097542748E-2</v>
      </c>
      <c r="EI20" s="40">
        <f t="shared" si="18"/>
        <v>5.9003661347783619E-3</v>
      </c>
      <c r="EJ20" s="40">
        <f t="shared" si="19"/>
        <v>3.7320310604878498E-3</v>
      </c>
      <c r="EK20" s="40">
        <f t="shared" si="20"/>
        <v>1.5699958760740084E-4</v>
      </c>
      <c r="EL20" s="40">
        <f t="shared" si="21"/>
        <v>8.9221880062089857E-3</v>
      </c>
      <c r="EM20" s="40">
        <f t="shared" si="22"/>
        <v>1.4181991854386731E-2</v>
      </c>
      <c r="EN20" s="40">
        <f t="shared" si="23"/>
        <v>6.7594569403996796E-3</v>
      </c>
      <c r="EO20" s="40">
        <f t="shared" si="24"/>
        <v>9.196868472159175E-3</v>
      </c>
      <c r="EP20" s="40">
        <f t="shared" si="25"/>
        <v>1.0770210009963655E-2</v>
      </c>
      <c r="EQ20" s="40">
        <f t="shared" si="26"/>
        <v>1.3197589719910892E-2</v>
      </c>
      <c r="ER20" s="40">
        <f t="shared" si="27"/>
        <v>1.5934165419435445E-2</v>
      </c>
      <c r="ES20" s="40">
        <f t="shared" si="28"/>
        <v>2.1438337865924494E-2</v>
      </c>
      <c r="ET20" s="40">
        <f t="shared" si="29"/>
        <v>1.5967022911090537E-2</v>
      </c>
      <c r="EU20" s="40">
        <f t="shared" si="30"/>
        <v>-1.1281226140301154E-2</v>
      </c>
      <c r="EV20" s="40">
        <f t="shared" si="31"/>
        <v>-1.1281498549538593E-2</v>
      </c>
      <c r="EW20" s="40">
        <f t="shared" si="32"/>
        <v>7.461964147355905E-3</v>
      </c>
    </row>
    <row r="21" spans="1:153" x14ac:dyDescent="0.3">
      <c r="A21" s="17" t="s">
        <v>188</v>
      </c>
      <c r="B21" s="15">
        <v>213097.70162000001</v>
      </c>
      <c r="C21" s="15">
        <v>24.180425541999998</v>
      </c>
      <c r="D21" s="15">
        <v>8464.7456318999994</v>
      </c>
      <c r="E21" s="15">
        <v>1106.2552227000001</v>
      </c>
      <c r="F21" s="15">
        <v>1035.5017604</v>
      </c>
      <c r="G21" s="15">
        <v>10.137412769999999</v>
      </c>
      <c r="H21" s="15">
        <v>15250.421042</v>
      </c>
      <c r="I21" s="15">
        <v>99.479336935000006</v>
      </c>
      <c r="J21" s="15">
        <v>427.67709773000001</v>
      </c>
      <c r="K21" s="15">
        <v>228.96167851999999</v>
      </c>
      <c r="L21" s="28">
        <v>13.989193820000001</v>
      </c>
      <c r="M21" s="28">
        <v>74.303989544999993</v>
      </c>
      <c r="N21" s="28">
        <v>23.507585023000001</v>
      </c>
      <c r="O21" s="28">
        <v>1396.7350461999999</v>
      </c>
      <c r="P21" s="28">
        <v>986.65923666000003</v>
      </c>
      <c r="Q21" s="28">
        <v>3.199977E-4</v>
      </c>
      <c r="R21" s="28">
        <v>5.0831700000000003E-5</v>
      </c>
      <c r="S21" s="28">
        <v>6.9970581999999996E-3</v>
      </c>
      <c r="T21" s="28">
        <v>1.1163816E-2</v>
      </c>
      <c r="U21" s="17">
        <v>1.13257371E-2</v>
      </c>
      <c r="V21" s="28">
        <v>4.1844269771000002</v>
      </c>
      <c r="W21" s="28">
        <v>8.7565232999999992E-3</v>
      </c>
      <c r="X21" s="28">
        <v>0.78732755379999997</v>
      </c>
      <c r="Y21" s="28">
        <v>0.408452698</v>
      </c>
      <c r="Z21" s="28">
        <v>5.8651964122000004</v>
      </c>
      <c r="AA21" s="28">
        <v>271.06445890999998</v>
      </c>
      <c r="AB21" s="28">
        <v>205.67443667000001</v>
      </c>
      <c r="AC21" s="28">
        <v>43.584040268999999</v>
      </c>
      <c r="AD21" s="28">
        <v>319.06553725999999</v>
      </c>
      <c r="AE21" s="28">
        <v>309.49356159000001</v>
      </c>
      <c r="AF21" s="28">
        <v>0.36242331630000002</v>
      </c>
      <c r="AG21" s="28"/>
      <c r="AH21" s="17" t="s">
        <v>188</v>
      </c>
      <c r="AI21" s="17">
        <v>14.962245782161601</v>
      </c>
      <c r="AJ21" s="17">
        <v>13.8822981740974</v>
      </c>
      <c r="AK21" s="17">
        <v>99.074430696281297</v>
      </c>
      <c r="AL21" s="17">
        <v>99.074430696281297</v>
      </c>
      <c r="AM21" s="17">
        <v>32.102095093371197</v>
      </c>
      <c r="AN21" s="17">
        <v>1.9175034640123E-3</v>
      </c>
      <c r="AO21" s="17">
        <v>9.3619191565116108E-3</v>
      </c>
      <c r="AP21" s="17">
        <v>428.239524687629</v>
      </c>
      <c r="AQ21" s="17">
        <v>0.35896933808854398</v>
      </c>
      <c r="AR21" s="17">
        <v>74.321389794292799</v>
      </c>
      <c r="AS21" s="17">
        <v>1043.47783286454</v>
      </c>
      <c r="AT21" s="5">
        <v>1.0106471304089E-5</v>
      </c>
      <c r="AU21" s="5">
        <v>4.0426325942338097E-5</v>
      </c>
      <c r="AV21" s="17">
        <v>212040.94274883199</v>
      </c>
      <c r="AW21" s="17">
        <v>9.4407728842518299</v>
      </c>
      <c r="AX21" s="17">
        <v>141.13029010620701</v>
      </c>
      <c r="AY21" s="17">
        <v>41.836032981145003</v>
      </c>
      <c r="AZ21" s="17">
        <v>3.8027741364771201</v>
      </c>
      <c r="BA21" s="17">
        <v>101.63182412627999</v>
      </c>
      <c r="BB21" s="17">
        <v>16.849006780314902</v>
      </c>
      <c r="BC21" s="17">
        <v>651.99718875239296</v>
      </c>
      <c r="BD21" s="17">
        <v>70.037430110646596</v>
      </c>
      <c r="BE21" s="17">
        <v>789.80675550706803</v>
      </c>
      <c r="BF21" s="17">
        <v>271.09779786143901</v>
      </c>
      <c r="BG21" s="17">
        <v>1175.84250415161</v>
      </c>
      <c r="BH21" s="17">
        <v>227.66769224466901</v>
      </c>
      <c r="BI21" s="17">
        <v>227.66769224466901</v>
      </c>
      <c r="BJ21" s="17">
        <v>207.457919085302</v>
      </c>
      <c r="BK21" s="5">
        <v>3.24604158058499E-5</v>
      </c>
      <c r="BL21" s="17">
        <v>2.8179003750568998E-4</v>
      </c>
      <c r="BM21" s="17">
        <v>67.566218950048693</v>
      </c>
      <c r="BN21" s="17">
        <v>440.74072428947699</v>
      </c>
      <c r="BO21" s="17">
        <v>23.067676439245499</v>
      </c>
      <c r="BP21" s="17">
        <v>284.52891926710998</v>
      </c>
      <c r="BQ21" s="17">
        <v>1.41202217993463</v>
      </c>
      <c r="BR21" s="17">
        <v>2.29447423623627E-3</v>
      </c>
      <c r="BS21" s="17">
        <v>4.6584851932075597E-3</v>
      </c>
      <c r="BT21" s="17">
        <v>19.114676919083699</v>
      </c>
      <c r="BU21" s="17">
        <v>23.501853762044998</v>
      </c>
      <c r="BV21" s="17">
        <v>24.051580732265201</v>
      </c>
      <c r="BW21" s="17">
        <v>0</v>
      </c>
      <c r="BX21" s="17">
        <v>5.6480503094738102E-3</v>
      </c>
      <c r="BY21" s="17">
        <v>5.4265814249574197E-3</v>
      </c>
      <c r="BZ21" s="17">
        <v>15368.0195058339</v>
      </c>
      <c r="CA21" s="17">
        <v>7601.1934119281004</v>
      </c>
      <c r="CB21" s="17">
        <v>777.01153239967596</v>
      </c>
      <c r="CC21" s="17">
        <v>8445.7711632778301</v>
      </c>
      <c r="CD21" s="17">
        <v>349.31781218803201</v>
      </c>
      <c r="CE21" s="17">
        <v>4.1751280074405903</v>
      </c>
      <c r="CF21" s="17">
        <v>8.6709715323776207E-3</v>
      </c>
      <c r="CG21" s="17">
        <v>0.78072673370922097</v>
      </c>
      <c r="CH21" s="17">
        <v>0.405562188263695</v>
      </c>
      <c r="CI21" s="17">
        <v>5.8448005445416298</v>
      </c>
      <c r="CJ21" s="17">
        <v>0.38131915948786599</v>
      </c>
      <c r="CK21" s="17">
        <v>6264.6403892855296</v>
      </c>
      <c r="CL21" s="17">
        <v>2.0361361872165</v>
      </c>
      <c r="CM21" s="17">
        <v>1.1429002701764199</v>
      </c>
      <c r="CN21" s="17">
        <v>228.02379525675499</v>
      </c>
      <c r="CO21" s="17">
        <v>1.18027394710009</v>
      </c>
      <c r="CP21" s="5">
        <v>4.7201653686954597E-6</v>
      </c>
      <c r="CQ21" s="17">
        <v>0.79810104543174798</v>
      </c>
      <c r="CR21" s="17">
        <v>1093.78382325865</v>
      </c>
      <c r="CS21" s="17">
        <v>1023.7490383691299</v>
      </c>
      <c r="CT21" s="17">
        <v>70.034784889520907</v>
      </c>
      <c r="CU21" s="17">
        <v>0.40502429107624099</v>
      </c>
      <c r="CV21" s="17">
        <v>209.335768999707</v>
      </c>
      <c r="CW21" s="17">
        <v>0.94891235503232496</v>
      </c>
      <c r="CX21" s="17">
        <v>109.80281191818599</v>
      </c>
      <c r="CY21" s="17">
        <v>5.2850201469380496</v>
      </c>
      <c r="CZ21" s="17">
        <v>4.28930714132178</v>
      </c>
      <c r="DA21" s="17">
        <v>440.91250406477099</v>
      </c>
      <c r="DB21" s="17">
        <v>57.018190518539797</v>
      </c>
      <c r="DC21" s="17">
        <v>1.8398032407943199</v>
      </c>
      <c r="DD21" s="17">
        <v>17.338844133225301</v>
      </c>
      <c r="DE21" s="17">
        <v>2.8516211908265601E-2</v>
      </c>
      <c r="DF21" s="17">
        <v>10.087636888176</v>
      </c>
      <c r="DG21" s="17">
        <v>338.10747451838</v>
      </c>
      <c r="DH21" s="17">
        <v>43.599790061867203</v>
      </c>
      <c r="DI21" s="17">
        <v>0</v>
      </c>
      <c r="DJ21" s="17">
        <v>1739.2014045835599</v>
      </c>
      <c r="DK21" s="17">
        <v>1399.5080681101399</v>
      </c>
      <c r="DL21" s="17">
        <v>297.937579361563</v>
      </c>
      <c r="DM21" s="17">
        <v>15274.1091669284</v>
      </c>
      <c r="DN21" s="17">
        <v>987.01228892950598</v>
      </c>
      <c r="DO21" s="17">
        <v>2252.9698761144</v>
      </c>
      <c r="DQ21" s="25">
        <f t="shared" si="0"/>
        <v>8.0000058779506489E-3</v>
      </c>
      <c r="DR21" s="94">
        <f t="shared" si="1"/>
        <v>1.006148334929335</v>
      </c>
      <c r="DS21" s="40">
        <f t="shared" si="2"/>
        <v>-4.9590345796054038E-3</v>
      </c>
      <c r="DT21" s="40">
        <f t="shared" si="3"/>
        <v>-5.3284756924976947E-3</v>
      </c>
      <c r="DU21" s="40">
        <f t="shared" si="4"/>
        <v>-2.2415875736020532E-3</v>
      </c>
      <c r="DV21" s="40">
        <f t="shared" si="5"/>
        <v>-1.1273528192627676E-2</v>
      </c>
      <c r="DW21" s="40">
        <f t="shared" si="6"/>
        <v>-1.1349784694069573E-2</v>
      </c>
      <c r="DX21" s="40">
        <f t="shared" si="7"/>
        <v>-4.9101169058936387E-3</v>
      </c>
      <c r="DY21" s="40">
        <f t="shared" si="8"/>
        <v>1.5532767825335496E-3</v>
      </c>
      <c r="DZ21" s="40">
        <f t="shared" si="9"/>
        <v>-4.0702547000617401E-3</v>
      </c>
      <c r="EA21" s="40">
        <f t="shared" si="10"/>
        <v>1.31507382699285E-3</v>
      </c>
      <c r="EB21" s="40">
        <f t="shared" si="11"/>
        <v>-5.6515408329256677E-3</v>
      </c>
      <c r="EC21" s="40">
        <f t="shared" si="12"/>
        <v>-7.6413013700456734E-3</v>
      </c>
      <c r="ED21" s="40">
        <f t="shared" si="13"/>
        <v>2.3417651460380103E-4</v>
      </c>
      <c r="EE21" s="40">
        <f t="shared" si="14"/>
        <v>-2.438047527806415E-4</v>
      </c>
      <c r="EF21" s="40">
        <f t="shared" si="15"/>
        <v>1.9853600134716516E-3</v>
      </c>
      <c r="EG21" s="40">
        <f t="shared" si="16"/>
        <v>3.5782594069771274E-4</v>
      </c>
      <c r="EH21" s="40">
        <f t="shared" si="17"/>
        <v>-3.2096521936397842E-3</v>
      </c>
      <c r="EI21" s="40">
        <f t="shared" si="18"/>
        <v>-5.8802431076062298E-3</v>
      </c>
      <c r="EJ21" s="40">
        <f t="shared" si="19"/>
        <v>-6.3024730244733871E-3</v>
      </c>
      <c r="EK21" s="40">
        <f t="shared" si="20"/>
        <v>-7.9886900293565325E-3</v>
      </c>
      <c r="EL21" s="40">
        <f t="shared" si="21"/>
        <v>-4.089312604306298E-3</v>
      </c>
      <c r="EM21" s="40">
        <f t="shared" si="22"/>
        <v>-2.2222803051170745E-3</v>
      </c>
      <c r="EN21" s="40">
        <f t="shared" si="23"/>
        <v>-9.7700610951812969E-3</v>
      </c>
      <c r="EO21" s="40">
        <f t="shared" si="24"/>
        <v>-8.3838296512302284E-3</v>
      </c>
      <c r="EP21" s="40">
        <f t="shared" si="25"/>
        <v>-7.0767306727522279E-3</v>
      </c>
      <c r="EQ21" s="40">
        <f t="shared" si="26"/>
        <v>-3.4774398374700427E-3</v>
      </c>
      <c r="ER21" s="40">
        <f t="shared" si="27"/>
        <v>1.229927065063513E-4</v>
      </c>
      <c r="ES21" s="40">
        <f t="shared" si="28"/>
        <v>8.6713859251431758E-3</v>
      </c>
      <c r="ET21" s="40">
        <f t="shared" si="29"/>
        <v>3.6136605899767161E-4</v>
      </c>
      <c r="EU21" s="40">
        <f t="shared" si="30"/>
        <v>-1.3711403252427092E-2</v>
      </c>
      <c r="EV21" s="40">
        <f t="shared" si="31"/>
        <v>-1.3711540355717476E-2</v>
      </c>
      <c r="EW21" s="40">
        <f t="shared" si="32"/>
        <v>-9.5302317928048913E-3</v>
      </c>
    </row>
    <row r="22" spans="1:153" x14ac:dyDescent="0.3">
      <c r="A22" s="17" t="s">
        <v>189</v>
      </c>
      <c r="B22" s="15">
        <v>226574.71421000001</v>
      </c>
      <c r="C22" s="15">
        <v>30.333051411</v>
      </c>
      <c r="D22" s="15">
        <v>11315.356635</v>
      </c>
      <c r="E22" s="15">
        <v>1267.2667375000001</v>
      </c>
      <c r="F22" s="15">
        <v>1194.0963729</v>
      </c>
      <c r="G22" s="15">
        <v>13.505317854999999</v>
      </c>
      <c r="H22" s="15">
        <v>15740.733866</v>
      </c>
      <c r="I22" s="15">
        <v>124.31871656</v>
      </c>
      <c r="J22" s="15">
        <v>440.32537903000002</v>
      </c>
      <c r="K22" s="15">
        <v>304.77924898999999</v>
      </c>
      <c r="L22" s="28">
        <v>18.262266103999998</v>
      </c>
      <c r="M22" s="28">
        <v>79.651290557999999</v>
      </c>
      <c r="N22" s="28">
        <v>25.705228145</v>
      </c>
      <c r="O22" s="28">
        <v>1390.5726598000001</v>
      </c>
      <c r="P22" s="28">
        <v>1011.7083504</v>
      </c>
      <c r="Q22" s="28">
        <v>4.026074E-4</v>
      </c>
      <c r="R22" s="28">
        <v>7.2659700000000005E-5</v>
      </c>
      <c r="S22" s="28">
        <v>9.4429349999999995E-3</v>
      </c>
      <c r="T22" s="28">
        <v>1.6286728399999999E-2</v>
      </c>
      <c r="U22" s="17">
        <v>1.4489018500000001E-2</v>
      </c>
      <c r="V22" s="28">
        <v>4.7176561957000001</v>
      </c>
      <c r="W22" s="28">
        <v>8.5228479999999995E-3</v>
      </c>
      <c r="X22" s="28">
        <v>0.76609452060000005</v>
      </c>
      <c r="Y22" s="28">
        <v>0.40545620539999999</v>
      </c>
      <c r="Z22" s="28">
        <v>6.5182037445000001</v>
      </c>
      <c r="AA22" s="28">
        <v>278.32590687999999</v>
      </c>
      <c r="AB22" s="28">
        <v>195.12183897</v>
      </c>
      <c r="AC22" s="28">
        <v>46.492154218000003</v>
      </c>
      <c r="AD22" s="28">
        <v>493.76051194000001</v>
      </c>
      <c r="AE22" s="28">
        <v>478.94767882999997</v>
      </c>
      <c r="AF22" s="28">
        <v>0.34677862599999998</v>
      </c>
      <c r="AG22" s="28"/>
      <c r="AH22" s="17" t="s">
        <v>189</v>
      </c>
      <c r="AI22" s="17">
        <v>16.647569583678099</v>
      </c>
      <c r="AJ22" s="17">
        <v>18.0982502075036</v>
      </c>
      <c r="AK22" s="17">
        <v>123.67342618483799</v>
      </c>
      <c r="AL22" s="17">
        <v>123.67342618483799</v>
      </c>
      <c r="AM22" s="17">
        <v>45.095596873344398</v>
      </c>
      <c r="AN22" s="17">
        <v>2.4515370955207599E-3</v>
      </c>
      <c r="AO22" s="17">
        <v>1.19693680120372E-2</v>
      </c>
      <c r="AP22" s="17">
        <v>441.11422147594197</v>
      </c>
      <c r="AQ22" s="17">
        <v>0.34432682025192202</v>
      </c>
      <c r="AR22" s="17">
        <v>79.781806101588501</v>
      </c>
      <c r="AS22" s="17">
        <v>1225.66272956177</v>
      </c>
      <c r="AT22" s="5">
        <v>1.4431402668694899E-5</v>
      </c>
      <c r="AU22" s="5">
        <v>5.7726314368072599E-5</v>
      </c>
      <c r="AV22" s="17">
        <v>225764.693357143</v>
      </c>
      <c r="AW22" s="17">
        <v>14.586652652986899</v>
      </c>
      <c r="AX22" s="17">
        <v>218.12714939069701</v>
      </c>
      <c r="AY22" s="17">
        <v>64.651193505183599</v>
      </c>
      <c r="AZ22" s="17">
        <v>5.8780007639015102</v>
      </c>
      <c r="BA22" s="17">
        <v>157.04965305863701</v>
      </c>
      <c r="BB22" s="17">
        <v>25.926411875196301</v>
      </c>
      <c r="BC22" s="17">
        <v>722.51688283357805</v>
      </c>
      <c r="BD22" s="17">
        <v>84.840116461647696</v>
      </c>
      <c r="BE22" s="17">
        <v>847.32368777297802</v>
      </c>
      <c r="BF22" s="17">
        <v>278.85741682777399</v>
      </c>
      <c r="BG22" s="17">
        <v>1151.5335071726599</v>
      </c>
      <c r="BH22" s="17">
        <v>302.55674187385802</v>
      </c>
      <c r="BI22" s="17">
        <v>302.55674187385802</v>
      </c>
      <c r="BJ22" s="17">
        <v>196.83758882413699</v>
      </c>
      <c r="BK22" s="5">
        <v>4.1935961087930199E-5</v>
      </c>
      <c r="BL22" s="17">
        <v>3.5250645469388198E-4</v>
      </c>
      <c r="BM22" s="17">
        <v>90.086759609120605</v>
      </c>
      <c r="BN22" s="17">
        <v>435.08575916332398</v>
      </c>
      <c r="BO22" s="17">
        <v>24.472859038937401</v>
      </c>
      <c r="BP22" s="17">
        <v>325.46028846579799</v>
      </c>
      <c r="BQ22" s="17">
        <v>1.89403755595385</v>
      </c>
      <c r="BR22" s="17">
        <v>3.0924543284996898E-3</v>
      </c>
      <c r="BS22" s="17">
        <v>6.2786267960779803E-3</v>
      </c>
      <c r="BT22" s="17">
        <v>19.794967860498499</v>
      </c>
      <c r="BU22" s="17">
        <v>25.7452922620555</v>
      </c>
      <c r="BV22" s="17">
        <v>30.1434440190259</v>
      </c>
      <c r="BW22" s="17">
        <v>0</v>
      </c>
      <c r="BX22" s="17">
        <v>8.2283083274084096E-3</v>
      </c>
      <c r="BY22" s="17">
        <v>7.9056240899044693E-3</v>
      </c>
      <c r="BZ22" s="17">
        <v>15886.0756303289</v>
      </c>
      <c r="CA22" s="17">
        <v>10134.7577660565</v>
      </c>
      <c r="CB22" s="17">
        <v>1035.9969934687999</v>
      </c>
      <c r="CC22" s="17">
        <v>11260.841519134399</v>
      </c>
      <c r="CD22" s="17">
        <v>369.15874239543098</v>
      </c>
      <c r="CE22" s="17">
        <v>4.7110897846966102</v>
      </c>
      <c r="CF22" s="17">
        <v>8.4580475924976705E-3</v>
      </c>
      <c r="CG22" s="17">
        <v>0.76159094835121799</v>
      </c>
      <c r="CH22" s="17">
        <v>0.40359005367152201</v>
      </c>
      <c r="CI22" s="17">
        <v>6.5021618395365799</v>
      </c>
      <c r="CJ22" s="17">
        <v>0.67180852913132405</v>
      </c>
      <c r="CK22" s="17">
        <v>6299.0610957257904</v>
      </c>
      <c r="CL22" s="17">
        <v>3.0429168021958</v>
      </c>
      <c r="CM22" s="17">
        <v>1.76652416397978</v>
      </c>
      <c r="CN22" s="17">
        <v>303.28247557003198</v>
      </c>
      <c r="CO22" s="17">
        <v>1.8053316365460199</v>
      </c>
      <c r="CP22" s="5">
        <v>6.7322707386034799E-6</v>
      </c>
      <c r="CQ22" s="17">
        <v>1.2335399843471799</v>
      </c>
      <c r="CR22" s="17">
        <v>1253.5420245133</v>
      </c>
      <c r="CS22" s="17">
        <v>1181.01360740984</v>
      </c>
      <c r="CT22" s="17">
        <v>72.528417103457301</v>
      </c>
      <c r="CU22" s="17">
        <v>0.62578208237569899</v>
      </c>
      <c r="CV22" s="17">
        <v>212.28326835210001</v>
      </c>
      <c r="CW22" s="17">
        <v>1.46481656795471</v>
      </c>
      <c r="CX22" s="17">
        <v>121.608164663216</v>
      </c>
      <c r="CY22" s="17">
        <v>8.1691118977937194</v>
      </c>
      <c r="CZ22" s="17">
        <v>6.3432353246581403</v>
      </c>
      <c r="DA22" s="17">
        <v>489.740337748088</v>
      </c>
      <c r="DB22" s="17">
        <v>96.658531407209793</v>
      </c>
      <c r="DC22" s="17">
        <v>2.3946566321092102</v>
      </c>
      <c r="DD22" s="17">
        <v>26.537591716132798</v>
      </c>
      <c r="DE22" s="17">
        <v>4.4045739182195398E-2</v>
      </c>
      <c r="DF22" s="17">
        <v>13.421651499087799</v>
      </c>
      <c r="DG22" s="17">
        <v>367.67261981428999</v>
      </c>
      <c r="DH22" s="17">
        <v>46.581671040102002</v>
      </c>
      <c r="DI22" s="17">
        <v>0</v>
      </c>
      <c r="DJ22" s="17">
        <v>1747.4612375397901</v>
      </c>
      <c r="DK22" s="17">
        <v>1394.66615372616</v>
      </c>
      <c r="DL22" s="17">
        <v>311.73345906909799</v>
      </c>
      <c r="DM22" s="17">
        <v>15780.8447745498</v>
      </c>
      <c r="DN22" s="17">
        <v>1013.7127349962</v>
      </c>
      <c r="DO22" s="17">
        <v>2330.2116078426102</v>
      </c>
      <c r="DQ22" s="25">
        <f t="shared" si="0"/>
        <v>8.0000024381876953E-3</v>
      </c>
      <c r="DR22" s="94">
        <f t="shared" si="1"/>
        <v>1.0066682650569385</v>
      </c>
      <c r="DS22" s="40">
        <f t="shared" si="2"/>
        <v>-3.5750717183129373E-3</v>
      </c>
      <c r="DT22" s="40">
        <f t="shared" si="3"/>
        <v>-6.2508512383076817E-3</v>
      </c>
      <c r="DU22" s="40">
        <f t="shared" si="4"/>
        <v>-4.8177991754124521E-3</v>
      </c>
      <c r="DV22" s="40">
        <f t="shared" si="5"/>
        <v>-1.0830169040635827E-2</v>
      </c>
      <c r="DW22" s="40">
        <f t="shared" si="6"/>
        <v>-1.0956205702548951E-2</v>
      </c>
      <c r="DX22" s="40">
        <f t="shared" si="7"/>
        <v>-6.1950675141810782E-3</v>
      </c>
      <c r="DY22" s="40">
        <f t="shared" si="8"/>
        <v>2.5482235384487891E-3</v>
      </c>
      <c r="DZ22" s="40">
        <f t="shared" si="9"/>
        <v>-5.1906132320033152E-3</v>
      </c>
      <c r="EA22" s="40">
        <f t="shared" si="10"/>
        <v>1.7914989312669337E-3</v>
      </c>
      <c r="EB22" s="40">
        <f t="shared" si="11"/>
        <v>-7.2921864710510237E-3</v>
      </c>
      <c r="EC22" s="40">
        <f t="shared" si="12"/>
        <v>-8.9811360519203853E-3</v>
      </c>
      <c r="ED22" s="40">
        <f t="shared" si="13"/>
        <v>1.6385866779328984E-3</v>
      </c>
      <c r="EE22" s="40">
        <f t="shared" si="14"/>
        <v>1.5585979952990028E-3</v>
      </c>
      <c r="EF22" s="40">
        <f t="shared" si="15"/>
        <v>2.9437468781736711E-3</v>
      </c>
      <c r="EG22" s="40">
        <f t="shared" si="16"/>
        <v>1.9811881511183757E-3</v>
      </c>
      <c r="EH22" s="40">
        <f t="shared" si="17"/>
        <v>-3.5585870492800885E-3</v>
      </c>
      <c r="EI22" s="40">
        <f t="shared" si="18"/>
        <v>-6.9086847761897167E-3</v>
      </c>
      <c r="EJ22" s="40">
        <f t="shared" si="19"/>
        <v>-7.6092735386115206E-3</v>
      </c>
      <c r="EK22" s="40">
        <f t="shared" si="20"/>
        <v>-9.3816252677928792E-3</v>
      </c>
      <c r="EL22" s="40">
        <f t="shared" si="21"/>
        <v>-4.7010356458610722E-3</v>
      </c>
      <c r="EM22" s="40">
        <f t="shared" si="22"/>
        <v>-1.3918799359255813E-3</v>
      </c>
      <c r="EN22" s="40">
        <f t="shared" si="23"/>
        <v>-7.6031401125925321E-3</v>
      </c>
      <c r="EO22" s="40">
        <f t="shared" si="24"/>
        <v>-5.8786117478753074E-3</v>
      </c>
      <c r="EP22" s="40">
        <f t="shared" si="25"/>
        <v>-4.6025975274862144E-3</v>
      </c>
      <c r="EQ22" s="40">
        <f t="shared" si="26"/>
        <v>-2.4610929010858524E-3</v>
      </c>
      <c r="ER22" s="40">
        <f t="shared" si="27"/>
        <v>1.9096675323262589E-3</v>
      </c>
      <c r="ES22" s="40">
        <f t="shared" si="28"/>
        <v>8.7932230610064319E-3</v>
      </c>
      <c r="ET22" s="40">
        <f t="shared" si="29"/>
        <v>1.9254178174290986E-3</v>
      </c>
      <c r="EU22" s="40">
        <f t="shared" si="30"/>
        <v>-1.5273499016288463E-2</v>
      </c>
      <c r="EV22" s="40">
        <f t="shared" si="31"/>
        <v>-1.5273631253949697E-2</v>
      </c>
      <c r="EW22" s="40">
        <f t="shared" si="32"/>
        <v>-7.0702331812052405E-3</v>
      </c>
    </row>
    <row r="23" spans="1:153" x14ac:dyDescent="0.3">
      <c r="A23" s="17" t="s">
        <v>190</v>
      </c>
      <c r="B23" s="15">
        <v>340263.91363000002</v>
      </c>
      <c r="C23" s="15">
        <v>55.752318295999999</v>
      </c>
      <c r="D23" s="15">
        <v>20363.854919000001</v>
      </c>
      <c r="E23" s="15">
        <v>2332.0488750999998</v>
      </c>
      <c r="F23" s="15">
        <v>2192.4865899000001</v>
      </c>
      <c r="G23" s="15">
        <v>24.200788645999999</v>
      </c>
      <c r="H23" s="15">
        <v>40076.098236999998</v>
      </c>
      <c r="I23" s="15">
        <v>240.62897577000001</v>
      </c>
      <c r="J23" s="15">
        <v>894.27939660000004</v>
      </c>
      <c r="K23" s="15">
        <v>540.21605341999998</v>
      </c>
      <c r="L23" s="28">
        <v>35.847256258999998</v>
      </c>
      <c r="M23" s="28">
        <v>161.22426019</v>
      </c>
      <c r="N23" s="28">
        <v>70.434938509999995</v>
      </c>
      <c r="O23" s="28">
        <v>3440.9748080999998</v>
      </c>
      <c r="P23" s="28">
        <v>2697.7315819999999</v>
      </c>
      <c r="Q23" s="28">
        <v>7.4752620000000005E-4</v>
      </c>
      <c r="R23" s="28">
        <v>1.3144050000000001E-4</v>
      </c>
      <c r="S23" s="28">
        <v>1.70656657E-2</v>
      </c>
      <c r="T23" s="28">
        <v>2.89771573E-2</v>
      </c>
      <c r="U23" s="17">
        <v>2.6736553499999999E-2</v>
      </c>
      <c r="V23" s="28">
        <v>12.068719958999999</v>
      </c>
      <c r="W23" s="28">
        <v>1.67049734E-2</v>
      </c>
      <c r="X23" s="28">
        <v>1.6023884378</v>
      </c>
      <c r="Y23" s="28">
        <v>0.89737970639999998</v>
      </c>
      <c r="Z23" s="28">
        <v>15.998262867999999</v>
      </c>
      <c r="AA23" s="28">
        <v>777.90638071000001</v>
      </c>
      <c r="AB23" s="28">
        <v>433.41975437999997</v>
      </c>
      <c r="AC23" s="28">
        <v>96.875092085000006</v>
      </c>
      <c r="AD23" s="28">
        <v>817.98624944000005</v>
      </c>
      <c r="AE23" s="28">
        <v>793.44664467999996</v>
      </c>
      <c r="AF23" s="28">
        <v>0.68634414939999999</v>
      </c>
      <c r="AG23" s="28"/>
      <c r="AH23" s="17" t="s">
        <v>190</v>
      </c>
      <c r="AI23" s="17">
        <v>31.568187060049599</v>
      </c>
      <c r="AJ23" s="17">
        <v>35.739179552991999</v>
      </c>
      <c r="AK23" s="17">
        <v>241.054431061061</v>
      </c>
      <c r="AL23" s="17">
        <v>241.054431061061</v>
      </c>
      <c r="AM23" s="17">
        <v>79.872999261413</v>
      </c>
      <c r="AN23" s="17">
        <v>4.5456954469044299E-3</v>
      </c>
      <c r="AO23" s="17">
        <v>2.2193671246768801E-2</v>
      </c>
      <c r="AP23" s="17">
        <v>902.206547453383</v>
      </c>
      <c r="AQ23" s="17">
        <v>0.68909979913965502</v>
      </c>
      <c r="AR23" s="17">
        <v>162.69245711559401</v>
      </c>
      <c r="AS23" s="17">
        <v>2155.9329078523701</v>
      </c>
      <c r="AT23" s="5">
        <v>2.6198486152218101E-5</v>
      </c>
      <c r="AU23" s="17">
        <v>1.04794914267762E-4</v>
      </c>
      <c r="AV23" s="17">
        <v>340865.94950798299</v>
      </c>
      <c r="AW23" s="17">
        <v>24.1765936815533</v>
      </c>
      <c r="AX23" s="17">
        <v>361.37543685025599</v>
      </c>
      <c r="AY23" s="17">
        <v>107.130044126611</v>
      </c>
      <c r="AZ23" s="17">
        <v>9.7370059124654809</v>
      </c>
      <c r="BA23" s="17">
        <v>260.25346788361702</v>
      </c>
      <c r="BB23" s="17">
        <v>43.209770537211199</v>
      </c>
      <c r="BC23" s="17">
        <v>1355.6834236638799</v>
      </c>
      <c r="BD23" s="17">
        <v>167.50524436610999</v>
      </c>
      <c r="BE23" s="17">
        <v>1648.7644359185099</v>
      </c>
      <c r="BF23" s="17">
        <v>786.86854619819906</v>
      </c>
      <c r="BG23" s="17">
        <v>3092.9550578089902</v>
      </c>
      <c r="BH23" s="17">
        <v>539.16610986199896</v>
      </c>
      <c r="BI23" s="17">
        <v>539.16610986199896</v>
      </c>
      <c r="BJ23" s="17">
        <v>439.34715337133503</v>
      </c>
      <c r="BK23" s="5">
        <v>7.7436294248038704E-5</v>
      </c>
      <c r="BL23" s="17">
        <v>6.5941530272868197E-4</v>
      </c>
      <c r="BM23" s="17">
        <v>162.42538618495601</v>
      </c>
      <c r="BN23" s="17">
        <v>1121.1009903520301</v>
      </c>
      <c r="BO23" s="17">
        <v>56.607522570343903</v>
      </c>
      <c r="BP23" s="17">
        <v>827.22767280315702</v>
      </c>
      <c r="BQ23" s="17">
        <v>3.4062891474263801</v>
      </c>
      <c r="BR23" s="17">
        <v>5.60816149517463E-3</v>
      </c>
      <c r="BS23" s="17">
        <v>1.13863052960531E-2</v>
      </c>
      <c r="BT23" s="17">
        <v>47.854912445434799</v>
      </c>
      <c r="BU23" s="17">
        <v>71.206699478080594</v>
      </c>
      <c r="BV23" s="17">
        <v>55.641757706200998</v>
      </c>
      <c r="BW23" s="17">
        <v>0</v>
      </c>
      <c r="BX23" s="17">
        <v>1.4674841471144199E-2</v>
      </c>
      <c r="BY23" s="17">
        <v>1.4099377536004201E-2</v>
      </c>
      <c r="BZ23" s="17">
        <v>40718.882124814598</v>
      </c>
      <c r="CA23" s="17">
        <v>18272.8371240706</v>
      </c>
      <c r="CB23" s="17">
        <v>1867.89055291258</v>
      </c>
      <c r="CC23" s="17">
        <v>20303.153063168102</v>
      </c>
      <c r="CD23" s="17">
        <v>802.50940643876299</v>
      </c>
      <c r="CE23" s="17">
        <v>12.166601349592399</v>
      </c>
      <c r="CF23" s="17">
        <v>1.6753482257312401E-2</v>
      </c>
      <c r="CG23" s="17">
        <v>1.61088850368557</v>
      </c>
      <c r="CH23" s="17">
        <v>0.90324675406670096</v>
      </c>
      <c r="CI23" s="17">
        <v>16.112857586357801</v>
      </c>
      <c r="CJ23" s="17">
        <v>1.14263339440136</v>
      </c>
      <c r="CK23" s="17">
        <v>17560.7897256369</v>
      </c>
      <c r="CL23" s="17">
        <v>5.11675681090406</v>
      </c>
      <c r="CM23" s="17">
        <v>2.9264469822582999</v>
      </c>
      <c r="CN23" s="17">
        <v>530.04843500498703</v>
      </c>
      <c r="CO23" s="17">
        <v>3.0239829882548701</v>
      </c>
      <c r="CP23" s="5">
        <v>1.19629139480921E-5</v>
      </c>
      <c r="CQ23" s="17">
        <v>2.0435912317774201</v>
      </c>
      <c r="CR23" s="17">
        <v>2323.8782081652198</v>
      </c>
      <c r="CS23" s="17">
        <v>2184.2183921409301</v>
      </c>
      <c r="CT23" s="17">
        <v>139.659816024294</v>
      </c>
      <c r="CU23" s="17">
        <v>1.03721904109966</v>
      </c>
      <c r="CV23" s="17">
        <v>416.08538788670398</v>
      </c>
      <c r="CW23" s="17">
        <v>2.43081010477465</v>
      </c>
      <c r="CX23" s="17">
        <v>228.34900375336801</v>
      </c>
      <c r="CY23" s="17">
        <v>13.5323241382959</v>
      </c>
      <c r="CZ23" s="17">
        <v>10.664263576448</v>
      </c>
      <c r="DA23" s="17">
        <v>919.13831313348396</v>
      </c>
      <c r="DB23" s="17">
        <v>161.747647052167</v>
      </c>
      <c r="DC23" s="17">
        <v>4.2507670211698798</v>
      </c>
      <c r="DD23" s="17">
        <v>44.355422634853902</v>
      </c>
      <c r="DE23" s="17">
        <v>7.3034438146574301E-2</v>
      </c>
      <c r="DF23" s="17">
        <v>24.132382153584899</v>
      </c>
      <c r="DG23" s="17">
        <v>1057.60991550574</v>
      </c>
      <c r="DH23" s="17">
        <v>97.805034830585797</v>
      </c>
      <c r="DI23" s="17">
        <v>0</v>
      </c>
      <c r="DJ23" s="17">
        <v>4431.8544582408304</v>
      </c>
      <c r="DK23" s="17">
        <v>3479.56245107116</v>
      </c>
      <c r="DL23" s="17">
        <v>991.27383541520203</v>
      </c>
      <c r="DM23" s="17">
        <v>40520.3323749841</v>
      </c>
      <c r="DN23" s="17">
        <v>2728.1842569630398</v>
      </c>
      <c r="DO23" s="17">
        <v>6367.0673850681396</v>
      </c>
      <c r="DQ23" s="25">
        <f t="shared" si="0"/>
        <v>8.0000079632759694E-3</v>
      </c>
      <c r="DR23" s="94">
        <f t="shared" si="1"/>
        <v>1.0049000029909201</v>
      </c>
      <c r="DS23" s="40">
        <f t="shared" si="2"/>
        <v>1.7693203829942951E-3</v>
      </c>
      <c r="DT23" s="40">
        <f t="shared" si="3"/>
        <v>-1.9830671293705211E-3</v>
      </c>
      <c r="DU23" s="40">
        <f t="shared" si="4"/>
        <v>-2.980862713535795E-3</v>
      </c>
      <c r="DV23" s="40">
        <f t="shared" si="5"/>
        <v>-3.5036430934277216E-3</v>
      </c>
      <c r="DW23" s="40">
        <f t="shared" si="6"/>
        <v>-3.7711508919409981E-3</v>
      </c>
      <c r="DX23" s="40">
        <f t="shared" si="7"/>
        <v>-2.826622446719591E-3</v>
      </c>
      <c r="DY23" s="40">
        <f t="shared" si="8"/>
        <v>1.1084765172423036E-2</v>
      </c>
      <c r="DZ23" s="40">
        <f t="shared" si="9"/>
        <v>1.7680966712323406E-3</v>
      </c>
      <c r="EA23" s="40">
        <f t="shared" si="10"/>
        <v>8.8642888156895226E-3</v>
      </c>
      <c r="EB23" s="40">
        <f t="shared" si="11"/>
        <v>-1.9435623050333946E-3</v>
      </c>
      <c r="EC23" s="40">
        <f t="shared" si="12"/>
        <v>-3.0149226827050381E-3</v>
      </c>
      <c r="ED23" s="40">
        <f t="shared" si="13"/>
        <v>9.1065508619098019E-3</v>
      </c>
      <c r="EE23" s="40">
        <f t="shared" si="14"/>
        <v>1.0957075911566652E-2</v>
      </c>
      <c r="EF23" s="40">
        <f t="shared" si="15"/>
        <v>1.121416026654003E-2</v>
      </c>
      <c r="EG23" s="40">
        <f t="shared" si="16"/>
        <v>1.128825238442123E-2</v>
      </c>
      <c r="EH23" s="40">
        <f t="shared" si="17"/>
        <v>1.7234324694073637E-3</v>
      </c>
      <c r="EI23" s="40">
        <f t="shared" si="18"/>
        <v>-3.4015359042298271E-3</v>
      </c>
      <c r="EJ23" s="40">
        <f t="shared" si="19"/>
        <v>-4.1720557535748944E-3</v>
      </c>
      <c r="EK23" s="40">
        <f t="shared" si="20"/>
        <v>-7.0033885915924653E-3</v>
      </c>
      <c r="EL23" s="40">
        <f t="shared" si="21"/>
        <v>1.0521900936973967E-4</v>
      </c>
      <c r="EM23" s="40">
        <f t="shared" si="22"/>
        <v>8.1103373783569556E-3</v>
      </c>
      <c r="EN23" s="40">
        <f t="shared" si="23"/>
        <v>2.9038572017361496E-3</v>
      </c>
      <c r="EO23" s="40">
        <f t="shared" si="24"/>
        <v>5.3046225778065606E-3</v>
      </c>
      <c r="EP23" s="40">
        <f t="shared" si="25"/>
        <v>6.5379767615179338E-3</v>
      </c>
      <c r="EQ23" s="40">
        <f t="shared" si="26"/>
        <v>7.1629475839540251E-3</v>
      </c>
      <c r="ER23" s="40">
        <f t="shared" si="27"/>
        <v>1.1520879260585603E-2</v>
      </c>
      <c r="ES23" s="40">
        <f t="shared" si="28"/>
        <v>1.3675885631503121E-2</v>
      </c>
      <c r="ET23" s="40">
        <f t="shared" si="29"/>
        <v>9.5993998619360466E-3</v>
      </c>
      <c r="EU23" s="40">
        <f t="shared" si="30"/>
        <v>-1.4797229729194868E-2</v>
      </c>
      <c r="EV23" s="40">
        <f t="shared" si="31"/>
        <v>-1.4797364698132202E-2</v>
      </c>
      <c r="EW23" s="40">
        <f t="shared" si="32"/>
        <v>4.0149679166989498E-3</v>
      </c>
    </row>
    <row r="24" spans="1:153" x14ac:dyDescent="0.3">
      <c r="A24" s="17" t="s">
        <v>191</v>
      </c>
      <c r="B24" s="15">
        <v>292554.78274</v>
      </c>
      <c r="C24" s="15">
        <v>77.142096881000001</v>
      </c>
      <c r="D24" s="15">
        <v>33472.598238999999</v>
      </c>
      <c r="E24" s="15">
        <v>3291.6651399000002</v>
      </c>
      <c r="F24" s="15">
        <v>3129.6115706000001</v>
      </c>
      <c r="G24" s="15">
        <v>31.630943506000001</v>
      </c>
      <c r="H24" s="15">
        <v>39523.919283000003</v>
      </c>
      <c r="I24" s="15">
        <v>333.81407515000001</v>
      </c>
      <c r="J24" s="15">
        <v>879.62053209999999</v>
      </c>
      <c r="K24" s="15">
        <v>802.89943987000004</v>
      </c>
      <c r="L24" s="28">
        <v>56.368138887000001</v>
      </c>
      <c r="M24" s="28">
        <v>150.40244695999999</v>
      </c>
      <c r="N24" s="28">
        <v>72.504475128999999</v>
      </c>
      <c r="O24" s="28">
        <v>3322.8173037000001</v>
      </c>
      <c r="P24" s="28">
        <v>2602.7096523</v>
      </c>
      <c r="Q24" s="28">
        <v>7.0849170000000003E-4</v>
      </c>
      <c r="R24" s="28">
        <v>1.26525E-4</v>
      </c>
      <c r="S24" s="28">
        <v>2.3856262699999999E-2</v>
      </c>
      <c r="T24" s="28">
        <v>3.9823289300000002E-2</v>
      </c>
      <c r="U24" s="17">
        <v>2.8122725800000001E-2</v>
      </c>
      <c r="V24" s="28">
        <v>13.688221068000001</v>
      </c>
      <c r="W24" s="28">
        <v>1.6339331799999999E-2</v>
      </c>
      <c r="X24" s="28">
        <v>1.4932254710999999</v>
      </c>
      <c r="Y24" s="28">
        <v>0.85625458259999998</v>
      </c>
      <c r="Z24" s="28">
        <v>18.267422019000001</v>
      </c>
      <c r="AA24" s="28">
        <v>755.18369214999996</v>
      </c>
      <c r="AB24" s="28">
        <v>419.40036309999999</v>
      </c>
      <c r="AC24" s="28">
        <v>89.458271397000004</v>
      </c>
      <c r="AD24" s="28">
        <v>1946.6018598999999</v>
      </c>
      <c r="AE24" s="28">
        <v>1888.2038015999999</v>
      </c>
      <c r="AF24" s="28">
        <v>0.62517645769999997</v>
      </c>
      <c r="AG24" s="28"/>
      <c r="AH24" s="17" t="s">
        <v>191</v>
      </c>
      <c r="AI24" s="17">
        <v>32.549206533946801</v>
      </c>
      <c r="AJ24" s="17">
        <v>55.817380942630301</v>
      </c>
      <c r="AK24" s="17">
        <v>332.13598204552102</v>
      </c>
      <c r="AL24" s="17">
        <v>332.13598204552102</v>
      </c>
      <c r="AM24" s="17">
        <v>128.75208591587099</v>
      </c>
      <c r="AN24" s="17">
        <v>4.7699378043067203E-3</v>
      </c>
      <c r="AO24" s="17">
        <v>2.32885096116007E-2</v>
      </c>
      <c r="AP24" s="17">
        <v>887.07877807488205</v>
      </c>
      <c r="AQ24" s="17">
        <v>0.62818571770187404</v>
      </c>
      <c r="AR24" s="17">
        <v>151.911536594636</v>
      </c>
      <c r="AS24" s="17">
        <v>1974.85837429858</v>
      </c>
      <c r="AT24" s="5">
        <v>2.51857629281788E-5</v>
      </c>
      <c r="AU24" s="17">
        <v>1.0074249704304999E-4</v>
      </c>
      <c r="AV24" s="17">
        <v>293087.41439860599</v>
      </c>
      <c r="AW24" s="17">
        <v>57.324352392069898</v>
      </c>
      <c r="AX24" s="17">
        <v>858.04875097251295</v>
      </c>
      <c r="AY24" s="17">
        <v>254.209218435049</v>
      </c>
      <c r="AZ24" s="17">
        <v>23.128410216328501</v>
      </c>
      <c r="BA24" s="17">
        <v>617.44242730865301</v>
      </c>
      <c r="BB24" s="17">
        <v>100.65046637808101</v>
      </c>
      <c r="BC24" s="17">
        <v>1365.68410787113</v>
      </c>
      <c r="BD24" s="17">
        <v>150.32858994976999</v>
      </c>
      <c r="BE24" s="17">
        <v>1519.35576693642</v>
      </c>
      <c r="BF24" s="17">
        <v>764.53847589313102</v>
      </c>
      <c r="BG24" s="17">
        <v>3007.4312077417399</v>
      </c>
      <c r="BH24" s="17">
        <v>795.91534850135599</v>
      </c>
      <c r="BI24" s="17">
        <v>795.91534850135599</v>
      </c>
      <c r="BJ24" s="17">
        <v>425.69948154363499</v>
      </c>
      <c r="BK24" s="5">
        <v>8.6204865234227896E-5</v>
      </c>
      <c r="BL24" s="17">
        <v>6.02700049188147E-4</v>
      </c>
      <c r="BM24" s="17">
        <v>265.10765141795702</v>
      </c>
      <c r="BN24" s="17">
        <v>1105.7655404201</v>
      </c>
      <c r="BO24" s="17">
        <v>54.373247907836102</v>
      </c>
      <c r="BP24" s="17">
        <v>911.60134802191601</v>
      </c>
      <c r="BQ24" s="17">
        <v>5.4617233228527704</v>
      </c>
      <c r="BR24" s="17">
        <v>7.7962965756708897E-3</v>
      </c>
      <c r="BS24" s="17">
        <v>1.58288488742649E-2</v>
      </c>
      <c r="BT24" s="17">
        <v>46.121671490636402</v>
      </c>
      <c r="BU24" s="17">
        <v>73.219920937113997</v>
      </c>
      <c r="BV24" s="17">
        <v>76.538281318033199</v>
      </c>
      <c r="BW24" s="17">
        <v>0</v>
      </c>
      <c r="BX24" s="17">
        <v>2.0071231711282601E-2</v>
      </c>
      <c r="BY24" s="17">
        <v>1.92840952837624E-2</v>
      </c>
      <c r="BZ24" s="17">
        <v>40149.447208893398</v>
      </c>
      <c r="CA24" s="17">
        <v>29824.577482012999</v>
      </c>
      <c r="CB24" s="17">
        <v>3048.7357332076699</v>
      </c>
      <c r="CC24" s="17">
        <v>33138.420866638597</v>
      </c>
      <c r="CD24" s="17">
        <v>769.41000410781703</v>
      </c>
      <c r="CE24" s="17">
        <v>13.7499616006977</v>
      </c>
      <c r="CF24" s="17">
        <v>1.6371336742737101E-2</v>
      </c>
      <c r="CG24" s="17">
        <v>1.5020121715416299</v>
      </c>
      <c r="CH24" s="17">
        <v>0.862086556948361</v>
      </c>
      <c r="CI24" s="17">
        <v>18.329071002629</v>
      </c>
      <c r="CJ24" s="17">
        <v>1.55148740565595</v>
      </c>
      <c r="CK24" s="17">
        <v>17151.907835954898</v>
      </c>
      <c r="CL24" s="17">
        <v>11.2793477338139</v>
      </c>
      <c r="CM24" s="17">
        <v>6.9499177322155896</v>
      </c>
      <c r="CN24" s="17">
        <v>1008.42812746022</v>
      </c>
      <c r="CO24" s="17">
        <v>6.6408805025435802</v>
      </c>
      <c r="CP24" s="5">
        <v>2.0538782113901701E-5</v>
      </c>
      <c r="CQ24" s="17">
        <v>4.8526035440400701</v>
      </c>
      <c r="CR24" s="17">
        <v>3260.96994848436</v>
      </c>
      <c r="CS24" s="17">
        <v>3099.4675228412998</v>
      </c>
      <c r="CT24" s="17">
        <v>161.50242564306001</v>
      </c>
      <c r="CU24" s="17">
        <v>2.45916809460032</v>
      </c>
      <c r="CV24" s="17">
        <v>381.64208139464398</v>
      </c>
      <c r="CW24" s="17">
        <v>5.7412132224408401</v>
      </c>
      <c r="CX24" s="17">
        <v>300.21447451622299</v>
      </c>
      <c r="CY24" s="17">
        <v>32.143428549193303</v>
      </c>
      <c r="CZ24" s="17">
        <v>23.964849670794798</v>
      </c>
      <c r="DA24" s="17">
        <v>1204.71415132525</v>
      </c>
      <c r="DB24" s="17">
        <v>113.28800315933201</v>
      </c>
      <c r="DC24" s="17">
        <v>7.1530476658013402</v>
      </c>
      <c r="DD24" s="17">
        <v>101.55980849110099</v>
      </c>
      <c r="DE24" s="17">
        <v>0.17293553276343801</v>
      </c>
      <c r="DF24" s="17">
        <v>31.379605833870698</v>
      </c>
      <c r="DG24" s="17">
        <v>1138.06877807039</v>
      </c>
      <c r="DH24" s="17">
        <v>90.439817772014493</v>
      </c>
      <c r="DI24" s="17">
        <v>0</v>
      </c>
      <c r="DJ24" s="17">
        <v>4289.2145757967901</v>
      </c>
      <c r="DK24" s="17">
        <v>3363.06445926791</v>
      </c>
      <c r="DL24" s="17">
        <v>971.01882747981904</v>
      </c>
      <c r="DM24" s="17">
        <v>39972.398585955401</v>
      </c>
      <c r="DN24" s="17">
        <v>2634.5773417946898</v>
      </c>
      <c r="DO24" s="17">
        <v>6139.8352697217497</v>
      </c>
      <c r="DQ24" s="25">
        <f t="shared" si="0"/>
        <v>8.000008584743647E-3</v>
      </c>
      <c r="DR24" s="94">
        <f t="shared" si="1"/>
        <v>1.0044292719276597</v>
      </c>
      <c r="DS24" s="40">
        <f t="shared" si="2"/>
        <v>1.8206219485372764E-3</v>
      </c>
      <c r="DT24" s="40">
        <f t="shared" si="3"/>
        <v>-7.827315919325499E-3</v>
      </c>
      <c r="DU24" s="40">
        <f t="shared" si="4"/>
        <v>-9.983610174965192E-3</v>
      </c>
      <c r="DV24" s="40">
        <f t="shared" si="5"/>
        <v>-9.3251257679791665E-3</v>
      </c>
      <c r="DW24" s="40">
        <f t="shared" si="6"/>
        <v>-9.6318814903030032E-3</v>
      </c>
      <c r="DX24" s="40">
        <f t="shared" si="7"/>
        <v>-7.945942936593944E-3</v>
      </c>
      <c r="DY24" s="40">
        <f t="shared" si="8"/>
        <v>1.1347035190113295E-2</v>
      </c>
      <c r="DZ24" s="40">
        <f t="shared" si="9"/>
        <v>-5.0270292039810939E-3</v>
      </c>
      <c r="EA24" s="40">
        <f t="shared" si="10"/>
        <v>8.4789357486645938E-3</v>
      </c>
      <c r="EB24" s="40">
        <f t="shared" si="11"/>
        <v>-8.6985879200200469E-3</v>
      </c>
      <c r="EC24" s="40">
        <f t="shared" si="12"/>
        <v>-9.7707313962199886E-3</v>
      </c>
      <c r="ED24" s="40">
        <f t="shared" si="13"/>
        <v>1.003367741109531E-2</v>
      </c>
      <c r="EE24" s="40">
        <f t="shared" si="14"/>
        <v>9.8676089557379228E-3</v>
      </c>
      <c r="EF24" s="40">
        <f t="shared" si="15"/>
        <v>1.2112358847744701E-2</v>
      </c>
      <c r="EG24" s="40">
        <f t="shared" si="16"/>
        <v>1.2244043228766792E-2</v>
      </c>
      <c r="EH24" s="40">
        <f t="shared" si="17"/>
        <v>1.3436946915208446E-3</v>
      </c>
      <c r="EI24" s="40">
        <f t="shared" si="18"/>
        <v>-4.7163803894187343E-3</v>
      </c>
      <c r="EJ24" s="40">
        <f t="shared" si="19"/>
        <v>-9.6879068180368583E-3</v>
      </c>
      <c r="EK24" s="40">
        <f t="shared" si="20"/>
        <v>-1.1750970680239642E-2</v>
      </c>
      <c r="EL24" s="40">
        <f t="shared" si="21"/>
        <v>-2.2856384743680002E-3</v>
      </c>
      <c r="EM24" s="40">
        <f t="shared" si="22"/>
        <v>4.510486234185331E-3</v>
      </c>
      <c r="EN24" s="40">
        <f t="shared" si="23"/>
        <v>1.9587669268765527E-3</v>
      </c>
      <c r="EO24" s="40">
        <f t="shared" si="24"/>
        <v>5.884376212225457E-3</v>
      </c>
      <c r="EP24" s="40">
        <f t="shared" si="25"/>
        <v>6.8110284801657355E-3</v>
      </c>
      <c r="EQ24" s="40">
        <f t="shared" si="26"/>
        <v>3.374804806331037E-3</v>
      </c>
      <c r="ER24" s="40">
        <f t="shared" si="27"/>
        <v>1.2387428171943299E-2</v>
      </c>
      <c r="ES24" s="40">
        <f t="shared" si="28"/>
        <v>1.5019344277804216E-2</v>
      </c>
      <c r="ET24" s="40">
        <f t="shared" si="29"/>
        <v>1.0972114257144084E-2</v>
      </c>
      <c r="EU24" s="40">
        <f t="shared" si="30"/>
        <v>-1.83901160965418E-2</v>
      </c>
      <c r="EV24" s="40">
        <f t="shared" si="31"/>
        <v>-1.8390243817934731E-2</v>
      </c>
      <c r="EW24" s="40">
        <f t="shared" si="32"/>
        <v>4.8134570085140785E-3</v>
      </c>
    </row>
    <row r="25" spans="1:153" x14ac:dyDescent="0.3">
      <c r="A25" s="17" t="s">
        <v>192</v>
      </c>
      <c r="B25" s="15">
        <v>76972.105230999994</v>
      </c>
      <c r="C25" s="15">
        <v>16.04270949</v>
      </c>
      <c r="D25" s="15">
        <v>6893.2828075999996</v>
      </c>
      <c r="E25" s="15">
        <v>703.69366161999994</v>
      </c>
      <c r="F25" s="15">
        <v>670.03120172000001</v>
      </c>
      <c r="G25" s="15">
        <v>6.8749866113999998</v>
      </c>
      <c r="H25" s="15">
        <v>7397.4742093000004</v>
      </c>
      <c r="I25" s="15">
        <v>67.352228449999998</v>
      </c>
      <c r="J25" s="15">
        <v>200.08065540999999</v>
      </c>
      <c r="K25" s="15">
        <v>171.15731901999999</v>
      </c>
      <c r="L25" s="28">
        <v>11.451544127</v>
      </c>
      <c r="M25" s="28">
        <v>29.331099045999999</v>
      </c>
      <c r="N25" s="28">
        <v>11.202871259</v>
      </c>
      <c r="O25" s="28">
        <v>679.61746246999996</v>
      </c>
      <c r="P25" s="28">
        <v>456.24516563999998</v>
      </c>
      <c r="Q25" s="28">
        <v>1.579989E-4</v>
      </c>
      <c r="R25" s="28">
        <v>3.1247800000000003E-5</v>
      </c>
      <c r="S25" s="28">
        <v>5.1057621000000003E-3</v>
      </c>
      <c r="T25" s="28">
        <v>8.9664359999999995E-3</v>
      </c>
      <c r="U25" s="17">
        <v>6.2323669000000003E-3</v>
      </c>
      <c r="V25" s="28">
        <v>2.2869007604</v>
      </c>
      <c r="W25" s="28">
        <v>3.3318728999999999E-3</v>
      </c>
      <c r="X25" s="28">
        <v>0.28544199009999999</v>
      </c>
      <c r="Y25" s="28">
        <v>0.15585513770000001</v>
      </c>
      <c r="Z25" s="28">
        <v>3.1202710044000002</v>
      </c>
      <c r="AA25" s="28">
        <v>126.66934132</v>
      </c>
      <c r="AB25" s="28">
        <v>108.40921111999999</v>
      </c>
      <c r="AC25" s="28">
        <v>16.989281509000001</v>
      </c>
      <c r="AD25" s="28">
        <v>423.72972772999998</v>
      </c>
      <c r="AE25" s="28">
        <v>411.01784915000002</v>
      </c>
      <c r="AF25" s="28">
        <v>0.12577788540000001</v>
      </c>
      <c r="AG25" s="28"/>
      <c r="AH25" s="17" t="s">
        <v>192</v>
      </c>
      <c r="AI25" s="17">
        <v>6.9510019937891396</v>
      </c>
      <c r="AJ25" s="17">
        <v>11.3538378377893</v>
      </c>
      <c r="AK25" s="17">
        <v>67.055327174328994</v>
      </c>
      <c r="AL25" s="17">
        <v>67.055327174328994</v>
      </c>
      <c r="AM25" s="17">
        <v>27.976278713107</v>
      </c>
      <c r="AN25" s="17">
        <v>1.0555935999823601E-3</v>
      </c>
      <c r="AO25" s="17">
        <v>5.1538386260795701E-3</v>
      </c>
      <c r="AP25" s="17">
        <v>201.991576795345</v>
      </c>
      <c r="AQ25" s="17">
        <v>0.125796395461408</v>
      </c>
      <c r="AR25" s="17">
        <v>29.597809596299498</v>
      </c>
      <c r="AS25" s="17">
        <v>448.58758247798602</v>
      </c>
      <c r="AT25" s="5">
        <v>6.2100731162882897E-6</v>
      </c>
      <c r="AU25" s="5">
        <v>2.4840350964797602E-5</v>
      </c>
      <c r="AV25" s="17">
        <v>77107.359126969604</v>
      </c>
      <c r="AW25" s="17">
        <v>12.537072101059801</v>
      </c>
      <c r="AX25" s="17">
        <v>187.610107376114</v>
      </c>
      <c r="AY25" s="17">
        <v>55.588678560602297</v>
      </c>
      <c r="AZ25" s="17">
        <v>5.0566043352789096</v>
      </c>
      <c r="BA25" s="17">
        <v>135.022678196839</v>
      </c>
      <c r="BB25" s="17">
        <v>22.086034842948202</v>
      </c>
      <c r="BC25" s="17">
        <v>286.83473262003599</v>
      </c>
      <c r="BD25" s="17">
        <v>31.615907181771199</v>
      </c>
      <c r="BE25" s="17">
        <v>308.85516965491098</v>
      </c>
      <c r="BF25" s="17">
        <v>128.13193395152601</v>
      </c>
      <c r="BG25" s="17">
        <v>602.82360640053696</v>
      </c>
      <c r="BH25" s="17">
        <v>169.94536735659801</v>
      </c>
      <c r="BI25" s="17">
        <v>169.94536735659801</v>
      </c>
      <c r="BJ25" s="17">
        <v>110.297538610972</v>
      </c>
      <c r="BK25" s="5">
        <v>1.9030283642537001E-5</v>
      </c>
      <c r="BL25" s="17">
        <v>1.3425974296353999E-4</v>
      </c>
      <c r="BM25" s="17">
        <v>54.777130600042902</v>
      </c>
      <c r="BN25" s="17">
        <v>226.14117611773301</v>
      </c>
      <c r="BO25" s="17">
        <v>10.1624989080993</v>
      </c>
      <c r="BP25" s="17">
        <v>153.714466847182</v>
      </c>
      <c r="BQ25" s="17">
        <v>1.15791954275743</v>
      </c>
      <c r="BR25" s="17">
        <v>1.6715499087837601E-3</v>
      </c>
      <c r="BS25" s="17">
        <v>3.39374995949007E-3</v>
      </c>
      <c r="BT25" s="17">
        <v>8.7031877377390501</v>
      </c>
      <c r="BU25" s="17">
        <v>11.2967926697991</v>
      </c>
      <c r="BV25" s="17">
        <v>15.9386645960856</v>
      </c>
      <c r="BW25" s="17">
        <v>0</v>
      </c>
      <c r="BX25" s="17">
        <v>4.5289829373280997E-3</v>
      </c>
      <c r="BY25" s="17">
        <v>4.3513579038454101E-3</v>
      </c>
      <c r="BZ25" s="17">
        <v>7519.8846249662402</v>
      </c>
      <c r="CA25" s="17">
        <v>6162.4234618517703</v>
      </c>
      <c r="CB25" s="17">
        <v>629.93667480172098</v>
      </c>
      <c r="CC25" s="17">
        <v>6847.1372672535299</v>
      </c>
      <c r="CD25" s="17">
        <v>153.54572230700401</v>
      </c>
      <c r="CE25" s="17">
        <v>2.2931600242839099</v>
      </c>
      <c r="CF25" s="17">
        <v>3.3262313003411602E-3</v>
      </c>
      <c r="CG25" s="17">
        <v>0.28588152549259499</v>
      </c>
      <c r="CH25" s="17">
        <v>0.15630808363101201</v>
      </c>
      <c r="CI25" s="17">
        <v>3.1254884792848099</v>
      </c>
      <c r="CJ25" s="17">
        <v>0.40337964549678301</v>
      </c>
      <c r="CK25" s="17">
        <v>3119.9997176924198</v>
      </c>
      <c r="CL25" s="17">
        <v>2.4755074327728002</v>
      </c>
      <c r="CM25" s="17">
        <v>1.5195252410478499</v>
      </c>
      <c r="CN25" s="17">
        <v>218.60342206936801</v>
      </c>
      <c r="CO25" s="17">
        <v>1.4686758838605101</v>
      </c>
      <c r="CP25" s="5">
        <v>4.4676018860541098E-6</v>
      </c>
      <c r="CQ25" s="17">
        <v>1.06099635024829</v>
      </c>
      <c r="CR25" s="17">
        <v>697.53258786981701</v>
      </c>
      <c r="CS25" s="17">
        <v>664.040392939345</v>
      </c>
      <c r="CT25" s="17">
        <v>33.492194930471697</v>
      </c>
      <c r="CU25" s="17">
        <v>0.53783685433511297</v>
      </c>
      <c r="CV25" s="17">
        <v>80.7165968903806</v>
      </c>
      <c r="CW25" s="17">
        <v>1.2565407904672099</v>
      </c>
      <c r="CX25" s="17">
        <v>63.686738623323699</v>
      </c>
      <c r="CY25" s="17">
        <v>7.0275707004635199</v>
      </c>
      <c r="CZ25" s="17">
        <v>5.2248609557036296</v>
      </c>
      <c r="DA25" s="17">
        <v>256.12839911374198</v>
      </c>
      <c r="DB25" s="17">
        <v>39.006774230879003</v>
      </c>
      <c r="DC25" s="17">
        <v>1.5720281413383099</v>
      </c>
      <c r="DD25" s="17">
        <v>22.3204829147307</v>
      </c>
      <c r="DE25" s="17">
        <v>3.7831332065675703E-2</v>
      </c>
      <c r="DF25" s="17">
        <v>6.8291406264433396</v>
      </c>
      <c r="DG25" s="17">
        <v>185.91526915634901</v>
      </c>
      <c r="DH25" s="17">
        <v>17.158089994846701</v>
      </c>
      <c r="DI25" s="17">
        <v>0</v>
      </c>
      <c r="DJ25" s="17">
        <v>845.94976308231901</v>
      </c>
      <c r="DK25" s="17">
        <v>688.11810672710806</v>
      </c>
      <c r="DL25" s="17">
        <v>140.651420454233</v>
      </c>
      <c r="DM25" s="17">
        <v>7480.68523608746</v>
      </c>
      <c r="DN25" s="17">
        <v>461.49978791685402</v>
      </c>
      <c r="DO25" s="17">
        <v>1037.93858170575</v>
      </c>
      <c r="DQ25" s="25">
        <f t="shared" si="0"/>
        <v>8.0000047409615662E-3</v>
      </c>
      <c r="DR25" s="94">
        <f t="shared" si="1"/>
        <v>1.0052400799715084</v>
      </c>
      <c r="DS25" s="40">
        <f t="shared" si="2"/>
        <v>1.75718067686601E-3</v>
      </c>
      <c r="DT25" s="40">
        <f t="shared" si="3"/>
        <v>-6.4854938611993967E-3</v>
      </c>
      <c r="DU25" s="40">
        <f t="shared" si="4"/>
        <v>-6.6942763897040779E-3</v>
      </c>
      <c r="DV25" s="40">
        <f t="shared" si="5"/>
        <v>-8.7553350075646463E-3</v>
      </c>
      <c r="DW25" s="40">
        <f t="shared" si="6"/>
        <v>-8.9410892586439892E-3</v>
      </c>
      <c r="DX25" s="40">
        <f t="shared" si="7"/>
        <v>-6.6685198892808056E-3</v>
      </c>
      <c r="DY25" s="40">
        <f t="shared" si="8"/>
        <v>1.1248572747012464E-2</v>
      </c>
      <c r="DZ25" s="40">
        <f t="shared" si="9"/>
        <v>-4.4081878581257892E-3</v>
      </c>
      <c r="EA25" s="40">
        <f t="shared" si="10"/>
        <v>9.5507553262917707E-3</v>
      </c>
      <c r="EB25" s="40">
        <f t="shared" si="11"/>
        <v>-7.0809222202198535E-3</v>
      </c>
      <c r="EC25" s="40">
        <f t="shared" si="12"/>
        <v>-8.532149736936551E-3</v>
      </c>
      <c r="ED25" s="40">
        <f t="shared" si="13"/>
        <v>9.0930977349746589E-3</v>
      </c>
      <c r="EE25" s="40">
        <f t="shared" si="14"/>
        <v>8.3836909866875711E-3</v>
      </c>
      <c r="EF25" s="40">
        <f t="shared" si="15"/>
        <v>1.2507983868179862E-2</v>
      </c>
      <c r="EG25" s="40">
        <f t="shared" si="16"/>
        <v>1.1517102366406646E-2</v>
      </c>
      <c r="EH25" s="40">
        <f t="shared" si="17"/>
        <v>-1.5270454912590826E-3</v>
      </c>
      <c r="EI25" s="40">
        <f t="shared" si="18"/>
        <v>-6.3164740850271735E-3</v>
      </c>
      <c r="EJ25" s="40">
        <f t="shared" si="19"/>
        <v>-7.9248172816689128E-3</v>
      </c>
      <c r="EK25" s="40">
        <f t="shared" si="20"/>
        <v>-9.6019375843969367E-3</v>
      </c>
      <c r="EL25" s="40">
        <f t="shared" si="21"/>
        <v>-3.6799300018857855E-3</v>
      </c>
      <c r="EM25" s="40">
        <f t="shared" si="22"/>
        <v>2.7370072161832884E-3</v>
      </c>
      <c r="EN25" s="40">
        <f t="shared" si="23"/>
        <v>-1.6932217488967694E-3</v>
      </c>
      <c r="EO25" s="40">
        <f t="shared" si="24"/>
        <v>1.539841396288678E-3</v>
      </c>
      <c r="EP25" s="40">
        <f t="shared" si="25"/>
        <v>2.9061982665201536E-3</v>
      </c>
      <c r="EQ25" s="40">
        <f t="shared" si="26"/>
        <v>1.672122350094715E-3</v>
      </c>
      <c r="ER25" s="40">
        <f t="shared" si="27"/>
        <v>1.154654012000516E-2</v>
      </c>
      <c r="ES25" s="40">
        <f t="shared" si="28"/>
        <v>1.7418515193158089E-2</v>
      </c>
      <c r="ET25" s="40">
        <f t="shared" si="29"/>
        <v>9.9361756856683105E-3</v>
      </c>
      <c r="EU25" s="40">
        <f t="shared" si="30"/>
        <v>-1.375535379210341E-2</v>
      </c>
      <c r="EV25" s="40">
        <f t="shared" si="31"/>
        <v>-1.3755475218192521E-2</v>
      </c>
      <c r="EW25" s="40">
        <f t="shared" si="32"/>
        <v>1.4716467325812718E-4</v>
      </c>
    </row>
    <row r="26" spans="1:153" x14ac:dyDescent="0.3">
      <c r="A26" s="17" t="s">
        <v>193</v>
      </c>
      <c r="B26" s="15">
        <v>230190.71479</v>
      </c>
      <c r="C26" s="15">
        <v>50.178348270000001</v>
      </c>
      <c r="D26" s="15">
        <v>25475.223091</v>
      </c>
      <c r="E26" s="15">
        <v>2123.2169890999999</v>
      </c>
      <c r="F26" s="15">
        <v>2024.2354802</v>
      </c>
      <c r="G26" s="15">
        <v>20.910429139000001</v>
      </c>
      <c r="H26" s="15">
        <v>18739.343037999999</v>
      </c>
      <c r="I26" s="15">
        <v>223.18632517</v>
      </c>
      <c r="J26" s="15">
        <v>541.90038813000001</v>
      </c>
      <c r="K26" s="15">
        <v>576.87918805000004</v>
      </c>
      <c r="L26" s="28">
        <v>39.040323669999999</v>
      </c>
      <c r="M26" s="28">
        <v>84.850092086000004</v>
      </c>
      <c r="N26" s="28">
        <v>30.828750353</v>
      </c>
      <c r="O26" s="28">
        <v>1661.5398081999999</v>
      </c>
      <c r="P26" s="28">
        <v>1138.6323858000001</v>
      </c>
      <c r="Q26" s="28">
        <v>4.3522599999999998E-4</v>
      </c>
      <c r="R26" s="28">
        <v>8.2470400000000002E-5</v>
      </c>
      <c r="S26" s="28">
        <v>1.6132232900000001E-2</v>
      </c>
      <c r="T26" s="28">
        <v>2.74751513E-2</v>
      </c>
      <c r="U26" s="17">
        <v>1.77124681E-2</v>
      </c>
      <c r="V26" s="28">
        <v>6.7205362996</v>
      </c>
      <c r="W26" s="28">
        <v>9.4663648E-3</v>
      </c>
      <c r="X26" s="28">
        <v>0.78900938490000005</v>
      </c>
      <c r="Y26" s="28">
        <v>0.42840928700000003</v>
      </c>
      <c r="Z26" s="28">
        <v>9.3797356866000001</v>
      </c>
      <c r="AA26" s="28">
        <v>313.22808275</v>
      </c>
      <c r="AB26" s="28">
        <v>252.58501158999999</v>
      </c>
      <c r="AC26" s="28">
        <v>48.453434358999999</v>
      </c>
      <c r="AD26" s="28">
        <v>1361.3275776</v>
      </c>
      <c r="AE26" s="28">
        <v>1320.4877423999999</v>
      </c>
      <c r="AF26" s="28">
        <v>0.34954930480000002</v>
      </c>
      <c r="AG26" s="28"/>
      <c r="AH26" s="17" t="s">
        <v>193</v>
      </c>
      <c r="AI26" s="17">
        <v>20.746015538182998</v>
      </c>
      <c r="AJ26" s="17">
        <v>38.645847862451298</v>
      </c>
      <c r="AK26" s="17">
        <v>221.564697765273</v>
      </c>
      <c r="AL26" s="17">
        <v>221.564697765273</v>
      </c>
      <c r="AM26" s="17">
        <v>93.456003865242394</v>
      </c>
      <c r="AN26" s="17">
        <v>2.9955419270600802E-3</v>
      </c>
      <c r="AO26" s="17">
        <v>1.4625223219078699E-2</v>
      </c>
      <c r="AP26" s="17">
        <v>543.76260152186001</v>
      </c>
      <c r="AQ26" s="17">
        <v>0.34744418265883797</v>
      </c>
      <c r="AR26" s="17">
        <v>85.119552976645707</v>
      </c>
      <c r="AS26" s="17">
        <v>1303.0675755059799</v>
      </c>
      <c r="AT26" s="5">
        <v>1.6380435950770799E-5</v>
      </c>
      <c r="AU26" s="5">
        <v>6.5522681565501994E-5</v>
      </c>
      <c r="AV26" s="17">
        <v>229603.78686508199</v>
      </c>
      <c r="AW26" s="17">
        <v>40.308783181049002</v>
      </c>
      <c r="AX26" s="17">
        <v>603.56887743073298</v>
      </c>
      <c r="AY26" s="17">
        <v>178.78755599067401</v>
      </c>
      <c r="AZ26" s="17">
        <v>16.2705633685521</v>
      </c>
      <c r="BA26" s="17">
        <v>434.23240964632299</v>
      </c>
      <c r="BB26" s="17">
        <v>70.453879007589293</v>
      </c>
      <c r="BC26" s="17">
        <v>866.29610179058898</v>
      </c>
      <c r="BD26" s="17">
        <v>85.3592862177086</v>
      </c>
      <c r="BE26" s="17">
        <v>896.30032857774904</v>
      </c>
      <c r="BF26" s="17">
        <v>314.51621616121599</v>
      </c>
      <c r="BG26" s="17">
        <v>1397.02320526584</v>
      </c>
      <c r="BH26" s="17">
        <v>571.81933864396603</v>
      </c>
      <c r="BI26" s="17">
        <v>571.81933864396603</v>
      </c>
      <c r="BJ26" s="17">
        <v>255.652822373162</v>
      </c>
      <c r="BK26" s="5">
        <v>5.4897089411571598E-5</v>
      </c>
      <c r="BL26" s="17">
        <v>3.6482786295323201E-4</v>
      </c>
      <c r="BM26" s="17">
        <v>202.10808925875</v>
      </c>
      <c r="BN26" s="17">
        <v>539.45841122371303</v>
      </c>
      <c r="BO26" s="17">
        <v>27.049371977626901</v>
      </c>
      <c r="BP26" s="17">
        <v>442.86427070216598</v>
      </c>
      <c r="BQ26" s="17">
        <v>3.9414642482117701</v>
      </c>
      <c r="BR26" s="17">
        <v>5.2760875964659899E-3</v>
      </c>
      <c r="BS26" s="17">
        <v>1.07120723281359E-2</v>
      </c>
      <c r="BT26" s="17">
        <v>22.231214346529502</v>
      </c>
      <c r="BU26" s="17">
        <v>30.863976472552999</v>
      </c>
      <c r="BV26" s="17">
        <v>49.782418157046202</v>
      </c>
      <c r="BW26" s="17">
        <v>0</v>
      </c>
      <c r="BX26" s="17">
        <v>1.38711861693039E-2</v>
      </c>
      <c r="BY26" s="17">
        <v>1.33272680688062E-2</v>
      </c>
      <c r="BZ26" s="17">
        <v>18933.068392885601</v>
      </c>
      <c r="CA26" s="17">
        <v>22737.151817997401</v>
      </c>
      <c r="CB26" s="17">
        <v>2324.24078905228</v>
      </c>
      <c r="CC26" s="17">
        <v>25263.500696308402</v>
      </c>
      <c r="CD26" s="17">
        <v>416.30404663969802</v>
      </c>
      <c r="CE26" s="17">
        <v>6.69908595157988</v>
      </c>
      <c r="CF26" s="17">
        <v>9.3989535866355802E-3</v>
      </c>
      <c r="CG26" s="17">
        <v>0.78520540474280298</v>
      </c>
      <c r="CH26" s="17">
        <v>0.426855026368822</v>
      </c>
      <c r="CI26" s="17">
        <v>9.3409698390427494</v>
      </c>
      <c r="CJ26" s="17">
        <v>1.09427949075436</v>
      </c>
      <c r="CK26" s="17">
        <v>7426.5338314601104</v>
      </c>
      <c r="CL26" s="17">
        <v>7.8796422644774697</v>
      </c>
      <c r="CM26" s="17">
        <v>4.8889533373016496</v>
      </c>
      <c r="CN26" s="17">
        <v>687.69843292272196</v>
      </c>
      <c r="CO26" s="17">
        <v>4.65122239388878</v>
      </c>
      <c r="CP26" s="5">
        <v>1.4122807442803801E-5</v>
      </c>
      <c r="CQ26" s="17">
        <v>3.41347363746093</v>
      </c>
      <c r="CR26" s="17">
        <v>2100.2647407920199</v>
      </c>
      <c r="CS26" s="17">
        <v>2002.16366647531</v>
      </c>
      <c r="CT26" s="17">
        <v>98.101074316704896</v>
      </c>
      <c r="CU26" s="17">
        <v>1.7291899950065299</v>
      </c>
      <c r="CV26" s="17">
        <v>218.59967581584701</v>
      </c>
      <c r="CW26" s="17">
        <v>4.0330745986761203</v>
      </c>
      <c r="CX26" s="17">
        <v>190.03291212046</v>
      </c>
      <c r="CY26" s="17">
        <v>22.612502606965499</v>
      </c>
      <c r="CZ26" s="17">
        <v>16.734601100877899</v>
      </c>
      <c r="DA26" s="17">
        <v>762.84686307643904</v>
      </c>
      <c r="DB26" s="17">
        <v>82.188223356144505</v>
      </c>
      <c r="DC26" s="17">
        <v>4.8200681077178302</v>
      </c>
      <c r="DD26" s="17">
        <v>71.007213123012406</v>
      </c>
      <c r="DE26" s="17">
        <v>0.121561883705087</v>
      </c>
      <c r="DF26" s="17">
        <v>20.747623956568901</v>
      </c>
      <c r="DG26" s="17">
        <v>495.077726520238</v>
      </c>
      <c r="DH26" s="17">
        <v>48.637753778358302</v>
      </c>
      <c r="DI26" s="17">
        <v>0</v>
      </c>
      <c r="DJ26" s="17">
        <v>2069.1017823847801</v>
      </c>
      <c r="DK26" s="17">
        <v>1671.20225769838</v>
      </c>
      <c r="DL26" s="17">
        <v>338.32999963908799</v>
      </c>
      <c r="DM26" s="17">
        <v>18822.165418189201</v>
      </c>
      <c r="DN26" s="17">
        <v>1143.5559218789199</v>
      </c>
      <c r="DO26" s="17">
        <v>2583.2463633010798</v>
      </c>
      <c r="DQ26" s="25">
        <f t="shared" si="0"/>
        <v>8.0000033126162353E-3</v>
      </c>
      <c r="DR26" s="94">
        <f t="shared" si="1"/>
        <v>1.0058921474884728</v>
      </c>
      <c r="DS26" s="40">
        <f t="shared" si="2"/>
        <v>-2.5497463068979891E-3</v>
      </c>
      <c r="DT26" s="40">
        <f t="shared" si="3"/>
        <v>-7.890457271000146E-3</v>
      </c>
      <c r="DU26" s="40">
        <f t="shared" si="4"/>
        <v>-8.3109142532454029E-3</v>
      </c>
      <c r="DV26" s="40">
        <f t="shared" si="5"/>
        <v>-1.0810128416365531E-2</v>
      </c>
      <c r="DW26" s="40">
        <f t="shared" si="6"/>
        <v>-1.0903777717851873E-2</v>
      </c>
      <c r="DX26" s="40">
        <f t="shared" si="7"/>
        <v>-7.7858365004787235E-3</v>
      </c>
      <c r="DY26" s="40">
        <f t="shared" si="8"/>
        <v>4.4197056439627038E-3</v>
      </c>
      <c r="DZ26" s="40">
        <f t="shared" si="9"/>
        <v>-7.2658009109286669E-3</v>
      </c>
      <c r="EA26" s="40">
        <f t="shared" si="10"/>
        <v>3.4364496365949402E-3</v>
      </c>
      <c r="EB26" s="40">
        <f t="shared" si="11"/>
        <v>-8.771072888133816E-3</v>
      </c>
      <c r="EC26" s="40">
        <f t="shared" si="12"/>
        <v>-1.010431703597353E-2</v>
      </c>
      <c r="ED26" s="40">
        <f t="shared" si="13"/>
        <v>3.17572891226318E-3</v>
      </c>
      <c r="EE26" s="40">
        <f t="shared" si="14"/>
        <v>1.1426385808586774E-3</v>
      </c>
      <c r="EF26" s="40">
        <f t="shared" si="15"/>
        <v>5.8153584107308882E-3</v>
      </c>
      <c r="EG26" s="40">
        <f t="shared" si="16"/>
        <v>4.3240787284129119E-3</v>
      </c>
      <c r="EH26" s="40">
        <f t="shared" si="17"/>
        <v>-3.1667230183687846E-3</v>
      </c>
      <c r="EI26" s="40">
        <f t="shared" si="18"/>
        <v>-6.8786192831272264E-3</v>
      </c>
      <c r="EJ26" s="40">
        <f t="shared" si="19"/>
        <v>-8.9307522579909898E-3</v>
      </c>
      <c r="EK26" s="40">
        <f t="shared" si="20"/>
        <v>-1.0070811216602919E-2</v>
      </c>
      <c r="EL26" s="40">
        <f t="shared" si="21"/>
        <v>-5.1773108831299295E-3</v>
      </c>
      <c r="EM26" s="40">
        <f t="shared" si="22"/>
        <v>-3.1917613511583485E-3</v>
      </c>
      <c r="EN26" s="40">
        <f t="shared" si="23"/>
        <v>-7.1211298939609577E-3</v>
      </c>
      <c r="EO26" s="40">
        <f t="shared" si="24"/>
        <v>-4.8212102796206845E-3</v>
      </c>
      <c r="EP26" s="40">
        <f t="shared" si="25"/>
        <v>-3.6279807145684685E-3</v>
      </c>
      <c r="EQ26" s="40">
        <f t="shared" si="26"/>
        <v>-4.132936028531391E-3</v>
      </c>
      <c r="ER26" s="40">
        <f t="shared" si="27"/>
        <v>4.1124454739395319E-3</v>
      </c>
      <c r="ES26" s="40">
        <f t="shared" si="28"/>
        <v>1.2145656481556086E-2</v>
      </c>
      <c r="ET26" s="40">
        <f t="shared" si="29"/>
        <v>3.8040527322098197E-3</v>
      </c>
      <c r="EU26" s="40">
        <f t="shared" si="30"/>
        <v>-1.3006060603204911E-2</v>
      </c>
      <c r="EV26" s="40">
        <f t="shared" si="31"/>
        <v>-1.3006146444732461E-2</v>
      </c>
      <c r="EW26" s="40">
        <f t="shared" si="32"/>
        <v>-6.0223897237230073E-3</v>
      </c>
    </row>
    <row r="27" spans="1:153" x14ac:dyDescent="0.3">
      <c r="A27" s="17" t="s">
        <v>194</v>
      </c>
      <c r="B27" s="15">
        <v>45529.434748</v>
      </c>
      <c r="C27" s="15">
        <v>13.784287259999999</v>
      </c>
      <c r="D27" s="15">
        <v>7941.0414252</v>
      </c>
      <c r="E27" s="15">
        <v>707.81066066999995</v>
      </c>
      <c r="F27" s="15">
        <v>678.91584341999999</v>
      </c>
      <c r="G27" s="15">
        <v>5.6003566316000004</v>
      </c>
      <c r="H27" s="15">
        <v>4752.8259643000001</v>
      </c>
      <c r="I27" s="15">
        <v>71.063247736999998</v>
      </c>
      <c r="J27" s="15">
        <v>125.78664214</v>
      </c>
      <c r="K27" s="15">
        <v>185.05262554999999</v>
      </c>
      <c r="L27" s="28">
        <v>14.010795026</v>
      </c>
      <c r="M27" s="28">
        <v>19.335122503000001</v>
      </c>
      <c r="N27" s="28">
        <v>8.9748323684999995</v>
      </c>
      <c r="O27" s="28">
        <v>395.52431360000003</v>
      </c>
      <c r="P27" s="28">
        <v>292.00529375999997</v>
      </c>
      <c r="Q27" s="28">
        <v>9.15087E-5</v>
      </c>
      <c r="R27" s="28">
        <v>1.73848E-5</v>
      </c>
      <c r="S27" s="28">
        <v>4.5570623999999999E-3</v>
      </c>
      <c r="T27" s="28">
        <v>7.6119211000000003E-3</v>
      </c>
      <c r="U27" s="17">
        <v>4.0789518000000002E-3</v>
      </c>
      <c r="V27" s="28">
        <v>2.1490548759000001</v>
      </c>
      <c r="W27" s="28">
        <v>2.3456519000000001E-3</v>
      </c>
      <c r="X27" s="28">
        <v>0.18110768560000001</v>
      </c>
      <c r="Y27" s="28">
        <v>0.1039221931</v>
      </c>
      <c r="Z27" s="28">
        <v>2.9337706198000002</v>
      </c>
      <c r="AA27" s="28">
        <v>83.200988258999999</v>
      </c>
      <c r="AB27" s="28">
        <v>51.120671227000003</v>
      </c>
      <c r="AC27" s="28">
        <v>10.959786745000001</v>
      </c>
      <c r="AD27" s="28">
        <v>549.19266801000003</v>
      </c>
      <c r="AE27" s="28">
        <v>532.71686691000002</v>
      </c>
      <c r="AF27" s="28">
        <v>7.6099767099999993E-2</v>
      </c>
      <c r="AG27" s="28"/>
      <c r="AH27" s="17" t="s">
        <v>194</v>
      </c>
      <c r="AI27" s="17">
        <v>5.6622196911235303</v>
      </c>
      <c r="AJ27" s="17">
        <v>13.8958160181182</v>
      </c>
      <c r="AK27" s="17">
        <v>70.640099527046004</v>
      </c>
      <c r="AL27" s="17">
        <v>70.640099527046004</v>
      </c>
      <c r="AM27" s="17">
        <v>31.1616519086955</v>
      </c>
      <c r="AN27" s="17">
        <v>6.9116690311237503E-4</v>
      </c>
      <c r="AO27" s="17">
        <v>3.3745014082022899E-3</v>
      </c>
      <c r="AP27" s="17">
        <v>126.407874688798</v>
      </c>
      <c r="AQ27" s="17">
        <v>7.6197930845167405E-2</v>
      </c>
      <c r="AR27" s="17">
        <v>19.464194204977002</v>
      </c>
      <c r="AS27" s="17">
        <v>277.94968425998201</v>
      </c>
      <c r="AT27" s="5">
        <v>3.4607354398496402E-6</v>
      </c>
      <c r="AU27" s="5">
        <v>1.3842842441177901E-5</v>
      </c>
      <c r="AV27" s="17">
        <v>45523.000090169</v>
      </c>
      <c r="AW27" s="17">
        <v>16.302391018369999</v>
      </c>
      <c r="AX27" s="17">
        <v>244.34488364556199</v>
      </c>
      <c r="AY27" s="17">
        <v>72.347353388779496</v>
      </c>
      <c r="AZ27" s="17">
        <v>6.58866724229346</v>
      </c>
      <c r="BA27" s="17">
        <v>175.691801517882</v>
      </c>
      <c r="BB27" s="17">
        <v>28.134131349173501</v>
      </c>
      <c r="BC27" s="17">
        <v>212.846049400482</v>
      </c>
      <c r="BD27" s="17">
        <v>18.162838939129202</v>
      </c>
      <c r="BE27" s="17">
        <v>198.300474871353</v>
      </c>
      <c r="BF27" s="17">
        <v>83.978079122320594</v>
      </c>
      <c r="BG27" s="17">
        <v>330.86585377445198</v>
      </c>
      <c r="BH27" s="17">
        <v>183.66632819651099</v>
      </c>
      <c r="BI27" s="17">
        <v>183.66632819651099</v>
      </c>
      <c r="BJ27" s="17">
        <v>51.7560970914367</v>
      </c>
      <c r="BK27" s="5">
        <v>1.32255228233745E-5</v>
      </c>
      <c r="BL27" s="5">
        <v>7.4090896931507802E-5</v>
      </c>
      <c r="BM27" s="17">
        <v>63.0516666710759</v>
      </c>
      <c r="BN27" s="17">
        <v>124.860689548517</v>
      </c>
      <c r="BO27" s="17">
        <v>6.3231408124008803</v>
      </c>
      <c r="BP27" s="17">
        <v>134.35766309635099</v>
      </c>
      <c r="BQ27" s="17">
        <v>1.3124543177830299</v>
      </c>
      <c r="BR27" s="17">
        <v>1.4922827251332401E-3</v>
      </c>
      <c r="BS27" s="17">
        <v>3.0297959710533099E-3</v>
      </c>
      <c r="BT27" s="17">
        <v>5.0272418328812796</v>
      </c>
      <c r="BU27" s="17">
        <v>9.0212843264738201</v>
      </c>
      <c r="BV27" s="17">
        <v>13.692328485369501</v>
      </c>
      <c r="BW27" s="17">
        <v>0</v>
      </c>
      <c r="BX27" s="17">
        <v>3.8485028522296902E-3</v>
      </c>
      <c r="BY27" s="17">
        <v>3.6976061883739202E-3</v>
      </c>
      <c r="BZ27" s="17">
        <v>4811.9244876182902</v>
      </c>
      <c r="CA27" s="17">
        <v>7093.3137342438404</v>
      </c>
      <c r="CB27" s="17">
        <v>725.09343683813097</v>
      </c>
      <c r="CC27" s="17">
        <v>7881.4588377530499</v>
      </c>
      <c r="CD27" s="17">
        <v>96.249495246438102</v>
      </c>
      <c r="CE27" s="17">
        <v>2.1478356904269802</v>
      </c>
      <c r="CF27" s="17">
        <v>2.3415513328813799E-3</v>
      </c>
      <c r="CG27" s="17">
        <v>0.181504330187999</v>
      </c>
      <c r="CH27" s="17">
        <v>0.10422604326658801</v>
      </c>
      <c r="CI27" s="17">
        <v>2.9297994529450899</v>
      </c>
      <c r="CJ27" s="17">
        <v>0.34710858292410002</v>
      </c>
      <c r="CK27" s="17">
        <v>1897.39320811025</v>
      </c>
      <c r="CL27" s="17">
        <v>3.12745419192336</v>
      </c>
      <c r="CM27" s="17">
        <v>1.9794885513980001</v>
      </c>
      <c r="CN27" s="17">
        <v>262.06855588441101</v>
      </c>
      <c r="CO27" s="17">
        <v>1.8398783036535999</v>
      </c>
      <c r="CP27" s="5">
        <v>4.16085041750028E-6</v>
      </c>
      <c r="CQ27" s="17">
        <v>1.38194847114976</v>
      </c>
      <c r="CR27" s="17">
        <v>702.127473026747</v>
      </c>
      <c r="CS27" s="17">
        <v>673.38660220106101</v>
      </c>
      <c r="CT27" s="17">
        <v>28.740870825685999</v>
      </c>
      <c r="CU27" s="17">
        <v>0.69931589719847698</v>
      </c>
      <c r="CV27" s="17">
        <v>48.401387547192599</v>
      </c>
      <c r="CW27" s="17">
        <v>1.6266516367664801</v>
      </c>
      <c r="CX27" s="17">
        <v>61.1531099941026</v>
      </c>
      <c r="CY27" s="17">
        <v>9.1567987376334408</v>
      </c>
      <c r="CZ27" s="17">
        <v>6.6884837983432197</v>
      </c>
      <c r="DA27" s="17">
        <v>244.89000521393001</v>
      </c>
      <c r="DB27" s="17">
        <v>10.535474080298901</v>
      </c>
      <c r="DC27" s="17">
        <v>1.7510753058086199</v>
      </c>
      <c r="DD27" s="17">
        <v>28.226222800200599</v>
      </c>
      <c r="DE27" s="17">
        <v>4.9117284423794497E-2</v>
      </c>
      <c r="DF27" s="17">
        <v>5.5627401952192796</v>
      </c>
      <c r="DG27" s="17">
        <v>149.770961791605</v>
      </c>
      <c r="DH27" s="17">
        <v>11.046542703153101</v>
      </c>
      <c r="DI27" s="17">
        <v>0</v>
      </c>
      <c r="DJ27" s="17">
        <v>503.56706356612301</v>
      </c>
      <c r="DK27" s="17">
        <v>399.14956704423003</v>
      </c>
      <c r="DL27" s="17">
        <v>97.155383907392604</v>
      </c>
      <c r="DM27" s="17">
        <v>4789.5124672475804</v>
      </c>
      <c r="DN27" s="17">
        <v>294.70661956169897</v>
      </c>
      <c r="DO27" s="17">
        <v>674.98360155574301</v>
      </c>
      <c r="DQ27" s="25">
        <f t="shared" si="0"/>
        <v>7.9999994885530008E-3</v>
      </c>
      <c r="DR27" s="94">
        <f t="shared" si="1"/>
        <v>1.0046793949329855</v>
      </c>
      <c r="DS27" s="40">
        <f t="shared" si="2"/>
        <v>-1.4132962261918482E-4</v>
      </c>
      <c r="DT27" s="40">
        <f t="shared" si="3"/>
        <v>-6.671275264071826E-3</v>
      </c>
      <c r="DU27" s="40">
        <f t="shared" si="4"/>
        <v>-7.5031200892456624E-3</v>
      </c>
      <c r="DV27" s="40">
        <f t="shared" si="5"/>
        <v>-8.0292484403574164E-3</v>
      </c>
      <c r="DW27" s="40">
        <f t="shared" si="6"/>
        <v>-8.1442218097102278E-3</v>
      </c>
      <c r="DX27" s="40">
        <f t="shared" si="7"/>
        <v>-6.7167930285850193E-3</v>
      </c>
      <c r="DY27" s="40">
        <f t="shared" si="8"/>
        <v>7.7188820342138243E-3</v>
      </c>
      <c r="DZ27" s="40">
        <f t="shared" si="9"/>
        <v>-5.9545295694904696E-3</v>
      </c>
      <c r="EA27" s="40">
        <f t="shared" si="10"/>
        <v>4.9387799708221491E-3</v>
      </c>
      <c r="EB27" s="40">
        <f t="shared" si="11"/>
        <v>-7.4913681952295808E-3</v>
      </c>
      <c r="EC27" s="40">
        <f t="shared" si="12"/>
        <v>-8.2064584963545701E-3</v>
      </c>
      <c r="ED27" s="40">
        <f t="shared" si="13"/>
        <v>6.6755047430898957E-3</v>
      </c>
      <c r="EE27" s="40">
        <f t="shared" si="14"/>
        <v>5.1758022954120336E-3</v>
      </c>
      <c r="EF27" s="40">
        <f t="shared" si="15"/>
        <v>9.1656905013841293E-3</v>
      </c>
      <c r="EG27" s="40">
        <f t="shared" si="16"/>
        <v>9.250948045891343E-3</v>
      </c>
      <c r="EH27" s="40">
        <f t="shared" si="17"/>
        <v>-3.4346272668515996E-4</v>
      </c>
      <c r="EI27" s="40">
        <f t="shared" si="18"/>
        <v>-4.6720191760881635E-3</v>
      </c>
      <c r="EJ27" s="40">
        <f t="shared" si="19"/>
        <v>-7.6768103534087979E-3</v>
      </c>
      <c r="EK27" s="40">
        <f t="shared" si="20"/>
        <v>-8.645919805499544E-3</v>
      </c>
      <c r="EL27" s="40">
        <f t="shared" si="21"/>
        <v>-3.2565936879507796E-3</v>
      </c>
      <c r="EM27" s="40">
        <f t="shared" si="22"/>
        <v>-5.6731239704120226E-4</v>
      </c>
      <c r="EN27" s="40">
        <f t="shared" si="23"/>
        <v>-1.7481567143957852E-3</v>
      </c>
      <c r="EO27" s="40">
        <f t="shared" si="24"/>
        <v>2.1901035656489245E-3</v>
      </c>
      <c r="EP27" s="40">
        <f t="shared" si="25"/>
        <v>2.9238236561811132E-3</v>
      </c>
      <c r="EQ27" s="40">
        <f t="shared" si="26"/>
        <v>-1.3536050937687147E-3</v>
      </c>
      <c r="ER27" s="40">
        <f t="shared" si="27"/>
        <v>9.3399234742447372E-3</v>
      </c>
      <c r="ES27" s="40">
        <f t="shared" si="28"/>
        <v>1.2429920210067391E-2</v>
      </c>
      <c r="ET27" s="40">
        <f t="shared" si="29"/>
        <v>7.915843635614473E-3</v>
      </c>
      <c r="EU27" s="40">
        <f t="shared" si="30"/>
        <v>-1.0530803094833709E-2</v>
      </c>
      <c r="EV27" s="40">
        <f t="shared" si="31"/>
        <v>-1.0530978301570057E-2</v>
      </c>
      <c r="EW27" s="40">
        <f t="shared" si="32"/>
        <v>1.2899348961005195E-3</v>
      </c>
    </row>
    <row r="28" spans="1:153" x14ac:dyDescent="0.3">
      <c r="A28" s="17" t="s">
        <v>195</v>
      </c>
      <c r="B28" s="15">
        <v>81737.078810000006</v>
      </c>
      <c r="C28" s="15">
        <v>28.482480837000001</v>
      </c>
      <c r="D28" s="15">
        <v>15725.600350999999</v>
      </c>
      <c r="E28" s="15">
        <v>1211.0607175</v>
      </c>
      <c r="F28" s="15">
        <v>1164.3127385</v>
      </c>
      <c r="G28" s="15">
        <v>11.501807299999999</v>
      </c>
      <c r="H28" s="15">
        <v>6356.8544060000004</v>
      </c>
      <c r="I28" s="15">
        <v>123.2380745</v>
      </c>
      <c r="J28" s="15">
        <v>193.84285851000001</v>
      </c>
      <c r="K28" s="15">
        <v>333.52988417</v>
      </c>
      <c r="L28" s="28">
        <v>24.920767094999999</v>
      </c>
      <c r="M28" s="28">
        <v>28.344292624000001</v>
      </c>
      <c r="N28" s="28">
        <v>11.628609447000001</v>
      </c>
      <c r="O28" s="28">
        <v>530.68647443999998</v>
      </c>
      <c r="P28" s="28">
        <v>362.10633743</v>
      </c>
      <c r="Q28" s="28">
        <v>1.7666679999999999E-4</v>
      </c>
      <c r="R28" s="28">
        <v>3.6975199999999998E-5</v>
      </c>
      <c r="S28" s="28">
        <v>9.1004070999999992E-3</v>
      </c>
      <c r="T28" s="28">
        <v>1.5655930500000002E-2</v>
      </c>
      <c r="U28" s="17">
        <v>8.2126636999999992E-3</v>
      </c>
      <c r="V28" s="28">
        <v>3.1916931039000001</v>
      </c>
      <c r="W28" s="28">
        <v>3.5141540999999998E-3</v>
      </c>
      <c r="X28" s="28">
        <v>0.24650276860000001</v>
      </c>
      <c r="Y28" s="28">
        <v>0.1388365939</v>
      </c>
      <c r="Z28" s="28">
        <v>4.3828259846000002</v>
      </c>
      <c r="AA28" s="28">
        <v>99.661780109999995</v>
      </c>
      <c r="AB28" s="28">
        <v>75.510886665000001</v>
      </c>
      <c r="AC28" s="28">
        <v>15.510160271</v>
      </c>
      <c r="AD28" s="28">
        <v>982.60768141000005</v>
      </c>
      <c r="AE28" s="28">
        <v>953.12943961999997</v>
      </c>
      <c r="AF28" s="28">
        <v>0.1060454654</v>
      </c>
      <c r="AG28" s="28"/>
      <c r="AH28" s="17" t="s">
        <v>195</v>
      </c>
      <c r="AI28" s="17">
        <v>9.8716036310891404</v>
      </c>
      <c r="AJ28" s="17">
        <v>24.656600010994101</v>
      </c>
      <c r="AK28" s="17">
        <v>122.13658745193101</v>
      </c>
      <c r="AL28" s="17">
        <v>122.13658745193101</v>
      </c>
      <c r="AM28" s="17">
        <v>58.2795949595561</v>
      </c>
      <c r="AN28" s="17">
        <v>1.38643764270793E-3</v>
      </c>
      <c r="AO28" s="17">
        <v>6.76911824490043E-3</v>
      </c>
      <c r="AP28" s="17">
        <v>194.06798018292901</v>
      </c>
      <c r="AQ28" s="17">
        <v>0.105450491477125</v>
      </c>
      <c r="AR28" s="17">
        <v>28.4153262138156</v>
      </c>
      <c r="AS28" s="17">
        <v>483.29015061243302</v>
      </c>
      <c r="AT28" s="5">
        <v>7.3351742610382598E-6</v>
      </c>
      <c r="AU28" s="5">
        <v>2.9340709535541199E-5</v>
      </c>
      <c r="AV28" s="17">
        <v>81480.072753054701</v>
      </c>
      <c r="AW28" s="17">
        <v>29.131683776737901</v>
      </c>
      <c r="AX28" s="17">
        <v>436.19005553442798</v>
      </c>
      <c r="AY28" s="17">
        <v>129.209252035692</v>
      </c>
      <c r="AZ28" s="17">
        <v>11.758355564410699</v>
      </c>
      <c r="BA28" s="17">
        <v>313.82003871316198</v>
      </c>
      <c r="BB28" s="17">
        <v>50.9426100685086</v>
      </c>
      <c r="BC28" s="17">
        <v>347.14580453935702</v>
      </c>
      <c r="BD28" s="17">
        <v>30.488856365285699</v>
      </c>
      <c r="BE28" s="17">
        <v>298.27529876871398</v>
      </c>
      <c r="BF28" s="17">
        <v>100.033241043435</v>
      </c>
      <c r="BG28" s="17">
        <v>415.296675944669</v>
      </c>
      <c r="BH28" s="17">
        <v>330.24192923204799</v>
      </c>
      <c r="BI28" s="17">
        <v>330.24192923204799</v>
      </c>
      <c r="BJ28" s="17">
        <v>76.204753986788802</v>
      </c>
      <c r="BK28" s="5">
        <v>2.7030780099441601E-5</v>
      </c>
      <c r="BL28" s="17">
        <v>1.39627653594565E-4</v>
      </c>
      <c r="BM28" s="17">
        <v>124.611079773144</v>
      </c>
      <c r="BN28" s="17">
        <v>167.034053811055</v>
      </c>
      <c r="BO28" s="17">
        <v>8.7074673171691792</v>
      </c>
      <c r="BP28" s="17">
        <v>200.71095743042</v>
      </c>
      <c r="BQ28" s="17">
        <v>2.3791896685152398</v>
      </c>
      <c r="BR28" s="17">
        <v>2.97385045167193E-3</v>
      </c>
      <c r="BS28" s="17">
        <v>6.0378380297293199E-3</v>
      </c>
      <c r="BT28" s="17">
        <v>6.4785031535501796</v>
      </c>
      <c r="BU28" s="17">
        <v>11.618280876290701</v>
      </c>
      <c r="BV28" s="17">
        <v>28.222148018871501</v>
      </c>
      <c r="BW28" s="17">
        <v>0</v>
      </c>
      <c r="BX28" s="17">
        <v>7.9013332098744997E-3</v>
      </c>
      <c r="BY28" s="17">
        <v>7.5914719533501903E-3</v>
      </c>
      <c r="BZ28" s="17">
        <v>6411.2169434018297</v>
      </c>
      <c r="CA28" s="17">
        <v>14018.7490409784</v>
      </c>
      <c r="CB28" s="17">
        <v>1433.02826099196</v>
      </c>
      <c r="CC28" s="17">
        <v>15576.3883817435</v>
      </c>
      <c r="CD28" s="17">
        <v>140.628212460529</v>
      </c>
      <c r="CE28" s="17">
        <v>3.1728449276409898</v>
      </c>
      <c r="CF28" s="17">
        <v>3.4878481111394002E-3</v>
      </c>
      <c r="CG28" s="17">
        <v>0.245362567013343</v>
      </c>
      <c r="CH28" s="17">
        <v>0.138314894319019</v>
      </c>
      <c r="CI28" s="17">
        <v>4.3543760518968</v>
      </c>
      <c r="CJ28" s="17">
        <v>0.67830120923516102</v>
      </c>
      <c r="CK28" s="17">
        <v>2319.4261527284798</v>
      </c>
      <c r="CL28" s="17">
        <v>5.5834639843030898</v>
      </c>
      <c r="CM28" s="17">
        <v>3.5331589874171101</v>
      </c>
      <c r="CN28" s="17">
        <v>461.38708741877298</v>
      </c>
      <c r="CO28" s="17">
        <v>3.3017991471419799</v>
      </c>
      <c r="CP28" s="5">
        <v>9.1529312797279398E-6</v>
      </c>
      <c r="CQ28" s="17">
        <v>2.46686317785236</v>
      </c>
      <c r="CR28" s="17">
        <v>1198.0330162120399</v>
      </c>
      <c r="CS28" s="17">
        <v>1151.7259240191499</v>
      </c>
      <c r="CT28" s="17">
        <v>46.307092192882301</v>
      </c>
      <c r="CU28" s="17">
        <v>1.2497078547374501</v>
      </c>
      <c r="CV28" s="17">
        <v>73.005883706190005</v>
      </c>
      <c r="CW28" s="17">
        <v>2.9150601652364099</v>
      </c>
      <c r="CX28" s="17">
        <v>102.80869324889601</v>
      </c>
      <c r="CY28" s="17">
        <v>16.341560815489601</v>
      </c>
      <c r="CZ28" s="17">
        <v>11.896269839007401</v>
      </c>
      <c r="DA28" s="17">
        <v>412.26339800591899</v>
      </c>
      <c r="DB28" s="17">
        <v>29.433136693581101</v>
      </c>
      <c r="DC28" s="17">
        <v>3.0867415200868602</v>
      </c>
      <c r="DD28" s="17">
        <v>51.120077596080101</v>
      </c>
      <c r="DE28" s="17">
        <v>8.78573427911616E-2</v>
      </c>
      <c r="DF28" s="17">
        <v>11.397387717301299</v>
      </c>
      <c r="DG28" s="17">
        <v>205.83853255281099</v>
      </c>
      <c r="DH28" s="17">
        <v>15.5675715642707</v>
      </c>
      <c r="DI28" s="17">
        <v>0</v>
      </c>
      <c r="DJ28" s="17">
        <v>662.38347763394597</v>
      </c>
      <c r="DK28" s="17">
        <v>533.11043907820897</v>
      </c>
      <c r="DL28" s="17">
        <v>101.269620018419</v>
      </c>
      <c r="DM28" s="17">
        <v>6372.4349467859302</v>
      </c>
      <c r="DN28" s="17">
        <v>363.51748545259898</v>
      </c>
      <c r="DO28" s="17">
        <v>811.21287932506903</v>
      </c>
      <c r="DQ28" s="25">
        <f t="shared" si="0"/>
        <v>7.9999982485796216E-3</v>
      </c>
      <c r="DR28" s="94">
        <f t="shared" si="1"/>
        <v>1.0060858991797885</v>
      </c>
      <c r="DS28" s="40">
        <f t="shared" si="2"/>
        <v>-3.1443019580222908E-3</v>
      </c>
      <c r="DT28" s="40">
        <f t="shared" si="3"/>
        <v>-9.1401033364451965E-3</v>
      </c>
      <c r="DU28" s="40">
        <f t="shared" si="4"/>
        <v>-9.4884752204077733E-3</v>
      </c>
      <c r="DV28" s="40">
        <f t="shared" si="5"/>
        <v>-1.0757265180604042E-2</v>
      </c>
      <c r="DW28" s="40">
        <f t="shared" si="6"/>
        <v>-1.0810509981249406E-2</v>
      </c>
      <c r="DX28" s="40">
        <f t="shared" si="7"/>
        <v>-9.0785369616390634E-3</v>
      </c>
      <c r="DY28" s="40">
        <f t="shared" si="8"/>
        <v>2.4509827960231198E-3</v>
      </c>
      <c r="DZ28" s="40">
        <f t="shared" si="9"/>
        <v>-8.9378794056782299E-3</v>
      </c>
      <c r="EA28" s="40">
        <f t="shared" si="10"/>
        <v>1.1613617063812468E-3</v>
      </c>
      <c r="EB28" s="40">
        <f t="shared" si="11"/>
        <v>-9.8580519887571452E-3</v>
      </c>
      <c r="EC28" s="40">
        <f t="shared" si="12"/>
        <v>-1.0600278996183037E-2</v>
      </c>
      <c r="ED28" s="40">
        <f t="shared" si="13"/>
        <v>2.5060985207107467E-3</v>
      </c>
      <c r="EE28" s="40">
        <f t="shared" si="14"/>
        <v>-8.8820342246203146E-4</v>
      </c>
      <c r="EF28" s="40">
        <f t="shared" si="15"/>
        <v>4.5676020681831835E-3</v>
      </c>
      <c r="EG28" s="40">
        <f t="shared" si="16"/>
        <v>3.8970541985384978E-3</v>
      </c>
      <c r="EH28" s="40">
        <f t="shared" si="17"/>
        <v>-4.8420813999317516E-3</v>
      </c>
      <c r="EI28" s="40">
        <f t="shared" si="18"/>
        <v>-8.0950529928314648E-3</v>
      </c>
      <c r="EJ28" s="40">
        <f t="shared" si="19"/>
        <v>-9.7488626194261289E-3</v>
      </c>
      <c r="EK28" s="40">
        <f t="shared" si="20"/>
        <v>-1.0419395817790106E-2</v>
      </c>
      <c r="EL28" s="40">
        <f t="shared" si="21"/>
        <v>-6.9536285032149835E-3</v>
      </c>
      <c r="EM28" s="40">
        <f t="shared" si="22"/>
        <v>-5.9053848993122961E-3</v>
      </c>
      <c r="EN28" s="40">
        <f t="shared" si="23"/>
        <v>-7.4857243342287254E-3</v>
      </c>
      <c r="EO28" s="40">
        <f t="shared" si="24"/>
        <v>-4.6255122939702674E-3</v>
      </c>
      <c r="EP28" s="40">
        <f t="shared" si="25"/>
        <v>-3.7576518288597966E-3</v>
      </c>
      <c r="EQ28" s="40">
        <f t="shared" si="26"/>
        <v>-6.4912302708720632E-3</v>
      </c>
      <c r="ER28" s="40">
        <f t="shared" si="27"/>
        <v>3.7272155185770241E-3</v>
      </c>
      <c r="ES28" s="40">
        <f t="shared" si="28"/>
        <v>9.188970656206252E-3</v>
      </c>
      <c r="ET28" s="40">
        <f t="shared" si="29"/>
        <v>3.7015280479109286E-3</v>
      </c>
      <c r="EU28" s="40">
        <f t="shared" si="30"/>
        <v>-1.1760223266806613E-2</v>
      </c>
      <c r="EV28" s="40">
        <f t="shared" si="31"/>
        <v>-1.1760341500171793E-2</v>
      </c>
      <c r="EW28" s="40">
        <f t="shared" si="32"/>
        <v>-5.6105550636302579E-3</v>
      </c>
    </row>
    <row r="29" spans="1:153" x14ac:dyDescent="0.3">
      <c r="A29" s="17" t="s">
        <v>196</v>
      </c>
      <c r="B29" s="15">
        <v>123833.13963999999</v>
      </c>
      <c r="C29" s="15">
        <v>31.083889369000001</v>
      </c>
      <c r="D29" s="15">
        <v>10690.932142</v>
      </c>
      <c r="E29" s="15">
        <v>1274.0779963</v>
      </c>
      <c r="F29" s="15">
        <v>1209.1484195</v>
      </c>
      <c r="G29" s="15">
        <v>11.568516935</v>
      </c>
      <c r="H29" s="15">
        <v>9414.1069399000007</v>
      </c>
      <c r="I29" s="15">
        <v>106.04683669000001</v>
      </c>
      <c r="J29" s="15">
        <v>267.40885850000001</v>
      </c>
      <c r="K29" s="15">
        <v>268.47432562</v>
      </c>
      <c r="L29" s="28">
        <v>17.305255953</v>
      </c>
      <c r="M29" s="28">
        <v>39.739148942</v>
      </c>
      <c r="N29" s="28">
        <v>15.179182020000001</v>
      </c>
      <c r="O29" s="28">
        <v>859.64513347000002</v>
      </c>
      <c r="P29" s="28">
        <v>590.08300092000002</v>
      </c>
      <c r="Q29" s="28">
        <v>2.0633230000000001E-4</v>
      </c>
      <c r="R29" s="28">
        <v>3.6734199999999998E-5</v>
      </c>
      <c r="S29" s="28">
        <v>9.1006153999999995E-3</v>
      </c>
      <c r="T29" s="28">
        <v>1.50347667E-2</v>
      </c>
      <c r="U29" s="17">
        <v>9.1892086999999997E-3</v>
      </c>
      <c r="V29" s="28">
        <v>3.2367988618000001</v>
      </c>
      <c r="W29" s="28">
        <v>6.6086447999999997E-3</v>
      </c>
      <c r="X29" s="28">
        <v>0.55198186339999999</v>
      </c>
      <c r="Y29" s="28">
        <v>0.28296473080000001</v>
      </c>
      <c r="Z29" s="28">
        <v>4.7121928439999996</v>
      </c>
      <c r="AA29" s="28">
        <v>163.45744576000001</v>
      </c>
      <c r="AB29" s="28">
        <v>120.04887357</v>
      </c>
      <c r="AC29" s="28">
        <v>22.781513973999999</v>
      </c>
      <c r="AD29" s="28">
        <v>728.53292094000005</v>
      </c>
      <c r="AE29" s="28">
        <v>706.67681526000001</v>
      </c>
      <c r="AF29" s="28">
        <v>0.25730150159999998</v>
      </c>
      <c r="AG29" s="28"/>
      <c r="AH29" s="17" t="s">
        <v>196</v>
      </c>
      <c r="AI29" s="17">
        <v>9.1955612740064101</v>
      </c>
      <c r="AJ29" s="17">
        <v>17.042967243123901</v>
      </c>
      <c r="AK29" s="17">
        <v>104.660634884392</v>
      </c>
      <c r="AL29" s="17">
        <v>104.660634884392</v>
      </c>
      <c r="AM29" s="17">
        <v>45.032666880751997</v>
      </c>
      <c r="AN29" s="17">
        <v>1.5441650141922499E-3</v>
      </c>
      <c r="AO29" s="17">
        <v>7.5391660565375402E-3</v>
      </c>
      <c r="AP29" s="17">
        <v>266.551488883628</v>
      </c>
      <c r="AQ29" s="17">
        <v>0.25422628484346199</v>
      </c>
      <c r="AR29" s="17">
        <v>39.589163011230397</v>
      </c>
      <c r="AS29" s="17">
        <v>550.46579554420896</v>
      </c>
      <c r="AT29" s="5">
        <v>7.2598484631028896E-6</v>
      </c>
      <c r="AU29" s="5">
        <v>2.9038022795791298E-5</v>
      </c>
      <c r="AV29" s="17">
        <v>122878.022173206</v>
      </c>
      <c r="AW29" s="17">
        <v>21.467649110930999</v>
      </c>
      <c r="AX29" s="17">
        <v>320.92730831859001</v>
      </c>
      <c r="AY29" s="17">
        <v>95.132785383356193</v>
      </c>
      <c r="AZ29" s="17">
        <v>8.6475312328797305</v>
      </c>
      <c r="BA29" s="17">
        <v>231.104104556403</v>
      </c>
      <c r="BB29" s="17">
        <v>38.299350558595997</v>
      </c>
      <c r="BC29" s="17">
        <v>401.61598411747798</v>
      </c>
      <c r="BD29" s="17">
        <v>35.774111122634203</v>
      </c>
      <c r="BE29" s="17">
        <v>414.17267581841702</v>
      </c>
      <c r="BF29" s="17">
        <v>162.95939355886901</v>
      </c>
      <c r="BG29" s="17">
        <v>698.67650789810295</v>
      </c>
      <c r="BH29" s="17">
        <v>264.64985836604001</v>
      </c>
      <c r="BI29" s="17">
        <v>264.64985836604001</v>
      </c>
      <c r="BJ29" s="17">
        <v>120.41444392346</v>
      </c>
      <c r="BK29" s="5">
        <v>2.9543061326290402E-5</v>
      </c>
      <c r="BL29" s="17">
        <v>1.6562737206192701E-4</v>
      </c>
      <c r="BM29" s="17">
        <v>84.311331228360203</v>
      </c>
      <c r="BN29" s="17">
        <v>263.54995704440501</v>
      </c>
      <c r="BO29" s="17">
        <v>12.5103199809234</v>
      </c>
      <c r="BP29" s="17">
        <v>214.87538225780901</v>
      </c>
      <c r="BQ29" s="17">
        <v>1.88547879539653</v>
      </c>
      <c r="BR29" s="17">
        <v>2.9581341122262698E-3</v>
      </c>
      <c r="BS29" s="17">
        <v>6.0059832680214196E-3</v>
      </c>
      <c r="BT29" s="17">
        <v>9.6553982777830907</v>
      </c>
      <c r="BU29" s="17">
        <v>15.083177243517101</v>
      </c>
      <c r="BV29" s="17">
        <v>30.631254370277301</v>
      </c>
      <c r="BW29" s="17">
        <v>0</v>
      </c>
      <c r="BX29" s="17">
        <v>7.5471908794788201E-3</v>
      </c>
      <c r="BY29" s="17">
        <v>7.2511978119126699E-3</v>
      </c>
      <c r="BZ29" s="17">
        <v>9429.1730783687908</v>
      </c>
      <c r="CA29" s="17">
        <v>9485.0412124428694</v>
      </c>
      <c r="CB29" s="17">
        <v>969.57333369797698</v>
      </c>
      <c r="CC29" s="17">
        <v>10538.9258773692</v>
      </c>
      <c r="CD29" s="17">
        <v>196.012316199628</v>
      </c>
      <c r="CE29" s="17">
        <v>3.2060278082100102</v>
      </c>
      <c r="CF29" s="17">
        <v>6.5257793684727998E-3</v>
      </c>
      <c r="CG29" s="17">
        <v>0.54574310243930202</v>
      </c>
      <c r="CH29" s="17">
        <v>0.27997779556804903</v>
      </c>
      <c r="CI29" s="17">
        <v>4.6631476321852698</v>
      </c>
      <c r="CJ29" s="17">
        <v>0.48155598384011999</v>
      </c>
      <c r="CK29" s="17">
        <v>3796.42610140646</v>
      </c>
      <c r="CL29" s="17">
        <v>4.2112126431763999</v>
      </c>
      <c r="CM29" s="17">
        <v>2.5989448761829101</v>
      </c>
      <c r="CN29" s="17">
        <v>381.16095027695502</v>
      </c>
      <c r="CO29" s="17">
        <v>2.4661247739986898</v>
      </c>
      <c r="CP29" s="5">
        <v>9.2866097477361403E-6</v>
      </c>
      <c r="CQ29" s="17">
        <v>1.8148658530509101</v>
      </c>
      <c r="CR29" s="17">
        <v>1254.2443013069501</v>
      </c>
      <c r="CS29" s="17">
        <v>1190.2174399688499</v>
      </c>
      <c r="CT29" s="17">
        <v>64.026861338095301</v>
      </c>
      <c r="CU29" s="17">
        <v>0.92098396313872</v>
      </c>
      <c r="CV29" s="17">
        <v>149.43547422741801</v>
      </c>
      <c r="CW29" s="17">
        <v>2.15755879826055</v>
      </c>
      <c r="CX29" s="17">
        <v>116.394707184311</v>
      </c>
      <c r="CY29" s="17">
        <v>12.018181282759199</v>
      </c>
      <c r="CZ29" s="17">
        <v>8.9890025421496293</v>
      </c>
      <c r="DA29" s="17">
        <v>466.24233145830198</v>
      </c>
      <c r="DB29" s="17">
        <v>25.049845549753101</v>
      </c>
      <c r="DC29" s="17">
        <v>2.67349270049659</v>
      </c>
      <c r="DD29" s="17">
        <v>38.587212292531298</v>
      </c>
      <c r="DE29" s="17">
        <v>6.4841112286909405E-2</v>
      </c>
      <c r="DF29" s="17">
        <v>11.403264443040801</v>
      </c>
      <c r="DG29" s="17">
        <v>243.56159870002301</v>
      </c>
      <c r="DH29" s="17">
        <v>22.707062316503698</v>
      </c>
      <c r="DI29" s="17">
        <v>0</v>
      </c>
      <c r="DJ29" s="17">
        <v>1058.5813430390399</v>
      </c>
      <c r="DK29" s="17">
        <v>858.37364100103196</v>
      </c>
      <c r="DL29" s="17">
        <v>173.417077544628</v>
      </c>
      <c r="DM29" s="17">
        <v>9386.3159847219704</v>
      </c>
      <c r="DN29" s="17">
        <v>588.41849086732896</v>
      </c>
      <c r="DO29" s="17">
        <v>1315.66706466183</v>
      </c>
      <c r="DQ29" s="25">
        <f t="shared" si="0"/>
        <v>7.9999928085087296E-3</v>
      </c>
      <c r="DR29" s="94">
        <f t="shared" si="1"/>
        <v>1.0045659120912378</v>
      </c>
      <c r="DS29" s="40">
        <f t="shared" si="2"/>
        <v>-7.7129391176760142E-3</v>
      </c>
      <c r="DT29" s="40">
        <f t="shared" si="3"/>
        <v>-1.4561723385044413E-2</v>
      </c>
      <c r="DU29" s="40">
        <f t="shared" si="4"/>
        <v>-1.4218242395687232E-2</v>
      </c>
      <c r="DV29" s="40">
        <f t="shared" si="5"/>
        <v>-1.5567096402769815E-2</v>
      </c>
      <c r="DW29" s="40">
        <f t="shared" si="6"/>
        <v>-1.5656456416639358E-2</v>
      </c>
      <c r="DX29" s="40">
        <f t="shared" si="7"/>
        <v>-1.4284673903120266E-2</v>
      </c>
      <c r="DY29" s="40">
        <f t="shared" si="8"/>
        <v>-2.9520543324447882E-3</v>
      </c>
      <c r="DZ29" s="40">
        <f t="shared" si="9"/>
        <v>-1.3071599765490471E-2</v>
      </c>
      <c r="EA29" s="40">
        <f t="shared" si="10"/>
        <v>-3.2062124687317023E-3</v>
      </c>
      <c r="EB29" s="40">
        <f t="shared" si="11"/>
        <v>-1.4245188045925726E-2</v>
      </c>
      <c r="EC29" s="40">
        <f t="shared" si="12"/>
        <v>-1.5156592343300725E-2</v>
      </c>
      <c r="ED29" s="40">
        <f t="shared" si="13"/>
        <v>-3.7742612703787369E-3</v>
      </c>
      <c r="EE29" s="40">
        <f t="shared" si="14"/>
        <v>-6.3247661406526804E-3</v>
      </c>
      <c r="EF29" s="40">
        <f t="shared" si="15"/>
        <v>-1.4790899400961195E-3</v>
      </c>
      <c r="EG29" s="40">
        <f t="shared" si="16"/>
        <v>-2.8208066493627506E-3</v>
      </c>
      <c r="EH29" s="40">
        <f t="shared" si="17"/>
        <v>-9.0885278943066573E-3</v>
      </c>
      <c r="EI29" s="40">
        <f t="shared" si="18"/>
        <v>-1.1877997645404283E-2</v>
      </c>
      <c r="EJ29" s="40">
        <f t="shared" si="19"/>
        <v>-1.499876807806972E-2</v>
      </c>
      <c r="EK29" s="40">
        <f t="shared" si="20"/>
        <v>-1.5722093553238201E-2</v>
      </c>
      <c r="EL29" s="40">
        <f t="shared" si="21"/>
        <v>-1.1521952839117651E-2</v>
      </c>
      <c r="EM29" s="40">
        <f t="shared" si="22"/>
        <v>-9.5066313675351288E-3</v>
      </c>
      <c r="EN29" s="40">
        <f t="shared" si="23"/>
        <v>-1.2538944675495335E-2</v>
      </c>
      <c r="EO29" s="40">
        <f t="shared" si="24"/>
        <v>-1.1302474545575758E-2</v>
      </c>
      <c r="EP29" s="40">
        <f t="shared" si="25"/>
        <v>-1.0555856991457191E-2</v>
      </c>
      <c r="EQ29" s="40">
        <f t="shared" si="26"/>
        <v>-1.0408150395877509E-2</v>
      </c>
      <c r="ER29" s="40">
        <f t="shared" si="27"/>
        <v>-3.0469838728685323E-3</v>
      </c>
      <c r="ES29" s="40">
        <f t="shared" si="28"/>
        <v>3.0451793722732286E-3</v>
      </c>
      <c r="ET29" s="40">
        <f t="shared" si="29"/>
        <v>-3.2680732975547935E-3</v>
      </c>
      <c r="EU29" s="40">
        <f t="shared" si="30"/>
        <v>-1.7781203027215094E-2</v>
      </c>
      <c r="EV29" s="40">
        <f t="shared" si="31"/>
        <v>-1.7781445405920065E-2</v>
      </c>
      <c r="EW29" s="40">
        <f t="shared" si="32"/>
        <v>-1.1951802602841828E-2</v>
      </c>
    </row>
    <row r="30" spans="1:153" x14ac:dyDescent="0.3">
      <c r="A30" s="17" t="s">
        <v>197</v>
      </c>
      <c r="B30" s="15">
        <v>66098.154681999993</v>
      </c>
      <c r="C30" s="15">
        <v>10.521015461999999</v>
      </c>
      <c r="D30" s="15">
        <v>3566.7230964999999</v>
      </c>
      <c r="E30" s="15">
        <v>420.12582497</v>
      </c>
      <c r="F30" s="15">
        <v>393.58261503</v>
      </c>
      <c r="G30" s="15">
        <v>4.3813269712</v>
      </c>
      <c r="H30" s="15">
        <v>7025.2618352</v>
      </c>
      <c r="I30" s="15">
        <v>41.557687268000002</v>
      </c>
      <c r="J30" s="15">
        <v>164.12475731999999</v>
      </c>
      <c r="K30" s="15">
        <v>91.460530792</v>
      </c>
      <c r="L30" s="28">
        <v>5.6314147097999996</v>
      </c>
      <c r="M30" s="28">
        <v>29.997427366</v>
      </c>
      <c r="N30" s="28">
        <v>12.152255443</v>
      </c>
      <c r="O30" s="28">
        <v>607.91234641999995</v>
      </c>
      <c r="P30" s="28">
        <v>470.44638158999999</v>
      </c>
      <c r="Q30" s="28">
        <v>1.3068110000000001E-4</v>
      </c>
      <c r="R30" s="28">
        <v>2.16404E-5</v>
      </c>
      <c r="S30" s="28">
        <v>3.057139E-3</v>
      </c>
      <c r="T30" s="28">
        <v>5.0005299E-3</v>
      </c>
      <c r="U30" s="17">
        <v>4.7270423000000004E-3</v>
      </c>
      <c r="V30" s="28">
        <v>2.0503940496999999</v>
      </c>
      <c r="W30" s="28">
        <v>3.2526310999999998E-3</v>
      </c>
      <c r="X30" s="28">
        <v>0.30919389079999998</v>
      </c>
      <c r="Y30" s="28">
        <v>0.1690060404</v>
      </c>
      <c r="Z30" s="28">
        <v>2.7564729852999998</v>
      </c>
      <c r="AA30" s="28">
        <v>134.3593425</v>
      </c>
      <c r="AB30" s="28">
        <v>79.225291444999996</v>
      </c>
      <c r="AC30" s="28">
        <v>17.94886709</v>
      </c>
      <c r="AD30" s="28">
        <v>124.77871116999999</v>
      </c>
      <c r="AE30" s="28">
        <v>121.03534517</v>
      </c>
      <c r="AF30" s="28">
        <v>0.13563399549999999</v>
      </c>
      <c r="AG30" s="28"/>
      <c r="AH30" s="17" t="s">
        <v>197</v>
      </c>
      <c r="AI30" s="17">
        <v>5.7133437503199396</v>
      </c>
      <c r="AJ30" s="17">
        <v>5.6177501693269098</v>
      </c>
      <c r="AK30" s="17">
        <v>41.6061285145773</v>
      </c>
      <c r="AL30" s="17">
        <v>41.6061285145773</v>
      </c>
      <c r="AM30" s="17">
        <v>13.5195763569172</v>
      </c>
      <c r="AN30" s="17">
        <v>8.0307138014848098E-4</v>
      </c>
      <c r="AO30" s="17">
        <v>3.9207917899877001E-3</v>
      </c>
      <c r="AP30" s="17">
        <v>165.29032981270799</v>
      </c>
      <c r="AQ30" s="17">
        <v>0.13546924848334099</v>
      </c>
      <c r="AR30" s="17">
        <v>30.208234050787901</v>
      </c>
      <c r="AS30" s="17">
        <v>392.23916511814002</v>
      </c>
      <c r="AT30" s="5">
        <v>4.3136761520527699E-6</v>
      </c>
      <c r="AU30" s="5">
        <v>1.7253851750194202E-5</v>
      </c>
      <c r="AV30" s="17">
        <v>66062.5748168235</v>
      </c>
      <c r="AW30" s="17">
        <v>3.6889795466194801</v>
      </c>
      <c r="AX30" s="17">
        <v>55.054470488378897</v>
      </c>
      <c r="AY30" s="17">
        <v>16.3323594525923</v>
      </c>
      <c r="AZ30" s="17">
        <v>1.4827686491729899</v>
      </c>
      <c r="BA30" s="17">
        <v>39.684752272138503</v>
      </c>
      <c r="BB30" s="17">
        <v>6.7218913055220204</v>
      </c>
      <c r="BC30" s="17">
        <v>252.718419970898</v>
      </c>
      <c r="BD30" s="17">
        <v>29.302850524317499</v>
      </c>
      <c r="BE30" s="17">
        <v>309.92805549731298</v>
      </c>
      <c r="BF30" s="17">
        <v>135.55682808472301</v>
      </c>
      <c r="BG30" s="17">
        <v>540.93934482965199</v>
      </c>
      <c r="BH30" s="17">
        <v>91.287517057182299</v>
      </c>
      <c r="BI30" s="17">
        <v>91.287517057182299</v>
      </c>
      <c r="BJ30" s="17">
        <v>80.228131629739195</v>
      </c>
      <c r="BK30" s="5">
        <v>1.3773838706614399E-5</v>
      </c>
      <c r="BL30" s="17">
        <v>1.14785507859697E-4</v>
      </c>
      <c r="BM30" s="17">
        <v>28.491434450525499</v>
      </c>
      <c r="BN30" s="17">
        <v>198.08761924230399</v>
      </c>
      <c r="BO30" s="17">
        <v>10.277547690271399</v>
      </c>
      <c r="BP30" s="17">
        <v>142.08987707843499</v>
      </c>
      <c r="BQ30" s="17">
        <v>0.57964953096667104</v>
      </c>
      <c r="BR30" s="17">
        <v>1.00391867149479E-3</v>
      </c>
      <c r="BS30" s="17">
        <v>2.0382521977325399E-3</v>
      </c>
      <c r="BT30" s="17">
        <v>8.6727383065698902</v>
      </c>
      <c r="BU30" s="17">
        <v>12.2562638919973</v>
      </c>
      <c r="BV30" s="17">
        <v>10.4841581617861</v>
      </c>
      <c r="BW30" s="17">
        <v>0</v>
      </c>
      <c r="BX30" s="17">
        <v>2.5314096904159502E-3</v>
      </c>
      <c r="BY30" s="17">
        <v>2.4321507740978901E-3</v>
      </c>
      <c r="BZ30" s="17">
        <v>7123.41005164327</v>
      </c>
      <c r="CA30" s="17">
        <v>3205.2877479235199</v>
      </c>
      <c r="CB30" s="17">
        <v>327.65162393558097</v>
      </c>
      <c r="CC30" s="17">
        <v>3561.43080630962</v>
      </c>
      <c r="CD30" s="17">
        <v>146.53327781543999</v>
      </c>
      <c r="CE30" s="17">
        <v>2.06349974404338</v>
      </c>
      <c r="CF30" s="17">
        <v>3.2467496623070202E-3</v>
      </c>
      <c r="CG30" s="17">
        <v>0.309319016606315</v>
      </c>
      <c r="CH30" s="17">
        <v>0.16935199417979699</v>
      </c>
      <c r="CI30" s="17">
        <v>2.7705184045150602</v>
      </c>
      <c r="CJ30" s="17">
        <v>0.163108822456279</v>
      </c>
      <c r="CK30" s="17">
        <v>3036.22747818581</v>
      </c>
      <c r="CL30" s="17">
        <v>0.79550920705258499</v>
      </c>
      <c r="CM30" s="17">
        <v>0.44573761856732702</v>
      </c>
      <c r="CN30" s="17">
        <v>87.883973059519406</v>
      </c>
      <c r="CO30" s="17">
        <v>0.46482939202036899</v>
      </c>
      <c r="CP30" s="5">
        <v>2.2658937041507399E-6</v>
      </c>
      <c r="CQ30" s="17">
        <v>0.31131238027524699</v>
      </c>
      <c r="CR30" s="17">
        <v>417.64031706840302</v>
      </c>
      <c r="CS30" s="17">
        <v>391.18088532074398</v>
      </c>
      <c r="CT30" s="17">
        <v>26.4594317476589</v>
      </c>
      <c r="CU30" s="17">
        <v>0.158274648280119</v>
      </c>
      <c r="CV30" s="17">
        <v>79.5583845632367</v>
      </c>
      <c r="CW30" s="17">
        <v>0.37250404933943998</v>
      </c>
      <c r="CX30" s="17">
        <v>41.773210315426198</v>
      </c>
      <c r="CY30" s="17">
        <v>2.0607284247424702</v>
      </c>
      <c r="CZ30" s="17">
        <v>1.6655980599326501</v>
      </c>
      <c r="DA30" s="17">
        <v>167.88531854031899</v>
      </c>
      <c r="DB30" s="17">
        <v>23.927162182055401</v>
      </c>
      <c r="DC30" s="17">
        <v>0.71312226061938799</v>
      </c>
      <c r="DD30" s="17">
        <v>6.9181133285933898</v>
      </c>
      <c r="DE30" s="17">
        <v>1.1160650363487E-2</v>
      </c>
      <c r="DF30" s="17">
        <v>4.3663504312791703</v>
      </c>
      <c r="DG30" s="17">
        <v>178.89579173172001</v>
      </c>
      <c r="DH30" s="17">
        <v>18.081690945760698</v>
      </c>
      <c r="DI30" s="17">
        <v>0</v>
      </c>
      <c r="DJ30" s="17">
        <v>778.93053050323704</v>
      </c>
      <c r="DK30" s="17">
        <v>613.36766225981296</v>
      </c>
      <c r="DL30" s="17">
        <v>168.20421170667399</v>
      </c>
      <c r="DM30" s="17">
        <v>7087.8651923257103</v>
      </c>
      <c r="DN30" s="17">
        <v>474.55293434413602</v>
      </c>
      <c r="DO30" s="17">
        <v>1105.85346365642</v>
      </c>
      <c r="DQ30" s="25">
        <f t="shared" si="0"/>
        <v>7.9999966305813134E-3</v>
      </c>
      <c r="DR30" s="94">
        <f t="shared" si="1"/>
        <v>1.0050148893006663</v>
      </c>
      <c r="DS30" s="40">
        <f t="shared" si="2"/>
        <v>-5.3828832813364151E-4</v>
      </c>
      <c r="DT30" s="40">
        <f t="shared" si="3"/>
        <v>-3.5032074942786011E-3</v>
      </c>
      <c r="DU30" s="40">
        <f t="shared" si="4"/>
        <v>-1.4837962037403834E-3</v>
      </c>
      <c r="DV30" s="40">
        <f t="shared" si="5"/>
        <v>-5.9161035905718438E-3</v>
      </c>
      <c r="DW30" s="40">
        <f t="shared" si="6"/>
        <v>-6.1022250921142704E-3</v>
      </c>
      <c r="DX30" s="40">
        <f t="shared" si="7"/>
        <v>-3.4182657490015593E-3</v>
      </c>
      <c r="DY30" s="40">
        <f t="shared" si="8"/>
        <v>8.911177774476229E-3</v>
      </c>
      <c r="DZ30" s="40">
        <f t="shared" si="9"/>
        <v>1.165638652240354E-3</v>
      </c>
      <c r="EA30" s="40">
        <f t="shared" si="10"/>
        <v>7.1017469377605827E-3</v>
      </c>
      <c r="EB30" s="40">
        <f t="shared" si="11"/>
        <v>-1.8916764785803584E-3</v>
      </c>
      <c r="EC30" s="40">
        <f t="shared" si="12"/>
        <v>-2.4264844940846196E-3</v>
      </c>
      <c r="ED30" s="40">
        <f t="shared" si="13"/>
        <v>7.0274921317697936E-3</v>
      </c>
      <c r="EE30" s="40">
        <f t="shared" si="14"/>
        <v>8.558777379651902E-3</v>
      </c>
      <c r="EF30" s="40">
        <f t="shared" si="15"/>
        <v>8.9738526811297785E-3</v>
      </c>
      <c r="EG30" s="40">
        <f t="shared" si="16"/>
        <v>8.7290558814733226E-3</v>
      </c>
      <c r="EH30" s="40">
        <f t="shared" si="17"/>
        <v>1.1029924791122799E-3</v>
      </c>
      <c r="EI30" s="40">
        <f t="shared" si="18"/>
        <v>-3.3674099255571613E-3</v>
      </c>
      <c r="EJ30" s="40">
        <f t="shared" si="19"/>
        <v>-4.8961237198144377E-3</v>
      </c>
      <c r="EK30" s="40">
        <f t="shared" si="20"/>
        <v>-7.3931035761149429E-3</v>
      </c>
      <c r="EL30" s="40">
        <f t="shared" si="21"/>
        <v>-6.7254102291811654E-4</v>
      </c>
      <c r="EM30" s="40">
        <f t="shared" si="22"/>
        <v>6.3917930045191002E-3</v>
      </c>
      <c r="EN30" s="40">
        <f t="shared" si="23"/>
        <v>-1.808209265717109E-3</v>
      </c>
      <c r="EO30" s="40">
        <f t="shared" si="24"/>
        <v>4.0468395410812066E-4</v>
      </c>
      <c r="EP30" s="40">
        <f t="shared" si="25"/>
        <v>2.0469906222179437E-3</v>
      </c>
      <c r="EQ30" s="40">
        <f t="shared" si="26"/>
        <v>5.095431477095241E-3</v>
      </c>
      <c r="ER30" s="40">
        <f t="shared" si="27"/>
        <v>8.9125591301774318E-3</v>
      </c>
      <c r="ES30" s="40">
        <f t="shared" si="28"/>
        <v>1.2658081358216189E-2</v>
      </c>
      <c r="ET30" s="40">
        <f t="shared" si="29"/>
        <v>7.4001247596679372E-3</v>
      </c>
      <c r="EU30" s="40">
        <f t="shared" si="30"/>
        <v>-1.4533644710475262E-2</v>
      </c>
      <c r="EV30" s="40">
        <f t="shared" si="31"/>
        <v>-1.4533795890155422E-2</v>
      </c>
      <c r="EW30" s="40">
        <f t="shared" si="32"/>
        <v>-1.2146439839929393E-3</v>
      </c>
    </row>
    <row r="31" spans="1:153" x14ac:dyDescent="0.3">
      <c r="A31" s="17" t="s">
        <v>198</v>
      </c>
      <c r="B31" s="15">
        <v>295594.15360000002</v>
      </c>
      <c r="C31" s="15">
        <v>49.003853466000002</v>
      </c>
      <c r="D31" s="15">
        <v>16603.103374999999</v>
      </c>
      <c r="E31" s="15">
        <v>1746.4154649</v>
      </c>
      <c r="F31" s="15">
        <v>1645.4542044</v>
      </c>
      <c r="G31" s="15">
        <v>20.493544514</v>
      </c>
      <c r="H31" s="15">
        <v>20204.576654</v>
      </c>
      <c r="I31" s="15">
        <v>160.09496802999999</v>
      </c>
      <c r="J31" s="15">
        <v>574.71695308999995</v>
      </c>
      <c r="K31" s="15">
        <v>392.67577605999998</v>
      </c>
      <c r="L31" s="28">
        <v>23.343676533</v>
      </c>
      <c r="M31" s="28">
        <v>101.63050083</v>
      </c>
      <c r="N31" s="28">
        <v>32.499464752999998</v>
      </c>
      <c r="O31" s="28">
        <v>1805.6442852</v>
      </c>
      <c r="P31" s="28">
        <v>1290.8742904999999</v>
      </c>
      <c r="Q31" s="28">
        <v>5.2792089999999996E-4</v>
      </c>
      <c r="R31" s="28">
        <v>9.5843700000000005E-5</v>
      </c>
      <c r="S31" s="28">
        <v>1.44841845E-2</v>
      </c>
      <c r="T31" s="28">
        <v>2.4718789599999999E-2</v>
      </c>
      <c r="U31" s="17">
        <v>2.0092898200000001E-2</v>
      </c>
      <c r="V31" s="28">
        <v>6.0111168006</v>
      </c>
      <c r="W31" s="28">
        <v>1.17185967E-2</v>
      </c>
      <c r="X31" s="28">
        <v>1.0423316597000001</v>
      </c>
      <c r="Y31" s="28">
        <v>0.54515900610000001</v>
      </c>
      <c r="Z31" s="28">
        <v>8.4585892090999995</v>
      </c>
      <c r="AA31" s="28">
        <v>353.99496851999999</v>
      </c>
      <c r="AB31" s="28">
        <v>260.90477891</v>
      </c>
      <c r="AC31" s="28">
        <v>59.268752425000002</v>
      </c>
      <c r="AD31" s="28">
        <v>692.36495689000003</v>
      </c>
      <c r="AE31" s="28">
        <v>671.59400482000001</v>
      </c>
      <c r="AF31" s="28">
        <v>0.47670795440000002</v>
      </c>
      <c r="AG31" s="28"/>
      <c r="AH31" s="17" t="s">
        <v>198</v>
      </c>
      <c r="AI31" s="17">
        <v>20.623627705709399</v>
      </c>
      <c r="AJ31" s="17">
        <v>23.126643557340302</v>
      </c>
      <c r="AK31" s="17">
        <v>159.16955044442599</v>
      </c>
      <c r="AL31" s="17">
        <v>159.16955044442599</v>
      </c>
      <c r="AM31" s="17">
        <v>55.089948771143703</v>
      </c>
      <c r="AN31" s="17">
        <v>3.3936210365030301E-3</v>
      </c>
      <c r="AO31" s="17">
        <v>1.6568796000815698E-2</v>
      </c>
      <c r="AP31" s="17">
        <v>575.43241532532397</v>
      </c>
      <c r="AQ31" s="17">
        <v>0.47240201689362099</v>
      </c>
      <c r="AR31" s="17">
        <v>101.730262177689</v>
      </c>
      <c r="AS31" s="17">
        <v>1571.04501080353</v>
      </c>
      <c r="AT31" s="5">
        <v>1.9014424731449401E-5</v>
      </c>
      <c r="AU31" s="5">
        <v>7.6057079427018694E-5</v>
      </c>
      <c r="AV31" s="17">
        <v>294259.02361304499</v>
      </c>
      <c r="AW31" s="17">
        <v>20.450362505993802</v>
      </c>
      <c r="AX31" s="17">
        <v>305.00022387936298</v>
      </c>
      <c r="AY31" s="17">
        <v>90.507702717747804</v>
      </c>
      <c r="AZ31" s="17">
        <v>8.2129632026543593</v>
      </c>
      <c r="BA31" s="17">
        <v>219.93694251999301</v>
      </c>
      <c r="BB31" s="17">
        <v>37.568674922976001</v>
      </c>
      <c r="BC31" s="17">
        <v>920.79784162995395</v>
      </c>
      <c r="BD31" s="17">
        <v>107.018294424058</v>
      </c>
      <c r="BE31" s="17">
        <v>1081.0562408610199</v>
      </c>
      <c r="BF31" s="17">
        <v>354.20570660303503</v>
      </c>
      <c r="BG31" s="17">
        <v>1500.26248505486</v>
      </c>
      <c r="BH31" s="17">
        <v>389.66093328573498</v>
      </c>
      <c r="BI31" s="17">
        <v>389.66093328573498</v>
      </c>
      <c r="BJ31" s="17">
        <v>263.18519174738299</v>
      </c>
      <c r="BK31" s="5">
        <v>5.9993271159564901E-5</v>
      </c>
      <c r="BL31" s="17">
        <v>4.52937570924012E-4</v>
      </c>
      <c r="BM31" s="17">
        <v>131.93240196652201</v>
      </c>
      <c r="BN31" s="17">
        <v>566.66556573488299</v>
      </c>
      <c r="BO31" s="17">
        <v>31.085436608207299</v>
      </c>
      <c r="BP31" s="17">
        <v>408.67147586472697</v>
      </c>
      <c r="BQ31" s="17">
        <v>2.4279164342047101</v>
      </c>
      <c r="BR31" s="17">
        <v>4.7328278245341304E-3</v>
      </c>
      <c r="BS31" s="17">
        <v>9.6090861511158102E-3</v>
      </c>
      <c r="BT31" s="17">
        <v>25.538133739865099</v>
      </c>
      <c r="BU31" s="17">
        <v>32.504445923257897</v>
      </c>
      <c r="BV31" s="17">
        <v>48.553941221470801</v>
      </c>
      <c r="BW31" s="17">
        <v>0</v>
      </c>
      <c r="BX31" s="17">
        <v>1.2465246559411799E-2</v>
      </c>
      <c r="BY31" s="17">
        <v>1.19763734850113E-2</v>
      </c>
      <c r="BZ31" s="17">
        <v>20374.635281998701</v>
      </c>
      <c r="CA31" s="17">
        <v>14842.401787066499</v>
      </c>
      <c r="CB31" s="17">
        <v>1517.2239709210301</v>
      </c>
      <c r="CC31" s="17">
        <v>16491.5581599541</v>
      </c>
      <c r="CD31" s="17">
        <v>471.746738363178</v>
      </c>
      <c r="CE31" s="17">
        <v>5.9952316691744203</v>
      </c>
      <c r="CF31" s="17">
        <v>1.16079047374019E-2</v>
      </c>
      <c r="CG31" s="17">
        <v>1.03413627941379</v>
      </c>
      <c r="CH31" s="17">
        <v>0.54157353699631205</v>
      </c>
      <c r="CI31" s="17">
        <v>8.4253772035472299</v>
      </c>
      <c r="CJ31" s="17">
        <v>0.85416962703307497</v>
      </c>
      <c r="CK31" s="17">
        <v>8093.8141632698898</v>
      </c>
      <c r="CL31" s="17">
        <v>4.23660595247937</v>
      </c>
      <c r="CM31" s="17">
        <v>2.46913681002221</v>
      </c>
      <c r="CN31" s="17">
        <v>420.98491564565097</v>
      </c>
      <c r="CO31" s="17">
        <v>2.51074871498095</v>
      </c>
      <c r="CP31" s="5">
        <v>1.2453363228007501E-5</v>
      </c>
      <c r="CQ31" s="17">
        <v>1.7246134900819501</v>
      </c>
      <c r="CR31" s="17">
        <v>1725.3629213463601</v>
      </c>
      <c r="CS31" s="17">
        <v>1625.45022335201</v>
      </c>
      <c r="CT31" s="17">
        <v>99.912697994344995</v>
      </c>
      <c r="CU31" s="17">
        <v>0.87744432216141099</v>
      </c>
      <c r="CV31" s="17">
        <v>287.51062837238197</v>
      </c>
      <c r="CW31" s="17">
        <v>2.06881523724488</v>
      </c>
      <c r="CX31" s="17">
        <v>167.25048716634399</v>
      </c>
      <c r="CY31" s="17">
        <v>11.4142178353919</v>
      </c>
      <c r="CZ31" s="17">
        <v>8.8510144061023794</v>
      </c>
      <c r="DA31" s="17">
        <v>673.00146453038803</v>
      </c>
      <c r="DB31" s="17">
        <v>117.01067385973001</v>
      </c>
      <c r="DC31" s="17">
        <v>3.2823849997519798</v>
      </c>
      <c r="DD31" s="17">
        <v>38.351666076930201</v>
      </c>
      <c r="DE31" s="17">
        <v>6.1910165071071402E-2</v>
      </c>
      <c r="DF31" s="17">
        <v>20.319690414634199</v>
      </c>
      <c r="DG31" s="17">
        <v>464.856650189768</v>
      </c>
      <c r="DH31" s="17">
        <v>59.340298405970103</v>
      </c>
      <c r="DI31" s="17">
        <v>0</v>
      </c>
      <c r="DJ31" s="17">
        <v>2257.7509830470499</v>
      </c>
      <c r="DK31" s="17">
        <v>1809.48412339079</v>
      </c>
      <c r="DL31" s="17">
        <v>390.76178467831801</v>
      </c>
      <c r="DM31" s="17">
        <v>20238.336254677899</v>
      </c>
      <c r="DN31" s="17">
        <v>1291.92316234803</v>
      </c>
      <c r="DO31" s="17">
        <v>2960.6814149443599</v>
      </c>
      <c r="DQ31" s="25">
        <f t="shared" si="0"/>
        <v>7.9999961608775948E-3</v>
      </c>
      <c r="DR31" s="94">
        <f t="shared" si="1"/>
        <v>1.0067346952637619</v>
      </c>
      <c r="DS31" s="40">
        <f t="shared" si="2"/>
        <v>-4.5167672320127628E-3</v>
      </c>
      <c r="DT31" s="40">
        <f t="shared" si="3"/>
        <v>-9.1811605150880857E-3</v>
      </c>
      <c r="DU31" s="40">
        <f t="shared" si="4"/>
        <v>-6.7183352730223345E-3</v>
      </c>
      <c r="DV31" s="40">
        <f t="shared" si="5"/>
        <v>-1.2054716633447459E-2</v>
      </c>
      <c r="DW31" s="40">
        <f t="shared" si="6"/>
        <v>-1.2157118073841672E-2</v>
      </c>
      <c r="DX31" s="40">
        <f t="shared" si="7"/>
        <v>-8.4833591986507896E-3</v>
      </c>
      <c r="DY31" s="40">
        <f t="shared" si="8"/>
        <v>1.6708887919814448E-3</v>
      </c>
      <c r="DZ31" s="40">
        <f t="shared" si="9"/>
        <v>-5.7804289351591808E-3</v>
      </c>
      <c r="EA31" s="40">
        <f t="shared" si="10"/>
        <v>1.2448949547726063E-3</v>
      </c>
      <c r="EB31" s="40">
        <f t="shared" si="11"/>
        <v>-7.6776897330288344E-3</v>
      </c>
      <c r="EC31" s="40">
        <f t="shared" si="12"/>
        <v>-9.2972919391205514E-3</v>
      </c>
      <c r="ED31" s="40">
        <f t="shared" si="13"/>
        <v>9.8160834468256843E-4</v>
      </c>
      <c r="EE31" s="40">
        <f t="shared" si="14"/>
        <v>1.532693013794767E-4</v>
      </c>
      <c r="EF31" s="40">
        <f t="shared" si="15"/>
        <v>2.1265751079896215E-3</v>
      </c>
      <c r="EG31" s="40">
        <f t="shared" si="16"/>
        <v>8.1252826533855524E-4</v>
      </c>
      <c r="EH31" s="40">
        <f t="shared" si="17"/>
        <v>-4.8050658506142638E-3</v>
      </c>
      <c r="EI31" s="40">
        <f t="shared" si="18"/>
        <v>-8.056824199523957E-3</v>
      </c>
      <c r="EJ31" s="40">
        <f t="shared" si="19"/>
        <v>-9.8224739093912949E-3</v>
      </c>
      <c r="EK31" s="40">
        <f t="shared" si="20"/>
        <v>-1.1212909695905892E-2</v>
      </c>
      <c r="EL31" s="40">
        <f t="shared" si="21"/>
        <v>-6.4938945781984284E-3</v>
      </c>
      <c r="EM31" s="40">
        <f t="shared" si="22"/>
        <v>-2.6426256471998853E-3</v>
      </c>
      <c r="EN31" s="40">
        <f t="shared" si="23"/>
        <v>-9.4458377083750777E-3</v>
      </c>
      <c r="EO31" s="40">
        <f t="shared" si="24"/>
        <v>-7.8625456781853797E-3</v>
      </c>
      <c r="EP31" s="40">
        <f t="shared" si="25"/>
        <v>-6.5769235462841509E-3</v>
      </c>
      <c r="EQ31" s="40">
        <f t="shared" si="26"/>
        <v>-3.926423748896464E-3</v>
      </c>
      <c r="ER31" s="40">
        <f t="shared" si="27"/>
        <v>5.953137806339559E-4</v>
      </c>
      <c r="ES31" s="40">
        <f t="shared" si="28"/>
        <v>8.74040271285954E-3</v>
      </c>
      <c r="ET31" s="40">
        <f t="shared" si="29"/>
        <v>1.2071450476477653E-3</v>
      </c>
      <c r="EU31" s="40">
        <f t="shared" si="30"/>
        <v>-1.5437071207764943E-2</v>
      </c>
      <c r="EV31" s="40">
        <f t="shared" si="31"/>
        <v>-1.543715027659379E-2</v>
      </c>
      <c r="EW31" s="40">
        <f t="shared" si="32"/>
        <v>-9.0326529411463748E-3</v>
      </c>
    </row>
    <row r="32" spans="1:153" x14ac:dyDescent="0.3">
      <c r="A32" s="17" t="s">
        <v>199</v>
      </c>
      <c r="B32" s="15">
        <v>58534.040641</v>
      </c>
      <c r="C32" s="15">
        <v>11.873741216999999</v>
      </c>
      <c r="D32" s="15">
        <v>4225.7602581000001</v>
      </c>
      <c r="E32" s="15">
        <v>466.49824938</v>
      </c>
      <c r="F32" s="15">
        <v>442.00252620999998</v>
      </c>
      <c r="G32" s="15">
        <v>4.5932209769999996</v>
      </c>
      <c r="H32" s="15">
        <v>4562.4951364999997</v>
      </c>
      <c r="I32" s="15">
        <v>40.146606759999997</v>
      </c>
      <c r="J32" s="15">
        <v>129.66126689000001</v>
      </c>
      <c r="K32" s="15">
        <v>98.880794938999998</v>
      </c>
      <c r="L32" s="28">
        <v>6.2251061140999999</v>
      </c>
      <c r="M32" s="28">
        <v>20.204147168999999</v>
      </c>
      <c r="N32" s="28">
        <v>7.0922250510999998</v>
      </c>
      <c r="O32" s="28">
        <v>423.42375062000002</v>
      </c>
      <c r="P32" s="28">
        <v>291.66485705999997</v>
      </c>
      <c r="Q32" s="28">
        <v>9.6781799999999996E-5</v>
      </c>
      <c r="R32" s="28">
        <v>1.6817199999999999E-5</v>
      </c>
      <c r="S32" s="28">
        <v>3.5219258999999998E-3</v>
      </c>
      <c r="T32" s="28">
        <v>5.8009675000000004E-3</v>
      </c>
      <c r="U32" s="17">
        <v>3.9859880000000002E-3</v>
      </c>
      <c r="V32" s="28">
        <v>1.3976047928999999</v>
      </c>
      <c r="W32" s="28">
        <v>2.5876234E-3</v>
      </c>
      <c r="X32" s="28">
        <v>0.22363212760000001</v>
      </c>
      <c r="Y32" s="28">
        <v>0.11757767149999999</v>
      </c>
      <c r="Z32" s="28">
        <v>1.9815234952</v>
      </c>
      <c r="AA32" s="28">
        <v>80.555244857000005</v>
      </c>
      <c r="AB32" s="28">
        <v>60.209219324000003</v>
      </c>
      <c r="AC32" s="28">
        <v>11.732321128000001</v>
      </c>
      <c r="AD32" s="28">
        <v>248.56802141</v>
      </c>
      <c r="AE32" s="28">
        <v>241.1109763</v>
      </c>
      <c r="AF32" s="28">
        <v>0.10187160720000001</v>
      </c>
      <c r="AG32" s="28"/>
      <c r="AH32" s="17" t="s">
        <v>199</v>
      </c>
      <c r="AI32" s="17">
        <v>4.1890402065797696</v>
      </c>
      <c r="AJ32" s="17">
        <v>6.1550431032487696</v>
      </c>
      <c r="AK32" s="17">
        <v>39.822312575282702</v>
      </c>
      <c r="AL32" s="17">
        <v>39.822312575282702</v>
      </c>
      <c r="AM32" s="17">
        <v>14.7661096086079</v>
      </c>
      <c r="AN32" s="17">
        <v>6.7262181098673196E-4</v>
      </c>
      <c r="AO32" s="17">
        <v>3.28399832889653E-3</v>
      </c>
      <c r="AP32" s="17">
        <v>129.93433880374599</v>
      </c>
      <c r="AQ32" s="17">
        <v>0.101113346691023</v>
      </c>
      <c r="AR32" s="17">
        <v>20.230591031982801</v>
      </c>
      <c r="AS32" s="17">
        <v>290.22746800906901</v>
      </c>
      <c r="AT32" s="5">
        <v>3.3352826193113801E-6</v>
      </c>
      <c r="AU32" s="5">
        <v>1.33411172539228E-5</v>
      </c>
      <c r="AV32" s="17">
        <v>58315.993821326403</v>
      </c>
      <c r="AW32" s="17">
        <v>7.3348027356051801</v>
      </c>
      <c r="AX32" s="17">
        <v>109.673156868775</v>
      </c>
      <c r="AY32" s="17">
        <v>32.507683626823599</v>
      </c>
      <c r="AZ32" s="17">
        <v>2.9553358548697299</v>
      </c>
      <c r="BA32" s="17">
        <v>78.968145855586201</v>
      </c>
      <c r="BB32" s="17">
        <v>13.052818934065201</v>
      </c>
      <c r="BC32" s="17">
        <v>189.493087683672</v>
      </c>
      <c r="BD32" s="17">
        <v>19.051130188663102</v>
      </c>
      <c r="BE32" s="17">
        <v>212.859251135097</v>
      </c>
      <c r="BF32" s="17">
        <v>80.759611708889494</v>
      </c>
      <c r="BG32" s="17">
        <v>349.552582581134</v>
      </c>
      <c r="BH32" s="17">
        <v>97.902039331904007</v>
      </c>
      <c r="BI32" s="17">
        <v>97.902039331904007</v>
      </c>
      <c r="BJ32" s="17">
        <v>60.718263967848301</v>
      </c>
      <c r="BK32" s="5">
        <v>1.23971185937543E-5</v>
      </c>
      <c r="BL32" s="5">
        <v>8.0640814847303497E-5</v>
      </c>
      <c r="BM32" s="17">
        <v>33.459966050364599</v>
      </c>
      <c r="BN32" s="17">
        <v>132.504807715704</v>
      </c>
      <c r="BO32" s="17">
        <v>6.26416073875804</v>
      </c>
      <c r="BP32" s="17">
        <v>92.345020086565697</v>
      </c>
      <c r="BQ32" s="17">
        <v>0.65345776874044403</v>
      </c>
      <c r="BR32" s="17">
        <v>1.14836793884378E-3</v>
      </c>
      <c r="BS32" s="17">
        <v>2.3315682909219098E-3</v>
      </c>
      <c r="BT32" s="17">
        <v>5.0097032877911296</v>
      </c>
      <c r="BU32" s="17">
        <v>7.0908084966828699</v>
      </c>
      <c r="BV32" s="17">
        <v>11.741396473486599</v>
      </c>
      <c r="BW32" s="17">
        <v>0</v>
      </c>
      <c r="BX32" s="17">
        <v>2.9196943258541401E-3</v>
      </c>
      <c r="BY32" s="17">
        <v>2.8052104730567598E-3</v>
      </c>
      <c r="BZ32" s="17">
        <v>4599.6631685929497</v>
      </c>
      <c r="CA32" s="17">
        <v>3764.2411817214802</v>
      </c>
      <c r="CB32" s="17">
        <v>384.78942040157199</v>
      </c>
      <c r="CC32" s="17">
        <v>4182.4905681734199</v>
      </c>
      <c r="CD32" s="17">
        <v>98.354926077784398</v>
      </c>
      <c r="CE32" s="17">
        <v>1.39239828540044</v>
      </c>
      <c r="CF32" s="17">
        <v>2.5663165144794E-3</v>
      </c>
      <c r="CG32" s="17">
        <v>0.222178031498316</v>
      </c>
      <c r="CH32" s="17">
        <v>0.116933961634286</v>
      </c>
      <c r="CI32" s="17">
        <v>1.9717980065234699</v>
      </c>
      <c r="CJ32" s="17">
        <v>0.18659083266367901</v>
      </c>
      <c r="CK32" s="17">
        <v>1877.17098477983</v>
      </c>
      <c r="CL32" s="17">
        <v>1.4523207033846399</v>
      </c>
      <c r="CM32" s="17">
        <v>0.88818269603223299</v>
      </c>
      <c r="CN32" s="17">
        <v>133.80536871310599</v>
      </c>
      <c r="CO32" s="17">
        <v>0.85137808098678902</v>
      </c>
      <c r="CP32" s="5">
        <v>3.2852935663618799E-6</v>
      </c>
      <c r="CQ32" s="17">
        <v>0.62021468300291505</v>
      </c>
      <c r="CR32" s="17">
        <v>460.64807824972797</v>
      </c>
      <c r="CS32" s="17">
        <v>436.40071168943501</v>
      </c>
      <c r="CT32" s="17">
        <v>24.247366560293699</v>
      </c>
      <c r="CU32" s="17">
        <v>0.31467101318915103</v>
      </c>
      <c r="CV32" s="17">
        <v>59.806256976250701</v>
      </c>
      <c r="CW32" s="17">
        <v>0.73676842804940601</v>
      </c>
      <c r="CX32" s="17">
        <v>43.194458025650697</v>
      </c>
      <c r="CY32" s="17">
        <v>4.1072765391843999</v>
      </c>
      <c r="CZ32" s="17">
        <v>3.0911261483600398</v>
      </c>
      <c r="DA32" s="17">
        <v>173.18529544690401</v>
      </c>
      <c r="DB32" s="17">
        <v>13.987570274249199</v>
      </c>
      <c r="DC32" s="17">
        <v>0.957657829659882</v>
      </c>
      <c r="DD32" s="17">
        <v>13.1809953827499</v>
      </c>
      <c r="DE32" s="17">
        <v>2.2150190258877701E-2</v>
      </c>
      <c r="DF32" s="17">
        <v>4.5438333065912699</v>
      </c>
      <c r="DG32" s="17">
        <v>109.66601435070299</v>
      </c>
      <c r="DH32" s="17">
        <v>11.752491993553599</v>
      </c>
      <c r="DI32" s="17">
        <v>0</v>
      </c>
      <c r="DJ32" s="17">
        <v>524.518840477558</v>
      </c>
      <c r="DK32" s="17">
        <v>425.08919148072698</v>
      </c>
      <c r="DL32" s="17">
        <v>86.238772767142294</v>
      </c>
      <c r="DM32" s="17">
        <v>4575.1294375458101</v>
      </c>
      <c r="DN32" s="17">
        <v>292.44775699649</v>
      </c>
      <c r="DO32" s="17">
        <v>656.36438170245003</v>
      </c>
      <c r="DQ32" s="25">
        <f t="shared" si="0"/>
        <v>8.0000099235076789E-3</v>
      </c>
      <c r="DR32" s="94">
        <f t="shared" si="1"/>
        <v>1.0053624124480072</v>
      </c>
      <c r="DS32" s="40">
        <f t="shared" si="2"/>
        <v>-3.7251284429673597E-3</v>
      </c>
      <c r="DT32" s="40">
        <f t="shared" si="3"/>
        <v>-1.1146002013579169E-2</v>
      </c>
      <c r="DU32" s="40">
        <f t="shared" si="4"/>
        <v>-1.023950420368506E-2</v>
      </c>
      <c r="DV32" s="40">
        <f t="shared" si="5"/>
        <v>-1.2540606825528728E-2</v>
      </c>
      <c r="DW32" s="40">
        <f t="shared" si="6"/>
        <v>-1.267371607261695E-2</v>
      </c>
      <c r="DX32" s="40">
        <f t="shared" si="7"/>
        <v>-1.0752295754119498E-2</v>
      </c>
      <c r="DY32" s="40">
        <f t="shared" si="8"/>
        <v>2.769164824908168E-3</v>
      </c>
      <c r="DZ32" s="40">
        <f t="shared" si="9"/>
        <v>-8.0777483052541753E-3</v>
      </c>
      <c r="EA32" s="40">
        <f t="shared" si="10"/>
        <v>2.1060407652629563E-3</v>
      </c>
      <c r="EB32" s="40">
        <f t="shared" si="11"/>
        <v>-9.8983387795353941E-3</v>
      </c>
      <c r="EC32" s="40">
        <f t="shared" si="12"/>
        <v>-1.1254910288603131E-2</v>
      </c>
      <c r="ED32" s="40">
        <f t="shared" si="13"/>
        <v>1.3088334172984019E-3</v>
      </c>
      <c r="EE32" s="40">
        <f t="shared" si="14"/>
        <v>-1.9973342736919188E-4</v>
      </c>
      <c r="EF32" s="40">
        <f t="shared" si="15"/>
        <v>3.9332721848699594E-3</v>
      </c>
      <c r="EG32" s="40">
        <f t="shared" si="16"/>
        <v>2.6842450077177826E-3</v>
      </c>
      <c r="EH32" s="40">
        <f t="shared" si="17"/>
        <v>-4.7382151662846983E-3</v>
      </c>
      <c r="EI32" s="40">
        <f t="shared" si="18"/>
        <v>-8.3723881957650306E-3</v>
      </c>
      <c r="EJ32" s="40">
        <f t="shared" si="19"/>
        <v>-1.1922360500063327E-2</v>
      </c>
      <c r="EK32" s="40">
        <f t="shared" si="20"/>
        <v>-1.3112071579283967E-2</v>
      </c>
      <c r="EL32" s="40">
        <f t="shared" si="21"/>
        <v>-7.3677743427070048E-3</v>
      </c>
      <c r="EM32" s="40">
        <f t="shared" si="22"/>
        <v>-3.7253074159516756E-3</v>
      </c>
      <c r="EN32" s="40">
        <f t="shared" si="23"/>
        <v>-8.2341524352423177E-3</v>
      </c>
      <c r="EO32" s="40">
        <f t="shared" si="24"/>
        <v>-6.50217890107848E-3</v>
      </c>
      <c r="EP32" s="40">
        <f t="shared" si="25"/>
        <v>-5.4747628312574025E-3</v>
      </c>
      <c r="EQ32" s="40">
        <f t="shared" si="26"/>
        <v>-4.9080864799680287E-3</v>
      </c>
      <c r="ER32" s="40">
        <f t="shared" si="27"/>
        <v>2.5369776015488101E-3</v>
      </c>
      <c r="ES32" s="40">
        <f t="shared" si="28"/>
        <v>8.4545963153750472E-3</v>
      </c>
      <c r="ET32" s="40">
        <f t="shared" si="29"/>
        <v>1.719256175613847E-3</v>
      </c>
      <c r="EU32" s="40">
        <f t="shared" si="30"/>
        <v>-1.6398237839097551E-2</v>
      </c>
      <c r="EV32" s="40">
        <f t="shared" si="31"/>
        <v>-1.6398403841062587E-2</v>
      </c>
      <c r="EW32" s="40">
        <f t="shared" si="32"/>
        <v>-7.4432958291150821E-3</v>
      </c>
    </row>
    <row r="33" spans="1:153" x14ac:dyDescent="0.3">
      <c r="A33" s="17" t="s">
        <v>200</v>
      </c>
      <c r="B33" s="15">
        <v>580166.33886999998</v>
      </c>
      <c r="C33" s="15">
        <v>83.719735616999998</v>
      </c>
      <c r="D33" s="15">
        <v>30945.107091999998</v>
      </c>
      <c r="E33" s="15">
        <v>3103.0085227999998</v>
      </c>
      <c r="F33" s="15">
        <v>2920.8696285000001</v>
      </c>
      <c r="G33" s="15">
        <v>37.672740679999997</v>
      </c>
      <c r="H33" s="15">
        <v>44464.588271000001</v>
      </c>
      <c r="I33" s="15">
        <v>315.82163007999998</v>
      </c>
      <c r="J33" s="15">
        <v>1184.3754211</v>
      </c>
      <c r="K33" s="15">
        <v>765.98413757000003</v>
      </c>
      <c r="L33" s="28">
        <v>46.245714350999997</v>
      </c>
      <c r="M33" s="28">
        <v>211.31034647000001</v>
      </c>
      <c r="N33" s="28">
        <v>73.291582449000003</v>
      </c>
      <c r="O33" s="28">
        <v>3934.3838654000001</v>
      </c>
      <c r="P33" s="28">
        <v>2900.0521076999999</v>
      </c>
      <c r="Q33" s="28">
        <v>1.1370861000000001E-3</v>
      </c>
      <c r="R33" s="28">
        <v>2.134448E-4</v>
      </c>
      <c r="S33" s="28">
        <v>2.6346197799999999E-2</v>
      </c>
      <c r="T33" s="28">
        <v>4.6534999200000003E-2</v>
      </c>
      <c r="U33" s="17">
        <v>4.0945338300000002E-2</v>
      </c>
      <c r="V33" s="28">
        <v>13.072204382000001</v>
      </c>
      <c r="W33" s="28">
        <v>2.1696326500000002E-2</v>
      </c>
      <c r="X33" s="28">
        <v>1.9961366262</v>
      </c>
      <c r="Y33" s="28">
        <v>1.0752758330000001</v>
      </c>
      <c r="Z33" s="28">
        <v>17.960119150000001</v>
      </c>
      <c r="AA33" s="28">
        <v>808.35283036999999</v>
      </c>
      <c r="AB33" s="28">
        <v>537.02942647999998</v>
      </c>
      <c r="AC33" s="28">
        <v>124.3255003</v>
      </c>
      <c r="AD33" s="28">
        <v>1096.0039988999999</v>
      </c>
      <c r="AE33" s="28">
        <v>1063.1238874000001</v>
      </c>
      <c r="AF33" s="28">
        <v>0.88829882969999996</v>
      </c>
      <c r="AG33" s="28"/>
      <c r="AH33" s="17" t="s">
        <v>200</v>
      </c>
      <c r="AI33" s="17">
        <v>41.7396898057032</v>
      </c>
      <c r="AJ33" s="17">
        <v>46.004643670831001</v>
      </c>
      <c r="AK33" s="17">
        <v>315.38491105458201</v>
      </c>
      <c r="AL33" s="17">
        <v>315.38491105458201</v>
      </c>
      <c r="AM33" s="17">
        <v>102.72214222386199</v>
      </c>
      <c r="AN33" s="17">
        <v>6.9376586473541696E-3</v>
      </c>
      <c r="AO33" s="17">
        <v>3.3872199121458099E-2</v>
      </c>
      <c r="AP33" s="17">
        <v>1189.7823846334099</v>
      </c>
      <c r="AQ33" s="17">
        <v>0.88617007081237797</v>
      </c>
      <c r="AR33" s="17">
        <v>212.23578445321601</v>
      </c>
      <c r="AS33" s="17">
        <v>3295.2736979245201</v>
      </c>
      <c r="AT33" s="5">
        <v>4.2427245501193199E-5</v>
      </c>
      <c r="AU33" s="17">
        <v>1.69707352304105E-4</v>
      </c>
      <c r="AV33" s="17">
        <v>579346.65601790103</v>
      </c>
      <c r="AW33" s="17">
        <v>32.482428290811598</v>
      </c>
      <c r="AX33" s="17">
        <v>485.158034722796</v>
      </c>
      <c r="AY33" s="17">
        <v>143.87427610465301</v>
      </c>
      <c r="AZ33" s="17">
        <v>13.0694785997343</v>
      </c>
      <c r="BA33" s="17">
        <v>349.55219225406</v>
      </c>
      <c r="BB33" s="17">
        <v>58.606849803513001</v>
      </c>
      <c r="BC33" s="17">
        <v>1866.8657072861599</v>
      </c>
      <c r="BD33" s="17">
        <v>234.68454266109501</v>
      </c>
      <c r="BE33" s="17">
        <v>2228.7196205564501</v>
      </c>
      <c r="BF33" s="17">
        <v>813.336961041</v>
      </c>
      <c r="BG33" s="17">
        <v>3326.3704066430601</v>
      </c>
      <c r="BH33" s="17">
        <v>762.90848062168902</v>
      </c>
      <c r="BI33" s="17">
        <v>762.90848062168902</v>
      </c>
      <c r="BJ33" s="17">
        <v>542.68450898195999</v>
      </c>
      <c r="BK33" s="17">
        <v>1.18736952974641E-4</v>
      </c>
      <c r="BL33" s="17">
        <v>9.9656112055247791E-4</v>
      </c>
      <c r="BM33" s="17">
        <v>246.81161914052799</v>
      </c>
      <c r="BN33" s="17">
        <v>1238.52003934597</v>
      </c>
      <c r="BO33" s="17">
        <v>66.275923638432602</v>
      </c>
      <c r="BP33" s="17">
        <v>892.22787691313397</v>
      </c>
      <c r="BQ33" s="17">
        <v>4.5805375703456201</v>
      </c>
      <c r="BR33" s="17">
        <v>8.6446908293236705E-3</v>
      </c>
      <c r="BS33" s="17">
        <v>1.75513338403963E-2</v>
      </c>
      <c r="BT33" s="17">
        <v>54.573081956388798</v>
      </c>
      <c r="BU33" s="17">
        <v>73.720158296954295</v>
      </c>
      <c r="BV33" s="17">
        <v>83.384289912200899</v>
      </c>
      <c r="BW33" s="17">
        <v>0</v>
      </c>
      <c r="BX33" s="17">
        <v>2.3548025397245299E-2</v>
      </c>
      <c r="BY33" s="17">
        <v>2.2624580950963698E-2</v>
      </c>
      <c r="BZ33" s="17">
        <v>45019.559817236797</v>
      </c>
      <c r="CA33" s="17">
        <v>27766.3075405788</v>
      </c>
      <c r="CB33" s="17">
        <v>2838.3345608448099</v>
      </c>
      <c r="CC33" s="17">
        <v>30851.453720564099</v>
      </c>
      <c r="CD33" s="17">
        <v>994.72240000540103</v>
      </c>
      <c r="CE33" s="17">
        <v>13.111682214256099</v>
      </c>
      <c r="CF33" s="17">
        <v>2.1630638905625599E-2</v>
      </c>
      <c r="CG33" s="17">
        <v>1.99381863324459</v>
      </c>
      <c r="CH33" s="17">
        <v>1.0754101887928</v>
      </c>
      <c r="CI33" s="17">
        <v>17.993858097741899</v>
      </c>
      <c r="CJ33" s="17">
        <v>1.8766941452956101</v>
      </c>
      <c r="CK33" s="17">
        <v>18335.470235347799</v>
      </c>
      <c r="CL33" s="17">
        <v>6.9323801132073299</v>
      </c>
      <c r="CM33" s="17">
        <v>3.9284199861108799</v>
      </c>
      <c r="CN33" s="17">
        <v>706.55303626052</v>
      </c>
      <c r="CO33" s="17">
        <v>4.1544787731278596</v>
      </c>
      <c r="CP33" s="5">
        <v>1.91441221360582E-5</v>
      </c>
      <c r="CQ33" s="17">
        <v>2.7434921195786899</v>
      </c>
      <c r="CR33" s="17">
        <v>3082.3282895377201</v>
      </c>
      <c r="CS33" s="17">
        <v>2900.9513417376602</v>
      </c>
      <c r="CT33" s="17">
        <v>181.376947800062</v>
      </c>
      <c r="CU33" s="17">
        <v>1.39360120890446</v>
      </c>
      <c r="CV33" s="17">
        <v>555.62500206683296</v>
      </c>
      <c r="CW33" s="17">
        <v>3.2727739066452801</v>
      </c>
      <c r="CX33" s="17">
        <v>301.038945970226</v>
      </c>
      <c r="CY33" s="17">
        <v>18.1637294565055</v>
      </c>
      <c r="CZ33" s="17">
        <v>14.2650395972155</v>
      </c>
      <c r="DA33" s="17">
        <v>1214.75123883221</v>
      </c>
      <c r="DB33" s="17">
        <v>288.663461851504</v>
      </c>
      <c r="DC33" s="17">
        <v>5.7990756956960201</v>
      </c>
      <c r="DD33" s="17">
        <v>60.355236581292601</v>
      </c>
      <c r="DE33" s="17">
        <v>9.8197024289422799E-2</v>
      </c>
      <c r="DF33" s="17">
        <v>37.494007580813097</v>
      </c>
      <c r="DG33" s="17">
        <v>1057.44847039308</v>
      </c>
      <c r="DH33" s="17">
        <v>124.913083345161</v>
      </c>
      <c r="DI33" s="17">
        <v>0</v>
      </c>
      <c r="DJ33" s="17">
        <v>4971.9285976227502</v>
      </c>
      <c r="DK33" s="17">
        <v>3959.61160158854</v>
      </c>
      <c r="DL33" s="17">
        <v>935.51424049577497</v>
      </c>
      <c r="DM33" s="17">
        <v>44739.916682705203</v>
      </c>
      <c r="DN33" s="17">
        <v>2917.4788178948002</v>
      </c>
      <c r="DO33" s="17">
        <v>6721.5751642937703</v>
      </c>
      <c r="DQ33" s="25">
        <f t="shared" si="0"/>
        <v>7.9999996556406969E-3</v>
      </c>
      <c r="DR33" s="94">
        <f t="shared" si="1"/>
        <v>1.0062504169713775</v>
      </c>
      <c r="DS33" s="40">
        <f t="shared" si="2"/>
        <v>-1.412841106389353E-3</v>
      </c>
      <c r="DT33" s="40">
        <f t="shared" si="3"/>
        <v>-4.0067697577748206E-3</v>
      </c>
      <c r="DU33" s="40">
        <f t="shared" si="4"/>
        <v>-3.0264355252501551E-3</v>
      </c>
      <c r="DV33" s="40">
        <f t="shared" si="5"/>
        <v>-6.6645750761969748E-3</v>
      </c>
      <c r="DW33" s="40">
        <f t="shared" si="6"/>
        <v>-6.819300172794379E-3</v>
      </c>
      <c r="DX33" s="40">
        <f t="shared" si="7"/>
        <v>-4.744361465630959E-3</v>
      </c>
      <c r="DY33" s="40">
        <f t="shared" si="8"/>
        <v>6.1920827879288608E-3</v>
      </c>
      <c r="DZ33" s="40">
        <f t="shared" si="9"/>
        <v>-1.3828027716383696E-3</v>
      </c>
      <c r="EA33" s="40">
        <f t="shared" si="10"/>
        <v>4.5652446319665585E-3</v>
      </c>
      <c r="EB33" s="40">
        <f t="shared" si="11"/>
        <v>-4.0153010975764961E-3</v>
      </c>
      <c r="EC33" s="40">
        <f t="shared" si="12"/>
        <v>-5.2128220647495015E-3</v>
      </c>
      <c r="ED33" s="40">
        <f t="shared" si="13"/>
        <v>4.3795204478895939E-3</v>
      </c>
      <c r="EE33" s="40">
        <f t="shared" si="14"/>
        <v>5.8475452928379171E-3</v>
      </c>
      <c r="EF33" s="40">
        <f t="shared" si="15"/>
        <v>6.4121186573580678E-3</v>
      </c>
      <c r="EG33" s="40">
        <f t="shared" si="16"/>
        <v>6.0091024394114227E-3</v>
      </c>
      <c r="EH33" s="40">
        <f t="shared" si="17"/>
        <v>-2.3251575556353771E-3</v>
      </c>
      <c r="EI33" s="40">
        <f t="shared" si="18"/>
        <v>-6.1383654916952321E-3</v>
      </c>
      <c r="EJ33" s="40">
        <f t="shared" si="19"/>
        <v>-5.6999925158091056E-3</v>
      </c>
      <c r="EK33" s="40">
        <f t="shared" si="20"/>
        <v>-7.7875332120132239E-3</v>
      </c>
      <c r="EL33" s="40">
        <f t="shared" si="21"/>
        <v>-3.3088145516124118E-3</v>
      </c>
      <c r="EM33" s="40">
        <f t="shared" si="22"/>
        <v>3.0199827896248434E-3</v>
      </c>
      <c r="EN33" s="40">
        <f t="shared" si="23"/>
        <v>-3.0275906096085973E-3</v>
      </c>
      <c r="EO33" s="40">
        <f t="shared" si="24"/>
        <v>-1.1612396290842728E-3</v>
      </c>
      <c r="EP33" s="40">
        <f t="shared" si="25"/>
        <v>1.2495007204348395E-4</v>
      </c>
      <c r="EQ33" s="40">
        <f t="shared" si="26"/>
        <v>1.8785481020541438E-3</v>
      </c>
      <c r="ER33" s="40">
        <f t="shared" si="27"/>
        <v>6.1657861316804716E-3</v>
      </c>
      <c r="ES33" s="40">
        <f t="shared" si="28"/>
        <v>1.0530302853284365E-2</v>
      </c>
      <c r="ET33" s="40">
        <f t="shared" si="29"/>
        <v>4.7261667457050007E-3</v>
      </c>
      <c r="EU33" s="40">
        <f t="shared" si="30"/>
        <v>-1.2099170384178532E-2</v>
      </c>
      <c r="EV33" s="40">
        <f t="shared" si="31"/>
        <v>-1.209930100122391E-2</v>
      </c>
      <c r="EW33" s="40">
        <f t="shared" si="32"/>
        <v>-2.3964445482168627E-3</v>
      </c>
    </row>
    <row r="34" spans="1:153" x14ac:dyDescent="0.3">
      <c r="A34" s="17" t="s">
        <v>201</v>
      </c>
      <c r="B34" s="15">
        <v>361927.37647000002</v>
      </c>
      <c r="C34" s="15">
        <v>57.750108695000002</v>
      </c>
      <c r="D34" s="15">
        <v>21212.36363</v>
      </c>
      <c r="E34" s="15">
        <v>2208.6338909000001</v>
      </c>
      <c r="F34" s="15">
        <v>2082.8284782000001</v>
      </c>
      <c r="G34" s="15">
        <v>25.616416996000002</v>
      </c>
      <c r="H34" s="15">
        <v>28224.846266</v>
      </c>
      <c r="I34" s="15">
        <v>200.50027613</v>
      </c>
      <c r="J34" s="15">
        <v>792.21870036999997</v>
      </c>
      <c r="K34" s="15">
        <v>490.51108506000003</v>
      </c>
      <c r="L34" s="28">
        <v>31.129428845</v>
      </c>
      <c r="M34" s="28">
        <v>128.24359934</v>
      </c>
      <c r="N34" s="28">
        <v>41.820754788000002</v>
      </c>
      <c r="O34" s="28">
        <v>2608.2687473000001</v>
      </c>
      <c r="P34" s="28">
        <v>1770.0345933999999</v>
      </c>
      <c r="Q34" s="28">
        <v>7.2745320000000004E-4</v>
      </c>
      <c r="R34" s="28">
        <v>1.3999530000000001E-4</v>
      </c>
      <c r="S34" s="28">
        <v>1.8139248399999999E-2</v>
      </c>
      <c r="T34" s="28">
        <v>3.2297264800000003E-2</v>
      </c>
      <c r="U34" s="17">
        <v>2.6781139900000001E-2</v>
      </c>
      <c r="V34" s="28">
        <v>7.8051991370999998</v>
      </c>
      <c r="W34" s="28">
        <v>1.4675923400000001E-2</v>
      </c>
      <c r="X34" s="28">
        <v>1.3031350307</v>
      </c>
      <c r="Y34" s="28">
        <v>0.6851482726</v>
      </c>
      <c r="Z34" s="28">
        <v>10.903555343000001</v>
      </c>
      <c r="AA34" s="28">
        <v>485.38775012999997</v>
      </c>
      <c r="AB34" s="28">
        <v>417.88016551999999</v>
      </c>
      <c r="AC34" s="28">
        <v>74.907361531000006</v>
      </c>
      <c r="AD34" s="28">
        <v>868.31801856000004</v>
      </c>
      <c r="AE34" s="28">
        <v>842.26848835999999</v>
      </c>
      <c r="AF34" s="28">
        <v>0.59322362169999998</v>
      </c>
      <c r="AG34" s="28"/>
      <c r="AH34" s="17" t="s">
        <v>201</v>
      </c>
      <c r="AI34" s="17">
        <v>26.661578388791501</v>
      </c>
      <c r="AJ34" s="17">
        <v>30.9090595234094</v>
      </c>
      <c r="AK34" s="17">
        <v>200.02735060050301</v>
      </c>
      <c r="AL34" s="17">
        <v>200.02735060050301</v>
      </c>
      <c r="AM34" s="17">
        <v>67.663023938209903</v>
      </c>
      <c r="AN34" s="17">
        <v>4.5322602181473402E-3</v>
      </c>
      <c r="AO34" s="17">
        <v>2.2128182674978101E-2</v>
      </c>
      <c r="AP34" s="17">
        <v>796.99261949587401</v>
      </c>
      <c r="AQ34" s="17">
        <v>0.58901203746411102</v>
      </c>
      <c r="AR34" s="17">
        <v>128.87473079299801</v>
      </c>
      <c r="AS34" s="17">
        <v>1991.7112199502701</v>
      </c>
      <c r="AT34" s="5">
        <v>2.7800903101352E-5</v>
      </c>
      <c r="AU34" s="17">
        <v>1.1120295293683199E-4</v>
      </c>
      <c r="AV34" s="17">
        <v>361090.69547049399</v>
      </c>
      <c r="AW34" s="17">
        <v>25.702725513318601</v>
      </c>
      <c r="AX34" s="17">
        <v>383.80082912526098</v>
      </c>
      <c r="AY34" s="17">
        <v>113.829527871382</v>
      </c>
      <c r="AZ34" s="17">
        <v>10.338357045585999</v>
      </c>
      <c r="BA34" s="17">
        <v>276.565585260999</v>
      </c>
      <c r="BB34" s="17">
        <v>46.518659480701302</v>
      </c>
      <c r="BC34" s="17">
        <v>1160.5405995798601</v>
      </c>
      <c r="BD34" s="17">
        <v>138.89003152888199</v>
      </c>
      <c r="BE34" s="17">
        <v>1365.59339539291</v>
      </c>
      <c r="BF34" s="17">
        <v>488.08374748483101</v>
      </c>
      <c r="BG34" s="17">
        <v>2276.3018186806598</v>
      </c>
      <c r="BH34" s="17">
        <v>488.17529400714199</v>
      </c>
      <c r="BI34" s="17">
        <v>488.17529400714199</v>
      </c>
      <c r="BJ34" s="17">
        <v>423.97279647361</v>
      </c>
      <c r="BK34" s="5">
        <v>7.8607077063132597E-5</v>
      </c>
      <c r="BL34" s="17">
        <v>6.3232896716924295E-4</v>
      </c>
      <c r="BM34" s="17">
        <v>169.16850171155801</v>
      </c>
      <c r="BN34" s="17">
        <v>866.47576446209905</v>
      </c>
      <c r="BO34" s="17">
        <v>41.574432948942103</v>
      </c>
      <c r="BP34" s="17">
        <v>525.45645231201104</v>
      </c>
      <c r="BQ34" s="17">
        <v>2.9993970403168002</v>
      </c>
      <c r="BR34" s="17">
        <v>5.9421168482723897E-3</v>
      </c>
      <c r="BS34" s="17">
        <v>1.20642522517457E-2</v>
      </c>
      <c r="BT34" s="17">
        <v>35.962267217114203</v>
      </c>
      <c r="BU34" s="17">
        <v>42.018406908515303</v>
      </c>
      <c r="BV34" s="17">
        <v>57.402433122350999</v>
      </c>
      <c r="BW34" s="17">
        <v>0</v>
      </c>
      <c r="BX34" s="17">
        <v>1.6319990927980501E-2</v>
      </c>
      <c r="BY34" s="17">
        <v>1.5679989428837499E-2</v>
      </c>
      <c r="BZ34" s="17">
        <v>28592.852664009999</v>
      </c>
      <c r="CA34" s="17">
        <v>19031.448856253101</v>
      </c>
      <c r="CB34" s="17">
        <v>1945.4373951509299</v>
      </c>
      <c r="CC34" s="17">
        <v>21146.054753115601</v>
      </c>
      <c r="CD34" s="17">
        <v>632.99529622370198</v>
      </c>
      <c r="CE34" s="17">
        <v>7.8148935203954997</v>
      </c>
      <c r="CF34" s="17">
        <v>1.45642043855663E-2</v>
      </c>
      <c r="CG34" s="17">
        <v>1.29592069860943</v>
      </c>
      <c r="CH34" s="17">
        <v>0.68253163988822596</v>
      </c>
      <c r="CI34" s="17">
        <v>10.9001114946124</v>
      </c>
      <c r="CJ34" s="17">
        <v>1.32285020299056</v>
      </c>
      <c r="CK34" s="17">
        <v>11713.246925859199</v>
      </c>
      <c r="CL34" s="17">
        <v>5.3822764533143603</v>
      </c>
      <c r="CM34" s="17">
        <v>3.1076021253658199</v>
      </c>
      <c r="CN34" s="17">
        <v>531.00773848773895</v>
      </c>
      <c r="CO34" s="17">
        <v>3.2210364256463602</v>
      </c>
      <c r="CP34" s="5">
        <v>1.4181137498966499E-5</v>
      </c>
      <c r="CQ34" s="17">
        <v>2.1703113352844201</v>
      </c>
      <c r="CR34" s="17">
        <v>2186.1870401994101</v>
      </c>
      <c r="CS34" s="17">
        <v>2061.4444183824698</v>
      </c>
      <c r="CT34" s="17">
        <v>124.74262181693901</v>
      </c>
      <c r="CU34" s="17">
        <v>1.10274462265138</v>
      </c>
      <c r="CV34" s="17">
        <v>371.002604375072</v>
      </c>
      <c r="CW34" s="17">
        <v>2.5914769090097298</v>
      </c>
      <c r="CX34" s="17">
        <v>211.19721323655</v>
      </c>
      <c r="CY34" s="17">
        <v>14.368040776247399</v>
      </c>
      <c r="CZ34" s="17">
        <v>11.1335819463505</v>
      </c>
      <c r="DA34" s="17">
        <v>851.83584569850598</v>
      </c>
      <c r="DB34" s="17">
        <v>183.089313592569</v>
      </c>
      <c r="DC34" s="17">
        <v>4.2458091436696996</v>
      </c>
      <c r="DD34" s="17">
        <v>47.677566374003099</v>
      </c>
      <c r="DE34" s="17">
        <v>7.7720270077216894E-2</v>
      </c>
      <c r="DF34" s="17">
        <v>25.459814740323001</v>
      </c>
      <c r="DG34" s="17">
        <v>641.95819812100501</v>
      </c>
      <c r="DH34" s="17">
        <v>75.298676102840105</v>
      </c>
      <c r="DI34" s="17">
        <v>0</v>
      </c>
      <c r="DJ34" s="17">
        <v>3238.7336872209098</v>
      </c>
      <c r="DK34" s="17">
        <v>2627.7783263455699</v>
      </c>
      <c r="DL34" s="17">
        <v>529.76523969371203</v>
      </c>
      <c r="DM34" s="17">
        <v>28418.947767765101</v>
      </c>
      <c r="DN34" s="17">
        <v>1780.20713397899</v>
      </c>
      <c r="DO34" s="17">
        <v>4028.58037156009</v>
      </c>
      <c r="DQ34" s="25">
        <f t="shared" si="0"/>
        <v>8.0000030117501359E-3</v>
      </c>
      <c r="DR34" s="94">
        <f t="shared" si="1"/>
        <v>1.0061193291766473</v>
      </c>
      <c r="DS34" s="40">
        <f t="shared" si="2"/>
        <v>-2.3117372542150985E-3</v>
      </c>
      <c r="DT34" s="40">
        <f t="shared" si="3"/>
        <v>-6.0203449050668942E-3</v>
      </c>
      <c r="DU34" s="40">
        <f t="shared" si="4"/>
        <v>-3.1259541860116165E-3</v>
      </c>
      <c r="DV34" s="40">
        <f t="shared" si="5"/>
        <v>-1.0163228406969271E-2</v>
      </c>
      <c r="DW34" s="40">
        <f t="shared" si="6"/>
        <v>-1.0266836679710909E-2</v>
      </c>
      <c r="DX34" s="40">
        <f t="shared" si="7"/>
        <v>-6.1133551855224021E-3</v>
      </c>
      <c r="DY34" s="40">
        <f t="shared" si="8"/>
        <v>6.8769728605720618E-3</v>
      </c>
      <c r="DZ34" s="40">
        <f t="shared" si="9"/>
        <v>-2.3587275719777847E-3</v>
      </c>
      <c r="EA34" s="40">
        <f t="shared" si="10"/>
        <v>6.0260116602201142E-3</v>
      </c>
      <c r="EB34" s="40">
        <f t="shared" si="11"/>
        <v>-4.7619536520205749E-3</v>
      </c>
      <c r="EC34" s="40">
        <f t="shared" si="12"/>
        <v>-7.0791315410207072E-3</v>
      </c>
      <c r="ED34" s="40">
        <f t="shared" si="13"/>
        <v>4.9213485604435248E-3</v>
      </c>
      <c r="EE34" s="40">
        <f t="shared" si="14"/>
        <v>4.7261729616610033E-3</v>
      </c>
      <c r="EF34" s="40">
        <f t="shared" si="15"/>
        <v>7.4798960290290359E-3</v>
      </c>
      <c r="EG34" s="40">
        <f t="shared" si="16"/>
        <v>5.7470857444938102E-3</v>
      </c>
      <c r="EH34" s="40">
        <f t="shared" si="17"/>
        <v>-3.211228253113724E-3</v>
      </c>
      <c r="EI34" s="40">
        <f t="shared" si="18"/>
        <v>-7.0819803365972395E-3</v>
      </c>
      <c r="EJ34" s="40">
        <f t="shared" si="19"/>
        <v>-7.3255130009636888E-3</v>
      </c>
      <c r="EK34" s="40">
        <f t="shared" si="20"/>
        <v>-9.2046321886056388E-3</v>
      </c>
      <c r="EL34" s="40">
        <f t="shared" si="21"/>
        <v>-4.5067912465727201E-3</v>
      </c>
      <c r="EM34" s="40">
        <f t="shared" si="22"/>
        <v>1.2420417628321776E-3</v>
      </c>
      <c r="EN34" s="40">
        <f t="shared" si="23"/>
        <v>-7.6124010318628721E-3</v>
      </c>
      <c r="EO34" s="40">
        <f t="shared" si="24"/>
        <v>-5.5361354891171107E-3</v>
      </c>
      <c r="EP34" s="40">
        <f t="shared" si="25"/>
        <v>-3.8190751059539872E-3</v>
      </c>
      <c r="EQ34" s="40">
        <f t="shared" si="26"/>
        <v>-3.1584637113910258E-4</v>
      </c>
      <c r="ER34" s="40">
        <f t="shared" si="27"/>
        <v>5.5543168407298591E-3</v>
      </c>
      <c r="ES34" s="40">
        <f t="shared" si="28"/>
        <v>1.4579851967916422E-2</v>
      </c>
      <c r="ET34" s="40">
        <f t="shared" si="29"/>
        <v>5.2239801782119222E-3</v>
      </c>
      <c r="EU34" s="40">
        <f t="shared" si="30"/>
        <v>-1.3315782945431447E-2</v>
      </c>
      <c r="EV34" s="40">
        <f t="shared" si="31"/>
        <v>-1.3315860359335916E-2</v>
      </c>
      <c r="EW34" s="40">
        <f t="shared" si="32"/>
        <v>-7.0994884253257401E-3</v>
      </c>
    </row>
    <row r="35" spans="1:153" x14ac:dyDescent="0.3">
      <c r="A35" s="17" t="s">
        <v>202</v>
      </c>
      <c r="B35" s="15">
        <v>68604.913098000005</v>
      </c>
      <c r="C35" s="15">
        <v>40.396152499000003</v>
      </c>
      <c r="D35" s="15">
        <v>21348.324756999998</v>
      </c>
      <c r="E35" s="15">
        <v>1669.9238542999999</v>
      </c>
      <c r="F35" s="15">
        <v>1611.2337004999999</v>
      </c>
      <c r="G35" s="15">
        <v>15.921779544</v>
      </c>
      <c r="H35" s="15">
        <v>5989.5841487999996</v>
      </c>
      <c r="I35" s="15">
        <v>159.6303978</v>
      </c>
      <c r="J35" s="15">
        <v>180.7376367</v>
      </c>
      <c r="K35" s="15">
        <v>435.59528982</v>
      </c>
      <c r="L35" s="28">
        <v>31.763586271000001</v>
      </c>
      <c r="M35" s="28">
        <v>24.659038165999998</v>
      </c>
      <c r="N35" s="28">
        <v>13.161873396000001</v>
      </c>
      <c r="O35" s="28">
        <v>454.53779172999998</v>
      </c>
      <c r="P35" s="28">
        <v>327.27939529000002</v>
      </c>
      <c r="Q35" s="28">
        <v>1.8161779999999999E-4</v>
      </c>
      <c r="R35" s="28">
        <v>4.0516399999999997E-5</v>
      </c>
      <c r="S35" s="28">
        <v>1.2945816000000001E-2</v>
      </c>
      <c r="T35" s="28">
        <v>2.2056696600000002E-2</v>
      </c>
      <c r="U35" s="17">
        <v>9.7600927000000004E-3</v>
      </c>
      <c r="V35" s="28">
        <v>3.8734145460999998</v>
      </c>
      <c r="W35" s="28">
        <v>3.5397368000000002E-3</v>
      </c>
      <c r="X35" s="28">
        <v>0.22421736780000001</v>
      </c>
      <c r="Y35" s="28">
        <v>0.13503240490000001</v>
      </c>
      <c r="Z35" s="28">
        <v>5.4030759592999997</v>
      </c>
      <c r="AA35" s="28">
        <v>92.747809653999994</v>
      </c>
      <c r="AB35" s="28">
        <v>54.749526465999999</v>
      </c>
      <c r="AC35" s="28">
        <v>13.046954822</v>
      </c>
      <c r="AD35" s="28">
        <v>1489.5166377999999</v>
      </c>
      <c r="AE35" s="28">
        <v>1444.8311415000001</v>
      </c>
      <c r="AF35" s="28">
        <v>9.0146800499999999E-2</v>
      </c>
      <c r="AG35" s="28"/>
      <c r="AH35" s="17" t="s">
        <v>202</v>
      </c>
      <c r="AI35" s="17">
        <v>9.0643404738165891</v>
      </c>
      <c r="AJ35" s="17">
        <v>31.454065460605499</v>
      </c>
      <c r="AK35" s="17">
        <v>158.19668702508801</v>
      </c>
      <c r="AL35" s="17">
        <v>158.19668702508801</v>
      </c>
      <c r="AM35" s="17">
        <v>74.349722938243005</v>
      </c>
      <c r="AN35" s="17">
        <v>1.6450985653422301E-3</v>
      </c>
      <c r="AO35" s="17">
        <v>8.0320318126953106E-3</v>
      </c>
      <c r="AP35" s="17">
        <v>180.39848092294801</v>
      </c>
      <c r="AQ35" s="17">
        <v>8.9902782060302E-2</v>
      </c>
      <c r="AR35" s="17">
        <v>24.671177587969702</v>
      </c>
      <c r="AS35" s="17">
        <v>431.728545700231</v>
      </c>
      <c r="AT35" s="5">
        <v>8.0312804113824598E-6</v>
      </c>
      <c r="AU35" s="5">
        <v>3.2124854687853097E-5</v>
      </c>
      <c r="AV35" s="17">
        <v>68241.3526286259</v>
      </c>
      <c r="AW35" s="17">
        <v>44.205521881424303</v>
      </c>
      <c r="AX35" s="17">
        <v>661.91193416998703</v>
      </c>
      <c r="AY35" s="17">
        <v>196.070332269603</v>
      </c>
      <c r="AZ35" s="17">
        <v>17.843335801407601</v>
      </c>
      <c r="BA35" s="17">
        <v>476.20855427503699</v>
      </c>
      <c r="BB35" s="17">
        <v>77.271952788020101</v>
      </c>
      <c r="BC35" s="17">
        <v>347.98963285139303</v>
      </c>
      <c r="BD35" s="17">
        <v>25.0654703192982</v>
      </c>
      <c r="BE35" s="17">
        <v>249.15451178669201</v>
      </c>
      <c r="BF35" s="17">
        <v>93.160127486395197</v>
      </c>
      <c r="BG35" s="17">
        <v>341.91403539421998</v>
      </c>
      <c r="BH35" s="17">
        <v>431.40958753643599</v>
      </c>
      <c r="BI35" s="17">
        <v>431.40958753643599</v>
      </c>
      <c r="BJ35" s="17">
        <v>55.097871383041998</v>
      </c>
      <c r="BK35" s="5">
        <v>3.3901333209432403E-5</v>
      </c>
      <c r="BL35" s="17">
        <v>1.3272763323348501E-4</v>
      </c>
      <c r="BM35" s="17">
        <v>169.08930174771399</v>
      </c>
      <c r="BN35" s="17">
        <v>140.05087107175899</v>
      </c>
      <c r="BO35" s="17">
        <v>7.5341456575288301</v>
      </c>
      <c r="BP35" s="17">
        <v>234.69887591844801</v>
      </c>
      <c r="BQ35" s="17">
        <v>3.1531020585106599</v>
      </c>
      <c r="BR35" s="17">
        <v>4.2281753335868602E-3</v>
      </c>
      <c r="BS35" s="17">
        <v>8.5844625407166097E-3</v>
      </c>
      <c r="BT35" s="17">
        <v>5.4313050211548903</v>
      </c>
      <c r="BU35" s="17">
        <v>13.1435195635668</v>
      </c>
      <c r="BV35" s="17">
        <v>39.986240300489897</v>
      </c>
      <c r="BW35" s="17">
        <v>0</v>
      </c>
      <c r="BX35" s="17">
        <v>1.11295941952303E-2</v>
      </c>
      <c r="BY35" s="17">
        <v>1.0693107635157101E-2</v>
      </c>
      <c r="BZ35" s="17">
        <v>6029.01644449588</v>
      </c>
      <c r="CA35" s="17">
        <v>19022.541573107999</v>
      </c>
      <c r="CB35" s="17">
        <v>1944.5284263077499</v>
      </c>
      <c r="CC35" s="17">
        <v>21136.1593011634</v>
      </c>
      <c r="CD35" s="17">
        <v>122.00875635636601</v>
      </c>
      <c r="CE35" s="17">
        <v>3.85034139469898</v>
      </c>
      <c r="CF35" s="17">
        <v>3.51844301477647E-3</v>
      </c>
      <c r="CG35" s="17">
        <v>0.22368861400486101</v>
      </c>
      <c r="CH35" s="17">
        <v>0.13473700344251699</v>
      </c>
      <c r="CI35" s="17">
        <v>5.36814008609048</v>
      </c>
      <c r="CJ35" s="17">
        <v>0.90847054151027595</v>
      </c>
      <c r="CK35" s="17">
        <v>2079.22152242232</v>
      </c>
      <c r="CL35" s="17">
        <v>8.4024863352017398</v>
      </c>
      <c r="CM35" s="17">
        <v>5.3615402839553097</v>
      </c>
      <c r="CN35" s="17">
        <v>681.96250026179905</v>
      </c>
      <c r="CO35" s="17">
        <v>4.9622796629132901</v>
      </c>
      <c r="CP35" s="5">
        <v>1.3809383730992E-5</v>
      </c>
      <c r="CQ35" s="17">
        <v>3.7434324025419201</v>
      </c>
      <c r="CR35" s="17">
        <v>1653.36189070156</v>
      </c>
      <c r="CS35" s="17">
        <v>1595.1814302442101</v>
      </c>
      <c r="CT35" s="17">
        <v>58.180460457348801</v>
      </c>
      <c r="CU35" s="17">
        <v>1.89635315200317</v>
      </c>
      <c r="CV35" s="17">
        <v>65.783239636898699</v>
      </c>
      <c r="CW35" s="17">
        <v>4.4230448018871504</v>
      </c>
      <c r="CX35" s="17">
        <v>138.491457321274</v>
      </c>
      <c r="CY35" s="17">
        <v>24.7982966219679</v>
      </c>
      <c r="CZ35" s="17">
        <v>17.9554267541901</v>
      </c>
      <c r="DA35" s="17">
        <v>554.51999503959996</v>
      </c>
      <c r="DB35" s="17">
        <v>14.818764759745299</v>
      </c>
      <c r="DC35" s="17">
        <v>4.4552160705919901</v>
      </c>
      <c r="DD35" s="17">
        <v>77.384377166730005</v>
      </c>
      <c r="DE35" s="17">
        <v>0.133314191151749</v>
      </c>
      <c r="DF35" s="17">
        <v>15.7623860888352</v>
      </c>
      <c r="DG35" s="17">
        <v>235.025647142342</v>
      </c>
      <c r="DH35" s="17">
        <v>13.075399421242601</v>
      </c>
      <c r="DI35" s="17">
        <v>0</v>
      </c>
      <c r="DJ35" s="17">
        <v>576.642103761459</v>
      </c>
      <c r="DK35" s="17">
        <v>456.15616282275499</v>
      </c>
      <c r="DL35" s="17">
        <v>101.159323768587</v>
      </c>
      <c r="DM35" s="17">
        <v>5998.1189252467802</v>
      </c>
      <c r="DN35" s="17">
        <v>328.66290028605999</v>
      </c>
      <c r="DO35" s="17">
        <v>741.34984473864699</v>
      </c>
      <c r="DQ35" s="25">
        <f t="shared" ref="DQ35:DQ51" si="33">BM35/(BM35+CA35+CB35+1E-50)</f>
        <v>8.00000129344248E-3</v>
      </c>
      <c r="DR35" s="94">
        <f t="shared" ref="DR35:DR51" si="34">BZ35/DM35</f>
        <v>1.0051512015073674</v>
      </c>
      <c r="DS35" s="40">
        <f t="shared" ref="DS35:DS51" si="35">(AV35-B35)/(B35+1E-50)</f>
        <v>-5.2993357611978804E-3</v>
      </c>
      <c r="DT35" s="40">
        <f t="shared" ref="DT35:DT51" si="36">(BV35-C35)/(C35+1E-50)</f>
        <v>-1.0147307927908572E-2</v>
      </c>
      <c r="DU35" s="40">
        <f t="shared" ref="DU35:DU51" si="37">(CC35-D35)/(D35+1E-50)</f>
        <v>-9.9382718902583256E-3</v>
      </c>
      <c r="DV35" s="40">
        <f t="shared" ref="DV35:DV51" si="38">(CR35-E35)/(E35+1E-50)</f>
        <v>-9.9177956861885453E-3</v>
      </c>
      <c r="DW35" s="40">
        <f t="shared" ref="DW35:DW51" si="39">(CS35-F35)/(F35+1E-50)</f>
        <v>-9.9627200267772918E-3</v>
      </c>
      <c r="DX35" s="40">
        <f t="shared" ref="DX35:DX51" si="40">(DF35-G35)/(G35+1E-50)</f>
        <v>-1.0011032669075357E-2</v>
      </c>
      <c r="DY35" s="40">
        <f t="shared" ref="DY35:DY51" si="41">(DM35-H35)/(H35+1E-50)</f>
        <v>1.4249363953740463E-3</v>
      </c>
      <c r="DZ35" s="40">
        <f t="shared" ref="DZ35:DZ51" si="42">(AL35-I35)/(I35+1E-50)</f>
        <v>-8.981439592152583E-3</v>
      </c>
      <c r="EA35" s="40">
        <f t="shared" ref="EA35:EA51" si="43">(AP35-J35)/(J35+1E-50)</f>
        <v>-1.8765088624841208E-3</v>
      </c>
      <c r="EB35" s="40">
        <f t="shared" ref="EB35:EB51" si="44">(BI35-K35)/(K35+1E-50)</f>
        <v>-9.6091541423546159E-3</v>
      </c>
      <c r="EC35" s="40">
        <f t="shared" ref="EC35:EC51" si="45">(AJ35-L35)/(L35+1E-50)</f>
        <v>-9.744517125797398E-3</v>
      </c>
      <c r="ED35" s="40">
        <f t="shared" ref="ED35:ED51" si="46">(AR35-M35)/(M35+1E-50)</f>
        <v>4.9229097615173707E-4</v>
      </c>
      <c r="EE35" s="40">
        <f t="shared" ref="EE35:EE51" si="47">(BU35-N35)/(N35+1E-50)</f>
        <v>-1.3944696078583127E-3</v>
      </c>
      <c r="EF35" s="40">
        <f t="shared" ref="EF35:EF51" si="48">(DK35-O35)/(O35+1E-50)</f>
        <v>3.5604764272633704E-3</v>
      </c>
      <c r="EG35" s="40">
        <f t="shared" ref="EG35:EG51" si="49">(DN35-P35)/(P35+1E-50)</f>
        <v>4.2272902479364906E-3</v>
      </c>
      <c r="EH35" s="40">
        <f t="shared" ref="EH35:EH51" si="50">(BK35+BL35+CP35-Q35)/(Q35+1E-50)</f>
        <v>-6.4941312255217881E-3</v>
      </c>
      <c r="EI35" s="40">
        <f t="shared" ref="EI35:EI51" si="51">(AT35+AU35-R35)/(R35+1E-50)</f>
        <v>-8.8918290066353472E-3</v>
      </c>
      <c r="EJ35" s="40">
        <f t="shared" ref="EJ35:EJ51" si="52">(BR35+BS35-S35)/(S35+1E-50)</f>
        <v>-1.0287348877547056E-2</v>
      </c>
      <c r="EK35" s="40">
        <f t="shared" ref="EK35:EK51" si="53">(BX35+BY35-T35)/(T35+1E-50)</f>
        <v>-1.0608785796718107E-2</v>
      </c>
      <c r="EL35" s="40">
        <f t="shared" ref="EL35:EL51" si="54">(AN35+AO35-U35)/(U35+1E-50)</f>
        <v>-8.5001571719148829E-3</v>
      </c>
      <c r="EM35" s="40">
        <f t="shared" ref="EM35:EM51" si="55">(CE35-V35)/(V35+1E-50)</f>
        <v>-5.9567988725222707E-3</v>
      </c>
      <c r="EN35" s="40">
        <f t="shared" ref="EN35:EN51" si="56">(CF35-W35)/(W35+1E-50)</f>
        <v>-6.0156408305640724E-3</v>
      </c>
      <c r="EO35" s="40">
        <f t="shared" ref="EO35:EO51" si="57">(CG35-X35)/(X35+1E-50)</f>
        <v>-2.3582196166473911E-3</v>
      </c>
      <c r="EP35" s="40">
        <f t="shared" ref="EP35:EP51" si="58">(CH35-Y35)/(Y35+1E-50)</f>
        <v>-2.1876338327958219E-3</v>
      </c>
      <c r="EQ35" s="40">
        <f t="shared" ref="EQ35:EQ51" si="59">(CI35-Z35)/(Z35+1E-50)</f>
        <v>-6.4659230173113999E-3</v>
      </c>
      <c r="ER35" s="40">
        <f t="shared" ref="ER35:ER51" si="60">(BF35-AA35)/(AA35+1E-50)</f>
        <v>4.4455802668911968E-3</v>
      </c>
      <c r="ES35" s="40">
        <f t="shared" ref="ES35:ES51" si="61">(BJ35-AB35)/(AB35+1E-50)</f>
        <v>6.3625192677844332E-3</v>
      </c>
      <c r="ET35" s="40">
        <f t="shared" ref="ET35:ET51" si="62">(DH35-AC35)/(AC35+1E-50)</f>
        <v>2.1801715136345085E-3</v>
      </c>
      <c r="EU35" s="40">
        <f t="shared" ref="EU35:EU51" si="63">(SUM(AW35:BB35)-AD35)/(AD35+1E-50)</f>
        <v>-1.0745100932984612E-2</v>
      </c>
      <c r="EV35" s="40">
        <f t="shared" ref="EV35:EV51" si="64">(SUM(AX35:BB35)-AE35)/(AE35+1E-50)</f>
        <v>-1.0745222573087227E-2</v>
      </c>
      <c r="EW35" s="40">
        <f t="shared" ref="EW35:EW51" si="65">(AQ35-AF35)/(AF35+1E-50)</f>
        <v>-2.7069007257556395E-3</v>
      </c>
    </row>
    <row r="36" spans="1:153" x14ac:dyDescent="0.3">
      <c r="A36" s="17" t="s">
        <v>203</v>
      </c>
      <c r="B36" s="15">
        <v>397622.97798999998</v>
      </c>
      <c r="C36" s="15">
        <v>75.030526964000003</v>
      </c>
      <c r="D36" s="15">
        <v>30340.749167000002</v>
      </c>
      <c r="E36" s="15">
        <v>2886.0943180999998</v>
      </c>
      <c r="F36" s="15">
        <v>2735.2326269</v>
      </c>
      <c r="G36" s="15">
        <v>31.76249236</v>
      </c>
      <c r="H36" s="15">
        <v>30948.371909000001</v>
      </c>
      <c r="I36" s="15">
        <v>282.94303918000003</v>
      </c>
      <c r="J36" s="15">
        <v>867.52532929999995</v>
      </c>
      <c r="K36" s="15">
        <v>707.47346021999999</v>
      </c>
      <c r="L36" s="28">
        <v>46.021602747000003</v>
      </c>
      <c r="M36" s="28">
        <v>145.74260196</v>
      </c>
      <c r="N36" s="28">
        <v>50.264407636000001</v>
      </c>
      <c r="O36" s="28">
        <v>2761.0168573000001</v>
      </c>
      <c r="P36" s="28">
        <v>1958.933663</v>
      </c>
      <c r="Q36" s="28">
        <v>7.856133E-4</v>
      </c>
      <c r="R36" s="28">
        <v>1.500529E-4</v>
      </c>
      <c r="S36" s="28">
        <v>2.33671165E-2</v>
      </c>
      <c r="T36" s="28">
        <v>4.0697968700000003E-2</v>
      </c>
      <c r="U36" s="17">
        <v>3.0317832499999999E-2</v>
      </c>
      <c r="V36" s="28">
        <v>9.8878276168999992</v>
      </c>
      <c r="W36" s="28">
        <v>1.62759401E-2</v>
      </c>
      <c r="X36" s="28">
        <v>1.4220650799000001</v>
      </c>
      <c r="Y36" s="28">
        <v>0.75964726810000005</v>
      </c>
      <c r="Z36" s="28">
        <v>13.735927396999999</v>
      </c>
      <c r="AA36" s="28">
        <v>540.94270890999996</v>
      </c>
      <c r="AB36" s="28">
        <v>395.53885810000003</v>
      </c>
      <c r="AC36" s="28">
        <v>84.569716494000005</v>
      </c>
      <c r="AD36" s="28">
        <v>1462.6885844999999</v>
      </c>
      <c r="AE36" s="28">
        <v>1418.8079272</v>
      </c>
      <c r="AF36" s="28">
        <v>0.63868257650000004</v>
      </c>
      <c r="AG36" s="28"/>
      <c r="AH36" s="17" t="s">
        <v>203</v>
      </c>
      <c r="AI36" s="17">
        <v>32.062661455321098</v>
      </c>
      <c r="AJ36" s="17">
        <v>45.571948124431898</v>
      </c>
      <c r="AK36" s="17">
        <v>281.20176945743998</v>
      </c>
      <c r="AL36" s="17">
        <v>281.20176945743998</v>
      </c>
      <c r="AM36" s="17">
        <v>107.657525449395</v>
      </c>
      <c r="AN36" s="17">
        <v>5.1248948031548096E-3</v>
      </c>
      <c r="AO36" s="17">
        <v>2.50214864663767E-2</v>
      </c>
      <c r="AP36" s="17">
        <v>869.98270309871805</v>
      </c>
      <c r="AQ36" s="17">
        <v>0.63457299806741896</v>
      </c>
      <c r="AR36" s="17">
        <v>146.11975716114901</v>
      </c>
      <c r="AS36" s="17">
        <v>2218.4072570160001</v>
      </c>
      <c r="AT36" s="5">
        <v>2.9784865148784401E-5</v>
      </c>
      <c r="AU36" s="17">
        <v>1.19139767070663E-4</v>
      </c>
      <c r="AV36" s="17">
        <v>396513.72673048999</v>
      </c>
      <c r="AW36" s="17">
        <v>43.254998868146998</v>
      </c>
      <c r="AX36" s="17">
        <v>646.51919351289905</v>
      </c>
      <c r="AY36" s="17">
        <v>191.66476749174601</v>
      </c>
      <c r="AZ36" s="17">
        <v>17.4197537137408</v>
      </c>
      <c r="BA36" s="17">
        <v>465.61858225279298</v>
      </c>
      <c r="BB36" s="17">
        <v>77.351281271074797</v>
      </c>
      <c r="BC36" s="17">
        <v>1373.7409137931099</v>
      </c>
      <c r="BD36" s="17">
        <v>152.247508581452</v>
      </c>
      <c r="BE36" s="17">
        <v>1541.93534367443</v>
      </c>
      <c r="BF36" s="17">
        <v>542.63023530426506</v>
      </c>
      <c r="BG36" s="17">
        <v>2302.87140235883</v>
      </c>
      <c r="BH36" s="17">
        <v>701.78107410428004</v>
      </c>
      <c r="BI36" s="17">
        <v>701.78107410428004</v>
      </c>
      <c r="BJ36" s="17">
        <v>399.47881328655399</v>
      </c>
      <c r="BK36" s="5">
        <v>9.1307571821572201E-5</v>
      </c>
      <c r="BL36" s="17">
        <v>6.7130213211235798E-4</v>
      </c>
      <c r="BM36" s="17">
        <v>240.89393005087101</v>
      </c>
      <c r="BN36" s="17">
        <v>877.01385568925798</v>
      </c>
      <c r="BO36" s="17">
        <v>45.487040300946802</v>
      </c>
      <c r="BP36" s="17">
        <v>663.46550176007702</v>
      </c>
      <c r="BQ36" s="17">
        <v>4.6095955213110802</v>
      </c>
      <c r="BR36" s="17">
        <v>7.6402544420377302E-3</v>
      </c>
      <c r="BS36" s="17">
        <v>1.5512022649184E-2</v>
      </c>
      <c r="BT36" s="17">
        <v>36.988591205676201</v>
      </c>
      <c r="BU36" s="17">
        <v>50.343312454648</v>
      </c>
      <c r="BV36" s="17">
        <v>74.410790666291902</v>
      </c>
      <c r="BW36" s="17">
        <v>0</v>
      </c>
      <c r="BX36" s="17">
        <v>2.0536574789045199E-2</v>
      </c>
      <c r="BY36" s="17">
        <v>1.9731185722867899E-2</v>
      </c>
      <c r="BZ36" s="17">
        <v>31252.585070961199</v>
      </c>
      <c r="CA36" s="17">
        <v>27100.565839360199</v>
      </c>
      <c r="CB36" s="17">
        <v>2770.28104652303</v>
      </c>
      <c r="CC36" s="17">
        <v>30111.740815934099</v>
      </c>
      <c r="CD36" s="17">
        <v>696.61796694935401</v>
      </c>
      <c r="CE36" s="17">
        <v>9.8672717073915504</v>
      </c>
      <c r="CF36" s="17">
        <v>1.6158177193185502E-2</v>
      </c>
      <c r="CG36" s="17">
        <v>1.4145931161824701</v>
      </c>
      <c r="CH36" s="17">
        <v>0.75659389938325605</v>
      </c>
      <c r="CI36" s="17">
        <v>13.6929671950043</v>
      </c>
      <c r="CJ36" s="17">
        <v>1.6018014538379699</v>
      </c>
      <c r="CK36" s="17">
        <v>12472.735795742599</v>
      </c>
      <c r="CL36" s="17">
        <v>8.7048025877852808</v>
      </c>
      <c r="CM36" s="17">
        <v>5.2355287320667703</v>
      </c>
      <c r="CN36" s="17">
        <v>803.22007518863302</v>
      </c>
      <c r="CO36" s="17">
        <v>5.1711499148464704</v>
      </c>
      <c r="CP36" s="5">
        <v>1.99453062054597E-5</v>
      </c>
      <c r="CQ36" s="17">
        <v>3.6560824066755901</v>
      </c>
      <c r="CR36" s="17">
        <v>2854.7304275643301</v>
      </c>
      <c r="CS36" s="17">
        <v>2705.1851224655902</v>
      </c>
      <c r="CT36" s="17">
        <v>149.54530509873899</v>
      </c>
      <c r="CU36" s="17">
        <v>1.85572477091221</v>
      </c>
      <c r="CV36" s="17">
        <v>398.57701628664398</v>
      </c>
      <c r="CW36" s="17">
        <v>4.3495674631965899</v>
      </c>
      <c r="CX36" s="17">
        <v>267.819988524942</v>
      </c>
      <c r="CY36" s="17">
        <v>24.2096326095559</v>
      </c>
      <c r="CZ36" s="17">
        <v>18.273202790389998</v>
      </c>
      <c r="DA36" s="17">
        <v>1077.87843438769</v>
      </c>
      <c r="DB36" s="17">
        <v>178.95985264650801</v>
      </c>
      <c r="DC36" s="17">
        <v>5.9953308178596396</v>
      </c>
      <c r="DD36" s="17">
        <v>78.506110918500696</v>
      </c>
      <c r="DE36" s="17">
        <v>0.130673612052668</v>
      </c>
      <c r="DF36" s="17">
        <v>31.506125386111901</v>
      </c>
      <c r="DG36" s="17">
        <v>761.702979379731</v>
      </c>
      <c r="DH36" s="17">
        <v>84.822428107199698</v>
      </c>
      <c r="DI36" s="17">
        <v>0</v>
      </c>
      <c r="DJ36" s="17">
        <v>3454.0197510593198</v>
      </c>
      <c r="DK36" s="17">
        <v>2773.1857210749799</v>
      </c>
      <c r="DL36" s="17">
        <v>597.72945500805201</v>
      </c>
      <c r="DM36" s="17">
        <v>31058.289818394202</v>
      </c>
      <c r="DN36" s="17">
        <v>1965.32078395228</v>
      </c>
      <c r="DO36" s="17">
        <v>4474.0749534261604</v>
      </c>
      <c r="DQ36" s="25">
        <f t="shared" si="33"/>
        <v>8.000000117010778E-3</v>
      </c>
      <c r="DR36" s="94">
        <f t="shared" si="34"/>
        <v>1.0062558258585097</v>
      </c>
      <c r="DS36" s="40">
        <f t="shared" si="35"/>
        <v>-2.7897061309618155E-3</v>
      </c>
      <c r="DT36" s="40">
        <f t="shared" si="36"/>
        <v>-8.2597886858165569E-3</v>
      </c>
      <c r="DU36" s="40">
        <f t="shared" si="37"/>
        <v>-7.5478805683210498E-3</v>
      </c>
      <c r="DV36" s="40">
        <f t="shared" si="38"/>
        <v>-1.0867243783050545E-2</v>
      </c>
      <c r="DW36" s="40">
        <f t="shared" si="39"/>
        <v>-1.0985356104231766E-2</v>
      </c>
      <c r="DX36" s="40">
        <f t="shared" si="40"/>
        <v>-8.0713745943613007E-3</v>
      </c>
      <c r="DY36" s="40">
        <f t="shared" si="41"/>
        <v>3.5516540164827011E-3</v>
      </c>
      <c r="DZ36" s="40">
        <f t="shared" si="42"/>
        <v>-6.1541352196061759E-3</v>
      </c>
      <c r="EA36" s="40">
        <f t="shared" si="43"/>
        <v>2.832624841860159E-3</v>
      </c>
      <c r="EB36" s="40">
        <f t="shared" si="44"/>
        <v>-8.0460772534842774E-3</v>
      </c>
      <c r="EC36" s="40">
        <f t="shared" si="45"/>
        <v>-9.7705120145433425E-3</v>
      </c>
      <c r="ED36" s="40">
        <f t="shared" si="46"/>
        <v>2.5878171246902903E-3</v>
      </c>
      <c r="EE36" s="40">
        <f t="shared" si="47"/>
        <v>1.5697950569596724E-3</v>
      </c>
      <c r="EF36" s="40">
        <f t="shared" si="48"/>
        <v>4.4073848165055371E-3</v>
      </c>
      <c r="EG36" s="40">
        <f t="shared" si="49"/>
        <v>3.2605090580241506E-3</v>
      </c>
      <c r="EH36" s="40">
        <f t="shared" si="50"/>
        <v>-3.8928692533720267E-3</v>
      </c>
      <c r="EI36" s="40">
        <f t="shared" si="51"/>
        <v>-7.51913345595183E-3</v>
      </c>
      <c r="EJ36" s="40">
        <f t="shared" si="52"/>
        <v>-9.1940915678778573E-3</v>
      </c>
      <c r="EK36" s="40">
        <f t="shared" si="53"/>
        <v>-1.0570753328209928E-2</v>
      </c>
      <c r="EL36" s="40">
        <f t="shared" si="54"/>
        <v>-5.6551282308354685E-3</v>
      </c>
      <c r="EM36" s="40">
        <f t="shared" si="55"/>
        <v>-2.0789105863167853E-3</v>
      </c>
      <c r="EN36" s="40">
        <f t="shared" si="56"/>
        <v>-7.2353981454195025E-3</v>
      </c>
      <c r="EO36" s="40">
        <f t="shared" si="57"/>
        <v>-5.2543050407056167E-3</v>
      </c>
      <c r="EP36" s="40">
        <f t="shared" si="58"/>
        <v>-4.0194559303569459E-3</v>
      </c>
      <c r="EQ36" s="40">
        <f t="shared" si="59"/>
        <v>-3.1275792856244934E-3</v>
      </c>
      <c r="ER36" s="40">
        <f t="shared" si="60"/>
        <v>3.119602809076508E-3</v>
      </c>
      <c r="ES36" s="40">
        <f t="shared" si="61"/>
        <v>9.9609813444874254E-3</v>
      </c>
      <c r="ET36" s="40">
        <f t="shared" si="62"/>
        <v>2.988204568684141E-3</v>
      </c>
      <c r="EU36" s="40">
        <f t="shared" si="63"/>
        <v>-1.4261413954173857E-2</v>
      </c>
      <c r="EV36" s="40">
        <f t="shared" si="64"/>
        <v>-1.4261513887703281E-2</v>
      </c>
      <c r="EW36" s="40">
        <f t="shared" si="65"/>
        <v>-6.434461473963639E-3</v>
      </c>
    </row>
    <row r="37" spans="1:153" x14ac:dyDescent="0.3">
      <c r="A37" s="17" t="s">
        <v>204</v>
      </c>
      <c r="B37" s="15">
        <v>167331.20662000001</v>
      </c>
      <c r="C37" s="15">
        <v>25.161422091999999</v>
      </c>
      <c r="D37" s="15">
        <v>10228.880342</v>
      </c>
      <c r="E37" s="15">
        <v>1073.2130534999999</v>
      </c>
      <c r="F37" s="15">
        <v>1013.8302505</v>
      </c>
      <c r="G37" s="15">
        <v>10.460072641</v>
      </c>
      <c r="H37" s="15">
        <v>12953.772181</v>
      </c>
      <c r="I37" s="15">
        <v>100.32176833</v>
      </c>
      <c r="J37" s="15">
        <v>372.58945898000002</v>
      </c>
      <c r="K37" s="15">
        <v>246.33978031999999</v>
      </c>
      <c r="L37" s="28">
        <v>16.591532312999998</v>
      </c>
      <c r="M37" s="28">
        <v>58.203376441000003</v>
      </c>
      <c r="N37" s="28">
        <v>18.778366149</v>
      </c>
      <c r="O37" s="28">
        <v>1215.8068183</v>
      </c>
      <c r="P37" s="28">
        <v>809.69870643000002</v>
      </c>
      <c r="Q37" s="28">
        <v>2.8493300000000002E-4</v>
      </c>
      <c r="R37" s="28">
        <v>4.9029300000000002E-5</v>
      </c>
      <c r="S37" s="28">
        <v>7.5720211000000004E-3</v>
      </c>
      <c r="T37" s="28">
        <v>1.2580990300000001E-2</v>
      </c>
      <c r="U37" s="17">
        <v>1.06036151E-2</v>
      </c>
      <c r="V37" s="28">
        <v>3.684385368</v>
      </c>
      <c r="W37" s="28">
        <v>6.7122021999999996E-3</v>
      </c>
      <c r="X37" s="28">
        <v>0.58205714230000005</v>
      </c>
      <c r="Y37" s="28">
        <v>0.30569658700000002</v>
      </c>
      <c r="Z37" s="28">
        <v>5.1113278708000003</v>
      </c>
      <c r="AA37" s="28">
        <v>221.14633868999999</v>
      </c>
      <c r="AB37" s="28">
        <v>194.31883008</v>
      </c>
      <c r="AC37" s="28">
        <v>33.795636274000003</v>
      </c>
      <c r="AD37" s="28">
        <v>492.51143099000001</v>
      </c>
      <c r="AE37" s="28">
        <v>477.73607515999998</v>
      </c>
      <c r="AF37" s="28">
        <v>0.26535379149999999</v>
      </c>
      <c r="AG37" s="28"/>
      <c r="AH37" s="17" t="s">
        <v>204</v>
      </c>
      <c r="AI37" s="17">
        <v>13.1123111578775</v>
      </c>
      <c r="AJ37" s="17">
        <v>16.462711954019699</v>
      </c>
      <c r="AK37" s="17">
        <v>99.959749706914096</v>
      </c>
      <c r="AL37" s="17">
        <v>99.959749706914096</v>
      </c>
      <c r="AM37" s="17">
        <v>37.170479286942602</v>
      </c>
      <c r="AN37" s="17">
        <v>1.79609225461179E-3</v>
      </c>
      <c r="AO37" s="17">
        <v>8.7691860899375505E-3</v>
      </c>
      <c r="AP37" s="17">
        <v>374.67535410243403</v>
      </c>
      <c r="AQ37" s="17">
        <v>0.263293794404799</v>
      </c>
      <c r="AR37" s="17">
        <v>58.467176298595902</v>
      </c>
      <c r="AS37" s="17">
        <v>866.31242384765096</v>
      </c>
      <c r="AT37" s="5">
        <v>9.7498563181710394E-6</v>
      </c>
      <c r="AU37" s="5">
        <v>3.8999776660769298E-5</v>
      </c>
      <c r="AV37" s="17">
        <v>166787.81034607001</v>
      </c>
      <c r="AW37" s="17">
        <v>14.586135887387901</v>
      </c>
      <c r="AX37" s="17">
        <v>218.17392446964999</v>
      </c>
      <c r="AY37" s="17">
        <v>64.657833196095595</v>
      </c>
      <c r="AZ37" s="17">
        <v>5.8796503912652804</v>
      </c>
      <c r="BA37" s="17">
        <v>157.06068192264999</v>
      </c>
      <c r="BB37" s="17">
        <v>25.8441951233761</v>
      </c>
      <c r="BC37" s="17">
        <v>540.37455176590197</v>
      </c>
      <c r="BD37" s="17">
        <v>57.902481737233302</v>
      </c>
      <c r="BE37" s="17">
        <v>621.71261687173399</v>
      </c>
      <c r="BF37" s="17">
        <v>222.34562712972399</v>
      </c>
      <c r="BG37" s="17">
        <v>1043.6768936086</v>
      </c>
      <c r="BH37" s="17">
        <v>244.92917198661999</v>
      </c>
      <c r="BI37" s="17">
        <v>244.92917198661999</v>
      </c>
      <c r="BJ37" s="17">
        <v>196.896478270606</v>
      </c>
      <c r="BK37" s="5">
        <v>3.1344780652854598E-5</v>
      </c>
      <c r="BL37" s="17">
        <v>2.4705578804368802E-4</v>
      </c>
      <c r="BM37" s="17">
        <v>81.518071278956199</v>
      </c>
      <c r="BN37" s="17">
        <v>402.82601330065802</v>
      </c>
      <c r="BO37" s="17">
        <v>18.696441118465199</v>
      </c>
      <c r="BP37" s="17">
        <v>245.571216090203</v>
      </c>
      <c r="BQ37" s="17">
        <v>1.5876315602239801</v>
      </c>
      <c r="BR37" s="17">
        <v>2.48137574033962E-3</v>
      </c>
      <c r="BS37" s="17">
        <v>5.0379222021969001E-3</v>
      </c>
      <c r="BT37" s="17">
        <v>15.755344646366501</v>
      </c>
      <c r="BU37" s="17">
        <v>18.852340458211199</v>
      </c>
      <c r="BV37" s="17">
        <v>25.013420347668902</v>
      </c>
      <c r="BW37" s="17">
        <v>0</v>
      </c>
      <c r="BX37" s="17">
        <v>6.3604966991297196E-3</v>
      </c>
      <c r="BY37" s="17">
        <v>6.1111015338657501E-3</v>
      </c>
      <c r="BZ37" s="17">
        <v>13112.463709276501</v>
      </c>
      <c r="CA37" s="17">
        <v>9170.78152773689</v>
      </c>
      <c r="CB37" s="17">
        <v>937.457636034546</v>
      </c>
      <c r="CC37" s="17">
        <v>10189.7572350504</v>
      </c>
      <c r="CD37" s="17">
        <v>290.60072616513702</v>
      </c>
      <c r="CE37" s="17">
        <v>3.6848826073524101</v>
      </c>
      <c r="CF37" s="17">
        <v>6.6567240698203701E-3</v>
      </c>
      <c r="CG37" s="17">
        <v>0.57845453322089702</v>
      </c>
      <c r="CH37" s="17">
        <v>0.30433395495031301</v>
      </c>
      <c r="CI37" s="17">
        <v>5.1046876081504902</v>
      </c>
      <c r="CJ37" s="17">
        <v>0.48763149666275302</v>
      </c>
      <c r="CK37" s="17">
        <v>5358.0591832940299</v>
      </c>
      <c r="CL37" s="17">
        <v>2.9524781506528401</v>
      </c>
      <c r="CM37" s="17">
        <v>1.76696002866008</v>
      </c>
      <c r="CN37" s="17">
        <v>282.25479565909899</v>
      </c>
      <c r="CO37" s="17">
        <v>1.7374296373947899</v>
      </c>
      <c r="CP37" s="5">
        <v>5.9337290332181298E-6</v>
      </c>
      <c r="CQ37" s="17">
        <v>1.2338200670205</v>
      </c>
      <c r="CR37" s="17">
        <v>1061.8952577211701</v>
      </c>
      <c r="CS37" s="17">
        <v>1003.05153442548</v>
      </c>
      <c r="CT37" s="17">
        <v>58.843723295689301</v>
      </c>
      <c r="CU37" s="17">
        <v>0.62575372531512197</v>
      </c>
      <c r="CV37" s="17">
        <v>159.00459186494399</v>
      </c>
      <c r="CW37" s="17">
        <v>1.4637519490511799</v>
      </c>
      <c r="CX37" s="17">
        <v>101.389527946339</v>
      </c>
      <c r="CY37" s="17">
        <v>8.1714294427266694</v>
      </c>
      <c r="CZ37" s="17">
        <v>6.2350163884984804</v>
      </c>
      <c r="DA37" s="17">
        <v>407.32858806086898</v>
      </c>
      <c r="DB37" s="17">
        <v>53.990170551253797</v>
      </c>
      <c r="DC37" s="17">
        <v>2.111408116867</v>
      </c>
      <c r="DD37" s="17">
        <v>26.2443181732502</v>
      </c>
      <c r="DE37" s="17">
        <v>4.4033718128055399E-2</v>
      </c>
      <c r="DF37" s="17">
        <v>10.4029672659931</v>
      </c>
      <c r="DG37" s="17">
        <v>298.95811737384599</v>
      </c>
      <c r="DH37" s="17">
        <v>33.9611333933927</v>
      </c>
      <c r="DI37" s="17">
        <v>0</v>
      </c>
      <c r="DJ37" s="17">
        <v>1502.25910470844</v>
      </c>
      <c r="DK37" s="17">
        <v>1224.5158861561299</v>
      </c>
      <c r="DL37" s="17">
        <v>233.07019362517201</v>
      </c>
      <c r="DM37" s="17">
        <v>13036.861184102399</v>
      </c>
      <c r="DN37" s="17">
        <v>814.22571638504598</v>
      </c>
      <c r="DO37" s="17">
        <v>1822.50634689566</v>
      </c>
      <c r="DQ37" s="25">
        <f t="shared" si="33"/>
        <v>8.0000013149040504E-3</v>
      </c>
      <c r="DR37" s="94">
        <f t="shared" si="34"/>
        <v>1.0057991355516076</v>
      </c>
      <c r="DS37" s="40">
        <f t="shared" si="35"/>
        <v>-3.2474293642310681E-3</v>
      </c>
      <c r="DT37" s="40">
        <f t="shared" si="36"/>
        <v>-5.8820898035868074E-3</v>
      </c>
      <c r="DU37" s="40">
        <f t="shared" si="37"/>
        <v>-3.8247692456583335E-3</v>
      </c>
      <c r="DV37" s="40">
        <f t="shared" si="38"/>
        <v>-1.0545712001843262E-2</v>
      </c>
      <c r="DW37" s="40">
        <f t="shared" si="39"/>
        <v>-1.063167731403182E-2</v>
      </c>
      <c r="DX37" s="40">
        <f t="shared" si="40"/>
        <v>-5.4593669630042642E-3</v>
      </c>
      <c r="DY37" s="40">
        <f t="shared" si="41"/>
        <v>6.4142708348901099E-3</v>
      </c>
      <c r="DZ37" s="40">
        <f t="shared" si="42"/>
        <v>-3.608574979410971E-3</v>
      </c>
      <c r="EA37" s="40">
        <f t="shared" si="43"/>
        <v>5.5983739533167461E-3</v>
      </c>
      <c r="EB37" s="40">
        <f t="shared" si="44"/>
        <v>-5.7262709723439331E-3</v>
      </c>
      <c r="EC37" s="40">
        <f t="shared" si="45"/>
        <v>-7.7642231320228386E-3</v>
      </c>
      <c r="ED37" s="40">
        <f t="shared" si="46"/>
        <v>4.5323806577322757E-3</v>
      </c>
      <c r="EE37" s="40">
        <f t="shared" si="47"/>
        <v>3.9393368211183789E-3</v>
      </c>
      <c r="EF37" s="40">
        <f t="shared" si="48"/>
        <v>7.1632003744701135E-3</v>
      </c>
      <c r="EG37" s="40">
        <f t="shared" si="49"/>
        <v>5.5909808415105051E-3</v>
      </c>
      <c r="EH37" s="40">
        <f t="shared" si="50"/>
        <v>-2.1012036873204781E-3</v>
      </c>
      <c r="EI37" s="40">
        <f t="shared" si="51"/>
        <v>-5.7040794190344295E-3</v>
      </c>
      <c r="EJ37" s="40">
        <f t="shared" si="52"/>
        <v>-6.9628909860644647E-3</v>
      </c>
      <c r="EK37" s="40">
        <f t="shared" si="53"/>
        <v>-8.6950283241638143E-3</v>
      </c>
      <c r="EL37" s="40">
        <f t="shared" si="54"/>
        <v>-3.615442006251109E-3</v>
      </c>
      <c r="EM37" s="40">
        <f t="shared" si="55"/>
        <v>1.349585623503876E-4</v>
      </c>
      <c r="EN37" s="40">
        <f t="shared" si="56"/>
        <v>-8.2652650391893037E-3</v>
      </c>
      <c r="EO37" s="40">
        <f t="shared" si="57"/>
        <v>-6.1894422682751025E-3</v>
      </c>
      <c r="EP37" s="40">
        <f t="shared" si="58"/>
        <v>-4.4574656951829397E-3</v>
      </c>
      <c r="EQ37" s="40">
        <f t="shared" si="59"/>
        <v>-1.2991267274096465E-3</v>
      </c>
      <c r="ER37" s="40">
        <f t="shared" si="60"/>
        <v>5.4230535618550171E-3</v>
      </c>
      <c r="ES37" s="40">
        <f t="shared" si="61"/>
        <v>1.326504585039337E-2</v>
      </c>
      <c r="ET37" s="40">
        <f t="shared" si="62"/>
        <v>4.8969967025008715E-3</v>
      </c>
      <c r="EU37" s="40">
        <f t="shared" si="63"/>
        <v>-1.2809875269074214E-2</v>
      </c>
      <c r="EV37" s="40">
        <f t="shared" si="64"/>
        <v>-1.2809981023336759E-2</v>
      </c>
      <c r="EW37" s="40">
        <f t="shared" si="65"/>
        <v>-7.7632095760010794E-3</v>
      </c>
    </row>
    <row r="38" spans="1:153" x14ac:dyDescent="0.3">
      <c r="A38" s="17" t="s">
        <v>205</v>
      </c>
      <c r="B38" s="15">
        <v>193560.46752000001</v>
      </c>
      <c r="C38" s="15">
        <v>29.173291849000002</v>
      </c>
      <c r="D38" s="15">
        <v>11139.291753</v>
      </c>
      <c r="E38" s="15">
        <v>1195.3883114</v>
      </c>
      <c r="F38" s="15">
        <v>1127.9783064999999</v>
      </c>
      <c r="G38" s="15">
        <v>12.487658799</v>
      </c>
      <c r="H38" s="15">
        <v>14020.160275</v>
      </c>
      <c r="I38" s="15">
        <v>109.41840609</v>
      </c>
      <c r="J38" s="15">
        <v>388.41863089999998</v>
      </c>
      <c r="K38" s="15">
        <v>268.83792776000001</v>
      </c>
      <c r="L38" s="28">
        <v>15.950710148000001</v>
      </c>
      <c r="M38" s="28">
        <v>67.225368607999997</v>
      </c>
      <c r="N38" s="28">
        <v>22.752857778999999</v>
      </c>
      <c r="O38" s="28">
        <v>1261.2267260000001</v>
      </c>
      <c r="P38" s="28">
        <v>913.51161000000002</v>
      </c>
      <c r="Q38" s="28">
        <v>3.474846E-4</v>
      </c>
      <c r="R38" s="28">
        <v>6.40324E-5</v>
      </c>
      <c r="S38" s="28">
        <v>9.0550283999999998E-3</v>
      </c>
      <c r="T38" s="28">
        <v>1.5628982699999999E-2</v>
      </c>
      <c r="U38" s="17">
        <v>1.28818482E-2</v>
      </c>
      <c r="V38" s="28">
        <v>4.1957233148000004</v>
      </c>
      <c r="W38" s="28">
        <v>7.6968525999999999E-3</v>
      </c>
      <c r="X38" s="28">
        <v>0.68718725479999998</v>
      </c>
      <c r="Y38" s="28">
        <v>0.36350726280000001</v>
      </c>
      <c r="Z38" s="28">
        <v>5.8548578232999997</v>
      </c>
      <c r="AA38" s="28">
        <v>253.07050421</v>
      </c>
      <c r="AB38" s="28">
        <v>168.34234122000001</v>
      </c>
      <c r="AC38" s="28">
        <v>39.325558475000001</v>
      </c>
      <c r="AD38" s="28">
        <v>504.89903977</v>
      </c>
      <c r="AE38" s="28">
        <v>489.75208832999999</v>
      </c>
      <c r="AF38" s="28">
        <v>0.31116921250000001</v>
      </c>
      <c r="AG38" s="28"/>
      <c r="AH38" s="17" t="s">
        <v>205</v>
      </c>
      <c r="AI38" s="17">
        <v>13.399372802218499</v>
      </c>
      <c r="AJ38" s="17">
        <v>15.822674000320299</v>
      </c>
      <c r="AK38" s="17">
        <v>108.846342491966</v>
      </c>
      <c r="AL38" s="17">
        <v>108.846342491966</v>
      </c>
      <c r="AM38" s="17">
        <v>37.795315748540801</v>
      </c>
      <c r="AN38" s="17">
        <v>2.1764536202648799E-3</v>
      </c>
      <c r="AO38" s="17">
        <v>1.0626266585095599E-2</v>
      </c>
      <c r="AP38" s="17">
        <v>388.87171116570698</v>
      </c>
      <c r="AQ38" s="17">
        <v>0.309018382136448</v>
      </c>
      <c r="AR38" s="17">
        <v>67.278038037849697</v>
      </c>
      <c r="AS38" s="17">
        <v>1037.9003041476601</v>
      </c>
      <c r="AT38" s="5">
        <v>1.27051605747449E-5</v>
      </c>
      <c r="AU38" s="5">
        <v>5.0819266985234501E-5</v>
      </c>
      <c r="AV38" s="17">
        <v>192585.760976647</v>
      </c>
      <c r="AW38" s="17">
        <v>14.941204703561</v>
      </c>
      <c r="AX38" s="17">
        <v>223.32295301399299</v>
      </c>
      <c r="AY38" s="17">
        <v>66.205307948213402</v>
      </c>
      <c r="AZ38" s="17">
        <v>6.01724051422807</v>
      </c>
      <c r="BA38" s="17">
        <v>160.83481597469</v>
      </c>
      <c r="BB38" s="17">
        <v>26.715664561252598</v>
      </c>
      <c r="BC38" s="17">
        <v>606.21637100324597</v>
      </c>
      <c r="BD38" s="17">
        <v>71.786437863236102</v>
      </c>
      <c r="BE38" s="17">
        <v>709.63828282797897</v>
      </c>
      <c r="BF38" s="17">
        <v>253.67376425350199</v>
      </c>
      <c r="BG38" s="17">
        <v>1031.0087337667601</v>
      </c>
      <c r="BH38" s="17">
        <v>266.89466650494001</v>
      </c>
      <c r="BI38" s="17">
        <v>266.89466650494001</v>
      </c>
      <c r="BJ38" s="17">
        <v>169.49027006947799</v>
      </c>
      <c r="BK38" s="5">
        <v>3.7905148733089203E-5</v>
      </c>
      <c r="BL38" s="17">
        <v>3.00794948039457E-4</v>
      </c>
      <c r="BM38" s="17">
        <v>88.488515308343906</v>
      </c>
      <c r="BN38" s="17">
        <v>386.317779627123</v>
      </c>
      <c r="BO38" s="17">
        <v>20.427193371700799</v>
      </c>
      <c r="BP38" s="17">
        <v>283.57744464365999</v>
      </c>
      <c r="BQ38" s="17">
        <v>1.66217739061801</v>
      </c>
      <c r="BR38" s="17">
        <v>2.9616296852350899E-3</v>
      </c>
      <c r="BS38" s="17">
        <v>6.0129923554732402E-3</v>
      </c>
      <c r="BT38" s="17">
        <v>16.2009492297103</v>
      </c>
      <c r="BU38" s="17">
        <v>22.7878532089874</v>
      </c>
      <c r="BV38" s="17">
        <v>28.942887327943001</v>
      </c>
      <c r="BW38" s="17">
        <v>0</v>
      </c>
      <c r="BX38" s="17">
        <v>7.8891625710301606E-3</v>
      </c>
      <c r="BY38" s="17">
        <v>7.5797773684529498E-3</v>
      </c>
      <c r="BZ38" s="17">
        <v>14138.227190154101</v>
      </c>
      <c r="CA38" s="17">
        <v>9954.9457849281007</v>
      </c>
      <c r="CB38" s="17">
        <v>1017.6171846690499</v>
      </c>
      <c r="CC38" s="17">
        <v>11061.0514849055</v>
      </c>
      <c r="CD38" s="17">
        <v>314.08848609410398</v>
      </c>
      <c r="CE38" s="17">
        <v>4.19055874792683</v>
      </c>
      <c r="CF38" s="17">
        <v>7.6400615201970903E-3</v>
      </c>
      <c r="CG38" s="17">
        <v>0.68321981486642702</v>
      </c>
      <c r="CH38" s="17">
        <v>0.36185613553266399</v>
      </c>
      <c r="CI38" s="17">
        <v>5.8405912539559202</v>
      </c>
      <c r="CJ38" s="17">
        <v>0.61871245875978897</v>
      </c>
      <c r="CK38" s="17">
        <v>5703.1596984959997</v>
      </c>
      <c r="CL38" s="17">
        <v>3.0744841800735201</v>
      </c>
      <c r="CM38" s="17">
        <v>1.8084768921443799</v>
      </c>
      <c r="CN38" s="17">
        <v>299.39239442892</v>
      </c>
      <c r="CO38" s="17">
        <v>1.8219792065565401</v>
      </c>
      <c r="CP38" s="5">
        <v>7.0644940976757696E-6</v>
      </c>
      <c r="CQ38" s="17">
        <v>1.2628977432386901</v>
      </c>
      <c r="CR38" s="17">
        <v>1183.1220989477699</v>
      </c>
      <c r="CS38" s="17">
        <v>1116.28089718297</v>
      </c>
      <c r="CT38" s="17">
        <v>66.841201764799806</v>
      </c>
      <c r="CU38" s="17">
        <v>0.64100611969995003</v>
      </c>
      <c r="CV38" s="17">
        <v>189.94688905680701</v>
      </c>
      <c r="CW38" s="17">
        <v>1.5023919859785999</v>
      </c>
      <c r="CX38" s="17">
        <v>113.79695110479101</v>
      </c>
      <c r="CY38" s="17">
        <v>8.3626307890893194</v>
      </c>
      <c r="CZ38" s="17">
        <v>6.4339255129879804</v>
      </c>
      <c r="DA38" s="17">
        <v>458.01072577258202</v>
      </c>
      <c r="DB38" s="17">
        <v>79.308961852573702</v>
      </c>
      <c r="DC38" s="17">
        <v>2.31373441470042</v>
      </c>
      <c r="DD38" s="17">
        <v>27.248560542777899</v>
      </c>
      <c r="DE38" s="17">
        <v>4.5136973869717802E-2</v>
      </c>
      <c r="DF38" s="17">
        <v>12.389124623004101</v>
      </c>
      <c r="DG38" s="17">
        <v>329.57817422230301</v>
      </c>
      <c r="DH38" s="17">
        <v>39.369173894927698</v>
      </c>
      <c r="DI38" s="17">
        <v>0</v>
      </c>
      <c r="DJ38" s="17">
        <v>1579.835452888</v>
      </c>
      <c r="DK38" s="17">
        <v>1264.8469504925799</v>
      </c>
      <c r="DL38" s="17">
        <v>281.561088861244</v>
      </c>
      <c r="DM38" s="17">
        <v>14054.129540391399</v>
      </c>
      <c r="DN38" s="17">
        <v>915.60661031066104</v>
      </c>
      <c r="DO38" s="17">
        <v>2089.3854441563199</v>
      </c>
      <c r="DQ38" s="25">
        <f t="shared" si="33"/>
        <v>8.0000093507475393E-3</v>
      </c>
      <c r="DR38" s="94">
        <f t="shared" si="34"/>
        <v>1.0059838390930584</v>
      </c>
      <c r="DS38" s="40">
        <f t="shared" si="35"/>
        <v>-5.0356695033932711E-3</v>
      </c>
      <c r="DT38" s="40">
        <f t="shared" si="36"/>
        <v>-7.897789603229094E-3</v>
      </c>
      <c r="DU38" s="40">
        <f t="shared" si="37"/>
        <v>-7.0238099359798412E-3</v>
      </c>
      <c r="DV38" s="40">
        <f t="shared" si="38"/>
        <v>-1.0261278561327325E-2</v>
      </c>
      <c r="DW38" s="40">
        <f t="shared" si="39"/>
        <v>-1.0370243159485756E-2</v>
      </c>
      <c r="DX38" s="40">
        <f t="shared" si="40"/>
        <v>-7.8905243634451363E-3</v>
      </c>
      <c r="DY38" s="40">
        <f t="shared" si="41"/>
        <v>2.422887094377311E-3</v>
      </c>
      <c r="DZ38" s="40">
        <f t="shared" si="42"/>
        <v>-5.228220904291609E-3</v>
      </c>
      <c r="EA38" s="40">
        <f t="shared" si="43"/>
        <v>1.1664740814753777E-3</v>
      </c>
      <c r="EB38" s="40">
        <f t="shared" si="44"/>
        <v>-7.2283746242636495E-3</v>
      </c>
      <c r="EC38" s="40">
        <f t="shared" si="45"/>
        <v>-8.0269872934626146E-3</v>
      </c>
      <c r="ED38" s="40">
        <f t="shared" si="46"/>
        <v>7.8347550843228515E-4</v>
      </c>
      <c r="EE38" s="40">
        <f t="shared" si="47"/>
        <v>1.5380674518916961E-3</v>
      </c>
      <c r="EF38" s="40">
        <f t="shared" si="48"/>
        <v>2.8703994436126757E-3</v>
      </c>
      <c r="EG38" s="40">
        <f t="shared" si="49"/>
        <v>2.2933483140526491E-3</v>
      </c>
      <c r="EH38" s="40">
        <f t="shared" si="50"/>
        <v>-4.9498859223632338E-3</v>
      </c>
      <c r="EI38" s="40">
        <f t="shared" si="51"/>
        <v>-7.933053267105375E-3</v>
      </c>
      <c r="EJ38" s="40">
        <f t="shared" si="52"/>
        <v>-8.8797467815417575E-3</v>
      </c>
      <c r="EK38" s="40">
        <f t="shared" si="53"/>
        <v>-1.0240126538555078E-2</v>
      </c>
      <c r="EL38" s="40">
        <f t="shared" si="54"/>
        <v>-6.1425964202498368E-3</v>
      </c>
      <c r="EM38" s="40">
        <f t="shared" si="55"/>
        <v>-1.2309121659554744E-3</v>
      </c>
      <c r="EN38" s="40">
        <f t="shared" si="56"/>
        <v>-7.3784808874876404E-3</v>
      </c>
      <c r="EO38" s="40">
        <f t="shared" si="57"/>
        <v>-5.7734480752668323E-3</v>
      </c>
      <c r="EP38" s="40">
        <f t="shared" si="58"/>
        <v>-4.5422125946475494E-3</v>
      </c>
      <c r="EQ38" s="40">
        <f t="shared" si="59"/>
        <v>-2.4367063683945135E-3</v>
      </c>
      <c r="ER38" s="40">
        <f t="shared" si="60"/>
        <v>2.3837627596513577E-3</v>
      </c>
      <c r="ES38" s="40">
        <f t="shared" si="61"/>
        <v>6.8190144033805182E-3</v>
      </c>
      <c r="ET38" s="40">
        <f t="shared" si="62"/>
        <v>1.1090858367701036E-3</v>
      </c>
      <c r="EU38" s="40">
        <f t="shared" si="63"/>
        <v>-1.359054486851019E-2</v>
      </c>
      <c r="EV38" s="40">
        <f t="shared" si="64"/>
        <v>-1.3590766586252842E-2</v>
      </c>
      <c r="EW38" s="40">
        <f t="shared" si="65"/>
        <v>-6.9120924472951002E-3</v>
      </c>
    </row>
    <row r="39" spans="1:153" x14ac:dyDescent="0.3">
      <c r="A39" s="17" t="s">
        <v>206</v>
      </c>
      <c r="B39" s="15">
        <v>404346.36992999999</v>
      </c>
      <c r="C39" s="15">
        <v>66.895501826</v>
      </c>
      <c r="D39" s="15">
        <v>24096.804756000001</v>
      </c>
      <c r="E39" s="15">
        <v>2762.6625012999998</v>
      </c>
      <c r="F39" s="15">
        <v>2608.2554706999999</v>
      </c>
      <c r="G39" s="15">
        <v>28.257090712</v>
      </c>
      <c r="H39" s="15">
        <v>30352.038758999999</v>
      </c>
      <c r="I39" s="15">
        <v>246.55306368000001</v>
      </c>
      <c r="J39" s="15">
        <v>830.19725115000006</v>
      </c>
      <c r="K39" s="15">
        <v>604.35283883</v>
      </c>
      <c r="L39" s="28">
        <v>37.476278061000002</v>
      </c>
      <c r="M39" s="28">
        <v>141.27810905999999</v>
      </c>
      <c r="N39" s="28">
        <v>49.729699557000004</v>
      </c>
      <c r="O39" s="28">
        <v>2723.2716556999999</v>
      </c>
      <c r="P39" s="28">
        <v>1973.8029999</v>
      </c>
      <c r="Q39" s="28">
        <v>7.3418020000000004E-4</v>
      </c>
      <c r="R39" s="28">
        <v>1.3693759999999999E-4</v>
      </c>
      <c r="S39" s="28">
        <v>2.0688493700000001E-2</v>
      </c>
      <c r="T39" s="28">
        <v>3.5744663500000003E-2</v>
      </c>
      <c r="U39" s="17">
        <v>2.7869736499999999E-2</v>
      </c>
      <c r="V39" s="28">
        <v>9.3346639755999998</v>
      </c>
      <c r="W39" s="28">
        <v>1.74663662E-2</v>
      </c>
      <c r="X39" s="28">
        <v>1.5473288590000001</v>
      </c>
      <c r="Y39" s="28">
        <v>0.8142173694</v>
      </c>
      <c r="Z39" s="28">
        <v>13.156903798</v>
      </c>
      <c r="AA39" s="28">
        <v>549.17234256999996</v>
      </c>
      <c r="AB39" s="28">
        <v>363.24372712000002</v>
      </c>
      <c r="AC39" s="28">
        <v>82.626925252000007</v>
      </c>
      <c r="AD39" s="28">
        <v>1208.1950508</v>
      </c>
      <c r="AE39" s="28">
        <v>1171.9491817000001</v>
      </c>
      <c r="AF39" s="28">
        <v>0.70390243590000001</v>
      </c>
      <c r="AG39" s="28"/>
      <c r="AH39" s="17" t="s">
        <v>206</v>
      </c>
      <c r="AI39" s="17">
        <v>28.502016945966002</v>
      </c>
      <c r="AJ39" s="17">
        <v>37.129913538551001</v>
      </c>
      <c r="AK39" s="17">
        <v>244.99479718486299</v>
      </c>
      <c r="AL39" s="17">
        <v>244.99479718486299</v>
      </c>
      <c r="AM39" s="17">
        <v>86.233831078242005</v>
      </c>
      <c r="AN39" s="17">
        <v>4.7059160391761199E-3</v>
      </c>
      <c r="AO39" s="17">
        <v>2.2975949910988398E-2</v>
      </c>
      <c r="AP39" s="17">
        <v>830.50882771235501</v>
      </c>
      <c r="AQ39" s="17">
        <v>0.69883464290568598</v>
      </c>
      <c r="AR39" s="17">
        <v>141.29373100724001</v>
      </c>
      <c r="AS39" s="17">
        <v>2124.74996097232</v>
      </c>
      <c r="AT39" s="5">
        <v>2.7158074042229501E-5</v>
      </c>
      <c r="AU39" s="17">
        <v>1.08632126302793E-4</v>
      </c>
      <c r="AV39" s="17">
        <v>402538.47304044903</v>
      </c>
      <c r="AW39" s="17">
        <v>35.737594156649401</v>
      </c>
      <c r="AX39" s="17">
        <v>534.09184875190795</v>
      </c>
      <c r="AY39" s="17">
        <v>158.34378166746501</v>
      </c>
      <c r="AZ39" s="17">
        <v>14.390063281690001</v>
      </c>
      <c r="BA39" s="17">
        <v>384.67681352535601</v>
      </c>
      <c r="BB39" s="17">
        <v>64.006919394610705</v>
      </c>
      <c r="BC39" s="17">
        <v>1282.9813216805901</v>
      </c>
      <c r="BD39" s="17">
        <v>147.43327015413499</v>
      </c>
      <c r="BE39" s="17">
        <v>1483.37120650311</v>
      </c>
      <c r="BF39" s="17">
        <v>549.910196368794</v>
      </c>
      <c r="BG39" s="17">
        <v>2239.2858376730401</v>
      </c>
      <c r="BH39" s="17">
        <v>599.44090613482501</v>
      </c>
      <c r="BI39" s="17">
        <v>599.44090613482501</v>
      </c>
      <c r="BJ39" s="17">
        <v>365.29506955990502</v>
      </c>
      <c r="BK39" s="5">
        <v>8.3083153589185102E-5</v>
      </c>
      <c r="BL39" s="17">
        <v>6.3009956880220603E-4</v>
      </c>
      <c r="BM39" s="17">
        <v>191.19033860745</v>
      </c>
      <c r="BN39" s="17">
        <v>829.06519019380801</v>
      </c>
      <c r="BO39" s="17">
        <v>43.313505607547597</v>
      </c>
      <c r="BP39" s="17">
        <v>624.37431857288902</v>
      </c>
      <c r="BQ39" s="17">
        <v>3.8167454678099801</v>
      </c>
      <c r="BR39" s="17">
        <v>6.76068093608249E-3</v>
      </c>
      <c r="BS39" s="17">
        <v>1.37262113571101E-2</v>
      </c>
      <c r="BT39" s="17">
        <v>34.612062561160897</v>
      </c>
      <c r="BU39" s="17">
        <v>49.743837246551301</v>
      </c>
      <c r="BV39" s="17">
        <v>66.301581803821605</v>
      </c>
      <c r="BW39" s="17">
        <v>0</v>
      </c>
      <c r="BX39" s="17">
        <v>1.8029233144286901E-2</v>
      </c>
      <c r="BY39" s="17">
        <v>1.73221619735776E-2</v>
      </c>
      <c r="BZ39" s="17">
        <v>30577.693659948</v>
      </c>
      <c r="CA39" s="17">
        <v>21508.900900499801</v>
      </c>
      <c r="CB39" s="17">
        <v>2198.68684725607</v>
      </c>
      <c r="CC39" s="17">
        <v>23898.7780863634</v>
      </c>
      <c r="CD39" s="17">
        <v>663.19812492699896</v>
      </c>
      <c r="CE39" s="17">
        <v>9.3111595681586401</v>
      </c>
      <c r="CF39" s="17">
        <v>1.7331536814475499E-2</v>
      </c>
      <c r="CG39" s="17">
        <v>1.5377007251486701</v>
      </c>
      <c r="CH39" s="17">
        <v>0.81002933614643002</v>
      </c>
      <c r="CI39" s="17">
        <v>13.1090549341975</v>
      </c>
      <c r="CJ39" s="17">
        <v>1.3784375366656101</v>
      </c>
      <c r="CK39" s="17">
        <v>12404.807468298</v>
      </c>
      <c r="CL39" s="17">
        <v>7.3061736883877</v>
      </c>
      <c r="CM39" s="17">
        <v>4.3250046875774997</v>
      </c>
      <c r="CN39" s="17">
        <v>705.42310723832497</v>
      </c>
      <c r="CO39" s="17">
        <v>4.3222083914526701</v>
      </c>
      <c r="CP39" s="5">
        <v>1.7090086630620999E-5</v>
      </c>
      <c r="CQ39" s="17">
        <v>3.0202841680583301</v>
      </c>
      <c r="CR39" s="17">
        <v>2733.1631737407001</v>
      </c>
      <c r="CS39" s="17">
        <v>2580.1175139039501</v>
      </c>
      <c r="CT39" s="17">
        <v>153.04565983674701</v>
      </c>
      <c r="CU39" s="17">
        <v>1.53321752619366</v>
      </c>
      <c r="CV39" s="17">
        <v>427.26155479863502</v>
      </c>
      <c r="CW39" s="17">
        <v>3.5948720645733698</v>
      </c>
      <c r="CX39" s="17">
        <v>262.00795912630798</v>
      </c>
      <c r="CY39" s="17">
        <v>19.9990561909643</v>
      </c>
      <c r="CZ39" s="17">
        <v>15.3319367642762</v>
      </c>
      <c r="DA39" s="17">
        <v>1053.9485379938999</v>
      </c>
      <c r="DB39" s="17">
        <v>166.93151658300499</v>
      </c>
      <c r="DC39" s="17">
        <v>5.3873078676344903</v>
      </c>
      <c r="DD39" s="17">
        <v>65.169879619923094</v>
      </c>
      <c r="DE39" s="17">
        <v>0.107976241075414</v>
      </c>
      <c r="DF39" s="17">
        <v>28.006613858915198</v>
      </c>
      <c r="DG39" s="17">
        <v>727.44998442753104</v>
      </c>
      <c r="DH39" s="17">
        <v>82.662612802432804</v>
      </c>
      <c r="DI39" s="17">
        <v>0</v>
      </c>
      <c r="DJ39" s="17">
        <v>3409.0096862676701</v>
      </c>
      <c r="DK39" s="17">
        <v>2728.5125013469501</v>
      </c>
      <c r="DL39" s="17">
        <v>614.90944428300702</v>
      </c>
      <c r="DM39" s="17">
        <v>30394.3174704167</v>
      </c>
      <c r="DN39" s="17">
        <v>1976.4079733027399</v>
      </c>
      <c r="DO39" s="17">
        <v>4515.7099456701199</v>
      </c>
      <c r="DQ39" s="25">
        <f t="shared" si="33"/>
        <v>8.0000047666262692E-3</v>
      </c>
      <c r="DR39" s="94">
        <f t="shared" si="34"/>
        <v>1.0060332392628912</v>
      </c>
      <c r="DS39" s="40">
        <f t="shared" si="35"/>
        <v>-4.4711589468799775E-3</v>
      </c>
      <c r="DT39" s="40">
        <f t="shared" si="36"/>
        <v>-8.8783252381187533E-3</v>
      </c>
      <c r="DU39" s="40">
        <f t="shared" si="37"/>
        <v>-8.2179638189288882E-3</v>
      </c>
      <c r="DV39" s="40">
        <f t="shared" si="38"/>
        <v>-1.0677861499701269E-2</v>
      </c>
      <c r="DW39" s="40">
        <f t="shared" si="39"/>
        <v>-1.0788037104547199E-2</v>
      </c>
      <c r="DX39" s="40">
        <f t="shared" si="40"/>
        <v>-8.8642123719562989E-3</v>
      </c>
      <c r="DY39" s="40">
        <f t="shared" si="41"/>
        <v>1.3929446964798663E-3</v>
      </c>
      <c r="DZ39" s="40">
        <f t="shared" si="42"/>
        <v>-6.320207390160381E-3</v>
      </c>
      <c r="EA39" s="40">
        <f t="shared" si="43"/>
        <v>3.7530425681771154E-4</v>
      </c>
      <c r="EB39" s="40">
        <f t="shared" si="44"/>
        <v>-8.127591002441991E-3</v>
      </c>
      <c r="EC39" s="40">
        <f t="shared" si="45"/>
        <v>-9.2422337641220546E-3</v>
      </c>
      <c r="ED39" s="40">
        <f t="shared" si="46"/>
        <v>1.1057585172934628E-4</v>
      </c>
      <c r="EE39" s="40">
        <f t="shared" si="47"/>
        <v>2.8429066890084696E-4</v>
      </c>
      <c r="EF39" s="40">
        <f t="shared" si="48"/>
        <v>1.9244667112003901E-3</v>
      </c>
      <c r="EG39" s="40">
        <f t="shared" si="49"/>
        <v>1.3197737580051773E-3</v>
      </c>
      <c r="EH39" s="40">
        <f t="shared" si="50"/>
        <v>-5.3221143501118433E-3</v>
      </c>
      <c r="EI39" s="40">
        <f t="shared" si="51"/>
        <v>-8.3789963821294926E-3</v>
      </c>
      <c r="EJ39" s="40">
        <f t="shared" si="52"/>
        <v>-9.744615037266334E-3</v>
      </c>
      <c r="EK39" s="40">
        <f t="shared" si="53"/>
        <v>-1.1002156507516122E-2</v>
      </c>
      <c r="EL39" s="40">
        <f t="shared" si="54"/>
        <v>-6.7410235412696641E-3</v>
      </c>
      <c r="EM39" s="40">
        <f t="shared" si="55"/>
        <v>-2.5179703846649657E-3</v>
      </c>
      <c r="EN39" s="40">
        <f t="shared" si="56"/>
        <v>-7.7193724201488874E-3</v>
      </c>
      <c r="EO39" s="40">
        <f t="shared" si="57"/>
        <v>-6.2224224639307844E-3</v>
      </c>
      <c r="EP39" s="40">
        <f t="shared" si="58"/>
        <v>-5.1436304492695319E-3</v>
      </c>
      <c r="EQ39" s="40">
        <f t="shared" si="59"/>
        <v>-3.6367875403765923E-3</v>
      </c>
      <c r="ER39" s="40">
        <f t="shared" si="60"/>
        <v>1.3435742145007947E-3</v>
      </c>
      <c r="ES39" s="40">
        <f t="shared" si="61"/>
        <v>5.6472893728109026E-3</v>
      </c>
      <c r="ET39" s="40">
        <f t="shared" si="62"/>
        <v>4.3191187768340126E-4</v>
      </c>
      <c r="EU39" s="40">
        <f t="shared" si="63"/>
        <v>-1.4027561204706796E-2</v>
      </c>
      <c r="EV39" s="40">
        <f t="shared" si="64"/>
        <v>-1.4027703023029801E-2</v>
      </c>
      <c r="EW39" s="40">
        <f t="shared" si="65"/>
        <v>-7.1995673488960505E-3</v>
      </c>
    </row>
    <row r="40" spans="1:153" x14ac:dyDescent="0.3">
      <c r="A40" s="17" t="s">
        <v>207</v>
      </c>
      <c r="B40" s="15">
        <v>28447.611508999998</v>
      </c>
      <c r="C40" s="15">
        <v>4.6313566750000001</v>
      </c>
      <c r="D40" s="15">
        <v>1732.8963556000001</v>
      </c>
      <c r="E40" s="15">
        <v>169.23481305999999</v>
      </c>
      <c r="F40" s="15">
        <v>160.06566466999999</v>
      </c>
      <c r="G40" s="15">
        <v>2.0711954689000001</v>
      </c>
      <c r="H40" s="15">
        <v>1953.2015956</v>
      </c>
      <c r="I40" s="15">
        <v>17.389154924</v>
      </c>
      <c r="J40" s="15">
        <v>56.492080031</v>
      </c>
      <c r="K40" s="15">
        <v>43.904210085000003</v>
      </c>
      <c r="L40" s="28">
        <v>2.6442836896999999</v>
      </c>
      <c r="M40" s="28">
        <v>9.9624878782999993</v>
      </c>
      <c r="N40" s="28">
        <v>3.1783256163</v>
      </c>
      <c r="O40" s="28">
        <v>172.55434402</v>
      </c>
      <c r="P40" s="28">
        <v>122.67981235000001</v>
      </c>
      <c r="Q40" s="28">
        <v>5.5773000000000003E-5</v>
      </c>
      <c r="R40" s="28">
        <v>1.07732E-5</v>
      </c>
      <c r="S40" s="28">
        <v>1.468476E-3</v>
      </c>
      <c r="T40" s="28">
        <v>2.6092337000000001E-3</v>
      </c>
      <c r="U40" s="17">
        <v>2.0771636000000001E-3</v>
      </c>
      <c r="V40" s="28">
        <v>0.60487388399999997</v>
      </c>
      <c r="W40" s="28">
        <v>1.0240569000000001E-3</v>
      </c>
      <c r="X40" s="28">
        <v>9.1245836299999994E-2</v>
      </c>
      <c r="Y40" s="28">
        <v>4.8622549100000002E-2</v>
      </c>
      <c r="Z40" s="28">
        <v>0.84731079369999995</v>
      </c>
      <c r="AA40" s="28">
        <v>33.524425411999999</v>
      </c>
      <c r="AB40" s="28">
        <v>25.419254793</v>
      </c>
      <c r="AC40" s="28">
        <v>5.7807233898000003</v>
      </c>
      <c r="AD40" s="28">
        <v>76.144267166000006</v>
      </c>
      <c r="AE40" s="28">
        <v>73.859944592999994</v>
      </c>
      <c r="AF40" s="28">
        <v>4.1049725299999999E-2</v>
      </c>
      <c r="AG40" s="28"/>
      <c r="AH40" s="17" t="s">
        <v>207</v>
      </c>
      <c r="AI40" s="17">
        <v>2.05746664656172</v>
      </c>
      <c r="AJ40" s="17">
        <v>2.6200525850645202</v>
      </c>
      <c r="AK40" s="17">
        <v>17.304997721847901</v>
      </c>
      <c r="AL40" s="17">
        <v>17.304997721847901</v>
      </c>
      <c r="AM40" s="17">
        <v>6.1937577363051597</v>
      </c>
      <c r="AN40" s="17">
        <v>3.5150953774588402E-4</v>
      </c>
      <c r="AO40" s="17">
        <v>1.71618546382491E-3</v>
      </c>
      <c r="AP40" s="17">
        <v>56.7538790539096</v>
      </c>
      <c r="AQ40" s="17">
        <v>4.0804505360467799E-2</v>
      </c>
      <c r="AR40" s="17">
        <v>10.011293140288601</v>
      </c>
      <c r="AS40" s="17">
        <v>161.644804670844</v>
      </c>
      <c r="AT40" s="5">
        <v>2.1393550378368199E-6</v>
      </c>
      <c r="AU40" s="5">
        <v>8.5573959005054292E-6</v>
      </c>
      <c r="AV40" s="17">
        <v>28417.998210728801</v>
      </c>
      <c r="AW40" s="17">
        <v>2.2490068321235501</v>
      </c>
      <c r="AX40" s="17">
        <v>33.602617172903003</v>
      </c>
      <c r="AY40" s="17">
        <v>9.9634016214994698</v>
      </c>
      <c r="AZ40" s="17">
        <v>0.90528964874860196</v>
      </c>
      <c r="BA40" s="17">
        <v>24.205670254688901</v>
      </c>
      <c r="BB40" s="17">
        <v>4.0407860568682201</v>
      </c>
      <c r="BC40" s="17">
        <v>92.773451235305004</v>
      </c>
      <c r="BD40" s="17">
        <v>11.103638995049501</v>
      </c>
      <c r="BE40" s="17">
        <v>106.488211363316</v>
      </c>
      <c r="BF40" s="17">
        <v>33.680939257086401</v>
      </c>
      <c r="BG40" s="17">
        <v>143.80249650807701</v>
      </c>
      <c r="BH40" s="17">
        <v>43.587431186190202</v>
      </c>
      <c r="BI40" s="17">
        <v>43.587431186190202</v>
      </c>
      <c r="BJ40" s="17">
        <v>25.7415735957109</v>
      </c>
      <c r="BK40" s="5">
        <v>6.1371668963993003E-6</v>
      </c>
      <c r="BL40" s="5">
        <v>4.8309833493168399E-5</v>
      </c>
      <c r="BM40" s="17">
        <v>13.797463518466399</v>
      </c>
      <c r="BN40" s="17">
        <v>55.037827295865704</v>
      </c>
      <c r="BO40" s="17">
        <v>3.0486022641137098</v>
      </c>
      <c r="BP40" s="17">
        <v>41.204392015231697</v>
      </c>
      <c r="BQ40" s="17">
        <v>0.27127090863495301</v>
      </c>
      <c r="BR40" s="17">
        <v>4.80569299536478E-4</v>
      </c>
      <c r="BS40" s="17">
        <v>9.7569622513599705E-4</v>
      </c>
      <c r="BT40" s="17">
        <v>2.5205577674086301</v>
      </c>
      <c r="BU40" s="17">
        <v>3.1900337144994002</v>
      </c>
      <c r="BV40" s="17">
        <v>4.5994336268787404</v>
      </c>
      <c r="BW40" s="17">
        <v>0</v>
      </c>
      <c r="BX40" s="17">
        <v>1.31716266252197E-3</v>
      </c>
      <c r="BY40" s="17">
        <v>1.2655058890964899E-3</v>
      </c>
      <c r="BZ40" s="17">
        <v>1977.5780766877699</v>
      </c>
      <c r="CA40" s="17">
        <v>1552.2137350154501</v>
      </c>
      <c r="CB40" s="17">
        <v>158.67089305929801</v>
      </c>
      <c r="CC40" s="17">
        <v>1724.6820915932201</v>
      </c>
      <c r="CD40" s="17">
        <v>46.405214585227903</v>
      </c>
      <c r="CE40" s="17">
        <v>0.60474418712831302</v>
      </c>
      <c r="CF40" s="17">
        <v>1.01718130215997E-3</v>
      </c>
      <c r="CG40" s="17">
        <v>9.0826950181054494E-2</v>
      </c>
      <c r="CH40" s="17">
        <v>4.8470236214223E-2</v>
      </c>
      <c r="CI40" s="17">
        <v>0.84591690956089505</v>
      </c>
      <c r="CJ40" s="17">
        <v>0.105708820913044</v>
      </c>
      <c r="CK40" s="17">
        <v>772.33985884025799</v>
      </c>
      <c r="CL40" s="17">
        <v>0.46238327463527201</v>
      </c>
      <c r="CM40" s="17">
        <v>0.27210064871001999</v>
      </c>
      <c r="CN40" s="17">
        <v>43.8272627964528</v>
      </c>
      <c r="CO40" s="17">
        <v>0.27677858661684202</v>
      </c>
      <c r="CP40" s="5">
        <v>1.1653887575301599E-6</v>
      </c>
      <c r="CQ40" s="17">
        <v>0.190021037605339</v>
      </c>
      <c r="CR40" s="17">
        <v>167.40083821712199</v>
      </c>
      <c r="CS40" s="17">
        <v>158.308272588281</v>
      </c>
      <c r="CT40" s="17">
        <v>9.0925656288408607</v>
      </c>
      <c r="CU40" s="17">
        <v>9.6488976669587598E-2</v>
      </c>
      <c r="CV40" s="17">
        <v>26.0830025849192</v>
      </c>
      <c r="CW40" s="17">
        <v>0.22638792252958301</v>
      </c>
      <c r="CX40" s="17">
        <v>15.909223620320001</v>
      </c>
      <c r="CY40" s="17">
        <v>1.2581584186246499</v>
      </c>
      <c r="CZ40" s="17">
        <v>0.96024674460005399</v>
      </c>
      <c r="DA40" s="17">
        <v>64.167841730187305</v>
      </c>
      <c r="DB40" s="17">
        <v>14.709333486563301</v>
      </c>
      <c r="DC40" s="17">
        <v>0.34136194601983</v>
      </c>
      <c r="DD40" s="17">
        <v>4.1245087694351197</v>
      </c>
      <c r="DE40" s="17">
        <v>6.7967100426043299E-3</v>
      </c>
      <c r="DF40" s="17">
        <v>2.0573527683989399</v>
      </c>
      <c r="DG40" s="17">
        <v>46.027426449972303</v>
      </c>
      <c r="DH40" s="17">
        <v>5.8111978573554497</v>
      </c>
      <c r="DI40" s="17">
        <v>0</v>
      </c>
      <c r="DJ40" s="17">
        <v>216.60260132894501</v>
      </c>
      <c r="DK40" s="17">
        <v>173.59568961076701</v>
      </c>
      <c r="DL40" s="17">
        <v>36.967586925709703</v>
      </c>
      <c r="DM40" s="17">
        <v>1963.69373854285</v>
      </c>
      <c r="DN40" s="17">
        <v>123.277259331018</v>
      </c>
      <c r="DO40" s="17">
        <v>282.54590210331997</v>
      </c>
      <c r="DQ40" s="25">
        <f t="shared" si="33"/>
        <v>8.0000039344762242E-3</v>
      </c>
      <c r="DR40" s="94">
        <f t="shared" si="34"/>
        <v>1.0070705211675333</v>
      </c>
      <c r="DS40" s="40">
        <f t="shared" si="35"/>
        <v>-1.0409766128108221E-3</v>
      </c>
      <c r="DT40" s="40">
        <f t="shared" si="36"/>
        <v>-6.89280708902857E-3</v>
      </c>
      <c r="DU40" s="40">
        <f t="shared" si="37"/>
        <v>-4.740193480259179E-3</v>
      </c>
      <c r="DV40" s="40">
        <f t="shared" si="38"/>
        <v>-1.0836865120817636E-2</v>
      </c>
      <c r="DW40" s="40">
        <f t="shared" si="39"/>
        <v>-1.0979194603303115E-2</v>
      </c>
      <c r="DX40" s="40">
        <f t="shared" si="40"/>
        <v>-6.6834351025361971E-3</v>
      </c>
      <c r="DY40" s="40">
        <f t="shared" si="41"/>
        <v>5.3717665224551304E-3</v>
      </c>
      <c r="DZ40" s="40">
        <f t="shared" si="42"/>
        <v>-4.8396372635652113E-3</v>
      </c>
      <c r="EA40" s="40">
        <f t="shared" si="43"/>
        <v>4.63426063911857E-3</v>
      </c>
      <c r="EB40" s="40">
        <f t="shared" si="44"/>
        <v>-7.2152282935168772E-3</v>
      </c>
      <c r="EC40" s="40">
        <f t="shared" si="45"/>
        <v>-9.163579811751893E-3</v>
      </c>
      <c r="ED40" s="40">
        <f t="shared" si="46"/>
        <v>4.8989030235015336E-3</v>
      </c>
      <c r="EE40" s="40">
        <f t="shared" si="47"/>
        <v>3.6837315029509235E-3</v>
      </c>
      <c r="EF40" s="40">
        <f t="shared" si="48"/>
        <v>6.0348848166135458E-3</v>
      </c>
      <c r="EG40" s="40">
        <f t="shared" si="49"/>
        <v>4.8699697984009461E-3</v>
      </c>
      <c r="EH40" s="40">
        <f t="shared" si="50"/>
        <v>-2.8797241120639139E-3</v>
      </c>
      <c r="EI40" s="40">
        <f t="shared" si="51"/>
        <v>-7.0962259735038212E-3</v>
      </c>
      <c r="EJ40" s="40">
        <f t="shared" si="52"/>
        <v>-8.3150663187718868E-3</v>
      </c>
      <c r="EK40" s="40">
        <f t="shared" si="53"/>
        <v>-1.0181206988680325E-2</v>
      </c>
      <c r="EL40" s="40">
        <f t="shared" si="54"/>
        <v>-4.5584268996463504E-3</v>
      </c>
      <c r="EM40" s="40">
        <f t="shared" si="55"/>
        <v>-2.1441969163766596E-4</v>
      </c>
      <c r="EN40" s="40">
        <f t="shared" si="56"/>
        <v>-6.7140779384719943E-3</v>
      </c>
      <c r="EO40" s="40">
        <f t="shared" si="57"/>
        <v>-4.5907422840454539E-3</v>
      </c>
      <c r="EP40" s="40">
        <f t="shared" si="58"/>
        <v>-3.1325565729543787E-3</v>
      </c>
      <c r="EQ40" s="40">
        <f t="shared" si="59"/>
        <v>-1.6450683143290946E-3</v>
      </c>
      <c r="ER40" s="40">
        <f t="shared" si="60"/>
        <v>4.6686510853778092E-3</v>
      </c>
      <c r="ES40" s="40">
        <f t="shared" si="61"/>
        <v>1.2680104327828696E-2</v>
      </c>
      <c r="ET40" s="40">
        <f t="shared" si="62"/>
        <v>5.2717394520590795E-3</v>
      </c>
      <c r="EU40" s="40">
        <f t="shared" si="63"/>
        <v>-1.5464008296267928E-2</v>
      </c>
      <c r="EV40" s="40">
        <f t="shared" si="64"/>
        <v>-1.5464130721810193E-2</v>
      </c>
      <c r="EW40" s="40">
        <f t="shared" si="65"/>
        <v>-5.9737291234004909E-3</v>
      </c>
    </row>
    <row r="41" spans="1:153" x14ac:dyDescent="0.3">
      <c r="A41" s="17" t="s">
        <v>208</v>
      </c>
      <c r="B41" s="15">
        <v>202475.36379999999</v>
      </c>
      <c r="C41" s="15">
        <v>27.725656441999998</v>
      </c>
      <c r="D41" s="15">
        <v>11250.260302000001</v>
      </c>
      <c r="E41" s="15">
        <v>1109.2914037</v>
      </c>
      <c r="F41" s="15">
        <v>1044.2759414</v>
      </c>
      <c r="G41" s="15">
        <v>12.162237488000001</v>
      </c>
      <c r="H41" s="15">
        <v>18095.010095000001</v>
      </c>
      <c r="I41" s="15">
        <v>117.50642621999999</v>
      </c>
      <c r="J41" s="15">
        <v>512.11680453999998</v>
      </c>
      <c r="K41" s="15">
        <v>277.09118429</v>
      </c>
      <c r="L41" s="28">
        <v>17.088420386999999</v>
      </c>
      <c r="M41" s="28">
        <v>80.818998671000003</v>
      </c>
      <c r="N41" s="28">
        <v>25.390009858999999</v>
      </c>
      <c r="O41" s="28">
        <v>1697.8372383000001</v>
      </c>
      <c r="P41" s="28">
        <v>1109.7297272999999</v>
      </c>
      <c r="Q41" s="28">
        <v>3.7761620000000001E-4</v>
      </c>
      <c r="R41" s="28">
        <v>6.3940600000000002E-5</v>
      </c>
      <c r="S41" s="28">
        <v>8.4306256999999996E-3</v>
      </c>
      <c r="T41" s="28">
        <v>1.40120851E-2</v>
      </c>
      <c r="U41" s="17">
        <v>1.33813249E-2</v>
      </c>
      <c r="V41" s="28">
        <v>4.6021048536000002</v>
      </c>
      <c r="W41" s="28">
        <v>7.6602911000000001E-3</v>
      </c>
      <c r="X41" s="28">
        <v>0.69828071869999997</v>
      </c>
      <c r="Y41" s="28">
        <v>0.37502232790000001</v>
      </c>
      <c r="Z41" s="28">
        <v>6.2870834287999999</v>
      </c>
      <c r="AA41" s="28">
        <v>301.74813224000002</v>
      </c>
      <c r="AB41" s="28">
        <v>302.05638833</v>
      </c>
      <c r="AC41" s="28">
        <v>47.222337992</v>
      </c>
      <c r="AD41" s="28">
        <v>419.9481414</v>
      </c>
      <c r="AE41" s="28">
        <v>407.34970239</v>
      </c>
      <c r="AF41" s="28">
        <v>0.3117166589</v>
      </c>
      <c r="AG41" s="28"/>
      <c r="AH41" s="17" t="s">
        <v>208</v>
      </c>
      <c r="AI41" s="17">
        <v>16.756220806426199</v>
      </c>
      <c r="AJ41" s="17">
        <v>17.021779976001</v>
      </c>
      <c r="AK41" s="17">
        <v>117.820137087573</v>
      </c>
      <c r="AL41" s="17">
        <v>117.820137087573</v>
      </c>
      <c r="AM41" s="17">
        <v>40.225933634600402</v>
      </c>
      <c r="AN41" s="17">
        <v>2.2808771705881302E-3</v>
      </c>
      <c r="AO41" s="17">
        <v>1.11360743508766E-2</v>
      </c>
      <c r="AP41" s="17">
        <v>519.23477441292903</v>
      </c>
      <c r="AQ41" s="17">
        <v>0.31039657410671401</v>
      </c>
      <c r="AR41" s="17">
        <v>81.824862480253003</v>
      </c>
      <c r="AS41" s="17">
        <v>1166.24639229575</v>
      </c>
      <c r="AT41" s="5">
        <v>1.27712426792771E-5</v>
      </c>
      <c r="AU41" s="5">
        <v>5.10856620204258E-5</v>
      </c>
      <c r="AV41" s="17">
        <v>203036.895943385</v>
      </c>
      <c r="AW41" s="17">
        <v>12.425941979860699</v>
      </c>
      <c r="AX41" s="17">
        <v>185.88496555829201</v>
      </c>
      <c r="AY41" s="17">
        <v>55.085732476837599</v>
      </c>
      <c r="AZ41" s="17">
        <v>5.0096605989957901</v>
      </c>
      <c r="BA41" s="17">
        <v>133.806910354558</v>
      </c>
      <c r="BB41" s="17">
        <v>21.9829021081697</v>
      </c>
      <c r="BC41" s="17">
        <v>731.07016749860304</v>
      </c>
      <c r="BD41" s="17">
        <v>78.561607193735995</v>
      </c>
      <c r="BE41" s="17">
        <v>870.94390888512305</v>
      </c>
      <c r="BF41" s="17">
        <v>305.58033272781398</v>
      </c>
      <c r="BG41" s="17">
        <v>1554.6892939111999</v>
      </c>
      <c r="BH41" s="17">
        <v>276.96491801233702</v>
      </c>
      <c r="BI41" s="17">
        <v>276.96491801233702</v>
      </c>
      <c r="BJ41" s="17">
        <v>308.81414086959097</v>
      </c>
      <c r="BK41" s="5">
        <v>3.8628675528674899E-5</v>
      </c>
      <c r="BL41" s="17">
        <v>3.3491841521874699E-4</v>
      </c>
      <c r="BM41" s="17">
        <v>90.402570924783703</v>
      </c>
      <c r="BN41" s="17">
        <v>607.11647178163196</v>
      </c>
      <c r="BO41" s="17">
        <v>27.8146024861142</v>
      </c>
      <c r="BP41" s="17">
        <v>318.45494211296301</v>
      </c>
      <c r="BQ41" s="17">
        <v>1.7454605052332199</v>
      </c>
      <c r="BR41" s="17">
        <v>2.778398436923E-3</v>
      </c>
      <c r="BS41" s="17">
        <v>5.6410304844105603E-3</v>
      </c>
      <c r="BT41" s="17">
        <v>25.219812949410301</v>
      </c>
      <c r="BU41" s="17">
        <v>25.674187427766601</v>
      </c>
      <c r="BV41" s="17">
        <v>27.755121573769401</v>
      </c>
      <c r="BW41" s="17">
        <v>0</v>
      </c>
      <c r="BX41" s="17">
        <v>7.1135289273962796E-3</v>
      </c>
      <c r="BY41" s="17">
        <v>6.8345547380082297E-3</v>
      </c>
      <c r="BZ41" s="17">
        <v>18458.817742466999</v>
      </c>
      <c r="CA41" s="17">
        <v>10170.300421567799</v>
      </c>
      <c r="CB41" s="17">
        <v>1039.6303170973899</v>
      </c>
      <c r="CC41" s="17">
        <v>11300.3333095899</v>
      </c>
      <c r="CD41" s="17">
        <v>416.26666552274298</v>
      </c>
      <c r="CE41" s="17">
        <v>4.63566078637764</v>
      </c>
      <c r="CF41" s="17">
        <v>7.6225259303449701E-3</v>
      </c>
      <c r="CG41" s="17">
        <v>0.69697627190043798</v>
      </c>
      <c r="CH41" s="17">
        <v>0.37526307968055</v>
      </c>
      <c r="CI41" s="17">
        <v>6.3210146311061104</v>
      </c>
      <c r="CJ41" s="17">
        <v>0.54234352959980503</v>
      </c>
      <c r="CK41" s="17">
        <v>7646.7659082703003</v>
      </c>
      <c r="CL41" s="17">
        <v>2.59508638546713</v>
      </c>
      <c r="CM41" s="17">
        <v>1.5054801144198799</v>
      </c>
      <c r="CN41" s="17">
        <v>262.07691207416298</v>
      </c>
      <c r="CO41" s="17">
        <v>1.5322070358306099</v>
      </c>
      <c r="CP41" s="5">
        <v>5.6398275434448298E-6</v>
      </c>
      <c r="CQ41" s="17">
        <v>1.0512237976818299</v>
      </c>
      <c r="CR41" s="17">
        <v>1099.83854753947</v>
      </c>
      <c r="CS41" s="17">
        <v>1035.22488431753</v>
      </c>
      <c r="CT41" s="17">
        <v>64.613663221944805</v>
      </c>
      <c r="CU41" s="17">
        <v>0.53307733725756001</v>
      </c>
      <c r="CV41" s="17">
        <v>188.50182598918599</v>
      </c>
      <c r="CW41" s="17">
        <v>1.24655428617095</v>
      </c>
      <c r="CX41" s="17">
        <v>107.21770945286799</v>
      </c>
      <c r="CY41" s="17">
        <v>6.9623197164856103</v>
      </c>
      <c r="CZ41" s="17">
        <v>5.4286894224441502</v>
      </c>
      <c r="DA41" s="17">
        <v>431.431874799517</v>
      </c>
      <c r="DB41" s="17">
        <v>75.375471407845595</v>
      </c>
      <c r="DC41" s="17">
        <v>2.0638342483616898</v>
      </c>
      <c r="DD41" s="17">
        <v>22.498238220429101</v>
      </c>
      <c r="DE41" s="17">
        <v>3.7507907648384797E-2</v>
      </c>
      <c r="DF41" s="17">
        <v>12.1734209132646</v>
      </c>
      <c r="DG41" s="17">
        <v>405.76819798218298</v>
      </c>
      <c r="DH41" s="17">
        <v>47.825463683118599</v>
      </c>
      <c r="DI41" s="17">
        <v>0</v>
      </c>
      <c r="DJ41" s="17">
        <v>2109.7235712409001</v>
      </c>
      <c r="DK41" s="17">
        <v>1723.7186022221099</v>
      </c>
      <c r="DL41" s="17">
        <v>330.42388231875498</v>
      </c>
      <c r="DM41" s="17">
        <v>18355.442278587001</v>
      </c>
      <c r="DN41" s="17">
        <v>1124.1868246407701</v>
      </c>
      <c r="DO41" s="17">
        <v>2530.3639206722601</v>
      </c>
      <c r="DQ41" s="25">
        <f t="shared" si="33"/>
        <v>7.9999915443258653E-3</v>
      </c>
      <c r="DR41" s="94">
        <f t="shared" si="34"/>
        <v>1.0056318699550266</v>
      </c>
      <c r="DS41" s="40">
        <f t="shared" si="35"/>
        <v>2.7733356436374706E-3</v>
      </c>
      <c r="DT41" s="40">
        <f t="shared" si="36"/>
        <v>1.0627388329304819E-3</v>
      </c>
      <c r="DU41" s="40">
        <f t="shared" si="37"/>
        <v>4.4508310248605951E-3</v>
      </c>
      <c r="DV41" s="40">
        <f t="shared" si="38"/>
        <v>-8.5215265610103612E-3</v>
      </c>
      <c r="DW41" s="40">
        <f t="shared" si="39"/>
        <v>-8.6673040368388642E-3</v>
      </c>
      <c r="DX41" s="40">
        <f t="shared" si="40"/>
        <v>9.1952038230084902E-4</v>
      </c>
      <c r="DY41" s="40">
        <f t="shared" si="41"/>
        <v>1.4392486227955298E-2</v>
      </c>
      <c r="DZ41" s="40">
        <f t="shared" si="42"/>
        <v>2.6697337129942679E-3</v>
      </c>
      <c r="EA41" s="40">
        <f t="shared" si="43"/>
        <v>1.389911404942598E-2</v>
      </c>
      <c r="EB41" s="40">
        <f t="shared" si="44"/>
        <v>-4.5568493269287674E-4</v>
      </c>
      <c r="EC41" s="40">
        <f t="shared" si="45"/>
        <v>-3.8997408472989342E-3</v>
      </c>
      <c r="ED41" s="40">
        <f t="shared" si="46"/>
        <v>1.2445883094242429E-2</v>
      </c>
      <c r="EE41" s="40">
        <f t="shared" si="47"/>
        <v>1.1192495408420216E-2</v>
      </c>
      <c r="EF41" s="40">
        <f t="shared" si="48"/>
        <v>1.5243724980389842E-2</v>
      </c>
      <c r="EG41" s="40">
        <f t="shared" si="49"/>
        <v>1.3027584091078294E-2</v>
      </c>
      <c r="EH41" s="40">
        <f t="shared" si="50"/>
        <v>4.1595627805870814E-3</v>
      </c>
      <c r="EI41" s="40">
        <f t="shared" si="51"/>
        <v>-1.3089539400178761E-3</v>
      </c>
      <c r="EJ41" s="40">
        <f t="shared" si="52"/>
        <v>-1.3281076713485686E-3</v>
      </c>
      <c r="EK41" s="40">
        <f t="shared" si="53"/>
        <v>-4.5675882025217529E-3</v>
      </c>
      <c r="EL41" s="40">
        <f t="shared" si="54"/>
        <v>2.6624136048538096E-3</v>
      </c>
      <c r="EM41" s="40">
        <f t="shared" si="55"/>
        <v>7.2914316046907629E-3</v>
      </c>
      <c r="EN41" s="40">
        <f t="shared" si="56"/>
        <v>-4.9299914535924066E-3</v>
      </c>
      <c r="EO41" s="40">
        <f t="shared" si="57"/>
        <v>-1.8680836583752386E-3</v>
      </c>
      <c r="EP41" s="40">
        <f t="shared" si="58"/>
        <v>6.4196652476167682E-4</v>
      </c>
      <c r="EQ41" s="40">
        <f t="shared" si="59"/>
        <v>5.3969702629804023E-3</v>
      </c>
      <c r="ER41" s="40">
        <f t="shared" si="60"/>
        <v>1.2699997376507252E-2</v>
      </c>
      <c r="ES41" s="40">
        <f t="shared" si="61"/>
        <v>2.2372486729888483E-2</v>
      </c>
      <c r="ET41" s="40">
        <f t="shared" si="62"/>
        <v>1.2772042147103676E-2</v>
      </c>
      <c r="EU41" s="40">
        <f t="shared" si="63"/>
        <v>-1.3696996738955438E-2</v>
      </c>
      <c r="EV41" s="40">
        <f t="shared" si="64"/>
        <v>-1.3697153233231028E-2</v>
      </c>
      <c r="EW41" s="40">
        <f t="shared" si="65"/>
        <v>-4.2348868935794676E-3</v>
      </c>
    </row>
    <row r="42" spans="1:153" x14ac:dyDescent="0.3">
      <c r="A42" s="17" t="s">
        <v>209</v>
      </c>
      <c r="B42" s="15">
        <v>42044.097867999997</v>
      </c>
      <c r="C42" s="15">
        <v>20.501911681999999</v>
      </c>
      <c r="D42" s="15">
        <v>11085.791934000001</v>
      </c>
      <c r="E42" s="15">
        <v>901.84615147</v>
      </c>
      <c r="F42" s="15">
        <v>868.99334295000006</v>
      </c>
      <c r="G42" s="15">
        <v>8.2523322635999996</v>
      </c>
      <c r="H42" s="15">
        <v>4299.3309212000004</v>
      </c>
      <c r="I42" s="15">
        <v>87.461641211</v>
      </c>
      <c r="J42" s="15">
        <v>120.11916230999999</v>
      </c>
      <c r="K42" s="15">
        <v>235.44920997</v>
      </c>
      <c r="L42" s="28">
        <v>17.921717597000001</v>
      </c>
      <c r="M42" s="28">
        <v>16.877800579999999</v>
      </c>
      <c r="N42" s="28">
        <v>8.5933344292000005</v>
      </c>
      <c r="O42" s="28">
        <v>344.41942907999999</v>
      </c>
      <c r="P42" s="28">
        <v>246.97303262</v>
      </c>
      <c r="Q42" s="28">
        <v>1.106089E-4</v>
      </c>
      <c r="R42" s="28">
        <v>2.3992E-5</v>
      </c>
      <c r="S42" s="28">
        <v>6.5675304000000004E-3</v>
      </c>
      <c r="T42" s="28">
        <v>1.1258462E-2</v>
      </c>
      <c r="U42" s="17">
        <v>5.4634510000000002E-3</v>
      </c>
      <c r="V42" s="28">
        <v>2.3525900313000001</v>
      </c>
      <c r="W42" s="28">
        <v>2.2117133999999998E-3</v>
      </c>
      <c r="X42" s="28">
        <v>0.14944110990000001</v>
      </c>
      <c r="Y42" s="28">
        <v>8.92439857E-2</v>
      </c>
      <c r="Z42" s="28">
        <v>3.2211257104</v>
      </c>
      <c r="AA42" s="28">
        <v>70.289026359999994</v>
      </c>
      <c r="AB42" s="28">
        <v>46.143803628999997</v>
      </c>
      <c r="AC42" s="28">
        <v>9.2338483927000006</v>
      </c>
      <c r="AD42" s="28">
        <v>775.66863926999997</v>
      </c>
      <c r="AE42" s="28">
        <v>752.39857252000002</v>
      </c>
      <c r="AF42" s="28">
        <v>6.0438270199999998E-2</v>
      </c>
      <c r="AG42" s="28"/>
      <c r="AH42" s="17" t="s">
        <v>209</v>
      </c>
      <c r="AI42" s="17">
        <v>5.9122163526939904</v>
      </c>
      <c r="AJ42" s="17">
        <v>17.7652944658957</v>
      </c>
      <c r="AK42" s="17">
        <v>86.832764672680298</v>
      </c>
      <c r="AL42" s="17">
        <v>86.832764672680298</v>
      </c>
      <c r="AM42" s="17">
        <v>39.909898035483401</v>
      </c>
      <c r="AN42" s="17">
        <v>9.2337011414430302E-4</v>
      </c>
      <c r="AO42" s="17">
        <v>4.5081926949850299E-3</v>
      </c>
      <c r="AP42" s="17">
        <v>120.538609211918</v>
      </c>
      <c r="AQ42" s="17">
        <v>6.0521016478700999E-2</v>
      </c>
      <c r="AR42" s="17">
        <v>16.975258433418698</v>
      </c>
      <c r="AS42" s="17">
        <v>277.39206512865599</v>
      </c>
      <c r="AT42" s="5">
        <v>4.7651957979904801E-6</v>
      </c>
      <c r="AU42" s="5">
        <v>1.90608846376428E-5</v>
      </c>
      <c r="AV42" s="17">
        <v>42004.239100955099</v>
      </c>
      <c r="AW42" s="17">
        <v>23.032536434134101</v>
      </c>
      <c r="AX42" s="17">
        <v>344.92075541372401</v>
      </c>
      <c r="AY42" s="17">
        <v>102.16613597006101</v>
      </c>
      <c r="AZ42" s="17">
        <v>9.2984152537795506</v>
      </c>
      <c r="BA42" s="17">
        <v>248.133414694907</v>
      </c>
      <c r="BB42" s="17">
        <v>40.196527184642598</v>
      </c>
      <c r="BC42" s="17">
        <v>213.98831835559699</v>
      </c>
      <c r="BD42" s="17">
        <v>17.462220486764899</v>
      </c>
      <c r="BE42" s="17">
        <v>171.70591621681501</v>
      </c>
      <c r="BF42" s="17">
        <v>70.926172547670504</v>
      </c>
      <c r="BG42" s="17">
        <v>283.073336496671</v>
      </c>
      <c r="BH42" s="17">
        <v>233.50115448672301</v>
      </c>
      <c r="BI42" s="17">
        <v>233.50115448672301</v>
      </c>
      <c r="BJ42" s="17">
        <v>46.7427305310107</v>
      </c>
      <c r="BK42" s="5">
        <v>1.8446536682284201E-5</v>
      </c>
      <c r="BL42" s="5">
        <v>8.4984174483539702E-5</v>
      </c>
      <c r="BM42" s="17">
        <v>87.933154423408595</v>
      </c>
      <c r="BN42" s="17">
        <v>111.44515344891499</v>
      </c>
      <c r="BO42" s="17">
        <v>5.5031235602000699</v>
      </c>
      <c r="BP42" s="17">
        <v>142.73382588812299</v>
      </c>
      <c r="BQ42" s="17">
        <v>1.69060686903112</v>
      </c>
      <c r="BR42" s="17">
        <v>2.1484524027623902E-3</v>
      </c>
      <c r="BS42" s="17">
        <v>4.3619703588573403E-3</v>
      </c>
      <c r="BT42" s="17">
        <v>4.33470311127234</v>
      </c>
      <c r="BU42" s="17">
        <v>8.6205298432999804</v>
      </c>
      <c r="BV42" s="17">
        <v>20.334044729795998</v>
      </c>
      <c r="BW42" s="17">
        <v>0</v>
      </c>
      <c r="BX42" s="17">
        <v>5.6883033118933796E-3</v>
      </c>
      <c r="BY42" s="17">
        <v>5.4652777768591796E-3</v>
      </c>
      <c r="BZ42" s="17">
        <v>4349.6178890744404</v>
      </c>
      <c r="CA42" s="17">
        <v>9892.4740975655404</v>
      </c>
      <c r="CB42" s="17">
        <v>1011.23194570456</v>
      </c>
      <c r="CC42" s="17">
        <v>10991.639197693499</v>
      </c>
      <c r="CD42" s="17">
        <v>86.366375736536597</v>
      </c>
      <c r="CE42" s="17">
        <v>2.3458783212244398</v>
      </c>
      <c r="CF42" s="17">
        <v>2.2051803397983801E-3</v>
      </c>
      <c r="CG42" s="17">
        <v>0.149724307619724</v>
      </c>
      <c r="CH42" s="17">
        <v>8.9441839858463296E-2</v>
      </c>
      <c r="CI42" s="17">
        <v>3.2099627389782599</v>
      </c>
      <c r="CJ42" s="17">
        <v>0.50500564030489903</v>
      </c>
      <c r="CK42" s="17">
        <v>1626.6846297805801</v>
      </c>
      <c r="CL42" s="17">
        <v>4.3935972574502404</v>
      </c>
      <c r="CM42" s="17">
        <v>2.79393214934109</v>
      </c>
      <c r="CN42" s="17">
        <v>358.94814905449198</v>
      </c>
      <c r="CO42" s="17">
        <v>2.5967491040967299</v>
      </c>
      <c r="CP42" s="5">
        <v>6.8124024868135998E-6</v>
      </c>
      <c r="CQ42" s="17">
        <v>1.95070646538467</v>
      </c>
      <c r="CR42" s="17">
        <v>894.009100476198</v>
      </c>
      <c r="CS42" s="17">
        <v>861.37478210673601</v>
      </c>
      <c r="CT42" s="17">
        <v>32.634318369461504</v>
      </c>
      <c r="CU42" s="17">
        <v>0.98805704095636404</v>
      </c>
      <c r="CV42" s="17">
        <v>43.334697961275801</v>
      </c>
      <c r="CW42" s="17">
        <v>2.3037467210105902</v>
      </c>
      <c r="CX42" s="17">
        <v>75.596802515473598</v>
      </c>
      <c r="CY42" s="17">
        <v>12.9227704657815</v>
      </c>
      <c r="CZ42" s="17">
        <v>9.3755046390758192</v>
      </c>
      <c r="DA42" s="17">
        <v>302.934211544503</v>
      </c>
      <c r="DB42" s="17">
        <v>14.5065459818563</v>
      </c>
      <c r="DC42" s="17">
        <v>2.36990439326047</v>
      </c>
      <c r="DD42" s="17">
        <v>40.291494419550503</v>
      </c>
      <c r="DE42" s="17">
        <v>6.9452734778463004E-2</v>
      </c>
      <c r="DF42" s="17">
        <v>8.1847740886368197</v>
      </c>
      <c r="DG42" s="17">
        <v>152.50375619369501</v>
      </c>
      <c r="DH42" s="17">
        <v>9.3034180259980097</v>
      </c>
      <c r="DI42" s="17">
        <v>0</v>
      </c>
      <c r="DJ42" s="17">
        <v>437.28803159410899</v>
      </c>
      <c r="DK42" s="17">
        <v>347.501060366812</v>
      </c>
      <c r="DL42" s="17">
        <v>79.611233322125003</v>
      </c>
      <c r="DM42" s="17">
        <v>4328.0207505635499</v>
      </c>
      <c r="DN42" s="17">
        <v>249.20260701938801</v>
      </c>
      <c r="DO42" s="17">
        <v>565.27926249089205</v>
      </c>
      <c r="DQ42" s="25">
        <f t="shared" si="33"/>
        <v>8.0000037157206307E-3</v>
      </c>
      <c r="DR42" s="94">
        <f t="shared" si="34"/>
        <v>1.0049900727735832</v>
      </c>
      <c r="DS42" s="40">
        <f t="shared" si="35"/>
        <v>-9.4802288706578636E-4</v>
      </c>
      <c r="DT42" s="40">
        <f t="shared" si="36"/>
        <v>-8.1878682733465616E-3</v>
      </c>
      <c r="DU42" s="40">
        <f t="shared" si="37"/>
        <v>-8.4930997142149255E-3</v>
      </c>
      <c r="DV42" s="40">
        <f t="shared" si="38"/>
        <v>-8.6900088014210432E-3</v>
      </c>
      <c r="DW42" s="40">
        <f t="shared" si="39"/>
        <v>-8.7671107092731834E-3</v>
      </c>
      <c r="DX42" s="40">
        <f t="shared" si="40"/>
        <v>-8.1865553646174143E-3</v>
      </c>
      <c r="DY42" s="40">
        <f t="shared" si="41"/>
        <v>6.6730916715621869E-3</v>
      </c>
      <c r="DZ42" s="40">
        <f t="shared" si="42"/>
        <v>-7.1903125714568488E-3</v>
      </c>
      <c r="EA42" s="40">
        <f t="shared" si="43"/>
        <v>3.4919233022580646E-3</v>
      </c>
      <c r="EB42" s="40">
        <f t="shared" si="44"/>
        <v>-8.2737822034960398E-3</v>
      </c>
      <c r="EC42" s="40">
        <f t="shared" si="45"/>
        <v>-8.7281327951783672E-3</v>
      </c>
      <c r="ED42" s="40">
        <f t="shared" si="46"/>
        <v>5.7743218944170992E-3</v>
      </c>
      <c r="EE42" s="40">
        <f t="shared" si="47"/>
        <v>3.1647103140278587E-3</v>
      </c>
      <c r="EF42" s="40">
        <f t="shared" si="48"/>
        <v>8.9473212793004971E-3</v>
      </c>
      <c r="EG42" s="40">
        <f t="shared" si="49"/>
        <v>9.0276026323023815E-3</v>
      </c>
      <c r="EH42" s="40">
        <f t="shared" si="50"/>
        <v>-3.307024546510242E-3</v>
      </c>
      <c r="EI42" s="40">
        <f t="shared" si="51"/>
        <v>-6.9156203887428859E-3</v>
      </c>
      <c r="EJ42" s="40">
        <f t="shared" si="52"/>
        <v>-8.6954509384942428E-3</v>
      </c>
      <c r="EK42" s="40">
        <f t="shared" si="53"/>
        <v>-9.3157405733962813E-3</v>
      </c>
      <c r="EL42" s="40">
        <f t="shared" si="54"/>
        <v>-5.8366389431638065E-3</v>
      </c>
      <c r="EM42" s="40">
        <f t="shared" si="55"/>
        <v>-2.8529025398664502E-3</v>
      </c>
      <c r="EN42" s="40">
        <f t="shared" si="56"/>
        <v>-2.9538457386113878E-3</v>
      </c>
      <c r="EO42" s="40">
        <f t="shared" si="57"/>
        <v>1.8950456130410983E-3</v>
      </c>
      <c r="EP42" s="40">
        <f t="shared" si="58"/>
        <v>2.2170027135318244E-3</v>
      </c>
      <c r="EQ42" s="40">
        <f t="shared" si="59"/>
        <v>-3.4655497566264911E-3</v>
      </c>
      <c r="ER42" s="40">
        <f t="shared" si="60"/>
        <v>9.0646608818741054E-3</v>
      </c>
      <c r="ES42" s="40">
        <f t="shared" si="61"/>
        <v>1.2979573743554497E-2</v>
      </c>
      <c r="ET42" s="40">
        <f t="shared" si="62"/>
        <v>7.5341970475721444E-3</v>
      </c>
      <c r="EU42" s="40">
        <f t="shared" si="63"/>
        <v>-1.0211646981378815E-2</v>
      </c>
      <c r="EV42" s="40">
        <f t="shared" si="64"/>
        <v>-1.0211773763940205E-2</v>
      </c>
      <c r="EW42" s="40">
        <f t="shared" si="65"/>
        <v>1.3691040201379123E-3</v>
      </c>
    </row>
    <row r="43" spans="1:153" x14ac:dyDescent="0.3">
      <c r="A43" s="17" t="s">
        <v>210</v>
      </c>
      <c r="B43" s="15">
        <v>215665.69547000001</v>
      </c>
      <c r="C43" s="15">
        <v>38.136642592000001</v>
      </c>
      <c r="D43" s="15">
        <v>14719.711298</v>
      </c>
      <c r="E43" s="15">
        <v>1434.9269701000001</v>
      </c>
      <c r="F43" s="15">
        <v>1357.7362023000001</v>
      </c>
      <c r="G43" s="15">
        <v>16.450279293000001</v>
      </c>
      <c r="H43" s="15">
        <v>18247.863577</v>
      </c>
      <c r="I43" s="15">
        <v>146.99694238000001</v>
      </c>
      <c r="J43" s="15">
        <v>514.25355090000005</v>
      </c>
      <c r="K43" s="15">
        <v>365.06886966000002</v>
      </c>
      <c r="L43" s="28">
        <v>23.735119619999999</v>
      </c>
      <c r="M43" s="28">
        <v>81.027086671999996</v>
      </c>
      <c r="N43" s="28">
        <v>27.282616708999999</v>
      </c>
      <c r="O43" s="28">
        <v>1685.1537292</v>
      </c>
      <c r="P43" s="28">
        <v>1138.2873320000001</v>
      </c>
      <c r="Q43" s="28">
        <v>4.3586729999999999E-4</v>
      </c>
      <c r="R43" s="28">
        <v>8.2722899999999994E-5</v>
      </c>
      <c r="S43" s="28">
        <v>1.1846430099999999E-2</v>
      </c>
      <c r="T43" s="28">
        <v>2.0768463000000001E-2</v>
      </c>
      <c r="U43" s="17">
        <v>1.6415895699999999E-2</v>
      </c>
      <c r="V43" s="28">
        <v>5.2718840267999996</v>
      </c>
      <c r="W43" s="28">
        <v>8.5860364999999998E-3</v>
      </c>
      <c r="X43" s="28">
        <v>0.75940942789999999</v>
      </c>
      <c r="Y43" s="28">
        <v>0.40660635109999999</v>
      </c>
      <c r="Z43" s="28">
        <v>7.2990998713000002</v>
      </c>
      <c r="AA43" s="28">
        <v>312.52907047999997</v>
      </c>
      <c r="AB43" s="28">
        <v>266.86438914000001</v>
      </c>
      <c r="AC43" s="28">
        <v>47.099819857</v>
      </c>
      <c r="AD43" s="28">
        <v>671.04730841000003</v>
      </c>
      <c r="AE43" s="28">
        <v>650.91589347000001</v>
      </c>
      <c r="AF43" s="28">
        <v>0.34019434310000002</v>
      </c>
      <c r="AG43" s="28"/>
      <c r="AH43" s="17" t="s">
        <v>210</v>
      </c>
      <c r="AI43" s="17">
        <v>17.702718594175</v>
      </c>
      <c r="AJ43" s="17">
        <v>23.545984823640001</v>
      </c>
      <c r="AK43" s="17">
        <v>146.576005818624</v>
      </c>
      <c r="AL43" s="17">
        <v>146.576005818624</v>
      </c>
      <c r="AM43" s="17">
        <v>54.416076665983198</v>
      </c>
      <c r="AN43" s="17">
        <v>2.7823694351207301E-3</v>
      </c>
      <c r="AO43" s="17">
        <v>1.35844658233987E-2</v>
      </c>
      <c r="AP43" s="17">
        <v>518.80871479515997</v>
      </c>
      <c r="AQ43" s="17">
        <v>0.33892188745402901</v>
      </c>
      <c r="AR43" s="17">
        <v>81.727381036062795</v>
      </c>
      <c r="AS43" s="17">
        <v>1243.0754716143599</v>
      </c>
      <c r="AT43" s="5">
        <v>1.6447912917431301E-5</v>
      </c>
      <c r="AU43" s="5">
        <v>6.5791175537514396E-5</v>
      </c>
      <c r="AV43" s="17">
        <v>215764.89738079801</v>
      </c>
      <c r="AW43" s="17">
        <v>19.8408251827356</v>
      </c>
      <c r="AX43" s="17">
        <v>296.44378606348198</v>
      </c>
      <c r="AY43" s="17">
        <v>87.897409144771999</v>
      </c>
      <c r="AZ43" s="17">
        <v>7.9865425029073398</v>
      </c>
      <c r="BA43" s="17">
        <v>213.543053809311</v>
      </c>
      <c r="BB43" s="17">
        <v>35.646947138676197</v>
      </c>
      <c r="BC43" s="17">
        <v>758.02990734491902</v>
      </c>
      <c r="BD43" s="17">
        <v>85.760442733263105</v>
      </c>
      <c r="BE43" s="17">
        <v>864.31795520102503</v>
      </c>
      <c r="BF43" s="17">
        <v>315.44732978205002</v>
      </c>
      <c r="BG43" s="17">
        <v>1462.9041196318401</v>
      </c>
      <c r="BH43" s="17">
        <v>363.00893080212398</v>
      </c>
      <c r="BI43" s="17">
        <v>363.00893080212398</v>
      </c>
      <c r="BJ43" s="17">
        <v>271.19393272383797</v>
      </c>
      <c r="BK43" s="5">
        <v>4.88867905951862E-5</v>
      </c>
      <c r="BL43" s="17">
        <v>3.7681854864217299E-4</v>
      </c>
      <c r="BM43" s="17">
        <v>117.325221488891</v>
      </c>
      <c r="BN43" s="17">
        <v>560.12664045806002</v>
      </c>
      <c r="BO43" s="17">
        <v>26.436700617839101</v>
      </c>
      <c r="BP43" s="17">
        <v>357.32125092275197</v>
      </c>
      <c r="BQ43" s="17">
        <v>2.3395510201182699</v>
      </c>
      <c r="BR43" s="17">
        <v>3.8811789756223901E-3</v>
      </c>
      <c r="BS43" s="17">
        <v>7.8799847032303208E-3</v>
      </c>
      <c r="BT43" s="17">
        <v>22.481077780233299</v>
      </c>
      <c r="BU43" s="17">
        <v>27.4860332706481</v>
      </c>
      <c r="BV43" s="17">
        <v>37.917922464546898</v>
      </c>
      <c r="BW43" s="17">
        <v>0</v>
      </c>
      <c r="BX43" s="17">
        <v>1.04934363442958E-2</v>
      </c>
      <c r="BY43" s="17">
        <v>1.00819808153794E-2</v>
      </c>
      <c r="BZ43" s="17">
        <v>18536.003765163601</v>
      </c>
      <c r="CA43" s="17">
        <v>13199.0827952402</v>
      </c>
      <c r="CB43" s="17">
        <v>1349.2403337599201</v>
      </c>
      <c r="CC43" s="17">
        <v>14665.648350489</v>
      </c>
      <c r="CD43" s="17">
        <v>405.627870325689</v>
      </c>
      <c r="CE43" s="17">
        <v>5.2866359114226897</v>
      </c>
      <c r="CF43" s="17">
        <v>8.5456308341958793E-3</v>
      </c>
      <c r="CG43" s="17">
        <v>0.75785325892293198</v>
      </c>
      <c r="CH43" s="17">
        <v>0.40650469713851001</v>
      </c>
      <c r="CI43" s="17">
        <v>7.3082052450602699</v>
      </c>
      <c r="CJ43" s="17">
        <v>0.83252254369285195</v>
      </c>
      <c r="CK43" s="17">
        <v>7566.8886559556104</v>
      </c>
      <c r="CL43" s="17">
        <v>4.0433751821293296</v>
      </c>
      <c r="CM43" s="17">
        <v>2.4004806333878901</v>
      </c>
      <c r="CN43" s="17">
        <v>380.66149719186302</v>
      </c>
      <c r="CO43" s="17">
        <v>2.4095837780606999</v>
      </c>
      <c r="CP43" s="5">
        <v>9.72270649757216E-6</v>
      </c>
      <c r="CQ43" s="17">
        <v>1.67636902627358</v>
      </c>
      <c r="CR43" s="17">
        <v>1421.4564886844501</v>
      </c>
      <c r="CS43" s="17">
        <v>1344.7729226202</v>
      </c>
      <c r="CT43" s="17">
        <v>76.683566064253696</v>
      </c>
      <c r="CU43" s="17">
        <v>0.85122407733813898</v>
      </c>
      <c r="CV43" s="17">
        <v>213.76301488671001</v>
      </c>
      <c r="CW43" s="17">
        <v>1.99718857917624</v>
      </c>
      <c r="CX43" s="17">
        <v>134.695756371633</v>
      </c>
      <c r="CY43" s="17">
        <v>11.0995426961424</v>
      </c>
      <c r="CZ43" s="17">
        <v>8.4429458508462893</v>
      </c>
      <c r="DA43" s="17">
        <v>542.63490975930995</v>
      </c>
      <c r="DB43" s="17">
        <v>105.092305506702</v>
      </c>
      <c r="DC43" s="17">
        <v>2.9111796916836101</v>
      </c>
      <c r="DD43" s="17">
        <v>36.2933715041585</v>
      </c>
      <c r="DE43" s="17">
        <v>5.9960847798409302E-2</v>
      </c>
      <c r="DF43" s="17">
        <v>16.358265077134199</v>
      </c>
      <c r="DG43" s="17">
        <v>431.36065168179903</v>
      </c>
      <c r="DH43" s="17">
        <v>47.530633704541998</v>
      </c>
      <c r="DI43" s="17">
        <v>0</v>
      </c>
      <c r="DJ43" s="17">
        <v>2096.9571037381602</v>
      </c>
      <c r="DK43" s="17">
        <v>1703.1462958294601</v>
      </c>
      <c r="DL43" s="17">
        <v>339.58914301158399</v>
      </c>
      <c r="DM43" s="17">
        <v>18426.703462248599</v>
      </c>
      <c r="DN43" s="17">
        <v>1149.0757716548101</v>
      </c>
      <c r="DO43" s="17">
        <v>2588.2096520945502</v>
      </c>
      <c r="DQ43" s="25">
        <f t="shared" si="33"/>
        <v>8.0000023650491324E-3</v>
      </c>
      <c r="DR43" s="94">
        <f t="shared" si="34"/>
        <v>1.0059316254336501</v>
      </c>
      <c r="DS43" s="40">
        <f t="shared" si="35"/>
        <v>4.5998001945469688E-4</v>
      </c>
      <c r="DT43" s="40">
        <f t="shared" si="36"/>
        <v>-5.7351699726966732E-3</v>
      </c>
      <c r="DU43" s="40">
        <f t="shared" si="37"/>
        <v>-3.6728266211542887E-3</v>
      </c>
      <c r="DV43" s="40">
        <f t="shared" si="38"/>
        <v>-9.387572814671714E-3</v>
      </c>
      <c r="DW43" s="40">
        <f t="shared" si="39"/>
        <v>-9.5477160127573416E-3</v>
      </c>
      <c r="DX43" s="40">
        <f t="shared" si="40"/>
        <v>-5.5934743858699525E-3</v>
      </c>
      <c r="DY43" s="40">
        <f t="shared" si="41"/>
        <v>9.8005930663583284E-3</v>
      </c>
      <c r="DZ43" s="40">
        <f t="shared" si="42"/>
        <v>-2.8635735856862377E-3</v>
      </c>
      <c r="EA43" s="40">
        <f t="shared" si="43"/>
        <v>8.8578170966206963E-3</v>
      </c>
      <c r="EB43" s="40">
        <f t="shared" si="44"/>
        <v>-5.6426034347834674E-3</v>
      </c>
      <c r="EC43" s="40">
        <f t="shared" si="45"/>
        <v>-7.9685630149774513E-3</v>
      </c>
      <c r="ED43" s="40">
        <f t="shared" si="46"/>
        <v>8.6427192785248578E-3</v>
      </c>
      <c r="EE43" s="40">
        <f t="shared" si="47"/>
        <v>7.4559036553483544E-3</v>
      </c>
      <c r="EF43" s="40">
        <f t="shared" si="48"/>
        <v>1.067710697112585E-2</v>
      </c>
      <c r="EG43" s="40">
        <f t="shared" si="49"/>
        <v>9.4777824118049327E-3</v>
      </c>
      <c r="EH43" s="40">
        <f t="shared" si="50"/>
        <v>-1.0077706335589033E-3</v>
      </c>
      <c r="EI43" s="40">
        <f t="shared" si="51"/>
        <v>-5.8485805629916792E-3</v>
      </c>
      <c r="EJ43" s="40">
        <f t="shared" si="52"/>
        <v>-7.1976469221126538E-3</v>
      </c>
      <c r="EK43" s="40">
        <f t="shared" si="53"/>
        <v>-9.2951433298072497E-3</v>
      </c>
      <c r="EL43" s="40">
        <f t="shared" si="54"/>
        <v>-2.988593639795571E-3</v>
      </c>
      <c r="EM43" s="40">
        <f t="shared" si="55"/>
        <v>2.7982187293381093E-3</v>
      </c>
      <c r="EN43" s="40">
        <f t="shared" si="56"/>
        <v>-4.7059741481556101E-3</v>
      </c>
      <c r="EO43" s="40">
        <f t="shared" si="57"/>
        <v>-2.0491831150573031E-3</v>
      </c>
      <c r="EP43" s="40">
        <f t="shared" si="58"/>
        <v>-2.5000583786989963E-4</v>
      </c>
      <c r="EQ43" s="40">
        <f t="shared" si="59"/>
        <v>1.24746529309347E-3</v>
      </c>
      <c r="ER43" s="40">
        <f t="shared" si="60"/>
        <v>9.337561134930639E-3</v>
      </c>
      <c r="ES43" s="40">
        <f t="shared" si="61"/>
        <v>1.6223759182670994E-2</v>
      </c>
      <c r="ET43" s="40">
        <f t="shared" si="62"/>
        <v>9.1468258020942356E-3</v>
      </c>
      <c r="EU43" s="40">
        <f t="shared" si="63"/>
        <v>-1.4438243692643243E-2</v>
      </c>
      <c r="EV43" s="40">
        <f t="shared" si="64"/>
        <v>-1.4438355101072234E-2</v>
      </c>
      <c r="EW43" s="40">
        <f t="shared" si="65"/>
        <v>-3.7403786152815795E-3</v>
      </c>
    </row>
    <row r="44" spans="1:153" x14ac:dyDescent="0.3">
      <c r="A44" s="17" t="s">
        <v>211</v>
      </c>
      <c r="B44" s="15">
        <v>877248.16992999997</v>
      </c>
      <c r="C44" s="15">
        <v>138.93367996000001</v>
      </c>
      <c r="D44" s="15">
        <v>55143.185773999998</v>
      </c>
      <c r="E44" s="15">
        <v>5709.2494340000003</v>
      </c>
      <c r="F44" s="15">
        <v>5403.7089931</v>
      </c>
      <c r="G44" s="15">
        <v>60.571094721999998</v>
      </c>
      <c r="H44" s="15">
        <v>58956.764589999999</v>
      </c>
      <c r="I44" s="15">
        <v>494.78596665999999</v>
      </c>
      <c r="J44" s="15">
        <v>1725.5868127000001</v>
      </c>
      <c r="K44" s="15">
        <v>1256.3181698999999</v>
      </c>
      <c r="L44" s="28">
        <v>82.068058301999997</v>
      </c>
      <c r="M44" s="28">
        <v>265.60055795</v>
      </c>
      <c r="N44" s="28">
        <v>85.392148982999998</v>
      </c>
      <c r="O44" s="28">
        <v>5531.6909954000002</v>
      </c>
      <c r="P44" s="28">
        <v>3658.6235545</v>
      </c>
      <c r="Q44" s="28">
        <v>1.5865861999999999E-3</v>
      </c>
      <c r="R44" s="28">
        <v>3.0514870000000001E-4</v>
      </c>
      <c r="S44" s="28">
        <v>4.32127785E-2</v>
      </c>
      <c r="T44" s="28">
        <v>7.5984116800000001E-2</v>
      </c>
      <c r="U44" s="17">
        <v>5.9863032300000001E-2</v>
      </c>
      <c r="V44" s="28">
        <v>17.165792849999999</v>
      </c>
      <c r="W44" s="28">
        <v>3.3817435999999999E-2</v>
      </c>
      <c r="X44" s="28">
        <v>2.8888733215000002</v>
      </c>
      <c r="Y44" s="28">
        <v>1.4972987501999999</v>
      </c>
      <c r="Z44" s="28">
        <v>24.321132607999999</v>
      </c>
      <c r="AA44" s="28">
        <v>996.48530917000005</v>
      </c>
      <c r="AB44" s="28">
        <v>869.38003520999996</v>
      </c>
      <c r="AC44" s="28">
        <v>153.56564422</v>
      </c>
      <c r="AD44" s="28">
        <v>2721.5636037999998</v>
      </c>
      <c r="AE44" s="28">
        <v>2639.916682</v>
      </c>
      <c r="AF44" s="28">
        <v>1.3329543939999999</v>
      </c>
      <c r="AG44" s="28"/>
      <c r="AH44" s="17" t="s">
        <v>211</v>
      </c>
      <c r="AI44" s="17">
        <v>58.713773367909504</v>
      </c>
      <c r="AJ44" s="17">
        <v>81.211508640613701</v>
      </c>
      <c r="AK44" s="17">
        <v>491.194716716279</v>
      </c>
      <c r="AL44" s="17">
        <v>491.194716716279</v>
      </c>
      <c r="AM44" s="17">
        <v>183.24860110892999</v>
      </c>
      <c r="AN44" s="17">
        <v>1.0101497105661999E-2</v>
      </c>
      <c r="AO44" s="17">
        <v>4.9319119432089303E-2</v>
      </c>
      <c r="AP44" s="17">
        <v>1728.85825952247</v>
      </c>
      <c r="AQ44" s="17">
        <v>1.3217910901651999</v>
      </c>
      <c r="AR44" s="17">
        <v>265.69863262119298</v>
      </c>
      <c r="AS44" s="17">
        <v>4280.7634465660503</v>
      </c>
      <c r="AT44" s="5">
        <v>6.0481824502168802E-5</v>
      </c>
      <c r="AU44" s="17">
        <v>2.4193558162888401E-4</v>
      </c>
      <c r="AV44" s="17">
        <v>873053.07690171199</v>
      </c>
      <c r="AW44" s="17">
        <v>80.456888128331002</v>
      </c>
      <c r="AX44" s="17">
        <v>1202.51077260426</v>
      </c>
      <c r="AY44" s="17">
        <v>356.498911385219</v>
      </c>
      <c r="AZ44" s="17">
        <v>32.400038364721603</v>
      </c>
      <c r="BA44" s="17">
        <v>866.06192338167</v>
      </c>
      <c r="BB44" s="17">
        <v>143.95365121557299</v>
      </c>
      <c r="BC44" s="17">
        <v>2507.5815295625098</v>
      </c>
      <c r="BD44" s="17">
        <v>296.81963401729502</v>
      </c>
      <c r="BE44" s="17">
        <v>2827.2829677578202</v>
      </c>
      <c r="BF44" s="17">
        <v>998.049516862563</v>
      </c>
      <c r="BG44" s="17">
        <v>4650.3919645853202</v>
      </c>
      <c r="BH44" s="17">
        <v>1245.09384654116</v>
      </c>
      <c r="BI44" s="17">
        <v>1245.09384654116</v>
      </c>
      <c r="BJ44" s="17">
        <v>878.01142821391704</v>
      </c>
      <c r="BK44" s="17">
        <v>1.7773370889229899E-4</v>
      </c>
      <c r="BL44" s="17">
        <v>1.36358287849192E-3</v>
      </c>
      <c r="BM44" s="17">
        <v>437.08749205222699</v>
      </c>
      <c r="BN44" s="17">
        <v>1773.51422759518</v>
      </c>
      <c r="BO44" s="17">
        <v>82.893096411555007</v>
      </c>
      <c r="BP44" s="17">
        <v>1133.5385645814599</v>
      </c>
      <c r="BQ44" s="17">
        <v>7.96927988846552</v>
      </c>
      <c r="BR44" s="17">
        <v>1.4114147985250999E-2</v>
      </c>
      <c r="BS44" s="17">
        <v>2.86559117544933E-2</v>
      </c>
      <c r="BT44" s="17">
        <v>68.841461624112299</v>
      </c>
      <c r="BU44" s="17">
        <v>85.354533548517793</v>
      </c>
      <c r="BV44" s="17">
        <v>137.614115082149</v>
      </c>
      <c r="BW44" s="17">
        <v>0</v>
      </c>
      <c r="BX44" s="17">
        <v>3.83083695618864E-2</v>
      </c>
      <c r="BY44" s="17">
        <v>3.6806033401125399E-2</v>
      </c>
      <c r="BZ44" s="17">
        <v>59470.932291318699</v>
      </c>
      <c r="CA44" s="17">
        <v>49172.3265529743</v>
      </c>
      <c r="CB44" s="17">
        <v>5026.50607060742</v>
      </c>
      <c r="CC44" s="17">
        <v>54635.920115633897</v>
      </c>
      <c r="CD44" s="17">
        <v>1307.4656460262599</v>
      </c>
      <c r="CE44" s="17">
        <v>17.098284064345201</v>
      </c>
      <c r="CF44" s="17">
        <v>3.3515254587467798E-2</v>
      </c>
      <c r="CG44" s="17">
        <v>2.8674097110618</v>
      </c>
      <c r="CH44" s="17">
        <v>1.4877628568091401</v>
      </c>
      <c r="CI44" s="17">
        <v>24.199084162409999</v>
      </c>
      <c r="CJ44" s="17">
        <v>3.23194207047074</v>
      </c>
      <c r="CK44" s="17">
        <v>23991.498808058201</v>
      </c>
      <c r="CL44" s="17">
        <v>16.3344084312461</v>
      </c>
      <c r="CM44" s="17">
        <v>9.7379039482575003</v>
      </c>
      <c r="CN44" s="17">
        <v>1530.6423500752301</v>
      </c>
      <c r="CO44" s="17">
        <v>9.7177865374758099</v>
      </c>
      <c r="CP44" s="5">
        <v>3.5698573843262401E-5</v>
      </c>
      <c r="CQ44" s="17">
        <v>6.8002084137193597</v>
      </c>
      <c r="CR44" s="17">
        <v>5641.9808722105099</v>
      </c>
      <c r="CS44" s="17">
        <v>5339.5085489170297</v>
      </c>
      <c r="CT44" s="17">
        <v>302.47232329348401</v>
      </c>
      <c r="CU44" s="17">
        <v>3.4517586508815699</v>
      </c>
      <c r="CV44" s="17">
        <v>832.338254019852</v>
      </c>
      <c r="CW44" s="17">
        <v>8.09138759315905</v>
      </c>
      <c r="CX44" s="17">
        <v>533.45830521889104</v>
      </c>
      <c r="CY44" s="17">
        <v>45.028965084299102</v>
      </c>
      <c r="CZ44" s="17">
        <v>34.182573389551102</v>
      </c>
      <c r="DA44" s="17">
        <v>2148.2108714099099</v>
      </c>
      <c r="DB44" s="17">
        <v>470.707829797172</v>
      </c>
      <c r="DC44" s="17">
        <v>11.616397447709099</v>
      </c>
      <c r="DD44" s="17">
        <v>146.42236659226</v>
      </c>
      <c r="DE44" s="17">
        <v>0.243070034116525</v>
      </c>
      <c r="DF44" s="17">
        <v>60.003584002821903</v>
      </c>
      <c r="DG44" s="17">
        <v>1341.0335294752299</v>
      </c>
      <c r="DH44" s="17">
        <v>153.67456518961501</v>
      </c>
      <c r="DI44" s="17">
        <v>0</v>
      </c>
      <c r="DJ44" s="17">
        <v>6796.7355600547498</v>
      </c>
      <c r="DK44" s="17">
        <v>5551.7572873670597</v>
      </c>
      <c r="DL44" s="17">
        <v>1024.8465949650899</v>
      </c>
      <c r="DM44" s="17">
        <v>59106.762724141103</v>
      </c>
      <c r="DN44" s="17">
        <v>3665.1598286429999</v>
      </c>
      <c r="DO44" s="17">
        <v>8184.6187675240099</v>
      </c>
      <c r="DQ44" s="25">
        <f t="shared" si="33"/>
        <v>8.0000024000173361E-3</v>
      </c>
      <c r="DR44" s="94">
        <f t="shared" si="34"/>
        <v>1.0061612165916991</v>
      </c>
      <c r="DS44" s="40">
        <f t="shared" si="35"/>
        <v>-4.7821051922202727E-3</v>
      </c>
      <c r="DT44" s="40">
        <f t="shared" si="36"/>
        <v>-9.4978041194253241E-3</v>
      </c>
      <c r="DU44" s="40">
        <f t="shared" si="37"/>
        <v>-9.1990633338648459E-3</v>
      </c>
      <c r="DV44" s="40">
        <f t="shared" si="38"/>
        <v>-1.1782382704964572E-2</v>
      </c>
      <c r="DW44" s="40">
        <f t="shared" si="39"/>
        <v>-1.1880810803273821E-2</v>
      </c>
      <c r="DX44" s="40">
        <f t="shared" si="40"/>
        <v>-9.3693323817700454E-3</v>
      </c>
      <c r="DY44" s="40">
        <f t="shared" si="41"/>
        <v>2.5442056595918767E-3</v>
      </c>
      <c r="DZ44" s="40">
        <f t="shared" si="42"/>
        <v>-7.2581887638473912E-3</v>
      </c>
      <c r="EA44" s="40">
        <f t="shared" si="43"/>
        <v>1.8958459802732922E-3</v>
      </c>
      <c r="EB44" s="40">
        <f t="shared" si="44"/>
        <v>-8.9342999470694122E-3</v>
      </c>
      <c r="EC44" s="40">
        <f t="shared" si="45"/>
        <v>-1.043706503003035E-2</v>
      </c>
      <c r="ED44" s="40">
        <f t="shared" si="46"/>
        <v>3.6925626945201088E-4</v>
      </c>
      <c r="EE44" s="40">
        <f t="shared" si="47"/>
        <v>-4.4050225846516686E-4</v>
      </c>
      <c r="EF44" s="40">
        <f t="shared" si="48"/>
        <v>3.6275149829854939E-3</v>
      </c>
      <c r="EG44" s="40">
        <f t="shared" si="49"/>
        <v>1.7865391302585572E-3</v>
      </c>
      <c r="EH44" s="40">
        <f t="shared" si="50"/>
        <v>-6.0324732261748532E-3</v>
      </c>
      <c r="EI44" s="40">
        <f t="shared" si="51"/>
        <v>-8.9506980332775474E-3</v>
      </c>
      <c r="EJ44" s="40">
        <f t="shared" si="52"/>
        <v>-1.0245088967276203E-2</v>
      </c>
      <c r="EK44" s="40">
        <f t="shared" si="53"/>
        <v>-1.1445995210780619E-2</v>
      </c>
      <c r="EL44" s="40">
        <f t="shared" si="54"/>
        <v>-7.3904669584987977E-3</v>
      </c>
      <c r="EM44" s="40">
        <f t="shared" si="55"/>
        <v>-3.9327508053202589E-3</v>
      </c>
      <c r="EN44" s="40">
        <f t="shared" si="56"/>
        <v>-8.9356689410812051E-3</v>
      </c>
      <c r="EO44" s="40">
        <f t="shared" si="57"/>
        <v>-7.4297513423176309E-3</v>
      </c>
      <c r="EP44" s="40">
        <f t="shared" si="58"/>
        <v>-6.368731283310068E-3</v>
      </c>
      <c r="EQ44" s="40">
        <f t="shared" si="59"/>
        <v>-5.0182056714683718E-3</v>
      </c>
      <c r="ER44" s="40">
        <f t="shared" si="60"/>
        <v>1.5697247898875868E-3</v>
      </c>
      <c r="ES44" s="40">
        <f t="shared" si="61"/>
        <v>9.9282162625602029E-3</v>
      </c>
      <c r="ET44" s="40">
        <f t="shared" si="62"/>
        <v>7.0927954079997235E-4</v>
      </c>
      <c r="EU44" s="40">
        <f t="shared" si="63"/>
        <v>-1.4580375290446975E-2</v>
      </c>
      <c r="EV44" s="40">
        <f t="shared" si="64"/>
        <v>-1.4580530253475768E-2</v>
      </c>
      <c r="EW44" s="40">
        <f t="shared" si="65"/>
        <v>-8.3748580484442441E-3</v>
      </c>
    </row>
    <row r="45" spans="1:153" x14ac:dyDescent="0.3">
      <c r="A45" s="17" t="s">
        <v>212</v>
      </c>
      <c r="B45" s="15">
        <v>91622.128586999999</v>
      </c>
      <c r="C45" s="15">
        <v>16.093940622000002</v>
      </c>
      <c r="D45" s="15">
        <v>5699.7891436999998</v>
      </c>
      <c r="E45" s="15">
        <v>588.40537197000003</v>
      </c>
      <c r="F45" s="15">
        <v>555.18239271000004</v>
      </c>
      <c r="G45" s="15">
        <v>6.7111462011</v>
      </c>
      <c r="H45" s="15">
        <v>7145.1473841999996</v>
      </c>
      <c r="I45" s="15">
        <v>57.537475063999999</v>
      </c>
      <c r="J45" s="15">
        <v>194.66770622999999</v>
      </c>
      <c r="K45" s="15">
        <v>141.36324035999999</v>
      </c>
      <c r="L45" s="28">
        <v>9.2072196516000009</v>
      </c>
      <c r="M45" s="28">
        <v>32.788343777999998</v>
      </c>
      <c r="N45" s="28">
        <v>11.591998068000001</v>
      </c>
      <c r="O45" s="28">
        <v>641.76593947000003</v>
      </c>
      <c r="P45" s="28">
        <v>461.14489823999997</v>
      </c>
      <c r="Q45" s="28">
        <v>1.754805E-4</v>
      </c>
      <c r="R45" s="28">
        <v>3.2847099999999999E-5</v>
      </c>
      <c r="S45" s="28">
        <v>4.8319905000000002E-3</v>
      </c>
      <c r="T45" s="28">
        <v>8.3767327000000003E-3</v>
      </c>
      <c r="U45" s="17">
        <v>6.6844393999999996E-3</v>
      </c>
      <c r="V45" s="28">
        <v>2.1896533927999999</v>
      </c>
      <c r="W45" s="28">
        <v>3.8232484000000001E-3</v>
      </c>
      <c r="X45" s="28">
        <v>0.34063670680000002</v>
      </c>
      <c r="Y45" s="28">
        <v>0.18065633710000001</v>
      </c>
      <c r="Z45" s="28">
        <v>3.0675068021</v>
      </c>
      <c r="AA45" s="28">
        <v>128.30416070999999</v>
      </c>
      <c r="AB45" s="28">
        <v>88.952532736999999</v>
      </c>
      <c r="AC45" s="28">
        <v>19.173136466999999</v>
      </c>
      <c r="AD45" s="28">
        <v>246.41505678999999</v>
      </c>
      <c r="AE45" s="28">
        <v>239.02259383000001</v>
      </c>
      <c r="AF45" s="28">
        <v>0.15381518390000001</v>
      </c>
      <c r="AG45" s="28"/>
      <c r="AH45" s="17" t="s">
        <v>212</v>
      </c>
      <c r="AI45" s="17">
        <v>6.8426723747366802</v>
      </c>
      <c r="AJ45" s="17">
        <v>9.1244769389037295</v>
      </c>
      <c r="AK45" s="17">
        <v>57.2344122518736</v>
      </c>
      <c r="AL45" s="17">
        <v>57.2344122518736</v>
      </c>
      <c r="AM45" s="17">
        <v>19.988228487739502</v>
      </c>
      <c r="AN45" s="17">
        <v>1.1294035902269101E-3</v>
      </c>
      <c r="AO45" s="17">
        <v>5.5141776440306997E-3</v>
      </c>
      <c r="AP45" s="17">
        <v>195.18413022659999</v>
      </c>
      <c r="AQ45" s="17">
        <v>0.15281525235996599</v>
      </c>
      <c r="AR45" s="17">
        <v>32.8640838405586</v>
      </c>
      <c r="AS45" s="17">
        <v>497.91620252797799</v>
      </c>
      <c r="AT45" s="5">
        <v>6.5174019488858299E-6</v>
      </c>
      <c r="AU45" s="5">
        <v>2.6070281353858302E-5</v>
      </c>
      <c r="AV45" s="17">
        <v>91251.043064424506</v>
      </c>
      <c r="AW45" s="17">
        <v>7.28479262410643</v>
      </c>
      <c r="AX45" s="17">
        <v>108.689127392979</v>
      </c>
      <c r="AY45" s="17">
        <v>32.247369102222798</v>
      </c>
      <c r="AZ45" s="17">
        <v>2.9270853420195402</v>
      </c>
      <c r="BA45" s="17">
        <v>78.358158542083501</v>
      </c>
      <c r="BB45" s="17">
        <v>13.317863587250599</v>
      </c>
      <c r="BC45" s="17">
        <v>298.37984158728102</v>
      </c>
      <c r="BD45" s="17">
        <v>34.654586202123703</v>
      </c>
      <c r="BE45" s="17">
        <v>344.85251001222599</v>
      </c>
      <c r="BF45" s="17">
        <v>128.79885544002099</v>
      </c>
      <c r="BG45" s="17">
        <v>537.38896912296104</v>
      </c>
      <c r="BH45" s="17">
        <v>140.31379755235599</v>
      </c>
      <c r="BI45" s="17">
        <v>140.31379755235599</v>
      </c>
      <c r="BJ45" s="17">
        <v>89.755916682385603</v>
      </c>
      <c r="BK45" s="5">
        <v>1.9976073745563401E-5</v>
      </c>
      <c r="BL45" s="17">
        <v>1.5056778113967499E-4</v>
      </c>
      <c r="BM45" s="17">
        <v>45.293506714286401</v>
      </c>
      <c r="BN45" s="17">
        <v>202.36499232637399</v>
      </c>
      <c r="BO45" s="17">
        <v>10.231740187562</v>
      </c>
      <c r="BP45" s="17">
        <v>146.28951911169301</v>
      </c>
      <c r="BQ45" s="17">
        <v>0.89076678032286605</v>
      </c>
      <c r="BR45" s="17">
        <v>1.5795082171773101E-3</v>
      </c>
      <c r="BS45" s="17">
        <v>3.2068966473211098E-3</v>
      </c>
      <c r="BT45" s="17">
        <v>8.3516596475043094</v>
      </c>
      <c r="BU45" s="17">
        <v>11.622311390893399</v>
      </c>
      <c r="BV45" s="17">
        <v>15.954196279259399</v>
      </c>
      <c r="BW45" s="17">
        <v>0</v>
      </c>
      <c r="BX45" s="17">
        <v>4.2255701306789604E-3</v>
      </c>
      <c r="BY45" s="17">
        <v>4.0598738228696304E-3</v>
      </c>
      <c r="BZ45" s="17">
        <v>7215.3908852108298</v>
      </c>
      <c r="CA45" s="17">
        <v>5095.5264654949096</v>
      </c>
      <c r="CB45" s="17">
        <v>520.87592579462705</v>
      </c>
      <c r="CC45" s="17">
        <v>5661.6958980038198</v>
      </c>
      <c r="CD45" s="17">
        <v>156.81493092349399</v>
      </c>
      <c r="CE45" s="17">
        <v>2.18791973910503</v>
      </c>
      <c r="CF45" s="17">
        <v>3.79594270306497E-3</v>
      </c>
      <c r="CG45" s="17">
        <v>0.33886022441993602</v>
      </c>
      <c r="CH45" s="17">
        <v>0.179965905667752</v>
      </c>
      <c r="CI45" s="17">
        <v>3.06096884026962</v>
      </c>
      <c r="CJ45" s="17">
        <v>0.31039253352954399</v>
      </c>
      <c r="CK45" s="17">
        <v>2936.8217305348899</v>
      </c>
      <c r="CL45" s="17">
        <v>1.5016254672420699</v>
      </c>
      <c r="CM45" s="17">
        <v>0.87994733874567999</v>
      </c>
      <c r="CN45" s="17">
        <v>146.36592299255301</v>
      </c>
      <c r="CO45" s="17">
        <v>0.89271669405909504</v>
      </c>
      <c r="CP45" s="5">
        <v>4.1602118619686103E-6</v>
      </c>
      <c r="CQ45" s="17">
        <v>0.61459022823349096</v>
      </c>
      <c r="CR45" s="17">
        <v>582.26131524233699</v>
      </c>
      <c r="CS45" s="17">
        <v>549.31501641023601</v>
      </c>
      <c r="CT45" s="17">
        <v>32.946298832101498</v>
      </c>
      <c r="CU45" s="17">
        <v>0.31255402635625601</v>
      </c>
      <c r="CV45" s="17">
        <v>94.180614931904699</v>
      </c>
      <c r="CW45" s="17">
        <v>0.73614214708135595</v>
      </c>
      <c r="CX45" s="17">
        <v>56.020869957065003</v>
      </c>
      <c r="CY45" s="17">
        <v>4.0679989725359196</v>
      </c>
      <c r="CZ45" s="17">
        <v>3.1331161250461599</v>
      </c>
      <c r="DA45" s="17">
        <v>225.55428175069</v>
      </c>
      <c r="DB45" s="17">
        <v>39.463286066206102</v>
      </c>
      <c r="DC45" s="17">
        <v>1.1362785906953901</v>
      </c>
      <c r="DD45" s="17">
        <v>13.585919576051101</v>
      </c>
      <c r="DE45" s="17">
        <v>2.2045078445961899E-2</v>
      </c>
      <c r="DF45" s="17">
        <v>6.6550940379305104</v>
      </c>
      <c r="DG45" s="17">
        <v>173.82992434375501</v>
      </c>
      <c r="DH45" s="17">
        <v>19.2250449812055</v>
      </c>
      <c r="DI45" s="17">
        <v>0</v>
      </c>
      <c r="DJ45" s="17">
        <v>804.34869870396801</v>
      </c>
      <c r="DK45" s="17">
        <v>644.68858550085201</v>
      </c>
      <c r="DL45" s="17">
        <v>144.12911707956101</v>
      </c>
      <c r="DM45" s="17">
        <v>7173.49213820774</v>
      </c>
      <c r="DN45" s="17">
        <v>462.90770187794999</v>
      </c>
      <c r="DO45" s="17">
        <v>1055.5238460676601</v>
      </c>
      <c r="DQ45" s="25">
        <f t="shared" si="33"/>
        <v>7.9999893194997989E-3</v>
      </c>
      <c r="DR45" s="94">
        <f t="shared" si="34"/>
        <v>1.0058407740882473</v>
      </c>
      <c r="DS45" s="40">
        <f t="shared" si="35"/>
        <v>-4.0501735584884168E-3</v>
      </c>
      <c r="DT45" s="40">
        <f t="shared" si="36"/>
        <v>-8.6830407805516263E-3</v>
      </c>
      <c r="DU45" s="40">
        <f t="shared" si="37"/>
        <v>-6.683272790588164E-3</v>
      </c>
      <c r="DV45" s="40">
        <f t="shared" si="38"/>
        <v>-1.0441877352500272E-2</v>
      </c>
      <c r="DW45" s="40">
        <f t="shared" si="39"/>
        <v>-1.0568376045075444E-2</v>
      </c>
      <c r="DX45" s="40">
        <f t="shared" si="40"/>
        <v>-8.3520998485031341E-3</v>
      </c>
      <c r="DY45" s="40">
        <f t="shared" si="41"/>
        <v>3.9669936088958706E-3</v>
      </c>
      <c r="DZ45" s="40">
        <f t="shared" si="42"/>
        <v>-5.2672247398638256E-3</v>
      </c>
      <c r="EA45" s="40">
        <f t="shared" si="43"/>
        <v>2.6528488294295799E-3</v>
      </c>
      <c r="EB45" s="40">
        <f t="shared" si="44"/>
        <v>-7.423731975663937E-3</v>
      </c>
      <c r="EC45" s="40">
        <f t="shared" si="45"/>
        <v>-8.9867208372608632E-3</v>
      </c>
      <c r="ED45" s="40">
        <f t="shared" si="46"/>
        <v>2.3099691485307921E-3</v>
      </c>
      <c r="EE45" s="40">
        <f t="shared" si="47"/>
        <v>2.6150213893737098E-3</v>
      </c>
      <c r="EF45" s="40">
        <f t="shared" si="48"/>
        <v>4.5540684712336637E-3</v>
      </c>
      <c r="EG45" s="40">
        <f t="shared" si="49"/>
        <v>3.822667549132408E-3</v>
      </c>
      <c r="EH45" s="40">
        <f t="shared" si="50"/>
        <v>-4.4246127221714698E-3</v>
      </c>
      <c r="EI45" s="40">
        <f t="shared" si="51"/>
        <v>-7.8977047366698624E-3</v>
      </c>
      <c r="EJ45" s="40">
        <f t="shared" si="52"/>
        <v>-9.4341318555117345E-3</v>
      </c>
      <c r="EK45" s="40">
        <f t="shared" si="53"/>
        <v>-1.0897894169573956E-2</v>
      </c>
      <c r="EL45" s="40">
        <f t="shared" si="54"/>
        <v>-6.1124296739663497E-3</v>
      </c>
      <c r="EM45" s="40">
        <f t="shared" si="55"/>
        <v>-7.9174800024081539E-4</v>
      </c>
      <c r="EN45" s="40">
        <f t="shared" si="56"/>
        <v>-7.142014872753265E-3</v>
      </c>
      <c r="EO45" s="40">
        <f t="shared" si="57"/>
        <v>-5.2151818773513454E-3</v>
      </c>
      <c r="EP45" s="40">
        <f t="shared" si="58"/>
        <v>-3.8217947033091179E-3</v>
      </c>
      <c r="EQ45" s="40">
        <f t="shared" si="59"/>
        <v>-2.1313601736446574E-3</v>
      </c>
      <c r="ER45" s="40">
        <f t="shared" si="60"/>
        <v>3.8556405909480319E-3</v>
      </c>
      <c r="ES45" s="40">
        <f t="shared" si="61"/>
        <v>9.0316028185607276E-3</v>
      </c>
      <c r="ET45" s="40">
        <f t="shared" si="62"/>
        <v>2.7073564252172947E-3</v>
      </c>
      <c r="EU45" s="40">
        <f t="shared" si="63"/>
        <v>-1.4571594147342028E-2</v>
      </c>
      <c r="EV45" s="40">
        <f t="shared" si="64"/>
        <v>-1.4571801801806982E-2</v>
      </c>
      <c r="EW45" s="40">
        <f t="shared" si="65"/>
        <v>-6.5008636643058152E-3</v>
      </c>
    </row>
    <row r="46" spans="1:153" x14ac:dyDescent="0.3">
      <c r="A46" s="17" t="s">
        <v>213</v>
      </c>
      <c r="B46" s="15">
        <v>32566.066126000002</v>
      </c>
      <c r="C46" s="15">
        <v>11.771405100999999</v>
      </c>
      <c r="D46" s="15">
        <v>3907.6713862000001</v>
      </c>
      <c r="E46" s="15">
        <v>397.75623243000001</v>
      </c>
      <c r="F46" s="15">
        <v>377.86759545000001</v>
      </c>
      <c r="G46" s="15">
        <v>4.5390061242000002</v>
      </c>
      <c r="H46" s="15">
        <v>3902.1389795</v>
      </c>
      <c r="I46" s="15">
        <v>36.476599221000001</v>
      </c>
      <c r="J46" s="15">
        <v>87.595307661999996</v>
      </c>
      <c r="K46" s="15">
        <v>88.868819490000007</v>
      </c>
      <c r="L46" s="28">
        <v>5.7621046724999996</v>
      </c>
      <c r="M46" s="28">
        <v>15.052238837000001</v>
      </c>
      <c r="N46" s="28">
        <v>7.4093787583999999</v>
      </c>
      <c r="O46" s="28">
        <v>324.04040122999999</v>
      </c>
      <c r="P46" s="28">
        <v>257.7412837</v>
      </c>
      <c r="Q46" s="28">
        <v>8.3564800000000003E-5</v>
      </c>
      <c r="R46" s="28">
        <v>1.61749E-5</v>
      </c>
      <c r="S46" s="28">
        <v>3.4723917999999999E-3</v>
      </c>
      <c r="T46" s="28">
        <v>5.9224020000000002E-3</v>
      </c>
      <c r="U46" s="17">
        <v>3.6688370999999999E-3</v>
      </c>
      <c r="V46" s="28">
        <v>1.4010822594000001</v>
      </c>
      <c r="W46" s="28">
        <v>2.0056303000000001E-3</v>
      </c>
      <c r="X46" s="28">
        <v>0.18057088569999999</v>
      </c>
      <c r="Y46" s="28">
        <v>9.9852164699999996E-2</v>
      </c>
      <c r="Z46" s="28">
        <v>1.9379365208999999</v>
      </c>
      <c r="AA46" s="28">
        <v>74.903149038999999</v>
      </c>
      <c r="AB46" s="28">
        <v>38.200309689000001</v>
      </c>
      <c r="AC46" s="28">
        <v>8.9310934321000008</v>
      </c>
      <c r="AD46" s="28">
        <v>228.67727425999999</v>
      </c>
      <c r="AE46" s="28">
        <v>221.81697014</v>
      </c>
      <c r="AF46" s="28">
        <v>7.8440075100000006E-2</v>
      </c>
      <c r="AG46" s="28"/>
      <c r="AH46" s="17" t="s">
        <v>213</v>
      </c>
      <c r="AI46" s="17">
        <v>2.9543993598161302</v>
      </c>
      <c r="AJ46" s="17">
        <v>5.7052024778511097</v>
      </c>
      <c r="AK46" s="17">
        <v>36.217952321881</v>
      </c>
      <c r="AL46" s="17">
        <v>36.217952321881</v>
      </c>
      <c r="AM46" s="17">
        <v>13.818657576894401</v>
      </c>
      <c r="AN46" s="17">
        <v>6.19155034529892E-4</v>
      </c>
      <c r="AO46" s="17">
        <v>3.0229018998329999E-3</v>
      </c>
      <c r="AP46" s="17">
        <v>87.951111512117606</v>
      </c>
      <c r="AQ46" s="17">
        <v>7.8385623583577702E-2</v>
      </c>
      <c r="AR46" s="17">
        <v>15.139553888700499</v>
      </c>
      <c r="AS46" s="17">
        <v>201.17152946078201</v>
      </c>
      <c r="AT46" s="5">
        <v>3.2077971086382602E-6</v>
      </c>
      <c r="AU46" s="5">
        <v>1.28315588330935E-5</v>
      </c>
      <c r="AV46" s="17">
        <v>32509.575359380899</v>
      </c>
      <c r="AW46" s="17">
        <v>6.7443280212966403</v>
      </c>
      <c r="AX46" s="17">
        <v>100.66861809884399</v>
      </c>
      <c r="AY46" s="17">
        <v>29.862019691683599</v>
      </c>
      <c r="AZ46" s="17">
        <v>2.7114018805425499</v>
      </c>
      <c r="BA46" s="17">
        <v>72.557976002689699</v>
      </c>
      <c r="BB46" s="17">
        <v>12.2657075668138</v>
      </c>
      <c r="BC46" s="17">
        <v>138.56402816049501</v>
      </c>
      <c r="BD46" s="17">
        <v>15.251326066297301</v>
      </c>
      <c r="BE46" s="17">
        <v>150.76365559576701</v>
      </c>
      <c r="BF46" s="17">
        <v>75.557764086145696</v>
      </c>
      <c r="BG46" s="17">
        <v>286.78617612797802</v>
      </c>
      <c r="BH46" s="17">
        <v>87.9818452174474</v>
      </c>
      <c r="BI46" s="17">
        <v>87.9818452174474</v>
      </c>
      <c r="BJ46" s="17">
        <v>38.597226266894303</v>
      </c>
      <c r="BK46" s="5">
        <v>1.17629710370067E-5</v>
      </c>
      <c r="BL46" s="5">
        <v>6.7906540855360196E-5</v>
      </c>
      <c r="BM46" s="17">
        <v>30.886168859053001</v>
      </c>
      <c r="BN46" s="17">
        <v>103.35965594339601</v>
      </c>
      <c r="BO46" s="17">
        <v>5.2875393015097201</v>
      </c>
      <c r="BP46" s="17">
        <v>93.548503331362795</v>
      </c>
      <c r="BQ46" s="17">
        <v>0.60651179399130195</v>
      </c>
      <c r="BR46" s="17">
        <v>1.13148034855073E-3</v>
      </c>
      <c r="BS46" s="17">
        <v>2.2972276437551301E-3</v>
      </c>
      <c r="BT46" s="17">
        <v>4.40977868089794</v>
      </c>
      <c r="BU46" s="17">
        <v>7.4550719554126204</v>
      </c>
      <c r="BV46" s="17">
        <v>11.631053118933799</v>
      </c>
      <c r="BW46" s="17">
        <v>0</v>
      </c>
      <c r="BX46" s="17">
        <v>2.9788972811499201E-3</v>
      </c>
      <c r="BY46" s="17">
        <v>2.8620981938634301E-3</v>
      </c>
      <c r="BZ46" s="17">
        <v>3949.5327081025298</v>
      </c>
      <c r="CA46" s="17">
        <v>3474.6948384949001</v>
      </c>
      <c r="CB46" s="17">
        <v>355.19131689787599</v>
      </c>
      <c r="CC46" s="17">
        <v>3860.77232425183</v>
      </c>
      <c r="CD46" s="17">
        <v>74.756552094997105</v>
      </c>
      <c r="CE46" s="17">
        <v>1.4035695957935801</v>
      </c>
      <c r="CF46" s="17">
        <v>2.0009562142231101E-3</v>
      </c>
      <c r="CG46" s="17">
        <v>0.18065698511329001</v>
      </c>
      <c r="CH46" s="17">
        <v>0.100015020579043</v>
      </c>
      <c r="CI46" s="17">
        <v>1.93843177918506</v>
      </c>
      <c r="CJ46" s="17">
        <v>0.186549373722008</v>
      </c>
      <c r="CK46" s="17">
        <v>1670.8729940508199</v>
      </c>
      <c r="CL46" s="17">
        <v>1.32964769082381</v>
      </c>
      <c r="CM46" s="17">
        <v>0.81506264973516895</v>
      </c>
      <c r="CN46" s="17">
        <v>119.469673230928</v>
      </c>
      <c r="CO46" s="17">
        <v>0.78552275897418999</v>
      </c>
      <c r="CP46" s="5">
        <v>3.5902503458500699E-6</v>
      </c>
      <c r="CQ46" s="17">
        <v>0.56924903707622998</v>
      </c>
      <c r="CR46" s="17">
        <v>393.62074174882702</v>
      </c>
      <c r="CS46" s="17">
        <v>373.855253386475</v>
      </c>
      <c r="CT46" s="17">
        <v>19.765488362351601</v>
      </c>
      <c r="CU46" s="17">
        <v>0.28936244073700401</v>
      </c>
      <c r="CV46" s="17">
        <v>47.546562608508701</v>
      </c>
      <c r="CW46" s="17">
        <v>0.68073200593043304</v>
      </c>
      <c r="CX46" s="17">
        <v>36.365474010262503</v>
      </c>
      <c r="CY46" s="17">
        <v>3.76824823161758</v>
      </c>
      <c r="CZ46" s="17">
        <v>2.8159459448734299</v>
      </c>
      <c r="DA46" s="17">
        <v>145.98071793515101</v>
      </c>
      <c r="DB46" s="17">
        <v>13.8103025314677</v>
      </c>
      <c r="DC46" s="17">
        <v>0.85236113482916898</v>
      </c>
      <c r="DD46" s="17">
        <v>12.379743048000099</v>
      </c>
      <c r="DE46" s="17">
        <v>2.0401285305643301E-2</v>
      </c>
      <c r="DF46" s="17">
        <v>4.4861006088063498</v>
      </c>
      <c r="DG46" s="17">
        <v>113.321909213137</v>
      </c>
      <c r="DH46" s="17">
        <v>8.9910344525703003</v>
      </c>
      <c r="DI46" s="17">
        <v>0</v>
      </c>
      <c r="DJ46" s="17">
        <v>418.04694969802802</v>
      </c>
      <c r="DK46" s="17">
        <v>326.65882909331202</v>
      </c>
      <c r="DL46" s="17">
        <v>96.465439562492605</v>
      </c>
      <c r="DM46" s="17">
        <v>3931.3108866438502</v>
      </c>
      <c r="DN46" s="17">
        <v>259.92963353975199</v>
      </c>
      <c r="DO46" s="17">
        <v>607.97899599900802</v>
      </c>
      <c r="DQ46" s="25">
        <f t="shared" si="33"/>
        <v>7.9999974784937273E-3</v>
      </c>
      <c r="DR46" s="94">
        <f t="shared" si="34"/>
        <v>1.0046350497287269</v>
      </c>
      <c r="DS46" s="40">
        <f t="shared" si="35"/>
        <v>-1.734651228691144E-3</v>
      </c>
      <c r="DT46" s="40">
        <f t="shared" si="36"/>
        <v>-1.1923129045510182E-2</v>
      </c>
      <c r="DU46" s="40">
        <f t="shared" si="37"/>
        <v>-1.2001792708003766E-2</v>
      </c>
      <c r="DV46" s="40">
        <f t="shared" si="38"/>
        <v>-1.0397048101316149E-2</v>
      </c>
      <c r="DW46" s="40">
        <f t="shared" si="39"/>
        <v>-1.0618380913946165E-2</v>
      </c>
      <c r="DX46" s="40">
        <f t="shared" si="40"/>
        <v>-1.16557488458941E-2</v>
      </c>
      <c r="DY46" s="40">
        <f t="shared" si="41"/>
        <v>7.4758759995750042E-3</v>
      </c>
      <c r="DZ46" s="40">
        <f t="shared" si="42"/>
        <v>-7.0907624242035772E-3</v>
      </c>
      <c r="EA46" s="40">
        <f t="shared" si="43"/>
        <v>4.0619053647317953E-3</v>
      </c>
      <c r="EB46" s="40">
        <f t="shared" si="44"/>
        <v>-9.9807140191888535E-3</v>
      </c>
      <c r="EC46" s="40">
        <f t="shared" si="45"/>
        <v>-9.8752448771816208E-3</v>
      </c>
      <c r="ED46" s="40">
        <f t="shared" si="46"/>
        <v>5.8008016379509399E-3</v>
      </c>
      <c r="EE46" s="40">
        <f t="shared" si="47"/>
        <v>6.1669403741599965E-3</v>
      </c>
      <c r="EF46" s="40">
        <f t="shared" si="48"/>
        <v>8.0805598726978092E-3</v>
      </c>
      <c r="EG46" s="40">
        <f t="shared" si="49"/>
        <v>8.4904901858839973E-3</v>
      </c>
      <c r="EH46" s="40">
        <f t="shared" si="50"/>
        <v>-3.6503140291490057E-3</v>
      </c>
      <c r="EI46" s="40">
        <f t="shared" si="51"/>
        <v>-8.3799008505919294E-3</v>
      </c>
      <c r="EJ46" s="40">
        <f t="shared" si="52"/>
        <v>-1.2580322213103812E-2</v>
      </c>
      <c r="EK46" s="40">
        <f t="shared" si="53"/>
        <v>-1.3745525039781244E-2</v>
      </c>
      <c r="EL46" s="40">
        <f t="shared" si="54"/>
        <v>-7.2993607803158887E-3</v>
      </c>
      <c r="EM46" s="40">
        <f t="shared" si="55"/>
        <v>1.7752964730601802E-3</v>
      </c>
      <c r="EN46" s="40">
        <f t="shared" si="56"/>
        <v>-2.3304822313913063E-3</v>
      </c>
      <c r="EO46" s="40">
        <f t="shared" si="57"/>
        <v>4.7681780457711667E-4</v>
      </c>
      <c r="EP46" s="40">
        <f t="shared" si="58"/>
        <v>1.6309699397333995E-3</v>
      </c>
      <c r="EQ46" s="40">
        <f t="shared" si="59"/>
        <v>2.5555960152406692E-4</v>
      </c>
      <c r="ER46" s="40">
        <f t="shared" si="60"/>
        <v>8.7394863306061651E-3</v>
      </c>
      <c r="ES46" s="40">
        <f t="shared" si="61"/>
        <v>1.0390402096886577E-2</v>
      </c>
      <c r="ET46" s="40">
        <f t="shared" si="62"/>
        <v>6.7114985332994469E-3</v>
      </c>
      <c r="EU46" s="40">
        <f t="shared" si="63"/>
        <v>-1.691126943262734E-2</v>
      </c>
      <c r="EV46" s="40">
        <f t="shared" si="64"/>
        <v>-1.6911451351349471E-2</v>
      </c>
      <c r="EW46" s="40">
        <f t="shared" si="65"/>
        <v>-6.9417980991077252E-4</v>
      </c>
    </row>
    <row r="47" spans="1:153" x14ac:dyDescent="0.3">
      <c r="A47" s="17" t="s">
        <v>214</v>
      </c>
      <c r="B47" s="15">
        <v>293556.17508999998</v>
      </c>
      <c r="C47" s="15">
        <v>41.983504048999997</v>
      </c>
      <c r="D47" s="15">
        <v>15834.070804999999</v>
      </c>
      <c r="E47" s="15">
        <v>1900.2783519</v>
      </c>
      <c r="F47" s="15">
        <v>1790.1028394</v>
      </c>
      <c r="G47" s="15">
        <v>17.732837125</v>
      </c>
      <c r="H47" s="15">
        <v>21932.126232999999</v>
      </c>
      <c r="I47" s="15">
        <v>176.75346721</v>
      </c>
      <c r="J47" s="15">
        <v>616.36175433999995</v>
      </c>
      <c r="K47" s="15">
        <v>428.83338637999998</v>
      </c>
      <c r="L47" s="28">
        <v>27.522881076000001</v>
      </c>
      <c r="M47" s="28">
        <v>102.84978606</v>
      </c>
      <c r="N47" s="28">
        <v>34.275390092999999</v>
      </c>
      <c r="O47" s="28">
        <v>1993.0427797</v>
      </c>
      <c r="P47" s="28">
        <v>1391.9870031999999</v>
      </c>
      <c r="Q47" s="28">
        <v>4.9323450000000001E-4</v>
      </c>
      <c r="R47" s="28">
        <v>8.6112999999999994E-5</v>
      </c>
      <c r="S47" s="28">
        <v>1.2735087900000001E-2</v>
      </c>
      <c r="T47" s="28">
        <v>2.1392825000000001E-2</v>
      </c>
      <c r="U47" s="17">
        <v>1.82160325E-2</v>
      </c>
      <c r="V47" s="28">
        <v>6.5171015930999996</v>
      </c>
      <c r="W47" s="28">
        <v>1.27939783E-2</v>
      </c>
      <c r="X47" s="28">
        <v>1.1259533799000001</v>
      </c>
      <c r="Y47" s="28">
        <v>0.58537858129999998</v>
      </c>
      <c r="Z47" s="28">
        <v>9.2094345400000002</v>
      </c>
      <c r="AA47" s="28">
        <v>383.01294045999998</v>
      </c>
      <c r="AB47" s="28">
        <v>297.33061198000001</v>
      </c>
      <c r="AC47" s="28">
        <v>59.901168988999999</v>
      </c>
      <c r="AD47" s="28">
        <v>766.64189710999995</v>
      </c>
      <c r="AE47" s="28">
        <v>743.64260782999997</v>
      </c>
      <c r="AF47" s="28">
        <v>0.51770872059999995</v>
      </c>
      <c r="AG47" s="28"/>
      <c r="AH47" s="17" t="s">
        <v>214</v>
      </c>
      <c r="AI47" s="17">
        <v>22.004201371531501</v>
      </c>
      <c r="AJ47" s="17">
        <v>27.2358513975542</v>
      </c>
      <c r="AK47" s="17">
        <v>175.55759749161501</v>
      </c>
      <c r="AL47" s="17">
        <v>175.55759749161501</v>
      </c>
      <c r="AM47" s="17">
        <v>65.010133646802998</v>
      </c>
      <c r="AN47" s="17">
        <v>3.08009224358868E-3</v>
      </c>
      <c r="AO47" s="17">
        <v>1.50381769087892E-2</v>
      </c>
      <c r="AP47" s="17">
        <v>617.42792422158095</v>
      </c>
      <c r="AQ47" s="17">
        <v>0.51281623913046703</v>
      </c>
      <c r="AR47" s="17">
        <v>102.944643313325</v>
      </c>
      <c r="AS47" s="17">
        <v>1482.5877472780401</v>
      </c>
      <c r="AT47" s="5">
        <v>1.7098433665680001E-5</v>
      </c>
      <c r="AU47" s="5">
        <v>6.8393151903966599E-5</v>
      </c>
      <c r="AV47" s="17">
        <v>292208.540425602</v>
      </c>
      <c r="AW47" s="17">
        <v>22.644867194673601</v>
      </c>
      <c r="AX47" s="17">
        <v>338.66088725452897</v>
      </c>
      <c r="AY47" s="17">
        <v>100.372316216648</v>
      </c>
      <c r="AZ47" s="17">
        <v>9.1262949891146707</v>
      </c>
      <c r="BA47" s="17">
        <v>243.81975702971201</v>
      </c>
      <c r="BB47" s="17">
        <v>40.202123316523</v>
      </c>
      <c r="BC47" s="17">
        <v>945.17320649315002</v>
      </c>
      <c r="BD47" s="17">
        <v>100.288829542668</v>
      </c>
      <c r="BE47" s="17">
        <v>1089.8763759035701</v>
      </c>
      <c r="BF47" s="17">
        <v>383.34854168630801</v>
      </c>
      <c r="BG47" s="17">
        <v>1683.56990321685</v>
      </c>
      <c r="BH47" s="17">
        <v>425.16362747851298</v>
      </c>
      <c r="BI47" s="17">
        <v>425.16362747851298</v>
      </c>
      <c r="BJ47" s="17">
        <v>300.22934983839002</v>
      </c>
      <c r="BK47" s="5">
        <v>5.35144125395449E-5</v>
      </c>
      <c r="BL47" s="17">
        <v>4.2796539884120999E-4</v>
      </c>
      <c r="BM47" s="17">
        <v>125.927948850565</v>
      </c>
      <c r="BN47" s="17">
        <v>634.147795692984</v>
      </c>
      <c r="BO47" s="17">
        <v>32.418559803762598</v>
      </c>
      <c r="BP47" s="17">
        <v>439.84901604717601</v>
      </c>
      <c r="BQ47" s="17">
        <v>2.77909036229567</v>
      </c>
      <c r="BR47" s="17">
        <v>4.1662212338166903E-3</v>
      </c>
      <c r="BS47" s="17">
        <v>8.4586823029481305E-3</v>
      </c>
      <c r="BT47" s="17">
        <v>26.853447457478001</v>
      </c>
      <c r="BU47" s="17">
        <v>34.262360261463002</v>
      </c>
      <c r="BV47" s="17">
        <v>41.666790554738</v>
      </c>
      <c r="BW47" s="17">
        <v>0</v>
      </c>
      <c r="BX47" s="17">
        <v>1.0798915996185999E-2</v>
      </c>
      <c r="BY47" s="17">
        <v>1.03753712660592E-2</v>
      </c>
      <c r="BZ47" s="17">
        <v>22111.178185044901</v>
      </c>
      <c r="CA47" s="17">
        <v>14166.8965273455</v>
      </c>
      <c r="CB47" s="17">
        <v>1448.1718645634501</v>
      </c>
      <c r="CC47" s="17">
        <v>15740.996340759601</v>
      </c>
      <c r="CD47" s="17">
        <v>492.58832674146902</v>
      </c>
      <c r="CE47" s="17">
        <v>6.4951515831412596</v>
      </c>
      <c r="CF47" s="17">
        <v>1.2667534269195301E-2</v>
      </c>
      <c r="CG47" s="17">
        <v>1.1166151419135</v>
      </c>
      <c r="CH47" s="17">
        <v>0.58128270822070405</v>
      </c>
      <c r="CI47" s="17">
        <v>9.1665559442892093</v>
      </c>
      <c r="CJ47" s="17">
        <v>0.82794938904413096</v>
      </c>
      <c r="CK47" s="17">
        <v>8946.1640286433303</v>
      </c>
      <c r="CL47" s="17">
        <v>4.6609715421881903</v>
      </c>
      <c r="CM47" s="17">
        <v>2.74270679751098</v>
      </c>
      <c r="CN47" s="17">
        <v>463.58017114480498</v>
      </c>
      <c r="CO47" s="17">
        <v>2.7379198806197098</v>
      </c>
      <c r="CP47" s="5">
        <v>9.7922977827014297E-6</v>
      </c>
      <c r="CQ47" s="17">
        <v>1.9151863538308</v>
      </c>
      <c r="CR47" s="17">
        <v>1876.8836837352201</v>
      </c>
      <c r="CS47" s="17">
        <v>1767.8912549781301</v>
      </c>
      <c r="CT47" s="17">
        <v>108.992428757089</v>
      </c>
      <c r="CU47" s="17">
        <v>0.97148420278113001</v>
      </c>
      <c r="CV47" s="17">
        <v>307.31414786509902</v>
      </c>
      <c r="CW47" s="17">
        <v>2.2734504973076</v>
      </c>
      <c r="CX47" s="17">
        <v>182.08374827846501</v>
      </c>
      <c r="CY47" s="17">
        <v>12.6835411516945</v>
      </c>
      <c r="CZ47" s="17">
        <v>9.8196403452437995</v>
      </c>
      <c r="DA47" s="17">
        <v>731.67912961523803</v>
      </c>
      <c r="DB47" s="17">
        <v>99.997998629751507</v>
      </c>
      <c r="DC47" s="17">
        <v>3.55705150360731</v>
      </c>
      <c r="DD47" s="17">
        <v>40.975784218213498</v>
      </c>
      <c r="DE47" s="17">
        <v>6.8372192485545893E-2</v>
      </c>
      <c r="DF47" s="17">
        <v>17.6047646360995</v>
      </c>
      <c r="DG47" s="17">
        <v>513.85053446253403</v>
      </c>
      <c r="DH47" s="17">
        <v>59.973059495990299</v>
      </c>
      <c r="DI47" s="17">
        <v>0</v>
      </c>
      <c r="DJ47" s="17">
        <v>2479.0925129903098</v>
      </c>
      <c r="DK47" s="17">
        <v>1998.7190513455</v>
      </c>
      <c r="DL47" s="17">
        <v>419.31204098436098</v>
      </c>
      <c r="DM47" s="17">
        <v>21977.563286209501</v>
      </c>
      <c r="DN47" s="17">
        <v>1393.5858317833299</v>
      </c>
      <c r="DO47" s="17">
        <v>3169.2926631207501</v>
      </c>
      <c r="DQ47" s="25">
        <f t="shared" si="33"/>
        <v>7.9999986102842133E-3</v>
      </c>
      <c r="DR47" s="94">
        <f t="shared" si="34"/>
        <v>1.0060796047812652</v>
      </c>
      <c r="DS47" s="40">
        <f t="shared" si="35"/>
        <v>-4.5907215679752362E-3</v>
      </c>
      <c r="DT47" s="40">
        <f t="shared" si="36"/>
        <v>-7.5437603753215178E-3</v>
      </c>
      <c r="DU47" s="40">
        <f t="shared" si="37"/>
        <v>-5.8781134293657599E-3</v>
      </c>
      <c r="DV47" s="40">
        <f t="shared" si="38"/>
        <v>-1.2311179644491896E-2</v>
      </c>
      <c r="DW47" s="40">
        <f t="shared" si="39"/>
        <v>-1.2407993514671327E-2</v>
      </c>
      <c r="DX47" s="40">
        <f t="shared" si="40"/>
        <v>-7.2223349257486656E-3</v>
      </c>
      <c r="DY47" s="40">
        <f t="shared" si="41"/>
        <v>2.071712187263233E-3</v>
      </c>
      <c r="DZ47" s="40">
        <f t="shared" si="42"/>
        <v>-6.7657497035923837E-3</v>
      </c>
      <c r="EA47" s="40">
        <f t="shared" si="43"/>
        <v>1.7297794259195376E-3</v>
      </c>
      <c r="EB47" s="40">
        <f t="shared" si="44"/>
        <v>-8.557540103081282E-3</v>
      </c>
      <c r="EC47" s="40">
        <f t="shared" si="45"/>
        <v>-1.0428765711453503E-2</v>
      </c>
      <c r="ED47" s="40">
        <f t="shared" si="46"/>
        <v>9.2228926241679865E-4</v>
      </c>
      <c r="EE47" s="40">
        <f t="shared" si="47"/>
        <v>-3.8015122516893115E-4</v>
      </c>
      <c r="EF47" s="40">
        <f t="shared" si="48"/>
        <v>2.8480430542260865E-3</v>
      </c>
      <c r="EG47" s="40">
        <f t="shared" si="49"/>
        <v>1.14859447656805E-3</v>
      </c>
      <c r="EH47" s="40">
        <f t="shared" si="50"/>
        <v>-3.9786163306574796E-3</v>
      </c>
      <c r="EI47" s="40">
        <f t="shared" si="51"/>
        <v>-7.2162673504974906E-3</v>
      </c>
      <c r="EJ47" s="40">
        <f t="shared" si="52"/>
        <v>-8.6520300527474798E-3</v>
      </c>
      <c r="EK47" s="40">
        <f t="shared" si="53"/>
        <v>-1.0215468866538336E-2</v>
      </c>
      <c r="EL47" s="40">
        <f t="shared" si="54"/>
        <v>-5.3668847825188775E-3</v>
      </c>
      <c r="EM47" s="40">
        <f t="shared" si="55"/>
        <v>-3.3680631865520721E-3</v>
      </c>
      <c r="EN47" s="40">
        <f t="shared" si="56"/>
        <v>-9.8830893596793847E-3</v>
      </c>
      <c r="EO47" s="40">
        <f t="shared" si="57"/>
        <v>-8.2936275632739722E-3</v>
      </c>
      <c r="EP47" s="40">
        <f t="shared" si="58"/>
        <v>-6.996964375088472E-3</v>
      </c>
      <c r="EQ47" s="40">
        <f t="shared" si="59"/>
        <v>-4.6559422866358623E-3</v>
      </c>
      <c r="ER47" s="40">
        <f t="shared" si="60"/>
        <v>8.7621380600083761E-4</v>
      </c>
      <c r="ES47" s="40">
        <f t="shared" si="61"/>
        <v>9.7492075877642585E-3</v>
      </c>
      <c r="ET47" s="40">
        <f t="shared" si="62"/>
        <v>1.200151987075609E-3</v>
      </c>
      <c r="EU47" s="40">
        <f t="shared" si="63"/>
        <v>-1.541221677727354E-2</v>
      </c>
      <c r="EV47" s="40">
        <f t="shared" si="64"/>
        <v>-1.5412281252842566E-2</v>
      </c>
      <c r="EW47" s="40">
        <f t="shared" si="65"/>
        <v>-9.4502589484348684E-3</v>
      </c>
    </row>
    <row r="48" spans="1:153" x14ac:dyDescent="0.3">
      <c r="A48" s="17" t="s">
        <v>215</v>
      </c>
      <c r="B48" s="15">
        <v>254696.72751999999</v>
      </c>
      <c r="C48" s="15">
        <v>41.805087217000001</v>
      </c>
      <c r="D48" s="15">
        <v>18251.898075000001</v>
      </c>
      <c r="E48" s="15">
        <v>1871.1725997000001</v>
      </c>
      <c r="F48" s="15">
        <v>1772.2152595</v>
      </c>
      <c r="G48" s="15">
        <v>17.947318186</v>
      </c>
      <c r="H48" s="15">
        <v>20728.978762999999</v>
      </c>
      <c r="I48" s="15">
        <v>190.67001468999999</v>
      </c>
      <c r="J48" s="15">
        <v>564.10477578999996</v>
      </c>
      <c r="K48" s="15">
        <v>473.23028153000001</v>
      </c>
      <c r="L48" s="28">
        <v>30.368887154999999</v>
      </c>
      <c r="M48" s="28">
        <v>96.058121342000007</v>
      </c>
      <c r="N48" s="28">
        <v>35.040119652000001</v>
      </c>
      <c r="O48" s="28">
        <v>1826.3324035999999</v>
      </c>
      <c r="P48" s="28">
        <v>1332.2050991999999</v>
      </c>
      <c r="Q48" s="28">
        <v>4.7166260000000001E-4</v>
      </c>
      <c r="R48" s="28">
        <v>8.6436100000000004E-5</v>
      </c>
      <c r="S48" s="28">
        <v>1.3351694399999999E-2</v>
      </c>
      <c r="T48" s="28">
        <v>2.28474413E-2</v>
      </c>
      <c r="U48" s="17">
        <v>1.7699451800000002E-2</v>
      </c>
      <c r="V48" s="28">
        <v>6.7793051954000001</v>
      </c>
      <c r="W48" s="28">
        <v>1.0710036500000001E-2</v>
      </c>
      <c r="X48" s="28">
        <v>0.94904371340000004</v>
      </c>
      <c r="Y48" s="28">
        <v>0.51116823879999995</v>
      </c>
      <c r="Z48" s="28">
        <v>9.4493113296000004</v>
      </c>
      <c r="AA48" s="28">
        <v>371.63656056999997</v>
      </c>
      <c r="AB48" s="28">
        <v>245.79948124000001</v>
      </c>
      <c r="AC48" s="28">
        <v>55.956306650999998</v>
      </c>
      <c r="AD48" s="28">
        <v>940.51820539000005</v>
      </c>
      <c r="AE48" s="28">
        <v>912.30266853000001</v>
      </c>
      <c r="AF48" s="28">
        <v>0.42276480500000002</v>
      </c>
      <c r="AG48" s="28"/>
      <c r="AH48" s="17" t="s">
        <v>215</v>
      </c>
      <c r="AI48" s="17">
        <v>20.239883689490199</v>
      </c>
      <c r="AJ48" s="17">
        <v>30.120370071355101</v>
      </c>
      <c r="AK48" s="17">
        <v>189.775414081674</v>
      </c>
      <c r="AL48" s="17">
        <v>189.775414081674</v>
      </c>
      <c r="AM48" s="17">
        <v>70.976481183882001</v>
      </c>
      <c r="AN48" s="17">
        <v>2.99832548928829E-3</v>
      </c>
      <c r="AO48" s="17">
        <v>1.4638897831203101E-2</v>
      </c>
      <c r="AP48" s="17">
        <v>566.36973167087694</v>
      </c>
      <c r="AQ48" s="17">
        <v>0.42086264844223997</v>
      </c>
      <c r="AR48" s="17">
        <v>96.488362911882604</v>
      </c>
      <c r="AS48" s="17">
        <v>1426.2925522021001</v>
      </c>
      <c r="AT48" s="5">
        <v>1.7184382724582099E-5</v>
      </c>
      <c r="AU48" s="5">
        <v>6.8737935084905506E-5</v>
      </c>
      <c r="AV48" s="17">
        <v>254169.915977005</v>
      </c>
      <c r="AW48" s="17">
        <v>27.8514925950054</v>
      </c>
      <c r="AX48" s="17">
        <v>416.948241697117</v>
      </c>
      <c r="AY48" s="17">
        <v>123.51875097582</v>
      </c>
      <c r="AZ48" s="17">
        <v>11.2392109153039</v>
      </c>
      <c r="BA48" s="17">
        <v>300.00593727519703</v>
      </c>
      <c r="BB48" s="17">
        <v>48.810290063327798</v>
      </c>
      <c r="BC48" s="17">
        <v>898.60838560014599</v>
      </c>
      <c r="BD48" s="17">
        <v>97.774867049897296</v>
      </c>
      <c r="BE48" s="17">
        <v>1009.58807918165</v>
      </c>
      <c r="BF48" s="17">
        <v>373.80719770788397</v>
      </c>
      <c r="BG48" s="17">
        <v>1520.9396018955799</v>
      </c>
      <c r="BH48" s="17">
        <v>469.97605326872298</v>
      </c>
      <c r="BI48" s="17">
        <v>469.97605326872298</v>
      </c>
      <c r="BJ48" s="17">
        <v>248.350397880206</v>
      </c>
      <c r="BK48" s="5">
        <v>5.2582558345426797E-5</v>
      </c>
      <c r="BL48" s="17">
        <v>4.0780447766886898E-4</v>
      </c>
      <c r="BM48" s="17">
        <v>145.271904573157</v>
      </c>
      <c r="BN48" s="17">
        <v>569.92392554098001</v>
      </c>
      <c r="BO48" s="17">
        <v>30.039202099579299</v>
      </c>
      <c r="BP48" s="17">
        <v>453.84590320030497</v>
      </c>
      <c r="BQ48" s="17">
        <v>3.0880475347264298</v>
      </c>
      <c r="BR48" s="17">
        <v>4.3749755430259503E-3</v>
      </c>
      <c r="BS48" s="17">
        <v>8.8824843874182099E-3</v>
      </c>
      <c r="BT48" s="17">
        <v>24.235347538817699</v>
      </c>
      <c r="BU48" s="17">
        <v>35.1933829194993</v>
      </c>
      <c r="BV48" s="17">
        <v>41.5736702407998</v>
      </c>
      <c r="BW48" s="17">
        <v>0</v>
      </c>
      <c r="BX48" s="17">
        <v>1.1550204009104999E-2</v>
      </c>
      <c r="BY48" s="17">
        <v>1.1097262432690101E-2</v>
      </c>
      <c r="BZ48" s="17">
        <v>20961.983628036101</v>
      </c>
      <c r="CA48" s="17">
        <v>16343.0745560387</v>
      </c>
      <c r="CB48" s="17">
        <v>1670.62777689225</v>
      </c>
      <c r="CC48" s="17">
        <v>18158.974237504099</v>
      </c>
      <c r="CD48" s="17">
        <v>455.61518419901103</v>
      </c>
      <c r="CE48" s="17">
        <v>6.78323386707231</v>
      </c>
      <c r="CF48" s="17">
        <v>1.06530371543621E-2</v>
      </c>
      <c r="CG48" s="17">
        <v>0.94608658833644699</v>
      </c>
      <c r="CH48" s="17">
        <v>0.51031105518278996</v>
      </c>
      <c r="CI48" s="17">
        <v>9.4422239850085692</v>
      </c>
      <c r="CJ48" s="17">
        <v>0.950616323241675</v>
      </c>
      <c r="CK48" s="17">
        <v>8439.4787511222094</v>
      </c>
      <c r="CL48" s="17">
        <v>5.5948624971753302</v>
      </c>
      <c r="CM48" s="17">
        <v>3.3772194398055499</v>
      </c>
      <c r="CN48" s="17">
        <v>519.78780456026004</v>
      </c>
      <c r="CO48" s="17">
        <v>3.3039883252037798</v>
      </c>
      <c r="CP48" s="5">
        <v>1.03201349162519E-5</v>
      </c>
      <c r="CQ48" s="17">
        <v>2.3580185014081998</v>
      </c>
      <c r="CR48" s="17">
        <v>1853.89797547425</v>
      </c>
      <c r="CS48" s="17">
        <v>1755.62442525902</v>
      </c>
      <c r="CT48" s="17">
        <v>98.273550215226194</v>
      </c>
      <c r="CU48" s="17">
        <v>1.19479221999922</v>
      </c>
      <c r="CV48" s="17">
        <v>259.10641622160801</v>
      </c>
      <c r="CW48" s="17">
        <v>2.7882647044428599</v>
      </c>
      <c r="CX48" s="17">
        <v>174.55887455259901</v>
      </c>
      <c r="CY48" s="17">
        <v>15.620072747014</v>
      </c>
      <c r="CZ48" s="17">
        <v>11.8045433746148</v>
      </c>
      <c r="DA48" s="17">
        <v>701.73798106229697</v>
      </c>
      <c r="DB48" s="17">
        <v>100.185941105731</v>
      </c>
      <c r="DC48" s="17">
        <v>3.8500619757822201</v>
      </c>
      <c r="DD48" s="17">
        <v>49.506898894933101</v>
      </c>
      <c r="DE48" s="17">
        <v>8.4009858639637905E-2</v>
      </c>
      <c r="DF48" s="17">
        <v>17.8439451622326</v>
      </c>
      <c r="DG48" s="17">
        <v>523.64984775307005</v>
      </c>
      <c r="DH48" s="17">
        <v>56.235778889785401</v>
      </c>
      <c r="DI48" s="17">
        <v>0</v>
      </c>
      <c r="DJ48" s="17">
        <v>2302.54019695736</v>
      </c>
      <c r="DK48" s="17">
        <v>1837.5473781395699</v>
      </c>
      <c r="DL48" s="17">
        <v>424.024266532713</v>
      </c>
      <c r="DM48" s="17">
        <v>20845.3124056284</v>
      </c>
      <c r="DN48" s="17">
        <v>1339.8905450534301</v>
      </c>
      <c r="DO48" s="17">
        <v>3069.86564989715</v>
      </c>
      <c r="DQ48" s="25">
        <f t="shared" si="33"/>
        <v>8.0000060946792857E-3</v>
      </c>
      <c r="DR48" s="94">
        <f t="shared" si="34"/>
        <v>1.0055970004256785</v>
      </c>
      <c r="DS48" s="40">
        <f t="shared" si="35"/>
        <v>-2.068387560863401E-3</v>
      </c>
      <c r="DT48" s="40">
        <f t="shared" si="36"/>
        <v>-5.535617591203002E-3</v>
      </c>
      <c r="DU48" s="40">
        <f t="shared" si="37"/>
        <v>-5.091187618628111E-3</v>
      </c>
      <c r="DV48" s="40">
        <f t="shared" si="38"/>
        <v>-9.2319779738756994E-3</v>
      </c>
      <c r="DW48" s="40">
        <f t="shared" si="39"/>
        <v>-9.3616360383110848E-3</v>
      </c>
      <c r="DX48" s="40">
        <f t="shared" si="40"/>
        <v>-5.7598033698448179E-3</v>
      </c>
      <c r="DY48" s="40">
        <f t="shared" si="41"/>
        <v>5.6121260945111821E-3</v>
      </c>
      <c r="DZ48" s="40">
        <f t="shared" si="42"/>
        <v>-4.691878845137081E-3</v>
      </c>
      <c r="EA48" s="40">
        <f t="shared" si="43"/>
        <v>4.0151333193466183E-3</v>
      </c>
      <c r="EB48" s="40">
        <f t="shared" si="44"/>
        <v>-6.8766272748983755E-3</v>
      </c>
      <c r="EC48" s="40">
        <f t="shared" si="45"/>
        <v>-8.1832792349779034E-3</v>
      </c>
      <c r="ED48" s="40">
        <f t="shared" si="46"/>
        <v>4.4789713131156142E-3</v>
      </c>
      <c r="EE48" s="40">
        <f t="shared" si="47"/>
        <v>4.3739367622436277E-3</v>
      </c>
      <c r="EF48" s="40">
        <f t="shared" si="48"/>
        <v>6.1407082946474826E-3</v>
      </c>
      <c r="EG48" s="40">
        <f t="shared" si="49"/>
        <v>5.7689659482952609E-3</v>
      </c>
      <c r="EH48" s="40">
        <f t="shared" si="50"/>
        <v>-2.0256621352898272E-3</v>
      </c>
      <c r="EI48" s="40">
        <f t="shared" si="51"/>
        <v>-5.9440695555723439E-3</v>
      </c>
      <c r="EJ48" s="40">
        <f t="shared" si="52"/>
        <v>-7.0578659706171075E-3</v>
      </c>
      <c r="EK48" s="40">
        <f t="shared" si="53"/>
        <v>-8.7526150337412876E-3</v>
      </c>
      <c r="EL48" s="40">
        <f t="shared" si="54"/>
        <v>-3.5158421973617779E-3</v>
      </c>
      <c r="EM48" s="40">
        <f t="shared" si="55"/>
        <v>5.7950948645528867E-4</v>
      </c>
      <c r="EN48" s="40">
        <f t="shared" si="56"/>
        <v>-5.3220496156012658E-3</v>
      </c>
      <c r="EO48" s="40">
        <f t="shared" si="57"/>
        <v>-3.1158997439211704E-3</v>
      </c>
      <c r="EP48" s="40">
        <f t="shared" si="58"/>
        <v>-1.6769109505361329E-3</v>
      </c>
      <c r="EQ48" s="40">
        <f t="shared" si="59"/>
        <v>-7.5003821381459848E-4</v>
      </c>
      <c r="ER48" s="40">
        <f t="shared" si="60"/>
        <v>5.8407524129347544E-3</v>
      </c>
      <c r="ES48" s="40">
        <f t="shared" si="61"/>
        <v>1.0378039153448286E-2</v>
      </c>
      <c r="ET48" s="40">
        <f t="shared" si="62"/>
        <v>4.9944725717598415E-3</v>
      </c>
      <c r="EU48" s="40">
        <f t="shared" si="63"/>
        <v>-1.2912330456371296E-2</v>
      </c>
      <c r="EV48" s="40">
        <f t="shared" si="64"/>
        <v>-1.2912641834333143E-2</v>
      </c>
      <c r="EW48" s="40">
        <f t="shared" si="65"/>
        <v>-4.4993257131705853E-3</v>
      </c>
    </row>
    <row r="49" spans="1:153" x14ac:dyDescent="0.3">
      <c r="A49" s="17" t="s">
        <v>216</v>
      </c>
      <c r="B49" s="15">
        <v>51949.286074000003</v>
      </c>
      <c r="C49" s="15">
        <v>7.5710420776999996</v>
      </c>
      <c r="D49" s="15">
        <v>2860.7837546999999</v>
      </c>
      <c r="E49" s="15">
        <v>345.18859408999998</v>
      </c>
      <c r="F49" s="15">
        <v>325.46528125999998</v>
      </c>
      <c r="G49" s="15">
        <v>3.1928237599</v>
      </c>
      <c r="H49" s="15">
        <v>4694.3493479999997</v>
      </c>
      <c r="I49" s="15">
        <v>36.433421662999997</v>
      </c>
      <c r="J49" s="15">
        <v>128.76878945999999</v>
      </c>
      <c r="K49" s="15">
        <v>87.560215489000001</v>
      </c>
      <c r="L49" s="28">
        <v>5.6075436760999997</v>
      </c>
      <c r="M49" s="28">
        <v>20.824334883999999</v>
      </c>
      <c r="N49" s="28">
        <v>7.3875152330000002</v>
      </c>
      <c r="O49" s="28">
        <v>431.29028004999998</v>
      </c>
      <c r="P49" s="28">
        <v>304.17181822999999</v>
      </c>
      <c r="Q49" s="28">
        <v>9.0419000000000003E-5</v>
      </c>
      <c r="R49" s="28">
        <v>1.5948400000000001E-5</v>
      </c>
      <c r="S49" s="28">
        <v>2.3217401000000001E-3</v>
      </c>
      <c r="T49" s="28">
        <v>3.9178392999999999E-3</v>
      </c>
      <c r="U49" s="17">
        <v>3.3284725E-3</v>
      </c>
      <c r="V49" s="28">
        <v>1.3766543719</v>
      </c>
      <c r="W49" s="28">
        <v>2.2695008000000001E-3</v>
      </c>
      <c r="X49" s="28">
        <v>0.20497781770000001</v>
      </c>
      <c r="Y49" s="28">
        <v>0.1097928242</v>
      </c>
      <c r="Z49" s="28">
        <v>1.9215873762</v>
      </c>
      <c r="AA49" s="28">
        <v>84.568546436000005</v>
      </c>
      <c r="AB49" s="28">
        <v>60.171429267999997</v>
      </c>
      <c r="AC49" s="28">
        <v>12.184603045999999</v>
      </c>
      <c r="AD49" s="28">
        <v>144.36247711999999</v>
      </c>
      <c r="AE49" s="28">
        <v>140.03161134000001</v>
      </c>
      <c r="AF49" s="28">
        <v>9.1701154899999998E-2</v>
      </c>
      <c r="AG49" s="28"/>
      <c r="AH49" s="17" t="s">
        <v>216</v>
      </c>
      <c r="AI49" s="17">
        <v>4.2458103632782702</v>
      </c>
      <c r="AJ49" s="17">
        <v>5.56709044235786</v>
      </c>
      <c r="AK49" s="17">
        <v>36.322555376821697</v>
      </c>
      <c r="AL49" s="17">
        <v>36.322555376821697</v>
      </c>
      <c r="AM49" s="17">
        <v>12.7380159484779</v>
      </c>
      <c r="AN49" s="17">
        <v>5.6445425475509304E-4</v>
      </c>
      <c r="AO49" s="17">
        <v>2.7558631128160099E-3</v>
      </c>
      <c r="AP49" s="17">
        <v>129.55144800889099</v>
      </c>
      <c r="AQ49" s="17">
        <v>9.1514300072882596E-2</v>
      </c>
      <c r="AR49" s="17">
        <v>20.948909355765799</v>
      </c>
      <c r="AS49" s="17">
        <v>294.99205861257099</v>
      </c>
      <c r="AT49" s="5">
        <v>3.1733607742632398E-6</v>
      </c>
      <c r="AU49" s="5">
        <v>1.26935097141156E-5</v>
      </c>
      <c r="AV49" s="17">
        <v>51974.160231485301</v>
      </c>
      <c r="AW49" s="17">
        <v>4.27381364771243</v>
      </c>
      <c r="AX49" s="17">
        <v>63.926309767026503</v>
      </c>
      <c r="AY49" s="17">
        <v>18.9451450145229</v>
      </c>
      <c r="AZ49" s="17">
        <v>1.72277269090648</v>
      </c>
      <c r="BA49" s="17">
        <v>46.0197146745151</v>
      </c>
      <c r="BB49" s="17">
        <v>7.5723682354756701</v>
      </c>
      <c r="BC49" s="17">
        <v>189.72924947930301</v>
      </c>
      <c r="BD49" s="17">
        <v>20.068768711432</v>
      </c>
      <c r="BE49" s="17">
        <v>219.70558092698599</v>
      </c>
      <c r="BF49" s="17">
        <v>85.124633925281501</v>
      </c>
      <c r="BG49" s="17">
        <v>361.26485138553699</v>
      </c>
      <c r="BH49" s="17">
        <v>87.092148698309799</v>
      </c>
      <c r="BI49" s="17">
        <v>87.092148698309799</v>
      </c>
      <c r="BJ49" s="17">
        <v>60.830674341192797</v>
      </c>
      <c r="BK49" s="5">
        <v>9.7867431267734798E-6</v>
      </c>
      <c r="BL49" s="5">
        <v>7.8792768167003301E-5</v>
      </c>
      <c r="BM49" s="17">
        <v>22.773418745900699</v>
      </c>
      <c r="BN49" s="17">
        <v>132.754778998078</v>
      </c>
      <c r="BO49" s="17">
        <v>6.53263448315173</v>
      </c>
      <c r="BP49" s="17">
        <v>92.829561073342703</v>
      </c>
      <c r="BQ49" s="17">
        <v>0.56605137348324697</v>
      </c>
      <c r="BR49" s="17">
        <v>7.6136978345100505E-4</v>
      </c>
      <c r="BS49" s="17">
        <v>1.54582564195836E-3</v>
      </c>
      <c r="BT49" s="17">
        <v>5.29704831179175</v>
      </c>
      <c r="BU49" s="17">
        <v>7.4235613979561403</v>
      </c>
      <c r="BV49" s="17">
        <v>7.5353830854787001</v>
      </c>
      <c r="BW49" s="17">
        <v>0</v>
      </c>
      <c r="BX49" s="17">
        <v>1.98141034518868E-3</v>
      </c>
      <c r="BY49" s="17">
        <v>1.9036793939494099E-3</v>
      </c>
      <c r="BZ49" s="17">
        <v>4751.9029918924898</v>
      </c>
      <c r="CA49" s="17">
        <v>2562.0069678885702</v>
      </c>
      <c r="CB49" s="17">
        <v>261.89388828342601</v>
      </c>
      <c r="CC49" s="17">
        <v>2846.6742749179002</v>
      </c>
      <c r="CD49" s="17">
        <v>100.318369467666</v>
      </c>
      <c r="CE49" s="17">
        <v>1.3789263092092501</v>
      </c>
      <c r="CF49" s="17">
        <v>2.2630565986430499E-3</v>
      </c>
      <c r="CG49" s="17">
        <v>0.20477595032545701</v>
      </c>
      <c r="CH49" s="17">
        <v>0.10980866490517301</v>
      </c>
      <c r="CI49" s="17">
        <v>1.9225195438636999</v>
      </c>
      <c r="CJ49" s="17">
        <v>0.15738155381757801</v>
      </c>
      <c r="CK49" s="17">
        <v>1960.68734205294</v>
      </c>
      <c r="CL49" s="17">
        <v>0.87675238512541498</v>
      </c>
      <c r="CM49" s="17">
        <v>0.51773072769060302</v>
      </c>
      <c r="CN49" s="17">
        <v>86.204027326289506</v>
      </c>
      <c r="CO49" s="17">
        <v>0.51589649277710703</v>
      </c>
      <c r="CP49" s="5">
        <v>1.76184201678819E-6</v>
      </c>
      <c r="CQ49" s="17">
        <v>0.36151742941075898</v>
      </c>
      <c r="CR49" s="17">
        <v>342.66520387121699</v>
      </c>
      <c r="CS49" s="17">
        <v>323.03063659772801</v>
      </c>
      <c r="CT49" s="17">
        <v>19.634567273488798</v>
      </c>
      <c r="CU49" s="17">
        <v>0.18334921730407699</v>
      </c>
      <c r="CV49" s="17">
        <v>55.033661237784997</v>
      </c>
      <c r="CW49" s="17">
        <v>0.42888676896112599</v>
      </c>
      <c r="CX49" s="17">
        <v>33.097184811256803</v>
      </c>
      <c r="CY49" s="17">
        <v>2.3942792789783698</v>
      </c>
      <c r="CZ49" s="17">
        <v>1.8461115388812599</v>
      </c>
      <c r="DA49" s="17">
        <v>133.02806312934999</v>
      </c>
      <c r="DB49" s="17">
        <v>19.2214392595574</v>
      </c>
      <c r="DC49" s="17">
        <v>0.65909157580868305</v>
      </c>
      <c r="DD49" s="17">
        <v>7.71380102162182</v>
      </c>
      <c r="DE49" s="17">
        <v>1.2902102669245999E-2</v>
      </c>
      <c r="DF49" s="17">
        <v>3.1768091918627399</v>
      </c>
      <c r="DG49" s="17">
        <v>110.96823929105</v>
      </c>
      <c r="DH49" s="17">
        <v>12.261870813698399</v>
      </c>
      <c r="DI49" s="17">
        <v>0</v>
      </c>
      <c r="DJ49" s="17">
        <v>539.06014087918504</v>
      </c>
      <c r="DK49" s="17">
        <v>434.49004129792399</v>
      </c>
      <c r="DL49" s="17">
        <v>93.720548431025605</v>
      </c>
      <c r="DM49" s="17">
        <v>4725.6116633321699</v>
      </c>
      <c r="DN49" s="17">
        <v>306.20253426753601</v>
      </c>
      <c r="DO49" s="17">
        <v>695.01586988792803</v>
      </c>
      <c r="DQ49" s="25">
        <f t="shared" si="33"/>
        <v>8.0000086228894322E-3</v>
      </c>
      <c r="DR49" s="94">
        <f t="shared" si="34"/>
        <v>1.0055635821208764</v>
      </c>
      <c r="DS49" s="40">
        <f t="shared" si="35"/>
        <v>4.7881615639269954E-4</v>
      </c>
      <c r="DT49" s="40">
        <f t="shared" si="36"/>
        <v>-4.7099186420229682E-3</v>
      </c>
      <c r="DU49" s="40">
        <f t="shared" si="37"/>
        <v>-4.9320329643647975E-3</v>
      </c>
      <c r="DV49" s="40">
        <f t="shared" si="38"/>
        <v>-7.310178441542239E-3</v>
      </c>
      <c r="DW49" s="40">
        <f t="shared" si="39"/>
        <v>-7.4805049953301991E-3</v>
      </c>
      <c r="DX49" s="40">
        <f t="shared" si="40"/>
        <v>-5.0158008213274105E-3</v>
      </c>
      <c r="DY49" s="40">
        <f t="shared" si="41"/>
        <v>6.6595630224003831E-3</v>
      </c>
      <c r="DZ49" s="40">
        <f t="shared" si="42"/>
        <v>-3.0429830940334295E-3</v>
      </c>
      <c r="EA49" s="40">
        <f t="shared" si="43"/>
        <v>6.0780143400673446E-3</v>
      </c>
      <c r="EB49" s="40">
        <f t="shared" si="44"/>
        <v>-5.3456559931491241E-3</v>
      </c>
      <c r="EC49" s="40">
        <f t="shared" si="45"/>
        <v>-7.2140737689759035E-3</v>
      </c>
      <c r="ED49" s="40">
        <f t="shared" si="46"/>
        <v>5.982158491962937E-3</v>
      </c>
      <c r="EE49" s="40">
        <f t="shared" si="47"/>
        <v>4.8793354489642246E-3</v>
      </c>
      <c r="EF49" s="40">
        <f t="shared" si="48"/>
        <v>7.4190432660644796E-3</v>
      </c>
      <c r="EG49" s="40">
        <f t="shared" si="49"/>
        <v>6.6762136260779259E-3</v>
      </c>
      <c r="EH49" s="40">
        <f t="shared" si="50"/>
        <v>-8.5874306766321826E-4</v>
      </c>
      <c r="EI49" s="40">
        <f t="shared" si="51"/>
        <v>-5.1120809373456349E-3</v>
      </c>
      <c r="EJ49" s="40">
        <f t="shared" si="52"/>
        <v>-6.264557600842189E-3</v>
      </c>
      <c r="EK49" s="40">
        <f t="shared" si="53"/>
        <v>-8.3590873321195656E-3</v>
      </c>
      <c r="EL49" s="40">
        <f t="shared" si="54"/>
        <v>-2.4501126053758844E-3</v>
      </c>
      <c r="EM49" s="40">
        <f t="shared" si="55"/>
        <v>1.6503323968778711E-3</v>
      </c>
      <c r="EN49" s="40">
        <f t="shared" si="56"/>
        <v>-2.8394796586765649E-3</v>
      </c>
      <c r="EO49" s="40">
        <f t="shared" si="57"/>
        <v>-9.8482546457026783E-4</v>
      </c>
      <c r="EP49" s="40">
        <f t="shared" si="58"/>
        <v>1.4427814648570081E-4</v>
      </c>
      <c r="EQ49" s="40">
        <f t="shared" si="59"/>
        <v>4.8510292857114766E-4</v>
      </c>
      <c r="ER49" s="40">
        <f t="shared" si="60"/>
        <v>6.5755829172531935E-3</v>
      </c>
      <c r="ES49" s="40">
        <f t="shared" si="61"/>
        <v>1.0956114574851811E-2</v>
      </c>
      <c r="ET49" s="40">
        <f t="shared" si="62"/>
        <v>6.3414267503581617E-3</v>
      </c>
      <c r="EU49" s="40">
        <f t="shared" si="63"/>
        <v>-1.3177614625299074E-2</v>
      </c>
      <c r="EV49" s="40">
        <f t="shared" si="64"/>
        <v>-1.3177745652536375E-2</v>
      </c>
      <c r="EW49" s="40">
        <f t="shared" si="65"/>
        <v>-2.0376496601506003E-3</v>
      </c>
    </row>
    <row r="50" spans="1:153" x14ac:dyDescent="0.3">
      <c r="A50" s="17" t="s">
        <v>217</v>
      </c>
      <c r="B50" s="15">
        <v>244588.12320999999</v>
      </c>
      <c r="C50" s="15">
        <v>47.470883526999998</v>
      </c>
      <c r="D50" s="15">
        <v>18096.835826999999</v>
      </c>
      <c r="E50" s="15">
        <v>1839.1002318000001</v>
      </c>
      <c r="F50" s="15">
        <v>1732.6431038000001</v>
      </c>
      <c r="G50" s="15">
        <v>19.973506854</v>
      </c>
      <c r="H50" s="15">
        <v>30382.429021</v>
      </c>
      <c r="I50" s="15">
        <v>189.59486271</v>
      </c>
      <c r="J50" s="15">
        <v>674.56573103999995</v>
      </c>
      <c r="K50" s="15">
        <v>429.0034928</v>
      </c>
      <c r="L50" s="28">
        <v>29.23139557</v>
      </c>
      <c r="M50" s="28">
        <v>120.80930404999999</v>
      </c>
      <c r="N50" s="28">
        <v>53.168432473999999</v>
      </c>
      <c r="O50" s="28">
        <v>2599.5680427000002</v>
      </c>
      <c r="P50" s="28">
        <v>2026.5439647999999</v>
      </c>
      <c r="Q50" s="28">
        <v>5.671071E-4</v>
      </c>
      <c r="R50" s="28">
        <v>1.007119E-4</v>
      </c>
      <c r="S50" s="28">
        <v>1.4238362500000001E-2</v>
      </c>
      <c r="T50" s="28">
        <v>2.4178373699999998E-2</v>
      </c>
      <c r="U50" s="17">
        <v>2.09167065E-2</v>
      </c>
      <c r="V50" s="28">
        <v>9.2396611819000007</v>
      </c>
      <c r="W50" s="28">
        <v>1.24378752E-2</v>
      </c>
      <c r="X50" s="28">
        <v>1.1847643847</v>
      </c>
      <c r="Y50" s="28">
        <v>0.66622070799999999</v>
      </c>
      <c r="Z50" s="28">
        <v>12.144308325000001</v>
      </c>
      <c r="AA50" s="28">
        <v>583.99902740000005</v>
      </c>
      <c r="AB50" s="28">
        <v>339.58488870000002</v>
      </c>
      <c r="AC50" s="28">
        <v>72.463179828999998</v>
      </c>
      <c r="AD50" s="28">
        <v>724.54164545000003</v>
      </c>
      <c r="AE50" s="28">
        <v>702.80540375999999</v>
      </c>
      <c r="AF50" s="28">
        <v>0.50567986890000005</v>
      </c>
      <c r="AG50" s="28"/>
      <c r="AH50" s="17" t="s">
        <v>217</v>
      </c>
      <c r="AI50" s="17">
        <v>25.032243873888</v>
      </c>
      <c r="AJ50" s="17">
        <v>29.102711850494501</v>
      </c>
      <c r="AK50" s="17">
        <v>189.758116716123</v>
      </c>
      <c r="AL50" s="17">
        <v>189.758116716123</v>
      </c>
      <c r="AM50" s="17">
        <v>68.506000512772999</v>
      </c>
      <c r="AN50" s="17">
        <v>3.5540659303229202E-3</v>
      </c>
      <c r="AO50" s="17">
        <v>1.7352219139425799E-2</v>
      </c>
      <c r="AP50" s="17">
        <v>681.17802136647799</v>
      </c>
      <c r="AQ50" s="17">
        <v>0.50746131820988605</v>
      </c>
      <c r="AR50" s="17">
        <v>121.99605833065699</v>
      </c>
      <c r="AS50" s="17">
        <v>1590.5781010872299</v>
      </c>
      <c r="AT50" s="5">
        <v>2.0067984986524201E-5</v>
      </c>
      <c r="AU50" s="5">
        <v>8.0272609115009604E-5</v>
      </c>
      <c r="AV50" s="17">
        <v>245098.750222281</v>
      </c>
      <c r="AW50" s="17">
        <v>21.387320762468502</v>
      </c>
      <c r="AX50" s="17">
        <v>319.39331199259198</v>
      </c>
      <c r="AY50" s="17">
        <v>94.722911655285202</v>
      </c>
      <c r="AZ50" s="17">
        <v>8.6036664413542994</v>
      </c>
      <c r="BA50" s="17">
        <v>230.14021026802601</v>
      </c>
      <c r="BB50" s="17">
        <v>38.660215179924599</v>
      </c>
      <c r="BC50" s="17">
        <v>1031.2075854371701</v>
      </c>
      <c r="BD50" s="17">
        <v>124.334868107345</v>
      </c>
      <c r="BE50" s="17">
        <v>1236.86100030743</v>
      </c>
      <c r="BF50" s="17">
        <v>590.99708189550302</v>
      </c>
      <c r="BG50" s="17">
        <v>2366.7040436980901</v>
      </c>
      <c r="BH50" s="17">
        <v>427.72958491067101</v>
      </c>
      <c r="BI50" s="17">
        <v>427.72958491067101</v>
      </c>
      <c r="BJ50" s="17">
        <v>344.78757593685299</v>
      </c>
      <c r="BK50" s="5">
        <v>6.1670260672939896E-5</v>
      </c>
      <c r="BL50" s="17">
        <v>4.9525403011574202E-4</v>
      </c>
      <c r="BM50" s="17">
        <v>144.146604618683</v>
      </c>
      <c r="BN50" s="17">
        <v>867.78383073514203</v>
      </c>
      <c r="BO50" s="17">
        <v>43.418312793390399</v>
      </c>
      <c r="BP50" s="17">
        <v>637.59878356617196</v>
      </c>
      <c r="BQ50" s="17">
        <v>2.8026212755876601</v>
      </c>
      <c r="BR50" s="17">
        <v>4.67200986127416E-3</v>
      </c>
      <c r="BS50" s="17">
        <v>9.4856187547192692E-3</v>
      </c>
      <c r="BT50" s="17">
        <v>36.995797924538003</v>
      </c>
      <c r="BU50" s="17">
        <v>53.7589872978564</v>
      </c>
      <c r="BV50" s="17">
        <v>47.285210852802798</v>
      </c>
      <c r="BW50" s="17">
        <v>0</v>
      </c>
      <c r="BX50" s="17">
        <v>1.22284651421705E-2</v>
      </c>
      <c r="BY50" s="17">
        <v>1.17489325220324E-2</v>
      </c>
      <c r="BZ50" s="17">
        <v>30885.861784751702</v>
      </c>
      <c r="CA50" s="17">
        <v>16216.483199501699</v>
      </c>
      <c r="CB50" s="17">
        <v>1657.6838132707201</v>
      </c>
      <c r="CC50" s="17">
        <v>18018.313617391101</v>
      </c>
      <c r="CD50" s="17">
        <v>611.92242595595098</v>
      </c>
      <c r="CE50" s="17">
        <v>9.3117807716287206</v>
      </c>
      <c r="CF50" s="17">
        <v>1.2465084035736901E-2</v>
      </c>
      <c r="CG50" s="17">
        <v>1.19067326104377</v>
      </c>
      <c r="CH50" s="17">
        <v>0.67046328649613895</v>
      </c>
      <c r="CI50" s="17">
        <v>12.2285659113411</v>
      </c>
      <c r="CJ50" s="17">
        <v>0.90621636898758195</v>
      </c>
      <c r="CK50" s="17">
        <v>13307.869147049299</v>
      </c>
      <c r="CL50" s="17">
        <v>4.4417762617327199</v>
      </c>
      <c r="CM50" s="17">
        <v>2.5861392603493201</v>
      </c>
      <c r="CN50" s="17">
        <v>443.51222210464198</v>
      </c>
      <c r="CO50" s="17">
        <v>2.6283260146497098</v>
      </c>
      <c r="CP50" s="5">
        <v>1.11713334545875E-5</v>
      </c>
      <c r="CQ50" s="17">
        <v>1.8061069172219499</v>
      </c>
      <c r="CR50" s="17">
        <v>1829.83295841217</v>
      </c>
      <c r="CS50" s="17">
        <v>1723.4282988443899</v>
      </c>
      <c r="CT50" s="17">
        <v>106.404659567783</v>
      </c>
      <c r="CU50" s="17">
        <v>0.91759098882807699</v>
      </c>
      <c r="CV50" s="17">
        <v>307.53393428021798</v>
      </c>
      <c r="CW50" s="17">
        <v>2.1557762329624</v>
      </c>
      <c r="CX50" s="17">
        <v>177.68418732673001</v>
      </c>
      <c r="CY50" s="17">
        <v>11.957205522578001</v>
      </c>
      <c r="CZ50" s="17">
        <v>9.2863112872236595</v>
      </c>
      <c r="DA50" s="17">
        <v>714.97966791778902</v>
      </c>
      <c r="DB50" s="17">
        <v>116.246511890273</v>
      </c>
      <c r="DC50" s="17">
        <v>3.4684748649944601</v>
      </c>
      <c r="DD50" s="17">
        <v>39.499698681084801</v>
      </c>
      <c r="DE50" s="17">
        <v>6.46648143983862E-2</v>
      </c>
      <c r="DF50" s="17">
        <v>19.889218711508601</v>
      </c>
      <c r="DG50" s="17">
        <v>814.21828716174502</v>
      </c>
      <c r="DH50" s="17">
        <v>73.213842942982893</v>
      </c>
      <c r="DI50" s="17">
        <v>0</v>
      </c>
      <c r="DJ50" s="17">
        <v>3348.35360471064</v>
      </c>
      <c r="DK50" s="17">
        <v>2630.89613091301</v>
      </c>
      <c r="DL50" s="17">
        <v>746.47692927111905</v>
      </c>
      <c r="DM50" s="17">
        <v>30736.878970221002</v>
      </c>
      <c r="DN50" s="17">
        <v>2050.4845528136898</v>
      </c>
      <c r="DO50" s="17">
        <v>4781.3352949182399</v>
      </c>
      <c r="DQ50" s="25">
        <f t="shared" si="33"/>
        <v>8.0000053101281395E-3</v>
      </c>
      <c r="DR50" s="94">
        <f t="shared" si="34"/>
        <v>1.0048470378100209</v>
      </c>
      <c r="DS50" s="40">
        <f t="shared" si="35"/>
        <v>2.08770158411409E-3</v>
      </c>
      <c r="DT50" s="40">
        <f t="shared" si="36"/>
        <v>-3.9112959439989081E-3</v>
      </c>
      <c r="DU50" s="40">
        <f t="shared" si="37"/>
        <v>-4.339002152616382E-3</v>
      </c>
      <c r="DV50" s="40">
        <f t="shared" si="38"/>
        <v>-5.039025729859121E-3</v>
      </c>
      <c r="DW50" s="40">
        <f t="shared" si="39"/>
        <v>-5.3183514454883396E-3</v>
      </c>
      <c r="DX50" s="40">
        <f t="shared" si="40"/>
        <v>-4.2199971746333092E-3</v>
      </c>
      <c r="DY50" s="40">
        <f t="shared" si="41"/>
        <v>1.1666280828830693E-2</v>
      </c>
      <c r="DZ50" s="40">
        <f t="shared" si="42"/>
        <v>8.6106766707443484E-4</v>
      </c>
      <c r="EA50" s="40">
        <f t="shared" si="43"/>
        <v>9.8022920854334873E-3</v>
      </c>
      <c r="EB50" s="40">
        <f t="shared" si="44"/>
        <v>-2.9694580829972106E-3</v>
      </c>
      <c r="EC50" s="40">
        <f t="shared" si="45"/>
        <v>-4.4022434439485534E-3</v>
      </c>
      <c r="ED50" s="40">
        <f t="shared" si="46"/>
        <v>9.8233682412890173E-3</v>
      </c>
      <c r="EE50" s="40">
        <f t="shared" si="47"/>
        <v>1.1107245340460042E-2</v>
      </c>
      <c r="EF50" s="40">
        <f t="shared" si="48"/>
        <v>1.2051266863733005E-2</v>
      </c>
      <c r="EG50" s="40">
        <f t="shared" si="49"/>
        <v>1.181350537147245E-2</v>
      </c>
      <c r="EH50" s="40">
        <f t="shared" si="50"/>
        <v>1.7430997483006423E-3</v>
      </c>
      <c r="EI50" s="40">
        <f t="shared" si="51"/>
        <v>-3.6868125660045993E-3</v>
      </c>
      <c r="EJ50" s="40">
        <f t="shared" si="52"/>
        <v>-5.6701663556165465E-3</v>
      </c>
      <c r="EK50" s="40">
        <f t="shared" si="53"/>
        <v>-8.3122230754957664E-3</v>
      </c>
      <c r="EL50" s="40">
        <f t="shared" si="54"/>
        <v>-4.9823476039495464E-4</v>
      </c>
      <c r="EM50" s="40">
        <f t="shared" si="55"/>
        <v>7.805436618173651E-3</v>
      </c>
      <c r="EN50" s="40">
        <f t="shared" si="56"/>
        <v>2.1875790920382132E-3</v>
      </c>
      <c r="EO50" s="40">
        <f t="shared" si="57"/>
        <v>4.9873851882087381E-3</v>
      </c>
      <c r="EP50" s="40">
        <f t="shared" si="58"/>
        <v>6.3681276267668341E-3</v>
      </c>
      <c r="EQ50" s="40">
        <f t="shared" si="59"/>
        <v>6.9380308936696274E-3</v>
      </c>
      <c r="ER50" s="40">
        <f t="shared" si="60"/>
        <v>1.1982989983149018E-2</v>
      </c>
      <c r="ES50" s="40">
        <f t="shared" si="61"/>
        <v>1.5320726598789218E-2</v>
      </c>
      <c r="ET50" s="40">
        <f t="shared" si="62"/>
        <v>1.0359235072961532E-2</v>
      </c>
      <c r="EU50" s="40">
        <f t="shared" si="63"/>
        <v>-1.6057060658154154E-2</v>
      </c>
      <c r="EV50" s="40">
        <f t="shared" si="64"/>
        <v>-1.6057201840570374E-2</v>
      </c>
      <c r="EW50" s="40">
        <f t="shared" si="65"/>
        <v>3.5228796308644115E-3</v>
      </c>
    </row>
    <row r="51" spans="1:153" x14ac:dyDescent="0.3">
      <c r="A51" s="17" t="s">
        <v>218</v>
      </c>
      <c r="B51" s="15">
        <v>25231.126203</v>
      </c>
      <c r="C51" s="15">
        <v>4.7182109411999997</v>
      </c>
      <c r="D51" s="15">
        <v>1751.1454203000001</v>
      </c>
      <c r="E51" s="15">
        <v>199.13044965</v>
      </c>
      <c r="F51" s="15">
        <v>187.62731847000001</v>
      </c>
      <c r="G51" s="15">
        <v>1.8208186943</v>
      </c>
      <c r="H51" s="15">
        <v>3284.2260182</v>
      </c>
      <c r="I51" s="15">
        <v>20.228717189000001</v>
      </c>
      <c r="J51" s="15">
        <v>72.804098866000004</v>
      </c>
      <c r="K51" s="15">
        <v>44.940304752999999</v>
      </c>
      <c r="L51" s="28">
        <v>3.2257965002</v>
      </c>
      <c r="M51" s="28">
        <v>12.763159364</v>
      </c>
      <c r="N51" s="28">
        <v>5.753172996</v>
      </c>
      <c r="O51" s="28">
        <v>284.41359352000001</v>
      </c>
      <c r="P51" s="28">
        <v>221.99620833</v>
      </c>
      <c r="Q51" s="28">
        <v>4.95015E-5</v>
      </c>
      <c r="R51" s="28">
        <v>7.5169794E-6</v>
      </c>
      <c r="S51" s="28">
        <v>1.3189578E-3</v>
      </c>
      <c r="T51" s="28">
        <v>2.0489854999999999E-3</v>
      </c>
      <c r="U51" s="17">
        <v>1.853911E-3</v>
      </c>
      <c r="V51" s="28">
        <v>1.0098422611</v>
      </c>
      <c r="W51" s="28">
        <v>1.3288154E-3</v>
      </c>
      <c r="X51" s="28">
        <v>0.12588922620000001</v>
      </c>
      <c r="Y51" s="28">
        <v>7.1122770399999993E-2</v>
      </c>
      <c r="Z51" s="28">
        <v>1.3260567606</v>
      </c>
      <c r="AA51" s="28">
        <v>64.179436218999996</v>
      </c>
      <c r="AB51" s="28">
        <v>35.404827189999999</v>
      </c>
      <c r="AC51" s="28">
        <v>7.6711701315000003</v>
      </c>
      <c r="AD51" s="28">
        <v>85.470691974000005</v>
      </c>
      <c r="AE51" s="28">
        <v>82.906572784999994</v>
      </c>
      <c r="AF51" s="28">
        <v>5.34511997E-2</v>
      </c>
      <c r="AG51" s="28"/>
      <c r="AH51" s="17" t="s">
        <v>218</v>
      </c>
      <c r="AI51" s="17">
        <v>2.64930730652457</v>
      </c>
      <c r="AJ51" s="17">
        <v>3.2164277533933001</v>
      </c>
      <c r="AK51" s="17">
        <v>20.266974229565101</v>
      </c>
      <c r="AL51" s="17">
        <v>20.266974229565101</v>
      </c>
      <c r="AM51" s="17">
        <v>7.0498919721721496</v>
      </c>
      <c r="AN51" s="17">
        <v>3.1574098116701602E-4</v>
      </c>
      <c r="AO51" s="17">
        <v>1.5415393221889599E-3</v>
      </c>
      <c r="AP51" s="17">
        <v>73.506065561623402</v>
      </c>
      <c r="AQ51" s="17">
        <v>5.3745250492628897E-2</v>
      </c>
      <c r="AR51" s="17">
        <v>12.889671396725401</v>
      </c>
      <c r="AS51" s="17">
        <v>159.07336854194</v>
      </c>
      <c r="AT51" s="5">
        <v>1.50325720773601E-6</v>
      </c>
      <c r="AU51" s="5">
        <v>6.0129896327650897E-6</v>
      </c>
      <c r="AV51" s="17">
        <v>25297.909578751802</v>
      </c>
      <c r="AW51" s="17">
        <v>2.5313883928856802</v>
      </c>
      <c r="AX51" s="17">
        <v>37.848179566460999</v>
      </c>
      <c r="AY51" s="17">
        <v>11.218687934655</v>
      </c>
      <c r="AZ51" s="17">
        <v>1.01987784211599</v>
      </c>
      <c r="BA51" s="17">
        <v>27.252799429002899</v>
      </c>
      <c r="BB51" s="17">
        <v>4.50810552753848</v>
      </c>
      <c r="BC51" s="17">
        <v>107.928235885031</v>
      </c>
      <c r="BD51" s="17">
        <v>12.147700044386299</v>
      </c>
      <c r="BE51" s="17">
        <v>130.07169610632101</v>
      </c>
      <c r="BF51" s="17">
        <v>64.958519811730696</v>
      </c>
      <c r="BG51" s="17">
        <v>254.97641847712299</v>
      </c>
      <c r="BH51" s="17">
        <v>44.870274920392198</v>
      </c>
      <c r="BI51" s="17">
        <v>44.870274920392198</v>
      </c>
      <c r="BJ51" s="17">
        <v>35.892787203913699</v>
      </c>
      <c r="BK51" s="5">
        <v>5.52691170181385E-6</v>
      </c>
      <c r="BL51" s="5">
        <v>4.3119376174275301E-5</v>
      </c>
      <c r="BM51" s="17">
        <v>13.966948640685199</v>
      </c>
      <c r="BN51" s="17">
        <v>92.293947329001199</v>
      </c>
      <c r="BO51" s="17">
        <v>4.5206855663052101</v>
      </c>
      <c r="BP51" s="17">
        <v>68.372431672797305</v>
      </c>
      <c r="BQ51" s="17">
        <v>0.29756727499506602</v>
      </c>
      <c r="BR51" s="17">
        <v>4.3358596647872301E-4</v>
      </c>
      <c r="BS51" s="17">
        <v>8.8031503827774903E-4</v>
      </c>
      <c r="BT51" s="17">
        <v>3.7836556820326601</v>
      </c>
      <c r="BU51" s="17">
        <v>5.8180948200520799</v>
      </c>
      <c r="BV51" s="17">
        <v>4.7065160044533298</v>
      </c>
      <c r="BW51" s="17">
        <v>0</v>
      </c>
      <c r="BX51" s="17">
        <v>1.03846791448271E-3</v>
      </c>
      <c r="BY51" s="17">
        <v>9.9775193372906201E-4</v>
      </c>
      <c r="BZ51" s="17">
        <v>3336.3008404019001</v>
      </c>
      <c r="CA51" s="17">
        <v>1571.2805868262799</v>
      </c>
      <c r="CB51" s="17">
        <v>160.619871964373</v>
      </c>
      <c r="CC51" s="17">
        <v>1745.8674074313301</v>
      </c>
      <c r="CD51" s="17">
        <v>64.4101295648627</v>
      </c>
      <c r="CE51" s="17">
        <v>1.0180998852935099</v>
      </c>
      <c r="CF51" s="17">
        <v>1.33425631195401E-3</v>
      </c>
      <c r="CG51" s="17">
        <v>0.12672400492512501</v>
      </c>
      <c r="CH51" s="17">
        <v>7.1670514626233806E-2</v>
      </c>
      <c r="CI51" s="17">
        <v>1.3358962851458001</v>
      </c>
      <c r="CJ51" s="17">
        <v>6.6295858727822801E-2</v>
      </c>
      <c r="CK51" s="17">
        <v>1451.0645324191801</v>
      </c>
      <c r="CL51" s="17">
        <v>0.51251022558794501</v>
      </c>
      <c r="CM51" s="17">
        <v>0.30650962504891399</v>
      </c>
      <c r="CN51" s="17">
        <v>50.609217833187301</v>
      </c>
      <c r="CO51" s="17">
        <v>0.29799065107998901</v>
      </c>
      <c r="CP51" s="5">
        <v>1.07072572297822E-6</v>
      </c>
      <c r="CQ51" s="17">
        <v>0.214035558017383</v>
      </c>
      <c r="CR51" s="17">
        <v>198.56224647859</v>
      </c>
      <c r="CS51" s="17">
        <v>187.04232679517401</v>
      </c>
      <c r="CT51" s="17">
        <v>11.5199196834162</v>
      </c>
      <c r="CU51" s="17">
        <v>0.108599514983162</v>
      </c>
      <c r="CV51" s="17">
        <v>30.912750839134201</v>
      </c>
      <c r="CW51" s="17">
        <v>0.25431428495841502</v>
      </c>
      <c r="CX51" s="17">
        <v>19.227944090786298</v>
      </c>
      <c r="CY51" s="17">
        <v>1.4174021563407599</v>
      </c>
      <c r="CZ51" s="17">
        <v>1.0920376342201401</v>
      </c>
      <c r="DA51" s="17">
        <v>77.068434079046696</v>
      </c>
      <c r="DB51" s="17">
        <v>6.2653386382534899</v>
      </c>
      <c r="DC51" s="17">
        <v>0.37485401544337699</v>
      </c>
      <c r="DD51" s="17">
        <v>4.5717855255543203</v>
      </c>
      <c r="DE51" s="17">
        <v>7.6449030572595398E-3</v>
      </c>
      <c r="DF51" s="17">
        <v>1.81640276680059</v>
      </c>
      <c r="DG51" s="17">
        <v>88.180459517629401</v>
      </c>
      <c r="DH51" s="17">
        <v>7.7511844436030097</v>
      </c>
      <c r="DI51" s="17">
        <v>0</v>
      </c>
      <c r="DJ51" s="17">
        <v>365.905510450902</v>
      </c>
      <c r="DK51" s="17">
        <v>287.790212679413</v>
      </c>
      <c r="DL51" s="17">
        <v>81.374533196898099</v>
      </c>
      <c r="DM51" s="17">
        <v>3322.5340840071199</v>
      </c>
      <c r="DN51" s="17">
        <v>224.64855039636899</v>
      </c>
      <c r="DO51" s="17">
        <v>522.28696245094898</v>
      </c>
      <c r="DQ51" s="25">
        <f t="shared" si="33"/>
        <v>8.0000053733945975E-3</v>
      </c>
      <c r="DR51" s="94">
        <f t="shared" si="34"/>
        <v>1.0041434507658014</v>
      </c>
      <c r="DS51" s="40">
        <f t="shared" si="35"/>
        <v>2.6468646391163207E-3</v>
      </c>
      <c r="DT51" s="40">
        <f t="shared" si="36"/>
        <v>-2.4786803499072608E-3</v>
      </c>
      <c r="DU51" s="40">
        <f t="shared" si="37"/>
        <v>-3.0140345898661946E-3</v>
      </c>
      <c r="DV51" s="40">
        <f t="shared" si="38"/>
        <v>-2.8534218267909426E-3</v>
      </c>
      <c r="DW51" s="40">
        <f t="shared" si="39"/>
        <v>-3.1178384874670324E-3</v>
      </c>
      <c r="DX51" s="40">
        <f t="shared" si="40"/>
        <v>-2.4252428389679235E-3</v>
      </c>
      <c r="DY51" s="40">
        <f t="shared" si="41"/>
        <v>1.1664259887970665E-2</v>
      </c>
      <c r="DZ51" s="40">
        <f t="shared" si="42"/>
        <v>1.8912242535034773E-3</v>
      </c>
      <c r="EA51" s="40">
        <f t="shared" si="43"/>
        <v>9.6418567986866557E-3</v>
      </c>
      <c r="EB51" s="40">
        <f t="shared" si="44"/>
        <v>-1.5582856634528365E-3</v>
      </c>
      <c r="EC51" s="40">
        <f t="shared" si="45"/>
        <v>-2.9043204697255368E-3</v>
      </c>
      <c r="ED51" s="40">
        <f t="shared" si="46"/>
        <v>9.9122818353458118E-3</v>
      </c>
      <c r="EE51" s="40">
        <f t="shared" si="47"/>
        <v>1.1284524921676788E-2</v>
      </c>
      <c r="EF51" s="40">
        <f t="shared" si="48"/>
        <v>1.1872214396023768E-2</v>
      </c>
      <c r="EG51" s="40">
        <f t="shared" si="49"/>
        <v>1.1947690847161902E-2</v>
      </c>
      <c r="EH51" s="40">
        <f t="shared" si="50"/>
        <v>4.3536781525281608E-3</v>
      </c>
      <c r="EI51" s="40">
        <f t="shared" si="51"/>
        <v>-9.7453971857446492E-5</v>
      </c>
      <c r="EJ51" s="40">
        <f t="shared" si="52"/>
        <v>-3.8339325515402826E-3</v>
      </c>
      <c r="EK51" s="40">
        <f t="shared" si="53"/>
        <v>-6.2302304180423158E-3</v>
      </c>
      <c r="EL51" s="40">
        <f t="shared" si="54"/>
        <v>1.8174029691695023E-3</v>
      </c>
      <c r="EM51" s="40">
        <f t="shared" si="55"/>
        <v>8.1771426207842522E-3</v>
      </c>
      <c r="EN51" s="40">
        <f t="shared" si="56"/>
        <v>4.0945581711424499E-3</v>
      </c>
      <c r="EO51" s="40">
        <f t="shared" si="57"/>
        <v>6.6310577189408124E-3</v>
      </c>
      <c r="EP51" s="40">
        <f t="shared" si="58"/>
        <v>7.701390471058089E-3</v>
      </c>
      <c r="EQ51" s="40">
        <f t="shared" si="59"/>
        <v>7.4201382913262155E-3</v>
      </c>
      <c r="ER51" s="40">
        <f t="shared" si="60"/>
        <v>1.2139146720956335E-2</v>
      </c>
      <c r="ES51" s="40">
        <f t="shared" si="61"/>
        <v>1.3782301811418606E-2</v>
      </c>
      <c r="ET51" s="40">
        <f t="shared" si="62"/>
        <v>1.0430522427660417E-2</v>
      </c>
      <c r="EU51" s="40">
        <f t="shared" si="63"/>
        <v>-1.277225275856016E-2</v>
      </c>
      <c r="EV51" s="40">
        <f t="shared" si="64"/>
        <v>-1.277247930598596E-2</v>
      </c>
      <c r="EW51" s="40">
        <f t="shared" si="65"/>
        <v>5.5012945318212774E-3</v>
      </c>
    </row>
    <row r="52" spans="1:153" x14ac:dyDescent="0.3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U52" s="17"/>
      <c r="AG52" s="28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</row>
    <row r="53" spans="1:153" x14ac:dyDescent="0.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U53" s="17"/>
      <c r="AG53" s="28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</row>
    <row r="54" spans="1:153" s="17" customFormat="1" x14ac:dyDescent="0.3">
      <c r="A54" s="17" t="s">
        <v>332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Q54" s="28"/>
      <c r="AF54" s="28"/>
      <c r="AG54" s="28"/>
      <c r="DP54" s="15"/>
      <c r="DQ54" s="25"/>
      <c r="DR54" s="25"/>
    </row>
    <row r="55" spans="1:153" s="17" customFormat="1" x14ac:dyDescent="0.3">
      <c r="A55" s="17" t="s">
        <v>334</v>
      </c>
      <c r="B55" s="15">
        <v>40642.545238999999</v>
      </c>
      <c r="C55" s="15">
        <v>6.4826216101999998</v>
      </c>
      <c r="D55" s="15">
        <v>1880.3008537999999</v>
      </c>
      <c r="E55" s="15">
        <v>302.39799976</v>
      </c>
      <c r="F55" s="15">
        <v>282.88397235000002</v>
      </c>
      <c r="G55" s="15">
        <v>2.1194458643999998</v>
      </c>
      <c r="H55" s="15">
        <v>6511.6684401000002</v>
      </c>
      <c r="I55" s="15">
        <v>19.044740119</v>
      </c>
      <c r="J55" s="15">
        <v>148.44586587000001</v>
      </c>
      <c r="K55" s="15">
        <v>64.298543799000001</v>
      </c>
      <c r="L55" s="28">
        <v>4.0841851251000003</v>
      </c>
      <c r="M55" s="28">
        <v>20.798104478999999</v>
      </c>
      <c r="N55" s="28">
        <v>12.360310968</v>
      </c>
      <c r="O55" s="28">
        <v>563.01811107000003</v>
      </c>
      <c r="P55" s="28">
        <v>530.26204362999999</v>
      </c>
      <c r="Q55" s="28">
        <v>7.4126600000000003E-5</v>
      </c>
      <c r="R55" s="28">
        <v>9.9892863999999992E-6</v>
      </c>
      <c r="S55" s="28">
        <v>1.7569176E-3</v>
      </c>
      <c r="T55" s="28">
        <v>2.5524853999999999E-3</v>
      </c>
      <c r="U55" s="17">
        <v>2.6693066E-3</v>
      </c>
      <c r="V55" s="28">
        <v>2.0221008600000001</v>
      </c>
      <c r="W55" s="28">
        <v>2.3891409E-3</v>
      </c>
      <c r="X55" s="28">
        <v>0.24288157630000001</v>
      </c>
      <c r="Y55" s="28">
        <v>0.1408515055</v>
      </c>
      <c r="Z55" s="28">
        <v>2.6240827885</v>
      </c>
      <c r="AA55" s="28">
        <v>203.52986894</v>
      </c>
      <c r="AB55" s="28">
        <v>56.350661846999998</v>
      </c>
      <c r="AC55" s="28">
        <v>18.671167592</v>
      </c>
      <c r="AD55" s="28">
        <v>91.868631827000002</v>
      </c>
      <c r="AE55" s="28">
        <v>89.112574171000006</v>
      </c>
      <c r="AF55" s="28">
        <v>0.100200963</v>
      </c>
      <c r="AG55" s="28"/>
      <c r="AH55" s="17" t="s">
        <v>334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5"/>
      <c r="DQ55" s="25">
        <f>BM55/(BM55+CA55+CB55+1E-50)</f>
        <v>0</v>
      </c>
      <c r="DR55" s="25"/>
      <c r="DS55" s="40">
        <f>(AV55-B55)/(B55+1E-50)</f>
        <v>-1</v>
      </c>
      <c r="DT55" s="40">
        <f>(BV55-C55)/(C55+1E-50)</f>
        <v>-1</v>
      </c>
      <c r="DU55" s="40">
        <f>(CC55-D55)/(D55+1E-50)</f>
        <v>-1</v>
      </c>
      <c r="DV55" s="40">
        <f>(CR55-E55)/(E55+1E-50)</f>
        <v>-1</v>
      </c>
      <c r="DW55" s="40">
        <f>(CS55-F55)/(F55+1E-50)</f>
        <v>-1</v>
      </c>
      <c r="DX55" s="40">
        <f>(DF55-G55)/(G55+1E-50)</f>
        <v>-1</v>
      </c>
      <c r="DY55" s="40">
        <f>(DM55-H55)/(H55+1E-50)</f>
        <v>-1</v>
      </c>
      <c r="DZ55" s="40">
        <f>(AL55-I55)/(I55+1E-50)</f>
        <v>-1</v>
      </c>
      <c r="EA55" s="40">
        <f>(AP55-J55)/(J55+1E-50)</f>
        <v>-1</v>
      </c>
      <c r="EB55" s="40">
        <f>(BI55-K55)/(K55+1E-50)</f>
        <v>-1</v>
      </c>
      <c r="EC55" s="40">
        <f>(AJ55-L55)/(L55+1E-50)</f>
        <v>-1</v>
      </c>
      <c r="ED55" s="40">
        <f>(AR55-M55)/(M55+1E-50)</f>
        <v>-1</v>
      </c>
      <c r="EE55" s="40">
        <f>(BU55-N55)/(N55+1E-50)</f>
        <v>-1</v>
      </c>
      <c r="EF55" s="40">
        <f>(DK55-O55)/(O55+1E-50)</f>
        <v>-1</v>
      </c>
      <c r="EG55" s="40">
        <f>(DN55-P55)/(P55+1E-50)</f>
        <v>-1</v>
      </c>
      <c r="EH55" s="40">
        <f>(BK55+BL55+CP55-Q55)/(Q55+1E-50)</f>
        <v>-1</v>
      </c>
      <c r="EI55" s="40">
        <f>(AT55+AU55-R55)/(R55+1E-50)</f>
        <v>-1</v>
      </c>
      <c r="EJ55" s="40">
        <f>(BR55+BS55-S55)/(S55+1E-50)</f>
        <v>-1</v>
      </c>
      <c r="EK55" s="40">
        <f>(BX55+BY55-T55)/(T55+1E-50)</f>
        <v>-1</v>
      </c>
      <c r="EL55" s="40">
        <f>(AN55+AO55-U55)/(U55+1E-50)</f>
        <v>-1</v>
      </c>
      <c r="EM55" s="40">
        <f>(CE55-V55)/(V55+1E-50)</f>
        <v>-1</v>
      </c>
      <c r="EN55" s="40">
        <f>(CF55-W55)/(W55+1E-50)</f>
        <v>-1</v>
      </c>
      <c r="EO55" s="40">
        <f>(CG55-X55)/(X55+1E-50)</f>
        <v>-1</v>
      </c>
      <c r="EP55" s="40">
        <f>(CH55-Y55)/(Y55+1E-50)</f>
        <v>-1</v>
      </c>
      <c r="EQ55" s="40">
        <f>(CI55-Z55)/(Z55+1E-50)</f>
        <v>-1</v>
      </c>
      <c r="ER55" s="40">
        <f>(BF55-AA55)/(AA55+1E-50)</f>
        <v>-1</v>
      </c>
      <c r="ES55" s="40">
        <f>(BJ55-AB55)/(AB55+1E-50)</f>
        <v>-1</v>
      </c>
      <c r="ET55" s="40">
        <f>(DH55-AC55)/(AC55+1E-50)</f>
        <v>-1</v>
      </c>
      <c r="EU55" s="40">
        <f>(SUM(AW55:BB55)-AD55)/(AD55+1E-50)</f>
        <v>-1</v>
      </c>
      <c r="EV55" s="40">
        <f>(SUM(AX55:BB55)-AE55)/(AE55+1E-50)</f>
        <v>-1</v>
      </c>
      <c r="EW55" s="40">
        <f>(AQ55-AF55)/(AF55+1E-50)</f>
        <v>-1</v>
      </c>
    </row>
    <row r="56" spans="1:153" s="17" customFormat="1" x14ac:dyDescent="0.3">
      <c r="A56" s="17" t="s">
        <v>335</v>
      </c>
      <c r="B56" s="15">
        <v>47807.261034000003</v>
      </c>
      <c r="C56" s="15">
        <v>7.7016685255999997</v>
      </c>
      <c r="D56" s="15">
        <v>2827.4630314000001</v>
      </c>
      <c r="E56" s="15">
        <v>283.37419826000001</v>
      </c>
      <c r="F56" s="15">
        <v>267.10493315999997</v>
      </c>
      <c r="G56" s="15">
        <v>3.2959606522999998</v>
      </c>
      <c r="H56" s="15">
        <v>3594.6244757999998</v>
      </c>
      <c r="I56" s="15">
        <v>28.356719751</v>
      </c>
      <c r="J56" s="15">
        <v>101.45637952</v>
      </c>
      <c r="K56" s="15">
        <v>68.626746350999994</v>
      </c>
      <c r="L56" s="28">
        <v>4.2343269285999998</v>
      </c>
      <c r="M56" s="28">
        <v>16.391629701999999</v>
      </c>
      <c r="N56" s="28">
        <v>5.3851305029000001</v>
      </c>
      <c r="O56" s="28">
        <v>327.65151872000001</v>
      </c>
      <c r="P56" s="28">
        <v>217.51780855999999</v>
      </c>
      <c r="Q56" s="28">
        <v>7.3051299999999996E-5</v>
      </c>
      <c r="R56" s="28">
        <v>1.1025900000000001E-5</v>
      </c>
      <c r="S56" s="28">
        <v>2.1411202999999999E-3</v>
      </c>
      <c r="T56" s="28">
        <v>3.3258074000000002E-3</v>
      </c>
      <c r="U56" s="17">
        <v>2.8187906E-3</v>
      </c>
      <c r="V56" s="28">
        <v>1.0170727050999999</v>
      </c>
      <c r="W56" s="28">
        <v>1.8471103E-3</v>
      </c>
      <c r="X56" s="28">
        <v>0.164001285</v>
      </c>
      <c r="Y56" s="28">
        <v>8.6362281099999993E-2</v>
      </c>
      <c r="Z56" s="28">
        <v>1.4289341864</v>
      </c>
      <c r="AA56" s="28">
        <v>59.271784642999997</v>
      </c>
      <c r="AB56" s="28">
        <v>58.887048499000002</v>
      </c>
      <c r="AC56" s="28">
        <v>9.5358931392000006</v>
      </c>
      <c r="AD56" s="28">
        <v>124.74460001</v>
      </c>
      <c r="AE56" s="28">
        <v>121.00224569</v>
      </c>
      <c r="AF56" s="28">
        <v>7.4544501400000004E-2</v>
      </c>
      <c r="AG56" s="28"/>
      <c r="AH56" s="17" t="s">
        <v>335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5"/>
      <c r="DQ56" s="25"/>
      <c r="DR56" s="25"/>
    </row>
    <row r="57" spans="1:153" s="17" customFormat="1" x14ac:dyDescent="0.3">
      <c r="A57" s="17" t="s">
        <v>336</v>
      </c>
      <c r="B57" s="15">
        <v>127190.98385</v>
      </c>
      <c r="C57" s="15">
        <v>16.081026653999999</v>
      </c>
      <c r="D57" s="15">
        <v>5343.2105906999996</v>
      </c>
      <c r="E57" s="15">
        <v>713.18886748</v>
      </c>
      <c r="F57" s="15">
        <v>668.50207754999997</v>
      </c>
      <c r="G57" s="15">
        <v>7.344851942</v>
      </c>
      <c r="H57" s="15">
        <v>9684.1161931000006</v>
      </c>
      <c r="I57" s="15">
        <v>59.558967811000002</v>
      </c>
      <c r="J57" s="15">
        <v>271.66563823000001</v>
      </c>
      <c r="K57" s="15">
        <v>139.69786124000001</v>
      </c>
      <c r="L57" s="28">
        <v>8.6421058085000002</v>
      </c>
      <c r="M57" s="28">
        <v>40.473825560000002</v>
      </c>
      <c r="N57" s="28">
        <v>13.160856909</v>
      </c>
      <c r="O57" s="28">
        <v>930.26630994000004</v>
      </c>
      <c r="P57" s="28">
        <v>601.59683571999994</v>
      </c>
      <c r="Q57" s="28">
        <v>1.8940210000000001E-4</v>
      </c>
      <c r="R57" s="28">
        <v>3.0564100000000001E-5</v>
      </c>
      <c r="S57" s="28">
        <v>4.6080888E-3</v>
      </c>
      <c r="T57" s="28">
        <v>7.4038641999999997E-3</v>
      </c>
      <c r="U57" s="17">
        <v>6.9179821000000001E-3</v>
      </c>
      <c r="V57" s="28">
        <v>2.3985209431999999</v>
      </c>
      <c r="W57" s="28">
        <v>5.4389566999999998E-3</v>
      </c>
      <c r="X57" s="28">
        <v>0.48145147579999997</v>
      </c>
      <c r="Y57" s="28">
        <v>0.24632974599999999</v>
      </c>
      <c r="Z57" s="28">
        <v>3.4279821817</v>
      </c>
      <c r="AA57" s="28">
        <v>164.37232037999999</v>
      </c>
      <c r="AB57" s="28">
        <v>160.77356839000001</v>
      </c>
      <c r="AC57" s="28">
        <v>23.698398560000001</v>
      </c>
      <c r="AD57" s="28">
        <v>227.16630631999999</v>
      </c>
      <c r="AE57" s="28">
        <v>220.35132166</v>
      </c>
      <c r="AF57" s="28">
        <v>0.22432899149999999</v>
      </c>
      <c r="AG57" s="28"/>
      <c r="AH57" s="17" t="s">
        <v>336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5"/>
      <c r="DQ57" s="25"/>
      <c r="DR57" s="25"/>
    </row>
    <row r="58" spans="1:153" s="17" customFormat="1" x14ac:dyDescent="0.3">
      <c r="A58" s="17" t="s">
        <v>408</v>
      </c>
      <c r="B58" s="15">
        <v>4413.0803637999998</v>
      </c>
      <c r="C58" s="15">
        <v>0.75434427640000001</v>
      </c>
      <c r="D58" s="15">
        <v>268.22774573999999</v>
      </c>
      <c r="E58" s="15">
        <v>28.692945129000002</v>
      </c>
      <c r="F58" s="15">
        <v>27.048412196000001</v>
      </c>
      <c r="G58" s="15">
        <v>0.31727493130000001</v>
      </c>
      <c r="H58" s="15">
        <v>379.52035998999997</v>
      </c>
      <c r="I58" s="15">
        <v>2.7427521951</v>
      </c>
      <c r="J58" s="15">
        <v>10.326849372</v>
      </c>
      <c r="K58" s="15">
        <v>6.4339433918999998</v>
      </c>
      <c r="L58" s="28">
        <v>0.43231579060000003</v>
      </c>
      <c r="M58" s="28">
        <v>1.6002592759000001</v>
      </c>
      <c r="N58" s="28">
        <v>0.54699171079999998</v>
      </c>
      <c r="O58" s="28">
        <v>34.744756598000002</v>
      </c>
      <c r="P58" s="28">
        <v>22.418828997999999</v>
      </c>
      <c r="Q58" s="28">
        <v>6.7300849E-6</v>
      </c>
      <c r="R58" s="28">
        <v>9.9537484000000003E-7</v>
      </c>
      <c r="S58" s="28">
        <v>2.064155E-4</v>
      </c>
      <c r="T58" s="28">
        <v>3.1794640000000002E-4</v>
      </c>
      <c r="U58" s="17">
        <v>2.6435150000000003E-4</v>
      </c>
      <c r="V58" s="28">
        <v>0.1037940378</v>
      </c>
      <c r="W58" s="28">
        <v>1.8674109999999999E-4</v>
      </c>
      <c r="X58" s="28">
        <v>1.6510602100000001E-2</v>
      </c>
      <c r="Y58" s="28">
        <v>8.7105642999999993E-3</v>
      </c>
      <c r="Z58" s="28">
        <v>0.143899729</v>
      </c>
      <c r="AA58" s="28">
        <v>6.1239789496999997</v>
      </c>
      <c r="AB58" s="28">
        <v>6.8875416219999996</v>
      </c>
      <c r="AC58" s="28">
        <v>0.93381271649999997</v>
      </c>
      <c r="AD58" s="28">
        <v>12.834638627</v>
      </c>
      <c r="AE58" s="28">
        <v>12.449601183</v>
      </c>
      <c r="AF58" s="28">
        <v>7.4934203000000003E-3</v>
      </c>
      <c r="AG58" s="28"/>
      <c r="AH58" s="17" t="s">
        <v>337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5"/>
      <c r="DQ58" s="25"/>
      <c r="DR58" s="25"/>
    </row>
    <row r="59" spans="1:153" s="17" customFormat="1" x14ac:dyDescent="0.3">
      <c r="A59" s="17" t="s">
        <v>366</v>
      </c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15"/>
      <c r="DP59" s="15"/>
      <c r="DQ59" s="25"/>
      <c r="DR59" s="25"/>
    </row>
    <row r="60" spans="1:153" x14ac:dyDescent="0.3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</row>
    <row r="61" spans="1:153" x14ac:dyDescent="0.3">
      <c r="A61" s="2" t="s">
        <v>342</v>
      </c>
      <c r="B61" s="1">
        <f t="shared" ref="B61:K61" si="66">SUM(B3:B58)</f>
        <v>11257357.4228152</v>
      </c>
      <c r="C61" s="1">
        <f t="shared" si="66"/>
        <v>2028.6135863622001</v>
      </c>
      <c r="D61" s="1">
        <f t="shared" si="66"/>
        <v>827128.82572559</v>
      </c>
      <c r="E61" s="1">
        <f t="shared" si="66"/>
        <v>81532.354787246979</v>
      </c>
      <c r="F61" s="1">
        <f t="shared" si="66"/>
        <v>76557.176515820989</v>
      </c>
      <c r="G61" s="1">
        <f t="shared" si="66"/>
        <v>929.80337205299963</v>
      </c>
      <c r="H61" s="1">
        <f t="shared" si="66"/>
        <v>965345.03591146006</v>
      </c>
      <c r="I61" s="1">
        <f t="shared" si="66"/>
        <v>8669.0952232050004</v>
      </c>
      <c r="J61" s="1">
        <f t="shared" si="66"/>
        <v>26184.683458590989</v>
      </c>
      <c r="K61" s="1">
        <f t="shared" si="66"/>
        <v>21494.79916781489</v>
      </c>
      <c r="L61" s="1">
        <f t="shared" ref="L61:AE61" si="67">SUM(L3:L58)</f>
        <v>1312.1810646916999</v>
      </c>
      <c r="M61" s="1">
        <f t="shared" si="67"/>
        <v>4424.8751718033991</v>
      </c>
      <c r="N61" s="1">
        <f t="shared" si="67"/>
        <v>1484.8141249166995</v>
      </c>
      <c r="O61" s="1">
        <f t="shared" si="67"/>
        <v>83541.582143410007</v>
      </c>
      <c r="P61" s="1">
        <f t="shared" si="67"/>
        <v>59518.053286662027</v>
      </c>
      <c r="Q61" s="1">
        <f t="shared" si="67"/>
        <v>4.1567276484900002E-2</v>
      </c>
      <c r="R61" s="1">
        <f t="shared" si="67"/>
        <v>7.7970277522400001E-3</v>
      </c>
      <c r="S61" s="1">
        <f t="shared" si="67"/>
        <v>1.2755391910999998</v>
      </c>
      <c r="T61" s="1">
        <f t="shared" si="67"/>
        <v>4.5017612069000013</v>
      </c>
      <c r="U61" s="1">
        <f t="shared" si="67"/>
        <v>0.7578011642000001</v>
      </c>
      <c r="V61" s="1">
        <f t="shared" si="67"/>
        <v>292.33935598440002</v>
      </c>
      <c r="W61" s="1">
        <f t="shared" si="67"/>
        <v>0.49086619500000012</v>
      </c>
      <c r="X61" s="1">
        <f t="shared" si="67"/>
        <v>43.213241206599996</v>
      </c>
      <c r="Y61" s="1">
        <f t="shared" si="67"/>
        <v>23.067268076099996</v>
      </c>
      <c r="Z61" s="1">
        <f t="shared" si="67"/>
        <v>405.00366088279986</v>
      </c>
      <c r="AA61" s="1">
        <f t="shared" si="67"/>
        <v>16519.9411506613</v>
      </c>
      <c r="AB61" s="1">
        <f t="shared" si="67"/>
        <v>13086.025090920197</v>
      </c>
      <c r="AC61" s="1">
        <f t="shared" si="67"/>
        <v>2339.7412613302008</v>
      </c>
      <c r="AD61" s="1">
        <f t="shared" si="67"/>
        <v>40516.375627234011</v>
      </c>
      <c r="AE61" s="1">
        <f t="shared" si="67"/>
        <v>39152.32744662599</v>
      </c>
      <c r="AF61" s="1"/>
      <c r="AG61" s="17"/>
      <c r="AH61" s="17"/>
      <c r="AI61" s="39">
        <f t="shared" ref="AI61:AY61" si="68">SUM(AI3:AI58)</f>
        <v>963.87728375618588</v>
      </c>
      <c r="AJ61" s="39">
        <f t="shared" si="68"/>
        <v>1285.5672778150463</v>
      </c>
      <c r="AK61" s="39">
        <f t="shared" si="68"/>
        <v>8523.7366711689738</v>
      </c>
      <c r="AL61" s="39">
        <f t="shared" si="68"/>
        <v>8523.7366711689738</v>
      </c>
      <c r="AM61" s="39">
        <f t="shared" si="68"/>
        <v>3121.8491800899437</v>
      </c>
      <c r="AN61" s="39">
        <f t="shared" si="68"/>
        <v>0.12609481610366113</v>
      </c>
      <c r="AO61" s="39">
        <f t="shared" si="68"/>
        <v>0.6156392122883414</v>
      </c>
      <c r="AP61" s="39">
        <f t="shared" si="68"/>
        <v>25793.215523134011</v>
      </c>
      <c r="AQ61" s="39">
        <f t="shared" si="68"/>
        <v>18.902643228192908</v>
      </c>
      <c r="AR61" s="39">
        <f t="shared" si="68"/>
        <v>4368.7059465453876</v>
      </c>
      <c r="AS61" s="39">
        <f t="shared" si="68"/>
        <v>64985.250051912328</v>
      </c>
      <c r="AT61" s="39">
        <f t="shared" si="68"/>
        <v>1.5571516330660214E-3</v>
      </c>
      <c r="AU61" s="39">
        <f t="shared" si="68"/>
        <v>6.2286573592640849E-3</v>
      </c>
      <c r="AV61" s="39">
        <f t="shared" si="68"/>
        <v>11012238.229716262</v>
      </c>
      <c r="AW61" s="39">
        <f t="shared" si="68"/>
        <v>1331.4819121056873</v>
      </c>
      <c r="AX61" s="39">
        <f t="shared" si="68"/>
        <v>17643.69455655459</v>
      </c>
      <c r="AY61" s="39">
        <f t="shared" si="68"/>
        <v>5229.5759039559598</v>
      </c>
      <c r="AZ61" s="39">
        <f t="shared" ref="AZ61:DA61" si="69">SUM(AZ3:AZ58)</f>
        <v>475.44774641103953</v>
      </c>
      <c r="BA61" s="39">
        <f t="shared" si="69"/>
        <v>12703.688696248268</v>
      </c>
      <c r="BB61" s="39">
        <f t="shared" si="69"/>
        <v>2098.609429955407</v>
      </c>
      <c r="BC61" s="39">
        <f t="shared" si="69"/>
        <v>40982.321536691583</v>
      </c>
      <c r="BD61" s="39">
        <f t="shared" si="69"/>
        <v>7089.998754153763</v>
      </c>
      <c r="BE61" s="39">
        <f t="shared" si="69"/>
        <v>45831.912886430175</v>
      </c>
      <c r="BF61" s="39">
        <f t="shared" si="69"/>
        <v>16189.581053890526</v>
      </c>
      <c r="BG61" s="39">
        <f t="shared" si="69"/>
        <v>73440.033938956272</v>
      </c>
      <c r="BH61" s="39">
        <f t="shared" si="69"/>
        <v>21093.157542391069</v>
      </c>
      <c r="BI61" s="39">
        <f t="shared" si="69"/>
        <v>21093.157542391069</v>
      </c>
      <c r="BJ61" s="39">
        <f t="shared" si="69"/>
        <v>12961.791816301611</v>
      </c>
      <c r="BK61" s="39">
        <f t="shared" si="69"/>
        <v>8.512856257573656E-3</v>
      </c>
      <c r="BL61" s="39">
        <f t="shared" si="69"/>
        <v>2.8674116611811466E-2</v>
      </c>
      <c r="BM61" s="39">
        <f t="shared" si="69"/>
        <v>6489.4598206046057</v>
      </c>
      <c r="BN61" s="39">
        <f t="shared" si="69"/>
        <v>28780.01258216118</v>
      </c>
      <c r="BO61" s="39">
        <f t="shared" si="69"/>
        <v>1413.7801436631325</v>
      </c>
      <c r="BP61" s="39">
        <f t="shared" si="69"/>
        <v>20547.236446425279</v>
      </c>
      <c r="BQ61" s="39">
        <f t="shared" si="69"/>
        <v>141.41169647662213</v>
      </c>
      <c r="BR61" s="39">
        <f t="shared" si="69"/>
        <v>0.41907863709529997</v>
      </c>
      <c r="BS61" s="39">
        <f t="shared" si="69"/>
        <v>0.85085758536494649</v>
      </c>
      <c r="BT61" s="39">
        <f t="shared" si="69"/>
        <v>1191.1408518359756</v>
      </c>
      <c r="BU61" s="39">
        <f t="shared" si="69"/>
        <v>1462.0839518128178</v>
      </c>
      <c r="BV61" s="39">
        <f t="shared" si="69"/>
        <v>1982.6728957490443</v>
      </c>
      <c r="BW61" s="39">
        <f t="shared" si="69"/>
        <v>0</v>
      </c>
      <c r="BX61" s="39">
        <f t="shared" si="69"/>
        <v>2.3154178412385495</v>
      </c>
      <c r="BY61" s="39">
        <f t="shared" si="69"/>
        <v>2.224617692213485</v>
      </c>
      <c r="BZ61" s="39">
        <f t="shared" si="69"/>
        <v>970248.00995077973</v>
      </c>
      <c r="CA61" s="39">
        <f t="shared" si="69"/>
        <v>730063.99636157195</v>
      </c>
      <c r="CB61" s="39">
        <f t="shared" si="69"/>
        <v>74628.767405148261</v>
      </c>
      <c r="CC61" s="39">
        <f t="shared" si="69"/>
        <v>811182.22358732508</v>
      </c>
      <c r="CD61" s="39">
        <f t="shared" si="69"/>
        <v>21522.276846929268</v>
      </c>
      <c r="CE61" s="39">
        <f t="shared" si="69"/>
        <v>286.77839157005735</v>
      </c>
      <c r="CF61" s="39">
        <f t="shared" si="69"/>
        <v>0.47793691031248037</v>
      </c>
      <c r="CG61" s="39">
        <f t="shared" si="69"/>
        <v>42.133126274265024</v>
      </c>
      <c r="CH61" s="39">
        <f t="shared" si="69"/>
        <v>22.524424462542004</v>
      </c>
      <c r="CI61" s="39">
        <f t="shared" si="69"/>
        <v>396.84657111146169</v>
      </c>
      <c r="CJ61" s="39">
        <f t="shared" si="69"/>
        <v>39.759242356652642</v>
      </c>
      <c r="CK61" s="39">
        <f t="shared" si="69"/>
        <v>395981.48171544389</v>
      </c>
      <c r="CL61" s="39">
        <f t="shared" si="69"/>
        <v>236.9193938895591</v>
      </c>
      <c r="CM61" s="39">
        <f t="shared" si="69"/>
        <v>142.88777628929029</v>
      </c>
      <c r="CN61" s="39">
        <f t="shared" si="69"/>
        <v>22027.567437293361</v>
      </c>
      <c r="CO61" s="39">
        <f t="shared" si="69"/>
        <v>140.01856435677374</v>
      </c>
      <c r="CP61" s="39">
        <f t="shared" si="69"/>
        <v>3.7287885841388421E-3</v>
      </c>
      <c r="CQ61" s="39">
        <f t="shared" si="69"/>
        <v>99.777459904980603</v>
      </c>
      <c r="CR61" s="39">
        <f t="shared" si="69"/>
        <v>79457.60982249392</v>
      </c>
      <c r="CS61" s="39">
        <f t="shared" si="69"/>
        <v>74584.465478151775</v>
      </c>
      <c r="CT61" s="39">
        <f t="shared" si="69"/>
        <v>4873.144344342104</v>
      </c>
      <c r="CU61" s="39">
        <f t="shared" si="69"/>
        <v>50.620459088069026</v>
      </c>
      <c r="CV61" s="39">
        <f t="shared" si="69"/>
        <v>11025.306036386168</v>
      </c>
      <c r="CW61" s="39">
        <f t="shared" si="69"/>
        <v>118.50798894194661</v>
      </c>
      <c r="CX61" s="39">
        <f t="shared" si="69"/>
        <v>7420.3665975704916</v>
      </c>
      <c r="CY61" s="39">
        <f t="shared" si="69"/>
        <v>660.76817883463548</v>
      </c>
      <c r="CZ61" s="39">
        <f t="shared" si="69"/>
        <v>499.58751822450654</v>
      </c>
      <c r="DA61" s="39">
        <f t="shared" si="69"/>
        <v>29827.89274249789</v>
      </c>
      <c r="DB61" s="39">
        <f t="shared" ref="DB61:DO61" si="70">SUM(DB3:DB58)</f>
        <v>4798.7015670107303</v>
      </c>
      <c r="DC61" s="39">
        <f t="shared" si="70"/>
        <v>163.03365810799312</v>
      </c>
      <c r="DD61" s="39">
        <f t="shared" si="70"/>
        <v>2127.8893228284155</v>
      </c>
      <c r="DE61" s="39">
        <f t="shared" si="70"/>
        <v>3.563101581089847</v>
      </c>
      <c r="DF61" s="39">
        <f t="shared" si="70"/>
        <v>909.97324875415529</v>
      </c>
      <c r="DG61" s="39">
        <f t="shared" si="70"/>
        <v>24251.486138357141</v>
      </c>
      <c r="DH61" s="39">
        <f t="shared" si="70"/>
        <v>2299.084774841187</v>
      </c>
      <c r="DI61" s="39">
        <f t="shared" si="70"/>
        <v>0</v>
      </c>
      <c r="DJ61" s="39">
        <f t="shared" si="70"/>
        <v>102626.63627702181</v>
      </c>
      <c r="DK61" s="39">
        <f t="shared" si="70"/>
        <v>82293.901755042665</v>
      </c>
      <c r="DL61" s="39">
        <f t="shared" si="70"/>
        <v>17402.849014466385</v>
      </c>
      <c r="DM61" s="39">
        <f t="shared" si="70"/>
        <v>951403.98517292354</v>
      </c>
      <c r="DN61" s="39">
        <f t="shared" si="70"/>
        <v>58520.427526206076</v>
      </c>
      <c r="DO61" s="39">
        <f t="shared" si="70"/>
        <v>136946.50709670072</v>
      </c>
      <c r="DP61" s="1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</row>
    <row r="62" spans="1:153" x14ac:dyDescent="0.3">
      <c r="A62" s="17" t="s">
        <v>220</v>
      </c>
      <c r="B62" s="15">
        <f>SUM(B2:B51)</f>
        <v>11037303.552328398</v>
      </c>
      <c r="C62" s="15">
        <f t="shared" ref="C62:K62" si="71">SUM(C2:C51)</f>
        <v>1997.593925296</v>
      </c>
      <c r="D62" s="15">
        <f t="shared" si="71"/>
        <v>816809.62350394996</v>
      </c>
      <c r="E62" s="15">
        <f t="shared" si="71"/>
        <v>80204.700776617974</v>
      </c>
      <c r="F62" s="15">
        <f t="shared" si="71"/>
        <v>75311.637120564992</v>
      </c>
      <c r="G62" s="15">
        <f t="shared" si="71"/>
        <v>916.72583866299976</v>
      </c>
      <c r="H62" s="15">
        <f t="shared" si="71"/>
        <v>945175.1064424701</v>
      </c>
      <c r="I62" s="15">
        <f t="shared" si="71"/>
        <v>8559.3920433289004</v>
      </c>
      <c r="J62" s="15">
        <f t="shared" si="71"/>
        <v>25652.788725598992</v>
      </c>
      <c r="K62" s="15">
        <f t="shared" si="71"/>
        <v>21215.742073032987</v>
      </c>
      <c r="L62" s="15">
        <f t="shared" ref="L62:AE62" si="72">SUM(L2:L51)</f>
        <v>1294.7881310389</v>
      </c>
      <c r="M62" s="15">
        <f t="shared" si="72"/>
        <v>4345.6113527865</v>
      </c>
      <c r="N62" s="15">
        <f t="shared" si="72"/>
        <v>1453.3608348259995</v>
      </c>
      <c r="O62" s="15">
        <f t="shared" si="72"/>
        <v>81685.901447082011</v>
      </c>
      <c r="P62" s="15">
        <f t="shared" si="72"/>
        <v>58146.257769754026</v>
      </c>
      <c r="Q62" s="15">
        <f t="shared" si="72"/>
        <v>4.1223966399999999E-2</v>
      </c>
      <c r="R62" s="15">
        <f t="shared" si="72"/>
        <v>7.7444530909999993E-3</v>
      </c>
      <c r="S62" s="15">
        <f t="shared" si="72"/>
        <v>1.2668266489</v>
      </c>
      <c r="T62" s="15">
        <f t="shared" si="72"/>
        <v>4.4881611035000013</v>
      </c>
      <c r="U62" s="15">
        <f t="shared" si="72"/>
        <v>0.74513073340000002</v>
      </c>
      <c r="V62" s="15">
        <f t="shared" si="72"/>
        <v>286.79786743829993</v>
      </c>
      <c r="W62" s="15">
        <f t="shared" si="72"/>
        <v>0.48100424600000014</v>
      </c>
      <c r="X62" s="15">
        <f t="shared" si="72"/>
        <v>42.308396267399999</v>
      </c>
      <c r="Y62" s="15">
        <f t="shared" si="72"/>
        <v>22.585013979199996</v>
      </c>
      <c r="Z62" s="15">
        <f t="shared" si="72"/>
        <v>397.37876199719989</v>
      </c>
      <c r="AA62" s="15">
        <f t="shared" si="72"/>
        <v>16086.643197748599</v>
      </c>
      <c r="AB62" s="15">
        <f t="shared" si="72"/>
        <v>12803.126270562198</v>
      </c>
      <c r="AC62" s="15">
        <f t="shared" si="72"/>
        <v>2286.9019893225004</v>
      </c>
      <c r="AD62" s="15">
        <f t="shared" si="72"/>
        <v>40059.761450450009</v>
      </c>
      <c r="AE62" s="15">
        <f t="shared" si="72"/>
        <v>38709.411703922</v>
      </c>
      <c r="AF62" s="15"/>
      <c r="AG62" s="17"/>
      <c r="AH62" s="17"/>
      <c r="AI62" s="15">
        <f t="shared" ref="AI62:AY62" si="73">SUM(AI2:AI51)</f>
        <v>963.87728375618588</v>
      </c>
      <c r="AJ62" s="15">
        <f t="shared" si="73"/>
        <v>1285.5672778150463</v>
      </c>
      <c r="AK62" s="15">
        <f t="shared" si="73"/>
        <v>8523.7366711689738</v>
      </c>
      <c r="AL62" s="15">
        <f t="shared" si="73"/>
        <v>8523.7366711689738</v>
      </c>
      <c r="AM62" s="15">
        <f t="shared" si="73"/>
        <v>3121.8491800899437</v>
      </c>
      <c r="AN62" s="15">
        <f t="shared" si="73"/>
        <v>0.12609481610366113</v>
      </c>
      <c r="AO62" s="15">
        <f t="shared" si="73"/>
        <v>0.6156392122883414</v>
      </c>
      <c r="AP62" s="15">
        <f t="shared" si="73"/>
        <v>25793.215523134011</v>
      </c>
      <c r="AQ62" s="15">
        <f t="shared" si="73"/>
        <v>18.902643228192908</v>
      </c>
      <c r="AR62" s="15">
        <f t="shared" si="73"/>
        <v>4368.7059465453876</v>
      </c>
      <c r="AS62" s="15">
        <f t="shared" si="73"/>
        <v>64985.250051912328</v>
      </c>
      <c r="AT62" s="15">
        <f t="shared" si="73"/>
        <v>1.5571516330660214E-3</v>
      </c>
      <c r="AU62" s="15">
        <f t="shared" si="73"/>
        <v>6.2286573592640849E-3</v>
      </c>
      <c r="AV62" s="15">
        <f t="shared" si="73"/>
        <v>11012238.229716262</v>
      </c>
      <c r="AW62" s="15">
        <f t="shared" si="73"/>
        <v>1331.4819121056873</v>
      </c>
      <c r="AX62" s="15">
        <f t="shared" si="73"/>
        <v>17643.69455655459</v>
      </c>
      <c r="AY62" s="15">
        <f t="shared" si="73"/>
        <v>5229.5759039559598</v>
      </c>
      <c r="AZ62" s="15">
        <f t="shared" ref="AZ62:DA62" si="74">SUM(AZ2:AZ51)</f>
        <v>475.44774641103953</v>
      </c>
      <c r="BA62" s="15">
        <f t="shared" si="74"/>
        <v>12703.688696248268</v>
      </c>
      <c r="BB62" s="15">
        <f t="shared" si="74"/>
        <v>2098.609429955407</v>
      </c>
      <c r="BC62" s="15">
        <f t="shared" si="74"/>
        <v>40982.321536691583</v>
      </c>
      <c r="BD62" s="15">
        <f t="shared" si="74"/>
        <v>7089.998754153763</v>
      </c>
      <c r="BE62" s="15">
        <f t="shared" si="74"/>
        <v>45831.912886430175</v>
      </c>
      <c r="BF62" s="15">
        <f t="shared" si="74"/>
        <v>16189.581053890526</v>
      </c>
      <c r="BG62" s="15">
        <f t="shared" si="74"/>
        <v>73440.033938956272</v>
      </c>
      <c r="BH62" s="15">
        <f t="shared" si="74"/>
        <v>21093.157542391069</v>
      </c>
      <c r="BI62" s="15">
        <f t="shared" si="74"/>
        <v>21093.157542391069</v>
      </c>
      <c r="BJ62" s="15">
        <f t="shared" si="74"/>
        <v>12961.791816301611</v>
      </c>
      <c r="BK62" s="15">
        <f t="shared" si="74"/>
        <v>8.512856257573656E-3</v>
      </c>
      <c r="BL62" s="15">
        <f t="shared" si="74"/>
        <v>2.8674116611811466E-2</v>
      </c>
      <c r="BM62" s="15">
        <f t="shared" si="74"/>
        <v>6489.4598206046057</v>
      </c>
      <c r="BN62" s="15">
        <f t="shared" si="74"/>
        <v>28780.01258216118</v>
      </c>
      <c r="BO62" s="15">
        <f t="shared" si="74"/>
        <v>1413.7801436631325</v>
      </c>
      <c r="BP62" s="15">
        <f t="shared" si="74"/>
        <v>20547.236446425279</v>
      </c>
      <c r="BQ62" s="15">
        <f t="shared" si="74"/>
        <v>141.41169647662213</v>
      </c>
      <c r="BR62" s="15">
        <f t="shared" si="74"/>
        <v>0.41907863709529997</v>
      </c>
      <c r="BS62" s="15">
        <f t="shared" si="74"/>
        <v>0.85085758536494649</v>
      </c>
      <c r="BT62" s="15">
        <f t="shared" si="74"/>
        <v>1191.1408518359756</v>
      </c>
      <c r="BU62" s="15">
        <f t="shared" si="74"/>
        <v>1462.0839518128178</v>
      </c>
      <c r="BV62" s="15">
        <f t="shared" si="74"/>
        <v>1982.6728957490443</v>
      </c>
      <c r="BW62" s="15">
        <f t="shared" si="74"/>
        <v>0</v>
      </c>
      <c r="BX62" s="15">
        <f t="shared" si="74"/>
        <v>2.3154178412385495</v>
      </c>
      <c r="BY62" s="15">
        <f t="shared" si="74"/>
        <v>2.224617692213485</v>
      </c>
      <c r="BZ62" s="15">
        <f t="shared" si="74"/>
        <v>970248.00995077973</v>
      </c>
      <c r="CA62" s="15">
        <f t="shared" si="74"/>
        <v>730063.99636157195</v>
      </c>
      <c r="CB62" s="15">
        <f t="shared" si="74"/>
        <v>74628.767405148261</v>
      </c>
      <c r="CC62" s="15">
        <f t="shared" si="74"/>
        <v>811182.22358732508</v>
      </c>
      <c r="CD62" s="15">
        <f t="shared" si="74"/>
        <v>21522.276846929268</v>
      </c>
      <c r="CE62" s="15">
        <f t="shared" si="74"/>
        <v>286.77839157005735</v>
      </c>
      <c r="CF62" s="15">
        <f t="shared" si="74"/>
        <v>0.47793691031248037</v>
      </c>
      <c r="CG62" s="15">
        <f t="shared" si="74"/>
        <v>42.133126274265024</v>
      </c>
      <c r="CH62" s="15">
        <f t="shared" si="74"/>
        <v>22.524424462542004</v>
      </c>
      <c r="CI62" s="15">
        <f t="shared" si="74"/>
        <v>396.84657111146169</v>
      </c>
      <c r="CJ62" s="15">
        <f t="shared" si="74"/>
        <v>39.759242356652642</v>
      </c>
      <c r="CK62" s="15">
        <f t="shared" si="74"/>
        <v>395981.48171544389</v>
      </c>
      <c r="CL62" s="15">
        <f t="shared" si="74"/>
        <v>236.9193938895591</v>
      </c>
      <c r="CM62" s="15">
        <f t="shared" si="74"/>
        <v>142.88777628929029</v>
      </c>
      <c r="CN62" s="15">
        <f t="shared" si="74"/>
        <v>22027.567437293361</v>
      </c>
      <c r="CO62" s="15">
        <f t="shared" si="74"/>
        <v>140.01856435677374</v>
      </c>
      <c r="CP62" s="15">
        <f t="shared" si="74"/>
        <v>3.7287885841388421E-3</v>
      </c>
      <c r="CQ62" s="15">
        <f t="shared" si="74"/>
        <v>99.777459904980603</v>
      </c>
      <c r="CR62" s="15">
        <f t="shared" si="74"/>
        <v>79457.60982249392</v>
      </c>
      <c r="CS62" s="15">
        <f t="shared" si="74"/>
        <v>74584.465478151775</v>
      </c>
      <c r="CT62" s="15">
        <f t="shared" si="74"/>
        <v>4873.144344342104</v>
      </c>
      <c r="CU62" s="15">
        <f t="shared" si="74"/>
        <v>50.620459088069026</v>
      </c>
      <c r="CV62" s="15">
        <f t="shared" si="74"/>
        <v>11025.306036386168</v>
      </c>
      <c r="CW62" s="15">
        <f t="shared" si="74"/>
        <v>118.50798894194661</v>
      </c>
      <c r="CX62" s="15">
        <f t="shared" si="74"/>
        <v>7420.3665975704916</v>
      </c>
      <c r="CY62" s="15">
        <f t="shared" si="74"/>
        <v>660.76817883463548</v>
      </c>
      <c r="CZ62" s="15">
        <f t="shared" si="74"/>
        <v>499.58751822450654</v>
      </c>
      <c r="DA62" s="15">
        <f t="shared" si="74"/>
        <v>29827.89274249789</v>
      </c>
      <c r="DB62" s="15">
        <f t="shared" ref="DB62:DO62" si="75">SUM(DB2:DB51)</f>
        <v>4798.7015670107303</v>
      </c>
      <c r="DC62" s="15">
        <f t="shared" si="75"/>
        <v>163.03365810799312</v>
      </c>
      <c r="DD62" s="15">
        <f t="shared" si="75"/>
        <v>2127.8893228284155</v>
      </c>
      <c r="DE62" s="15">
        <f t="shared" si="75"/>
        <v>3.563101581089847</v>
      </c>
      <c r="DF62" s="15">
        <f t="shared" si="75"/>
        <v>909.97324875415529</v>
      </c>
      <c r="DG62" s="15">
        <f t="shared" si="75"/>
        <v>24251.486138357141</v>
      </c>
      <c r="DH62" s="15">
        <f t="shared" si="75"/>
        <v>2299.084774841187</v>
      </c>
      <c r="DI62" s="15">
        <f t="shared" si="75"/>
        <v>0</v>
      </c>
      <c r="DJ62" s="15">
        <f t="shared" si="75"/>
        <v>102626.63627702181</v>
      </c>
      <c r="DK62" s="15">
        <f t="shared" si="75"/>
        <v>82293.901755042665</v>
      </c>
      <c r="DL62" s="15">
        <f t="shared" si="75"/>
        <v>17402.849014466385</v>
      </c>
      <c r="DM62" s="15">
        <f t="shared" si="75"/>
        <v>951403.98517292354</v>
      </c>
      <c r="DN62" s="15">
        <f t="shared" si="75"/>
        <v>58520.427526206076</v>
      </c>
      <c r="DO62" s="15">
        <f t="shared" si="75"/>
        <v>136946.50709670072</v>
      </c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</row>
    <row r="63" spans="1:153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8820900.4901249986</v>
      </c>
      <c r="C63" s="15">
        <f t="shared" ref="C63:K63" si="76">+C3+C5+C8+C9+C11+C12+C14+C15+C16+C17+C18+C19+C20+C21+C22+C23+C24+C25+C26+C28+C30+C31+C33+C34+C35+C36+C37+C39+C40+C41+C42+C43+C44+C46+C47+C49+C50</f>
        <v>1605.2302587545005</v>
      </c>
      <c r="D63" s="15">
        <f t="shared" si="76"/>
        <v>649760.63842919981</v>
      </c>
      <c r="E63" s="15">
        <f t="shared" si="76"/>
        <v>64323.56464365001</v>
      </c>
      <c r="F63" s="15">
        <f t="shared" si="76"/>
        <v>60918.992819680003</v>
      </c>
      <c r="G63" s="15">
        <f t="shared" si="76"/>
        <v>676.05749687789978</v>
      </c>
      <c r="H63" s="15">
        <f t="shared" si="76"/>
        <v>740630.20652370015</v>
      </c>
      <c r="I63" s="15">
        <f t="shared" si="76"/>
        <v>6228.7883173309992</v>
      </c>
      <c r="J63" s="15">
        <f t="shared" si="76"/>
        <v>20056.511386452992</v>
      </c>
      <c r="K63" s="15">
        <f t="shared" si="76"/>
        <v>15392.931760943999</v>
      </c>
      <c r="L63" s="15">
        <f t="shared" ref="L63:AE63" si="77">+L3+L5+L8+L9+L11+L12+L14+L15+L16+L17+L18+L19+L20+L21+L22+L23+L24+L25+L26+L28+L30+L31+L33+L34+L35+L36+L37+L39+L40+L41+L42+L43+L44+L46+L47+L49+L50</f>
        <v>1015.1864177262</v>
      </c>
      <c r="M63" s="15">
        <f t="shared" si="77"/>
        <v>3278.0700309602998</v>
      </c>
      <c r="N63" s="15">
        <f t="shared" si="77"/>
        <v>1180.7018743945996</v>
      </c>
      <c r="O63" s="15">
        <f t="shared" si="77"/>
        <v>66517.552518320008</v>
      </c>
      <c r="P63" s="15">
        <f t="shared" si="77"/>
        <v>46753.218995810013</v>
      </c>
      <c r="Q63" s="15">
        <f t="shared" si="77"/>
        <v>1.6966438599999998E-2</v>
      </c>
      <c r="R63" s="15">
        <f t="shared" si="77"/>
        <v>3.1197745000000002E-3</v>
      </c>
      <c r="S63" s="15">
        <f t="shared" si="77"/>
        <v>0.49339559829999985</v>
      </c>
      <c r="T63" s="15">
        <f t="shared" si="77"/>
        <v>0.84386613709999991</v>
      </c>
      <c r="U63" s="15">
        <f t="shared" si="77"/>
        <v>0.64941706460000004</v>
      </c>
      <c r="V63" s="15">
        <f t="shared" si="77"/>
        <v>228.70539137910001</v>
      </c>
      <c r="W63" s="15">
        <f t="shared" si="77"/>
        <v>0.37021368379999997</v>
      </c>
      <c r="X63" s="15">
        <f t="shared" si="77"/>
        <v>32.586350472400007</v>
      </c>
      <c r="Y63" s="15">
        <f t="shared" si="77"/>
        <v>17.499421665299998</v>
      </c>
      <c r="Z63" s="15">
        <f t="shared" si="77"/>
        <v>315.45825733039999</v>
      </c>
      <c r="AA63" s="15">
        <f t="shared" si="77"/>
        <v>12985.243726887</v>
      </c>
      <c r="AB63" s="15">
        <f t="shared" si="77"/>
        <v>10002.432760624999</v>
      </c>
      <c r="AC63" s="15">
        <f t="shared" si="77"/>
        <v>1911.3936844575999</v>
      </c>
      <c r="AD63" s="15">
        <f t="shared" si="77"/>
        <v>32201.742218225005</v>
      </c>
      <c r="AE63" s="15">
        <f t="shared" si="77"/>
        <v>31235.689820604999</v>
      </c>
      <c r="AF63" s="15"/>
      <c r="AG63" s="17"/>
      <c r="AH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EM63"/>
  <sheetViews>
    <sheetView zoomScale="85" zoomScaleNormal="85" workbookViewId="0">
      <pane xSplit="1" ySplit="2" topLeftCell="AT3" activePane="bottomRight" state="frozen"/>
      <selection pane="topRight" activeCell="AY55" sqref="AY55"/>
      <selection pane="bottomLeft" activeCell="AY55" sqref="AY55"/>
      <selection pane="bottomRight" activeCell="BB29" sqref="BB29"/>
    </sheetView>
  </sheetViews>
  <sheetFormatPr defaultColWidth="9.109375" defaultRowHeight="14.4" x14ac:dyDescent="0.3"/>
  <cols>
    <col min="1" max="1" width="19.109375" style="17" customWidth="1"/>
    <col min="2" max="8" width="9.109375" style="15" customWidth="1"/>
    <col min="9" max="31" width="9.109375" style="17" customWidth="1"/>
    <col min="32" max="32" width="15.109375" style="17" bestFit="1" customWidth="1"/>
    <col min="33" max="88" width="9.109375" style="28" customWidth="1"/>
    <col min="89" max="90" width="9.109375" style="17"/>
    <col min="91" max="91" width="9.109375" style="17" customWidth="1"/>
    <col min="92" max="142" width="9.109375" style="17"/>
    <col min="143" max="143" width="9.109375" style="17" customWidth="1"/>
    <col min="144" max="16384" width="9.109375" style="17"/>
  </cols>
  <sheetData>
    <row r="1" spans="1:143" x14ac:dyDescent="0.3">
      <c r="B1" s="15" t="s">
        <v>650</v>
      </c>
      <c r="AF1" s="17" t="s">
        <v>651</v>
      </c>
      <c r="CM1" s="17" t="s">
        <v>343</v>
      </c>
      <c r="CX1" s="41"/>
    </row>
    <row r="2" spans="1:143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41</v>
      </c>
      <c r="K2" s="17" t="s">
        <v>454</v>
      </c>
      <c r="L2" s="17" t="s">
        <v>381</v>
      </c>
      <c r="M2" s="17" t="s">
        <v>284</v>
      </c>
      <c r="N2" s="17" t="s">
        <v>348</v>
      </c>
      <c r="O2" s="17" t="s">
        <v>349</v>
      </c>
      <c r="P2" s="17" t="s">
        <v>404</v>
      </c>
      <c r="Q2" s="17" t="s">
        <v>286</v>
      </c>
      <c r="R2" s="17" t="s">
        <v>457</v>
      </c>
      <c r="S2" s="17" t="s">
        <v>435</v>
      </c>
      <c r="T2" s="17" t="s">
        <v>350</v>
      </c>
      <c r="U2" s="17" t="s">
        <v>477</v>
      </c>
      <c r="V2" s="17" t="s">
        <v>289</v>
      </c>
      <c r="W2" s="17" t="s">
        <v>462</v>
      </c>
      <c r="X2" s="17" t="s">
        <v>478</v>
      </c>
      <c r="Y2" s="17" t="s">
        <v>400</v>
      </c>
      <c r="Z2" s="17" t="s">
        <v>479</v>
      </c>
      <c r="AA2" s="17" t="s">
        <v>347</v>
      </c>
      <c r="AB2" s="17" t="s">
        <v>392</v>
      </c>
      <c r="AC2" s="17" t="s">
        <v>281</v>
      </c>
      <c r="AD2" s="17" t="s">
        <v>401</v>
      </c>
      <c r="AF2" s="17" t="s">
        <v>329</v>
      </c>
      <c r="AG2" s="17" t="s">
        <v>352</v>
      </c>
      <c r="AH2" s="17" t="s">
        <v>31</v>
      </c>
      <c r="AI2" s="17" t="s">
        <v>465</v>
      </c>
      <c r="AJ2" s="17" t="s">
        <v>35</v>
      </c>
      <c r="AK2" s="17" t="s">
        <v>37</v>
      </c>
      <c r="AL2" s="17" t="s">
        <v>39</v>
      </c>
      <c r="AM2" s="17" t="s">
        <v>354</v>
      </c>
      <c r="AN2" s="17" t="s">
        <v>277</v>
      </c>
      <c r="AO2" s="17" t="s">
        <v>45</v>
      </c>
      <c r="AP2" s="17" t="s">
        <v>281</v>
      </c>
      <c r="AQ2" s="17" t="s">
        <v>355</v>
      </c>
      <c r="AR2" s="17" t="s">
        <v>454</v>
      </c>
      <c r="AS2" s="17" t="s">
        <v>470</v>
      </c>
      <c r="AT2" s="17" t="s">
        <v>356</v>
      </c>
      <c r="AU2" s="17" t="s">
        <v>480</v>
      </c>
      <c r="AV2" s="17" t="s">
        <v>51</v>
      </c>
      <c r="AW2" s="17" t="s">
        <v>53</v>
      </c>
      <c r="AX2" s="17" t="s">
        <v>357</v>
      </c>
      <c r="AY2" s="17" t="s">
        <v>381</v>
      </c>
      <c r="AZ2" s="17" t="s">
        <v>55</v>
      </c>
      <c r="BA2" s="17" t="s">
        <v>358</v>
      </c>
      <c r="BB2" s="17" t="s">
        <v>57</v>
      </c>
      <c r="BC2" s="17" t="s">
        <v>59</v>
      </c>
      <c r="BD2" s="17" t="s">
        <v>359</v>
      </c>
      <c r="BE2" s="17" t="s">
        <v>360</v>
      </c>
      <c r="BF2" s="17" t="s">
        <v>284</v>
      </c>
      <c r="BG2" s="17" t="s">
        <v>382</v>
      </c>
      <c r="BH2" s="17" t="s">
        <v>285</v>
      </c>
      <c r="BI2" s="17" t="s">
        <v>65</v>
      </c>
      <c r="BJ2" s="17" t="s">
        <v>67</v>
      </c>
      <c r="BK2" s="17" t="s">
        <v>361</v>
      </c>
      <c r="BL2" s="17" t="s">
        <v>362</v>
      </c>
      <c r="BM2" s="17" t="s">
        <v>69</v>
      </c>
      <c r="BN2" s="17" t="s">
        <v>71</v>
      </c>
      <c r="BO2" s="17" t="s">
        <v>363</v>
      </c>
      <c r="BP2" s="17" t="s">
        <v>73</v>
      </c>
      <c r="BQ2" s="17" t="s">
        <v>364</v>
      </c>
      <c r="BR2" s="17" t="s">
        <v>85</v>
      </c>
      <c r="BS2" s="17" t="s">
        <v>87</v>
      </c>
      <c r="BT2" s="17" t="s">
        <v>365</v>
      </c>
      <c r="BU2" s="17" t="s">
        <v>392</v>
      </c>
      <c r="BV2" s="17" t="s">
        <v>286</v>
      </c>
      <c r="BW2" s="17" t="s">
        <v>91</v>
      </c>
      <c r="BX2" s="17" t="s">
        <v>393</v>
      </c>
      <c r="BY2" s="17" t="s">
        <v>125</v>
      </c>
      <c r="BZ2" s="17" t="s">
        <v>137</v>
      </c>
      <c r="CA2" s="17" t="s">
        <v>435</v>
      </c>
      <c r="CB2" s="17" t="s">
        <v>141</v>
      </c>
      <c r="CC2" s="17" t="s">
        <v>143</v>
      </c>
      <c r="CD2" s="17" t="s">
        <v>288</v>
      </c>
      <c r="CE2" s="17" t="s">
        <v>479</v>
      </c>
      <c r="CF2" s="17" t="s">
        <v>481</v>
      </c>
      <c r="CG2" s="17" t="s">
        <v>147</v>
      </c>
      <c r="CH2" s="17" t="s">
        <v>149</v>
      </c>
      <c r="CI2" s="17" t="s">
        <v>289</v>
      </c>
      <c r="CJ2" s="17" t="s">
        <v>151</v>
      </c>
      <c r="CL2" s="17" t="s">
        <v>364</v>
      </c>
      <c r="CM2" s="17" t="s">
        <v>159</v>
      </c>
      <c r="CN2" s="17" t="s">
        <v>345</v>
      </c>
      <c r="CO2" s="17" t="s">
        <v>41</v>
      </c>
      <c r="CP2" s="17" t="s">
        <v>454</v>
      </c>
      <c r="CQ2" s="17" t="s">
        <v>381</v>
      </c>
      <c r="CR2" s="17" t="s">
        <v>284</v>
      </c>
      <c r="CS2" s="17" t="s">
        <v>348</v>
      </c>
      <c r="CT2" s="17" t="s">
        <v>349</v>
      </c>
      <c r="CU2" s="17" t="s">
        <v>404</v>
      </c>
      <c r="CV2" s="17" t="s">
        <v>286</v>
      </c>
      <c r="CW2" s="17" t="s">
        <v>457</v>
      </c>
      <c r="CX2" s="17" t="s">
        <v>435</v>
      </c>
      <c r="CY2" s="17" t="s">
        <v>350</v>
      </c>
      <c r="CZ2" s="17" t="s">
        <v>477</v>
      </c>
      <c r="DA2" s="17" t="s">
        <v>289</v>
      </c>
      <c r="DB2" s="17" t="s">
        <v>462</v>
      </c>
      <c r="DC2" s="17" t="s">
        <v>478</v>
      </c>
      <c r="DD2" s="17" t="s">
        <v>400</v>
      </c>
      <c r="DE2" s="17" t="s">
        <v>479</v>
      </c>
      <c r="DF2" s="17" t="s">
        <v>347</v>
      </c>
      <c r="DG2" s="17" t="s">
        <v>392</v>
      </c>
      <c r="DH2" s="17" t="s">
        <v>281</v>
      </c>
      <c r="DI2" s="17" t="s">
        <v>401</v>
      </c>
    </row>
    <row r="3" spans="1:143" x14ac:dyDescent="0.3">
      <c r="A3" s="32" t="s">
        <v>169</v>
      </c>
      <c r="H3" s="17">
        <v>46043.532957000003</v>
      </c>
      <c r="I3" s="17">
        <v>1.3139109840000001</v>
      </c>
      <c r="J3" s="17">
        <v>1.2393391454</v>
      </c>
      <c r="K3" s="17">
        <v>6.2545329597999997</v>
      </c>
      <c r="L3" s="17">
        <v>222.40239553000001</v>
      </c>
      <c r="M3" s="17">
        <v>192.85715703</v>
      </c>
      <c r="N3" s="17">
        <v>43.922142207</v>
      </c>
      <c r="O3" s="17">
        <v>246.41548144999999</v>
      </c>
      <c r="P3" s="17">
        <v>108.65747729</v>
      </c>
      <c r="Q3" s="17">
        <v>89.475297420000004</v>
      </c>
      <c r="R3" s="17">
        <v>25.903197304999999</v>
      </c>
      <c r="S3" s="17">
        <v>216.69286980999999</v>
      </c>
      <c r="T3" s="17">
        <v>1712.8553774</v>
      </c>
      <c r="U3" s="17">
        <v>1.8913518529</v>
      </c>
      <c r="V3" s="17">
        <v>1367.6210688000001</v>
      </c>
      <c r="W3" s="17">
        <v>2.7185295451</v>
      </c>
      <c r="X3" s="17">
        <v>280.36605235000002</v>
      </c>
      <c r="Y3" s="17">
        <v>0.1022627139</v>
      </c>
      <c r="Z3" s="17">
        <v>1.2691517926</v>
      </c>
      <c r="AF3" s="17" t="s">
        <v>169</v>
      </c>
      <c r="AG3" s="17">
        <v>18.312305931221001</v>
      </c>
      <c r="AH3" s="17">
        <v>9858.1833772479604</v>
      </c>
      <c r="AI3" s="17">
        <v>2.7185448210387002</v>
      </c>
      <c r="AJ3" s="17">
        <v>1.31390962760858</v>
      </c>
      <c r="AK3" s="17">
        <v>1.31390962760858</v>
      </c>
      <c r="AL3" s="17">
        <v>1.4940632517353101</v>
      </c>
      <c r="AM3" s="17">
        <v>125.080920909536</v>
      </c>
      <c r="AN3" s="17">
        <v>1.2393400658528599</v>
      </c>
      <c r="AO3" s="17">
        <v>0</v>
      </c>
      <c r="AP3" s="17">
        <v>0</v>
      </c>
      <c r="AQ3" s="17">
        <v>43.922071628727302</v>
      </c>
      <c r="AR3" s="17">
        <v>6.2545337064506299</v>
      </c>
      <c r="AS3" s="17">
        <v>25.903189599435599</v>
      </c>
      <c r="AT3" s="17">
        <v>0</v>
      </c>
      <c r="AU3" s="17">
        <v>280.36645025562501</v>
      </c>
      <c r="AV3" s="17">
        <v>0</v>
      </c>
      <c r="AW3" s="17">
        <v>5.8574442858357403E-2</v>
      </c>
      <c r="AX3" s="17">
        <v>0</v>
      </c>
      <c r="AY3" s="17">
        <v>222.40217549681799</v>
      </c>
      <c r="AZ3" s="17">
        <v>7366.9355492541299</v>
      </c>
      <c r="BA3" s="17">
        <v>10.4312387451539</v>
      </c>
      <c r="BB3" s="17">
        <v>0.102263132563369</v>
      </c>
      <c r="BC3" s="17">
        <v>0.102263132563369</v>
      </c>
      <c r="BD3" s="17">
        <v>0.59688500066822103</v>
      </c>
      <c r="BE3" s="17">
        <v>0</v>
      </c>
      <c r="BF3" s="17">
        <v>192.856229303188</v>
      </c>
      <c r="BG3" s="17">
        <v>0</v>
      </c>
      <c r="BH3" s="17">
        <v>0</v>
      </c>
      <c r="BI3" s="17">
        <v>47.76413872917</v>
      </c>
      <c r="BJ3" s="17">
        <v>0</v>
      </c>
      <c r="BK3" s="17">
        <v>0</v>
      </c>
      <c r="BL3" s="17">
        <v>7262.8429462709501</v>
      </c>
      <c r="BM3" s="17">
        <v>166.03128487452901</v>
      </c>
      <c r="BN3" s="17">
        <v>246.41551088258501</v>
      </c>
      <c r="BO3" s="17">
        <v>0</v>
      </c>
      <c r="BP3" s="17">
        <v>132.22662403461101</v>
      </c>
      <c r="BQ3" s="17">
        <v>60683.744516939703</v>
      </c>
      <c r="BR3" s="17">
        <v>8.4413027097552398</v>
      </c>
      <c r="BS3" s="17">
        <v>59.011363185155098</v>
      </c>
      <c r="BT3" s="17">
        <v>3.7685011753840101</v>
      </c>
      <c r="BU3" s="17">
        <v>0</v>
      </c>
      <c r="BV3" s="17">
        <v>89.475263175206905</v>
      </c>
      <c r="BW3" s="17">
        <v>19147.868112038799</v>
      </c>
      <c r="BX3" s="17">
        <v>0</v>
      </c>
      <c r="BY3" s="17">
        <v>1822.9332970851101</v>
      </c>
      <c r="BZ3" s="17">
        <v>4526.8004700601196</v>
      </c>
      <c r="CA3" s="17">
        <v>216.69279613388599</v>
      </c>
      <c r="CB3" s="17">
        <v>547.74670871837304</v>
      </c>
      <c r="CC3" s="17">
        <v>1352.6366512096099</v>
      </c>
      <c r="CD3" s="17">
        <v>1712.8480376467</v>
      </c>
      <c r="CE3" s="17">
        <v>1.26911836949512</v>
      </c>
      <c r="CF3" s="17">
        <v>1.89134777177334</v>
      </c>
      <c r="CG3" s="17">
        <v>712.65806303589795</v>
      </c>
      <c r="CH3" s="17">
        <v>46043.461361243797</v>
      </c>
      <c r="CI3" s="17">
        <v>1367.61220820414</v>
      </c>
      <c r="CJ3" s="17">
        <v>1717.0201343915001</v>
      </c>
      <c r="CL3" s="26">
        <f t="shared" ref="CL3:CL34" si="0">BQ3/CH3</f>
        <v>1.3179666063946072</v>
      </c>
      <c r="CM3" s="40">
        <f t="shared" ref="CM3:CM34" si="1">(CH3-H3)/(H3+1E-50)</f>
        <v>-1.5549579193443425E-6</v>
      </c>
      <c r="CN3" s="40">
        <f t="shared" ref="CN3:CN34" si="2">(AK3-I3)/(I3+1E-50)</f>
        <v>-1.0323312892488421E-6</v>
      </c>
      <c r="CO3" s="40">
        <f t="shared" ref="CO3:CO34" si="3">(AN3-J3)/(J3+1E-50)</f>
        <v>7.4269651156262623E-7</v>
      </c>
      <c r="CP3" s="40">
        <f t="shared" ref="CP3:CP34" si="4">(AR3-K3)/(K3+1E-50)</f>
        <v>1.1937751947447763E-7</v>
      </c>
      <c r="CQ3" s="40">
        <f t="shared" ref="CQ3:CQ34" si="5">(AY3-L3)/(L3+1E-50)</f>
        <v>-9.8934717628977445E-7</v>
      </c>
      <c r="CR3" s="40">
        <f t="shared" ref="CR3:CR34" si="6">(BF3-M3)/(M3+1E-50)</f>
        <v>-4.8104349679393867E-6</v>
      </c>
      <c r="CS3" s="40">
        <f t="shared" ref="CS3:CS34" si="7">(AQ3-N3)/(N3+1E-50)</f>
        <v>-1.6068950454547025E-6</v>
      </c>
      <c r="CT3" s="40">
        <f t="shared" ref="CT3:CT34" si="8">(BN3-O3)/(O3+1E-50)</f>
        <v>1.1944292156573227E-7</v>
      </c>
      <c r="CU3" s="40">
        <f t="shared" ref="CU3:CU34" si="9">(BP3-P3)/(P3+1E-50)</f>
        <v>0.21691233159873965</v>
      </c>
      <c r="CV3" s="40">
        <f t="shared" ref="CV3:CV34" si="10">(BV3-Q3)/(Q3+1E-50)</f>
        <v>-3.8272902227131793E-7</v>
      </c>
      <c r="CW3" s="40">
        <f t="shared" ref="CW3:CW34" si="11">(AS3-R3)/(R3+1E-50)</f>
        <v>-2.9747541622583024E-7</v>
      </c>
      <c r="CX3" s="40">
        <f t="shared" ref="CX3:CX34" si="12">(CA3-S3)/(S3+1E-50)</f>
        <v>-3.4000248399312769E-7</v>
      </c>
      <c r="CY3" s="40">
        <f t="shared" ref="CY3:CY34" si="13">(CD3-T3)/(T3+1E-50)</f>
        <v>-4.2850980863566516E-6</v>
      </c>
      <c r="CZ3" s="40">
        <f t="shared" ref="CZ3:CZ34" si="14">(CF3-U3)/(U3+1E-50)</f>
        <v>-2.1577828861889704E-6</v>
      </c>
      <c r="DA3" s="40">
        <f t="shared" ref="DA3:DA34" si="15">(CI3-V3)/(V3+1E-50)</f>
        <v>-6.478838372910261E-6</v>
      </c>
      <c r="DB3" s="40">
        <f t="shared" ref="DB3:DB34" si="16">(AI3-W3)/(W3+1E-50)</f>
        <v>5.6191917162511524E-6</v>
      </c>
      <c r="DC3" s="40">
        <f t="shared" ref="DC3:DC34" si="17">(AU3-X3)/(X3+1E-50)</f>
        <v>1.4192361081450309E-6</v>
      </c>
      <c r="DD3" s="40">
        <f t="shared" ref="DD3:DD34" si="18">(BB3-Y3)/(Y3+1E-50)</f>
        <v>4.0939982231456229E-6</v>
      </c>
      <c r="DE3" s="40">
        <f t="shared" ref="DE3:DE34" si="19">(CE3-Z3)/(Z3+1E-50)</f>
        <v>-2.6334994028964401E-5</v>
      </c>
      <c r="DF3" s="40">
        <f t="shared" ref="DF3:DF34" si="20">(AT3-AA3)/(AA3+1E-50)</f>
        <v>0</v>
      </c>
      <c r="DG3" s="40">
        <f t="shared" ref="DG3:DG34" si="21">(BU3-AB3)/(AB3+1E-50)</f>
        <v>0</v>
      </c>
      <c r="DH3" s="40">
        <f t="shared" ref="DH3:DH34" si="22">(AP3-AC3)/(AC3+1E-50)</f>
        <v>0</v>
      </c>
      <c r="DI3" s="40">
        <f t="shared" ref="DI3:DI34" si="23">(BG3+BH3+BX3-AD3)/(AD3+1E-50)</f>
        <v>0</v>
      </c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</row>
    <row r="4" spans="1:143" x14ac:dyDescent="0.3">
      <c r="A4" s="32" t="s">
        <v>171</v>
      </c>
      <c r="H4" s="17">
        <v>55308.860037999999</v>
      </c>
      <c r="I4" s="17">
        <v>2.2005461327</v>
      </c>
      <c r="J4" s="17">
        <v>10.913761054</v>
      </c>
      <c r="K4" s="17">
        <v>8.6859253696999996</v>
      </c>
      <c r="L4" s="17">
        <v>246.39752059</v>
      </c>
      <c r="M4" s="17">
        <v>211.74609763000001</v>
      </c>
      <c r="N4" s="17">
        <v>36.504661067999997</v>
      </c>
      <c r="O4" s="17">
        <v>360.30918095999999</v>
      </c>
      <c r="P4" s="17">
        <v>77.603154825000004</v>
      </c>
      <c r="Q4" s="17">
        <v>90.803683401000001</v>
      </c>
      <c r="R4" s="17">
        <v>26.401972044000001</v>
      </c>
      <c r="S4" s="17">
        <v>287.58658707000001</v>
      </c>
      <c r="T4" s="17">
        <v>2085.1204644999998</v>
      </c>
      <c r="U4" s="17">
        <v>3.2911213400000001</v>
      </c>
      <c r="V4" s="17">
        <v>1790.4843758</v>
      </c>
      <c r="W4" s="17">
        <v>3.5787926623000001</v>
      </c>
      <c r="X4" s="17">
        <v>105.77266478</v>
      </c>
      <c r="Y4" s="17">
        <v>0.1062762536</v>
      </c>
      <c r="Z4" s="17">
        <v>0.55237217540000005</v>
      </c>
      <c r="AF4" s="17" t="s">
        <v>171</v>
      </c>
      <c r="AG4" s="17">
        <v>25.560355609989902</v>
      </c>
      <c r="AH4" s="17">
        <v>9090.6880003066908</v>
      </c>
      <c r="AI4" s="17">
        <v>3.5787382470940301</v>
      </c>
      <c r="AJ4" s="17">
        <v>2.2005136969450501</v>
      </c>
      <c r="AK4" s="17">
        <v>2.2005136969450501</v>
      </c>
      <c r="AL4" s="17">
        <v>5.4991260369053698</v>
      </c>
      <c r="AM4" s="17">
        <v>175.25374241638599</v>
      </c>
      <c r="AN4" s="17">
        <v>10.913617900120199</v>
      </c>
      <c r="AO4" s="17">
        <v>0</v>
      </c>
      <c r="AP4" s="17">
        <v>0</v>
      </c>
      <c r="AQ4" s="17">
        <v>36.504196312541502</v>
      </c>
      <c r="AR4" s="17">
        <v>8.6856547612337103</v>
      </c>
      <c r="AS4" s="17">
        <v>26.401934203096399</v>
      </c>
      <c r="AT4" s="17">
        <v>0</v>
      </c>
      <c r="AU4" s="17">
        <v>105.77219607443899</v>
      </c>
      <c r="AV4" s="17">
        <v>0</v>
      </c>
      <c r="AW4" s="17">
        <v>8.2299059164321495E-2</v>
      </c>
      <c r="AX4" s="17">
        <v>0</v>
      </c>
      <c r="AY4" s="17">
        <v>246.38972618427999</v>
      </c>
      <c r="AZ4" s="17">
        <v>8827.9256217642705</v>
      </c>
      <c r="BA4" s="17">
        <v>12.774539142669299</v>
      </c>
      <c r="BB4" s="17">
        <v>0.106277819117644</v>
      </c>
      <c r="BC4" s="17">
        <v>0.106277819117644</v>
      </c>
      <c r="BD4" s="17">
        <v>0.78433600603493203</v>
      </c>
      <c r="BE4" s="17">
        <v>0</v>
      </c>
      <c r="BF4" s="17">
        <v>211.73985316098901</v>
      </c>
      <c r="BG4" s="17">
        <v>0</v>
      </c>
      <c r="BH4" s="17">
        <v>0</v>
      </c>
      <c r="BI4" s="17">
        <v>20.964782365353301</v>
      </c>
      <c r="BJ4" s="17">
        <v>0</v>
      </c>
      <c r="BK4" s="17">
        <v>0</v>
      </c>
      <c r="BL4" s="17">
        <v>9669.4613046090199</v>
      </c>
      <c r="BM4" s="17">
        <v>298.53079594362799</v>
      </c>
      <c r="BN4" s="17">
        <v>360.29817793583197</v>
      </c>
      <c r="BO4" s="17">
        <v>0</v>
      </c>
      <c r="BP4" s="17">
        <v>100.73908757864299</v>
      </c>
      <c r="BQ4" s="17">
        <v>69689.348162392402</v>
      </c>
      <c r="BR4" s="17">
        <v>5.7903717822918201</v>
      </c>
      <c r="BS4" s="17">
        <v>49.538029625737899</v>
      </c>
      <c r="BT4" s="17">
        <v>4.6491997468336201</v>
      </c>
      <c r="BU4" s="17">
        <v>0</v>
      </c>
      <c r="BV4" s="17">
        <v>90.799803708394194</v>
      </c>
      <c r="BW4" s="17">
        <v>21434.999161851101</v>
      </c>
      <c r="BX4" s="17">
        <v>0</v>
      </c>
      <c r="BY4" s="17">
        <v>2204.0455060342401</v>
      </c>
      <c r="BZ4" s="17">
        <v>4744.6312038644201</v>
      </c>
      <c r="CA4" s="17">
        <v>287.58555383121802</v>
      </c>
      <c r="CB4" s="17">
        <v>777.52370925035495</v>
      </c>
      <c r="CC4" s="17">
        <v>1803.6628302798399</v>
      </c>
      <c r="CD4" s="17">
        <v>2085.0085966346501</v>
      </c>
      <c r="CE4" s="17">
        <v>0.55236182880618101</v>
      </c>
      <c r="CF4" s="17">
        <v>3.2910617124691202</v>
      </c>
      <c r="CG4" s="17">
        <v>719.73890104201303</v>
      </c>
      <c r="CH4" s="17">
        <v>55305.1041127223</v>
      </c>
      <c r="CI4" s="17">
        <v>1790.4107887753901</v>
      </c>
      <c r="CJ4" s="17">
        <v>2247.4944008357502</v>
      </c>
      <c r="CL4" s="26">
        <f t="shared" si="0"/>
        <v>1.2600889064479885</v>
      </c>
      <c r="CM4" s="40">
        <f t="shared" si="1"/>
        <v>-6.7908202684318982E-5</v>
      </c>
      <c r="CN4" s="40">
        <f t="shared" si="2"/>
        <v>-1.4739865921436325E-5</v>
      </c>
      <c r="CO4" s="40">
        <f t="shared" si="3"/>
        <v>-1.3116823713896364E-5</v>
      </c>
      <c r="CP4" s="40">
        <f t="shared" si="4"/>
        <v>-3.1154822862436413E-5</v>
      </c>
      <c r="CQ4" s="40">
        <f t="shared" si="5"/>
        <v>-3.1633458410384691E-5</v>
      </c>
      <c r="CR4" s="40">
        <f t="shared" si="6"/>
        <v>-2.9490361715688445E-5</v>
      </c>
      <c r="CS4" s="40">
        <f t="shared" si="7"/>
        <v>-1.2731400454017554E-5</v>
      </c>
      <c r="CT4" s="40">
        <f t="shared" si="8"/>
        <v>-3.0537729121148171E-5</v>
      </c>
      <c r="CU4" s="40">
        <f t="shared" si="9"/>
        <v>0.29813134280192571</v>
      </c>
      <c r="CV4" s="40">
        <f t="shared" si="10"/>
        <v>-4.2726158901216652E-5</v>
      </c>
      <c r="CW4" s="40">
        <f t="shared" si="11"/>
        <v>-1.4332604980658718E-6</v>
      </c>
      <c r="CX4" s="40">
        <f t="shared" si="12"/>
        <v>-3.5927919744543087E-6</v>
      </c>
      <c r="CY4" s="40">
        <f t="shared" si="13"/>
        <v>-5.365055269195106E-5</v>
      </c>
      <c r="CZ4" s="40">
        <f t="shared" si="14"/>
        <v>-1.8117694463358086E-5</v>
      </c>
      <c r="DA4" s="40">
        <f t="shared" si="15"/>
        <v>-4.1098948197746359E-5</v>
      </c>
      <c r="DB4" s="40">
        <f t="shared" si="16"/>
        <v>-1.5204905984991427E-5</v>
      </c>
      <c r="DC4" s="40">
        <f t="shared" si="17"/>
        <v>-4.4312541617415361E-6</v>
      </c>
      <c r="DD4" s="40">
        <f t="shared" si="18"/>
        <v>1.4730643873637936E-5</v>
      </c>
      <c r="DE4" s="40">
        <f t="shared" si="19"/>
        <v>-1.8731200230263994E-5</v>
      </c>
      <c r="DF4" s="40">
        <f t="shared" si="20"/>
        <v>0</v>
      </c>
      <c r="DG4" s="40">
        <f t="shared" si="21"/>
        <v>0</v>
      </c>
      <c r="DH4" s="40">
        <f t="shared" si="22"/>
        <v>0</v>
      </c>
      <c r="DI4" s="40">
        <f t="shared" si="23"/>
        <v>0</v>
      </c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</row>
    <row r="5" spans="1:143" x14ac:dyDescent="0.3">
      <c r="A5" s="32" t="s">
        <v>172</v>
      </c>
      <c r="H5" s="17">
        <v>34612.565157999998</v>
      </c>
      <c r="I5" s="17">
        <v>0.78585443870000005</v>
      </c>
      <c r="J5" s="17">
        <v>0.795407066</v>
      </c>
      <c r="K5" s="17">
        <v>4.1826193944999996</v>
      </c>
      <c r="L5" s="17">
        <v>126.5195559</v>
      </c>
      <c r="M5" s="17">
        <v>111.6944914</v>
      </c>
      <c r="N5" s="17">
        <v>27.686108919999999</v>
      </c>
      <c r="O5" s="17">
        <v>146.26693323999999</v>
      </c>
      <c r="P5" s="17">
        <v>92.587339569999997</v>
      </c>
      <c r="Q5" s="17">
        <v>63.828035641</v>
      </c>
      <c r="R5" s="17">
        <v>16.235536366000002</v>
      </c>
      <c r="S5" s="17">
        <v>132.38647975000001</v>
      </c>
      <c r="T5" s="17">
        <v>1094.6489323999999</v>
      </c>
      <c r="U5" s="17">
        <v>1.1341390847999999</v>
      </c>
      <c r="V5" s="17">
        <v>910.60106825000003</v>
      </c>
      <c r="W5" s="17">
        <v>1.6239081537</v>
      </c>
      <c r="X5" s="17">
        <v>1020.7953697</v>
      </c>
      <c r="Y5" s="17">
        <v>0.15239139430000001</v>
      </c>
      <c r="Z5" s="17">
        <v>1.0393258454000001</v>
      </c>
      <c r="AF5" s="17" t="s">
        <v>172</v>
      </c>
      <c r="AG5" s="17">
        <v>12.0478730609747</v>
      </c>
      <c r="AH5" s="17">
        <v>5915.6698484666504</v>
      </c>
      <c r="AI5" s="17">
        <v>1.6239025234931399</v>
      </c>
      <c r="AJ5" s="17">
        <v>0.78585578260559896</v>
      </c>
      <c r="AK5" s="17">
        <v>0.78585578260559896</v>
      </c>
      <c r="AL5" s="17">
        <v>1.24764912523024</v>
      </c>
      <c r="AM5" s="17">
        <v>83.860587673438999</v>
      </c>
      <c r="AN5" s="17">
        <v>0.79540595901657196</v>
      </c>
      <c r="AO5" s="17">
        <v>0</v>
      </c>
      <c r="AP5" s="17">
        <v>0</v>
      </c>
      <c r="AQ5" s="17">
        <v>27.686068177516098</v>
      </c>
      <c r="AR5" s="17">
        <v>4.1826090390314397</v>
      </c>
      <c r="AS5" s="17">
        <v>16.2355442850928</v>
      </c>
      <c r="AT5" s="17">
        <v>0</v>
      </c>
      <c r="AU5" s="17">
        <v>1020.79683375122</v>
      </c>
      <c r="AV5" s="17">
        <v>0</v>
      </c>
      <c r="AW5" s="17">
        <v>3.9691430512491903E-2</v>
      </c>
      <c r="AX5" s="17">
        <v>0</v>
      </c>
      <c r="AY5" s="17">
        <v>126.51913773109401</v>
      </c>
      <c r="AZ5" s="17">
        <v>4748.9853021272202</v>
      </c>
      <c r="BA5" s="17">
        <v>8.1066470483335795</v>
      </c>
      <c r="BB5" s="17">
        <v>0.15239083429485001</v>
      </c>
      <c r="BC5" s="17">
        <v>0.15239083429485001</v>
      </c>
      <c r="BD5" s="17">
        <v>0.35654275234070198</v>
      </c>
      <c r="BE5" s="17">
        <v>0</v>
      </c>
      <c r="BF5" s="17">
        <v>111.694052055415</v>
      </c>
      <c r="BG5" s="17">
        <v>0</v>
      </c>
      <c r="BH5" s="17">
        <v>0</v>
      </c>
      <c r="BI5" s="17">
        <v>41.174936438113001</v>
      </c>
      <c r="BJ5" s="17">
        <v>0</v>
      </c>
      <c r="BK5" s="17">
        <v>0</v>
      </c>
      <c r="BL5" s="17">
        <v>4896.7550021451298</v>
      </c>
      <c r="BM5" s="17">
        <v>126.4079133792</v>
      </c>
      <c r="BN5" s="17">
        <v>146.26704748864199</v>
      </c>
      <c r="BO5" s="17">
        <v>0</v>
      </c>
      <c r="BP5" s="17">
        <v>109.549218874106</v>
      </c>
      <c r="BQ5" s="17">
        <v>43401.7835065615</v>
      </c>
      <c r="BR5" s="17">
        <v>23.292037315879899</v>
      </c>
      <c r="BS5" s="17">
        <v>46.8726649698296</v>
      </c>
      <c r="BT5" s="17">
        <v>2.2566758406475702</v>
      </c>
      <c r="BU5" s="17">
        <v>0</v>
      </c>
      <c r="BV5" s="17">
        <v>63.8277710817528</v>
      </c>
      <c r="BW5" s="17">
        <v>13604.629776236299</v>
      </c>
      <c r="BX5" s="17">
        <v>0</v>
      </c>
      <c r="BY5" s="17">
        <v>1030.74962821447</v>
      </c>
      <c r="BZ5" s="17">
        <v>3436.2710083195302</v>
      </c>
      <c r="CA5" s="17">
        <v>132.38630759938701</v>
      </c>
      <c r="CB5" s="17">
        <v>365.681210888431</v>
      </c>
      <c r="CC5" s="17">
        <v>866.76754286198695</v>
      </c>
      <c r="CD5" s="17">
        <v>1094.6435777546701</v>
      </c>
      <c r="CE5" s="17">
        <v>1.0393115260433901</v>
      </c>
      <c r="CF5" s="17">
        <v>1.1341421155653999</v>
      </c>
      <c r="CG5" s="17">
        <v>557.22428319277697</v>
      </c>
      <c r="CH5" s="17">
        <v>34612.5296267023</v>
      </c>
      <c r="CI5" s="17">
        <v>910.59642864904094</v>
      </c>
      <c r="CJ5" s="17">
        <v>1249.9910752184101</v>
      </c>
      <c r="CL5" s="26">
        <f t="shared" si="0"/>
        <v>1.2539327224751182</v>
      </c>
      <c r="CM5" s="40">
        <f t="shared" si="1"/>
        <v>-1.0265433242225171E-6</v>
      </c>
      <c r="CN5" s="40">
        <f t="shared" si="2"/>
        <v>1.7101202623978676E-6</v>
      </c>
      <c r="CO5" s="40">
        <f t="shared" si="3"/>
        <v>-1.3917193791111852E-6</v>
      </c>
      <c r="CP5" s="40">
        <f t="shared" si="4"/>
        <v>-2.4758333434792373E-6</v>
      </c>
      <c r="CQ5" s="40">
        <f t="shared" si="5"/>
        <v>-3.3051720978636136E-6</v>
      </c>
      <c r="CR5" s="40">
        <f t="shared" si="6"/>
        <v>-3.9334489955353734E-6</v>
      </c>
      <c r="CS5" s="40">
        <f t="shared" si="7"/>
        <v>-1.4715857695326242E-6</v>
      </c>
      <c r="CT5" s="40">
        <f t="shared" si="8"/>
        <v>7.8109685816016775E-7</v>
      </c>
      <c r="CU5" s="40">
        <f t="shared" si="9"/>
        <v>0.18319868983039628</v>
      </c>
      <c r="CV5" s="40">
        <f t="shared" si="10"/>
        <v>-4.1448752815654372E-6</v>
      </c>
      <c r="CW5" s="40">
        <f t="shared" si="11"/>
        <v>4.8776293064064766E-7</v>
      </c>
      <c r="CX5" s="40">
        <f t="shared" si="12"/>
        <v>-1.3003640048582982E-6</v>
      </c>
      <c r="CY5" s="40">
        <f t="shared" si="13"/>
        <v>-4.89165537125844E-6</v>
      </c>
      <c r="CZ5" s="40">
        <f t="shared" si="14"/>
        <v>2.6723048703634583E-6</v>
      </c>
      <c r="DA5" s="40">
        <f t="shared" si="15"/>
        <v>-5.0950972065047113E-6</v>
      </c>
      <c r="DB5" s="40">
        <f t="shared" si="16"/>
        <v>-3.4670722277212278E-6</v>
      </c>
      <c r="DC5" s="40">
        <f t="shared" si="17"/>
        <v>1.4342259608653218E-6</v>
      </c>
      <c r="DD5" s="40">
        <f t="shared" si="18"/>
        <v>-3.6747819821089225E-6</v>
      </c>
      <c r="DE5" s="40">
        <f t="shared" si="19"/>
        <v>-1.3777543080816148E-5</v>
      </c>
      <c r="DF5" s="40">
        <f t="shared" si="20"/>
        <v>0</v>
      </c>
      <c r="DG5" s="40">
        <f t="shared" si="21"/>
        <v>0</v>
      </c>
      <c r="DH5" s="40">
        <f t="shared" si="22"/>
        <v>0</v>
      </c>
      <c r="DI5" s="40">
        <f t="shared" si="23"/>
        <v>0</v>
      </c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</row>
    <row r="6" spans="1:143" x14ac:dyDescent="0.3">
      <c r="A6" s="32" t="s">
        <v>173</v>
      </c>
      <c r="H6" s="17">
        <v>197270.80689000001</v>
      </c>
      <c r="I6" s="17">
        <v>3.1368959515000001</v>
      </c>
      <c r="J6" s="17">
        <v>39.258422177</v>
      </c>
      <c r="K6" s="17">
        <v>53.755980055000002</v>
      </c>
      <c r="L6" s="17">
        <v>469.4874471</v>
      </c>
      <c r="M6" s="17">
        <v>1330.8273369000001</v>
      </c>
      <c r="N6" s="17">
        <v>147.16066129000001</v>
      </c>
      <c r="O6" s="17">
        <v>1490.2459699000001</v>
      </c>
      <c r="P6" s="17">
        <v>159.33969363</v>
      </c>
      <c r="Q6" s="17">
        <v>353.07998698</v>
      </c>
      <c r="R6" s="17">
        <v>81.451516948000005</v>
      </c>
      <c r="S6" s="17">
        <v>452.30322075999999</v>
      </c>
      <c r="T6" s="17">
        <v>4967.0990616999998</v>
      </c>
      <c r="U6" s="17">
        <v>5.9009898631000004</v>
      </c>
      <c r="V6" s="17">
        <v>2838.0840880000001</v>
      </c>
      <c r="W6" s="17">
        <v>2.5681074034</v>
      </c>
      <c r="Y6" s="17">
        <v>5.0508640200000003E-2</v>
      </c>
      <c r="Z6" s="17">
        <v>1.5502678601</v>
      </c>
      <c r="AF6" s="17" t="s">
        <v>173</v>
      </c>
      <c r="AG6" s="17">
        <v>130.794052278061</v>
      </c>
      <c r="AH6" s="17">
        <v>29654.126146071801</v>
      </c>
      <c r="AI6" s="17">
        <v>2.56809949148795</v>
      </c>
      <c r="AJ6" s="17">
        <v>3.13687804093798</v>
      </c>
      <c r="AK6" s="17">
        <v>3.13687804093798</v>
      </c>
      <c r="AL6" s="17">
        <v>17.250799508655899</v>
      </c>
      <c r="AM6" s="17">
        <v>1319.1258805632999</v>
      </c>
      <c r="AN6" s="17">
        <v>39.258255617554497</v>
      </c>
      <c r="AO6" s="17">
        <v>0</v>
      </c>
      <c r="AP6" s="17">
        <v>0</v>
      </c>
      <c r="AQ6" s="17">
        <v>147.159610439613</v>
      </c>
      <c r="AR6" s="17">
        <v>53.755699007140301</v>
      </c>
      <c r="AS6" s="17">
        <v>81.450989490568006</v>
      </c>
      <c r="AT6" s="17">
        <v>0</v>
      </c>
      <c r="AU6" s="17">
        <v>0</v>
      </c>
      <c r="AV6" s="17">
        <v>0</v>
      </c>
      <c r="AW6" s="17">
        <v>0.52825598627203696</v>
      </c>
      <c r="AX6" s="17">
        <v>0</v>
      </c>
      <c r="AY6" s="17">
        <v>469.48140935102202</v>
      </c>
      <c r="AZ6" s="17">
        <v>44959.267153899797</v>
      </c>
      <c r="BA6" s="17">
        <v>97.256055620744505</v>
      </c>
      <c r="BB6" s="17">
        <v>5.05096308561582E-2</v>
      </c>
      <c r="BC6" s="17">
        <v>5.05096308561582E-2</v>
      </c>
      <c r="BD6" s="17">
        <v>0.417189340668491</v>
      </c>
      <c r="BE6" s="17">
        <v>0</v>
      </c>
      <c r="BF6" s="17">
        <v>1330.7859249353801</v>
      </c>
      <c r="BG6" s="17">
        <v>0</v>
      </c>
      <c r="BH6" s="17">
        <v>0</v>
      </c>
      <c r="BI6" s="17">
        <v>66.424164096934106</v>
      </c>
      <c r="BJ6" s="17">
        <v>0</v>
      </c>
      <c r="BK6" s="17">
        <v>0</v>
      </c>
      <c r="BL6" s="17">
        <v>22539.713452418899</v>
      </c>
      <c r="BM6" s="17">
        <v>898.56688566353398</v>
      </c>
      <c r="BN6" s="17">
        <v>1490.22493810538</v>
      </c>
      <c r="BO6" s="17">
        <v>0</v>
      </c>
      <c r="BP6" s="17">
        <v>252.840603408672</v>
      </c>
      <c r="BQ6" s="17">
        <v>246427.07742753599</v>
      </c>
      <c r="BR6" s="17">
        <v>73.791764180181303</v>
      </c>
      <c r="BS6" s="17">
        <v>168.15136919762699</v>
      </c>
      <c r="BT6" s="17">
        <v>13.8339423773166</v>
      </c>
      <c r="BU6" s="17">
        <v>0</v>
      </c>
      <c r="BV6" s="17">
        <v>353.07289748133002</v>
      </c>
      <c r="BW6" s="17">
        <v>78071.235601293098</v>
      </c>
      <c r="BX6" s="17">
        <v>0</v>
      </c>
      <c r="BY6" s="17">
        <v>7157.2478523631999</v>
      </c>
      <c r="BZ6" s="17">
        <v>15362.0287711123</v>
      </c>
      <c r="CA6" s="17">
        <v>452.300613954254</v>
      </c>
      <c r="CB6" s="17">
        <v>5359.8765247937099</v>
      </c>
      <c r="CC6" s="17">
        <v>5057.4059865299096</v>
      </c>
      <c r="CD6" s="17">
        <v>4966.95322342707</v>
      </c>
      <c r="CE6" s="17">
        <v>1.55027405467528</v>
      </c>
      <c r="CF6" s="17">
        <v>5.9009345107333004</v>
      </c>
      <c r="CG6" s="17">
        <v>2912.2142167811098</v>
      </c>
      <c r="CH6" s="17">
        <v>197263.679076373</v>
      </c>
      <c r="CI6" s="17">
        <v>2838.0229109581801</v>
      </c>
      <c r="CJ6" s="17">
        <v>5956.5067057247797</v>
      </c>
      <c r="CL6" s="26">
        <f t="shared" si="0"/>
        <v>1.2492268144919307</v>
      </c>
      <c r="CM6" s="40">
        <f t="shared" si="1"/>
        <v>-3.613212588006804E-5</v>
      </c>
      <c r="CN6" s="40">
        <f t="shared" si="2"/>
        <v>-5.7096449155726806E-6</v>
      </c>
      <c r="CO6" s="40">
        <f t="shared" si="3"/>
        <v>-4.2426423749894806E-6</v>
      </c>
      <c r="CP6" s="40">
        <f t="shared" si="4"/>
        <v>-5.228215715046717E-6</v>
      </c>
      <c r="CQ6" s="40">
        <f t="shared" si="5"/>
        <v>-1.2860299067139709E-5</v>
      </c>
      <c r="CR6" s="40">
        <f t="shared" si="6"/>
        <v>-3.1117458645292589E-5</v>
      </c>
      <c r="CS6" s="40">
        <f t="shared" si="7"/>
        <v>-7.1408376246146905E-6</v>
      </c>
      <c r="CT6" s="40">
        <f t="shared" si="8"/>
        <v>-1.4112968627231952E-5</v>
      </c>
      <c r="CU6" s="40">
        <f t="shared" si="9"/>
        <v>0.58680236950743025</v>
      </c>
      <c r="CV6" s="40">
        <f t="shared" si="10"/>
        <v>-2.0079015892752018E-5</v>
      </c>
      <c r="CW6" s="40">
        <f t="shared" si="11"/>
        <v>-6.4757226355466867E-6</v>
      </c>
      <c r="CX6" s="40">
        <f t="shared" si="12"/>
        <v>-5.7634030144725341E-6</v>
      </c>
      <c r="CY6" s="40">
        <f t="shared" si="13"/>
        <v>-2.9360854518534464E-5</v>
      </c>
      <c r="CZ6" s="40">
        <f t="shared" si="14"/>
        <v>-9.3801833224770395E-6</v>
      </c>
      <c r="DA6" s="40">
        <f t="shared" si="15"/>
        <v>-2.1555753784267002E-5</v>
      </c>
      <c r="DB6" s="40">
        <f t="shared" si="16"/>
        <v>-3.080833784244316E-6</v>
      </c>
      <c r="DC6" s="40">
        <f t="shared" si="17"/>
        <v>0</v>
      </c>
      <c r="DD6" s="40">
        <f t="shared" si="18"/>
        <v>1.9613597876993441E-5</v>
      </c>
      <c r="DE6" s="40">
        <f t="shared" si="19"/>
        <v>3.9958096529596839E-6</v>
      </c>
      <c r="DF6" s="40">
        <f t="shared" si="20"/>
        <v>0</v>
      </c>
      <c r="DG6" s="40">
        <f t="shared" si="21"/>
        <v>0</v>
      </c>
      <c r="DH6" s="40">
        <f t="shared" si="22"/>
        <v>0</v>
      </c>
      <c r="DI6" s="40">
        <f t="shared" si="23"/>
        <v>0</v>
      </c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</row>
    <row r="7" spans="1:143" x14ac:dyDescent="0.3">
      <c r="A7" s="32" t="s">
        <v>174</v>
      </c>
      <c r="H7" s="17">
        <v>54290.191277999998</v>
      </c>
      <c r="I7" s="17">
        <v>1.5112770621</v>
      </c>
      <c r="J7" s="17">
        <v>3.1112028851</v>
      </c>
      <c r="K7" s="17">
        <v>6.8924770879999997</v>
      </c>
      <c r="L7" s="17">
        <v>245.67692051</v>
      </c>
      <c r="M7" s="17">
        <v>198.87402729999999</v>
      </c>
      <c r="N7" s="17">
        <v>44.844798541000003</v>
      </c>
      <c r="O7" s="17">
        <v>268.57927095999997</v>
      </c>
      <c r="P7" s="17">
        <v>216.77723186</v>
      </c>
      <c r="Q7" s="17">
        <v>74.668547523000001</v>
      </c>
      <c r="R7" s="17">
        <v>18.820458079000002</v>
      </c>
      <c r="S7" s="17">
        <v>247.39828567000001</v>
      </c>
      <c r="T7" s="17">
        <v>1844.9057319000001</v>
      </c>
      <c r="U7" s="17">
        <v>2.1770235089000001</v>
      </c>
      <c r="V7" s="17">
        <v>1420.2946153</v>
      </c>
      <c r="W7" s="17">
        <v>3.1291389395999998</v>
      </c>
      <c r="X7" s="17">
        <v>634.49786825000001</v>
      </c>
      <c r="Y7" s="17">
        <v>0.15106957569999999</v>
      </c>
      <c r="Z7" s="17">
        <v>0.8813414034</v>
      </c>
      <c r="AF7" s="17" t="s">
        <v>174</v>
      </c>
      <c r="AG7" s="17">
        <v>20.315815168316501</v>
      </c>
      <c r="AH7" s="17">
        <v>11071.870000139599</v>
      </c>
      <c r="AI7" s="17">
        <v>3.1291552331090098</v>
      </c>
      <c r="AJ7" s="17">
        <v>1.51127991537649</v>
      </c>
      <c r="AK7" s="17">
        <v>1.51127991537649</v>
      </c>
      <c r="AL7" s="17">
        <v>1.8915728340584299</v>
      </c>
      <c r="AM7" s="17">
        <v>136.92260804587099</v>
      </c>
      <c r="AN7" s="17">
        <v>3.1111997737892598</v>
      </c>
      <c r="AO7" s="17">
        <v>0</v>
      </c>
      <c r="AP7" s="17">
        <v>0</v>
      </c>
      <c r="AQ7" s="17">
        <v>44.8449108781858</v>
      </c>
      <c r="AR7" s="17">
        <v>6.8924408792890697</v>
      </c>
      <c r="AS7" s="17">
        <v>18.820450341500301</v>
      </c>
      <c r="AT7" s="17">
        <v>0</v>
      </c>
      <c r="AU7" s="17">
        <v>634.49528624279196</v>
      </c>
      <c r="AV7" s="17">
        <v>0</v>
      </c>
      <c r="AW7" s="17">
        <v>6.4180522551414806E-2</v>
      </c>
      <c r="AX7" s="17">
        <v>0</v>
      </c>
      <c r="AY7" s="17">
        <v>245.676236951616</v>
      </c>
      <c r="AZ7" s="17">
        <v>7958.7337779398704</v>
      </c>
      <c r="BA7" s="17">
        <v>10.692600333805901</v>
      </c>
      <c r="BB7" s="17">
        <v>0.151069898904861</v>
      </c>
      <c r="BC7" s="17">
        <v>0.151069898904861</v>
      </c>
      <c r="BD7" s="17">
        <v>0.68702962486310903</v>
      </c>
      <c r="BE7" s="17">
        <v>0</v>
      </c>
      <c r="BF7" s="17">
        <v>198.873290698804</v>
      </c>
      <c r="BG7" s="17">
        <v>0</v>
      </c>
      <c r="BH7" s="17">
        <v>0</v>
      </c>
      <c r="BI7" s="17">
        <v>34.377598606640603</v>
      </c>
      <c r="BJ7" s="17">
        <v>0</v>
      </c>
      <c r="BK7" s="17">
        <v>0</v>
      </c>
      <c r="BL7" s="17">
        <v>9390.0587688585692</v>
      </c>
      <c r="BM7" s="17">
        <v>178.56229610575701</v>
      </c>
      <c r="BN7" s="17">
        <v>268.57889216129399</v>
      </c>
      <c r="BO7" s="17">
        <v>0</v>
      </c>
      <c r="BP7" s="17">
        <v>235.98928605517</v>
      </c>
      <c r="BQ7" s="17">
        <v>70846.232197401798</v>
      </c>
      <c r="BR7" s="17">
        <v>16.8027062116184</v>
      </c>
      <c r="BS7" s="17">
        <v>93.928963803595707</v>
      </c>
      <c r="BT7" s="17">
        <v>4.3376912425081304</v>
      </c>
      <c r="BU7" s="17">
        <v>0</v>
      </c>
      <c r="BV7" s="17">
        <v>74.668236221321905</v>
      </c>
      <c r="BW7" s="17">
        <v>21093.5819228988</v>
      </c>
      <c r="BX7" s="17">
        <v>0</v>
      </c>
      <c r="BY7" s="17">
        <v>1750.7108880153301</v>
      </c>
      <c r="BZ7" s="17">
        <v>5504.1689183565504</v>
      </c>
      <c r="CA7" s="17">
        <v>247.39808133601201</v>
      </c>
      <c r="CB7" s="17">
        <v>604.05640306497605</v>
      </c>
      <c r="CC7" s="17">
        <v>1359.9992083100301</v>
      </c>
      <c r="CD7" s="17">
        <v>1844.89798472707</v>
      </c>
      <c r="CE7" s="17">
        <v>0.88131437495547904</v>
      </c>
      <c r="CF7" s="17">
        <v>2.1770186064820498</v>
      </c>
      <c r="CG7" s="17">
        <v>861.93316038185799</v>
      </c>
      <c r="CH7" s="17">
        <v>54289.918834857199</v>
      </c>
      <c r="CI7" s="17">
        <v>1420.28580220612</v>
      </c>
      <c r="CJ7" s="17">
        <v>2010.5660484160601</v>
      </c>
      <c r="CL7" s="26">
        <f t="shared" si="0"/>
        <v>1.304961099921824</v>
      </c>
      <c r="CM7" s="40">
        <f t="shared" si="1"/>
        <v>-5.0182756108653544E-6</v>
      </c>
      <c r="CN7" s="40">
        <f t="shared" si="2"/>
        <v>1.8879903371272878E-6</v>
      </c>
      <c r="CO7" s="40">
        <f t="shared" si="3"/>
        <v>-1.0000346666739195E-6</v>
      </c>
      <c r="CP7" s="40">
        <f t="shared" si="4"/>
        <v>-5.2533668908467606E-6</v>
      </c>
      <c r="CQ7" s="40">
        <f t="shared" si="5"/>
        <v>-2.7823467608526456E-6</v>
      </c>
      <c r="CR7" s="40">
        <f t="shared" si="6"/>
        <v>-3.7038581960468255E-6</v>
      </c>
      <c r="CS7" s="40">
        <f t="shared" si="7"/>
        <v>2.505021528739112E-6</v>
      </c>
      <c r="CT7" s="40">
        <f t="shared" si="8"/>
        <v>-1.4103795301362391E-6</v>
      </c>
      <c r="CU7" s="40">
        <f t="shared" si="9"/>
        <v>8.862579354079772E-2</v>
      </c>
      <c r="CV7" s="40">
        <f t="shared" si="10"/>
        <v>-4.169113882922367E-6</v>
      </c>
      <c r="CW7" s="40">
        <f t="shared" si="11"/>
        <v>-4.1112175208659821E-7</v>
      </c>
      <c r="CX7" s="40">
        <f t="shared" si="12"/>
        <v>-8.2593130118631617E-7</v>
      </c>
      <c r="CY7" s="40">
        <f t="shared" si="13"/>
        <v>-4.1992242726073348E-6</v>
      </c>
      <c r="CZ7" s="40">
        <f t="shared" si="14"/>
        <v>-2.2518902208529148E-6</v>
      </c>
      <c r="DA7" s="40">
        <f t="shared" si="15"/>
        <v>-6.2051167307609571E-6</v>
      </c>
      <c r="DB7" s="40">
        <f t="shared" si="16"/>
        <v>5.2070263815400235E-6</v>
      </c>
      <c r="DC7" s="40">
        <f t="shared" si="17"/>
        <v>-4.0693709738839594E-6</v>
      </c>
      <c r="DD7" s="40">
        <f t="shared" si="18"/>
        <v>2.1394437597110404E-6</v>
      </c>
      <c r="DE7" s="40">
        <f t="shared" si="19"/>
        <v>-3.0667394515554302E-5</v>
      </c>
      <c r="DF7" s="40">
        <f t="shared" si="20"/>
        <v>0</v>
      </c>
      <c r="DG7" s="40">
        <f t="shared" si="21"/>
        <v>0</v>
      </c>
      <c r="DH7" s="40">
        <f t="shared" si="22"/>
        <v>0</v>
      </c>
      <c r="DI7" s="40">
        <f t="shared" si="23"/>
        <v>0</v>
      </c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</row>
    <row r="8" spans="1:143" x14ac:dyDescent="0.3">
      <c r="A8" s="32" t="s">
        <v>175</v>
      </c>
      <c r="H8" s="17">
        <v>20528.237087000001</v>
      </c>
      <c r="I8" s="17">
        <v>0.7003997864</v>
      </c>
      <c r="J8" s="17">
        <v>0.62221596099999998</v>
      </c>
      <c r="K8" s="17">
        <v>3.4057509292999999</v>
      </c>
      <c r="L8" s="17">
        <v>100.31260154</v>
      </c>
      <c r="M8" s="17">
        <v>93.372856063</v>
      </c>
      <c r="N8" s="17">
        <v>25.869125283999999</v>
      </c>
      <c r="O8" s="17">
        <v>134.75576745999999</v>
      </c>
      <c r="P8" s="17">
        <v>0.96375285700000002</v>
      </c>
      <c r="Q8" s="17">
        <v>61.127893219000001</v>
      </c>
      <c r="R8" s="17">
        <v>12.35653613</v>
      </c>
      <c r="S8" s="17">
        <v>113.24206624999999</v>
      </c>
      <c r="T8" s="17">
        <v>719.84469850999994</v>
      </c>
      <c r="U8" s="17">
        <v>1.0053348479999999</v>
      </c>
      <c r="V8" s="17">
        <v>567.04065772000001</v>
      </c>
      <c r="W8" s="17">
        <v>1.4076401578</v>
      </c>
      <c r="X8" s="17">
        <v>6.5212344595999996</v>
      </c>
      <c r="Y8" s="17">
        <v>3.8098889599999998E-2</v>
      </c>
      <c r="Z8" s="17">
        <v>0.25683347579999999</v>
      </c>
      <c r="AF8" s="17" t="s">
        <v>175</v>
      </c>
      <c r="AG8" s="17">
        <v>10.1199711688663</v>
      </c>
      <c r="AH8" s="17">
        <v>3795.1407486061798</v>
      </c>
      <c r="AI8" s="17">
        <v>1.4076764934936099</v>
      </c>
      <c r="AJ8" s="17">
        <v>0.700398201238843</v>
      </c>
      <c r="AK8" s="17">
        <v>0.700398201238843</v>
      </c>
      <c r="AL8" s="17">
        <v>0.62810229773971005</v>
      </c>
      <c r="AM8" s="17">
        <v>69.546699456154997</v>
      </c>
      <c r="AN8" s="17">
        <v>0.62221515367907798</v>
      </c>
      <c r="AO8" s="17">
        <v>0</v>
      </c>
      <c r="AP8" s="17">
        <v>0</v>
      </c>
      <c r="AQ8" s="17">
        <v>25.869099152036199</v>
      </c>
      <c r="AR8" s="17">
        <v>3.4057553900935802</v>
      </c>
      <c r="AS8" s="17">
        <v>12.3564807352932</v>
      </c>
      <c r="AT8" s="17">
        <v>0</v>
      </c>
      <c r="AU8" s="17">
        <v>6.5212545172968897</v>
      </c>
      <c r="AV8" s="17">
        <v>0</v>
      </c>
      <c r="AW8" s="17">
        <v>3.4113731857338798E-2</v>
      </c>
      <c r="AX8" s="17">
        <v>0</v>
      </c>
      <c r="AY8" s="17">
        <v>100.312404654337</v>
      </c>
      <c r="AZ8" s="17">
        <v>4288.9015058116101</v>
      </c>
      <c r="BA8" s="17">
        <v>4.93501040121365</v>
      </c>
      <c r="BB8" s="17">
        <v>3.8099705218229897E-2</v>
      </c>
      <c r="BC8" s="17">
        <v>3.8099705218229897E-2</v>
      </c>
      <c r="BD8" s="17">
        <v>0.30892589956844502</v>
      </c>
      <c r="BE8" s="17">
        <v>0</v>
      </c>
      <c r="BF8" s="17">
        <v>93.372572605201697</v>
      </c>
      <c r="BG8" s="17">
        <v>0</v>
      </c>
      <c r="BH8" s="17">
        <v>0</v>
      </c>
      <c r="BI8" s="17">
        <v>9.57506955463327</v>
      </c>
      <c r="BJ8" s="17">
        <v>0</v>
      </c>
      <c r="BK8" s="17">
        <v>0</v>
      </c>
      <c r="BL8" s="17">
        <v>3095.29060889743</v>
      </c>
      <c r="BM8" s="17">
        <v>67.794168357060599</v>
      </c>
      <c r="BN8" s="17">
        <v>134.756290972492</v>
      </c>
      <c r="BO8" s="17">
        <v>0</v>
      </c>
      <c r="BP8" s="17">
        <v>17.425578342779598</v>
      </c>
      <c r="BQ8" s="17">
        <v>26833.432687820001</v>
      </c>
      <c r="BR8" s="17">
        <v>1.1407959754092001</v>
      </c>
      <c r="BS8" s="17">
        <v>10.6500635934787</v>
      </c>
      <c r="BT8" s="17">
        <v>2.4202476891573999</v>
      </c>
      <c r="BU8" s="17">
        <v>0</v>
      </c>
      <c r="BV8" s="17">
        <v>61.127741574210297</v>
      </c>
      <c r="BW8" s="17">
        <v>8560.7344989864105</v>
      </c>
      <c r="BX8" s="17">
        <v>0</v>
      </c>
      <c r="BY8" s="17">
        <v>971.73131530349497</v>
      </c>
      <c r="BZ8" s="17">
        <v>1526.2288158904</v>
      </c>
      <c r="CA8" s="17">
        <v>113.241869817126</v>
      </c>
      <c r="CB8" s="17">
        <v>318.86818447011302</v>
      </c>
      <c r="CC8" s="17">
        <v>597.23805794306497</v>
      </c>
      <c r="CD8" s="17">
        <v>719.84417188284499</v>
      </c>
      <c r="CE8" s="17">
        <v>0.25682056752558702</v>
      </c>
      <c r="CF8" s="17">
        <v>1.0053356921476899</v>
      </c>
      <c r="CG8" s="17">
        <v>313.53309210866598</v>
      </c>
      <c r="CH8" s="17">
        <v>20528.190923350801</v>
      </c>
      <c r="CI8" s="17">
        <v>567.03909465880702</v>
      </c>
      <c r="CJ8" s="17">
        <v>595.304748119127</v>
      </c>
      <c r="CL8" s="26">
        <f t="shared" si="0"/>
        <v>1.3071503859259703</v>
      </c>
      <c r="CM8" s="40">
        <f t="shared" si="1"/>
        <v>-2.2487878040564664E-6</v>
      </c>
      <c r="CN8" s="40">
        <f t="shared" si="2"/>
        <v>-2.2632233586911916E-6</v>
      </c>
      <c r="CO8" s="40">
        <f t="shared" si="3"/>
        <v>-1.2974931094748183E-6</v>
      </c>
      <c r="CP8" s="40">
        <f t="shared" si="4"/>
        <v>1.3097826802071353E-6</v>
      </c>
      <c r="CQ8" s="40">
        <f t="shared" si="5"/>
        <v>-1.9627211335253647E-6</v>
      </c>
      <c r="CR8" s="40">
        <f t="shared" si="6"/>
        <v>-3.0357623216804074E-6</v>
      </c>
      <c r="CS8" s="40">
        <f t="shared" si="7"/>
        <v>-1.0101603170993818E-6</v>
      </c>
      <c r="CT8" s="40">
        <f t="shared" si="8"/>
        <v>3.8848985974904555E-6</v>
      </c>
      <c r="CU8" s="40">
        <f t="shared" si="9"/>
        <v>17.080961541346277</v>
      </c>
      <c r="CV8" s="40">
        <f t="shared" si="10"/>
        <v>-2.4807789327845387E-6</v>
      </c>
      <c r="CW8" s="40">
        <f t="shared" si="11"/>
        <v>-4.4830287563988507E-6</v>
      </c>
      <c r="CX8" s="40">
        <f t="shared" si="12"/>
        <v>-1.7346281333119482E-6</v>
      </c>
      <c r="CY8" s="40">
        <f t="shared" si="13"/>
        <v>-7.315844043090138E-7</v>
      </c>
      <c r="CZ8" s="40">
        <f t="shared" si="14"/>
        <v>8.3966818781876014E-7</v>
      </c>
      <c r="DA8" s="40">
        <f t="shared" si="15"/>
        <v>-2.7565240194262323E-6</v>
      </c>
      <c r="DB8" s="40">
        <f t="shared" si="16"/>
        <v>2.5813197647568354E-5</v>
      </c>
      <c r="DC8" s="40">
        <f t="shared" si="17"/>
        <v>3.0757515335974789E-6</v>
      </c>
      <c r="DD8" s="40">
        <f t="shared" si="18"/>
        <v>2.1407926542275453E-5</v>
      </c>
      <c r="DE8" s="40">
        <f t="shared" si="19"/>
        <v>-5.0259314416717049E-5</v>
      </c>
      <c r="DF8" s="40">
        <f t="shared" si="20"/>
        <v>0</v>
      </c>
      <c r="DG8" s="40">
        <f t="shared" si="21"/>
        <v>0</v>
      </c>
      <c r="DH8" s="40">
        <f t="shared" si="22"/>
        <v>0</v>
      </c>
      <c r="DI8" s="40">
        <f t="shared" si="23"/>
        <v>0</v>
      </c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</row>
    <row r="9" spans="1:143" x14ac:dyDescent="0.3">
      <c r="A9" s="32" t="s">
        <v>176</v>
      </c>
      <c r="H9" s="17">
        <v>4382.0820696000001</v>
      </c>
      <c r="I9" s="17">
        <v>0.20137977300000001</v>
      </c>
      <c r="J9" s="17">
        <v>0.50542535359999996</v>
      </c>
      <c r="K9" s="17">
        <v>1.182868553</v>
      </c>
      <c r="L9" s="17">
        <v>9.2726742850000008</v>
      </c>
      <c r="M9" s="17">
        <v>16.153093233</v>
      </c>
      <c r="N9" s="17">
        <v>2.0816515849999999</v>
      </c>
      <c r="O9" s="17">
        <v>37.105244581000001</v>
      </c>
      <c r="P9" s="17">
        <v>0.15025262310000001</v>
      </c>
      <c r="Q9" s="17">
        <v>15.064331334</v>
      </c>
      <c r="R9" s="17">
        <v>4.0298592948999996</v>
      </c>
      <c r="S9" s="17">
        <v>10.786522</v>
      </c>
      <c r="T9" s="17">
        <v>109.30739502</v>
      </c>
      <c r="U9" s="17">
        <v>0.29420569569999999</v>
      </c>
      <c r="V9" s="17">
        <v>71.559408500000004</v>
      </c>
      <c r="W9" s="17">
        <v>5.7852690999999998E-2</v>
      </c>
      <c r="X9" s="17">
        <v>52.281950764999998</v>
      </c>
      <c r="Y9" s="17">
        <v>6.9360346999999996E-3</v>
      </c>
      <c r="Z9" s="17">
        <v>1.9863551199999999E-2</v>
      </c>
      <c r="AF9" s="17" t="s">
        <v>176</v>
      </c>
      <c r="AG9" s="17">
        <v>2.9101898825311201</v>
      </c>
      <c r="AH9" s="17">
        <v>705.20178848757496</v>
      </c>
      <c r="AI9" s="17">
        <v>5.7853873232030999E-2</v>
      </c>
      <c r="AJ9" s="17">
        <v>0.20137934557363599</v>
      </c>
      <c r="AK9" s="17">
        <v>0.20137934557363599</v>
      </c>
      <c r="AL9" s="17">
        <v>0.15330030025298</v>
      </c>
      <c r="AM9" s="17">
        <v>25.024772454000001</v>
      </c>
      <c r="AN9" s="17">
        <v>0.50541733535503697</v>
      </c>
      <c r="AO9" s="17">
        <v>0</v>
      </c>
      <c r="AP9" s="17">
        <v>0</v>
      </c>
      <c r="AQ9" s="17">
        <v>2.0816478513897301</v>
      </c>
      <c r="AR9" s="17">
        <v>1.1828620487592101</v>
      </c>
      <c r="AS9" s="17">
        <v>4.0298383607092196</v>
      </c>
      <c r="AT9" s="17">
        <v>0</v>
      </c>
      <c r="AU9" s="17">
        <v>52.281907833462803</v>
      </c>
      <c r="AV9" s="17">
        <v>0</v>
      </c>
      <c r="AW9" s="17">
        <v>1.12962105249756E-2</v>
      </c>
      <c r="AX9" s="17">
        <v>0</v>
      </c>
      <c r="AY9" s="17">
        <v>9.2727092729267309</v>
      </c>
      <c r="AZ9" s="17">
        <v>1010.3694309632</v>
      </c>
      <c r="BA9" s="17">
        <v>1.7851053863875599</v>
      </c>
      <c r="BB9" s="17">
        <v>6.9357830850377399E-3</v>
      </c>
      <c r="BC9" s="17">
        <v>6.9357830850377399E-3</v>
      </c>
      <c r="BD9" s="17">
        <v>1.10844387396176E-2</v>
      </c>
      <c r="BE9" s="17">
        <v>0</v>
      </c>
      <c r="BF9" s="17">
        <v>16.153068474511802</v>
      </c>
      <c r="BG9" s="17">
        <v>0</v>
      </c>
      <c r="BH9" s="17">
        <v>0</v>
      </c>
      <c r="BI9" s="17">
        <v>0.88843053772384095</v>
      </c>
      <c r="BJ9" s="17">
        <v>0</v>
      </c>
      <c r="BK9" s="17">
        <v>0</v>
      </c>
      <c r="BL9" s="17">
        <v>679.54205286715501</v>
      </c>
      <c r="BM9" s="17">
        <v>8.7668452238518206</v>
      </c>
      <c r="BN9" s="17">
        <v>37.105454370167102</v>
      </c>
      <c r="BO9" s="17">
        <v>0</v>
      </c>
      <c r="BP9" s="17">
        <v>4.2137159151080503</v>
      </c>
      <c r="BQ9" s="17">
        <v>5570.2918640629996</v>
      </c>
      <c r="BR9" s="17">
        <v>1.3418075305422801</v>
      </c>
      <c r="BS9" s="17">
        <v>1.7315070148315901</v>
      </c>
      <c r="BT9" s="17">
        <v>0.367467116879577</v>
      </c>
      <c r="BU9" s="17">
        <v>0</v>
      </c>
      <c r="BV9" s="17">
        <v>15.0643964047024</v>
      </c>
      <c r="BW9" s="17">
        <v>1627.3089706278099</v>
      </c>
      <c r="BX9" s="17">
        <v>0</v>
      </c>
      <c r="BY9" s="17">
        <v>132.75268775387499</v>
      </c>
      <c r="BZ9" s="17">
        <v>309.10686650427402</v>
      </c>
      <c r="CA9" s="17">
        <v>10.7865877886539</v>
      </c>
      <c r="CB9" s="17">
        <v>108.510557827808</v>
      </c>
      <c r="CC9" s="17">
        <v>61.111265732987199</v>
      </c>
      <c r="CD9" s="17">
        <v>109.30647585408499</v>
      </c>
      <c r="CE9" s="17">
        <v>1.9861341905168198E-2</v>
      </c>
      <c r="CF9" s="17">
        <v>0.29420625663453398</v>
      </c>
      <c r="CG9" s="17">
        <v>65.406195327303706</v>
      </c>
      <c r="CH9" s="17">
        <v>4382.0688037170003</v>
      </c>
      <c r="CI9" s="17">
        <v>71.558970072587201</v>
      </c>
      <c r="CJ9" s="17">
        <v>76.630246559191207</v>
      </c>
      <c r="CL9" s="26">
        <f t="shared" si="0"/>
        <v>1.2711557288507458</v>
      </c>
      <c r="CM9" s="40">
        <f t="shared" si="1"/>
        <v>-3.0273013579169457E-6</v>
      </c>
      <c r="CN9" s="40">
        <f t="shared" si="2"/>
        <v>-2.1224890546713832E-6</v>
      </c>
      <c r="CO9" s="40">
        <f t="shared" si="3"/>
        <v>-1.5864350503751344E-5</v>
      </c>
      <c r="CP9" s="40">
        <f t="shared" si="4"/>
        <v>-5.4987012491503883E-6</v>
      </c>
      <c r="CQ9" s="40">
        <f t="shared" si="5"/>
        <v>3.77322934621637E-6</v>
      </c>
      <c r="CR9" s="40">
        <f t="shared" si="6"/>
        <v>-1.532739757094498E-6</v>
      </c>
      <c r="CS9" s="40">
        <f t="shared" si="7"/>
        <v>-1.7935807782359633E-6</v>
      </c>
      <c r="CT9" s="40">
        <f t="shared" si="8"/>
        <v>5.6538952773477349E-6</v>
      </c>
      <c r="CU9" s="40">
        <f t="shared" si="9"/>
        <v>27.044208667848874</v>
      </c>
      <c r="CV9" s="40">
        <f t="shared" si="10"/>
        <v>4.3195214548176223E-6</v>
      </c>
      <c r="CW9" s="40">
        <f t="shared" si="11"/>
        <v>-5.1947696552256076E-6</v>
      </c>
      <c r="CX9" s="40">
        <f t="shared" si="12"/>
        <v>6.0991535455646774E-6</v>
      </c>
      <c r="CY9" s="40">
        <f t="shared" si="13"/>
        <v>-8.4090002770576028E-6</v>
      </c>
      <c r="CZ9" s="40">
        <f t="shared" si="14"/>
        <v>1.9066066435386587E-6</v>
      </c>
      <c r="DA9" s="40">
        <f t="shared" si="15"/>
        <v>-6.1267612742057031E-6</v>
      </c>
      <c r="DB9" s="40">
        <f t="shared" si="16"/>
        <v>2.0435212443288581E-5</v>
      </c>
      <c r="DC9" s="40">
        <f t="shared" si="17"/>
        <v>-8.2115408025920134E-7</v>
      </c>
      <c r="DD9" s="40">
        <f t="shared" si="18"/>
        <v>-3.6276485505422584E-5</v>
      </c>
      <c r="DE9" s="40">
        <f t="shared" si="19"/>
        <v>-1.1122355763861996E-4</v>
      </c>
      <c r="DF9" s="40">
        <f t="shared" si="20"/>
        <v>0</v>
      </c>
      <c r="DG9" s="40">
        <f t="shared" si="21"/>
        <v>0</v>
      </c>
      <c r="DH9" s="40">
        <f t="shared" si="22"/>
        <v>0</v>
      </c>
      <c r="DI9" s="40">
        <f t="shared" si="23"/>
        <v>0</v>
      </c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</row>
    <row r="10" spans="1:143" x14ac:dyDescent="0.3">
      <c r="A10" s="32" t="s">
        <v>177</v>
      </c>
      <c r="H10" s="17">
        <v>3881.0191979000001</v>
      </c>
      <c r="I10" s="17">
        <v>0.1294868448</v>
      </c>
      <c r="J10" s="17">
        <v>0.14868972420000001</v>
      </c>
      <c r="K10" s="17">
        <v>0.63561100199999998</v>
      </c>
      <c r="L10" s="17">
        <v>16.62513817</v>
      </c>
      <c r="M10" s="17">
        <v>15.796580529</v>
      </c>
      <c r="N10" s="17">
        <v>4.5179258483</v>
      </c>
      <c r="O10" s="17">
        <v>22.200039366999999</v>
      </c>
      <c r="P10" s="17">
        <v>7.9268080573999997</v>
      </c>
      <c r="Q10" s="17">
        <v>14.905277867000001</v>
      </c>
      <c r="R10" s="17">
        <v>1.5848665844000001</v>
      </c>
      <c r="S10" s="17">
        <v>21.038630722000001</v>
      </c>
      <c r="T10" s="17">
        <v>112.78353328</v>
      </c>
      <c r="U10" s="17">
        <v>0.18656560699999999</v>
      </c>
      <c r="V10" s="17">
        <v>84.941871638999999</v>
      </c>
      <c r="W10" s="17">
        <v>0.26122365199999997</v>
      </c>
      <c r="Y10" s="17">
        <v>6.9407343999999998E-3</v>
      </c>
      <c r="Z10" s="17">
        <v>1.58354312E-2</v>
      </c>
      <c r="AF10" s="17" t="s">
        <v>177</v>
      </c>
      <c r="AG10" s="17">
        <v>1.8869461944366299</v>
      </c>
      <c r="AH10" s="17">
        <v>678.16216103650095</v>
      </c>
      <c r="AI10" s="17">
        <v>0.26122289148299399</v>
      </c>
      <c r="AJ10" s="17">
        <v>0.12948655708956799</v>
      </c>
      <c r="AK10" s="17">
        <v>0.12948655708956799</v>
      </c>
      <c r="AL10" s="17">
        <v>4.1239327303692397E-2</v>
      </c>
      <c r="AM10" s="17">
        <v>12.9114109028478</v>
      </c>
      <c r="AN10" s="17">
        <v>0.14868945799831401</v>
      </c>
      <c r="AO10" s="17">
        <v>0</v>
      </c>
      <c r="AP10" s="17">
        <v>0</v>
      </c>
      <c r="AQ10" s="17">
        <v>4.5179565710411698</v>
      </c>
      <c r="AR10" s="17">
        <v>0.63559938290183104</v>
      </c>
      <c r="AS10" s="17">
        <v>1.5848725814470099</v>
      </c>
      <c r="AT10" s="17">
        <v>0</v>
      </c>
      <c r="AU10" s="17">
        <v>0</v>
      </c>
      <c r="AV10" s="17">
        <v>0</v>
      </c>
      <c r="AW10" s="17">
        <v>6.3684026329800204E-3</v>
      </c>
      <c r="AX10" s="17">
        <v>0</v>
      </c>
      <c r="AY10" s="17">
        <v>16.625141634782299</v>
      </c>
      <c r="AZ10" s="17">
        <v>769.87409139349097</v>
      </c>
      <c r="BA10" s="17">
        <v>0.93118637808164695</v>
      </c>
      <c r="BB10" s="17">
        <v>6.9404002546338403E-3</v>
      </c>
      <c r="BC10" s="17">
        <v>6.9404002546338403E-3</v>
      </c>
      <c r="BD10" s="17">
        <v>5.7329922042361599E-2</v>
      </c>
      <c r="BE10" s="17">
        <v>0</v>
      </c>
      <c r="BF10" s="17">
        <v>15.7966193372907</v>
      </c>
      <c r="BG10" s="17">
        <v>0</v>
      </c>
      <c r="BH10" s="17">
        <v>0</v>
      </c>
      <c r="BI10" s="17">
        <v>0.59747821372707899</v>
      </c>
      <c r="BJ10" s="17">
        <v>0</v>
      </c>
      <c r="BK10" s="17">
        <v>0</v>
      </c>
      <c r="BL10" s="17">
        <v>699.68654465078498</v>
      </c>
      <c r="BM10" s="17">
        <v>8.8582552487089803</v>
      </c>
      <c r="BN10" s="17">
        <v>22.2002704813242</v>
      </c>
      <c r="BO10" s="17">
        <v>0</v>
      </c>
      <c r="BP10" s="17">
        <v>11.9788940347724</v>
      </c>
      <c r="BQ10" s="17">
        <v>5024.2409541603902</v>
      </c>
      <c r="BR10" s="17">
        <v>0.32452723279154699</v>
      </c>
      <c r="BS10" s="17">
        <v>4.3153765566009001</v>
      </c>
      <c r="BT10" s="17">
        <v>0.44914601029283002</v>
      </c>
      <c r="BU10" s="17">
        <v>0</v>
      </c>
      <c r="BV10" s="17">
        <v>14.905132558408701</v>
      </c>
      <c r="BW10" s="17">
        <v>1491.5892649382399</v>
      </c>
      <c r="BX10" s="17">
        <v>0</v>
      </c>
      <c r="BY10" s="17">
        <v>151.66208167198499</v>
      </c>
      <c r="BZ10" s="17">
        <v>322.60694429980799</v>
      </c>
      <c r="CA10" s="17">
        <v>21.038768407215599</v>
      </c>
      <c r="CB10" s="17">
        <v>59.482772199716102</v>
      </c>
      <c r="CC10" s="17">
        <v>80.502835887057202</v>
      </c>
      <c r="CD10" s="17">
        <v>112.783897708361</v>
      </c>
      <c r="CE10" s="17">
        <v>1.5834069080970199E-2</v>
      </c>
      <c r="CF10" s="17">
        <v>0.18656640290018001</v>
      </c>
      <c r="CG10" s="17">
        <v>57.756855007523299</v>
      </c>
      <c r="CH10" s="17">
        <v>3881.0154918787198</v>
      </c>
      <c r="CI10" s="17">
        <v>84.941666417544198</v>
      </c>
      <c r="CJ10" s="17">
        <v>102.37673564543</v>
      </c>
      <c r="CL10" s="26">
        <f t="shared" si="0"/>
        <v>1.2945686418088114</v>
      </c>
      <c r="CM10" s="40">
        <f t="shared" si="1"/>
        <v>-9.5490928834567772E-7</v>
      </c>
      <c r="CN10" s="40">
        <f t="shared" si="2"/>
        <v>-2.2219278912144958E-6</v>
      </c>
      <c r="CO10" s="40">
        <f t="shared" si="3"/>
        <v>-1.7903166303673893E-6</v>
      </c>
      <c r="CP10" s="40">
        <f t="shared" si="4"/>
        <v>-1.828020303672417E-5</v>
      </c>
      <c r="CQ10" s="40">
        <f t="shared" si="5"/>
        <v>2.0840622579255723E-7</v>
      </c>
      <c r="CR10" s="40">
        <f t="shared" si="6"/>
        <v>2.4567526262336394E-6</v>
      </c>
      <c r="CS10" s="40">
        <f t="shared" si="7"/>
        <v>6.8001871215605646E-6</v>
      </c>
      <c r="CT10" s="40">
        <f t="shared" si="8"/>
        <v>1.041053668331034E-5</v>
      </c>
      <c r="CU10" s="40">
        <f t="shared" si="9"/>
        <v>0.5111875988456176</v>
      </c>
      <c r="CV10" s="40">
        <f t="shared" si="10"/>
        <v>-9.748801236481409E-6</v>
      </c>
      <c r="CW10" s="40">
        <f t="shared" si="11"/>
        <v>3.7839443830195754E-6</v>
      </c>
      <c r="CX10" s="40">
        <f t="shared" si="12"/>
        <v>6.5444000333425088E-6</v>
      </c>
      <c r="CY10" s="40">
        <f t="shared" si="13"/>
        <v>3.2312195796444422E-6</v>
      </c>
      <c r="CZ10" s="40">
        <f t="shared" si="14"/>
        <v>4.2660605714521851E-6</v>
      </c>
      <c r="DA10" s="40">
        <f t="shared" si="15"/>
        <v>-2.4160222966687289E-6</v>
      </c>
      <c r="DB10" s="40">
        <f t="shared" si="16"/>
        <v>-2.9113635008139304E-6</v>
      </c>
      <c r="DC10" s="40">
        <f t="shared" si="17"/>
        <v>0</v>
      </c>
      <c r="DD10" s="40">
        <f t="shared" si="18"/>
        <v>-4.8142652765892562E-5</v>
      </c>
      <c r="DE10" s="40">
        <f t="shared" si="19"/>
        <v>-8.6017173299403704E-5</v>
      </c>
      <c r="DF10" s="40">
        <f t="shared" si="20"/>
        <v>0</v>
      </c>
      <c r="DG10" s="40">
        <f t="shared" si="21"/>
        <v>0</v>
      </c>
      <c r="DH10" s="40">
        <f t="shared" si="22"/>
        <v>0</v>
      </c>
      <c r="DI10" s="40">
        <f t="shared" si="23"/>
        <v>0</v>
      </c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</row>
    <row r="11" spans="1:143" x14ac:dyDescent="0.3">
      <c r="A11" s="32" t="s">
        <v>178</v>
      </c>
      <c r="H11" s="17">
        <v>168067.15090000001</v>
      </c>
      <c r="I11" s="17">
        <v>5.6687757431000003</v>
      </c>
      <c r="J11" s="17">
        <v>0.90993559599999996</v>
      </c>
      <c r="K11" s="17">
        <v>24.075087454999998</v>
      </c>
      <c r="L11" s="17">
        <v>876.47677140999997</v>
      </c>
      <c r="M11" s="17">
        <v>761.28398937999998</v>
      </c>
      <c r="N11" s="17">
        <v>178.72068456</v>
      </c>
      <c r="O11" s="17">
        <v>931.99745203999998</v>
      </c>
      <c r="P11" s="17">
        <v>172.05128181000001</v>
      </c>
      <c r="Q11" s="17">
        <v>267.04779710000003</v>
      </c>
      <c r="R11" s="17">
        <v>71.081456697999997</v>
      </c>
      <c r="S11" s="17">
        <v>916.26984879999998</v>
      </c>
      <c r="T11" s="17">
        <v>6765.1263494000004</v>
      </c>
      <c r="U11" s="17">
        <v>8.1752539822999992</v>
      </c>
      <c r="V11" s="17">
        <v>5285.8698502999996</v>
      </c>
      <c r="W11" s="17">
        <v>11.737657541000001</v>
      </c>
      <c r="X11" s="17">
        <v>1360.4962465999999</v>
      </c>
      <c r="Y11" s="17">
        <v>0.4575813541</v>
      </c>
      <c r="Z11" s="17">
        <v>1.9244803673999999</v>
      </c>
      <c r="AF11" s="17" t="s">
        <v>178</v>
      </c>
      <c r="AG11" s="17">
        <v>71.783423126240905</v>
      </c>
      <c r="AH11" s="17">
        <v>41737.212345200198</v>
      </c>
      <c r="AI11" s="17">
        <v>11.7376730444683</v>
      </c>
      <c r="AJ11" s="17">
        <v>5.6687817539977798</v>
      </c>
      <c r="AK11" s="17">
        <v>5.6687817539977798</v>
      </c>
      <c r="AL11" s="17">
        <v>7.0880090536153002</v>
      </c>
      <c r="AM11" s="17">
        <v>476.69293650479199</v>
      </c>
      <c r="AN11" s="17">
        <v>0.90993650490627898</v>
      </c>
      <c r="AO11" s="17">
        <v>0</v>
      </c>
      <c r="AP11" s="17">
        <v>0</v>
      </c>
      <c r="AQ11" s="17">
        <v>178.72042433011401</v>
      </c>
      <c r="AR11" s="17">
        <v>24.075101608122001</v>
      </c>
      <c r="AS11" s="17">
        <v>71.081360616097996</v>
      </c>
      <c r="AT11" s="17">
        <v>0</v>
      </c>
      <c r="AU11" s="17">
        <v>1360.4951280344301</v>
      </c>
      <c r="AV11" s="17">
        <v>0</v>
      </c>
      <c r="AW11" s="17">
        <v>0.22191242724730501</v>
      </c>
      <c r="AX11" s="17">
        <v>0</v>
      </c>
      <c r="AY11" s="17">
        <v>876.47473163531595</v>
      </c>
      <c r="AZ11" s="17">
        <v>28277.245298185899</v>
      </c>
      <c r="BA11" s="17">
        <v>32.408810195219203</v>
      </c>
      <c r="BB11" s="17">
        <v>0.45758117445694102</v>
      </c>
      <c r="BC11" s="17">
        <v>0.45758117445694102</v>
      </c>
      <c r="BD11" s="17">
        <v>2.57712126577335</v>
      </c>
      <c r="BE11" s="17">
        <v>0</v>
      </c>
      <c r="BF11" s="17">
        <v>761.27784299868495</v>
      </c>
      <c r="BG11" s="17">
        <v>0</v>
      </c>
      <c r="BH11" s="17">
        <v>0</v>
      </c>
      <c r="BI11" s="17">
        <v>75.192754554752298</v>
      </c>
      <c r="BJ11" s="17">
        <v>0</v>
      </c>
      <c r="BK11" s="17">
        <v>0</v>
      </c>
      <c r="BL11" s="17">
        <v>26449.750748859798</v>
      </c>
      <c r="BM11" s="17">
        <v>602.01212691636101</v>
      </c>
      <c r="BN11" s="17">
        <v>931.99801041557396</v>
      </c>
      <c r="BO11" s="17">
        <v>0</v>
      </c>
      <c r="BP11" s="17">
        <v>240.54925265774801</v>
      </c>
      <c r="BQ11" s="17">
        <v>230388.63839095601</v>
      </c>
      <c r="BR11" s="17">
        <v>34.6368693217375</v>
      </c>
      <c r="BS11" s="17">
        <v>126.82296762409</v>
      </c>
      <c r="BT11" s="17">
        <v>16.2826250503166</v>
      </c>
      <c r="BU11" s="17">
        <v>0</v>
      </c>
      <c r="BV11" s="17">
        <v>267.04700079608898</v>
      </c>
      <c r="BW11" s="17">
        <v>70160.104997837203</v>
      </c>
      <c r="BX11" s="17">
        <v>0</v>
      </c>
      <c r="BY11" s="17">
        <v>6719.6485555195904</v>
      </c>
      <c r="BZ11" s="17">
        <v>14574.293636275101</v>
      </c>
      <c r="CA11" s="17">
        <v>916.26713838950798</v>
      </c>
      <c r="CB11" s="17">
        <v>2112.6717255704898</v>
      </c>
      <c r="CC11" s="17">
        <v>4837.2228566543299</v>
      </c>
      <c r="CD11" s="17">
        <v>6765.0806182053102</v>
      </c>
      <c r="CE11" s="17">
        <v>1.9244492569252101</v>
      </c>
      <c r="CF11" s="17">
        <v>8.1752306806018602</v>
      </c>
      <c r="CG11" s="17">
        <v>3078.3309142783401</v>
      </c>
      <c r="CH11" s="17">
        <v>168066.26587134899</v>
      </c>
      <c r="CI11" s="17">
        <v>5285.8322402147496</v>
      </c>
      <c r="CJ11" s="17">
        <v>5314.1456334899103</v>
      </c>
      <c r="CL11" s="26">
        <f t="shared" si="0"/>
        <v>1.3708202368660551</v>
      </c>
      <c r="CM11" s="40">
        <f t="shared" si="1"/>
        <v>-5.2659228544896561E-6</v>
      </c>
      <c r="CN11" s="40">
        <f t="shared" si="2"/>
        <v>1.0603520146011351E-6</v>
      </c>
      <c r="CO11" s="40">
        <f t="shared" si="3"/>
        <v>9.9886880237836368E-7</v>
      </c>
      <c r="CP11" s="40">
        <f t="shared" si="4"/>
        <v>5.8787416780203761E-7</v>
      </c>
      <c r="CQ11" s="40">
        <f t="shared" si="5"/>
        <v>-2.3272432887642984E-6</v>
      </c>
      <c r="CR11" s="40">
        <f t="shared" si="6"/>
        <v>-8.0737036385589487E-6</v>
      </c>
      <c r="CS11" s="40">
        <f t="shared" si="7"/>
        <v>-1.4560703290833963E-6</v>
      </c>
      <c r="CT11" s="40">
        <f t="shared" si="8"/>
        <v>5.9911706062214703E-7</v>
      </c>
      <c r="CU11" s="40">
        <f t="shared" si="9"/>
        <v>0.39812531547072005</v>
      </c>
      <c r="CV11" s="40">
        <f t="shared" si="10"/>
        <v>-2.9818778499297171E-6</v>
      </c>
      <c r="CW11" s="40">
        <f t="shared" si="11"/>
        <v>-1.3517154327471237E-6</v>
      </c>
      <c r="CX11" s="40">
        <f t="shared" si="12"/>
        <v>-2.9580919808172752E-6</v>
      </c>
      <c r="CY11" s="40">
        <f t="shared" si="13"/>
        <v>-6.7598433980896128E-6</v>
      </c>
      <c r="CZ11" s="40">
        <f t="shared" si="14"/>
        <v>-2.8502720758855912E-6</v>
      </c>
      <c r="DA11" s="40">
        <f t="shared" si="15"/>
        <v>-7.115212124991267E-6</v>
      </c>
      <c r="DB11" s="40">
        <f t="shared" si="16"/>
        <v>1.320831541150136E-6</v>
      </c>
      <c r="DC11" s="40">
        <f t="shared" si="17"/>
        <v>-8.2217468270391625E-7</v>
      </c>
      <c r="DD11" s="40">
        <f t="shared" si="18"/>
        <v>-3.9259261194618566E-7</v>
      </c>
      <c r="DE11" s="40">
        <f t="shared" si="19"/>
        <v>-1.6165649344558204E-5</v>
      </c>
      <c r="DF11" s="40">
        <f t="shared" si="20"/>
        <v>0</v>
      </c>
      <c r="DG11" s="40">
        <f t="shared" si="21"/>
        <v>0</v>
      </c>
      <c r="DH11" s="40">
        <f t="shared" si="22"/>
        <v>0</v>
      </c>
      <c r="DI11" s="40">
        <f t="shared" si="23"/>
        <v>0</v>
      </c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</row>
    <row r="12" spans="1:143" x14ac:dyDescent="0.3">
      <c r="A12" s="32" t="s">
        <v>179</v>
      </c>
      <c r="H12" s="17">
        <v>96200.679382000002</v>
      </c>
      <c r="I12" s="17">
        <v>2.8038668144000001</v>
      </c>
      <c r="J12" s="17">
        <v>1.9191476024</v>
      </c>
      <c r="K12" s="17">
        <v>13.305670594</v>
      </c>
      <c r="L12" s="17">
        <v>452.34350024000003</v>
      </c>
      <c r="M12" s="17">
        <v>394.25971788999999</v>
      </c>
      <c r="N12" s="17">
        <v>93.780668989999995</v>
      </c>
      <c r="O12" s="17">
        <v>506.31519935</v>
      </c>
      <c r="P12" s="17">
        <v>136.76986624</v>
      </c>
      <c r="Q12" s="17">
        <v>213.22951605</v>
      </c>
      <c r="R12" s="17">
        <v>47.639683413</v>
      </c>
      <c r="S12" s="17">
        <v>461.69939046000002</v>
      </c>
      <c r="T12" s="17">
        <v>3460.7108736</v>
      </c>
      <c r="U12" s="17">
        <v>4.0406807047999997</v>
      </c>
      <c r="V12" s="17">
        <v>2685.6535253000002</v>
      </c>
      <c r="W12" s="17">
        <v>5.7944035110999996</v>
      </c>
      <c r="X12" s="17">
        <v>1055.0854145000001</v>
      </c>
      <c r="Y12" s="17">
        <v>0.26691968919999998</v>
      </c>
      <c r="Z12" s="17">
        <v>2.7867194893999998</v>
      </c>
      <c r="AF12" s="17" t="s">
        <v>179</v>
      </c>
      <c r="AG12" s="17">
        <v>38.9671260057182</v>
      </c>
      <c r="AH12" s="17">
        <v>20880.745417922299</v>
      </c>
      <c r="AI12" s="17">
        <v>5.79439219994378</v>
      </c>
      <c r="AJ12" s="17">
        <v>2.8038711244201302</v>
      </c>
      <c r="AK12" s="17">
        <v>2.8038711244201302</v>
      </c>
      <c r="AL12" s="17">
        <v>2.4943798283046901</v>
      </c>
      <c r="AM12" s="17">
        <v>266.291342119842</v>
      </c>
      <c r="AN12" s="17">
        <v>1.9191501353198801</v>
      </c>
      <c r="AO12" s="17">
        <v>0</v>
      </c>
      <c r="AP12" s="17">
        <v>0</v>
      </c>
      <c r="AQ12" s="17">
        <v>93.780514758173993</v>
      </c>
      <c r="AR12" s="17">
        <v>13.305645061530001</v>
      </c>
      <c r="AS12" s="17">
        <v>47.639667607600302</v>
      </c>
      <c r="AT12" s="17">
        <v>0</v>
      </c>
      <c r="AU12" s="17">
        <v>1055.0860484269799</v>
      </c>
      <c r="AV12" s="17">
        <v>0</v>
      </c>
      <c r="AW12" s="17">
        <v>0.12454487708850299</v>
      </c>
      <c r="AX12" s="17">
        <v>0</v>
      </c>
      <c r="AY12" s="17">
        <v>452.34290875077198</v>
      </c>
      <c r="AZ12" s="17">
        <v>15729.0305529912</v>
      </c>
      <c r="BA12" s="17">
        <v>22.0438081719081</v>
      </c>
      <c r="BB12" s="17">
        <v>0.266921483396652</v>
      </c>
      <c r="BC12" s="17">
        <v>0.266921483396652</v>
      </c>
      <c r="BD12" s="17">
        <v>1.2722212548484799</v>
      </c>
      <c r="BE12" s="17">
        <v>0</v>
      </c>
      <c r="BF12" s="17">
        <v>394.25880554790803</v>
      </c>
      <c r="BG12" s="17">
        <v>0</v>
      </c>
      <c r="BH12" s="17">
        <v>0</v>
      </c>
      <c r="BI12" s="17">
        <v>106.025862521568</v>
      </c>
      <c r="BJ12" s="17">
        <v>0</v>
      </c>
      <c r="BK12" s="17">
        <v>0</v>
      </c>
      <c r="BL12" s="17">
        <v>14447.9156885915</v>
      </c>
      <c r="BM12" s="17">
        <v>314.63035335274702</v>
      </c>
      <c r="BN12" s="17">
        <v>506.31549966203698</v>
      </c>
      <c r="BO12" s="17">
        <v>0</v>
      </c>
      <c r="BP12" s="17">
        <v>193.308872188175</v>
      </c>
      <c r="BQ12" s="17">
        <v>127285.512651333</v>
      </c>
      <c r="BR12" s="17">
        <v>26.857103144002899</v>
      </c>
      <c r="BS12" s="17">
        <v>94.9896694683774</v>
      </c>
      <c r="BT12" s="17">
        <v>8.0443404439096593</v>
      </c>
      <c r="BU12" s="17">
        <v>0</v>
      </c>
      <c r="BV12" s="17">
        <v>213.22945181060001</v>
      </c>
      <c r="BW12" s="17">
        <v>40417.789390935599</v>
      </c>
      <c r="BX12" s="17">
        <v>0</v>
      </c>
      <c r="BY12" s="17">
        <v>3623.8547124147599</v>
      </c>
      <c r="BZ12" s="17">
        <v>9105.9119792821803</v>
      </c>
      <c r="CA12" s="17">
        <v>461.69868616052997</v>
      </c>
      <c r="CB12" s="17">
        <v>1165.3520821582499</v>
      </c>
      <c r="CC12" s="17">
        <v>2660.3380259340502</v>
      </c>
      <c r="CD12" s="17">
        <v>3460.6964544878001</v>
      </c>
      <c r="CE12" s="17">
        <v>2.78666876418233</v>
      </c>
      <c r="CF12" s="17">
        <v>4.0406829880801602</v>
      </c>
      <c r="CG12" s="17">
        <v>1588.7658037853801</v>
      </c>
      <c r="CH12" s="17">
        <v>96200.573323192002</v>
      </c>
      <c r="CI12" s="17">
        <v>2685.6464914195199</v>
      </c>
      <c r="CJ12" s="17">
        <v>3132.5656374636501</v>
      </c>
      <c r="CL12" s="26">
        <f t="shared" si="0"/>
        <v>1.3231263417080599</v>
      </c>
      <c r="CM12" s="40">
        <f t="shared" si="1"/>
        <v>-1.1024746257643157E-6</v>
      </c>
      <c r="CN12" s="40">
        <f t="shared" si="2"/>
        <v>1.5371700638532144E-6</v>
      </c>
      <c r="CO12" s="40">
        <f t="shared" si="3"/>
        <v>1.3198150454363127E-6</v>
      </c>
      <c r="CP12" s="40">
        <f t="shared" si="4"/>
        <v>-1.9189164363578247E-6</v>
      </c>
      <c r="CQ12" s="40">
        <f t="shared" si="5"/>
        <v>-1.3076107598078614E-6</v>
      </c>
      <c r="CR12" s="40">
        <f t="shared" si="6"/>
        <v>-2.3140636757102046E-6</v>
      </c>
      <c r="CS12" s="40">
        <f t="shared" si="7"/>
        <v>-1.6446014691855765E-6</v>
      </c>
      <c r="CT12" s="40">
        <f t="shared" si="8"/>
        <v>5.9313257308793492E-7</v>
      </c>
      <c r="CU12" s="40">
        <f t="shared" si="9"/>
        <v>0.4133878865463092</v>
      </c>
      <c r="CV12" s="40">
        <f t="shared" si="10"/>
        <v>-3.0126879795858351E-7</v>
      </c>
      <c r="CW12" s="40">
        <f t="shared" si="11"/>
        <v>-3.3176962074547201E-7</v>
      </c>
      <c r="CX12" s="40">
        <f t="shared" si="12"/>
        <v>-1.5254502921098226E-6</v>
      </c>
      <c r="CY12" s="40">
        <f t="shared" si="13"/>
        <v>-4.1665174371829052E-6</v>
      </c>
      <c r="CZ12" s="40">
        <f t="shared" si="14"/>
        <v>5.650731466570407E-7</v>
      </c>
      <c r="DA12" s="40">
        <f t="shared" si="15"/>
        <v>-2.6190573035796448E-6</v>
      </c>
      <c r="DB12" s="40">
        <f t="shared" si="16"/>
        <v>-1.9520829362321843E-6</v>
      </c>
      <c r="DC12" s="40">
        <f t="shared" si="17"/>
        <v>6.0083000971533726E-7</v>
      </c>
      <c r="DD12" s="40">
        <f t="shared" si="18"/>
        <v>6.7218595128927732E-6</v>
      </c>
      <c r="DE12" s="40">
        <f t="shared" si="19"/>
        <v>-1.8202484269675026E-5</v>
      </c>
      <c r="DF12" s="40">
        <f t="shared" si="20"/>
        <v>0</v>
      </c>
      <c r="DG12" s="40">
        <f t="shared" si="21"/>
        <v>0</v>
      </c>
      <c r="DH12" s="40">
        <f t="shared" si="22"/>
        <v>0</v>
      </c>
      <c r="DI12" s="40">
        <f t="shared" si="23"/>
        <v>0</v>
      </c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</row>
    <row r="13" spans="1:143" x14ac:dyDescent="0.3">
      <c r="A13" s="32" t="s">
        <v>180</v>
      </c>
      <c r="H13" s="17">
        <v>21560.363861999998</v>
      </c>
      <c r="I13" s="17">
        <v>0.40372834559999998</v>
      </c>
      <c r="J13" s="17">
        <v>0.99133684200000005</v>
      </c>
      <c r="K13" s="17">
        <v>2.4952326659000001</v>
      </c>
      <c r="L13" s="17">
        <v>81.710014555000001</v>
      </c>
      <c r="M13" s="17">
        <v>66.108722834999995</v>
      </c>
      <c r="N13" s="17">
        <v>18.037623124</v>
      </c>
      <c r="O13" s="17">
        <v>95.800922963999994</v>
      </c>
      <c r="P13" s="17">
        <v>77.461651536999995</v>
      </c>
      <c r="Q13" s="17">
        <v>23.488536899</v>
      </c>
      <c r="R13" s="17">
        <v>6.6960738229999999</v>
      </c>
      <c r="S13" s="17">
        <v>75.584359027999994</v>
      </c>
      <c r="T13" s="17">
        <v>647.86880253000004</v>
      </c>
      <c r="U13" s="17">
        <v>0.58026069420000004</v>
      </c>
      <c r="V13" s="17">
        <v>482.16007952000001</v>
      </c>
      <c r="W13" s="17">
        <v>0.91645243340000004</v>
      </c>
      <c r="Y13" s="17">
        <v>2.4356402700000002E-2</v>
      </c>
      <c r="Z13" s="17">
        <v>0.31605965899999999</v>
      </c>
      <c r="AF13" s="17" t="s">
        <v>180</v>
      </c>
      <c r="AG13" s="17">
        <v>7.0894069750513902</v>
      </c>
      <c r="AH13" s="17">
        <v>3688.81153539858</v>
      </c>
      <c r="AI13" s="17">
        <v>0.91644878713272204</v>
      </c>
      <c r="AJ13" s="17">
        <v>0.40372535966442502</v>
      </c>
      <c r="AK13" s="17">
        <v>0.40372535966442502</v>
      </c>
      <c r="AL13" s="17">
        <v>0.67206318864994297</v>
      </c>
      <c r="AM13" s="17">
        <v>49.503251621295703</v>
      </c>
      <c r="AN13" s="17">
        <v>0.99133592529384196</v>
      </c>
      <c r="AO13" s="17">
        <v>0</v>
      </c>
      <c r="AP13" s="17">
        <v>0</v>
      </c>
      <c r="AQ13" s="17">
        <v>18.0375847823641</v>
      </c>
      <c r="AR13" s="17">
        <v>2.49522445459769</v>
      </c>
      <c r="AS13" s="17">
        <v>6.6960873146800299</v>
      </c>
      <c r="AT13" s="17">
        <v>0</v>
      </c>
      <c r="AU13" s="17">
        <v>0</v>
      </c>
      <c r="AV13" s="17">
        <v>0</v>
      </c>
      <c r="AW13" s="17">
        <v>2.3582633546289099E-2</v>
      </c>
      <c r="AX13" s="17">
        <v>0</v>
      </c>
      <c r="AY13" s="17">
        <v>81.709642976965199</v>
      </c>
      <c r="AZ13" s="17">
        <v>2844.9558806023701</v>
      </c>
      <c r="BA13" s="17">
        <v>4.0625564282990796</v>
      </c>
      <c r="BB13" s="17">
        <v>2.43567119301333E-2</v>
      </c>
      <c r="BC13" s="17">
        <v>2.43567119301333E-2</v>
      </c>
      <c r="BD13" s="17">
        <v>0.201180274784062</v>
      </c>
      <c r="BE13" s="17">
        <v>0</v>
      </c>
      <c r="BF13" s="17">
        <v>66.108368181583501</v>
      </c>
      <c r="BG13" s="17">
        <v>0</v>
      </c>
      <c r="BH13" s="17">
        <v>0</v>
      </c>
      <c r="BI13" s="17">
        <v>13.9798786549915</v>
      </c>
      <c r="BJ13" s="17">
        <v>0</v>
      </c>
      <c r="BK13" s="17">
        <v>0</v>
      </c>
      <c r="BL13" s="17">
        <v>3033.50808425167</v>
      </c>
      <c r="BM13" s="17">
        <v>61.6409508427299</v>
      </c>
      <c r="BN13" s="17">
        <v>95.800780977737105</v>
      </c>
      <c r="BO13" s="17">
        <v>0</v>
      </c>
      <c r="BP13" s="17">
        <v>83.505679918917295</v>
      </c>
      <c r="BQ13" s="17">
        <v>27069.361337213399</v>
      </c>
      <c r="BR13" s="17">
        <v>19.084026250572101</v>
      </c>
      <c r="BS13" s="17">
        <v>33.257090434712801</v>
      </c>
      <c r="BT13" s="17">
        <v>1.4465177779549001</v>
      </c>
      <c r="BU13" s="17">
        <v>0</v>
      </c>
      <c r="BV13" s="17">
        <v>23.488484463477601</v>
      </c>
      <c r="BW13" s="17">
        <v>7929.63710736553</v>
      </c>
      <c r="BX13" s="17">
        <v>0</v>
      </c>
      <c r="BY13" s="17">
        <v>655.23151170388303</v>
      </c>
      <c r="BZ13" s="17">
        <v>2067.2196331309901</v>
      </c>
      <c r="CA13" s="17">
        <v>75.584247140274599</v>
      </c>
      <c r="CB13" s="17">
        <v>219.90338284108901</v>
      </c>
      <c r="CC13" s="17">
        <v>494.920074348198</v>
      </c>
      <c r="CD13" s="17">
        <v>647.86270970275098</v>
      </c>
      <c r="CE13" s="17">
        <v>0.31605602245186598</v>
      </c>
      <c r="CF13" s="17">
        <v>0.58025788513503795</v>
      </c>
      <c r="CG13" s="17">
        <v>380.33518104188198</v>
      </c>
      <c r="CH13" s="17">
        <v>21560.284172026601</v>
      </c>
      <c r="CI13" s="17">
        <v>482.15707560798802</v>
      </c>
      <c r="CJ13" s="17">
        <v>714.16935922751099</v>
      </c>
      <c r="CL13" s="26">
        <f t="shared" si="0"/>
        <v>1.2555196917271876</v>
      </c>
      <c r="CM13" s="40">
        <f t="shared" si="1"/>
        <v>-3.696133048024091E-6</v>
      </c>
      <c r="CN13" s="40">
        <f t="shared" si="2"/>
        <v>-7.3959027338647684E-6</v>
      </c>
      <c r="CO13" s="40">
        <f t="shared" si="3"/>
        <v>-9.2471712868502085E-7</v>
      </c>
      <c r="CP13" s="40">
        <f t="shared" si="4"/>
        <v>-3.2907962541200022E-6</v>
      </c>
      <c r="CQ13" s="40">
        <f t="shared" si="5"/>
        <v>-4.5475213390347263E-6</v>
      </c>
      <c r="CR13" s="40">
        <f t="shared" si="6"/>
        <v>-5.3646992603255088E-6</v>
      </c>
      <c r="CS13" s="40">
        <f t="shared" si="7"/>
        <v>-2.1256479102826506E-6</v>
      </c>
      <c r="CT13" s="40">
        <f t="shared" si="8"/>
        <v>-1.4820970247088306E-6</v>
      </c>
      <c r="CU13" s="40">
        <f t="shared" si="9"/>
        <v>7.8026071765721863E-2</v>
      </c>
      <c r="CV13" s="40">
        <f t="shared" si="10"/>
        <v>-2.2323877653267154E-6</v>
      </c>
      <c r="CW13" s="40">
        <f t="shared" si="11"/>
        <v>2.0148642901340966E-6</v>
      </c>
      <c r="CX13" s="40">
        <f t="shared" si="12"/>
        <v>-1.480302629203791E-6</v>
      </c>
      <c r="CY13" s="40">
        <f t="shared" si="13"/>
        <v>-9.4044152539366341E-6</v>
      </c>
      <c r="CZ13" s="40">
        <f t="shared" si="14"/>
        <v>-4.8410395364735246E-6</v>
      </c>
      <c r="DA13" s="40">
        <f t="shared" si="15"/>
        <v>-6.230113482189069E-6</v>
      </c>
      <c r="DB13" s="40">
        <f t="shared" si="16"/>
        <v>-3.9786759739115172E-6</v>
      </c>
      <c r="DC13" s="40">
        <f t="shared" si="17"/>
        <v>0</v>
      </c>
      <c r="DD13" s="40">
        <f t="shared" si="18"/>
        <v>1.2696051100282349E-5</v>
      </c>
      <c r="DE13" s="40">
        <f t="shared" si="19"/>
        <v>-1.1505891468457567E-5</v>
      </c>
      <c r="DF13" s="40">
        <f t="shared" si="20"/>
        <v>0</v>
      </c>
      <c r="DG13" s="40">
        <f t="shared" si="21"/>
        <v>0</v>
      </c>
      <c r="DH13" s="40">
        <f t="shared" si="22"/>
        <v>0</v>
      </c>
      <c r="DI13" s="40">
        <f t="shared" si="23"/>
        <v>0</v>
      </c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</row>
    <row r="14" spans="1:143" x14ac:dyDescent="0.3">
      <c r="A14" s="32" t="s">
        <v>181</v>
      </c>
      <c r="H14" s="17">
        <v>115196.45854000001</v>
      </c>
      <c r="I14" s="17">
        <v>3.2950691638</v>
      </c>
      <c r="J14" s="17">
        <v>12.085881688000001</v>
      </c>
      <c r="K14" s="17">
        <v>14.502130593</v>
      </c>
      <c r="L14" s="17">
        <v>526.64793821000001</v>
      </c>
      <c r="M14" s="17">
        <v>430.71160779000002</v>
      </c>
      <c r="N14" s="17">
        <v>103.38197246999999</v>
      </c>
      <c r="O14" s="17">
        <v>547.68865644000005</v>
      </c>
      <c r="P14" s="17">
        <v>299.21659381000001</v>
      </c>
      <c r="Q14" s="17">
        <v>245.15503824000001</v>
      </c>
      <c r="R14" s="17">
        <v>35.724373563999997</v>
      </c>
      <c r="S14" s="17">
        <v>532.96705689999999</v>
      </c>
      <c r="T14" s="17">
        <v>3888.9417374999998</v>
      </c>
      <c r="U14" s="17">
        <v>4.7533637509000002</v>
      </c>
      <c r="V14" s="17">
        <v>3019.1206668999998</v>
      </c>
      <c r="W14" s="17">
        <v>6.7765751823000002</v>
      </c>
      <c r="X14" s="17">
        <v>2066.9783265999999</v>
      </c>
      <c r="Y14" s="17">
        <v>0.4012988535</v>
      </c>
      <c r="Z14" s="17">
        <v>1.6496888917999999</v>
      </c>
      <c r="AF14" s="17" t="s">
        <v>181</v>
      </c>
      <c r="AG14" s="17">
        <v>42.9348712298533</v>
      </c>
      <c r="AH14" s="17">
        <v>24093.362893289501</v>
      </c>
      <c r="AI14" s="17">
        <v>6.7765837775161302</v>
      </c>
      <c r="AJ14" s="17">
        <v>3.2950692862212998</v>
      </c>
      <c r="AK14" s="17">
        <v>3.2950692862212998</v>
      </c>
      <c r="AL14" s="17">
        <v>3.2375053175168098</v>
      </c>
      <c r="AM14" s="17">
        <v>287.82689193679101</v>
      </c>
      <c r="AN14" s="17">
        <v>12.085891600791401</v>
      </c>
      <c r="AO14" s="17">
        <v>0</v>
      </c>
      <c r="AP14" s="17">
        <v>0</v>
      </c>
      <c r="AQ14" s="17">
        <v>103.381086786596</v>
      </c>
      <c r="AR14" s="17">
        <v>14.502308849541</v>
      </c>
      <c r="AS14" s="17">
        <v>35.724572193546898</v>
      </c>
      <c r="AT14" s="17">
        <v>0</v>
      </c>
      <c r="AU14" s="17">
        <v>2066.9770955034101</v>
      </c>
      <c r="AV14" s="17">
        <v>0</v>
      </c>
      <c r="AW14" s="17">
        <v>0.13435822988263901</v>
      </c>
      <c r="AX14" s="17">
        <v>0</v>
      </c>
      <c r="AY14" s="17">
        <v>526.64663676279395</v>
      </c>
      <c r="AZ14" s="17">
        <v>16965.3366635288</v>
      </c>
      <c r="BA14" s="17">
        <v>21.001694326934299</v>
      </c>
      <c r="BB14" s="17">
        <v>0.40129670597481398</v>
      </c>
      <c r="BC14" s="17">
        <v>0.40129670597481398</v>
      </c>
      <c r="BD14" s="17">
        <v>1.48784574184604</v>
      </c>
      <c r="BE14" s="17">
        <v>0</v>
      </c>
      <c r="BF14" s="17">
        <v>430.71180783150203</v>
      </c>
      <c r="BG14" s="17">
        <v>0</v>
      </c>
      <c r="BH14" s="17">
        <v>0</v>
      </c>
      <c r="BI14" s="17">
        <v>66.696892355759203</v>
      </c>
      <c r="BJ14" s="17">
        <v>0</v>
      </c>
      <c r="BK14" s="17">
        <v>0</v>
      </c>
      <c r="BL14" s="17">
        <v>19023.4600253176</v>
      </c>
      <c r="BM14" s="17">
        <v>351.03414840810399</v>
      </c>
      <c r="BN14" s="17">
        <v>547.68922249967397</v>
      </c>
      <c r="BO14" s="17">
        <v>0</v>
      </c>
      <c r="BP14" s="17">
        <v>364.19854805767898</v>
      </c>
      <c r="BQ14" s="17">
        <v>151232.91285349699</v>
      </c>
      <c r="BR14" s="17">
        <v>50.4946700228599</v>
      </c>
      <c r="BS14" s="17">
        <v>151.67293340369301</v>
      </c>
      <c r="BT14" s="17">
        <v>9.4435992495441301</v>
      </c>
      <c r="BU14" s="17">
        <v>0</v>
      </c>
      <c r="BV14" s="17">
        <v>245.15478040179201</v>
      </c>
      <c r="BW14" s="17">
        <v>44730.767480480798</v>
      </c>
      <c r="BX14" s="17">
        <v>0</v>
      </c>
      <c r="BY14" s="17">
        <v>3748.05635052156</v>
      </c>
      <c r="BZ14" s="17">
        <v>11065.4985067578</v>
      </c>
      <c r="CA14" s="17">
        <v>532.96812552906397</v>
      </c>
      <c r="CB14" s="17">
        <v>1271.7373268440999</v>
      </c>
      <c r="CC14" s="17">
        <v>2756.8455165484402</v>
      </c>
      <c r="CD14" s="17">
        <v>3888.9206127952102</v>
      </c>
      <c r="CE14" s="17">
        <v>1.6496718868975999</v>
      </c>
      <c r="CF14" s="17">
        <v>4.7533811321132999</v>
      </c>
      <c r="CG14" s="17">
        <v>1977.95306186531</v>
      </c>
      <c r="CH14" s="17">
        <v>115196.13628223501</v>
      </c>
      <c r="CI14" s="17">
        <v>3019.10358126949</v>
      </c>
      <c r="CJ14" s="17">
        <v>3763.6345855085601</v>
      </c>
      <c r="CL14" s="26">
        <f t="shared" si="0"/>
        <v>1.3128297331341954</v>
      </c>
      <c r="CM14" s="40">
        <f t="shared" si="1"/>
        <v>-2.7974624314459252E-6</v>
      </c>
      <c r="CN14" s="40">
        <f t="shared" si="2"/>
        <v>3.7152877125941927E-8</v>
      </c>
      <c r="CO14" s="40">
        <f t="shared" si="3"/>
        <v>8.2019596551327992E-7</v>
      </c>
      <c r="CP14" s="40">
        <f t="shared" si="4"/>
        <v>1.229174843357517E-5</v>
      </c>
      <c r="CQ14" s="40">
        <f t="shared" si="5"/>
        <v>-2.4711901664019276E-6</v>
      </c>
      <c r="CR14" s="40">
        <f t="shared" si="6"/>
        <v>4.6444418584037901E-7</v>
      </c>
      <c r="CS14" s="40">
        <f t="shared" si="7"/>
        <v>-8.5670971720936285E-6</v>
      </c>
      <c r="CT14" s="40">
        <f t="shared" si="8"/>
        <v>1.0335428117288171E-6</v>
      </c>
      <c r="CU14" s="40">
        <f t="shared" si="9"/>
        <v>0.21717363138269652</v>
      </c>
      <c r="CV14" s="40">
        <f t="shared" si="10"/>
        <v>-1.0517353012662844E-6</v>
      </c>
      <c r="CW14" s="40">
        <f t="shared" si="11"/>
        <v>5.5600568207341988E-6</v>
      </c>
      <c r="CX14" s="40">
        <f t="shared" si="12"/>
        <v>2.0050565042337094E-6</v>
      </c>
      <c r="CY14" s="40">
        <f t="shared" si="13"/>
        <v>-5.4319931270504129E-6</v>
      </c>
      <c r="CZ14" s="40">
        <f t="shared" si="14"/>
        <v>3.6566133396500064E-6</v>
      </c>
      <c r="DA14" s="40">
        <f t="shared" si="15"/>
        <v>-5.6591413179340262E-6</v>
      </c>
      <c r="DB14" s="40">
        <f t="shared" si="16"/>
        <v>1.2683716920012312E-6</v>
      </c>
      <c r="DC14" s="40">
        <f t="shared" si="17"/>
        <v>-5.9560207963842534E-7</v>
      </c>
      <c r="DD14" s="40">
        <f t="shared" si="18"/>
        <v>-5.3514361361455719E-6</v>
      </c>
      <c r="DE14" s="40">
        <f t="shared" si="19"/>
        <v>-1.0307945021937384E-5</v>
      </c>
      <c r="DF14" s="40">
        <f t="shared" si="20"/>
        <v>0</v>
      </c>
      <c r="DG14" s="40">
        <f t="shared" si="21"/>
        <v>0</v>
      </c>
      <c r="DH14" s="40">
        <f t="shared" si="22"/>
        <v>0</v>
      </c>
      <c r="DI14" s="40">
        <f t="shared" si="23"/>
        <v>0</v>
      </c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</row>
    <row r="15" spans="1:143" x14ac:dyDescent="0.3">
      <c r="A15" s="32" t="s">
        <v>182</v>
      </c>
      <c r="H15" s="17">
        <v>75130.486533000003</v>
      </c>
      <c r="I15" s="17">
        <v>1.7712949328000001</v>
      </c>
      <c r="J15" s="17">
        <v>12.302497876</v>
      </c>
      <c r="K15" s="17">
        <v>8.6099294059000009</v>
      </c>
      <c r="L15" s="17">
        <v>328.55071663000001</v>
      </c>
      <c r="M15" s="17">
        <v>257.49850678000001</v>
      </c>
      <c r="N15" s="17">
        <v>61.123038532000002</v>
      </c>
      <c r="O15" s="17">
        <v>327.47338100000002</v>
      </c>
      <c r="P15" s="17">
        <v>268.47578198000002</v>
      </c>
      <c r="Q15" s="17">
        <v>199.76036454999999</v>
      </c>
      <c r="R15" s="17">
        <v>32.455196669000003</v>
      </c>
      <c r="S15" s="17">
        <v>292.19262400000002</v>
      </c>
      <c r="T15" s="17">
        <v>2391.3174226000001</v>
      </c>
      <c r="U15" s="17">
        <v>2.5520948271999999</v>
      </c>
      <c r="V15" s="17">
        <v>1998.4548866</v>
      </c>
      <c r="W15" s="17">
        <v>3.6477344971000001</v>
      </c>
      <c r="X15" s="17">
        <v>980.75776078000001</v>
      </c>
      <c r="Y15" s="17">
        <v>0.20190397700000001</v>
      </c>
      <c r="Z15" s="17">
        <v>2.5516526223999998</v>
      </c>
      <c r="AF15" s="17" t="s">
        <v>182</v>
      </c>
      <c r="AG15" s="17">
        <v>25.110307313638099</v>
      </c>
      <c r="AH15" s="17">
        <v>13521.2569619727</v>
      </c>
      <c r="AI15" s="17">
        <v>3.6477314923727602</v>
      </c>
      <c r="AJ15" s="17">
        <v>1.7712930799822499</v>
      </c>
      <c r="AK15" s="17">
        <v>1.7712930799822499</v>
      </c>
      <c r="AL15" s="17">
        <v>1.96963720011078</v>
      </c>
      <c r="AM15" s="17">
        <v>173.73254457857101</v>
      </c>
      <c r="AN15" s="17">
        <v>12.302479026173099</v>
      </c>
      <c r="AO15" s="17">
        <v>0</v>
      </c>
      <c r="AP15" s="17">
        <v>0</v>
      </c>
      <c r="AQ15" s="17">
        <v>61.123012351209397</v>
      </c>
      <c r="AR15" s="17">
        <v>8.6099184223610798</v>
      </c>
      <c r="AS15" s="17">
        <v>32.455147879586796</v>
      </c>
      <c r="AT15" s="17">
        <v>0</v>
      </c>
      <c r="AU15" s="17">
        <v>980.757290286287</v>
      </c>
      <c r="AV15" s="17">
        <v>0</v>
      </c>
      <c r="AW15" s="17">
        <v>8.08408593160964E-2</v>
      </c>
      <c r="AX15" s="17">
        <v>0</v>
      </c>
      <c r="AY15" s="17">
        <v>328.549321857667</v>
      </c>
      <c r="AZ15" s="17">
        <v>10549.046457570401</v>
      </c>
      <c r="BA15" s="17">
        <v>14.8062855984171</v>
      </c>
      <c r="BB15" s="17">
        <v>0.201900801827962</v>
      </c>
      <c r="BC15" s="17">
        <v>0.201900801827962</v>
      </c>
      <c r="BD15" s="17">
        <v>0.80089681599342899</v>
      </c>
      <c r="BE15" s="17">
        <v>0</v>
      </c>
      <c r="BF15" s="17">
        <v>257.49791345199998</v>
      </c>
      <c r="BG15" s="17">
        <v>0</v>
      </c>
      <c r="BH15" s="17">
        <v>0</v>
      </c>
      <c r="BI15" s="17">
        <v>97.050230964908806</v>
      </c>
      <c r="BJ15" s="17">
        <v>0</v>
      </c>
      <c r="BK15" s="17">
        <v>0</v>
      </c>
      <c r="BL15" s="17">
        <v>12281.9876158815</v>
      </c>
      <c r="BM15" s="17">
        <v>231.19605072382799</v>
      </c>
      <c r="BN15" s="17">
        <v>327.47374407346001</v>
      </c>
      <c r="BO15" s="17">
        <v>0</v>
      </c>
      <c r="BP15" s="17">
        <v>322.40200474595599</v>
      </c>
      <c r="BQ15" s="17">
        <v>95096.487304574097</v>
      </c>
      <c r="BR15" s="17">
        <v>26.675852072411999</v>
      </c>
      <c r="BS15" s="17">
        <v>133.46045627142701</v>
      </c>
      <c r="BT15" s="17">
        <v>5.0748272289793901</v>
      </c>
      <c r="BU15" s="17">
        <v>0</v>
      </c>
      <c r="BV15" s="17">
        <v>199.76018616930301</v>
      </c>
      <c r="BW15" s="17">
        <v>29725.1411829395</v>
      </c>
      <c r="BX15" s="17">
        <v>0</v>
      </c>
      <c r="BY15" s="17">
        <v>2589.0197946930698</v>
      </c>
      <c r="BZ15" s="17">
        <v>8128.8556213437696</v>
      </c>
      <c r="CA15" s="17">
        <v>292.19232672034298</v>
      </c>
      <c r="CB15" s="17">
        <v>753.79999631231794</v>
      </c>
      <c r="CC15" s="17">
        <v>1939.5424982475599</v>
      </c>
      <c r="CD15" s="17">
        <v>2391.3082277451999</v>
      </c>
      <c r="CE15" s="17">
        <v>2.5516096414416598</v>
      </c>
      <c r="CF15" s="17">
        <v>2.55208710592404</v>
      </c>
      <c r="CG15" s="17">
        <v>1052.7058649968401</v>
      </c>
      <c r="CH15" s="17">
        <v>75130.408422427601</v>
      </c>
      <c r="CI15" s="17">
        <v>1998.4444588019801</v>
      </c>
      <c r="CJ15" s="17">
        <v>3029.8413355940802</v>
      </c>
      <c r="CL15" s="26">
        <f t="shared" si="0"/>
        <v>1.2657523005849427</v>
      </c>
      <c r="CM15" s="40">
        <f t="shared" si="1"/>
        <v>-1.0396654674593976E-6</v>
      </c>
      <c r="CN15" s="40">
        <f t="shared" si="2"/>
        <v>-1.0460244173935431E-6</v>
      </c>
      <c r="CO15" s="40">
        <f t="shared" si="3"/>
        <v>-1.5321950949423692E-6</v>
      </c>
      <c r="CP15" s="40">
        <f t="shared" si="4"/>
        <v>-1.2756828079812526E-6</v>
      </c>
      <c r="CQ15" s="40">
        <f t="shared" si="5"/>
        <v>-4.2452268779724044E-6</v>
      </c>
      <c r="CR15" s="40">
        <f t="shared" si="6"/>
        <v>-2.3041997697611207E-6</v>
      </c>
      <c r="CS15" s="40">
        <f t="shared" si="7"/>
        <v>-4.2832933758638741E-7</v>
      </c>
      <c r="CT15" s="40">
        <f t="shared" si="8"/>
        <v>1.1087113672721901E-6</v>
      </c>
      <c r="CU15" s="40">
        <f t="shared" si="9"/>
        <v>0.20086066001280212</v>
      </c>
      <c r="CV15" s="40">
        <f t="shared" si="10"/>
        <v>-8.9297342534174753E-7</v>
      </c>
      <c r="CW15" s="40">
        <f t="shared" si="11"/>
        <v>-1.5032850887946981E-6</v>
      </c>
      <c r="CX15" s="40">
        <f t="shared" si="12"/>
        <v>-1.0174098612684731E-6</v>
      </c>
      <c r="CY15" s="40">
        <f t="shared" si="13"/>
        <v>-3.8451000746583257E-6</v>
      </c>
      <c r="CZ15" s="40">
        <f t="shared" si="14"/>
        <v>-3.02546593396334E-6</v>
      </c>
      <c r="DA15" s="40">
        <f t="shared" si="15"/>
        <v>-5.2179301568620934E-6</v>
      </c>
      <c r="DB15" s="40">
        <f t="shared" si="16"/>
        <v>-8.237242163038122E-7</v>
      </c>
      <c r="DC15" s="40">
        <f t="shared" si="17"/>
        <v>-4.7972469025971854E-7</v>
      </c>
      <c r="DD15" s="40">
        <f t="shared" si="18"/>
        <v>-1.5726149059544633E-5</v>
      </c>
      <c r="DE15" s="40">
        <f t="shared" si="19"/>
        <v>-1.6844361165260127E-5</v>
      </c>
      <c r="DF15" s="40">
        <f t="shared" si="20"/>
        <v>0</v>
      </c>
      <c r="DG15" s="40">
        <f t="shared" si="21"/>
        <v>0</v>
      </c>
      <c r="DH15" s="40">
        <f t="shared" si="22"/>
        <v>0</v>
      </c>
      <c r="DI15" s="40">
        <f t="shared" si="23"/>
        <v>0</v>
      </c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</row>
    <row r="16" spans="1:143" x14ac:dyDescent="0.3">
      <c r="A16" s="32" t="s">
        <v>183</v>
      </c>
      <c r="H16" s="17">
        <v>48599.670844</v>
      </c>
      <c r="I16" s="17">
        <v>0.83051490819999996</v>
      </c>
      <c r="J16" s="17">
        <v>12.525413174000001</v>
      </c>
      <c r="K16" s="17">
        <v>4.6803840332000002</v>
      </c>
      <c r="L16" s="17">
        <v>170.07381158000001</v>
      </c>
      <c r="M16" s="17">
        <v>116.00464841</v>
      </c>
      <c r="N16" s="17">
        <v>29.989592825999999</v>
      </c>
      <c r="O16" s="17">
        <v>163.17188343000001</v>
      </c>
      <c r="P16" s="17">
        <v>174.15058153000001</v>
      </c>
      <c r="Q16" s="17">
        <v>72.754435275999995</v>
      </c>
      <c r="R16" s="17">
        <v>13.333965198</v>
      </c>
      <c r="S16" s="17">
        <v>141.12191938000001</v>
      </c>
      <c r="T16" s="17">
        <v>1229.1669145999999</v>
      </c>
      <c r="U16" s="17">
        <v>1.1979365861</v>
      </c>
      <c r="V16" s="17">
        <v>1140.2068896999999</v>
      </c>
      <c r="W16" s="17">
        <v>1.7083946528</v>
      </c>
      <c r="X16" s="17">
        <v>2043.3341591000001</v>
      </c>
      <c r="Y16" s="17">
        <v>0.26404862839999999</v>
      </c>
      <c r="Z16" s="17">
        <v>1.8254616175</v>
      </c>
      <c r="AF16" s="17" t="s">
        <v>183</v>
      </c>
      <c r="AG16" s="17">
        <v>13.370289658829</v>
      </c>
      <c r="AH16" s="17">
        <v>6362.2297188726498</v>
      </c>
      <c r="AI16" s="17">
        <v>1.7083950066934599</v>
      </c>
      <c r="AJ16" s="17">
        <v>0.83052079670978596</v>
      </c>
      <c r="AK16" s="17">
        <v>0.83052079670978596</v>
      </c>
      <c r="AL16" s="17">
        <v>1.6372760318639501</v>
      </c>
      <c r="AM16" s="17">
        <v>95.075333460896601</v>
      </c>
      <c r="AN16" s="17">
        <v>12.5254071164428</v>
      </c>
      <c r="AO16" s="17">
        <v>0</v>
      </c>
      <c r="AP16" s="17">
        <v>0</v>
      </c>
      <c r="AQ16" s="17">
        <v>29.989572641118301</v>
      </c>
      <c r="AR16" s="17">
        <v>4.68037604347965</v>
      </c>
      <c r="AS16" s="17">
        <v>13.333925165847001</v>
      </c>
      <c r="AT16" s="17">
        <v>0</v>
      </c>
      <c r="AU16" s="17">
        <v>2043.3331461452699</v>
      </c>
      <c r="AV16" s="17">
        <v>0</v>
      </c>
      <c r="AW16" s="17">
        <v>4.4698293505672997E-2</v>
      </c>
      <c r="AX16" s="17">
        <v>0</v>
      </c>
      <c r="AY16" s="17">
        <v>170.07344854157299</v>
      </c>
      <c r="AZ16" s="17">
        <v>5598.63737865445</v>
      </c>
      <c r="BA16" s="17">
        <v>9.6874999497373704</v>
      </c>
      <c r="BB16" s="17">
        <v>0.26404652308080401</v>
      </c>
      <c r="BC16" s="17">
        <v>0.26404652308080401</v>
      </c>
      <c r="BD16" s="17">
        <v>0.37509278356784898</v>
      </c>
      <c r="BE16" s="17">
        <v>0</v>
      </c>
      <c r="BF16" s="17">
        <v>116.004469690826</v>
      </c>
      <c r="BG16" s="17">
        <v>0</v>
      </c>
      <c r="BH16" s="17">
        <v>0</v>
      </c>
      <c r="BI16" s="17">
        <v>72.927440103264402</v>
      </c>
      <c r="BJ16" s="17">
        <v>0</v>
      </c>
      <c r="BK16" s="17">
        <v>0</v>
      </c>
      <c r="BL16" s="17">
        <v>6773.0462401149398</v>
      </c>
      <c r="BM16" s="17">
        <v>154.53672123375</v>
      </c>
      <c r="BN16" s="17">
        <v>163.17213783090699</v>
      </c>
      <c r="BO16" s="17">
        <v>0</v>
      </c>
      <c r="BP16" s="17">
        <v>193.54827272950499</v>
      </c>
      <c r="BQ16" s="17">
        <v>57991.261028235698</v>
      </c>
      <c r="BR16" s="17">
        <v>45.9991556376538</v>
      </c>
      <c r="BS16" s="17">
        <v>91.895154849374904</v>
      </c>
      <c r="BT16" s="17">
        <v>2.3801850474495199</v>
      </c>
      <c r="BU16" s="17">
        <v>0</v>
      </c>
      <c r="BV16" s="17">
        <v>72.754352618704999</v>
      </c>
      <c r="BW16" s="17">
        <v>18145.461727677299</v>
      </c>
      <c r="BX16" s="17">
        <v>0</v>
      </c>
      <c r="BY16" s="17">
        <v>1144.52702884065</v>
      </c>
      <c r="BZ16" s="17">
        <v>5232.8589489474698</v>
      </c>
      <c r="CA16" s="17">
        <v>141.12195352230199</v>
      </c>
      <c r="CB16" s="17">
        <v>408.86698672718302</v>
      </c>
      <c r="CC16" s="17">
        <v>1015.28714090669</v>
      </c>
      <c r="CD16" s="17">
        <v>1229.1654476636299</v>
      </c>
      <c r="CE16" s="17">
        <v>1.8254234248278001</v>
      </c>
      <c r="CF16" s="17">
        <v>1.1979398358775699</v>
      </c>
      <c r="CG16" s="17">
        <v>734.15815598604399</v>
      </c>
      <c r="CH16" s="17">
        <v>48599.635931370103</v>
      </c>
      <c r="CI16" s="17">
        <v>1140.20341543769</v>
      </c>
      <c r="CJ16" s="17">
        <v>1888.9109819176199</v>
      </c>
      <c r="CL16" s="26">
        <f t="shared" si="0"/>
        <v>1.193244762370812</v>
      </c>
      <c r="CM16" s="40">
        <f t="shared" si="1"/>
        <v>-7.1837173566614698E-7</v>
      </c>
      <c r="CN16" s="40">
        <f t="shared" si="2"/>
        <v>7.0901915520854226E-6</v>
      </c>
      <c r="CO16" s="40">
        <f t="shared" si="3"/>
        <v>-4.8362134778179685E-7</v>
      </c>
      <c r="CP16" s="40">
        <f t="shared" si="4"/>
        <v>-1.707065124044392E-6</v>
      </c>
      <c r="CQ16" s="40">
        <f t="shared" si="5"/>
        <v>-2.1345933489264053E-6</v>
      </c>
      <c r="CR16" s="40">
        <f t="shared" si="6"/>
        <v>-1.540620797974279E-6</v>
      </c>
      <c r="CS16" s="40">
        <f t="shared" si="7"/>
        <v>-6.7306287936748957E-7</v>
      </c>
      <c r="CT16" s="40">
        <f t="shared" si="8"/>
        <v>1.5590976927798462E-6</v>
      </c>
      <c r="CU16" s="40">
        <f t="shared" si="9"/>
        <v>0.11138459044515701</v>
      </c>
      <c r="CV16" s="40">
        <f t="shared" si="10"/>
        <v>-1.1361134848007176E-6</v>
      </c>
      <c r="CW16" s="40">
        <f t="shared" si="11"/>
        <v>-3.0022691978191529E-6</v>
      </c>
      <c r="CX16" s="40">
        <f t="shared" si="12"/>
        <v>2.419347903906732E-7</v>
      </c>
      <c r="CY16" s="40">
        <f t="shared" si="13"/>
        <v>-1.1934395179005425E-6</v>
      </c>
      <c r="CZ16" s="40">
        <f t="shared" si="14"/>
        <v>2.7128126877865879E-6</v>
      </c>
      <c r="DA16" s="40">
        <f t="shared" si="15"/>
        <v>-3.0470455330073731E-6</v>
      </c>
      <c r="DB16" s="40">
        <f t="shared" si="16"/>
        <v>2.0714971174260981E-7</v>
      </c>
      <c r="DC16" s="40">
        <f t="shared" si="17"/>
        <v>-4.9573620921209168E-7</v>
      </c>
      <c r="DD16" s="40">
        <f t="shared" si="18"/>
        <v>-7.9732252681432637E-6</v>
      </c>
      <c r="DE16" s="40">
        <f t="shared" si="19"/>
        <v>-2.0922199532335449E-5</v>
      </c>
      <c r="DF16" s="40">
        <f t="shared" si="20"/>
        <v>0</v>
      </c>
      <c r="DG16" s="40">
        <f t="shared" si="21"/>
        <v>0</v>
      </c>
      <c r="DH16" s="40">
        <f t="shared" si="22"/>
        <v>0</v>
      </c>
      <c r="DI16" s="40">
        <f t="shared" si="23"/>
        <v>0</v>
      </c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</row>
    <row r="17" spans="1:143" x14ac:dyDescent="0.3">
      <c r="A17" s="32" t="s">
        <v>184</v>
      </c>
      <c r="H17" s="17">
        <v>40317.112543000003</v>
      </c>
      <c r="I17" s="17">
        <v>0.76415326240000003</v>
      </c>
      <c r="J17" s="17">
        <v>8.4316978757999994</v>
      </c>
      <c r="K17" s="17">
        <v>4.1471578349999998</v>
      </c>
      <c r="L17" s="17">
        <v>143.05426525999999</v>
      </c>
      <c r="M17" s="17">
        <v>105.75589850999999</v>
      </c>
      <c r="N17" s="17">
        <v>24.527600326000002</v>
      </c>
      <c r="O17" s="17">
        <v>155.01414919000001</v>
      </c>
      <c r="P17" s="17">
        <v>117.50935774</v>
      </c>
      <c r="Q17" s="17">
        <v>45.853781310000002</v>
      </c>
      <c r="R17" s="17">
        <v>10.033305007999999</v>
      </c>
      <c r="S17" s="17">
        <v>128.91542090999999</v>
      </c>
      <c r="T17" s="17">
        <v>1029.6192632</v>
      </c>
      <c r="U17" s="17">
        <v>1.0999489827</v>
      </c>
      <c r="V17" s="17">
        <v>866.57621387999995</v>
      </c>
      <c r="W17" s="17">
        <v>1.5737449670999999</v>
      </c>
      <c r="X17" s="17">
        <v>2152.5659492</v>
      </c>
      <c r="Y17" s="17">
        <v>0.2721573853</v>
      </c>
      <c r="Z17" s="17">
        <v>0.86836211559999998</v>
      </c>
      <c r="AF17" s="17" t="s">
        <v>184</v>
      </c>
      <c r="AG17" s="17">
        <v>11.908553135891299</v>
      </c>
      <c r="AH17" s="17">
        <v>5655.87449195096</v>
      </c>
      <c r="AI17" s="17">
        <v>1.57374767324195</v>
      </c>
      <c r="AJ17" s="17">
        <v>0.76415284870103395</v>
      </c>
      <c r="AK17" s="17">
        <v>0.76415284870103395</v>
      </c>
      <c r="AL17" s="17">
        <v>1.2917441506415399</v>
      </c>
      <c r="AM17" s="17">
        <v>82.793099896434299</v>
      </c>
      <c r="AN17" s="17">
        <v>8.4316829055852605</v>
      </c>
      <c r="AO17" s="17">
        <v>0</v>
      </c>
      <c r="AP17" s="17">
        <v>0</v>
      </c>
      <c r="AQ17" s="17">
        <v>24.527550859924801</v>
      </c>
      <c r="AR17" s="17">
        <v>4.1471592552025696</v>
      </c>
      <c r="AS17" s="17">
        <v>10.0332989699835</v>
      </c>
      <c r="AT17" s="17">
        <v>0</v>
      </c>
      <c r="AU17" s="17">
        <v>2152.5667982733098</v>
      </c>
      <c r="AV17" s="17">
        <v>0</v>
      </c>
      <c r="AW17" s="17">
        <v>3.9452004593948202E-2</v>
      </c>
      <c r="AX17" s="17">
        <v>0</v>
      </c>
      <c r="AY17" s="17">
        <v>143.05368543148899</v>
      </c>
      <c r="AZ17" s="17">
        <v>4552.8454118463096</v>
      </c>
      <c r="BA17" s="17">
        <v>8.2505645042521607</v>
      </c>
      <c r="BB17" s="17">
        <v>0.27215757077519998</v>
      </c>
      <c r="BC17" s="17">
        <v>0.27215757077519998</v>
      </c>
      <c r="BD17" s="17">
        <v>0.34553536994791501</v>
      </c>
      <c r="BE17" s="17">
        <v>0</v>
      </c>
      <c r="BF17" s="17">
        <v>105.755645883306</v>
      </c>
      <c r="BG17" s="17">
        <v>0</v>
      </c>
      <c r="BH17" s="17">
        <v>0</v>
      </c>
      <c r="BI17" s="17">
        <v>37.833380227733002</v>
      </c>
      <c r="BJ17" s="17">
        <v>0</v>
      </c>
      <c r="BK17" s="17">
        <v>0</v>
      </c>
      <c r="BL17" s="17">
        <v>5411.0523951880205</v>
      </c>
      <c r="BM17" s="17">
        <v>116.902178546942</v>
      </c>
      <c r="BN17" s="17">
        <v>155.01443585120199</v>
      </c>
      <c r="BO17" s="17">
        <v>0</v>
      </c>
      <c r="BP17" s="17">
        <v>129.46084780743601</v>
      </c>
      <c r="BQ17" s="17">
        <v>48753.088833148598</v>
      </c>
      <c r="BR17" s="17">
        <v>47.148673890429599</v>
      </c>
      <c r="BS17" s="17">
        <v>61.227022378142301</v>
      </c>
      <c r="BT17" s="17">
        <v>2.18802112590912</v>
      </c>
      <c r="BU17" s="17">
        <v>0</v>
      </c>
      <c r="BV17" s="17">
        <v>45.8537720617514</v>
      </c>
      <c r="BW17" s="17">
        <v>14380.272242999999</v>
      </c>
      <c r="BX17" s="17">
        <v>0</v>
      </c>
      <c r="BY17" s="17">
        <v>929.566477260395</v>
      </c>
      <c r="BZ17" s="17">
        <v>3923.76809909951</v>
      </c>
      <c r="CA17" s="17">
        <v>128.91547604079099</v>
      </c>
      <c r="CB17" s="17">
        <v>362.46424432831998</v>
      </c>
      <c r="CC17" s="17">
        <v>788.56841945881899</v>
      </c>
      <c r="CD17" s="17">
        <v>1029.6157714683</v>
      </c>
      <c r="CE17" s="17">
        <v>0.86834544185944995</v>
      </c>
      <c r="CF17" s="17">
        <v>1.09995416970386</v>
      </c>
      <c r="CG17" s="17">
        <v>713.34356083129705</v>
      </c>
      <c r="CH17" s="17">
        <v>40317.050638623798</v>
      </c>
      <c r="CI17" s="17">
        <v>866.57229680390196</v>
      </c>
      <c r="CJ17" s="17">
        <v>1296.97111888317</v>
      </c>
      <c r="CL17" s="26">
        <f t="shared" si="0"/>
        <v>1.2092424436038252</v>
      </c>
      <c r="CM17" s="40">
        <f t="shared" si="1"/>
        <v>-1.5354367488327484E-6</v>
      </c>
      <c r="CN17" s="40">
        <f t="shared" si="2"/>
        <v>-5.4138218920220561E-7</v>
      </c>
      <c r="CO17" s="40">
        <f t="shared" si="3"/>
        <v>-1.7754685900117725E-6</v>
      </c>
      <c r="CP17" s="40">
        <f t="shared" si="4"/>
        <v>3.4245201805021049E-7</v>
      </c>
      <c r="CQ17" s="40">
        <f t="shared" si="5"/>
        <v>-4.0532067321000827E-6</v>
      </c>
      <c r="CR17" s="40">
        <f t="shared" si="6"/>
        <v>-2.3887716671284243E-6</v>
      </c>
      <c r="CS17" s="40">
        <f t="shared" si="7"/>
        <v>-2.0167515184094032E-6</v>
      </c>
      <c r="CT17" s="40">
        <f t="shared" si="8"/>
        <v>1.8492582998445688E-6</v>
      </c>
      <c r="CU17" s="40">
        <f t="shared" si="9"/>
        <v>0.10170670912762332</v>
      </c>
      <c r="CV17" s="40">
        <f t="shared" si="10"/>
        <v>-2.0168998800699309E-7</v>
      </c>
      <c r="CW17" s="40">
        <f t="shared" si="11"/>
        <v>-6.0179736332325527E-7</v>
      </c>
      <c r="CX17" s="40">
        <f t="shared" si="12"/>
        <v>4.2765086293105771E-7</v>
      </c>
      <c r="CY17" s="40">
        <f t="shared" si="13"/>
        <v>-3.3912843560943904E-6</v>
      </c>
      <c r="CZ17" s="40">
        <f t="shared" si="14"/>
        <v>4.7156767646197262E-6</v>
      </c>
      <c r="DA17" s="40">
        <f t="shared" si="15"/>
        <v>-4.5201749543218284E-6</v>
      </c>
      <c r="DB17" s="40">
        <f t="shared" si="16"/>
        <v>1.7195555866135653E-6</v>
      </c>
      <c r="DC17" s="40">
        <f t="shared" si="17"/>
        <v>3.9444705986942004E-7</v>
      </c>
      <c r="DD17" s="40">
        <f t="shared" si="18"/>
        <v>6.8149978650004063E-7</v>
      </c>
      <c r="DE17" s="40">
        <f t="shared" si="19"/>
        <v>-1.9201368012827194E-5</v>
      </c>
      <c r="DF17" s="40">
        <f t="shared" si="20"/>
        <v>0</v>
      </c>
      <c r="DG17" s="40">
        <f t="shared" si="21"/>
        <v>0</v>
      </c>
      <c r="DH17" s="40">
        <f t="shared" si="22"/>
        <v>0</v>
      </c>
      <c r="DI17" s="40">
        <f t="shared" si="23"/>
        <v>0</v>
      </c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</row>
    <row r="18" spans="1:143" x14ac:dyDescent="0.3">
      <c r="A18" s="32" t="s">
        <v>185</v>
      </c>
      <c r="H18" s="17">
        <v>42862.922553999997</v>
      </c>
      <c r="I18" s="17">
        <v>1.1699978037000001</v>
      </c>
      <c r="J18" s="17">
        <v>5.7862638119999996</v>
      </c>
      <c r="K18" s="17">
        <v>6.0186067966000003</v>
      </c>
      <c r="L18" s="17">
        <v>192.08896626000001</v>
      </c>
      <c r="M18" s="17">
        <v>166.36614320000001</v>
      </c>
      <c r="N18" s="17">
        <v>34.555825867999999</v>
      </c>
      <c r="O18" s="17">
        <v>215.67747743999999</v>
      </c>
      <c r="P18" s="17">
        <v>83.523738823000002</v>
      </c>
      <c r="Q18" s="17">
        <v>56.610990489999999</v>
      </c>
      <c r="R18" s="17">
        <v>19.711578151000001</v>
      </c>
      <c r="S18" s="17">
        <v>189.65155551999999</v>
      </c>
      <c r="T18" s="17">
        <v>1486.5019909</v>
      </c>
      <c r="U18" s="17">
        <v>1.6881595655999999</v>
      </c>
      <c r="V18" s="17">
        <v>1217.4386043</v>
      </c>
      <c r="W18" s="17">
        <v>2.3237828521999999</v>
      </c>
      <c r="X18" s="17">
        <v>376.47130800999997</v>
      </c>
      <c r="Y18" s="17">
        <v>0.1020496892</v>
      </c>
      <c r="Z18" s="17">
        <v>1.7281298570000001</v>
      </c>
      <c r="AF18" s="17" t="s">
        <v>185</v>
      </c>
      <c r="AG18" s="17">
        <v>17.3142891338798</v>
      </c>
      <c r="AH18" s="17">
        <v>8654.6908164032793</v>
      </c>
      <c r="AI18" s="17">
        <v>2.3237725127365798</v>
      </c>
      <c r="AJ18" s="17">
        <v>1.16999193435896</v>
      </c>
      <c r="AK18" s="17">
        <v>1.16999193435896</v>
      </c>
      <c r="AL18" s="17">
        <v>1.3165817079449</v>
      </c>
      <c r="AM18" s="17">
        <v>121.224490663385</v>
      </c>
      <c r="AN18" s="17">
        <v>5.7862642433647</v>
      </c>
      <c r="AO18" s="17">
        <v>0</v>
      </c>
      <c r="AP18" s="17">
        <v>0</v>
      </c>
      <c r="AQ18" s="17">
        <v>34.5557090134294</v>
      </c>
      <c r="AR18" s="17">
        <v>6.0185800036002801</v>
      </c>
      <c r="AS18" s="17">
        <v>19.711574205127899</v>
      </c>
      <c r="AT18" s="17">
        <v>0</v>
      </c>
      <c r="AU18" s="17">
        <v>376.47087358794101</v>
      </c>
      <c r="AV18" s="17">
        <v>0</v>
      </c>
      <c r="AW18" s="17">
        <v>5.6901582066955503E-2</v>
      </c>
      <c r="AX18" s="17">
        <v>0</v>
      </c>
      <c r="AY18" s="17">
        <v>192.088753047545</v>
      </c>
      <c r="AZ18" s="17">
        <v>7084.3523670559898</v>
      </c>
      <c r="BA18" s="17">
        <v>11.1832642119799</v>
      </c>
      <c r="BB18" s="17">
        <v>0.102050644394724</v>
      </c>
      <c r="BC18" s="17">
        <v>0.102050644394724</v>
      </c>
      <c r="BD18" s="17">
        <v>0.51017956468526304</v>
      </c>
      <c r="BE18" s="17">
        <v>0</v>
      </c>
      <c r="BF18" s="17">
        <v>166.36617901346699</v>
      </c>
      <c r="BG18" s="17">
        <v>0</v>
      </c>
      <c r="BH18" s="17">
        <v>0</v>
      </c>
      <c r="BI18" s="17">
        <v>64.969821502003001</v>
      </c>
      <c r="BJ18" s="17">
        <v>0</v>
      </c>
      <c r="BK18" s="17">
        <v>0</v>
      </c>
      <c r="BL18" s="17">
        <v>6254.3801511796501</v>
      </c>
      <c r="BM18" s="17">
        <v>146.41358648698099</v>
      </c>
      <c r="BN18" s="17">
        <v>215.67811796608399</v>
      </c>
      <c r="BO18" s="17">
        <v>0</v>
      </c>
      <c r="BP18" s="17">
        <v>98.030648818861195</v>
      </c>
      <c r="BQ18" s="17">
        <v>55758.971848740897</v>
      </c>
      <c r="BR18" s="17">
        <v>9.7476938328369496</v>
      </c>
      <c r="BS18" s="17">
        <v>55.406747189806801</v>
      </c>
      <c r="BT18" s="17">
        <v>3.3126205860694999</v>
      </c>
      <c r="BU18" s="17">
        <v>0</v>
      </c>
      <c r="BV18" s="17">
        <v>56.610970753264198</v>
      </c>
      <c r="BW18" s="17">
        <v>18503.002329360599</v>
      </c>
      <c r="BX18" s="17">
        <v>0</v>
      </c>
      <c r="BY18" s="17">
        <v>1495.58977682821</v>
      </c>
      <c r="BZ18" s="17">
        <v>4327.6204964385497</v>
      </c>
      <c r="CA18" s="17">
        <v>189.65179300577</v>
      </c>
      <c r="CB18" s="17">
        <v>526.54943025785303</v>
      </c>
      <c r="CC18" s="17">
        <v>1163.4405966965001</v>
      </c>
      <c r="CD18" s="17">
        <v>1486.4988865380201</v>
      </c>
      <c r="CE18" s="17">
        <v>1.72809790807698</v>
      </c>
      <c r="CF18" s="17">
        <v>1.68816175644967</v>
      </c>
      <c r="CG18" s="17">
        <v>652.11394432732004</v>
      </c>
      <c r="CH18" s="17">
        <v>42862.890713801498</v>
      </c>
      <c r="CI18" s="17">
        <v>1217.43456199399</v>
      </c>
      <c r="CJ18" s="17">
        <v>1554.0012844303101</v>
      </c>
      <c r="CL18" s="26">
        <f t="shared" si="0"/>
        <v>1.3008682083774383</v>
      </c>
      <c r="CM18" s="40">
        <f t="shared" si="1"/>
        <v>-7.4283778616755949E-7</v>
      </c>
      <c r="CN18" s="40">
        <f t="shared" si="2"/>
        <v>-5.0165402204307975E-6</v>
      </c>
      <c r="CO18" s="40">
        <f t="shared" si="3"/>
        <v>7.4549781071051296E-8</v>
      </c>
      <c r="CP18" s="40">
        <f t="shared" si="4"/>
        <v>-4.4516946571969086E-6</v>
      </c>
      <c r="CQ18" s="40">
        <f t="shared" si="5"/>
        <v>-1.1099672155043204E-6</v>
      </c>
      <c r="CR18" s="40">
        <f t="shared" si="6"/>
        <v>2.1526896212595363E-7</v>
      </c>
      <c r="CS18" s="40">
        <f t="shared" si="7"/>
        <v>-3.3816170693119617E-6</v>
      </c>
      <c r="CT18" s="40">
        <f t="shared" si="8"/>
        <v>2.9698329728310572E-6</v>
      </c>
      <c r="CU18" s="40">
        <f t="shared" si="9"/>
        <v>0.17368607057454202</v>
      </c>
      <c r="CV18" s="40">
        <f t="shared" si="10"/>
        <v>-3.4863788162710324E-7</v>
      </c>
      <c r="CW18" s="40">
        <f t="shared" si="11"/>
        <v>-2.0018042552068456E-7</v>
      </c>
      <c r="CX18" s="40">
        <f t="shared" si="12"/>
        <v>1.2522215774267982E-6</v>
      </c>
      <c r="CY18" s="40">
        <f t="shared" si="13"/>
        <v>-2.088367186136429E-6</v>
      </c>
      <c r="CZ18" s="40">
        <f t="shared" si="14"/>
        <v>1.2977740462267244E-6</v>
      </c>
      <c r="DA18" s="40">
        <f t="shared" si="15"/>
        <v>-3.3203366442471097E-6</v>
      </c>
      <c r="DB18" s="40">
        <f t="shared" si="16"/>
        <v>-4.4494103269232927E-6</v>
      </c>
      <c r="DC18" s="40">
        <f t="shared" si="17"/>
        <v>-1.1539313879058678E-6</v>
      </c>
      <c r="DD18" s="40">
        <f t="shared" si="18"/>
        <v>9.3600943960321559E-6</v>
      </c>
      <c r="DE18" s="40">
        <f t="shared" si="19"/>
        <v>-1.8487570763643801E-5</v>
      </c>
      <c r="DF18" s="40">
        <f t="shared" si="20"/>
        <v>0</v>
      </c>
      <c r="DG18" s="40">
        <f t="shared" si="21"/>
        <v>0</v>
      </c>
      <c r="DH18" s="40">
        <f t="shared" si="22"/>
        <v>0</v>
      </c>
      <c r="DI18" s="40">
        <f t="shared" si="23"/>
        <v>0</v>
      </c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</row>
    <row r="19" spans="1:143" x14ac:dyDescent="0.3">
      <c r="A19" s="32" t="s">
        <v>186</v>
      </c>
      <c r="H19" s="17">
        <v>42474.914949999998</v>
      </c>
      <c r="I19" s="17">
        <v>1.2022732098</v>
      </c>
      <c r="J19" s="17">
        <v>0.99549135300000002</v>
      </c>
      <c r="K19" s="17">
        <v>5.6665529780000004</v>
      </c>
      <c r="L19" s="17">
        <v>191.05497424999999</v>
      </c>
      <c r="M19" s="17">
        <v>170.53025070000001</v>
      </c>
      <c r="N19" s="17">
        <v>39.797509400999999</v>
      </c>
      <c r="O19" s="17">
        <v>211.65958205000001</v>
      </c>
      <c r="P19" s="17">
        <v>116.05119137</v>
      </c>
      <c r="Q19" s="17">
        <v>69.665155767000002</v>
      </c>
      <c r="R19" s="17">
        <v>17.876828751000001</v>
      </c>
      <c r="S19" s="17">
        <v>198.10524344000001</v>
      </c>
      <c r="T19" s="17">
        <v>1556.9314093</v>
      </c>
      <c r="U19" s="17">
        <v>1.7337666697</v>
      </c>
      <c r="V19" s="17">
        <v>1312.6339398</v>
      </c>
      <c r="W19" s="17">
        <v>2.4906040261000002</v>
      </c>
      <c r="X19" s="17">
        <v>498.06884337000002</v>
      </c>
      <c r="Y19" s="17">
        <v>0.1194981864</v>
      </c>
      <c r="Z19" s="17">
        <v>0.81930858220000002</v>
      </c>
      <c r="AF19" s="17" t="s">
        <v>186</v>
      </c>
      <c r="AG19" s="17">
        <v>16.618781854663801</v>
      </c>
      <c r="AH19" s="17">
        <v>8949.2791351202195</v>
      </c>
      <c r="AI19" s="17">
        <v>2.49060622102547</v>
      </c>
      <c r="AJ19" s="17">
        <v>1.2022728916127099</v>
      </c>
      <c r="AK19" s="17">
        <v>1.2022728916127099</v>
      </c>
      <c r="AL19" s="17">
        <v>1.9586466965789699</v>
      </c>
      <c r="AM19" s="17">
        <v>112.687348372771</v>
      </c>
      <c r="AN19" s="17">
        <v>0.99548955707884801</v>
      </c>
      <c r="AO19" s="17">
        <v>0</v>
      </c>
      <c r="AP19" s="17">
        <v>0</v>
      </c>
      <c r="AQ19" s="17">
        <v>39.797560855314998</v>
      </c>
      <c r="AR19" s="17">
        <v>5.6665530433823497</v>
      </c>
      <c r="AS19" s="17">
        <v>17.876864800065</v>
      </c>
      <c r="AT19" s="17">
        <v>0</v>
      </c>
      <c r="AU19" s="17">
        <v>498.06880213128102</v>
      </c>
      <c r="AV19" s="17">
        <v>0</v>
      </c>
      <c r="AW19" s="17">
        <v>5.29898965315002E-2</v>
      </c>
      <c r="AX19" s="17">
        <v>0</v>
      </c>
      <c r="AY19" s="17">
        <v>191.05444868742799</v>
      </c>
      <c r="AZ19" s="17">
        <v>6472.2719506879503</v>
      </c>
      <c r="BA19" s="17">
        <v>9.2757464346797907</v>
      </c>
      <c r="BB19" s="17">
        <v>0.119498595729625</v>
      </c>
      <c r="BC19" s="17">
        <v>0.119498595729625</v>
      </c>
      <c r="BD19" s="17">
        <v>0.54683340084017995</v>
      </c>
      <c r="BE19" s="17">
        <v>0</v>
      </c>
      <c r="BF19" s="17">
        <v>170.52993674165299</v>
      </c>
      <c r="BG19" s="17">
        <v>0</v>
      </c>
      <c r="BH19" s="17">
        <v>0</v>
      </c>
      <c r="BI19" s="17">
        <v>31.7004730972148</v>
      </c>
      <c r="BJ19" s="17">
        <v>0</v>
      </c>
      <c r="BK19" s="17">
        <v>0</v>
      </c>
      <c r="BL19" s="17">
        <v>6795.43376594456</v>
      </c>
      <c r="BM19" s="17">
        <v>162.248684017079</v>
      </c>
      <c r="BN19" s="17">
        <v>211.65902560380499</v>
      </c>
      <c r="BO19" s="17">
        <v>0</v>
      </c>
      <c r="BP19" s="17">
        <v>134.19984118310899</v>
      </c>
      <c r="BQ19" s="17">
        <v>55801.835604534797</v>
      </c>
      <c r="BR19" s="17">
        <v>12.7545525401971</v>
      </c>
      <c r="BS19" s="17">
        <v>56.619278336034</v>
      </c>
      <c r="BT19" s="17">
        <v>3.4538084622112599</v>
      </c>
      <c r="BU19" s="17">
        <v>0</v>
      </c>
      <c r="BV19" s="17">
        <v>69.665044946289896</v>
      </c>
      <c r="BW19" s="17">
        <v>17129.378391170401</v>
      </c>
      <c r="BX19" s="17">
        <v>0</v>
      </c>
      <c r="BY19" s="17">
        <v>1511.9029439819001</v>
      </c>
      <c r="BZ19" s="17">
        <v>4116.8148458618998</v>
      </c>
      <c r="CA19" s="17">
        <v>198.105532201866</v>
      </c>
      <c r="CB19" s="17">
        <v>496.35227409451699</v>
      </c>
      <c r="CC19" s="17">
        <v>1169.60557205706</v>
      </c>
      <c r="CD19" s="17">
        <v>1556.9270327930401</v>
      </c>
      <c r="CE19" s="17">
        <v>0.81929409893974803</v>
      </c>
      <c r="CF19" s="17">
        <v>1.733766169853</v>
      </c>
      <c r="CG19" s="17">
        <v>687.43622853360705</v>
      </c>
      <c r="CH19" s="17">
        <v>42474.8525772582</v>
      </c>
      <c r="CI19" s="17">
        <v>1312.6262162196499</v>
      </c>
      <c r="CJ19" s="17">
        <v>1618.22007657219</v>
      </c>
      <c r="CL19" s="26">
        <f t="shared" si="0"/>
        <v>1.313761725318197</v>
      </c>
      <c r="CM19" s="40">
        <f t="shared" si="1"/>
        <v>-1.4684606637159105E-6</v>
      </c>
      <c r="CN19" s="40">
        <f t="shared" si="2"/>
        <v>-2.6465472862397315E-7</v>
      </c>
      <c r="CO19" s="40">
        <f t="shared" si="3"/>
        <v>-1.8040549991745198E-6</v>
      </c>
      <c r="CP19" s="40">
        <f t="shared" si="4"/>
        <v>1.1538293132748868E-8</v>
      </c>
      <c r="CQ19" s="40">
        <f t="shared" si="5"/>
        <v>-2.7508447453782387E-6</v>
      </c>
      <c r="CR19" s="40">
        <f t="shared" si="6"/>
        <v>-1.8410712805075684E-6</v>
      </c>
      <c r="CS19" s="40">
        <f t="shared" si="7"/>
        <v>1.2929028920006933E-6</v>
      </c>
      <c r="CT19" s="40">
        <f t="shared" si="8"/>
        <v>-2.6289676547154641E-6</v>
      </c>
      <c r="CU19" s="40">
        <f t="shared" si="9"/>
        <v>0.1563848642901613</v>
      </c>
      <c r="CV19" s="40">
        <f t="shared" si="10"/>
        <v>-1.5907623959979867E-6</v>
      </c>
      <c r="CW19" s="40">
        <f t="shared" si="11"/>
        <v>2.0165246029366971E-6</v>
      </c>
      <c r="CX19" s="40">
        <f t="shared" si="12"/>
        <v>1.4576184909301501E-6</v>
      </c>
      <c r="CY19" s="40">
        <f t="shared" si="13"/>
        <v>-2.8109825094419283E-6</v>
      </c>
      <c r="CZ19" s="40">
        <f t="shared" si="14"/>
        <v>-2.883011934352799E-7</v>
      </c>
      <c r="DA19" s="40">
        <f t="shared" si="15"/>
        <v>-5.8840321859111551E-6</v>
      </c>
      <c r="DB19" s="40">
        <f t="shared" si="16"/>
        <v>8.8128239046485729E-7</v>
      </c>
      <c r="DC19" s="40">
        <f t="shared" si="17"/>
        <v>-8.279722684060174E-8</v>
      </c>
      <c r="DD19" s="40">
        <f t="shared" si="18"/>
        <v>3.4254044963541945E-6</v>
      </c>
      <c r="DE19" s="40">
        <f t="shared" si="19"/>
        <v>-1.7677417967606147E-5</v>
      </c>
      <c r="DF19" s="40">
        <f t="shared" si="20"/>
        <v>0</v>
      </c>
      <c r="DG19" s="40">
        <f t="shared" si="21"/>
        <v>0</v>
      </c>
      <c r="DH19" s="40">
        <f t="shared" si="22"/>
        <v>0</v>
      </c>
      <c r="DI19" s="40">
        <f t="shared" si="23"/>
        <v>0</v>
      </c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</row>
    <row r="20" spans="1:143" x14ac:dyDescent="0.3">
      <c r="A20" s="32" t="s">
        <v>187</v>
      </c>
      <c r="H20" s="17">
        <v>10804.812470999999</v>
      </c>
      <c r="I20" s="17">
        <v>0.26813793349999998</v>
      </c>
      <c r="J20" s="17">
        <v>1.4905039999999999E-3</v>
      </c>
      <c r="K20" s="17">
        <v>1.549897254</v>
      </c>
      <c r="L20" s="17">
        <v>40.820727689999998</v>
      </c>
      <c r="M20" s="17">
        <v>38.050524891999999</v>
      </c>
      <c r="N20" s="17">
        <v>10.499310165000001</v>
      </c>
      <c r="O20" s="17">
        <v>59.955050915000001</v>
      </c>
      <c r="P20" s="17">
        <v>0.43903711569999998</v>
      </c>
      <c r="Q20" s="17">
        <v>31.997302173000001</v>
      </c>
      <c r="R20" s="17">
        <v>5.476818121</v>
      </c>
      <c r="S20" s="17">
        <v>44.918229267000001</v>
      </c>
      <c r="T20" s="17">
        <v>391.90071485999999</v>
      </c>
      <c r="U20" s="17">
        <v>0.3842303339</v>
      </c>
      <c r="V20" s="17">
        <v>390.01960301000003</v>
      </c>
      <c r="W20" s="17">
        <v>0.53798796380000002</v>
      </c>
      <c r="X20" s="17">
        <v>21.951970416999998</v>
      </c>
      <c r="Y20" s="17">
        <v>1.6643246300000001E-2</v>
      </c>
      <c r="Z20" s="17">
        <v>0.61268221320000005</v>
      </c>
      <c r="AF20" s="17" t="s">
        <v>187</v>
      </c>
      <c r="AG20" s="17">
        <v>4.4847329672673002</v>
      </c>
      <c r="AH20" s="17">
        <v>1518.3158417042901</v>
      </c>
      <c r="AI20" s="17">
        <v>0.53798886248119204</v>
      </c>
      <c r="AJ20" s="17">
        <v>0.268137886649713</v>
      </c>
      <c r="AK20" s="17">
        <v>0.268137886649713</v>
      </c>
      <c r="AL20" s="17">
        <v>1.1245077553034899</v>
      </c>
      <c r="AM20" s="17">
        <v>32.376558491463101</v>
      </c>
      <c r="AN20" s="17">
        <v>1.4904339933406101E-3</v>
      </c>
      <c r="AO20" s="17">
        <v>0</v>
      </c>
      <c r="AP20" s="17">
        <v>0</v>
      </c>
      <c r="AQ20" s="17">
        <v>10.4992719228658</v>
      </c>
      <c r="AR20" s="17">
        <v>1.5498928175313</v>
      </c>
      <c r="AS20" s="17">
        <v>5.4768327710279596</v>
      </c>
      <c r="AT20" s="17">
        <v>0</v>
      </c>
      <c r="AU20" s="17">
        <v>21.9519083979662</v>
      </c>
      <c r="AV20" s="17">
        <v>0</v>
      </c>
      <c r="AW20" s="17">
        <v>1.56614168651928E-2</v>
      </c>
      <c r="AX20" s="17">
        <v>0</v>
      </c>
      <c r="AY20" s="17">
        <v>40.820504231661502</v>
      </c>
      <c r="AZ20" s="17">
        <v>2078.3231050792501</v>
      </c>
      <c r="BA20" s="17">
        <v>2.9496770037147799</v>
      </c>
      <c r="BB20" s="17">
        <v>1.6643261353086702E-2</v>
      </c>
      <c r="BC20" s="17">
        <v>1.6643261353086702E-2</v>
      </c>
      <c r="BD20" s="17">
        <v>0.118067135639147</v>
      </c>
      <c r="BE20" s="17">
        <v>0</v>
      </c>
      <c r="BF20" s="17">
        <v>38.050246307313301</v>
      </c>
      <c r="BG20" s="17">
        <v>0</v>
      </c>
      <c r="BH20" s="17">
        <v>0</v>
      </c>
      <c r="BI20" s="17">
        <v>22.729584352597001</v>
      </c>
      <c r="BJ20" s="17">
        <v>0</v>
      </c>
      <c r="BK20" s="17">
        <v>0</v>
      </c>
      <c r="BL20" s="17">
        <v>1283.6748973553199</v>
      </c>
      <c r="BM20" s="17">
        <v>64.245306307313299</v>
      </c>
      <c r="BN20" s="17">
        <v>59.9549901083439</v>
      </c>
      <c r="BO20" s="17">
        <v>0</v>
      </c>
      <c r="BP20" s="17">
        <v>9.1367360534512692</v>
      </c>
      <c r="BQ20" s="17">
        <v>13284.2230359849</v>
      </c>
      <c r="BR20" s="17">
        <v>0.97174777767059595</v>
      </c>
      <c r="BS20" s="17">
        <v>8.3500861783318694</v>
      </c>
      <c r="BT20" s="17">
        <v>0.92500214415325799</v>
      </c>
      <c r="BU20" s="17">
        <v>0</v>
      </c>
      <c r="BV20" s="17">
        <v>31.9970783299988</v>
      </c>
      <c r="BW20" s="17">
        <v>4985.3352455331597</v>
      </c>
      <c r="BX20" s="17">
        <v>0</v>
      </c>
      <c r="BY20" s="17">
        <v>397.37928719509199</v>
      </c>
      <c r="BZ20" s="17">
        <v>981.49981541374598</v>
      </c>
      <c r="CA20" s="17">
        <v>44.918148518438798</v>
      </c>
      <c r="CB20" s="17">
        <v>143.2517672434</v>
      </c>
      <c r="CC20" s="17">
        <v>387.72078893345798</v>
      </c>
      <c r="CD20" s="17">
        <v>391.89847144205402</v>
      </c>
      <c r="CE20" s="17">
        <v>0.61267280316377204</v>
      </c>
      <c r="CF20" s="17">
        <v>0.38422844152846403</v>
      </c>
      <c r="CG20" s="17">
        <v>124.315741038707</v>
      </c>
      <c r="CH20" s="17">
        <v>10804.767295314599</v>
      </c>
      <c r="CI20" s="17">
        <v>390.01681287846401</v>
      </c>
      <c r="CJ20" s="17">
        <v>505.73255406587401</v>
      </c>
      <c r="CL20" s="26">
        <f t="shared" si="0"/>
        <v>1.2294779399594749</v>
      </c>
      <c r="CM20" s="40">
        <f t="shared" si="1"/>
        <v>-4.1810707516863567E-6</v>
      </c>
      <c r="CN20" s="40">
        <f t="shared" si="2"/>
        <v>-1.7472457690607831E-7</v>
      </c>
      <c r="CO20" s="40">
        <f t="shared" si="3"/>
        <v>-4.6968447847073481E-5</v>
      </c>
      <c r="CP20" s="40">
        <f t="shared" si="4"/>
        <v>-2.862427614807736E-6</v>
      </c>
      <c r="CQ20" s="40">
        <f t="shared" si="5"/>
        <v>-5.4741390254753136E-6</v>
      </c>
      <c r="CR20" s="40">
        <f t="shared" si="6"/>
        <v>-7.321441359554813E-6</v>
      </c>
      <c r="CS20" s="40">
        <f t="shared" si="7"/>
        <v>-3.6423473161269579E-6</v>
      </c>
      <c r="CT20" s="40">
        <f t="shared" si="8"/>
        <v>-1.014204060765908E-6</v>
      </c>
      <c r="CU20" s="40">
        <f t="shared" si="9"/>
        <v>19.810851125613091</v>
      </c>
      <c r="CV20" s="40">
        <f t="shared" si="10"/>
        <v>-6.995683573293786E-6</v>
      </c>
      <c r="CW20" s="40">
        <f t="shared" si="11"/>
        <v>2.6749159157698355E-6</v>
      </c>
      <c r="CX20" s="40">
        <f t="shared" si="12"/>
        <v>-1.7976790830934364E-6</v>
      </c>
      <c r="CY20" s="40">
        <f t="shared" si="13"/>
        <v>-5.7244548450949189E-6</v>
      </c>
      <c r="CZ20" s="40">
        <f t="shared" si="14"/>
        <v>-4.9250966647118044E-6</v>
      </c>
      <c r="DA20" s="40">
        <f t="shared" si="15"/>
        <v>-7.153823844965242E-6</v>
      </c>
      <c r="DB20" s="40">
        <f t="shared" si="16"/>
        <v>1.6704485090538664E-6</v>
      </c>
      <c r="DC20" s="40">
        <f t="shared" si="17"/>
        <v>-2.8252148950735237E-6</v>
      </c>
      <c r="DD20" s="40">
        <f t="shared" si="18"/>
        <v>9.0445616374401594E-7</v>
      </c>
      <c r="DE20" s="40">
        <f t="shared" si="19"/>
        <v>-1.5358755363339258E-5</v>
      </c>
      <c r="DF20" s="40">
        <f t="shared" si="20"/>
        <v>0</v>
      </c>
      <c r="DG20" s="40">
        <f t="shared" si="21"/>
        <v>0</v>
      </c>
      <c r="DH20" s="40">
        <f t="shared" si="22"/>
        <v>0</v>
      </c>
      <c r="DI20" s="40">
        <f t="shared" si="23"/>
        <v>0</v>
      </c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</row>
    <row r="21" spans="1:143" x14ac:dyDescent="0.3">
      <c r="A21" s="32" t="s">
        <v>188</v>
      </c>
      <c r="H21" s="17">
        <v>38312.989898</v>
      </c>
      <c r="I21" s="17">
        <v>1.1983448410999999</v>
      </c>
      <c r="J21" s="17">
        <v>0.78349284360000004</v>
      </c>
      <c r="K21" s="17">
        <v>5.9693886393</v>
      </c>
      <c r="L21" s="17">
        <v>164.93721757</v>
      </c>
      <c r="M21" s="17">
        <v>160.55166779999999</v>
      </c>
      <c r="N21" s="17">
        <v>42.543841276999999</v>
      </c>
      <c r="O21" s="17">
        <v>223.35398024</v>
      </c>
      <c r="P21" s="17">
        <v>42.282522069000002</v>
      </c>
      <c r="Q21" s="17">
        <v>72.864511738000004</v>
      </c>
      <c r="R21" s="17">
        <v>24.480924972</v>
      </c>
      <c r="S21" s="17">
        <v>194.61963269</v>
      </c>
      <c r="T21" s="17">
        <v>1292.2517949</v>
      </c>
      <c r="U21" s="17">
        <v>1.7227618735000001</v>
      </c>
      <c r="V21" s="17">
        <v>1140.4024955</v>
      </c>
      <c r="W21" s="17">
        <v>2.4073134753000001</v>
      </c>
      <c r="X21" s="17">
        <v>157.14838484000001</v>
      </c>
      <c r="Y21" s="17">
        <v>8.0777191499999998E-2</v>
      </c>
      <c r="Z21" s="17">
        <v>0.67640533530000002</v>
      </c>
      <c r="AF21" s="17" t="s">
        <v>188</v>
      </c>
      <c r="AG21" s="17">
        <v>17.667549507830099</v>
      </c>
      <c r="AH21" s="17">
        <v>6403.98251373127</v>
      </c>
      <c r="AI21" s="17">
        <v>2.40731308308668</v>
      </c>
      <c r="AJ21" s="17">
        <v>1.1983505992458201</v>
      </c>
      <c r="AK21" s="17">
        <v>1.1983505992458201</v>
      </c>
      <c r="AL21" s="17">
        <v>2.0919257233717401</v>
      </c>
      <c r="AM21" s="17">
        <v>122.209029529319</v>
      </c>
      <c r="AN21" s="17">
        <v>0.78349265175975102</v>
      </c>
      <c r="AO21" s="17">
        <v>0</v>
      </c>
      <c r="AP21" s="17">
        <v>0</v>
      </c>
      <c r="AQ21" s="17">
        <v>42.5438016168685</v>
      </c>
      <c r="AR21" s="17">
        <v>5.9693803473141296</v>
      </c>
      <c r="AS21" s="17">
        <v>24.480910830051201</v>
      </c>
      <c r="AT21" s="17">
        <v>0</v>
      </c>
      <c r="AU21" s="17">
        <v>157.148384256485</v>
      </c>
      <c r="AV21" s="17">
        <v>0</v>
      </c>
      <c r="AW21" s="17">
        <v>5.9865451098430902E-2</v>
      </c>
      <c r="AX21" s="17">
        <v>0</v>
      </c>
      <c r="AY21" s="17">
        <v>164.93702627546699</v>
      </c>
      <c r="AZ21" s="17">
        <v>7542.1682560327099</v>
      </c>
      <c r="BA21" s="17">
        <v>9.02771378617647</v>
      </c>
      <c r="BB21" s="17">
        <v>8.0776036649746294E-2</v>
      </c>
      <c r="BC21" s="17">
        <v>8.0776036649746294E-2</v>
      </c>
      <c r="BD21" s="17">
        <v>0.52831559317625398</v>
      </c>
      <c r="BE21" s="17">
        <v>0</v>
      </c>
      <c r="BF21" s="17">
        <v>160.55165292448601</v>
      </c>
      <c r="BG21" s="17">
        <v>0</v>
      </c>
      <c r="BH21" s="17">
        <v>0</v>
      </c>
      <c r="BI21" s="17">
        <v>25.526556828789001</v>
      </c>
      <c r="BJ21" s="17">
        <v>0</v>
      </c>
      <c r="BK21" s="17">
        <v>0</v>
      </c>
      <c r="BL21" s="17">
        <v>5664.3884136216802</v>
      </c>
      <c r="BM21" s="17">
        <v>146.758923412093</v>
      </c>
      <c r="BN21" s="17">
        <v>223.35480752639</v>
      </c>
      <c r="BO21" s="17">
        <v>0</v>
      </c>
      <c r="BP21" s="17">
        <v>61.556092649016797</v>
      </c>
      <c r="BQ21" s="17">
        <v>49019.932522473297</v>
      </c>
      <c r="BR21" s="17">
        <v>4.9611924171272603</v>
      </c>
      <c r="BS21" s="17">
        <v>33.746767029134098</v>
      </c>
      <c r="BT21" s="17">
        <v>4.1449782221006304</v>
      </c>
      <c r="BU21" s="17">
        <v>0</v>
      </c>
      <c r="BV21" s="17">
        <v>72.864310069500704</v>
      </c>
      <c r="BW21" s="17">
        <v>16013.9647283916</v>
      </c>
      <c r="BX21" s="17">
        <v>0</v>
      </c>
      <c r="BY21" s="17">
        <v>1583.2838209309</v>
      </c>
      <c r="BZ21" s="17">
        <v>3096.8377259762001</v>
      </c>
      <c r="CA21" s="17">
        <v>194.61947923416901</v>
      </c>
      <c r="CB21" s="17">
        <v>557.90051631069798</v>
      </c>
      <c r="CC21" s="17">
        <v>1071.37691158946</v>
      </c>
      <c r="CD21" s="17">
        <v>1292.2498804273</v>
      </c>
      <c r="CE21" s="17">
        <v>0.67639275909155006</v>
      </c>
      <c r="CF21" s="17">
        <v>1.72275941258287</v>
      </c>
      <c r="CG21" s="17">
        <v>560.10286020932995</v>
      </c>
      <c r="CH21" s="17">
        <v>38312.934035395199</v>
      </c>
      <c r="CI21" s="17">
        <v>1140.3986842107299</v>
      </c>
      <c r="CJ21" s="17">
        <v>1361.8998812370301</v>
      </c>
      <c r="CL21" s="26">
        <f t="shared" si="0"/>
        <v>1.2794617211301671</v>
      </c>
      <c r="CM21" s="40">
        <f t="shared" si="1"/>
        <v>-1.4580591321433631E-6</v>
      </c>
      <c r="CN21" s="40">
        <f t="shared" si="2"/>
        <v>4.8050824960121761E-6</v>
      </c>
      <c r="CO21" s="40">
        <f t="shared" si="3"/>
        <v>-2.4485258619374061E-7</v>
      </c>
      <c r="CP21" s="40">
        <f t="shared" si="4"/>
        <v>-1.3890846067196752E-6</v>
      </c>
      <c r="CQ21" s="40">
        <f t="shared" si="5"/>
        <v>-1.1598021103350518E-6</v>
      </c>
      <c r="CR21" s="40">
        <f t="shared" si="6"/>
        <v>-9.2652503627683521E-8</v>
      </c>
      <c r="CS21" s="40">
        <f t="shared" si="7"/>
        <v>-9.3221792646074004E-7</v>
      </c>
      <c r="CT21" s="40">
        <f t="shared" si="8"/>
        <v>3.7039249943839084E-6</v>
      </c>
      <c r="CU21" s="40">
        <f t="shared" si="9"/>
        <v>0.4558283100654365</v>
      </c>
      <c r="CV21" s="40">
        <f t="shared" si="10"/>
        <v>-2.7677190787480264E-6</v>
      </c>
      <c r="CW21" s="40">
        <f t="shared" si="11"/>
        <v>-5.7767215968092736E-7</v>
      </c>
      <c r="CX21" s="40">
        <f t="shared" si="12"/>
        <v>-7.8849101129201181E-7</v>
      </c>
      <c r="CY21" s="40">
        <f t="shared" si="13"/>
        <v>-1.4815012891390801E-6</v>
      </c>
      <c r="CZ21" s="40">
        <f t="shared" si="14"/>
        <v>-1.4284720180603719E-6</v>
      </c>
      <c r="DA21" s="40">
        <f t="shared" si="15"/>
        <v>-3.3420562346191608E-6</v>
      </c>
      <c r="DB21" s="40">
        <f t="shared" si="16"/>
        <v>-1.6292573612381068E-7</v>
      </c>
      <c r="DC21" s="40">
        <f t="shared" si="17"/>
        <v>-3.7131466799441867E-9</v>
      </c>
      <c r="DD21" s="40">
        <f t="shared" si="18"/>
        <v>-1.4296736891427914E-5</v>
      </c>
      <c r="DE21" s="40">
        <f t="shared" si="19"/>
        <v>-1.8592710307922189E-5</v>
      </c>
      <c r="DF21" s="40">
        <f t="shared" si="20"/>
        <v>0</v>
      </c>
      <c r="DG21" s="40">
        <f t="shared" si="21"/>
        <v>0</v>
      </c>
      <c r="DH21" s="40">
        <f t="shared" si="22"/>
        <v>0</v>
      </c>
      <c r="DI21" s="40">
        <f t="shared" si="23"/>
        <v>0</v>
      </c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</row>
    <row r="22" spans="1:143" x14ac:dyDescent="0.3">
      <c r="A22" s="32" t="s">
        <v>189</v>
      </c>
      <c r="H22" s="17">
        <v>40396.368067000003</v>
      </c>
      <c r="I22" s="17">
        <v>1.3556873792999999</v>
      </c>
      <c r="J22" s="17">
        <v>2.0231586377999999</v>
      </c>
      <c r="K22" s="17">
        <v>6.7697910487000001</v>
      </c>
      <c r="L22" s="17">
        <v>181.36362915000001</v>
      </c>
      <c r="M22" s="17">
        <v>189.20430519000001</v>
      </c>
      <c r="N22" s="17">
        <v>44.314894449999997</v>
      </c>
      <c r="O22" s="17">
        <v>238.35224388</v>
      </c>
      <c r="P22" s="17">
        <v>1.7412507374999999</v>
      </c>
      <c r="Q22" s="17">
        <v>67.832559015000001</v>
      </c>
      <c r="R22" s="17">
        <v>17.991277487000001</v>
      </c>
      <c r="S22" s="17">
        <v>217.07043082999999</v>
      </c>
      <c r="T22" s="17">
        <v>1365.7299579</v>
      </c>
      <c r="U22" s="17">
        <v>1.9502938304999999</v>
      </c>
      <c r="V22" s="17">
        <v>1163.6083266999999</v>
      </c>
      <c r="W22" s="17">
        <v>2.7824214948999999</v>
      </c>
      <c r="X22" s="17">
        <v>9.0705886545999999</v>
      </c>
      <c r="Y22" s="17">
        <v>7.3070093200000005E-2</v>
      </c>
      <c r="Z22" s="17">
        <v>0.44772238380000001</v>
      </c>
      <c r="AF22" s="17" t="s">
        <v>189</v>
      </c>
      <c r="AG22" s="17">
        <v>20.014207857045601</v>
      </c>
      <c r="AH22" s="17">
        <v>7291.0853812839196</v>
      </c>
      <c r="AI22" s="17">
        <v>2.7824174797863699</v>
      </c>
      <c r="AJ22" s="17">
        <v>1.35568993634067</v>
      </c>
      <c r="AK22" s="17">
        <v>1.35568993634067</v>
      </c>
      <c r="AL22" s="17">
        <v>2.1639160401064799</v>
      </c>
      <c r="AM22" s="17">
        <v>172.899988139881</v>
      </c>
      <c r="AN22" s="17">
        <v>2.0231579929936201</v>
      </c>
      <c r="AO22" s="17">
        <v>0</v>
      </c>
      <c r="AP22" s="17">
        <v>0</v>
      </c>
      <c r="AQ22" s="17">
        <v>44.314640054617101</v>
      </c>
      <c r="AR22" s="17">
        <v>6.7697751151039203</v>
      </c>
      <c r="AS22" s="17">
        <v>17.991273689809699</v>
      </c>
      <c r="AT22" s="17">
        <v>0</v>
      </c>
      <c r="AU22" s="17">
        <v>9.0705867975263992</v>
      </c>
      <c r="AV22" s="17">
        <v>0</v>
      </c>
      <c r="AW22" s="17">
        <v>6.8869389806511305E-2</v>
      </c>
      <c r="AX22" s="17">
        <v>0</v>
      </c>
      <c r="AY22" s="17">
        <v>181.36321702791301</v>
      </c>
      <c r="AZ22" s="17">
        <v>8751.1369529167296</v>
      </c>
      <c r="BA22" s="17">
        <v>8.5987575493559696</v>
      </c>
      <c r="BB22" s="17">
        <v>7.3069421568875206E-2</v>
      </c>
      <c r="BC22" s="17">
        <v>7.3069421568875206E-2</v>
      </c>
      <c r="BD22" s="17">
        <v>0.59552663385748095</v>
      </c>
      <c r="BE22" s="17">
        <v>0</v>
      </c>
      <c r="BF22" s="17">
        <v>189.20380468303</v>
      </c>
      <c r="BG22" s="17">
        <v>0</v>
      </c>
      <c r="BH22" s="17">
        <v>0</v>
      </c>
      <c r="BI22" s="17">
        <v>16.747666771349898</v>
      </c>
      <c r="BJ22" s="17">
        <v>0</v>
      </c>
      <c r="BK22" s="17">
        <v>0</v>
      </c>
      <c r="BL22" s="17">
        <v>5802.9681267126398</v>
      </c>
      <c r="BM22" s="17">
        <v>144.76665850830801</v>
      </c>
      <c r="BN22" s="17">
        <v>238.352319252266</v>
      </c>
      <c r="BO22" s="17">
        <v>0</v>
      </c>
      <c r="BP22" s="17">
        <v>19.474705612004801</v>
      </c>
      <c r="BQ22" s="17">
        <v>52779.898238727401</v>
      </c>
      <c r="BR22" s="17">
        <v>1.4597103008625301</v>
      </c>
      <c r="BS22" s="17">
        <v>19.974205475029901</v>
      </c>
      <c r="BT22" s="17">
        <v>4.6874114631516601</v>
      </c>
      <c r="BU22" s="17">
        <v>0</v>
      </c>
      <c r="BV22" s="17">
        <v>67.832427586434903</v>
      </c>
      <c r="BW22" s="17">
        <v>17261.197523199698</v>
      </c>
      <c r="BX22" s="17">
        <v>0</v>
      </c>
      <c r="BY22" s="17">
        <v>1791.4550268558601</v>
      </c>
      <c r="BZ22" s="17">
        <v>2903.5253315948999</v>
      </c>
      <c r="CA22" s="17">
        <v>217.07186066607099</v>
      </c>
      <c r="CB22" s="17">
        <v>717.29337470368398</v>
      </c>
      <c r="CC22" s="17">
        <v>1136.8682686540201</v>
      </c>
      <c r="CD22" s="17">
        <v>1365.7228627680499</v>
      </c>
      <c r="CE22" s="17">
        <v>0.44771925443175298</v>
      </c>
      <c r="CF22" s="17">
        <v>1.95029155998015</v>
      </c>
      <c r="CG22" s="17">
        <v>640.84280935465404</v>
      </c>
      <c r="CH22" s="17">
        <v>40396.255322343197</v>
      </c>
      <c r="CI22" s="17">
        <v>1163.6028105740199</v>
      </c>
      <c r="CJ22" s="17">
        <v>1221.10257082469</v>
      </c>
      <c r="CL22" s="26">
        <f t="shared" si="0"/>
        <v>1.3065542292860695</v>
      </c>
      <c r="CM22" s="40">
        <f t="shared" si="1"/>
        <v>-2.790960232345073E-6</v>
      </c>
      <c r="CN22" s="40">
        <f t="shared" si="2"/>
        <v>1.8861580546784009E-6</v>
      </c>
      <c r="CO22" s="40">
        <f t="shared" si="3"/>
        <v>-3.1871271377267909E-7</v>
      </c>
      <c r="CP22" s="40">
        <f t="shared" si="4"/>
        <v>-2.3536318869007599E-6</v>
      </c>
      <c r="CQ22" s="40">
        <f t="shared" si="5"/>
        <v>-2.2723524497747063E-6</v>
      </c>
      <c r="CR22" s="40">
        <f t="shared" si="6"/>
        <v>-2.6453254830043966E-6</v>
      </c>
      <c r="CS22" s="40">
        <f t="shared" si="7"/>
        <v>-5.7406293313686909E-6</v>
      </c>
      <c r="CT22" s="40">
        <f t="shared" si="8"/>
        <v>3.1622217928213521E-7</v>
      </c>
      <c r="CU22" s="40">
        <f t="shared" si="9"/>
        <v>10.184320093937535</v>
      </c>
      <c r="CV22" s="40">
        <f t="shared" si="10"/>
        <v>-1.9375439612807798E-6</v>
      </c>
      <c r="CW22" s="40">
        <f t="shared" si="11"/>
        <v>-2.1105729181145333E-7</v>
      </c>
      <c r="CX22" s="40">
        <f t="shared" si="12"/>
        <v>6.5869684117272079E-6</v>
      </c>
      <c r="CY22" s="40">
        <f t="shared" si="13"/>
        <v>-5.1951206818505231E-6</v>
      </c>
      <c r="CZ22" s="40">
        <f t="shared" si="14"/>
        <v>-1.164193730403014E-6</v>
      </c>
      <c r="DA22" s="40">
        <f t="shared" si="15"/>
        <v>-4.7405349836313539E-6</v>
      </c>
      <c r="DB22" s="40">
        <f t="shared" si="16"/>
        <v>-1.4430285409229368E-6</v>
      </c>
      <c r="DC22" s="40">
        <f t="shared" si="17"/>
        <v>-2.0473573120674183E-7</v>
      </c>
      <c r="DD22" s="40">
        <f t="shared" si="18"/>
        <v>-9.1916007683284959E-6</v>
      </c>
      <c r="DE22" s="40">
        <f t="shared" si="19"/>
        <v>-6.989528243985421E-6</v>
      </c>
      <c r="DF22" s="40">
        <f t="shared" si="20"/>
        <v>0</v>
      </c>
      <c r="DG22" s="40">
        <f t="shared" si="21"/>
        <v>0</v>
      </c>
      <c r="DH22" s="40">
        <f t="shared" si="22"/>
        <v>0</v>
      </c>
      <c r="DI22" s="40">
        <f t="shared" si="23"/>
        <v>0</v>
      </c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</row>
    <row r="23" spans="1:143" x14ac:dyDescent="0.3">
      <c r="A23" s="32" t="s">
        <v>190</v>
      </c>
      <c r="H23" s="17">
        <v>92033.110860000001</v>
      </c>
      <c r="I23" s="17">
        <v>2.6036181582000002</v>
      </c>
      <c r="J23" s="17">
        <v>12.348553551</v>
      </c>
      <c r="K23" s="17">
        <v>11.571035261</v>
      </c>
      <c r="L23" s="17">
        <v>423.98091074000001</v>
      </c>
      <c r="M23" s="17">
        <v>333.71182248999997</v>
      </c>
      <c r="N23" s="17">
        <v>77.238607247000004</v>
      </c>
      <c r="O23" s="17">
        <v>430.01226729000001</v>
      </c>
      <c r="P23" s="17">
        <v>306.36992605</v>
      </c>
      <c r="Q23" s="17">
        <v>251.45052007999999</v>
      </c>
      <c r="R23" s="17">
        <v>36.241431769000002</v>
      </c>
      <c r="S23" s="17">
        <v>411.60421515000002</v>
      </c>
      <c r="T23" s="17">
        <v>3194.2424403999999</v>
      </c>
      <c r="U23" s="17">
        <v>3.7579840940000002</v>
      </c>
      <c r="V23" s="17">
        <v>2652.8592592</v>
      </c>
      <c r="W23" s="17">
        <v>5.1958103360000001</v>
      </c>
      <c r="X23" s="17">
        <v>553.87532226999997</v>
      </c>
      <c r="Y23" s="17">
        <v>0.19737252559999999</v>
      </c>
      <c r="Z23" s="17">
        <v>1.8894159232000001</v>
      </c>
      <c r="AF23" s="17" t="s">
        <v>190</v>
      </c>
      <c r="AG23" s="17">
        <v>34.028091114204898</v>
      </c>
      <c r="AH23" s="17">
        <v>19127.619470863901</v>
      </c>
      <c r="AI23" s="17">
        <v>5.1957840806597204</v>
      </c>
      <c r="AJ23" s="17">
        <v>2.6036130875603098</v>
      </c>
      <c r="AK23" s="17">
        <v>2.6036130875603098</v>
      </c>
      <c r="AL23" s="17">
        <v>3.6266281126853999</v>
      </c>
      <c r="AM23" s="17">
        <v>230.85200038976899</v>
      </c>
      <c r="AN23" s="17">
        <v>12.348546454395599</v>
      </c>
      <c r="AO23" s="17">
        <v>0</v>
      </c>
      <c r="AP23" s="17">
        <v>0</v>
      </c>
      <c r="AQ23" s="17">
        <v>77.238236548762302</v>
      </c>
      <c r="AR23" s="17">
        <v>11.571082220938299</v>
      </c>
      <c r="AS23" s="17">
        <v>36.241447103335503</v>
      </c>
      <c r="AT23" s="17">
        <v>0</v>
      </c>
      <c r="AU23" s="17">
        <v>553.87448943749098</v>
      </c>
      <c r="AV23" s="17">
        <v>0</v>
      </c>
      <c r="AW23" s="17">
        <v>0.107359283881049</v>
      </c>
      <c r="AX23" s="17">
        <v>0</v>
      </c>
      <c r="AY23" s="17">
        <v>423.98038562756699</v>
      </c>
      <c r="AZ23" s="17">
        <v>13833.029502970699</v>
      </c>
      <c r="BA23" s="17">
        <v>17.067034912424099</v>
      </c>
      <c r="BB23" s="17">
        <v>0.19737369242518499</v>
      </c>
      <c r="BC23" s="17">
        <v>0.19737369242518499</v>
      </c>
      <c r="BD23" s="17">
        <v>1.1407353868697101</v>
      </c>
      <c r="BE23" s="17">
        <v>0</v>
      </c>
      <c r="BF23" s="17">
        <v>333.711299596</v>
      </c>
      <c r="BG23" s="17">
        <v>0</v>
      </c>
      <c r="BH23" s="17">
        <v>0</v>
      </c>
      <c r="BI23" s="17">
        <v>71.512619046090094</v>
      </c>
      <c r="BJ23" s="17">
        <v>0</v>
      </c>
      <c r="BK23" s="17">
        <v>0</v>
      </c>
      <c r="BL23" s="17">
        <v>16267.9769637056</v>
      </c>
      <c r="BM23" s="17">
        <v>310.23903187482301</v>
      </c>
      <c r="BN23" s="17">
        <v>430.01243073312702</v>
      </c>
      <c r="BO23" s="17">
        <v>0</v>
      </c>
      <c r="BP23" s="17">
        <v>373.87593844308799</v>
      </c>
      <c r="BQ23" s="17">
        <v>120581.748420994</v>
      </c>
      <c r="BR23" s="17">
        <v>19.0447706013302</v>
      </c>
      <c r="BS23" s="17">
        <v>148.73549289103599</v>
      </c>
      <c r="BT23" s="17">
        <v>7.3855701096933597</v>
      </c>
      <c r="BU23" s="17">
        <v>0</v>
      </c>
      <c r="BV23" s="17">
        <v>251.45027434580601</v>
      </c>
      <c r="BW23" s="17">
        <v>36331.013599255901</v>
      </c>
      <c r="BX23" s="17">
        <v>0</v>
      </c>
      <c r="BY23" s="17">
        <v>2975.25609810271</v>
      </c>
      <c r="BZ23" s="17">
        <v>9528.7166917634004</v>
      </c>
      <c r="CA23" s="17">
        <v>411.60217590027298</v>
      </c>
      <c r="CB23" s="17">
        <v>1014.7674447074</v>
      </c>
      <c r="CC23" s="17">
        <v>2318.5517192073899</v>
      </c>
      <c r="CD23" s="17">
        <v>3194.2311585119301</v>
      </c>
      <c r="CE23" s="17">
        <v>1.8893941278358499</v>
      </c>
      <c r="CF23" s="17">
        <v>3.7579739214322299</v>
      </c>
      <c r="CG23" s="17">
        <v>1400.62610579685</v>
      </c>
      <c r="CH23" s="17">
        <v>92032.933697867498</v>
      </c>
      <c r="CI23" s="17">
        <v>2652.8454490539798</v>
      </c>
      <c r="CJ23" s="17">
        <v>3637.1803179704498</v>
      </c>
      <c r="CL23" s="26">
        <f t="shared" si="0"/>
        <v>1.3102021589016022</v>
      </c>
      <c r="CM23" s="40">
        <f t="shared" si="1"/>
        <v>-1.9249825508116818E-6</v>
      </c>
      <c r="CN23" s="40">
        <f t="shared" si="2"/>
        <v>-1.9475358452169178E-6</v>
      </c>
      <c r="CO23" s="40">
        <f t="shared" si="3"/>
        <v>-5.7469114675692192E-7</v>
      </c>
      <c r="CP23" s="40">
        <f t="shared" si="4"/>
        <v>4.0584042170468845E-6</v>
      </c>
      <c r="CQ23" s="40">
        <f t="shared" si="5"/>
        <v>-1.2385284802276162E-6</v>
      </c>
      <c r="CR23" s="40">
        <f t="shared" si="6"/>
        <v>-1.5669028327180219E-6</v>
      </c>
      <c r="CS23" s="40">
        <f t="shared" si="7"/>
        <v>-4.7993904980326415E-6</v>
      </c>
      <c r="CT23" s="40">
        <f t="shared" si="8"/>
        <v>3.80089451953801E-7</v>
      </c>
      <c r="CU23" s="40">
        <f t="shared" si="9"/>
        <v>0.22034151087685711</v>
      </c>
      <c r="CV23" s="40">
        <f t="shared" si="10"/>
        <v>-9.7726659663889419E-7</v>
      </c>
      <c r="CW23" s="40">
        <f t="shared" si="11"/>
        <v>4.231161615986409E-7</v>
      </c>
      <c r="CX23" s="40">
        <f t="shared" si="12"/>
        <v>-4.9543946635494527E-6</v>
      </c>
      <c r="CY23" s="40">
        <f t="shared" si="13"/>
        <v>-3.5319448289516542E-6</v>
      </c>
      <c r="CZ23" s="40">
        <f t="shared" si="14"/>
        <v>-2.7069214546710745E-6</v>
      </c>
      <c r="DA23" s="40">
        <f t="shared" si="15"/>
        <v>-5.2057590210683646E-6</v>
      </c>
      <c r="DB23" s="40">
        <f t="shared" si="16"/>
        <v>-5.0531752665708469E-6</v>
      </c>
      <c r="DC23" s="40">
        <f t="shared" si="17"/>
        <v>-1.5036461736141281E-6</v>
      </c>
      <c r="DD23" s="40">
        <f t="shared" si="18"/>
        <v>5.9117913268499662E-6</v>
      </c>
      <c r="DE23" s="40">
        <f t="shared" si="19"/>
        <v>-1.1535503582097472E-5</v>
      </c>
      <c r="DF23" s="40">
        <f t="shared" si="20"/>
        <v>0</v>
      </c>
      <c r="DG23" s="40">
        <f t="shared" si="21"/>
        <v>0</v>
      </c>
      <c r="DH23" s="40">
        <f t="shared" si="22"/>
        <v>0</v>
      </c>
      <c r="DI23" s="40">
        <f t="shared" si="23"/>
        <v>0</v>
      </c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</row>
    <row r="24" spans="1:143" x14ac:dyDescent="0.3">
      <c r="A24" s="32" t="s">
        <v>191</v>
      </c>
      <c r="H24" s="17">
        <v>70075.040724000006</v>
      </c>
      <c r="I24" s="17">
        <v>1.4860438815999999</v>
      </c>
      <c r="J24" s="17">
        <v>36.707713398000003</v>
      </c>
      <c r="K24" s="17">
        <v>7.3462967613999997</v>
      </c>
      <c r="L24" s="17">
        <v>317.51528338999998</v>
      </c>
      <c r="M24" s="17">
        <v>180.41822238</v>
      </c>
      <c r="N24" s="17">
        <v>41.382818954000001</v>
      </c>
      <c r="O24" s="17">
        <v>1069.7545181999999</v>
      </c>
      <c r="P24" s="17">
        <v>381.04695652999999</v>
      </c>
      <c r="Q24" s="17">
        <v>162.54011044000001</v>
      </c>
      <c r="R24" s="17">
        <v>20.872928503000001</v>
      </c>
      <c r="S24" s="17">
        <v>245.05109768</v>
      </c>
      <c r="T24" s="17">
        <v>3354.0553844999999</v>
      </c>
      <c r="U24" s="17">
        <v>2.1406344723999999</v>
      </c>
      <c r="V24" s="17">
        <v>1576.3193483</v>
      </c>
      <c r="W24" s="17">
        <v>3.0464135240000001</v>
      </c>
      <c r="X24" s="17">
        <v>1288.2653674999999</v>
      </c>
      <c r="Y24" s="17">
        <v>0.2188227586</v>
      </c>
      <c r="Z24" s="17">
        <v>2.2476689277999999</v>
      </c>
      <c r="AC24" s="17">
        <v>1.3068806000000001E-2</v>
      </c>
      <c r="AD24" s="17">
        <v>2.1577516000000001E-3</v>
      </c>
      <c r="AF24" s="17" t="s">
        <v>191</v>
      </c>
      <c r="AG24" s="17">
        <v>21.356577650948299</v>
      </c>
      <c r="AH24" s="17">
        <v>10670.3282992326</v>
      </c>
      <c r="AI24" s="17">
        <v>3.0464351770465701</v>
      </c>
      <c r="AJ24" s="17">
        <v>1.4860411681975101</v>
      </c>
      <c r="AK24" s="17">
        <v>1.4860411681975101</v>
      </c>
      <c r="AL24" s="17">
        <v>1.91635616876435</v>
      </c>
      <c r="AM24" s="17">
        <v>146.83926505457501</v>
      </c>
      <c r="AN24" s="17">
        <v>36.707545935547003</v>
      </c>
      <c r="AO24" s="17">
        <v>0</v>
      </c>
      <c r="AP24" s="17">
        <v>1.30687661271608E-2</v>
      </c>
      <c r="AQ24" s="17">
        <v>41.382819521814099</v>
      </c>
      <c r="AR24" s="17">
        <v>7.34630957087127</v>
      </c>
      <c r="AS24" s="17">
        <v>20.872936304588301</v>
      </c>
      <c r="AT24" s="17">
        <v>0</v>
      </c>
      <c r="AU24" s="17">
        <v>1288.2649840337101</v>
      </c>
      <c r="AV24" s="17">
        <v>0</v>
      </c>
      <c r="AW24" s="17">
        <v>6.9124733864561194E-2</v>
      </c>
      <c r="AX24" s="17">
        <v>0</v>
      </c>
      <c r="AY24" s="17">
        <v>317.51500578661302</v>
      </c>
      <c r="AZ24" s="17">
        <v>7227.6480398157701</v>
      </c>
      <c r="BA24" s="17">
        <v>12.926674145108199</v>
      </c>
      <c r="BB24" s="17">
        <v>0.218821694151526</v>
      </c>
      <c r="BC24" s="17">
        <v>0.218821694151526</v>
      </c>
      <c r="BD24" s="17">
        <v>0.668858897665635</v>
      </c>
      <c r="BE24" s="17">
        <v>0</v>
      </c>
      <c r="BF24" s="17">
        <v>180.416451918517</v>
      </c>
      <c r="BG24" s="17">
        <v>4.7470280060587399E-4</v>
      </c>
      <c r="BH24" s="17">
        <v>1.57513149520417E-3</v>
      </c>
      <c r="BI24" s="17">
        <v>86.599178568823802</v>
      </c>
      <c r="BJ24" s="17">
        <v>0</v>
      </c>
      <c r="BK24" s="17">
        <v>0</v>
      </c>
      <c r="BL24" s="17">
        <v>13205.1163760535</v>
      </c>
      <c r="BM24" s="17">
        <v>204.309446818053</v>
      </c>
      <c r="BN24" s="17">
        <v>1069.7555535336901</v>
      </c>
      <c r="BO24" s="17">
        <v>0</v>
      </c>
      <c r="BP24" s="17">
        <v>424.86814401143999</v>
      </c>
      <c r="BQ24" s="17">
        <v>85227.518108654695</v>
      </c>
      <c r="BR24" s="17">
        <v>34.527775568167897</v>
      </c>
      <c r="BS24" s="17">
        <v>188.80586906898199</v>
      </c>
      <c r="BT24" s="17">
        <v>3.1120431946658398</v>
      </c>
      <c r="BU24" s="17">
        <v>0</v>
      </c>
      <c r="BV24" s="17">
        <v>162.53996964147299</v>
      </c>
      <c r="BW24" s="17">
        <v>24801.897642768501</v>
      </c>
      <c r="BX24" s="17">
        <v>1.07887642432359E-4</v>
      </c>
      <c r="BY24" s="17">
        <v>1434.81955837227</v>
      </c>
      <c r="BZ24" s="17">
        <v>8597.9116983835702</v>
      </c>
      <c r="CA24" s="17">
        <v>245.04941103836001</v>
      </c>
      <c r="CB24" s="17">
        <v>621.24150383891799</v>
      </c>
      <c r="CC24" s="17">
        <v>1437.4056492074899</v>
      </c>
      <c r="CD24" s="17">
        <v>3354.0465226393399</v>
      </c>
      <c r="CE24" s="17">
        <v>2.24763008579807</v>
      </c>
      <c r="CF24" s="17">
        <v>2.1406191319968899</v>
      </c>
      <c r="CG24" s="17">
        <v>872.94879736748101</v>
      </c>
      <c r="CH24" s="17">
        <v>70074.954377111499</v>
      </c>
      <c r="CI24" s="17">
        <v>1576.3112048773601</v>
      </c>
      <c r="CJ24" s="17">
        <v>3028.9788037311801</v>
      </c>
      <c r="CL24" s="26">
        <f t="shared" si="0"/>
        <v>1.2162336581769144</v>
      </c>
      <c r="CM24" s="40">
        <f t="shared" si="1"/>
        <v>-1.2322060410544685E-6</v>
      </c>
      <c r="CN24" s="40">
        <f t="shared" si="2"/>
        <v>-1.8259235298524998E-6</v>
      </c>
      <c r="CO24" s="40">
        <f t="shared" si="3"/>
        <v>-4.5620507925406359E-6</v>
      </c>
      <c r="CP24" s="40">
        <f t="shared" si="4"/>
        <v>1.7436637378527923E-6</v>
      </c>
      <c r="CQ24" s="40">
        <f t="shared" si="5"/>
        <v>-8.7429929041015157E-7</v>
      </c>
      <c r="CR24" s="40">
        <f t="shared" si="6"/>
        <v>-9.8130968127832209E-6</v>
      </c>
      <c r="CS24" s="40">
        <f t="shared" si="7"/>
        <v>1.3721010610556733E-8</v>
      </c>
      <c r="CT24" s="40">
        <f t="shared" si="8"/>
        <v>9.6782361988919792E-7</v>
      </c>
      <c r="CU24" s="40">
        <f t="shared" si="9"/>
        <v>0.11500206662322454</v>
      </c>
      <c r="CV24" s="40">
        <f t="shared" si="10"/>
        <v>-8.6623865722919357E-7</v>
      </c>
      <c r="CW24" s="40">
        <f t="shared" si="11"/>
        <v>3.7376587088419079E-7</v>
      </c>
      <c r="CX24" s="40">
        <f t="shared" si="12"/>
        <v>-6.8828160981943646E-6</v>
      </c>
      <c r="CY24" s="40">
        <f t="shared" si="13"/>
        <v>-2.642133073008686E-6</v>
      </c>
      <c r="CZ24" s="40">
        <f t="shared" si="14"/>
        <v>-7.1662879897571075E-6</v>
      </c>
      <c r="DA24" s="40">
        <f t="shared" si="15"/>
        <v>-5.1660995271768792E-6</v>
      </c>
      <c r="DB24" s="40">
        <f t="shared" si="16"/>
        <v>7.1077174518151401E-6</v>
      </c>
      <c r="DC24" s="40">
        <f t="shared" si="17"/>
        <v>-2.9766094740907189E-7</v>
      </c>
      <c r="DD24" s="40">
        <f t="shared" si="18"/>
        <v>-4.8644322044617489E-6</v>
      </c>
      <c r="DE24" s="40">
        <f t="shared" si="19"/>
        <v>-1.7281015655609841E-5</v>
      </c>
      <c r="DF24" s="40">
        <f t="shared" si="20"/>
        <v>0</v>
      </c>
      <c r="DG24" s="40">
        <f t="shared" si="21"/>
        <v>0</v>
      </c>
      <c r="DH24" s="40">
        <f t="shared" si="22"/>
        <v>-3.0509932736403761E-6</v>
      </c>
      <c r="DI24" s="40">
        <f t="shared" si="23"/>
        <v>-1.3746604380682843E-5</v>
      </c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</row>
    <row r="25" spans="1:143" x14ac:dyDescent="0.3">
      <c r="A25" s="32" t="s">
        <v>192</v>
      </c>
      <c r="H25" s="17">
        <v>29457.698412000002</v>
      </c>
      <c r="I25" s="17">
        <v>0.76617607359999995</v>
      </c>
      <c r="J25" s="17">
        <v>0.57117763649999997</v>
      </c>
      <c r="K25" s="17">
        <v>4.0823507485999997</v>
      </c>
      <c r="L25" s="17">
        <v>123.44793833</v>
      </c>
      <c r="M25" s="17">
        <v>114.62572443000001</v>
      </c>
      <c r="N25" s="17">
        <v>26.332667634</v>
      </c>
      <c r="O25" s="17">
        <v>146.00169675999999</v>
      </c>
      <c r="P25" s="17">
        <v>66.657935683000005</v>
      </c>
      <c r="Q25" s="17">
        <v>43.750943266999997</v>
      </c>
      <c r="R25" s="17">
        <v>19.345405540000002</v>
      </c>
      <c r="S25" s="17">
        <v>129.42160992000001</v>
      </c>
      <c r="T25" s="17">
        <v>1015.109924</v>
      </c>
      <c r="U25" s="17">
        <v>1.1049542852000001</v>
      </c>
      <c r="V25" s="17">
        <v>855.06520336999995</v>
      </c>
      <c r="W25" s="17">
        <v>1.5882030979999999</v>
      </c>
      <c r="X25" s="17">
        <v>577.49213296000005</v>
      </c>
      <c r="Y25" s="17">
        <v>0.10400903490000001</v>
      </c>
      <c r="Z25" s="17">
        <v>0.74951799799999996</v>
      </c>
      <c r="AF25" s="17" t="s">
        <v>192</v>
      </c>
      <c r="AG25" s="17">
        <v>11.762929526515</v>
      </c>
      <c r="AH25" s="17">
        <v>5740.0997360388801</v>
      </c>
      <c r="AI25" s="17">
        <v>1.58819830128143</v>
      </c>
      <c r="AJ25" s="17">
        <v>0.76617186829363504</v>
      </c>
      <c r="AK25" s="17">
        <v>0.76617186829363504</v>
      </c>
      <c r="AL25" s="17">
        <v>1.08078601092528</v>
      </c>
      <c r="AM25" s="17">
        <v>81.3166631161357</v>
      </c>
      <c r="AN25" s="17">
        <v>0.57117643145361097</v>
      </c>
      <c r="AO25" s="17">
        <v>0</v>
      </c>
      <c r="AP25" s="17">
        <v>0</v>
      </c>
      <c r="AQ25" s="17">
        <v>26.332682533484299</v>
      </c>
      <c r="AR25" s="17">
        <v>4.08235018630032</v>
      </c>
      <c r="AS25" s="17">
        <v>19.345382735552199</v>
      </c>
      <c r="AT25" s="17">
        <v>0</v>
      </c>
      <c r="AU25" s="17">
        <v>577.49290516969597</v>
      </c>
      <c r="AV25" s="17">
        <v>0</v>
      </c>
      <c r="AW25" s="17">
        <v>3.8746669748243201E-2</v>
      </c>
      <c r="AX25" s="17">
        <v>0</v>
      </c>
      <c r="AY25" s="17">
        <v>123.447600414364</v>
      </c>
      <c r="AZ25" s="17">
        <v>4449.0205066422304</v>
      </c>
      <c r="BA25" s="17">
        <v>7.9292961412239498</v>
      </c>
      <c r="BB25" s="17">
        <v>0.10400867090560301</v>
      </c>
      <c r="BC25" s="17">
        <v>0.10400867090560301</v>
      </c>
      <c r="BD25" s="17">
        <v>0.34870593506471098</v>
      </c>
      <c r="BE25" s="17">
        <v>0</v>
      </c>
      <c r="BF25" s="17">
        <v>114.62529128208899</v>
      </c>
      <c r="BG25" s="17">
        <v>0</v>
      </c>
      <c r="BH25" s="17">
        <v>0</v>
      </c>
      <c r="BI25" s="17">
        <v>29.295511886484601</v>
      </c>
      <c r="BJ25" s="17">
        <v>0</v>
      </c>
      <c r="BK25" s="17">
        <v>0</v>
      </c>
      <c r="BL25" s="17">
        <v>4297.6322657171704</v>
      </c>
      <c r="BM25" s="17">
        <v>107.58611348817</v>
      </c>
      <c r="BN25" s="17">
        <v>146.00191838905701</v>
      </c>
      <c r="BO25" s="17">
        <v>0</v>
      </c>
      <c r="BP25" s="17">
        <v>78.020475924162398</v>
      </c>
      <c r="BQ25" s="17">
        <v>38004.1972495136</v>
      </c>
      <c r="BR25" s="17">
        <v>13.4667500379825</v>
      </c>
      <c r="BS25" s="17">
        <v>35.980808530729703</v>
      </c>
      <c r="BT25" s="17">
        <v>2.2016220088486498</v>
      </c>
      <c r="BU25" s="17">
        <v>0</v>
      </c>
      <c r="BV25" s="17">
        <v>43.750903947044897</v>
      </c>
      <c r="BW25" s="17">
        <v>11922.9094261313</v>
      </c>
      <c r="BX25" s="17">
        <v>0</v>
      </c>
      <c r="BY25" s="17">
        <v>1034.50822964136</v>
      </c>
      <c r="BZ25" s="17">
        <v>2827.8390872590799</v>
      </c>
      <c r="CA25" s="17">
        <v>129.42173031845701</v>
      </c>
      <c r="CB25" s="17">
        <v>356.89948737181902</v>
      </c>
      <c r="CC25" s="17">
        <v>777.32524182301995</v>
      </c>
      <c r="CD25" s="17">
        <v>1015.10691001195</v>
      </c>
      <c r="CE25" s="17">
        <v>0.74950783559114997</v>
      </c>
      <c r="CF25" s="17">
        <v>1.10494438263198</v>
      </c>
      <c r="CG25" s="17">
        <v>480.836934327287</v>
      </c>
      <c r="CH25" s="17">
        <v>29457.678340029801</v>
      </c>
      <c r="CI25" s="17">
        <v>855.06072168245498</v>
      </c>
      <c r="CJ25" s="17">
        <v>1055.6822934668101</v>
      </c>
      <c r="CL25" s="26">
        <f t="shared" si="0"/>
        <v>1.2901287335285347</v>
      </c>
      <c r="CM25" s="40">
        <f t="shared" si="1"/>
        <v>-6.81382839892348E-7</v>
      </c>
      <c r="CN25" s="40">
        <f t="shared" si="2"/>
        <v>-5.4886944526386563E-6</v>
      </c>
      <c r="CO25" s="40">
        <f t="shared" si="3"/>
        <v>-2.1097576515635674E-6</v>
      </c>
      <c r="CP25" s="40">
        <f t="shared" si="4"/>
        <v>-1.3773918860354126E-7</v>
      </c>
      <c r="CQ25" s="40">
        <f t="shared" si="5"/>
        <v>-2.7373129156048535E-6</v>
      </c>
      <c r="CR25" s="40">
        <f t="shared" si="6"/>
        <v>-3.7788019501259032E-6</v>
      </c>
      <c r="CS25" s="40">
        <f t="shared" si="7"/>
        <v>5.6581750492846428E-7</v>
      </c>
      <c r="CT25" s="40">
        <f t="shared" si="8"/>
        <v>1.5179895983502332E-6</v>
      </c>
      <c r="CU25" s="40">
        <f t="shared" si="9"/>
        <v>0.17046042792561636</v>
      </c>
      <c r="CV25" s="40">
        <f t="shared" si="10"/>
        <v>-8.987224540488486E-7</v>
      </c>
      <c r="CW25" s="40">
        <f t="shared" si="11"/>
        <v>-1.1788043292741485E-6</v>
      </c>
      <c r="CX25" s="40">
        <f t="shared" si="12"/>
        <v>9.3028094051804684E-7</v>
      </c>
      <c r="CY25" s="40">
        <f t="shared" si="13"/>
        <v>-2.9691247998567882E-6</v>
      </c>
      <c r="CZ25" s="40">
        <f t="shared" si="14"/>
        <v>-8.9619707825591959E-6</v>
      </c>
      <c r="DA25" s="40">
        <f t="shared" si="15"/>
        <v>-5.2413401075188196E-6</v>
      </c>
      <c r="DB25" s="40">
        <f t="shared" si="16"/>
        <v>-3.0202173613310655E-6</v>
      </c>
      <c r="DC25" s="40">
        <f t="shared" si="17"/>
        <v>1.3371778624344695E-6</v>
      </c>
      <c r="DD25" s="40">
        <f t="shared" si="18"/>
        <v>-3.4996420969436736E-6</v>
      </c>
      <c r="DE25" s="40">
        <f t="shared" si="19"/>
        <v>-1.3558592158036005E-5</v>
      </c>
      <c r="DF25" s="40">
        <f t="shared" si="20"/>
        <v>0</v>
      </c>
      <c r="DG25" s="40">
        <f t="shared" si="21"/>
        <v>0</v>
      </c>
      <c r="DH25" s="40">
        <f t="shared" si="22"/>
        <v>0</v>
      </c>
      <c r="DI25" s="40">
        <f t="shared" si="23"/>
        <v>0</v>
      </c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</row>
    <row r="26" spans="1:143" x14ac:dyDescent="0.3">
      <c r="A26" s="32" t="s">
        <v>193</v>
      </c>
      <c r="H26" s="17">
        <v>71099.463921999995</v>
      </c>
      <c r="I26" s="17">
        <v>1.6050594045</v>
      </c>
      <c r="J26" s="17">
        <v>25.022361218</v>
      </c>
      <c r="K26" s="17">
        <v>8.0694049549999995</v>
      </c>
      <c r="L26" s="17">
        <v>323.56084872000002</v>
      </c>
      <c r="M26" s="17">
        <v>227.86205398000001</v>
      </c>
      <c r="N26" s="17">
        <v>52.700703842000003</v>
      </c>
      <c r="O26" s="17">
        <v>306.78832346000002</v>
      </c>
      <c r="P26" s="17">
        <v>341.45955844999997</v>
      </c>
      <c r="Q26" s="17">
        <v>133.06585211999999</v>
      </c>
      <c r="R26" s="17">
        <v>26.322620099000002</v>
      </c>
      <c r="S26" s="17">
        <v>265.95174539999999</v>
      </c>
      <c r="T26" s="17">
        <v>2171.2483624000001</v>
      </c>
      <c r="U26" s="17">
        <v>2.3115328100000001</v>
      </c>
      <c r="V26" s="17">
        <v>1830.9481745999999</v>
      </c>
      <c r="W26" s="17">
        <v>3.2963607939999999</v>
      </c>
      <c r="X26" s="17">
        <v>1071.3419669</v>
      </c>
      <c r="Y26" s="17">
        <v>0.2022561494</v>
      </c>
      <c r="Z26" s="17">
        <v>1.6657667566000001</v>
      </c>
      <c r="AF26" s="17" t="s">
        <v>193</v>
      </c>
      <c r="AG26" s="17">
        <v>23.408663108621901</v>
      </c>
      <c r="AH26" s="17">
        <v>11968.154510883</v>
      </c>
      <c r="AI26" s="17">
        <v>3.29635702769226</v>
      </c>
      <c r="AJ26" s="17">
        <v>1.60504910357284</v>
      </c>
      <c r="AK26" s="17">
        <v>1.60504910357284</v>
      </c>
      <c r="AL26" s="17">
        <v>2.06271668534119</v>
      </c>
      <c r="AM26" s="17">
        <v>161.27199133504701</v>
      </c>
      <c r="AN26" s="17">
        <v>25.022299208966899</v>
      </c>
      <c r="AO26" s="17">
        <v>0</v>
      </c>
      <c r="AP26" s="17">
        <v>0</v>
      </c>
      <c r="AQ26" s="17">
        <v>52.700596948332503</v>
      </c>
      <c r="AR26" s="17">
        <v>8.0693998591341796</v>
      </c>
      <c r="AS26" s="17">
        <v>26.3225962146089</v>
      </c>
      <c r="AT26" s="17">
        <v>0</v>
      </c>
      <c r="AU26" s="17">
        <v>1071.34020336454</v>
      </c>
      <c r="AV26" s="17">
        <v>0</v>
      </c>
      <c r="AW26" s="17">
        <v>7.6084505993352897E-2</v>
      </c>
      <c r="AX26" s="17">
        <v>0</v>
      </c>
      <c r="AY26" s="17">
        <v>323.55973936694198</v>
      </c>
      <c r="AZ26" s="17">
        <v>9227.8060222224995</v>
      </c>
      <c r="BA26" s="17">
        <v>14.572226030024099</v>
      </c>
      <c r="BB26" s="17">
        <v>0.202256756014215</v>
      </c>
      <c r="BC26" s="17">
        <v>0.202256756014215</v>
      </c>
      <c r="BD26" s="17">
        <v>0.72373798070245698</v>
      </c>
      <c r="BE26" s="17">
        <v>0</v>
      </c>
      <c r="BF26" s="17">
        <v>227.861229124853</v>
      </c>
      <c r="BG26" s="17">
        <v>0</v>
      </c>
      <c r="BH26" s="17">
        <v>0</v>
      </c>
      <c r="BI26" s="17">
        <v>64.534472737524396</v>
      </c>
      <c r="BJ26" s="17">
        <v>0</v>
      </c>
      <c r="BK26" s="17">
        <v>0</v>
      </c>
      <c r="BL26" s="17">
        <v>12706.4283107882</v>
      </c>
      <c r="BM26" s="17">
        <v>222.13462446157899</v>
      </c>
      <c r="BN26" s="17">
        <v>306.78867497184098</v>
      </c>
      <c r="BO26" s="17">
        <v>0</v>
      </c>
      <c r="BP26" s="17">
        <v>376.88458535245297</v>
      </c>
      <c r="BQ26" s="17">
        <v>88905.805436046605</v>
      </c>
      <c r="BR26" s="17">
        <v>28.81371484165</v>
      </c>
      <c r="BS26" s="17">
        <v>163.88851119461299</v>
      </c>
      <c r="BT26" s="17">
        <v>4.5927710861751603</v>
      </c>
      <c r="BU26" s="17">
        <v>0</v>
      </c>
      <c r="BV26" s="17">
        <v>133.065692428776</v>
      </c>
      <c r="BW26" s="17">
        <v>26385.061275001201</v>
      </c>
      <c r="BX26" s="17">
        <v>0</v>
      </c>
      <c r="BY26" s="17">
        <v>2089.7467204985901</v>
      </c>
      <c r="BZ26" s="17">
        <v>7985.4804339085204</v>
      </c>
      <c r="CA26" s="17">
        <v>265.95150681897297</v>
      </c>
      <c r="CB26" s="17">
        <v>706.10000769105</v>
      </c>
      <c r="CC26" s="17">
        <v>1643.1746307261601</v>
      </c>
      <c r="CD26" s="17">
        <v>2171.24249168506</v>
      </c>
      <c r="CE26" s="17">
        <v>1.6657464823532899</v>
      </c>
      <c r="CF26" s="17">
        <v>2.3115266164976198</v>
      </c>
      <c r="CG26" s="17">
        <v>979.56760403042301</v>
      </c>
      <c r="CH26" s="17">
        <v>71099.366432976705</v>
      </c>
      <c r="CI26" s="17">
        <v>1830.9446679750499</v>
      </c>
      <c r="CJ26" s="17">
        <v>3008.9473918599801</v>
      </c>
      <c r="CL26" s="26">
        <f t="shared" si="0"/>
        <v>1.2504444117635776</v>
      </c>
      <c r="CM26" s="40">
        <f t="shared" si="1"/>
        <v>-1.3711639710400585E-6</v>
      </c>
      <c r="CN26" s="40">
        <f t="shared" si="2"/>
        <v>-6.417785616559113E-6</v>
      </c>
      <c r="CO26" s="40">
        <f t="shared" si="3"/>
        <v>-2.4781447506463081E-6</v>
      </c>
      <c r="CP26" s="40">
        <f t="shared" si="4"/>
        <v>-6.31504534522618E-7</v>
      </c>
      <c r="CQ26" s="40">
        <f t="shared" si="5"/>
        <v>-3.4285763015816935E-6</v>
      </c>
      <c r="CR26" s="40">
        <f t="shared" si="6"/>
        <v>-3.6199759135341735E-6</v>
      </c>
      <c r="CS26" s="40">
        <f t="shared" si="7"/>
        <v>-2.0283157473606583E-6</v>
      </c>
      <c r="CT26" s="40">
        <f t="shared" si="8"/>
        <v>1.1457797252403244E-6</v>
      </c>
      <c r="CU26" s="40">
        <f t="shared" si="9"/>
        <v>0.10374589325675677</v>
      </c>
      <c r="CV26" s="40">
        <f t="shared" si="10"/>
        <v>-1.2000916947552104E-6</v>
      </c>
      <c r="CW26" s="40">
        <f t="shared" si="11"/>
        <v>-9.0737134113237145E-7</v>
      </c>
      <c r="CX26" s="40">
        <f t="shared" si="12"/>
        <v>-8.9708389264735686E-7</v>
      </c>
      <c r="CY26" s="40">
        <f t="shared" si="13"/>
        <v>-2.7038431170593413E-6</v>
      </c>
      <c r="CZ26" s="40">
        <f t="shared" si="14"/>
        <v>-2.679391940057171E-6</v>
      </c>
      <c r="DA26" s="40">
        <f t="shared" si="15"/>
        <v>-1.9151961801124466E-6</v>
      </c>
      <c r="DB26" s="40">
        <f t="shared" si="16"/>
        <v>-1.1425653850636329E-6</v>
      </c>
      <c r="DC26" s="40">
        <f t="shared" si="17"/>
        <v>-1.6460994850122374E-6</v>
      </c>
      <c r="DD26" s="40">
        <f t="shared" si="18"/>
        <v>2.9992374362810069E-6</v>
      </c>
      <c r="DE26" s="40">
        <f t="shared" si="19"/>
        <v>-1.2171119774007807E-5</v>
      </c>
      <c r="DF26" s="40">
        <f t="shared" si="20"/>
        <v>0</v>
      </c>
      <c r="DG26" s="40">
        <f t="shared" si="21"/>
        <v>0</v>
      </c>
      <c r="DH26" s="40">
        <f t="shared" si="22"/>
        <v>0</v>
      </c>
      <c r="DI26" s="40">
        <f t="shared" si="23"/>
        <v>0</v>
      </c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</row>
    <row r="27" spans="1:143" x14ac:dyDescent="0.3">
      <c r="A27" s="32" t="s">
        <v>194</v>
      </c>
      <c r="H27" s="17">
        <v>15438.026784</v>
      </c>
      <c r="I27" s="17">
        <v>0.28891253550000001</v>
      </c>
      <c r="J27" s="17">
        <v>1.4150979123</v>
      </c>
      <c r="K27" s="17">
        <v>1.7306934884</v>
      </c>
      <c r="L27" s="17">
        <v>52.922619093000002</v>
      </c>
      <c r="M27" s="17">
        <v>41.011714175000002</v>
      </c>
      <c r="N27" s="17">
        <v>10.182206016</v>
      </c>
      <c r="O27" s="17">
        <v>68.118794514000001</v>
      </c>
      <c r="P27" s="17">
        <v>98.192657549000003</v>
      </c>
      <c r="Q27" s="17">
        <v>33.820827537</v>
      </c>
      <c r="R27" s="17">
        <v>5.3333173887000003</v>
      </c>
      <c r="S27" s="17">
        <v>49.738086334999998</v>
      </c>
      <c r="T27" s="17">
        <v>406.80139596999999</v>
      </c>
      <c r="U27" s="17">
        <v>0.41442490970000001</v>
      </c>
      <c r="V27" s="17">
        <v>320.00160571999999</v>
      </c>
      <c r="W27" s="17">
        <v>0.59382080640000001</v>
      </c>
      <c r="X27" s="17">
        <v>450.34188103999998</v>
      </c>
      <c r="Y27" s="17">
        <v>6.3971380199999997E-2</v>
      </c>
      <c r="Z27" s="17">
        <v>0.26352311239999998</v>
      </c>
      <c r="AF27" s="17" t="s">
        <v>194</v>
      </c>
      <c r="AG27" s="17">
        <v>4.9056874552665599</v>
      </c>
      <c r="AH27" s="17">
        <v>2170.8670262432202</v>
      </c>
      <c r="AI27" s="17">
        <v>0.59381417663387503</v>
      </c>
      <c r="AJ27" s="17">
        <v>0.28891260279413</v>
      </c>
      <c r="AK27" s="17">
        <v>0.28891260279413</v>
      </c>
      <c r="AL27" s="17">
        <v>0.41322183278179198</v>
      </c>
      <c r="AM27" s="17">
        <v>34.295826435307397</v>
      </c>
      <c r="AN27" s="17">
        <v>1.4150865348855699</v>
      </c>
      <c r="AO27" s="17">
        <v>0</v>
      </c>
      <c r="AP27" s="17">
        <v>0</v>
      </c>
      <c r="AQ27" s="17">
        <v>10.1821359153689</v>
      </c>
      <c r="AR27" s="17">
        <v>1.73069320434596</v>
      </c>
      <c r="AS27" s="17">
        <v>5.3333213775487103</v>
      </c>
      <c r="AT27" s="17">
        <v>0</v>
      </c>
      <c r="AU27" s="17">
        <v>450.34207438271801</v>
      </c>
      <c r="AV27" s="17">
        <v>0</v>
      </c>
      <c r="AW27" s="17">
        <v>1.6641271172152299E-2</v>
      </c>
      <c r="AX27" s="17">
        <v>0</v>
      </c>
      <c r="AY27" s="17">
        <v>52.922345764288401</v>
      </c>
      <c r="AZ27" s="17">
        <v>1742.8107710306001</v>
      </c>
      <c r="BA27" s="17">
        <v>3.8290195856151099</v>
      </c>
      <c r="BB27" s="17">
        <v>6.3971747353199104E-2</v>
      </c>
      <c r="BC27" s="17">
        <v>6.3971747353199104E-2</v>
      </c>
      <c r="BD27" s="17">
        <v>0.13037693374623599</v>
      </c>
      <c r="BE27" s="17">
        <v>0</v>
      </c>
      <c r="BF27" s="17">
        <v>41.011666138535702</v>
      </c>
      <c r="BG27" s="17">
        <v>0</v>
      </c>
      <c r="BH27" s="17">
        <v>0</v>
      </c>
      <c r="BI27" s="17">
        <v>10.9544827686641</v>
      </c>
      <c r="BJ27" s="17">
        <v>0</v>
      </c>
      <c r="BK27" s="17">
        <v>0</v>
      </c>
      <c r="BL27" s="17">
        <v>2725.2247085046602</v>
      </c>
      <c r="BM27" s="17">
        <v>46.998132635131803</v>
      </c>
      <c r="BN27" s="17">
        <v>68.118655908543403</v>
      </c>
      <c r="BO27" s="17">
        <v>0</v>
      </c>
      <c r="BP27" s="17">
        <v>107.319693150229</v>
      </c>
      <c r="BQ27" s="17">
        <v>18662.074524159802</v>
      </c>
      <c r="BR27" s="17">
        <v>10.977976901091701</v>
      </c>
      <c r="BS27" s="17">
        <v>37.834320603272701</v>
      </c>
      <c r="BT27" s="17">
        <v>0.82481830451276295</v>
      </c>
      <c r="BU27" s="17">
        <v>0</v>
      </c>
      <c r="BV27" s="17">
        <v>33.820468219381901</v>
      </c>
      <c r="BW27" s="17">
        <v>5243.0922627282098</v>
      </c>
      <c r="BX27" s="17">
        <v>0</v>
      </c>
      <c r="BY27" s="17">
        <v>379.76377252742702</v>
      </c>
      <c r="BZ27" s="17">
        <v>1728.27817175819</v>
      </c>
      <c r="CA27" s="17">
        <v>49.737953296290101</v>
      </c>
      <c r="CB27" s="17">
        <v>151.050109121329</v>
      </c>
      <c r="CC27" s="17">
        <v>323.957270320117</v>
      </c>
      <c r="CD27" s="17">
        <v>406.79715159444601</v>
      </c>
      <c r="CE27" s="17">
        <v>0.26351225004780499</v>
      </c>
      <c r="CF27" s="17">
        <v>0.414419884723226</v>
      </c>
      <c r="CG27" s="17">
        <v>215.56970444994101</v>
      </c>
      <c r="CH27" s="17">
        <v>15437.9490035659</v>
      </c>
      <c r="CI27" s="17">
        <v>319.99787263408399</v>
      </c>
      <c r="CJ27" s="17">
        <v>638.01301392591199</v>
      </c>
      <c r="CL27" s="26">
        <f t="shared" si="0"/>
        <v>1.2088441618669155</v>
      </c>
      <c r="CM27" s="40">
        <f t="shared" si="1"/>
        <v>-5.0382367635373221E-6</v>
      </c>
      <c r="CN27" s="40">
        <f t="shared" si="2"/>
        <v>2.3292215366897741E-7</v>
      </c>
      <c r="CO27" s="40">
        <f t="shared" si="3"/>
        <v>-8.0400192320571743E-6</v>
      </c>
      <c r="CP27" s="40">
        <f t="shared" si="4"/>
        <v>-1.6412729461983736E-7</v>
      </c>
      <c r="CQ27" s="40">
        <f t="shared" si="5"/>
        <v>-5.1646860318801203E-6</v>
      </c>
      <c r="CR27" s="40">
        <f t="shared" si="6"/>
        <v>-1.1712864303757872E-6</v>
      </c>
      <c r="CS27" s="40">
        <f t="shared" si="7"/>
        <v>-6.8846211705642345E-6</v>
      </c>
      <c r="CT27" s="40">
        <f t="shared" si="8"/>
        <v>-2.0347608554625469E-6</v>
      </c>
      <c r="CU27" s="40">
        <f t="shared" si="9"/>
        <v>9.2950285989300496E-2</v>
      </c>
      <c r="CV27" s="40">
        <f t="shared" si="10"/>
        <v>-1.062415216497566E-5</v>
      </c>
      <c r="CW27" s="40">
        <f t="shared" si="11"/>
        <v>7.4791136909513199E-7</v>
      </c>
      <c r="CX27" s="40">
        <f t="shared" si="12"/>
        <v>-2.6747854551820762E-6</v>
      </c>
      <c r="CY27" s="40">
        <f t="shared" si="13"/>
        <v>-1.0433532421539977E-5</v>
      </c>
      <c r="CZ27" s="40">
        <f t="shared" si="14"/>
        <v>-1.2125180355719202E-5</v>
      </c>
      <c r="DA27" s="40">
        <f t="shared" si="15"/>
        <v>-1.1665834949787594E-5</v>
      </c>
      <c r="DB27" s="40">
        <f t="shared" si="16"/>
        <v>-1.1164590485081746E-5</v>
      </c>
      <c r="DC27" s="40">
        <f t="shared" si="17"/>
        <v>4.2932431153911503E-7</v>
      </c>
      <c r="DD27" s="40">
        <f t="shared" si="18"/>
        <v>5.7393352771102975E-6</v>
      </c>
      <c r="DE27" s="40">
        <f t="shared" si="19"/>
        <v>-4.1219732478371264E-5</v>
      </c>
      <c r="DF27" s="40">
        <f t="shared" si="20"/>
        <v>0</v>
      </c>
      <c r="DG27" s="40">
        <f t="shared" si="21"/>
        <v>0</v>
      </c>
      <c r="DH27" s="40">
        <f t="shared" si="22"/>
        <v>0</v>
      </c>
      <c r="DI27" s="40">
        <f t="shared" si="23"/>
        <v>0</v>
      </c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</row>
    <row r="28" spans="1:143" x14ac:dyDescent="0.3">
      <c r="A28" s="32" t="s">
        <v>195</v>
      </c>
      <c r="H28" s="17">
        <v>30367.577396000001</v>
      </c>
      <c r="I28" s="17">
        <v>0.5094978912</v>
      </c>
      <c r="J28" s="17">
        <v>7.2263828564999999</v>
      </c>
      <c r="K28" s="17">
        <v>2.8544583083999999</v>
      </c>
      <c r="L28" s="17">
        <v>98.457862887999994</v>
      </c>
      <c r="M28" s="17">
        <v>71.367764082999997</v>
      </c>
      <c r="N28" s="17">
        <v>16.794752171999999</v>
      </c>
      <c r="O28" s="17">
        <v>97.890925272999993</v>
      </c>
      <c r="P28" s="17">
        <v>100.47697753999999</v>
      </c>
      <c r="Q28" s="17">
        <v>41.113383151000001</v>
      </c>
      <c r="R28" s="17">
        <v>7.5686604993</v>
      </c>
      <c r="S28" s="17">
        <v>87.025117864999999</v>
      </c>
      <c r="T28" s="17">
        <v>730.51851481999995</v>
      </c>
      <c r="U28" s="17">
        <v>0.73531761579999999</v>
      </c>
      <c r="V28" s="17">
        <v>612.54293247999999</v>
      </c>
      <c r="W28" s="17">
        <v>1.0567436296999999</v>
      </c>
      <c r="X28" s="17">
        <v>1765.5126398</v>
      </c>
      <c r="Y28" s="17">
        <v>0.21700004840000001</v>
      </c>
      <c r="Z28" s="17">
        <v>0.72526597339999999</v>
      </c>
      <c r="AF28" s="17" t="s">
        <v>195</v>
      </c>
      <c r="AG28" s="17">
        <v>8.1700797493852804</v>
      </c>
      <c r="AH28" s="17">
        <v>3806.59939148074</v>
      </c>
      <c r="AI28" s="17">
        <v>1.0567488350485199</v>
      </c>
      <c r="AJ28" s="17">
        <v>0.50950077550335604</v>
      </c>
      <c r="AK28" s="17">
        <v>0.50950077550335604</v>
      </c>
      <c r="AL28" s="17">
        <v>0.62814037851965099</v>
      </c>
      <c r="AM28" s="17">
        <v>57.211797229757401</v>
      </c>
      <c r="AN28" s="17">
        <v>7.2263670615199</v>
      </c>
      <c r="AO28" s="17">
        <v>0</v>
      </c>
      <c r="AP28" s="17">
        <v>0</v>
      </c>
      <c r="AQ28" s="17">
        <v>16.794697858362301</v>
      </c>
      <c r="AR28" s="17">
        <v>2.8544585450311901</v>
      </c>
      <c r="AS28" s="17">
        <v>7.5686611994499602</v>
      </c>
      <c r="AT28" s="17">
        <v>0</v>
      </c>
      <c r="AU28" s="17">
        <v>1765.5131544128001</v>
      </c>
      <c r="AV28" s="17">
        <v>0</v>
      </c>
      <c r="AW28" s="17">
        <v>2.7240738086613502E-2</v>
      </c>
      <c r="AX28" s="17">
        <v>0</v>
      </c>
      <c r="AY28" s="17">
        <v>98.457862659319602</v>
      </c>
      <c r="AZ28" s="17">
        <v>3159.29069022871</v>
      </c>
      <c r="BA28" s="17">
        <v>5.8669219133335497</v>
      </c>
      <c r="BB28" s="17">
        <v>0.216998885937044</v>
      </c>
      <c r="BC28" s="17">
        <v>0.216998885937044</v>
      </c>
      <c r="BD28" s="17">
        <v>0.232016123249149</v>
      </c>
      <c r="BE28" s="17">
        <v>0</v>
      </c>
      <c r="BF28" s="17">
        <v>71.367505431645796</v>
      </c>
      <c r="BG28" s="17">
        <v>0</v>
      </c>
      <c r="BH28" s="17">
        <v>0</v>
      </c>
      <c r="BI28" s="17">
        <v>31.5021290434868</v>
      </c>
      <c r="BJ28" s="17">
        <v>0</v>
      </c>
      <c r="BK28" s="17">
        <v>0</v>
      </c>
      <c r="BL28" s="17">
        <v>4070.8874535905602</v>
      </c>
      <c r="BM28" s="17">
        <v>81.805159387630894</v>
      </c>
      <c r="BN28" s="17">
        <v>97.891179727839003</v>
      </c>
      <c r="BO28" s="17">
        <v>0</v>
      </c>
      <c r="BP28" s="17">
        <v>111.391673092921</v>
      </c>
      <c r="BQ28" s="17">
        <v>36035.379896052</v>
      </c>
      <c r="BR28" s="17">
        <v>38.767783342088698</v>
      </c>
      <c r="BS28" s="17">
        <v>50.750444403528498</v>
      </c>
      <c r="BT28" s="17">
        <v>1.46503405072661</v>
      </c>
      <c r="BU28" s="17">
        <v>0</v>
      </c>
      <c r="BV28" s="17">
        <v>41.113361290277098</v>
      </c>
      <c r="BW28" s="17">
        <v>10572.514018136801</v>
      </c>
      <c r="BX28" s="17">
        <v>0</v>
      </c>
      <c r="BY28" s="17">
        <v>643.74787325394595</v>
      </c>
      <c r="BZ28" s="17">
        <v>3059.6715498427102</v>
      </c>
      <c r="CA28" s="17">
        <v>87.025200739226193</v>
      </c>
      <c r="CB28" s="17">
        <v>249.37273833260301</v>
      </c>
      <c r="CC28" s="17">
        <v>562.09115324790696</v>
      </c>
      <c r="CD28" s="17">
        <v>730.51787601789795</v>
      </c>
      <c r="CE28" s="17">
        <v>0.72525663922069505</v>
      </c>
      <c r="CF28" s="17">
        <v>0.735315020059359</v>
      </c>
      <c r="CG28" s="17">
        <v>526.72298825261601</v>
      </c>
      <c r="CH28" s="17">
        <v>30367.549429057999</v>
      </c>
      <c r="CI28" s="17">
        <v>612.54018997928699</v>
      </c>
      <c r="CJ28" s="17">
        <v>983.30083020729103</v>
      </c>
      <c r="CL28" s="26">
        <f t="shared" si="0"/>
        <v>1.1866410221949153</v>
      </c>
      <c r="CM28" s="40">
        <f t="shared" si="1"/>
        <v>-9.2094741825524406E-7</v>
      </c>
      <c r="CN28" s="40">
        <f t="shared" si="2"/>
        <v>5.6610702534018319E-6</v>
      </c>
      <c r="CO28" s="40">
        <f t="shared" si="3"/>
        <v>-2.1857380675092153E-6</v>
      </c>
      <c r="CP28" s="40">
        <f t="shared" si="4"/>
        <v>8.2898807630737216E-8</v>
      </c>
      <c r="CQ28" s="40">
        <f t="shared" si="5"/>
        <v>-2.322621934381594E-9</v>
      </c>
      <c r="CR28" s="40">
        <f t="shared" si="6"/>
        <v>-3.62420425418575E-6</v>
      </c>
      <c r="CS28" s="40">
        <f t="shared" si="7"/>
        <v>-3.2339648207575504E-6</v>
      </c>
      <c r="CT28" s="40">
        <f t="shared" si="8"/>
        <v>2.5993710683546122E-6</v>
      </c>
      <c r="CU28" s="40">
        <f t="shared" si="9"/>
        <v>0.10862882045367907</v>
      </c>
      <c r="CV28" s="40">
        <f t="shared" si="10"/>
        <v>-5.3171792802140585E-7</v>
      </c>
      <c r="CW28" s="40">
        <f t="shared" si="11"/>
        <v>9.2506456102212426E-8</v>
      </c>
      <c r="CX28" s="40">
        <f t="shared" si="12"/>
        <v>9.5230237232224638E-7</v>
      </c>
      <c r="CY28" s="40">
        <f t="shared" si="13"/>
        <v>-8.7445025559736376E-7</v>
      </c>
      <c r="CZ28" s="40">
        <f t="shared" si="14"/>
        <v>-3.5300944587911638E-6</v>
      </c>
      <c r="DA28" s="40">
        <f t="shared" si="15"/>
        <v>-4.4772383576351165E-6</v>
      </c>
      <c r="DB28" s="40">
        <f t="shared" si="16"/>
        <v>4.9258385607458231E-6</v>
      </c>
      <c r="DC28" s="40">
        <f t="shared" si="17"/>
        <v>2.9148066600480103E-7</v>
      </c>
      <c r="DD28" s="40">
        <f t="shared" si="18"/>
        <v>-5.3569709526657452E-6</v>
      </c>
      <c r="DE28" s="40">
        <f t="shared" si="19"/>
        <v>-1.2870008586193167E-5</v>
      </c>
      <c r="DF28" s="40">
        <f t="shared" si="20"/>
        <v>0</v>
      </c>
      <c r="DG28" s="40">
        <f t="shared" si="21"/>
        <v>0</v>
      </c>
      <c r="DH28" s="40">
        <f t="shared" si="22"/>
        <v>0</v>
      </c>
      <c r="DI28" s="40">
        <f t="shared" si="23"/>
        <v>0</v>
      </c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</row>
    <row r="29" spans="1:143" x14ac:dyDescent="0.3">
      <c r="A29" s="32" t="s">
        <v>196</v>
      </c>
      <c r="H29" s="17">
        <v>24127.888375999999</v>
      </c>
      <c r="I29" s="17">
        <v>0.81846222179999994</v>
      </c>
      <c r="J29" s="17">
        <v>3.5810361231000001</v>
      </c>
      <c r="K29" s="17">
        <v>3.4778812367</v>
      </c>
      <c r="L29" s="17">
        <v>131.22414212000001</v>
      </c>
      <c r="M29" s="17">
        <v>105.60420209999999</v>
      </c>
      <c r="N29" s="17">
        <v>24.235386749</v>
      </c>
      <c r="O29" s="17">
        <v>134.18179932000001</v>
      </c>
      <c r="P29" s="17">
        <v>71.215882965000006</v>
      </c>
      <c r="Q29" s="17">
        <v>41.071778645999999</v>
      </c>
      <c r="R29" s="17">
        <v>9.8781333544999992</v>
      </c>
      <c r="S29" s="17">
        <v>132.35406886000001</v>
      </c>
      <c r="T29" s="17">
        <v>912.02936280999995</v>
      </c>
      <c r="U29" s="17">
        <v>1.1803503926000001</v>
      </c>
      <c r="V29" s="17">
        <v>668.00797937000004</v>
      </c>
      <c r="W29" s="17">
        <v>1.6954619812</v>
      </c>
      <c r="X29" s="17">
        <v>25.948935503000001</v>
      </c>
      <c r="Y29" s="17">
        <v>4.7845018900000001E-2</v>
      </c>
      <c r="Z29" s="17">
        <v>7.3867359600000002E-2</v>
      </c>
      <c r="AF29" s="17" t="s">
        <v>196</v>
      </c>
      <c r="AG29" s="17">
        <v>10.369437472327</v>
      </c>
      <c r="AH29" s="17">
        <v>5919.0826572808701</v>
      </c>
      <c r="AI29" s="17">
        <v>1.69545453772713</v>
      </c>
      <c r="AJ29" s="17">
        <v>0.81845283754408304</v>
      </c>
      <c r="AK29" s="17">
        <v>0.81845283754408304</v>
      </c>
      <c r="AL29" s="17">
        <v>0.48791105405843399</v>
      </c>
      <c r="AM29" s="17">
        <v>68.451877208598603</v>
      </c>
      <c r="AN29" s="17">
        <v>3.5809878277830798</v>
      </c>
      <c r="AO29" s="17">
        <v>0</v>
      </c>
      <c r="AP29" s="17">
        <v>0</v>
      </c>
      <c r="AQ29" s="17">
        <v>24.234543796980802</v>
      </c>
      <c r="AR29" s="17">
        <v>3.4778238101171799</v>
      </c>
      <c r="AS29" s="17">
        <v>9.8781021993970999</v>
      </c>
      <c r="AT29" s="17">
        <v>0</v>
      </c>
      <c r="AU29" s="17">
        <v>25.948885902878601</v>
      </c>
      <c r="AV29" s="17">
        <v>0</v>
      </c>
      <c r="AW29" s="17">
        <v>3.2059986210822101E-2</v>
      </c>
      <c r="AX29" s="17">
        <v>0</v>
      </c>
      <c r="AY29" s="17">
        <v>131.221222192944</v>
      </c>
      <c r="AZ29" s="17">
        <v>3937.9323924442201</v>
      </c>
      <c r="BA29" s="17">
        <v>4.6872265490404201</v>
      </c>
      <c r="BB29" s="17">
        <v>4.7845183917386E-2</v>
      </c>
      <c r="BC29" s="17">
        <v>4.7845183917386E-2</v>
      </c>
      <c r="BD29" s="17">
        <v>0.37224935031198397</v>
      </c>
      <c r="BE29" s="17">
        <v>0</v>
      </c>
      <c r="BF29" s="17">
        <v>105.59914645600099</v>
      </c>
      <c r="BG29" s="17">
        <v>0</v>
      </c>
      <c r="BH29" s="17">
        <v>0</v>
      </c>
      <c r="BI29" s="17">
        <v>2.86846719488313</v>
      </c>
      <c r="BJ29" s="17">
        <v>0</v>
      </c>
      <c r="BK29" s="17">
        <v>0</v>
      </c>
      <c r="BL29" s="17">
        <v>4515.7096392507301</v>
      </c>
      <c r="BM29" s="17">
        <v>69.637096454456199</v>
      </c>
      <c r="BN29" s="17">
        <v>134.17740615398199</v>
      </c>
      <c r="BO29" s="17">
        <v>0</v>
      </c>
      <c r="BP29" s="17">
        <v>81.8075958232928</v>
      </c>
      <c r="BQ29" s="17">
        <v>33014.132876425399</v>
      </c>
      <c r="BR29" s="17">
        <v>2.0653491826310599</v>
      </c>
      <c r="BS29" s="17">
        <v>34.5942113132933</v>
      </c>
      <c r="BT29" s="17">
        <v>2.3513011093589098</v>
      </c>
      <c r="BU29" s="17">
        <v>0</v>
      </c>
      <c r="BV29" s="17">
        <v>41.0698663368551</v>
      </c>
      <c r="BW29" s="17">
        <v>9464.7901911711397</v>
      </c>
      <c r="BX29" s="17">
        <v>0</v>
      </c>
      <c r="BY29" s="17">
        <v>876.62895416621404</v>
      </c>
      <c r="BZ29" s="17">
        <v>2296.7659264048598</v>
      </c>
      <c r="CA29" s="17">
        <v>132.352633494673</v>
      </c>
      <c r="CB29" s="17">
        <v>305.18266782706598</v>
      </c>
      <c r="CC29" s="17">
        <v>604.000897816882</v>
      </c>
      <c r="CD29" s="17">
        <v>911.988889447818</v>
      </c>
      <c r="CE29" s="17">
        <v>7.3862527984523405E-2</v>
      </c>
      <c r="CF29" s="17">
        <v>1.180324773682</v>
      </c>
      <c r="CG29" s="17">
        <v>417.81114874088399</v>
      </c>
      <c r="CH29" s="17">
        <v>24126.578194965699</v>
      </c>
      <c r="CI29" s="17">
        <v>667.98049561883499</v>
      </c>
      <c r="CJ29" s="17">
        <v>773.28372917002901</v>
      </c>
      <c r="CL29" s="26">
        <f t="shared" si="0"/>
        <v>1.3683719510342414</v>
      </c>
      <c r="CM29" s="40">
        <f t="shared" si="1"/>
        <v>-5.4301520874194681E-5</v>
      </c>
      <c r="CN29" s="40">
        <f t="shared" si="2"/>
        <v>-1.1465716641461671E-5</v>
      </c>
      <c r="CO29" s="40">
        <f t="shared" si="3"/>
        <v>-1.3486408754372309E-5</v>
      </c>
      <c r="CP29" s="40">
        <f t="shared" si="4"/>
        <v>-1.6511944747901162E-5</v>
      </c>
      <c r="CQ29" s="40">
        <f t="shared" si="5"/>
        <v>-2.2251447095326139E-5</v>
      </c>
      <c r="CR29" s="40">
        <f t="shared" si="6"/>
        <v>-4.787351164504827E-5</v>
      </c>
      <c r="CS29" s="40">
        <f t="shared" si="7"/>
        <v>-3.4781867850032673E-5</v>
      </c>
      <c r="CT29" s="40">
        <f t="shared" si="8"/>
        <v>-3.2740401755548624E-5</v>
      </c>
      <c r="CU29" s="40">
        <f t="shared" si="9"/>
        <v>0.14872683476378765</v>
      </c>
      <c r="CV29" s="40">
        <f t="shared" si="10"/>
        <v>-4.6560173626305026E-5</v>
      </c>
      <c r="CW29" s="40">
        <f t="shared" si="11"/>
        <v>-3.1539463764287372E-6</v>
      </c>
      <c r="CX29" s="40">
        <f t="shared" si="12"/>
        <v>-1.0844890069305953E-5</v>
      </c>
      <c r="CY29" s="40">
        <f t="shared" si="13"/>
        <v>-4.4377257830006557E-5</v>
      </c>
      <c r="CZ29" s="40">
        <f t="shared" si="14"/>
        <v>-2.1704502460234441E-5</v>
      </c>
      <c r="DA29" s="40">
        <f t="shared" si="15"/>
        <v>-4.1142848609338921E-5</v>
      </c>
      <c r="DB29" s="40">
        <f t="shared" si="16"/>
        <v>-4.390232840729356E-6</v>
      </c>
      <c r="DC29" s="40">
        <f t="shared" si="17"/>
        <v>-1.9114511034405579E-6</v>
      </c>
      <c r="DD29" s="40">
        <f t="shared" si="18"/>
        <v>3.448998240416162E-6</v>
      </c>
      <c r="DE29" s="40">
        <f t="shared" si="19"/>
        <v>-6.5409343216825237E-5</v>
      </c>
      <c r="DF29" s="40">
        <f t="shared" si="20"/>
        <v>0</v>
      </c>
      <c r="DG29" s="40">
        <f t="shared" si="21"/>
        <v>0</v>
      </c>
      <c r="DH29" s="40">
        <f t="shared" si="22"/>
        <v>0</v>
      </c>
      <c r="DI29" s="40">
        <f t="shared" si="23"/>
        <v>0</v>
      </c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</row>
    <row r="30" spans="1:143" x14ac:dyDescent="0.3">
      <c r="A30" s="32" t="s">
        <v>197</v>
      </c>
      <c r="H30" s="17">
        <v>10732.904814</v>
      </c>
      <c r="I30" s="17">
        <v>0.26937512769999999</v>
      </c>
      <c r="J30" s="17">
        <v>1.5011057E-3</v>
      </c>
      <c r="K30" s="17">
        <v>1.4613995324</v>
      </c>
      <c r="L30" s="17">
        <v>39.547556614000001</v>
      </c>
      <c r="M30" s="17">
        <v>36.856274876000001</v>
      </c>
      <c r="N30" s="17">
        <v>10.260639401000001</v>
      </c>
      <c r="O30" s="17">
        <v>54.196994201000003</v>
      </c>
      <c r="P30" s="17">
        <v>26.644294104</v>
      </c>
      <c r="Q30" s="17">
        <v>19.678805447999999</v>
      </c>
      <c r="R30" s="17">
        <v>5.9214765083999996</v>
      </c>
      <c r="S30" s="17">
        <v>44.581021483000001</v>
      </c>
      <c r="T30" s="17">
        <v>295.73646036999997</v>
      </c>
      <c r="U30" s="17">
        <v>0.38696328279999997</v>
      </c>
      <c r="V30" s="17">
        <v>243.98694653000001</v>
      </c>
      <c r="W30" s="17">
        <v>0.54181455840000003</v>
      </c>
      <c r="Y30" s="17">
        <v>1.43960584E-2</v>
      </c>
      <c r="Z30" s="17">
        <v>0.59060958860000001</v>
      </c>
      <c r="AF30" s="17" t="s">
        <v>197</v>
      </c>
      <c r="AG30" s="17">
        <v>4.2693310766549102</v>
      </c>
      <c r="AH30" s="17">
        <v>1483.9276530360401</v>
      </c>
      <c r="AI30" s="17">
        <v>0.54181012321632005</v>
      </c>
      <c r="AJ30" s="17">
        <v>0.26937472560571402</v>
      </c>
      <c r="AK30" s="17">
        <v>0.26937472560571402</v>
      </c>
      <c r="AL30" s="17">
        <v>0.250907139271483</v>
      </c>
      <c r="AM30" s="17">
        <v>30.642963290083099</v>
      </c>
      <c r="AN30" s="17">
        <v>1.5011162944140301E-3</v>
      </c>
      <c r="AO30" s="17">
        <v>0</v>
      </c>
      <c r="AP30" s="17">
        <v>0</v>
      </c>
      <c r="AQ30" s="17">
        <v>10.2606174760296</v>
      </c>
      <c r="AR30" s="17">
        <v>1.46139985705464</v>
      </c>
      <c r="AS30" s="17">
        <v>5.9214727060654697</v>
      </c>
      <c r="AT30" s="17">
        <v>0</v>
      </c>
      <c r="AU30" s="17">
        <v>0</v>
      </c>
      <c r="AV30" s="17">
        <v>0</v>
      </c>
      <c r="AW30" s="17">
        <v>1.47214676513831E-2</v>
      </c>
      <c r="AX30" s="17">
        <v>0</v>
      </c>
      <c r="AY30" s="17">
        <v>39.547555121155</v>
      </c>
      <c r="AZ30" s="17">
        <v>2031.45561942209</v>
      </c>
      <c r="BA30" s="17">
        <v>2.5442894470201698</v>
      </c>
      <c r="BB30" s="17">
        <v>1.4396166000760499E-2</v>
      </c>
      <c r="BC30" s="17">
        <v>1.4396166000760499E-2</v>
      </c>
      <c r="BD30" s="17">
        <v>0.118902613242061</v>
      </c>
      <c r="BE30" s="17">
        <v>0</v>
      </c>
      <c r="BF30" s="17">
        <v>36.8560414909307</v>
      </c>
      <c r="BG30" s="17">
        <v>0</v>
      </c>
      <c r="BH30" s="17">
        <v>0</v>
      </c>
      <c r="BI30" s="17">
        <v>21.9120282637499</v>
      </c>
      <c r="BJ30" s="17">
        <v>0</v>
      </c>
      <c r="BK30" s="17">
        <v>0</v>
      </c>
      <c r="BL30" s="17">
        <v>1518.21399589007</v>
      </c>
      <c r="BM30" s="17">
        <v>32.809769276167501</v>
      </c>
      <c r="BN30" s="17">
        <v>54.196867360968199</v>
      </c>
      <c r="BO30" s="17">
        <v>0</v>
      </c>
      <c r="BP30" s="17">
        <v>31.895062316136102</v>
      </c>
      <c r="BQ30" s="17">
        <v>13183.6119987654</v>
      </c>
      <c r="BR30" s="17">
        <v>1.0478105307021099</v>
      </c>
      <c r="BS30" s="17">
        <v>16.386932872346801</v>
      </c>
      <c r="BT30" s="17">
        <v>0.93158978063460096</v>
      </c>
      <c r="BU30" s="17">
        <v>0</v>
      </c>
      <c r="BV30" s="17">
        <v>19.678778027855401</v>
      </c>
      <c r="BW30" s="17">
        <v>4729.7015423502298</v>
      </c>
      <c r="BX30" s="17">
        <v>0</v>
      </c>
      <c r="BY30" s="17">
        <v>395.84885217387699</v>
      </c>
      <c r="BZ30" s="17">
        <v>1077.3079827143199</v>
      </c>
      <c r="CA30" s="17">
        <v>44.580888434773499</v>
      </c>
      <c r="CB30" s="17">
        <v>135.698922807299</v>
      </c>
      <c r="CC30" s="17">
        <v>284.35265785604798</v>
      </c>
      <c r="CD30" s="17">
        <v>295.73664944555202</v>
      </c>
      <c r="CE30" s="17">
        <v>0.59060659936194704</v>
      </c>
      <c r="CF30" s="17">
        <v>0.38696337181170198</v>
      </c>
      <c r="CG30" s="17">
        <v>124.845732271366</v>
      </c>
      <c r="CH30" s="17">
        <v>10732.8828923538</v>
      </c>
      <c r="CI30" s="17">
        <v>243.98554672575</v>
      </c>
      <c r="CJ30" s="17">
        <v>392.12494268831603</v>
      </c>
      <c r="CL30" s="26">
        <f t="shared" si="0"/>
        <v>1.2283383813082989</v>
      </c>
      <c r="CM30" s="40">
        <f t="shared" si="1"/>
        <v>-2.0424709413796845E-6</v>
      </c>
      <c r="CN30" s="40">
        <f t="shared" si="2"/>
        <v>-1.4926926973977324E-6</v>
      </c>
      <c r="CO30" s="40">
        <f t="shared" si="3"/>
        <v>7.0577401911741779E-6</v>
      </c>
      <c r="CP30" s="40">
        <f t="shared" si="4"/>
        <v>2.2215323931793354E-7</v>
      </c>
      <c r="CQ30" s="40">
        <f t="shared" si="5"/>
        <v>-3.7748096954883507E-8</v>
      </c>
      <c r="CR30" s="40">
        <f t="shared" si="6"/>
        <v>-6.3323021679700707E-6</v>
      </c>
      <c r="CS30" s="40">
        <f t="shared" si="7"/>
        <v>-2.1368035211189158E-6</v>
      </c>
      <c r="CT30" s="40">
        <f t="shared" si="8"/>
        <v>-2.340351779169793E-6</v>
      </c>
      <c r="CU30" s="40">
        <f t="shared" si="9"/>
        <v>0.19706914327100994</v>
      </c>
      <c r="CV30" s="40">
        <f t="shared" si="10"/>
        <v>-1.3933846071100389E-6</v>
      </c>
      <c r="CW30" s="40">
        <f t="shared" si="11"/>
        <v>-6.4212608536183768E-7</v>
      </c>
      <c r="CX30" s="40">
        <f t="shared" si="12"/>
        <v>-2.9844140415799315E-6</v>
      </c>
      <c r="CY30" s="40">
        <f t="shared" si="13"/>
        <v>6.3933798290190522E-7</v>
      </c>
      <c r="CZ30" s="40">
        <f t="shared" si="14"/>
        <v>2.3002622203603348E-7</v>
      </c>
      <c r="DA30" s="40">
        <f t="shared" si="15"/>
        <v>-5.7372095922405709E-6</v>
      </c>
      <c r="DB30" s="40">
        <f t="shared" si="16"/>
        <v>-8.1857964338984188E-6</v>
      </c>
      <c r="DC30" s="40">
        <f t="shared" si="17"/>
        <v>0</v>
      </c>
      <c r="DD30" s="40">
        <f t="shared" si="18"/>
        <v>7.4743209224245338E-6</v>
      </c>
      <c r="DE30" s="40">
        <f t="shared" si="19"/>
        <v>-5.0612758591691753E-6</v>
      </c>
      <c r="DF30" s="40">
        <f t="shared" si="20"/>
        <v>0</v>
      </c>
      <c r="DG30" s="40">
        <f t="shared" si="21"/>
        <v>0</v>
      </c>
      <c r="DH30" s="40">
        <f t="shared" si="22"/>
        <v>0</v>
      </c>
      <c r="DI30" s="40">
        <f t="shared" si="23"/>
        <v>0</v>
      </c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</row>
    <row r="31" spans="1:143" x14ac:dyDescent="0.3">
      <c r="A31" s="32" t="s">
        <v>198</v>
      </c>
      <c r="H31" s="17">
        <v>60174.332447000001</v>
      </c>
      <c r="I31" s="17">
        <v>1.5189299133</v>
      </c>
      <c r="J31" s="17">
        <v>7.6600693386999996</v>
      </c>
      <c r="K31" s="17">
        <v>15.775526073</v>
      </c>
      <c r="L31" s="17">
        <v>153.83418750999999</v>
      </c>
      <c r="M31" s="17">
        <v>297.47769528999999</v>
      </c>
      <c r="N31" s="17">
        <v>66.191610513000001</v>
      </c>
      <c r="O31" s="17">
        <v>478.59392136999998</v>
      </c>
      <c r="P31" s="17">
        <v>51.308190818999996</v>
      </c>
      <c r="Q31" s="17">
        <v>123.03423198999999</v>
      </c>
      <c r="R31" s="17">
        <v>37.069333</v>
      </c>
      <c r="S31" s="17">
        <v>136.5429887</v>
      </c>
      <c r="T31" s="17">
        <v>2077.8520957000001</v>
      </c>
      <c r="U31" s="17">
        <v>2.3538615900000002</v>
      </c>
      <c r="V31" s="17">
        <v>1762.1364521</v>
      </c>
      <c r="W31" s="17">
        <v>0.62380563239999998</v>
      </c>
      <c r="Y31" s="17">
        <v>1.4547314E-2</v>
      </c>
      <c r="Z31" s="17">
        <v>1.2493627730000001</v>
      </c>
      <c r="AF31" s="17" t="s">
        <v>198</v>
      </c>
      <c r="AG31" s="17">
        <v>49.787069167435497</v>
      </c>
      <c r="AH31" s="17">
        <v>11004.7114670506</v>
      </c>
      <c r="AI31" s="17">
        <v>0.62380470212139705</v>
      </c>
      <c r="AJ31" s="17">
        <v>1.5189304673419199</v>
      </c>
      <c r="AK31" s="17">
        <v>1.5189304673419199</v>
      </c>
      <c r="AL31" s="17">
        <v>4.9146415303989803</v>
      </c>
      <c r="AM31" s="17">
        <v>331.82248065911</v>
      </c>
      <c r="AN31" s="17">
        <v>7.6600787744689596</v>
      </c>
      <c r="AO31" s="17">
        <v>0</v>
      </c>
      <c r="AP31" s="17">
        <v>0</v>
      </c>
      <c r="AQ31" s="17">
        <v>66.191734998727</v>
      </c>
      <c r="AR31" s="17">
        <v>15.7755280900043</v>
      </c>
      <c r="AS31" s="17">
        <v>37.069365797054502</v>
      </c>
      <c r="AT31" s="17">
        <v>0</v>
      </c>
      <c r="AU31" s="17">
        <v>0</v>
      </c>
      <c r="AV31" s="17">
        <v>0</v>
      </c>
      <c r="AW31" s="17">
        <v>0.15361197828029499</v>
      </c>
      <c r="AX31" s="17">
        <v>0</v>
      </c>
      <c r="AY31" s="17">
        <v>153.834296227864</v>
      </c>
      <c r="AZ31" s="17">
        <v>13077.937672047399</v>
      </c>
      <c r="BA31" s="17">
        <v>32.160891713129097</v>
      </c>
      <c r="BB31" s="17">
        <v>1.4547719214327799E-2</v>
      </c>
      <c r="BC31" s="17">
        <v>1.4547719214327799E-2</v>
      </c>
      <c r="BD31" s="17">
        <v>0.12015512913418901</v>
      </c>
      <c r="BE31" s="17">
        <v>0</v>
      </c>
      <c r="BF31" s="17">
        <v>297.47707271449599</v>
      </c>
      <c r="BG31" s="17">
        <v>0</v>
      </c>
      <c r="BH31" s="17">
        <v>0</v>
      </c>
      <c r="BI31" s="17">
        <v>46.833928520985197</v>
      </c>
      <c r="BJ31" s="17">
        <v>0</v>
      </c>
      <c r="BK31" s="17">
        <v>0</v>
      </c>
      <c r="BL31" s="17">
        <v>7528.1516243120604</v>
      </c>
      <c r="BM31" s="17">
        <v>295.74425500399502</v>
      </c>
      <c r="BN31" s="17">
        <v>478.59464240083298</v>
      </c>
      <c r="BO31" s="17">
        <v>0</v>
      </c>
      <c r="BP31" s="17">
        <v>83.820495254271606</v>
      </c>
      <c r="BQ31" s="17">
        <v>76943.139330676699</v>
      </c>
      <c r="BR31" s="17">
        <v>6.52997460305009</v>
      </c>
      <c r="BS31" s="17">
        <v>48.368245717521702</v>
      </c>
      <c r="BT31" s="17">
        <v>3.98516936024942</v>
      </c>
      <c r="BU31" s="17">
        <v>0</v>
      </c>
      <c r="BV31" s="17">
        <v>123.034027811306</v>
      </c>
      <c r="BW31" s="17">
        <v>25213.805129102599</v>
      </c>
      <c r="BX31" s="17">
        <v>0</v>
      </c>
      <c r="BY31" s="17">
        <v>2580.8660197794202</v>
      </c>
      <c r="BZ31" s="17">
        <v>5135.3783890260001</v>
      </c>
      <c r="CA31" s="17">
        <v>136.54279066689799</v>
      </c>
      <c r="CB31" s="17">
        <v>1442.3190403549199</v>
      </c>
      <c r="CC31" s="17">
        <v>1552.8167643695799</v>
      </c>
      <c r="CD31" s="17">
        <v>2077.8458949277301</v>
      </c>
      <c r="CE31" s="17">
        <v>1.2493753840897199</v>
      </c>
      <c r="CF31" s="17">
        <v>2.3538552807652202</v>
      </c>
      <c r="CG31" s="17">
        <v>771.46388863969196</v>
      </c>
      <c r="CH31" s="17">
        <v>60174.226831682601</v>
      </c>
      <c r="CI31" s="17">
        <v>1762.1338847050999</v>
      </c>
      <c r="CJ31" s="17">
        <v>2283.8890548121299</v>
      </c>
      <c r="CL31" s="26">
        <f t="shared" si="0"/>
        <v>1.2786726707083342</v>
      </c>
      <c r="CM31" s="40">
        <f t="shared" si="1"/>
        <v>-1.7551556137747001E-6</v>
      </c>
      <c r="CN31" s="40">
        <f t="shared" si="2"/>
        <v>3.6475805436884121E-7</v>
      </c>
      <c r="CO31" s="40">
        <f t="shared" si="3"/>
        <v>1.2318124735871785E-6</v>
      </c>
      <c r="CP31" s="40">
        <f t="shared" si="4"/>
        <v>1.2785654761281275E-7</v>
      </c>
      <c r="CQ31" s="40">
        <f t="shared" si="5"/>
        <v>7.0672108566280316E-7</v>
      </c>
      <c r="CR31" s="40">
        <f t="shared" si="6"/>
        <v>-2.0928476785105953E-6</v>
      </c>
      <c r="CS31" s="40">
        <f t="shared" si="7"/>
        <v>1.880687386735736E-6</v>
      </c>
      <c r="CT31" s="40">
        <f t="shared" si="8"/>
        <v>1.506560783183183E-6</v>
      </c>
      <c r="CU31" s="40">
        <f t="shared" si="9"/>
        <v>0.63366694315855587</v>
      </c>
      <c r="CV31" s="40">
        <f t="shared" si="10"/>
        <v>-1.6595275208272764E-6</v>
      </c>
      <c r="CW31" s="40">
        <f t="shared" si="11"/>
        <v>8.8474897839524768E-7</v>
      </c>
      <c r="CX31" s="40">
        <f t="shared" si="12"/>
        <v>-1.4503351940272585E-6</v>
      </c>
      <c r="CY31" s="40">
        <f t="shared" si="13"/>
        <v>-2.9842221603651382E-6</v>
      </c>
      <c r="CZ31" s="40">
        <f t="shared" si="14"/>
        <v>-2.6803762832781405E-6</v>
      </c>
      <c r="DA31" s="40">
        <f t="shared" si="15"/>
        <v>-1.4569784859951351E-6</v>
      </c>
      <c r="DB31" s="40">
        <f t="shared" si="16"/>
        <v>-1.4912956129451623E-6</v>
      </c>
      <c r="DC31" s="40">
        <f t="shared" si="17"/>
        <v>0</v>
      </c>
      <c r="DD31" s="40">
        <f t="shared" si="18"/>
        <v>2.7854924132301077E-5</v>
      </c>
      <c r="DE31" s="40">
        <f t="shared" si="19"/>
        <v>1.0094017520272612E-5</v>
      </c>
      <c r="DF31" s="40">
        <f t="shared" si="20"/>
        <v>0</v>
      </c>
      <c r="DG31" s="40">
        <f t="shared" si="21"/>
        <v>0</v>
      </c>
      <c r="DH31" s="40">
        <f t="shared" si="22"/>
        <v>0</v>
      </c>
      <c r="DI31" s="40">
        <f t="shared" si="23"/>
        <v>0</v>
      </c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</row>
    <row r="32" spans="1:143" x14ac:dyDescent="0.3">
      <c r="A32" s="32" t="s">
        <v>199</v>
      </c>
      <c r="H32" s="17">
        <v>19763.961235999999</v>
      </c>
      <c r="I32" s="17">
        <v>0.54979422680000001</v>
      </c>
      <c r="J32" s="17">
        <v>0.39114841769999997</v>
      </c>
      <c r="K32" s="17">
        <v>2.5665316383999999</v>
      </c>
      <c r="L32" s="17">
        <v>84.905314575999995</v>
      </c>
      <c r="M32" s="17">
        <v>73.020019262000005</v>
      </c>
      <c r="N32" s="17">
        <v>17.689862925</v>
      </c>
      <c r="O32" s="17">
        <v>96.442798627000002</v>
      </c>
      <c r="P32" s="17">
        <v>65.764129892</v>
      </c>
      <c r="Q32" s="17">
        <v>49.082341939999999</v>
      </c>
      <c r="R32" s="17">
        <v>7.8937891180999999</v>
      </c>
      <c r="S32" s="17">
        <v>90.328991204999994</v>
      </c>
      <c r="T32" s="17">
        <v>643.35345524000002</v>
      </c>
      <c r="U32" s="17">
        <v>0.79271550850000005</v>
      </c>
      <c r="V32" s="17">
        <v>492.57561297000001</v>
      </c>
      <c r="W32" s="17">
        <v>1.1373904772000001</v>
      </c>
      <c r="X32" s="17">
        <v>87.506155729</v>
      </c>
      <c r="Y32" s="17">
        <v>3.9597039600000002E-2</v>
      </c>
      <c r="Z32" s="17">
        <v>0.63298516439999997</v>
      </c>
      <c r="AF32" s="17" t="s">
        <v>199</v>
      </c>
      <c r="AG32" s="17">
        <v>7.5364135224388402</v>
      </c>
      <c r="AH32" s="17">
        <v>4034.8830193633898</v>
      </c>
      <c r="AI32" s="17">
        <v>1.13738869016352</v>
      </c>
      <c r="AJ32" s="17">
        <v>0.54979480559300298</v>
      </c>
      <c r="AK32" s="17">
        <v>0.54979480559300298</v>
      </c>
      <c r="AL32" s="17">
        <v>0.41277225483886998</v>
      </c>
      <c r="AM32" s="17">
        <v>51.5721606420339</v>
      </c>
      <c r="AN32" s="17">
        <v>0.391148550895281</v>
      </c>
      <c r="AO32" s="17">
        <v>0</v>
      </c>
      <c r="AP32" s="17">
        <v>0</v>
      </c>
      <c r="AQ32" s="17">
        <v>17.689818711410499</v>
      </c>
      <c r="AR32" s="17">
        <v>2.5665312849259201</v>
      </c>
      <c r="AS32" s="17">
        <v>7.8937877056548702</v>
      </c>
      <c r="AT32" s="17">
        <v>0</v>
      </c>
      <c r="AU32" s="17">
        <v>87.505947411167497</v>
      </c>
      <c r="AV32" s="17">
        <v>0</v>
      </c>
      <c r="AW32" s="17">
        <v>2.39703691324278E-2</v>
      </c>
      <c r="AX32" s="17">
        <v>0</v>
      </c>
      <c r="AY32" s="17">
        <v>84.904696875970501</v>
      </c>
      <c r="AZ32" s="17">
        <v>3123.06437715736</v>
      </c>
      <c r="BA32" s="17">
        <v>4.1368444565041802</v>
      </c>
      <c r="BB32" s="17">
        <v>3.9597730105929901E-2</v>
      </c>
      <c r="BC32" s="17">
        <v>3.9597730105929901E-2</v>
      </c>
      <c r="BD32" s="17">
        <v>0.249722924537883</v>
      </c>
      <c r="BE32" s="17">
        <v>0</v>
      </c>
      <c r="BF32" s="17">
        <v>73.019623842267507</v>
      </c>
      <c r="BG32" s="17">
        <v>0</v>
      </c>
      <c r="BH32" s="17">
        <v>0</v>
      </c>
      <c r="BI32" s="17">
        <v>23.673978327117901</v>
      </c>
      <c r="BJ32" s="17">
        <v>0</v>
      </c>
      <c r="BK32" s="17">
        <v>0</v>
      </c>
      <c r="BL32" s="17">
        <v>3367.7511194117601</v>
      </c>
      <c r="BM32" s="17">
        <v>59.852003488342497</v>
      </c>
      <c r="BN32" s="17">
        <v>96.442513894821701</v>
      </c>
      <c r="BO32" s="17">
        <v>0</v>
      </c>
      <c r="BP32" s="17">
        <v>78.887797164830204</v>
      </c>
      <c r="BQ32" s="17">
        <v>25796.3334775156</v>
      </c>
      <c r="BR32" s="17">
        <v>3.2937404954003799</v>
      </c>
      <c r="BS32" s="17">
        <v>31.8512995024664</v>
      </c>
      <c r="BT32" s="17">
        <v>1.5784828634180801</v>
      </c>
      <c r="BU32" s="17">
        <v>0</v>
      </c>
      <c r="BV32" s="17">
        <v>49.081727301928403</v>
      </c>
      <c r="BW32" s="17">
        <v>8112.0041477220202</v>
      </c>
      <c r="BX32" s="17">
        <v>0</v>
      </c>
      <c r="BY32" s="17">
        <v>632.53347414976997</v>
      </c>
      <c r="BZ32" s="17">
        <v>2083.2030628406501</v>
      </c>
      <c r="CA32" s="17">
        <v>90.328927139607401</v>
      </c>
      <c r="CB32" s="17">
        <v>224.847042266128</v>
      </c>
      <c r="CC32" s="17">
        <v>486.887811684155</v>
      </c>
      <c r="CD32" s="17">
        <v>643.34757933810602</v>
      </c>
      <c r="CE32" s="17">
        <v>0.63297213416945397</v>
      </c>
      <c r="CF32" s="17">
        <v>0.79271833302610695</v>
      </c>
      <c r="CG32" s="17">
        <v>293.24448620676901</v>
      </c>
      <c r="CH32" s="17">
        <v>19763.8755756543</v>
      </c>
      <c r="CI32" s="17">
        <v>492.57082486393801</v>
      </c>
      <c r="CJ32" s="17">
        <v>699.90859375139996</v>
      </c>
      <c r="CL32" s="26">
        <f t="shared" si="0"/>
        <v>1.3052264662752813</v>
      </c>
      <c r="CM32" s="40">
        <f t="shared" si="1"/>
        <v>-4.3341688782282092E-6</v>
      </c>
      <c r="CN32" s="40">
        <f t="shared" si="2"/>
        <v>1.0527447811496807E-6</v>
      </c>
      <c r="CO32" s="40">
        <f t="shared" si="3"/>
        <v>3.405236350182564E-7</v>
      </c>
      <c r="CP32" s="40">
        <f t="shared" si="4"/>
        <v>-1.3772441940527999E-7</v>
      </c>
      <c r="CQ32" s="40">
        <f t="shared" si="5"/>
        <v>-7.2751633107855074E-6</v>
      </c>
      <c r="CR32" s="40">
        <f t="shared" si="6"/>
        <v>-5.4152236125807113E-6</v>
      </c>
      <c r="CS32" s="40">
        <f t="shared" si="7"/>
        <v>-2.4993743415728392E-6</v>
      </c>
      <c r="CT32" s="40">
        <f t="shared" si="8"/>
        <v>-2.9523425528333337E-6</v>
      </c>
      <c r="CU32" s="40">
        <f t="shared" si="9"/>
        <v>0.19955661687278944</v>
      </c>
      <c r="CV32" s="40">
        <f t="shared" si="10"/>
        <v>-1.2522590555020257E-5</v>
      </c>
      <c r="CW32" s="40">
        <f t="shared" si="11"/>
        <v>-1.7893119623707147E-7</v>
      </c>
      <c r="CX32" s="40">
        <f t="shared" si="12"/>
        <v>-7.0924507999146029E-7</v>
      </c>
      <c r="CY32" s="40">
        <f t="shared" si="13"/>
        <v>-9.1332405944861407E-6</v>
      </c>
      <c r="CZ32" s="40">
        <f t="shared" si="14"/>
        <v>3.563101865178982E-6</v>
      </c>
      <c r="DA32" s="40">
        <f t="shared" si="15"/>
        <v>-9.7205503803249165E-6</v>
      </c>
      <c r="DB32" s="40">
        <f t="shared" si="16"/>
        <v>-1.571172359845012E-6</v>
      </c>
      <c r="DC32" s="40">
        <f t="shared" si="17"/>
        <v>-2.3806077500130097E-6</v>
      </c>
      <c r="DD32" s="40">
        <f t="shared" si="18"/>
        <v>1.7438322078496399E-5</v>
      </c>
      <c r="DE32" s="40">
        <f t="shared" si="19"/>
        <v>-2.0585364837653642E-5</v>
      </c>
      <c r="DF32" s="40">
        <f t="shared" si="20"/>
        <v>0</v>
      </c>
      <c r="DG32" s="40">
        <f t="shared" si="21"/>
        <v>0</v>
      </c>
      <c r="DH32" s="40">
        <f t="shared" si="22"/>
        <v>0</v>
      </c>
      <c r="DI32" s="40">
        <f t="shared" si="23"/>
        <v>0</v>
      </c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</row>
    <row r="33" spans="1:143" x14ac:dyDescent="0.3">
      <c r="A33" s="32" t="s">
        <v>200</v>
      </c>
      <c r="H33" s="17">
        <v>116818.89758999999</v>
      </c>
      <c r="I33" s="17">
        <v>3.8508559812000001</v>
      </c>
      <c r="J33" s="17">
        <v>2.9069500375000001</v>
      </c>
      <c r="K33" s="17">
        <v>18.819689157999999</v>
      </c>
      <c r="L33" s="17">
        <v>510.41306258999998</v>
      </c>
      <c r="M33" s="17">
        <v>476.31041565999999</v>
      </c>
      <c r="N33" s="17">
        <v>138.45307613</v>
      </c>
      <c r="O33" s="17">
        <v>699.52497595</v>
      </c>
      <c r="P33" s="17">
        <v>111.41196942000001</v>
      </c>
      <c r="Q33" s="17">
        <v>206.08754285000001</v>
      </c>
      <c r="R33" s="17">
        <v>52.718005077000001</v>
      </c>
      <c r="S33" s="17">
        <v>623.98450996999998</v>
      </c>
      <c r="T33" s="17">
        <v>3789.4466757999999</v>
      </c>
      <c r="U33" s="17">
        <v>5.5379337201999999</v>
      </c>
      <c r="V33" s="17">
        <v>3069.1339711999999</v>
      </c>
      <c r="W33" s="17">
        <v>7.7509007054000003</v>
      </c>
      <c r="X33" s="17">
        <v>235.05984910000001</v>
      </c>
      <c r="Y33" s="17">
        <v>0.23109335410000001</v>
      </c>
      <c r="Z33" s="17">
        <v>2.1730058666000001</v>
      </c>
      <c r="AF33" s="17" t="s">
        <v>200</v>
      </c>
      <c r="AG33" s="17">
        <v>55.889608224326402</v>
      </c>
      <c r="AH33" s="17">
        <v>20447.739034430499</v>
      </c>
      <c r="AI33" s="17">
        <v>7.75087615533986</v>
      </c>
      <c r="AJ33" s="17">
        <v>3.8508512517703002</v>
      </c>
      <c r="AK33" s="17">
        <v>3.8508512517703002</v>
      </c>
      <c r="AL33" s="17">
        <v>4.1763059792307997</v>
      </c>
      <c r="AM33" s="17">
        <v>385.75143210531598</v>
      </c>
      <c r="AN33" s="17">
        <v>2.90694242779748</v>
      </c>
      <c r="AO33" s="17">
        <v>0</v>
      </c>
      <c r="AP33" s="17">
        <v>0</v>
      </c>
      <c r="AQ33" s="17">
        <v>138.45302514632499</v>
      </c>
      <c r="AR33" s="17">
        <v>18.819667668689998</v>
      </c>
      <c r="AS33" s="17">
        <v>52.717917581205597</v>
      </c>
      <c r="AT33" s="17">
        <v>0</v>
      </c>
      <c r="AU33" s="17">
        <v>235.059275597501</v>
      </c>
      <c r="AV33" s="17">
        <v>0</v>
      </c>
      <c r="AW33" s="17">
        <v>0.18854063544015201</v>
      </c>
      <c r="AX33" s="17">
        <v>0</v>
      </c>
      <c r="AY33" s="17">
        <v>510.412467534141</v>
      </c>
      <c r="AZ33" s="17">
        <v>24100.369358911499</v>
      </c>
      <c r="BA33" s="17">
        <v>27.4374437298207</v>
      </c>
      <c r="BB33" s="17">
        <v>0.23109443378445599</v>
      </c>
      <c r="BC33" s="17">
        <v>0.23109443378445599</v>
      </c>
      <c r="BD33" s="17">
        <v>1.7010361355992401</v>
      </c>
      <c r="BE33" s="17">
        <v>0</v>
      </c>
      <c r="BF33" s="17">
        <v>476.31020458984</v>
      </c>
      <c r="BG33" s="17">
        <v>0</v>
      </c>
      <c r="BH33" s="17">
        <v>0</v>
      </c>
      <c r="BI33" s="17">
        <v>81.292615369606693</v>
      </c>
      <c r="BJ33" s="17">
        <v>0</v>
      </c>
      <c r="BK33" s="17">
        <v>0</v>
      </c>
      <c r="BL33" s="17">
        <v>17530.281185893298</v>
      </c>
      <c r="BM33" s="17">
        <v>395.214149315952</v>
      </c>
      <c r="BN33" s="17">
        <v>699.52468033222999</v>
      </c>
      <c r="BO33" s="17">
        <v>0</v>
      </c>
      <c r="BP33" s="17">
        <v>165.504833776532</v>
      </c>
      <c r="BQ33" s="17">
        <v>151067.24956706699</v>
      </c>
      <c r="BR33" s="17">
        <v>9.55423447075726</v>
      </c>
      <c r="BS33" s="17">
        <v>97.956307906782996</v>
      </c>
      <c r="BT33" s="17">
        <v>13.330474525087601</v>
      </c>
      <c r="BU33" s="17">
        <v>0</v>
      </c>
      <c r="BV33" s="17">
        <v>206.08696179412101</v>
      </c>
      <c r="BW33" s="17">
        <v>49360.511097296498</v>
      </c>
      <c r="BX33" s="17">
        <v>0</v>
      </c>
      <c r="BY33" s="17">
        <v>4724.1287375539796</v>
      </c>
      <c r="BZ33" s="17">
        <v>9276.6659221353202</v>
      </c>
      <c r="CA33" s="17">
        <v>623.98360022451902</v>
      </c>
      <c r="CB33" s="17">
        <v>1761.5837775907901</v>
      </c>
      <c r="CC33" s="17">
        <v>3075.4076722867499</v>
      </c>
      <c r="CD33" s="17">
        <v>3789.43706916467</v>
      </c>
      <c r="CE33" s="17">
        <v>2.1729665762471901</v>
      </c>
      <c r="CF33" s="17">
        <v>5.5379208599774996</v>
      </c>
      <c r="CG33" s="17">
        <v>1753.54869541024</v>
      </c>
      <c r="CH33" s="17">
        <v>116818.64447427999</v>
      </c>
      <c r="CI33" s="17">
        <v>3069.12388330367</v>
      </c>
      <c r="CJ33" s="17">
        <v>3564.1083074447101</v>
      </c>
      <c r="CL33" s="26">
        <f t="shared" si="0"/>
        <v>1.2931775595147188</v>
      </c>
      <c r="CM33" s="40">
        <f t="shared" si="1"/>
        <v>-2.1667360779892695E-6</v>
      </c>
      <c r="CN33" s="40">
        <f t="shared" si="2"/>
        <v>-1.2281502406106897E-6</v>
      </c>
      <c r="CO33" s="40">
        <f t="shared" si="3"/>
        <v>-2.6177617165589716E-6</v>
      </c>
      <c r="CP33" s="40">
        <f t="shared" si="4"/>
        <v>-1.1418525471050962E-6</v>
      </c>
      <c r="CQ33" s="40">
        <f t="shared" si="5"/>
        <v>-1.1658319557119612E-6</v>
      </c>
      <c r="CR33" s="40">
        <f t="shared" si="6"/>
        <v>-4.431357221095153E-7</v>
      </c>
      <c r="CS33" s="40">
        <f t="shared" si="7"/>
        <v>-3.6823793616476829E-7</v>
      </c>
      <c r="CT33" s="40">
        <f t="shared" si="8"/>
        <v>-4.2259787737473692E-7</v>
      </c>
      <c r="CU33" s="40">
        <f t="shared" si="9"/>
        <v>0.48552112163651928</v>
      </c>
      <c r="CV33" s="40">
        <f t="shared" si="10"/>
        <v>-2.8194614335275898E-6</v>
      </c>
      <c r="CW33" s="40">
        <f t="shared" si="11"/>
        <v>-1.659694714845221E-6</v>
      </c>
      <c r="CX33" s="40">
        <f t="shared" si="12"/>
        <v>-1.4579616423446152E-6</v>
      </c>
      <c r="CY33" s="40">
        <f t="shared" si="13"/>
        <v>-2.5351023913922059E-6</v>
      </c>
      <c r="CZ33" s="40">
        <f t="shared" si="14"/>
        <v>-2.3222059255305494E-6</v>
      </c>
      <c r="DA33" s="40">
        <f t="shared" si="15"/>
        <v>-3.286886927889307E-6</v>
      </c>
      <c r="DB33" s="40">
        <f t="shared" si="16"/>
        <v>-3.1673815822779609E-6</v>
      </c>
      <c r="DC33" s="40">
        <f t="shared" si="17"/>
        <v>-2.4398148012287744E-6</v>
      </c>
      <c r="DD33" s="40">
        <f t="shared" si="18"/>
        <v>4.6720705586013966E-6</v>
      </c>
      <c r="DE33" s="40">
        <f t="shared" si="19"/>
        <v>-1.8081107563410915E-5</v>
      </c>
      <c r="DF33" s="40">
        <f t="shared" si="20"/>
        <v>0</v>
      </c>
      <c r="DG33" s="40">
        <f t="shared" si="21"/>
        <v>0</v>
      </c>
      <c r="DH33" s="40">
        <f t="shared" si="22"/>
        <v>0</v>
      </c>
      <c r="DI33" s="40">
        <f t="shared" si="23"/>
        <v>0</v>
      </c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</row>
    <row r="34" spans="1:143" x14ac:dyDescent="0.3">
      <c r="A34" s="32" t="s">
        <v>201</v>
      </c>
      <c r="H34" s="17">
        <v>92712.298494999995</v>
      </c>
      <c r="I34" s="17">
        <v>2.7479761563</v>
      </c>
      <c r="J34" s="17">
        <v>1.1413340879</v>
      </c>
      <c r="K34" s="17">
        <v>12.697929941</v>
      </c>
      <c r="L34" s="17">
        <v>446.67813874000001</v>
      </c>
      <c r="M34" s="17">
        <v>382.4143947</v>
      </c>
      <c r="N34" s="17">
        <v>87.527855466000005</v>
      </c>
      <c r="O34" s="17">
        <v>492.61610443000001</v>
      </c>
      <c r="P34" s="17">
        <v>121.07856753</v>
      </c>
      <c r="Q34" s="17">
        <v>179.29926990000001</v>
      </c>
      <c r="R34" s="17">
        <v>48.039656219000001</v>
      </c>
      <c r="S34" s="17">
        <v>450.47973701000001</v>
      </c>
      <c r="T34" s="17">
        <v>3621.9035533000001</v>
      </c>
      <c r="U34" s="17">
        <v>3.9588613758000002</v>
      </c>
      <c r="V34" s="17">
        <v>3034.6629389999998</v>
      </c>
      <c r="W34" s="17">
        <v>5.6826674023999999</v>
      </c>
      <c r="X34" s="17">
        <v>834.05516569999998</v>
      </c>
      <c r="Y34" s="17">
        <v>0.2402994839</v>
      </c>
      <c r="Z34" s="17">
        <v>2.3750819505999998</v>
      </c>
      <c r="AF34" s="17" t="s">
        <v>201</v>
      </c>
      <c r="AG34" s="17">
        <v>37.343417419157497</v>
      </c>
      <c r="AH34" s="17">
        <v>20496.749129679702</v>
      </c>
      <c r="AI34" s="17">
        <v>5.6826607148828501</v>
      </c>
      <c r="AJ34" s="17">
        <v>2.7479665343660198</v>
      </c>
      <c r="AK34" s="17">
        <v>2.7479665343660198</v>
      </c>
      <c r="AL34" s="17">
        <v>4.8649154836951602</v>
      </c>
      <c r="AM34" s="17">
        <v>253.690269396199</v>
      </c>
      <c r="AN34" s="17">
        <v>1.14132796429813</v>
      </c>
      <c r="AO34" s="17">
        <v>0</v>
      </c>
      <c r="AP34" s="17">
        <v>0</v>
      </c>
      <c r="AQ34" s="17">
        <v>87.527853998832498</v>
      </c>
      <c r="AR34" s="17">
        <v>12.6979563692596</v>
      </c>
      <c r="AS34" s="17">
        <v>48.039696579135402</v>
      </c>
      <c r="AT34" s="17">
        <v>0</v>
      </c>
      <c r="AU34" s="17">
        <v>834.054712489498</v>
      </c>
      <c r="AV34" s="17">
        <v>0</v>
      </c>
      <c r="AW34" s="17">
        <v>0.118446587402996</v>
      </c>
      <c r="AX34" s="17">
        <v>0</v>
      </c>
      <c r="AY34" s="17">
        <v>446.67626620919401</v>
      </c>
      <c r="AZ34" s="17">
        <v>15078.7542017459</v>
      </c>
      <c r="BA34" s="17">
        <v>20.1478096756009</v>
      </c>
      <c r="BB34" s="17">
        <v>0.24030224156164401</v>
      </c>
      <c r="BC34" s="17">
        <v>0.24030224156164401</v>
      </c>
      <c r="BD34" s="17">
        <v>1.24768329166113</v>
      </c>
      <c r="BE34" s="17">
        <v>0</v>
      </c>
      <c r="BF34" s="17">
        <v>382.41378219735702</v>
      </c>
      <c r="BG34" s="17">
        <v>0</v>
      </c>
      <c r="BH34" s="17">
        <v>0</v>
      </c>
      <c r="BI34" s="17">
        <v>90.221509448360706</v>
      </c>
      <c r="BJ34" s="17">
        <v>0</v>
      </c>
      <c r="BK34" s="17">
        <v>0</v>
      </c>
      <c r="BL34" s="17">
        <v>13773.7878280984</v>
      </c>
      <c r="BM34" s="17">
        <v>388.33360003346399</v>
      </c>
      <c r="BN34" s="17">
        <v>492.61661923619499</v>
      </c>
      <c r="BO34" s="17">
        <v>0</v>
      </c>
      <c r="BP34" s="17">
        <v>168.19586096697699</v>
      </c>
      <c r="BQ34" s="17">
        <v>123201.44385423</v>
      </c>
      <c r="BR34" s="17">
        <v>21.568764223712002</v>
      </c>
      <c r="BS34" s="17">
        <v>85.713785726758999</v>
      </c>
      <c r="BT34" s="17">
        <v>7.8842521187151604</v>
      </c>
      <c r="BU34" s="17">
        <v>0</v>
      </c>
      <c r="BV34" s="17">
        <v>179.29908216295399</v>
      </c>
      <c r="BW34" s="17">
        <v>39307.9763006762</v>
      </c>
      <c r="BX34" s="17">
        <v>0</v>
      </c>
      <c r="BY34" s="17">
        <v>3531.2674517261298</v>
      </c>
      <c r="BZ34" s="17">
        <v>8590.5003353805696</v>
      </c>
      <c r="CA34" s="17">
        <v>450.47909818387097</v>
      </c>
      <c r="CB34" s="17">
        <v>1112.6079855400999</v>
      </c>
      <c r="CC34" s="17">
        <v>2826.7754314941599</v>
      </c>
      <c r="CD34" s="17">
        <v>3621.8927251938298</v>
      </c>
      <c r="CE34" s="17">
        <v>2.3750445476360702</v>
      </c>
      <c r="CF34" s="17">
        <v>3.9588582333233</v>
      </c>
      <c r="CG34" s="17">
        <v>1524.8522323816201</v>
      </c>
      <c r="CH34" s="17">
        <v>92712.173162034203</v>
      </c>
      <c r="CI34" s="17">
        <v>3034.65040114265</v>
      </c>
      <c r="CJ34" s="17">
        <v>3502.8317451510102</v>
      </c>
      <c r="CL34" s="26">
        <f t="shared" si="0"/>
        <v>1.3288594113624037</v>
      </c>
      <c r="CM34" s="40">
        <f t="shared" si="1"/>
        <v>-1.3518483289334001E-6</v>
      </c>
      <c r="CN34" s="40">
        <f t="shared" si="2"/>
        <v>-3.5014619607169744E-6</v>
      </c>
      <c r="CO34" s="40">
        <f t="shared" si="3"/>
        <v>-5.3653018296246138E-6</v>
      </c>
      <c r="CP34" s="40">
        <f t="shared" si="4"/>
        <v>2.0813045687844748E-6</v>
      </c>
      <c r="CQ34" s="40">
        <f t="shared" si="5"/>
        <v>-4.1921254782674349E-6</v>
      </c>
      <c r="CR34" s="40">
        <f t="shared" si="6"/>
        <v>-1.6016725611504859E-6</v>
      </c>
      <c r="CS34" s="40">
        <f t="shared" si="7"/>
        <v>-1.6762292411642814E-8</v>
      </c>
      <c r="CT34" s="40">
        <f t="shared" si="8"/>
        <v>1.0450454022022197E-6</v>
      </c>
      <c r="CU34" s="40">
        <f t="shared" si="9"/>
        <v>0.3891464393589113</v>
      </c>
      <c r="CV34" s="40">
        <f t="shared" si="10"/>
        <v>-1.0470597349558148E-6</v>
      </c>
      <c r="CW34" s="40">
        <f t="shared" si="11"/>
        <v>8.4014205299228479E-7</v>
      </c>
      <c r="CX34" s="40">
        <f t="shared" si="12"/>
        <v>-1.4181018069183563E-6</v>
      </c>
      <c r="CY34" s="40">
        <f t="shared" si="13"/>
        <v>-2.9896174790186751E-6</v>
      </c>
      <c r="CZ34" s="40">
        <f t="shared" si="14"/>
        <v>-7.9378295976727108E-7</v>
      </c>
      <c r="DA34" s="40">
        <f t="shared" si="15"/>
        <v>-4.1315485778232217E-6</v>
      </c>
      <c r="DB34" s="40">
        <f t="shared" si="16"/>
        <v>-1.1768271264659615E-6</v>
      </c>
      <c r="DC34" s="40">
        <f t="shared" si="17"/>
        <v>-5.4338192557452374E-7</v>
      </c>
      <c r="DD34" s="40">
        <f t="shared" si="18"/>
        <v>1.1475936607325686E-5</v>
      </c>
      <c r="DE34" s="40">
        <f t="shared" si="19"/>
        <v>-1.5748072996038585E-5</v>
      </c>
      <c r="DF34" s="40">
        <f t="shared" si="20"/>
        <v>0</v>
      </c>
      <c r="DG34" s="40">
        <f t="shared" si="21"/>
        <v>0</v>
      </c>
      <c r="DH34" s="40">
        <f t="shared" si="22"/>
        <v>0</v>
      </c>
      <c r="DI34" s="40">
        <f t="shared" si="23"/>
        <v>0</v>
      </c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</row>
    <row r="35" spans="1:143" x14ac:dyDescent="0.3">
      <c r="A35" s="32" t="s">
        <v>202</v>
      </c>
      <c r="H35" s="17">
        <v>18297.826215000001</v>
      </c>
      <c r="I35" s="17">
        <v>0.20232022099999999</v>
      </c>
      <c r="J35" s="17">
        <v>7.1963100033999998</v>
      </c>
      <c r="K35" s="17">
        <v>1.3068057942</v>
      </c>
      <c r="L35" s="17">
        <v>50.977503708</v>
      </c>
      <c r="M35" s="17">
        <v>29.359076893000001</v>
      </c>
      <c r="N35" s="17">
        <v>7.2844295754999999</v>
      </c>
      <c r="O35" s="17">
        <v>45.432156521000003</v>
      </c>
      <c r="P35" s="17">
        <v>77.932319961999994</v>
      </c>
      <c r="Q35" s="17">
        <v>40.972701671000003</v>
      </c>
      <c r="R35" s="17">
        <v>2.199640525</v>
      </c>
      <c r="S35" s="17">
        <v>35.647570457</v>
      </c>
      <c r="T35" s="17">
        <v>299.32331822999998</v>
      </c>
      <c r="U35" s="17">
        <v>0.29137113869999998</v>
      </c>
      <c r="V35" s="17">
        <v>268.06476413000001</v>
      </c>
      <c r="W35" s="17">
        <v>0.41880153050000002</v>
      </c>
      <c r="X35" s="17">
        <v>1490.9683654999999</v>
      </c>
      <c r="Y35" s="17">
        <v>0.1706661347</v>
      </c>
      <c r="Z35" s="17">
        <v>0.24365956120000001</v>
      </c>
      <c r="AF35" s="17" t="s">
        <v>202</v>
      </c>
      <c r="AG35" s="17">
        <v>3.6741951134385902</v>
      </c>
      <c r="AH35" s="17">
        <v>1523.39352212015</v>
      </c>
      <c r="AI35" s="17">
        <v>0.418799449207163</v>
      </c>
      <c r="AJ35" s="17">
        <v>0.20232152399476799</v>
      </c>
      <c r="AK35" s="17">
        <v>0.20232152399476799</v>
      </c>
      <c r="AL35" s="17">
        <v>0.30657708435324599</v>
      </c>
      <c r="AM35" s="17">
        <v>25.9576734101935</v>
      </c>
      <c r="AN35" s="17">
        <v>7.19627057469053</v>
      </c>
      <c r="AO35" s="17">
        <v>0</v>
      </c>
      <c r="AP35" s="17">
        <v>0</v>
      </c>
      <c r="AQ35" s="17">
        <v>7.28440014697994</v>
      </c>
      <c r="AR35" s="17">
        <v>1.30680868032255</v>
      </c>
      <c r="AS35" s="17">
        <v>2.19964054031592</v>
      </c>
      <c r="AT35" s="17">
        <v>0</v>
      </c>
      <c r="AU35" s="17">
        <v>1490.9678065061901</v>
      </c>
      <c r="AV35" s="17">
        <v>0</v>
      </c>
      <c r="AW35" s="17">
        <v>1.26512754118454E-2</v>
      </c>
      <c r="AX35" s="17">
        <v>0</v>
      </c>
      <c r="AY35" s="17">
        <v>50.977237102138503</v>
      </c>
      <c r="AZ35" s="17">
        <v>1288.2426020049099</v>
      </c>
      <c r="BA35" s="17">
        <v>3.07761466750441</v>
      </c>
      <c r="BB35" s="17">
        <v>0.17066466451444801</v>
      </c>
      <c r="BC35" s="17">
        <v>0.17066466451444801</v>
      </c>
      <c r="BD35" s="17">
        <v>9.1954047320932403E-2</v>
      </c>
      <c r="BE35" s="17">
        <v>0</v>
      </c>
      <c r="BF35" s="17">
        <v>29.358898934183699</v>
      </c>
      <c r="BG35" s="17">
        <v>0</v>
      </c>
      <c r="BH35" s="17">
        <v>0</v>
      </c>
      <c r="BI35" s="17">
        <v>12.951126324143299</v>
      </c>
      <c r="BJ35" s="17">
        <v>0</v>
      </c>
      <c r="BK35" s="17">
        <v>0</v>
      </c>
      <c r="BL35" s="17">
        <v>2520.89669122739</v>
      </c>
      <c r="BM35" s="17">
        <v>33.652113711531797</v>
      </c>
      <c r="BN35" s="17">
        <v>45.432239841875003</v>
      </c>
      <c r="BO35" s="17">
        <v>0</v>
      </c>
      <c r="BP35" s="17">
        <v>89.160166727900005</v>
      </c>
      <c r="BQ35" s="17">
        <v>20561.239699289501</v>
      </c>
      <c r="BR35" s="17">
        <v>32.782469969338102</v>
      </c>
      <c r="BS35" s="17">
        <v>36.533123874077504</v>
      </c>
      <c r="BT35" s="17">
        <v>0.58055341180108</v>
      </c>
      <c r="BU35" s="17">
        <v>0</v>
      </c>
      <c r="BV35" s="17">
        <v>40.972488396523197</v>
      </c>
      <c r="BW35" s="17">
        <v>5386.5639465136601</v>
      </c>
      <c r="BX35" s="17">
        <v>0</v>
      </c>
      <c r="BY35" s="17">
        <v>263.84783822688399</v>
      </c>
      <c r="BZ35" s="17">
        <v>1887.7053200094299</v>
      </c>
      <c r="CA35" s="17">
        <v>35.647626536031702</v>
      </c>
      <c r="CB35" s="17">
        <v>113.950523368079</v>
      </c>
      <c r="CC35" s="17">
        <v>215.789355763836</v>
      </c>
      <c r="CD35" s="17">
        <v>299.32168765302703</v>
      </c>
      <c r="CE35" s="17">
        <v>0.24365090814263701</v>
      </c>
      <c r="CF35" s="17">
        <v>0.29136762195237997</v>
      </c>
      <c r="CG35" s="17">
        <v>328.01507545256999</v>
      </c>
      <c r="CH35" s="17">
        <v>18297.7787483258</v>
      </c>
      <c r="CI35" s="17">
        <v>268.06251039457999</v>
      </c>
      <c r="CJ35" s="17">
        <v>554.40964488992904</v>
      </c>
      <c r="CL35" s="26">
        <f t="shared" ref="CL35:CL51" si="24">BQ35/CH35</f>
        <v>1.1237014056239369</v>
      </c>
      <c r="CM35" s="40">
        <f t="shared" ref="CM35:CM51" si="25">(CH35-H35)/(H35+1E-50)</f>
        <v>-2.5941154781665012E-6</v>
      </c>
      <c r="CN35" s="40">
        <f t="shared" ref="CN35:CN51" si="26">(AK35-I35)/(I35+1E-50)</f>
        <v>6.4402597108609206E-6</v>
      </c>
      <c r="CO35" s="40">
        <f t="shared" ref="CO35:CO51" si="27">(AN35-J35)/(J35+1E-50)</f>
        <v>-5.4790176425411886E-6</v>
      </c>
      <c r="CP35" s="40">
        <f t="shared" ref="CP35:CP51" si="28">(AR35-K35)/(K35+1E-50)</f>
        <v>2.2085321039058892E-6</v>
      </c>
      <c r="CQ35" s="40">
        <f t="shared" ref="CQ35:CQ51" si="29">(AY35-L35)/(L35+1E-50)</f>
        <v>-5.2298728283138424E-6</v>
      </c>
      <c r="CR35" s="40">
        <f t="shared" ref="CR35:CR51" si="30">(BF35-M35)/(M35+1E-50)</f>
        <v>-6.0614581633597682E-6</v>
      </c>
      <c r="CS35" s="40">
        <f t="shared" ref="CS35:CS51" si="31">(AQ35-N35)/(N35+1E-50)</f>
        <v>-4.0399210061575221E-6</v>
      </c>
      <c r="CT35" s="40">
        <f t="shared" ref="CT35:CT51" si="32">(BN35-O35)/(O35+1E-50)</f>
        <v>1.8339625802486816E-6</v>
      </c>
      <c r="CU35" s="40">
        <f t="shared" ref="CU35:CU51" si="33">(BP35-P35)/(P35+1E-50)</f>
        <v>0.14407176344005593</v>
      </c>
      <c r="CV35" s="40">
        <f t="shared" ref="CV35:CV51" si="34">(BV35-Q35)/(Q35+1E-50)</f>
        <v>-5.205282251551997E-6</v>
      </c>
      <c r="CW35" s="40">
        <f t="shared" ref="CW35:CW51" si="35">(AS35-R35)/(R35+1E-50)</f>
        <v>6.9629195833005313E-9</v>
      </c>
      <c r="CX35" s="40">
        <f t="shared" ref="CX35:CX51" si="36">(CA35-S35)/(S35+1E-50)</f>
        <v>1.5731515775714049E-6</v>
      </c>
      <c r="CY35" s="40">
        <f t="shared" ref="CY35:CY51" si="37">(CD35-T35)/(T35+1E-50)</f>
        <v>-5.4475440891112011E-6</v>
      </c>
      <c r="CZ35" s="40">
        <f t="shared" ref="CZ35:CZ51" si="38">(CF35-U35)/(U35+1E-50)</f>
        <v>-1.2069649848276642E-5</v>
      </c>
      <c r="DA35" s="40">
        <f t="shared" ref="DA35:DA51" si="39">(CI35-V35)/(V35+1E-50)</f>
        <v>-8.4074288067705491E-6</v>
      </c>
      <c r="DB35" s="40">
        <f t="shared" ref="DB35:DB51" si="40">(AI35-W35)/(W35+1E-50)</f>
        <v>-4.9696399975776154E-6</v>
      </c>
      <c r="DC35" s="40">
        <f t="shared" ref="DC35:DC51" si="41">(AU35-X35)/(X35+1E-50)</f>
        <v>-3.7491996661566707E-7</v>
      </c>
      <c r="DD35" s="40">
        <f t="shared" ref="DD35:DD51" si="42">(BB35-Y35)/(Y35+1E-50)</f>
        <v>-8.6143953197168903E-6</v>
      </c>
      <c r="DE35" s="40">
        <f t="shared" ref="DE35:DE51" si="43">(CE35-Z35)/(Z35+1E-50)</f>
        <v>-3.5512898900355539E-5</v>
      </c>
      <c r="DF35" s="40">
        <f t="shared" ref="DF35:DF51" si="44">(AT35-AA35)/(AA35+1E-50)</f>
        <v>0</v>
      </c>
      <c r="DG35" s="40">
        <f t="shared" ref="DG35:DG51" si="45">(BU35-AB35)/(AB35+1E-50)</f>
        <v>0</v>
      </c>
      <c r="DH35" s="40">
        <f t="shared" ref="DH35:DH51" si="46">(AP35-AC35)/(AC35+1E-50)</f>
        <v>0</v>
      </c>
      <c r="DI35" s="40">
        <f t="shared" ref="DI35:DI51" si="47">(BG35+BH35+BX35-AD35)/(AD35+1E-50)</f>
        <v>0</v>
      </c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</row>
    <row r="36" spans="1:143" x14ac:dyDescent="0.3">
      <c r="A36" s="32" t="s">
        <v>203</v>
      </c>
      <c r="H36" s="17">
        <v>116167.83233</v>
      </c>
      <c r="I36" s="17">
        <v>3.0580511550999998</v>
      </c>
      <c r="J36" s="17">
        <v>20.262181767000001</v>
      </c>
      <c r="K36" s="17">
        <v>13.601607007</v>
      </c>
      <c r="L36" s="17">
        <v>524.87508849000005</v>
      </c>
      <c r="M36" s="17">
        <v>412.36415096000002</v>
      </c>
      <c r="N36" s="17">
        <v>95.206183674000002</v>
      </c>
      <c r="O36" s="17">
        <v>526.75069085999996</v>
      </c>
      <c r="P36" s="17">
        <v>372.55299348</v>
      </c>
      <c r="Q36" s="17">
        <v>247.44957672999999</v>
      </c>
      <c r="R36" s="17">
        <v>40.723275989000001</v>
      </c>
      <c r="S36" s="17">
        <v>494.20680070999998</v>
      </c>
      <c r="T36" s="17">
        <v>3839.1387500000001</v>
      </c>
      <c r="U36" s="17">
        <v>4.4079124723999996</v>
      </c>
      <c r="V36" s="17">
        <v>3040.8341789999999</v>
      </c>
      <c r="W36" s="17">
        <v>6.2680119563999996</v>
      </c>
      <c r="X36" s="17">
        <v>721.34513797</v>
      </c>
      <c r="Y36" s="17">
        <v>0.24379718589999999</v>
      </c>
      <c r="Z36" s="17">
        <v>4.3359863653000001</v>
      </c>
      <c r="AF36" s="17" t="s">
        <v>203</v>
      </c>
      <c r="AG36" s="17">
        <v>40.1796327248964</v>
      </c>
      <c r="AH36" s="17">
        <v>22664.225017553701</v>
      </c>
      <c r="AI36" s="17">
        <v>6.2680157234081202</v>
      </c>
      <c r="AJ36" s="17">
        <v>3.0580494892931398</v>
      </c>
      <c r="AK36" s="17">
        <v>3.0580494892931398</v>
      </c>
      <c r="AL36" s="17">
        <v>3.8813266496205201</v>
      </c>
      <c r="AM36" s="17">
        <v>275.55377034306298</v>
      </c>
      <c r="AN36" s="17">
        <v>20.262180659847299</v>
      </c>
      <c r="AO36" s="17">
        <v>0</v>
      </c>
      <c r="AP36" s="17">
        <v>0</v>
      </c>
      <c r="AQ36" s="17">
        <v>95.206177158322703</v>
      </c>
      <c r="AR36" s="17">
        <v>13.6015271102747</v>
      </c>
      <c r="AS36" s="17">
        <v>40.723253252184499</v>
      </c>
      <c r="AT36" s="17">
        <v>0</v>
      </c>
      <c r="AU36" s="17">
        <v>721.34402981694097</v>
      </c>
      <c r="AV36" s="17">
        <v>0</v>
      </c>
      <c r="AW36" s="17">
        <v>0.12621879627847599</v>
      </c>
      <c r="AX36" s="17">
        <v>0</v>
      </c>
      <c r="AY36" s="17">
        <v>524.87439221259206</v>
      </c>
      <c r="AZ36" s="17">
        <v>17689.2831314539</v>
      </c>
      <c r="BA36" s="17">
        <v>20.136757181666301</v>
      </c>
      <c r="BB36" s="17">
        <v>0.24379572182214099</v>
      </c>
      <c r="BC36" s="17">
        <v>0.24379572182214099</v>
      </c>
      <c r="BD36" s="17">
        <v>1.37618409016529</v>
      </c>
      <c r="BE36" s="17">
        <v>0</v>
      </c>
      <c r="BF36" s="17">
        <v>412.36211513930402</v>
      </c>
      <c r="BG36" s="17">
        <v>0</v>
      </c>
      <c r="BH36" s="17">
        <v>0</v>
      </c>
      <c r="BI36" s="17">
        <v>162.419074610275</v>
      </c>
      <c r="BJ36" s="17">
        <v>0</v>
      </c>
      <c r="BK36" s="17">
        <v>0</v>
      </c>
      <c r="BL36" s="17">
        <v>19093.468221953699</v>
      </c>
      <c r="BM36" s="17">
        <v>374.71722580095502</v>
      </c>
      <c r="BN36" s="17">
        <v>526.75174582210002</v>
      </c>
      <c r="BO36" s="17">
        <v>0</v>
      </c>
      <c r="BP36" s="17">
        <v>438.43113874863099</v>
      </c>
      <c r="BQ36" s="17">
        <v>149907.879958112</v>
      </c>
      <c r="BR36" s="17">
        <v>23.272603142185599</v>
      </c>
      <c r="BS36" s="17">
        <v>196.36397465312999</v>
      </c>
      <c r="BT36" s="17">
        <v>8.7491331184616907</v>
      </c>
      <c r="BU36" s="17">
        <v>0</v>
      </c>
      <c r="BV36" s="17">
        <v>247.449018233766</v>
      </c>
      <c r="BW36" s="17">
        <v>48293.304880305499</v>
      </c>
      <c r="BX36" s="17">
        <v>0</v>
      </c>
      <c r="BY36" s="17">
        <v>3786.2014952751601</v>
      </c>
      <c r="BZ36" s="17">
        <v>12502.052783123099</v>
      </c>
      <c r="CA36" s="17">
        <v>494.20699493278602</v>
      </c>
      <c r="CB36" s="17">
        <v>1192.6385079409999</v>
      </c>
      <c r="CC36" s="17">
        <v>3053.0036208273</v>
      </c>
      <c r="CD36" s="17">
        <v>3839.1337734664398</v>
      </c>
      <c r="CE36" s="17">
        <v>4.33596846371643</v>
      </c>
      <c r="CF36" s="17">
        <v>4.4079047757667897</v>
      </c>
      <c r="CG36" s="17">
        <v>1661.76728571834</v>
      </c>
      <c r="CH36" s="17">
        <v>116167.66290238401</v>
      </c>
      <c r="CI36" s="17">
        <v>3040.8217281165998</v>
      </c>
      <c r="CJ36" s="17">
        <v>4497.8281097197896</v>
      </c>
      <c r="CL36" s="26">
        <f t="shared" si="24"/>
        <v>1.2904441409317151</v>
      </c>
      <c r="CM36" s="40">
        <f t="shared" si="25"/>
        <v>-1.4584727337990707E-6</v>
      </c>
      <c r="CN36" s="40">
        <f t="shared" si="26"/>
        <v>-5.4472825192252438E-7</v>
      </c>
      <c r="CO36" s="40">
        <f t="shared" si="27"/>
        <v>-5.4641336984033049E-8</v>
      </c>
      <c r="CP36" s="40">
        <f t="shared" si="28"/>
        <v>-5.8740651202916283E-6</v>
      </c>
      <c r="CQ36" s="40">
        <f t="shared" si="29"/>
        <v>-1.326558305519332E-6</v>
      </c>
      <c r="CR36" s="40">
        <f t="shared" si="30"/>
        <v>-4.936948789691322E-6</v>
      </c>
      <c r="CS36" s="40">
        <f t="shared" si="31"/>
        <v>-6.8437543104821257E-8</v>
      </c>
      <c r="CT36" s="40">
        <f t="shared" si="32"/>
        <v>2.002773073413564E-6</v>
      </c>
      <c r="CU36" s="40">
        <f t="shared" si="33"/>
        <v>0.17682892480145262</v>
      </c>
      <c r="CV36" s="40">
        <f t="shared" si="34"/>
        <v>-2.2570102619403277E-6</v>
      </c>
      <c r="CW36" s="40">
        <f t="shared" si="35"/>
        <v>-5.5832481425357533E-7</v>
      </c>
      <c r="CX36" s="40">
        <f t="shared" si="36"/>
        <v>3.9299901530370643E-7</v>
      </c>
      <c r="CY36" s="40">
        <f t="shared" si="37"/>
        <v>-1.296263012176559E-6</v>
      </c>
      <c r="CZ36" s="40">
        <f t="shared" si="38"/>
        <v>-1.7460948369703622E-6</v>
      </c>
      <c r="DA36" s="40">
        <f t="shared" si="39"/>
        <v>-4.094561777189972E-6</v>
      </c>
      <c r="DB36" s="40">
        <f t="shared" si="40"/>
        <v>6.0098930039552848E-7</v>
      </c>
      <c r="DC36" s="40">
        <f t="shared" si="41"/>
        <v>-1.5362314108615714E-6</v>
      </c>
      <c r="DD36" s="40">
        <f t="shared" si="42"/>
        <v>-6.0053107405601051E-6</v>
      </c>
      <c r="DE36" s="40">
        <f t="shared" si="43"/>
        <v>-4.1286069793580711E-6</v>
      </c>
      <c r="DF36" s="40">
        <f t="shared" si="44"/>
        <v>0</v>
      </c>
      <c r="DG36" s="40">
        <f t="shared" si="45"/>
        <v>0</v>
      </c>
      <c r="DH36" s="40">
        <f t="shared" si="46"/>
        <v>0</v>
      </c>
      <c r="DI36" s="40">
        <f t="shared" si="47"/>
        <v>0</v>
      </c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</row>
    <row r="37" spans="1:143" x14ac:dyDescent="0.3">
      <c r="A37" s="32" t="s">
        <v>204</v>
      </c>
      <c r="H37" s="17">
        <v>41340.771476000002</v>
      </c>
      <c r="I37" s="17">
        <v>1.0362064402</v>
      </c>
      <c r="J37" s="17">
        <v>12.28580612</v>
      </c>
      <c r="K37" s="17">
        <v>5.0826421010000002</v>
      </c>
      <c r="L37" s="17">
        <v>195.30059077000001</v>
      </c>
      <c r="M37" s="17">
        <v>142.88557696000001</v>
      </c>
      <c r="N37" s="17">
        <v>33.714014874</v>
      </c>
      <c r="O37" s="17">
        <v>183.94851441</v>
      </c>
      <c r="P37" s="17">
        <v>171.06530298000001</v>
      </c>
      <c r="Q37" s="17">
        <v>66.241006756000004</v>
      </c>
      <c r="R37" s="17">
        <v>17.859617196999999</v>
      </c>
      <c r="S37" s="17">
        <v>172.18992990999999</v>
      </c>
      <c r="T37" s="17">
        <v>1327.8047597</v>
      </c>
      <c r="U37" s="17">
        <v>1.4950027147</v>
      </c>
      <c r="V37" s="17">
        <v>1116.4481979</v>
      </c>
      <c r="W37" s="17">
        <v>2.1486995616</v>
      </c>
      <c r="X37" s="17">
        <v>544.36537982000004</v>
      </c>
      <c r="Y37" s="17">
        <v>0.1153635022</v>
      </c>
      <c r="Z37" s="17">
        <v>0.82541969979999996</v>
      </c>
      <c r="AF37" s="17" t="s">
        <v>204</v>
      </c>
      <c r="AG37" s="17">
        <v>14.8196008256472</v>
      </c>
      <c r="AH37" s="17">
        <v>7713.9403172990596</v>
      </c>
      <c r="AI37" s="17">
        <v>2.1487141380082302</v>
      </c>
      <c r="AJ37" s="17">
        <v>1.03620731515861</v>
      </c>
      <c r="AK37" s="17">
        <v>1.03620731515861</v>
      </c>
      <c r="AL37" s="17">
        <v>1.31306219264125</v>
      </c>
      <c r="AM37" s="17">
        <v>101.17951281371499</v>
      </c>
      <c r="AN37" s="17">
        <v>12.2857981786763</v>
      </c>
      <c r="AO37" s="17">
        <v>0</v>
      </c>
      <c r="AP37" s="17">
        <v>0</v>
      </c>
      <c r="AQ37" s="17">
        <v>33.713922802645499</v>
      </c>
      <c r="AR37" s="17">
        <v>5.0826321388051401</v>
      </c>
      <c r="AS37" s="17">
        <v>17.859636337428899</v>
      </c>
      <c r="AT37" s="17">
        <v>0</v>
      </c>
      <c r="AU37" s="17">
        <v>544.36437615605303</v>
      </c>
      <c r="AV37" s="17">
        <v>0</v>
      </c>
      <c r="AW37" s="17">
        <v>4.7766509227645901E-2</v>
      </c>
      <c r="AX37" s="17">
        <v>0</v>
      </c>
      <c r="AY37" s="17">
        <v>195.30025398151699</v>
      </c>
      <c r="AZ37" s="17">
        <v>5725.5314964722202</v>
      </c>
      <c r="BA37" s="17">
        <v>8.8399365957467406</v>
      </c>
      <c r="BB37" s="17">
        <v>0.115363819076505</v>
      </c>
      <c r="BC37" s="17">
        <v>0.115363819076505</v>
      </c>
      <c r="BD37" s="17">
        <v>0.47177234638381199</v>
      </c>
      <c r="BE37" s="17">
        <v>0</v>
      </c>
      <c r="BF37" s="17">
        <v>142.885093870616</v>
      </c>
      <c r="BG37" s="17">
        <v>0</v>
      </c>
      <c r="BH37" s="17">
        <v>0</v>
      </c>
      <c r="BI37" s="17">
        <v>32.035225237224502</v>
      </c>
      <c r="BJ37" s="17">
        <v>0</v>
      </c>
      <c r="BK37" s="17">
        <v>0</v>
      </c>
      <c r="BL37" s="17">
        <v>7287.9364061563901</v>
      </c>
      <c r="BM37" s="17">
        <v>127.69407673509799</v>
      </c>
      <c r="BN37" s="17">
        <v>183.948951434458</v>
      </c>
      <c r="BO37" s="17">
        <v>0</v>
      </c>
      <c r="BP37" s="17">
        <v>188.432814924204</v>
      </c>
      <c r="BQ37" s="17">
        <v>52834.183762077198</v>
      </c>
      <c r="BR37" s="17">
        <v>14.6062882345567</v>
      </c>
      <c r="BS37" s="17">
        <v>84.387220205999895</v>
      </c>
      <c r="BT37" s="17">
        <v>2.9787149489878701</v>
      </c>
      <c r="BU37" s="17">
        <v>0</v>
      </c>
      <c r="BV37" s="17">
        <v>66.241036462022507</v>
      </c>
      <c r="BW37" s="17">
        <v>15686.874004331999</v>
      </c>
      <c r="BX37" s="17">
        <v>0</v>
      </c>
      <c r="BY37" s="17">
        <v>1303.68071014055</v>
      </c>
      <c r="BZ37" s="17">
        <v>4440.0336672443</v>
      </c>
      <c r="CA37" s="17">
        <v>172.18997570616801</v>
      </c>
      <c r="CB37" s="17">
        <v>444.91736826327502</v>
      </c>
      <c r="CC37" s="17">
        <v>960.00957809201998</v>
      </c>
      <c r="CD37" s="17">
        <v>1327.7986895075201</v>
      </c>
      <c r="CE37" s="17">
        <v>0.825407708799479</v>
      </c>
      <c r="CF37" s="17">
        <v>1.4950065018085601</v>
      </c>
      <c r="CG37" s="17">
        <v>611.19285705557297</v>
      </c>
      <c r="CH37" s="17">
        <v>41340.707950969198</v>
      </c>
      <c r="CI37" s="17">
        <v>1116.4425485962099</v>
      </c>
      <c r="CJ37" s="17">
        <v>1644.3533124708799</v>
      </c>
      <c r="CL37" s="26">
        <f t="shared" si="24"/>
        <v>1.2780183596454</v>
      </c>
      <c r="CM37" s="40">
        <f t="shared" si="25"/>
        <v>-1.5366193841117982E-6</v>
      </c>
      <c r="CN37" s="40">
        <f t="shared" si="26"/>
        <v>8.4438638485963253E-7</v>
      </c>
      <c r="CO37" s="40">
        <f t="shared" si="27"/>
        <v>-6.4638198115786548E-7</v>
      </c>
      <c r="CP37" s="40">
        <f t="shared" si="28"/>
        <v>-1.9600425649089067E-6</v>
      </c>
      <c r="CQ37" s="40">
        <f t="shared" si="29"/>
        <v>-1.7244621826160066E-6</v>
      </c>
      <c r="CR37" s="40">
        <f t="shared" si="30"/>
        <v>-3.3809527475284343E-6</v>
      </c>
      <c r="CS37" s="40">
        <f t="shared" si="31"/>
        <v>-2.7309519452221732E-6</v>
      </c>
      <c r="CT37" s="40">
        <f t="shared" si="32"/>
        <v>2.3757977029401944E-6</v>
      </c>
      <c r="CU37" s="40">
        <f t="shared" si="33"/>
        <v>0.10152562583795555</v>
      </c>
      <c r="CV37" s="40">
        <f t="shared" si="34"/>
        <v>4.4845366876319875E-7</v>
      </c>
      <c r="CW37" s="40">
        <f t="shared" si="35"/>
        <v>1.0717155182763055E-6</v>
      </c>
      <c r="CX37" s="40">
        <f t="shared" si="36"/>
        <v>2.6596310276659416E-7</v>
      </c>
      <c r="CY37" s="40">
        <f t="shared" si="37"/>
        <v>-4.5716001811003862E-6</v>
      </c>
      <c r="CZ37" s="40">
        <f t="shared" si="38"/>
        <v>2.5331783834537312E-6</v>
      </c>
      <c r="DA37" s="40">
        <f t="shared" si="39"/>
        <v>-5.0600679912216716E-6</v>
      </c>
      <c r="DB37" s="40">
        <f t="shared" si="40"/>
        <v>6.783827990992678E-6</v>
      </c>
      <c r="DC37" s="40">
        <f t="shared" si="41"/>
        <v>-1.8437321406241927E-6</v>
      </c>
      <c r="DD37" s="40">
        <f t="shared" si="42"/>
        <v>2.7467656491419199E-6</v>
      </c>
      <c r="DE37" s="40">
        <f t="shared" si="43"/>
        <v>-1.4527155729220624E-5</v>
      </c>
      <c r="DF37" s="40">
        <f t="shared" si="44"/>
        <v>0</v>
      </c>
      <c r="DG37" s="40">
        <f t="shared" si="45"/>
        <v>0</v>
      </c>
      <c r="DH37" s="40">
        <f t="shared" si="46"/>
        <v>0</v>
      </c>
      <c r="DI37" s="40">
        <f t="shared" si="47"/>
        <v>0</v>
      </c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</row>
    <row r="38" spans="1:143" x14ac:dyDescent="0.3">
      <c r="A38" s="32" t="s">
        <v>205</v>
      </c>
      <c r="H38" s="17">
        <v>40774.419607000003</v>
      </c>
      <c r="I38" s="17">
        <v>1.1073215351000001</v>
      </c>
      <c r="J38" s="17">
        <v>5.5651382311999997</v>
      </c>
      <c r="K38" s="17">
        <v>5.0268666346000002</v>
      </c>
      <c r="L38" s="17">
        <v>198.24364224999999</v>
      </c>
      <c r="M38" s="17">
        <v>144.24884947000001</v>
      </c>
      <c r="N38" s="17">
        <v>36.763043965999998</v>
      </c>
      <c r="O38" s="17">
        <v>200.24775041000001</v>
      </c>
      <c r="P38" s="17">
        <v>117.18413400999999</v>
      </c>
      <c r="Q38" s="17">
        <v>60.160959759999997</v>
      </c>
      <c r="R38" s="17">
        <v>15.495166360000001</v>
      </c>
      <c r="S38" s="17">
        <v>181.02505463</v>
      </c>
      <c r="T38" s="17">
        <v>1461.9994564000001</v>
      </c>
      <c r="U38" s="17">
        <v>1.5941321407</v>
      </c>
      <c r="V38" s="17">
        <v>1191.1941786</v>
      </c>
      <c r="W38" s="17">
        <v>2.2913215846999999</v>
      </c>
      <c r="X38" s="17">
        <v>618.07051864000005</v>
      </c>
      <c r="Y38" s="17">
        <v>0.1270411139</v>
      </c>
      <c r="Z38" s="17">
        <v>0.82431643939999999</v>
      </c>
      <c r="AF38" s="17" t="s">
        <v>205</v>
      </c>
      <c r="AG38" s="17">
        <v>14.8260826698003</v>
      </c>
      <c r="AH38" s="17">
        <v>8379.8135327478794</v>
      </c>
      <c r="AI38" s="17">
        <v>2.2913215837662602</v>
      </c>
      <c r="AJ38" s="17">
        <v>1.1073226600014401</v>
      </c>
      <c r="AK38" s="17">
        <v>1.1073226600014401</v>
      </c>
      <c r="AL38" s="17">
        <v>1.9443175097116301</v>
      </c>
      <c r="AM38" s="17">
        <v>100.232350300604</v>
      </c>
      <c r="AN38" s="17">
        <v>5.5650937260690396</v>
      </c>
      <c r="AO38" s="17">
        <v>0</v>
      </c>
      <c r="AP38" s="17">
        <v>0</v>
      </c>
      <c r="AQ38" s="17">
        <v>36.762954196904701</v>
      </c>
      <c r="AR38" s="17">
        <v>5.0268544718129498</v>
      </c>
      <c r="AS38" s="17">
        <v>15.4951826834135</v>
      </c>
      <c r="AT38" s="17">
        <v>0</v>
      </c>
      <c r="AU38" s="17">
        <v>618.07264538609695</v>
      </c>
      <c r="AV38" s="17">
        <v>0</v>
      </c>
      <c r="AW38" s="17">
        <v>4.6784017475768297E-2</v>
      </c>
      <c r="AX38" s="17">
        <v>0</v>
      </c>
      <c r="AY38" s="17">
        <v>198.24254099731701</v>
      </c>
      <c r="AZ38" s="17">
        <v>5955.1146197681601</v>
      </c>
      <c r="BA38" s="17">
        <v>7.7432787994427796</v>
      </c>
      <c r="BB38" s="17">
        <v>0.127040638899763</v>
      </c>
      <c r="BC38" s="17">
        <v>0.127040638899763</v>
      </c>
      <c r="BD38" s="17">
        <v>0.503080904029653</v>
      </c>
      <c r="BE38" s="17">
        <v>0</v>
      </c>
      <c r="BF38" s="17">
        <v>144.24810244922099</v>
      </c>
      <c r="BG38" s="17">
        <v>0</v>
      </c>
      <c r="BH38" s="17">
        <v>0</v>
      </c>
      <c r="BI38" s="17">
        <v>32.190561799401301</v>
      </c>
      <c r="BJ38" s="17">
        <v>0</v>
      </c>
      <c r="BK38" s="17">
        <v>0</v>
      </c>
      <c r="BL38" s="17">
        <v>6549.9830758151302</v>
      </c>
      <c r="BM38" s="17">
        <v>147.29656021743901</v>
      </c>
      <c r="BN38" s="17">
        <v>200.24723158973501</v>
      </c>
      <c r="BO38" s="17">
        <v>0</v>
      </c>
      <c r="BP38" s="17">
        <v>132.78891570465399</v>
      </c>
      <c r="BQ38" s="17">
        <v>53174.026425370801</v>
      </c>
      <c r="BR38" s="17">
        <v>15.276239332603501</v>
      </c>
      <c r="BS38" s="17">
        <v>60.706366978951401</v>
      </c>
      <c r="BT38" s="17">
        <v>3.1762947367715202</v>
      </c>
      <c r="BU38" s="17">
        <v>0</v>
      </c>
      <c r="BV38" s="17">
        <v>60.160489433136497</v>
      </c>
      <c r="BW38" s="17">
        <v>16118.8321126595</v>
      </c>
      <c r="BX38" s="17">
        <v>0</v>
      </c>
      <c r="BY38" s="17">
        <v>1415.2914709639799</v>
      </c>
      <c r="BZ38" s="17">
        <v>4009.37698330594</v>
      </c>
      <c r="CA38" s="17">
        <v>181.02469812454399</v>
      </c>
      <c r="CB38" s="17">
        <v>440.584986802407</v>
      </c>
      <c r="CC38" s="17">
        <v>1126.60760609986</v>
      </c>
      <c r="CD38" s="17">
        <v>1461.99354972949</v>
      </c>
      <c r="CE38" s="17">
        <v>0.82430408761120899</v>
      </c>
      <c r="CF38" s="17">
        <v>1.59413117886737</v>
      </c>
      <c r="CG38" s="17">
        <v>655.53482154460301</v>
      </c>
      <c r="CH38" s="17">
        <v>40774.1750359629</v>
      </c>
      <c r="CI38" s="17">
        <v>1191.1834524656599</v>
      </c>
      <c r="CJ38" s="17">
        <v>1554.42576533242</v>
      </c>
      <c r="CL38" s="26">
        <f t="shared" si="24"/>
        <v>1.3041104174019758</v>
      </c>
      <c r="CM38" s="40">
        <f t="shared" si="25"/>
        <v>-5.9981488261583368E-6</v>
      </c>
      <c r="CN38" s="40">
        <f t="shared" si="26"/>
        <v>1.0158760615954508E-6</v>
      </c>
      <c r="CO38" s="40">
        <f t="shared" si="27"/>
        <v>-7.9971294712130727E-6</v>
      </c>
      <c r="CP38" s="40">
        <f t="shared" si="28"/>
        <v>-2.4195563428499229E-6</v>
      </c>
      <c r="CQ38" s="40">
        <f t="shared" si="29"/>
        <v>-5.5550466612045262E-6</v>
      </c>
      <c r="CR38" s="40">
        <f t="shared" si="30"/>
        <v>-5.1786948856857215E-6</v>
      </c>
      <c r="CS38" s="40">
        <f t="shared" si="31"/>
        <v>-2.4418297728504203E-6</v>
      </c>
      <c r="CT38" s="40">
        <f t="shared" si="32"/>
        <v>-2.5908918524084301E-6</v>
      </c>
      <c r="CU38" s="40">
        <f t="shared" si="33"/>
        <v>0.13316462869728038</v>
      </c>
      <c r="CV38" s="40">
        <f t="shared" si="34"/>
        <v>-7.8178085152907572E-6</v>
      </c>
      <c r="CW38" s="40">
        <f t="shared" si="35"/>
        <v>1.0534519681729055E-6</v>
      </c>
      <c r="CX38" s="40">
        <f t="shared" si="36"/>
        <v>-1.9693707964345513E-6</v>
      </c>
      <c r="CY38" s="40">
        <f t="shared" si="37"/>
        <v>-4.0401318100364686E-6</v>
      </c>
      <c r="CZ38" s="40">
        <f t="shared" si="38"/>
        <v>-6.0335815672354015E-7</v>
      </c>
      <c r="DA38" s="40">
        <f t="shared" si="39"/>
        <v>-9.0045221281062744E-6</v>
      </c>
      <c r="DB38" s="40">
        <f t="shared" si="40"/>
        <v>-4.0751143725071916E-10</v>
      </c>
      <c r="DC38" s="40">
        <f t="shared" si="41"/>
        <v>3.4409440877156648E-6</v>
      </c>
      <c r="DD38" s="40">
        <f t="shared" si="42"/>
        <v>-3.7389489309621152E-6</v>
      </c>
      <c r="DE38" s="40">
        <f t="shared" si="43"/>
        <v>-1.4984280551276022E-5</v>
      </c>
      <c r="DF38" s="40">
        <f t="shared" si="44"/>
        <v>0</v>
      </c>
      <c r="DG38" s="40">
        <f t="shared" si="45"/>
        <v>0</v>
      </c>
      <c r="DH38" s="40">
        <f t="shared" si="46"/>
        <v>0</v>
      </c>
      <c r="DI38" s="40">
        <f t="shared" si="47"/>
        <v>0</v>
      </c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</row>
    <row r="39" spans="1:143" x14ac:dyDescent="0.3">
      <c r="A39" s="32" t="s">
        <v>206</v>
      </c>
      <c r="H39" s="17">
        <v>84698.838726000002</v>
      </c>
      <c r="I39" s="17">
        <v>2.5253257821999999</v>
      </c>
      <c r="J39" s="17">
        <v>4.5462552794000004</v>
      </c>
      <c r="K39" s="17">
        <v>12.567117476</v>
      </c>
      <c r="L39" s="17">
        <v>350.25438528000001</v>
      </c>
      <c r="M39" s="17">
        <v>325.63209683999997</v>
      </c>
      <c r="N39" s="17">
        <v>90.617813071</v>
      </c>
      <c r="O39" s="17">
        <v>470.04517045</v>
      </c>
      <c r="P39" s="17">
        <v>118.36720765</v>
      </c>
      <c r="Q39" s="17">
        <v>185.64923153000001</v>
      </c>
      <c r="R39" s="17">
        <v>43.824212727000003</v>
      </c>
      <c r="S39" s="17">
        <v>406.0307924</v>
      </c>
      <c r="T39" s="17">
        <v>2574.1393471000001</v>
      </c>
      <c r="U39" s="17">
        <v>3.6307005708000002</v>
      </c>
      <c r="V39" s="17">
        <v>2053.6615160000001</v>
      </c>
      <c r="W39" s="17">
        <v>5.0108913247000002</v>
      </c>
      <c r="X39" s="17">
        <v>298.4489878</v>
      </c>
      <c r="Y39" s="17">
        <v>0.16507073320000001</v>
      </c>
      <c r="Z39" s="17">
        <v>2.6451000636000002</v>
      </c>
      <c r="AF39" s="17" t="s">
        <v>206</v>
      </c>
      <c r="AG39" s="17">
        <v>37.131682421752103</v>
      </c>
      <c r="AH39" s="17">
        <v>13538.2046751868</v>
      </c>
      <c r="AI39" s="17">
        <v>5.0108959417450603</v>
      </c>
      <c r="AJ39" s="17">
        <v>2.5253308430764401</v>
      </c>
      <c r="AK39" s="17">
        <v>2.5253308430764401</v>
      </c>
      <c r="AL39" s="17">
        <v>2.3027100589245801</v>
      </c>
      <c r="AM39" s="17">
        <v>259.74791962366299</v>
      </c>
      <c r="AN39" s="17">
        <v>4.5462547116371397</v>
      </c>
      <c r="AO39" s="17">
        <v>0</v>
      </c>
      <c r="AP39" s="17">
        <v>0</v>
      </c>
      <c r="AQ39" s="17">
        <v>90.617887142581694</v>
      </c>
      <c r="AR39" s="17">
        <v>12.5671420017292</v>
      </c>
      <c r="AS39" s="17">
        <v>43.824116718391402</v>
      </c>
      <c r="AT39" s="17">
        <v>0</v>
      </c>
      <c r="AU39" s="17">
        <v>298.44894867953798</v>
      </c>
      <c r="AV39" s="17">
        <v>0</v>
      </c>
      <c r="AW39" s="17">
        <v>0.12603602633735</v>
      </c>
      <c r="AX39" s="17">
        <v>0</v>
      </c>
      <c r="AY39" s="17">
        <v>350.25393554467502</v>
      </c>
      <c r="AZ39" s="17">
        <v>16705.5880295073</v>
      </c>
      <c r="BA39" s="17">
        <v>18.971663969487999</v>
      </c>
      <c r="BB39" s="17">
        <v>0.16507179920687301</v>
      </c>
      <c r="BC39" s="17">
        <v>0.16507179920687301</v>
      </c>
      <c r="BD39" s="17">
        <v>1.09967283372542</v>
      </c>
      <c r="BE39" s="17">
        <v>0</v>
      </c>
      <c r="BF39" s="17">
        <v>325.63202786087697</v>
      </c>
      <c r="BG39" s="17">
        <v>0</v>
      </c>
      <c r="BH39" s="17">
        <v>0</v>
      </c>
      <c r="BI39" s="17">
        <v>98.784059626634502</v>
      </c>
      <c r="BJ39" s="17">
        <v>0</v>
      </c>
      <c r="BK39" s="17">
        <v>0</v>
      </c>
      <c r="BL39" s="17">
        <v>12526.8565144652</v>
      </c>
      <c r="BM39" s="17">
        <v>269.79253870638399</v>
      </c>
      <c r="BN39" s="17">
        <v>470.04557465394601</v>
      </c>
      <c r="BO39" s="17">
        <v>0</v>
      </c>
      <c r="BP39" s="17">
        <v>167.97368626336399</v>
      </c>
      <c r="BQ39" s="17">
        <v>107275.08522594599</v>
      </c>
      <c r="BR39" s="17">
        <v>10.5734860554167</v>
      </c>
      <c r="BS39" s="17">
        <v>90.644960299773501</v>
      </c>
      <c r="BT39" s="17">
        <v>8.7044631261103103</v>
      </c>
      <c r="BU39" s="17">
        <v>0</v>
      </c>
      <c r="BV39" s="17">
        <v>185.64934015134699</v>
      </c>
      <c r="BW39" s="17">
        <v>35990.1032462937</v>
      </c>
      <c r="BX39" s="17">
        <v>0</v>
      </c>
      <c r="BY39" s="17">
        <v>3333.1186018692201</v>
      </c>
      <c r="BZ39" s="17">
        <v>7402.2573199163999</v>
      </c>
      <c r="CA39" s="17">
        <v>406.03022379040601</v>
      </c>
      <c r="CB39" s="17">
        <v>1174.67642495276</v>
      </c>
      <c r="CC39" s="17">
        <v>2207.24612059225</v>
      </c>
      <c r="CD39" s="17">
        <v>2574.13371517413</v>
      </c>
      <c r="CE39" s="17">
        <v>2.64507317130112</v>
      </c>
      <c r="CF39" s="17">
        <v>3.6307023677802199</v>
      </c>
      <c r="CG39" s="17">
        <v>1173.2758546469299</v>
      </c>
      <c r="CH39" s="17">
        <v>84698.703526072393</v>
      </c>
      <c r="CI39" s="17">
        <v>2053.65301630557</v>
      </c>
      <c r="CJ39" s="17">
        <v>2683.51773328738</v>
      </c>
      <c r="CL39" s="26">
        <f t="shared" si="24"/>
        <v>1.2665493184665337</v>
      </c>
      <c r="CM39" s="40">
        <f t="shared" si="25"/>
        <v>-1.5962429903655836E-6</v>
      </c>
      <c r="CN39" s="40">
        <f t="shared" si="26"/>
        <v>2.004048933336019E-6</v>
      </c>
      <c r="CO39" s="40">
        <f t="shared" si="27"/>
        <v>-1.2488582928867956E-7</v>
      </c>
      <c r="CP39" s="40">
        <f t="shared" si="28"/>
        <v>1.9515795286594274E-6</v>
      </c>
      <c r="CQ39" s="40">
        <f t="shared" si="29"/>
        <v>-1.2840248227932391E-6</v>
      </c>
      <c r="CR39" s="40">
        <f t="shared" si="30"/>
        <v>-2.1183146154687323E-7</v>
      </c>
      <c r="CS39" s="40">
        <f t="shared" si="31"/>
        <v>8.1740641473118677E-7</v>
      </c>
      <c r="CT39" s="40">
        <f t="shared" si="32"/>
        <v>8.5992575057761637E-7</v>
      </c>
      <c r="CU39" s="40">
        <f t="shared" si="33"/>
        <v>0.41908970903533849</v>
      </c>
      <c r="CV39" s="40">
        <f t="shared" si="34"/>
        <v>5.850891279574751E-7</v>
      </c>
      <c r="CW39" s="40">
        <f t="shared" si="35"/>
        <v>-2.1907663053554073E-6</v>
      </c>
      <c r="CX39" s="40">
        <f t="shared" si="36"/>
        <v>-1.4004100295513395E-6</v>
      </c>
      <c r="CY39" s="40">
        <f t="shared" si="37"/>
        <v>-2.1878869442296106E-6</v>
      </c>
      <c r="CZ39" s="40">
        <f t="shared" si="38"/>
        <v>4.9494035233566864E-7</v>
      </c>
      <c r="DA39" s="40">
        <f t="shared" si="39"/>
        <v>-4.138800071937718E-6</v>
      </c>
      <c r="DB39" s="40">
        <f t="shared" si="40"/>
        <v>9.2140195443726961E-7</v>
      </c>
      <c r="DC39" s="40">
        <f t="shared" si="41"/>
        <v>-1.3107922499054608E-7</v>
      </c>
      <c r="DD39" s="40">
        <f t="shared" si="42"/>
        <v>6.4578793122861311E-6</v>
      </c>
      <c r="DE39" s="40">
        <f t="shared" si="43"/>
        <v>-1.0166836124754517E-5</v>
      </c>
      <c r="DF39" s="40">
        <f t="shared" si="44"/>
        <v>0</v>
      </c>
      <c r="DG39" s="40">
        <f t="shared" si="45"/>
        <v>0</v>
      </c>
      <c r="DH39" s="40">
        <f t="shared" si="46"/>
        <v>0</v>
      </c>
      <c r="DI39" s="40">
        <f t="shared" si="47"/>
        <v>0</v>
      </c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</row>
    <row r="40" spans="1:143" x14ac:dyDescent="0.3">
      <c r="A40" s="32" t="s">
        <v>207</v>
      </c>
      <c r="H40" s="17">
        <v>7355.0003717</v>
      </c>
      <c r="I40" s="17">
        <v>0.2129255843</v>
      </c>
      <c r="J40" s="17">
        <v>0.1454524099</v>
      </c>
      <c r="K40" s="17">
        <v>1.0546761219</v>
      </c>
      <c r="L40" s="17">
        <v>28.203022353000001</v>
      </c>
      <c r="M40" s="17">
        <v>27.107060559000001</v>
      </c>
      <c r="N40" s="17">
        <v>7.4530982236999996</v>
      </c>
      <c r="O40" s="17">
        <v>39.681403385000003</v>
      </c>
      <c r="P40" s="17">
        <v>0.30143168040000001</v>
      </c>
      <c r="Q40" s="17">
        <v>27.109125251999998</v>
      </c>
      <c r="R40" s="17">
        <v>3.4921660716999998</v>
      </c>
      <c r="S40" s="17">
        <v>34.364591904999997</v>
      </c>
      <c r="T40" s="17">
        <v>266.11362158999998</v>
      </c>
      <c r="U40" s="17">
        <v>0.30606241229999998</v>
      </c>
      <c r="V40" s="17">
        <v>238.46539497000001</v>
      </c>
      <c r="W40" s="17">
        <v>0.42500785670000002</v>
      </c>
      <c r="X40" s="17">
        <v>0.73234869260000002</v>
      </c>
      <c r="Y40" s="17">
        <v>1.13707046E-2</v>
      </c>
      <c r="Z40" s="17">
        <v>0.25413673240000001</v>
      </c>
      <c r="AF40" s="17" t="s">
        <v>207</v>
      </c>
      <c r="AG40" s="17">
        <v>3.1213224303236902</v>
      </c>
      <c r="AH40" s="17">
        <v>1137.9612578835599</v>
      </c>
      <c r="AI40" s="17">
        <v>0.42500943279485298</v>
      </c>
      <c r="AJ40" s="17">
        <v>0.21292598905292801</v>
      </c>
      <c r="AK40" s="17">
        <v>0.21292598905292801</v>
      </c>
      <c r="AL40" s="17">
        <v>0.68659136829312595</v>
      </c>
      <c r="AM40" s="17">
        <v>21.867867625110598</v>
      </c>
      <c r="AN40" s="17">
        <v>0.145451897666695</v>
      </c>
      <c r="AO40" s="17">
        <v>0</v>
      </c>
      <c r="AP40" s="17">
        <v>0</v>
      </c>
      <c r="AQ40" s="17">
        <v>7.4530794581590101</v>
      </c>
      <c r="AR40" s="17">
        <v>1.0546961174760101</v>
      </c>
      <c r="AS40" s="17">
        <v>3.49215848860154</v>
      </c>
      <c r="AT40" s="17">
        <v>0</v>
      </c>
      <c r="AU40" s="17">
        <v>0.73234675872947597</v>
      </c>
      <c r="AV40" s="17">
        <v>0</v>
      </c>
      <c r="AW40" s="17">
        <v>1.0574884984507E-2</v>
      </c>
      <c r="AX40" s="17">
        <v>0</v>
      </c>
      <c r="AY40" s="17">
        <v>28.202869493234498</v>
      </c>
      <c r="AZ40" s="17">
        <v>1431.22265936588</v>
      </c>
      <c r="BA40" s="17">
        <v>1.5789740793085201</v>
      </c>
      <c r="BB40" s="17">
        <v>1.13708386040112E-2</v>
      </c>
      <c r="BC40" s="17">
        <v>1.13708386040112E-2</v>
      </c>
      <c r="BD40" s="17">
        <v>9.3273205277864896E-2</v>
      </c>
      <c r="BE40" s="17">
        <v>0</v>
      </c>
      <c r="BF40" s="17">
        <v>27.107034298268701</v>
      </c>
      <c r="BG40" s="17">
        <v>0</v>
      </c>
      <c r="BH40" s="17">
        <v>0</v>
      </c>
      <c r="BI40" s="17">
        <v>9.4145589018778004</v>
      </c>
      <c r="BJ40" s="17">
        <v>0</v>
      </c>
      <c r="BK40" s="17">
        <v>0</v>
      </c>
      <c r="BL40" s="17">
        <v>1017.13372160514</v>
      </c>
      <c r="BM40" s="17">
        <v>43.791325480249398</v>
      </c>
      <c r="BN40" s="17">
        <v>39.681587231777499</v>
      </c>
      <c r="BO40" s="17">
        <v>0</v>
      </c>
      <c r="BP40" s="17">
        <v>7.6924953154129296</v>
      </c>
      <c r="BQ40" s="17">
        <v>9254.7456762402398</v>
      </c>
      <c r="BR40" s="17">
        <v>0.44934611344918601</v>
      </c>
      <c r="BS40" s="17">
        <v>4.6354905200152103</v>
      </c>
      <c r="BT40" s="17">
        <v>0.73505484854164305</v>
      </c>
      <c r="BU40" s="17">
        <v>0</v>
      </c>
      <c r="BV40" s="17">
        <v>27.108967486455398</v>
      </c>
      <c r="BW40" s="17">
        <v>3272.0655535574201</v>
      </c>
      <c r="BX40" s="17">
        <v>0</v>
      </c>
      <c r="BY40" s="17">
        <v>263.31762070175398</v>
      </c>
      <c r="BZ40" s="17">
        <v>621.21721450400901</v>
      </c>
      <c r="CA40" s="17">
        <v>34.364307453441299</v>
      </c>
      <c r="CB40" s="17">
        <v>98.612858922601305</v>
      </c>
      <c r="CC40" s="17">
        <v>238.185983054768</v>
      </c>
      <c r="CD40" s="17">
        <v>266.11259862886601</v>
      </c>
      <c r="CE40" s="17">
        <v>0.25413864978199702</v>
      </c>
      <c r="CF40" s="17">
        <v>0.30606443274525003</v>
      </c>
      <c r="CG40" s="17">
        <v>95.2498346407843</v>
      </c>
      <c r="CH40" s="17">
        <v>7355.0024065653597</v>
      </c>
      <c r="CI40" s="17">
        <v>238.466697552814</v>
      </c>
      <c r="CJ40" s="17">
        <v>296.47301553139698</v>
      </c>
      <c r="CL40" s="26">
        <f t="shared" si="24"/>
        <v>1.2582926781885342</v>
      </c>
      <c r="CM40" s="40">
        <f t="shared" si="25"/>
        <v>2.7666420896132316E-7</v>
      </c>
      <c r="CN40" s="40">
        <f t="shared" si="26"/>
        <v>1.9009126091529237E-6</v>
      </c>
      <c r="CO40" s="40">
        <f t="shared" si="27"/>
        <v>-3.5216556765657458E-6</v>
      </c>
      <c r="CP40" s="40">
        <f t="shared" si="28"/>
        <v>1.8958972896860317E-5</v>
      </c>
      <c r="CQ40" s="40">
        <f t="shared" si="29"/>
        <v>-5.4199781707759457E-6</v>
      </c>
      <c r="CR40" s="40">
        <f t="shared" si="30"/>
        <v>-9.6877827245728969E-7</v>
      </c>
      <c r="CS40" s="40">
        <f t="shared" si="31"/>
        <v>-2.5178174802379969E-6</v>
      </c>
      <c r="CT40" s="40">
        <f t="shared" si="32"/>
        <v>4.633071459499844E-6</v>
      </c>
      <c r="CU40" s="40">
        <f t="shared" si="33"/>
        <v>24.519863423794686</v>
      </c>
      <c r="CV40" s="40">
        <f t="shared" si="34"/>
        <v>-5.819647190137861E-6</v>
      </c>
      <c r="CW40" s="40">
        <f t="shared" si="35"/>
        <v>-2.171459863057885E-6</v>
      </c>
      <c r="CX40" s="40">
        <f t="shared" si="36"/>
        <v>-8.2774606922429063E-6</v>
      </c>
      <c r="CY40" s="40">
        <f t="shared" si="37"/>
        <v>-3.8440765559369734E-6</v>
      </c>
      <c r="CZ40" s="40">
        <f t="shared" si="38"/>
        <v>6.6014158186471234E-6</v>
      </c>
      <c r="DA40" s="40">
        <f t="shared" si="39"/>
        <v>5.4623557189734764E-6</v>
      </c>
      <c r="DB40" s="40">
        <f t="shared" si="40"/>
        <v>3.7083899229525728E-6</v>
      </c>
      <c r="DC40" s="40">
        <f t="shared" si="41"/>
        <v>-2.6406417374564875E-6</v>
      </c>
      <c r="DD40" s="40">
        <f t="shared" si="42"/>
        <v>1.1785022644942404E-5</v>
      </c>
      <c r="DE40" s="40">
        <f t="shared" si="43"/>
        <v>7.5446865901685289E-6</v>
      </c>
      <c r="DF40" s="40">
        <f t="shared" si="44"/>
        <v>0</v>
      </c>
      <c r="DG40" s="40">
        <f t="shared" si="45"/>
        <v>0</v>
      </c>
      <c r="DH40" s="40">
        <f t="shared" si="46"/>
        <v>0</v>
      </c>
      <c r="DI40" s="40">
        <f t="shared" si="47"/>
        <v>0</v>
      </c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</row>
    <row r="41" spans="1:143" x14ac:dyDescent="0.3">
      <c r="A41" s="32" t="s">
        <v>208</v>
      </c>
      <c r="H41" s="17">
        <v>45303.491034999999</v>
      </c>
      <c r="I41" s="17">
        <v>1.3492037750999999</v>
      </c>
      <c r="J41" s="17">
        <v>1.5515975565</v>
      </c>
      <c r="K41" s="17">
        <v>6.2970981458999997</v>
      </c>
      <c r="L41" s="17">
        <v>218.47734266000001</v>
      </c>
      <c r="M41" s="17">
        <v>188.62720906000001</v>
      </c>
      <c r="N41" s="17">
        <v>45.281318595999998</v>
      </c>
      <c r="O41" s="17">
        <v>237.97276997</v>
      </c>
      <c r="P41" s="17">
        <v>70.250731223000003</v>
      </c>
      <c r="Q41" s="17">
        <v>105.4933255</v>
      </c>
      <c r="R41" s="17">
        <v>21.298684993999998</v>
      </c>
      <c r="S41" s="17">
        <v>221.56095952000001</v>
      </c>
      <c r="T41" s="17">
        <v>1687.8344075</v>
      </c>
      <c r="U41" s="17">
        <v>1.9451476317</v>
      </c>
      <c r="V41" s="17">
        <v>1340.7749188</v>
      </c>
      <c r="W41" s="17">
        <v>2.7896296180000002</v>
      </c>
      <c r="X41" s="17">
        <v>292.53846467</v>
      </c>
      <c r="Y41" s="17">
        <v>0.1054549407</v>
      </c>
      <c r="Z41" s="17">
        <v>1.2779636327999999</v>
      </c>
      <c r="AF41" s="17" t="s">
        <v>208</v>
      </c>
      <c r="AG41" s="17">
        <v>18.489888661797501</v>
      </c>
      <c r="AH41" s="17">
        <v>10094.202163580399</v>
      </c>
      <c r="AI41" s="17">
        <v>2.7896305095652898</v>
      </c>
      <c r="AJ41" s="17">
        <v>1.3492016075206901</v>
      </c>
      <c r="AK41" s="17">
        <v>1.3492016075206901</v>
      </c>
      <c r="AL41" s="17">
        <v>1.47777236549049</v>
      </c>
      <c r="AM41" s="17">
        <v>125.98645754093801</v>
      </c>
      <c r="AN41" s="17">
        <v>1.5515943172175499</v>
      </c>
      <c r="AO41" s="17">
        <v>0</v>
      </c>
      <c r="AP41" s="17">
        <v>0</v>
      </c>
      <c r="AQ41" s="17">
        <v>45.281285493778</v>
      </c>
      <c r="AR41" s="17">
        <v>6.2970899247313898</v>
      </c>
      <c r="AS41" s="17">
        <v>21.298651217738399</v>
      </c>
      <c r="AT41" s="17">
        <v>0</v>
      </c>
      <c r="AU41" s="17">
        <v>292.538403496466</v>
      </c>
      <c r="AV41" s="17">
        <v>0</v>
      </c>
      <c r="AW41" s="17">
        <v>5.8812316677755903E-2</v>
      </c>
      <c r="AX41" s="17">
        <v>0</v>
      </c>
      <c r="AY41" s="17">
        <v>218.47682514495401</v>
      </c>
      <c r="AZ41" s="17">
        <v>7484.0263043408904</v>
      </c>
      <c r="BA41" s="17">
        <v>10.148422589447</v>
      </c>
      <c r="BB41" s="17">
        <v>0.10545554655683199</v>
      </c>
      <c r="BC41" s="17">
        <v>0.10545554655683199</v>
      </c>
      <c r="BD41" s="17">
        <v>0.61248564184438803</v>
      </c>
      <c r="BE41" s="17">
        <v>0</v>
      </c>
      <c r="BF41" s="17">
        <v>188.62607289611199</v>
      </c>
      <c r="BG41" s="17">
        <v>0</v>
      </c>
      <c r="BH41" s="17">
        <v>0</v>
      </c>
      <c r="BI41" s="17">
        <v>48.123580354658898</v>
      </c>
      <c r="BJ41" s="17">
        <v>0</v>
      </c>
      <c r="BK41" s="17">
        <v>0</v>
      </c>
      <c r="BL41" s="17">
        <v>7002.6656169386197</v>
      </c>
      <c r="BM41" s="17">
        <v>156.19441722484299</v>
      </c>
      <c r="BN41" s="17">
        <v>237.97283231702201</v>
      </c>
      <c r="BO41" s="17">
        <v>0</v>
      </c>
      <c r="BP41" s="17">
        <v>98.270098809504802</v>
      </c>
      <c r="BQ41" s="17">
        <v>60306.384366143597</v>
      </c>
      <c r="BR41" s="17">
        <v>8.5242038034801908</v>
      </c>
      <c r="BS41" s="17">
        <v>46.520253020034502</v>
      </c>
      <c r="BT41" s="17">
        <v>3.8726144369574498</v>
      </c>
      <c r="BU41" s="17">
        <v>0</v>
      </c>
      <c r="BV41" s="17">
        <v>105.49328876116699</v>
      </c>
      <c r="BW41" s="17">
        <v>19148.859648535799</v>
      </c>
      <c r="BX41" s="17">
        <v>0</v>
      </c>
      <c r="BY41" s="17">
        <v>1754.1073196326599</v>
      </c>
      <c r="BZ41" s="17">
        <v>4328.0262238532896</v>
      </c>
      <c r="CA41" s="17">
        <v>221.560742691755</v>
      </c>
      <c r="CB41" s="17">
        <v>551.67558984515495</v>
      </c>
      <c r="CC41" s="17">
        <v>1296.38076694132</v>
      </c>
      <c r="CD41" s="17">
        <v>1687.82921150417</v>
      </c>
      <c r="CE41" s="17">
        <v>1.2779396216390799</v>
      </c>
      <c r="CF41" s="17">
        <v>1.9451446460797901</v>
      </c>
      <c r="CG41" s="17">
        <v>731.73871874865699</v>
      </c>
      <c r="CH41" s="17">
        <v>45303.398991275099</v>
      </c>
      <c r="CI41" s="17">
        <v>1340.76483692076</v>
      </c>
      <c r="CJ41" s="17">
        <v>1567.23796084316</v>
      </c>
      <c r="CL41" s="26">
        <f t="shared" si="24"/>
        <v>1.331166881711412</v>
      </c>
      <c r="CM41" s="40">
        <f t="shared" si="25"/>
        <v>-2.0317137332632321E-6</v>
      </c>
      <c r="CN41" s="40">
        <f t="shared" si="26"/>
        <v>-1.6065618476786758E-6</v>
      </c>
      <c r="CO41" s="40">
        <f t="shared" si="27"/>
        <v>-2.0877078830663661E-6</v>
      </c>
      <c r="CP41" s="40">
        <f t="shared" si="28"/>
        <v>-1.3055487495032152E-6</v>
      </c>
      <c r="CQ41" s="40">
        <f t="shared" si="29"/>
        <v>-2.3687355388811733E-6</v>
      </c>
      <c r="CR41" s="40">
        <f t="shared" si="30"/>
        <v>-6.0233297925692782E-6</v>
      </c>
      <c r="CS41" s="40">
        <f t="shared" si="31"/>
        <v>-7.3103485111569398E-7</v>
      </c>
      <c r="CT41" s="40">
        <f t="shared" si="32"/>
        <v>2.6199225237826437E-7</v>
      </c>
      <c r="CU41" s="40">
        <f t="shared" si="33"/>
        <v>0.39884805608018059</v>
      </c>
      <c r="CV41" s="40">
        <f t="shared" si="34"/>
        <v>-3.482574165639428E-7</v>
      </c>
      <c r="CW41" s="40">
        <f t="shared" si="35"/>
        <v>-1.5858378866435726E-6</v>
      </c>
      <c r="CX41" s="40">
        <f t="shared" si="36"/>
        <v>-9.7863922184406252E-7</v>
      </c>
      <c r="CY41" s="40">
        <f t="shared" si="37"/>
        <v>-3.0784985819385405E-6</v>
      </c>
      <c r="CZ41" s="40">
        <f t="shared" si="38"/>
        <v>-1.5349067398758396E-6</v>
      </c>
      <c r="DA41" s="40">
        <f t="shared" si="39"/>
        <v>-7.5194420022836951E-6</v>
      </c>
      <c r="DB41" s="40">
        <f t="shared" si="40"/>
        <v>3.1959987944025868E-7</v>
      </c>
      <c r="DC41" s="40">
        <f t="shared" si="41"/>
        <v>-2.0911278816633276E-7</v>
      </c>
      <c r="DD41" s="40">
        <f t="shared" si="42"/>
        <v>5.74517256349838E-6</v>
      </c>
      <c r="DE41" s="40">
        <f t="shared" si="43"/>
        <v>-1.8788610492289124E-5</v>
      </c>
      <c r="DF41" s="40">
        <f t="shared" si="44"/>
        <v>0</v>
      </c>
      <c r="DG41" s="40">
        <f t="shared" si="45"/>
        <v>0</v>
      </c>
      <c r="DH41" s="40">
        <f t="shared" si="46"/>
        <v>0</v>
      </c>
      <c r="DI41" s="40">
        <f t="shared" si="47"/>
        <v>0</v>
      </c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</row>
    <row r="42" spans="1:143" x14ac:dyDescent="0.3">
      <c r="A42" s="32" t="s">
        <v>209</v>
      </c>
      <c r="H42" s="17">
        <v>17847.944231000001</v>
      </c>
      <c r="I42" s="17">
        <v>0.2335075945</v>
      </c>
      <c r="J42" s="17">
        <v>8.3477167802000007</v>
      </c>
      <c r="K42" s="17">
        <v>1.5284473747</v>
      </c>
      <c r="L42" s="17">
        <v>63.265407783999997</v>
      </c>
      <c r="M42" s="17">
        <v>34.496500636999997</v>
      </c>
      <c r="N42" s="17">
        <v>8.4716165610999994</v>
      </c>
      <c r="O42" s="17">
        <v>54.773072112999998</v>
      </c>
      <c r="P42" s="17">
        <v>90.408774928</v>
      </c>
      <c r="Q42" s="17">
        <v>47.525627575999998</v>
      </c>
      <c r="R42" s="17">
        <v>3.7245217899999998</v>
      </c>
      <c r="S42" s="17">
        <v>41.232313496000003</v>
      </c>
      <c r="T42" s="17">
        <v>374.67369165000002</v>
      </c>
      <c r="U42" s="17">
        <v>0.33581587010000002</v>
      </c>
      <c r="V42" s="17">
        <v>344.11705669999998</v>
      </c>
      <c r="W42" s="17">
        <v>0.4826840463</v>
      </c>
      <c r="X42" s="17">
        <v>1003.5907232</v>
      </c>
      <c r="Y42" s="17">
        <v>0.1202148426</v>
      </c>
      <c r="Z42" s="17">
        <v>0.30325021479999997</v>
      </c>
      <c r="AF42" s="17" t="s">
        <v>209</v>
      </c>
      <c r="AG42" s="17">
        <v>4.2900885339999997</v>
      </c>
      <c r="AH42" s="17">
        <v>1819.9887177446999</v>
      </c>
      <c r="AI42" s="17">
        <v>0.48268611588154597</v>
      </c>
      <c r="AJ42" s="17">
        <v>0.233507226737551</v>
      </c>
      <c r="AK42" s="17">
        <v>0.233507226737551</v>
      </c>
      <c r="AL42" s="17">
        <v>0.39507860203310202</v>
      </c>
      <c r="AM42" s="17">
        <v>30.3904069121938</v>
      </c>
      <c r="AN42" s="17">
        <v>8.3476862338583508</v>
      </c>
      <c r="AO42" s="17">
        <v>0</v>
      </c>
      <c r="AP42" s="17">
        <v>0</v>
      </c>
      <c r="AQ42" s="17">
        <v>8.4716047194894095</v>
      </c>
      <c r="AR42" s="17">
        <v>1.5284346156762101</v>
      </c>
      <c r="AS42" s="17">
        <v>3.7244996197694</v>
      </c>
      <c r="AT42" s="17">
        <v>0</v>
      </c>
      <c r="AU42" s="17">
        <v>1003.59085830365</v>
      </c>
      <c r="AV42" s="17">
        <v>0</v>
      </c>
      <c r="AW42" s="17">
        <v>1.4816650553235E-2</v>
      </c>
      <c r="AX42" s="17">
        <v>0</v>
      </c>
      <c r="AY42" s="17">
        <v>63.265139887629303</v>
      </c>
      <c r="AZ42" s="17">
        <v>1511.5572253800999</v>
      </c>
      <c r="BA42" s="17">
        <v>3.6426359275823001</v>
      </c>
      <c r="BB42" s="17">
        <v>0.12021397171234099</v>
      </c>
      <c r="BC42" s="17">
        <v>0.12021397171234099</v>
      </c>
      <c r="BD42" s="17">
        <v>0.105977041522159</v>
      </c>
      <c r="BE42" s="17">
        <v>0</v>
      </c>
      <c r="BF42" s="17">
        <v>34.496293603225801</v>
      </c>
      <c r="BG42" s="17">
        <v>0</v>
      </c>
      <c r="BH42" s="17">
        <v>0</v>
      </c>
      <c r="BI42" s="17">
        <v>13.8744939123079</v>
      </c>
      <c r="BJ42" s="17">
        <v>0</v>
      </c>
      <c r="BK42" s="17">
        <v>0</v>
      </c>
      <c r="BL42" s="17">
        <v>2853.96850829804</v>
      </c>
      <c r="BM42" s="17">
        <v>42.595591137928899</v>
      </c>
      <c r="BN42" s="17">
        <v>54.773068239680299</v>
      </c>
      <c r="BO42" s="17">
        <v>0</v>
      </c>
      <c r="BP42" s="17">
        <v>103.43326713453401</v>
      </c>
      <c r="BQ42" s="17">
        <v>20522.818570082101</v>
      </c>
      <c r="BR42" s="17">
        <v>22.882329361741899</v>
      </c>
      <c r="BS42" s="17">
        <v>42.543967131896899</v>
      </c>
      <c r="BT42" s="17">
        <v>0.66911152283573505</v>
      </c>
      <c r="BU42" s="17">
        <v>0</v>
      </c>
      <c r="BV42" s="17">
        <v>47.525305622998502</v>
      </c>
      <c r="BW42" s="17">
        <v>5520.8909305775596</v>
      </c>
      <c r="BX42" s="17">
        <v>0</v>
      </c>
      <c r="BY42" s="17">
        <v>358.81778654008502</v>
      </c>
      <c r="BZ42" s="17">
        <v>1979.42145760633</v>
      </c>
      <c r="CA42" s="17">
        <v>41.232289151231498</v>
      </c>
      <c r="CB42" s="17">
        <v>133.25389441634999</v>
      </c>
      <c r="CC42" s="17">
        <v>286.11227929352901</v>
      </c>
      <c r="CD42" s="17">
        <v>374.67285713083402</v>
      </c>
      <c r="CE42" s="17">
        <v>0.30324370707834603</v>
      </c>
      <c r="CF42" s="17">
        <v>0.335821448999851</v>
      </c>
      <c r="CG42" s="17">
        <v>271.03862744033398</v>
      </c>
      <c r="CH42" s="17">
        <v>17847.911276421</v>
      </c>
      <c r="CI42" s="17">
        <v>344.11492506636</v>
      </c>
      <c r="CJ42" s="17">
        <v>684.49404753264798</v>
      </c>
      <c r="CL42" s="26">
        <f t="shared" si="24"/>
        <v>1.1498722876998464</v>
      </c>
      <c r="CM42" s="40">
        <f t="shared" si="25"/>
        <v>-1.8464075511679772E-6</v>
      </c>
      <c r="CN42" s="40">
        <f t="shared" si="26"/>
        <v>-1.5749485569470283E-6</v>
      </c>
      <c r="CO42" s="40">
        <f t="shared" si="27"/>
        <v>-3.6592450911066218E-6</v>
      </c>
      <c r="CP42" s="40">
        <f t="shared" si="28"/>
        <v>-8.3477023816064474E-6</v>
      </c>
      <c r="CQ42" s="40">
        <f t="shared" si="29"/>
        <v>-4.2344842162209775E-6</v>
      </c>
      <c r="CR42" s="40">
        <f t="shared" si="30"/>
        <v>-6.001587708100742E-6</v>
      </c>
      <c r="CS42" s="40">
        <f t="shared" si="31"/>
        <v>-1.3977982247500706E-6</v>
      </c>
      <c r="CT42" s="40">
        <f t="shared" si="32"/>
        <v>-7.0715765052655053E-8</v>
      </c>
      <c r="CU42" s="40">
        <f t="shared" si="33"/>
        <v>0.14406225741811554</v>
      </c>
      <c r="CV42" s="40">
        <f t="shared" si="34"/>
        <v>-6.7743030006517838E-6</v>
      </c>
      <c r="CW42" s="40">
        <f t="shared" si="35"/>
        <v>-5.9525039320027855E-6</v>
      </c>
      <c r="CX42" s="40">
        <f t="shared" si="36"/>
        <v>-5.9042936088134083E-7</v>
      </c>
      <c r="CY42" s="40">
        <f t="shared" si="37"/>
        <v>-2.2273225598798741E-6</v>
      </c>
      <c r="CZ42" s="40">
        <f t="shared" si="38"/>
        <v>1.6612972607031032E-5</v>
      </c>
      <c r="DA42" s="40">
        <f t="shared" si="39"/>
        <v>-6.1945015467068872E-6</v>
      </c>
      <c r="DB42" s="40">
        <f t="shared" si="40"/>
        <v>4.2876526826104826E-6</v>
      </c>
      <c r="DC42" s="40">
        <f t="shared" si="41"/>
        <v>1.3462026588357335E-7</v>
      </c>
      <c r="DD42" s="40">
        <f t="shared" si="42"/>
        <v>-7.2444270621362984E-6</v>
      </c>
      <c r="DE42" s="40">
        <f t="shared" si="43"/>
        <v>-2.145990781322194E-5</v>
      </c>
      <c r="DF42" s="40">
        <f t="shared" si="44"/>
        <v>0</v>
      </c>
      <c r="DG42" s="40">
        <f t="shared" si="45"/>
        <v>0</v>
      </c>
      <c r="DH42" s="40">
        <f t="shared" si="46"/>
        <v>0</v>
      </c>
      <c r="DI42" s="40">
        <f t="shared" si="47"/>
        <v>0</v>
      </c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</row>
    <row r="43" spans="1:143" x14ac:dyDescent="0.3">
      <c r="A43" s="32" t="s">
        <v>210</v>
      </c>
      <c r="H43" s="17">
        <v>73108.105144000001</v>
      </c>
      <c r="I43" s="17">
        <v>1.9109776526</v>
      </c>
      <c r="J43" s="17">
        <v>8.0857178144000006</v>
      </c>
      <c r="K43" s="17">
        <v>9.5041727258000002</v>
      </c>
      <c r="L43" s="17">
        <v>303.75835602000001</v>
      </c>
      <c r="M43" s="17">
        <v>275.11886893000002</v>
      </c>
      <c r="N43" s="17">
        <v>61.224128092999997</v>
      </c>
      <c r="O43" s="17">
        <v>349.61513615000001</v>
      </c>
      <c r="P43" s="17">
        <v>184.75945788000001</v>
      </c>
      <c r="Q43" s="17">
        <v>138.04316256999999</v>
      </c>
      <c r="R43" s="17">
        <v>38.615735989000001</v>
      </c>
      <c r="S43" s="17">
        <v>277.75659478</v>
      </c>
      <c r="T43" s="17">
        <v>2575.7728433000002</v>
      </c>
      <c r="U43" s="17">
        <v>2.7816296756000001</v>
      </c>
      <c r="V43" s="17">
        <v>2405.9165570999999</v>
      </c>
      <c r="W43" s="17">
        <v>3.3341539871000001</v>
      </c>
      <c r="X43" s="17">
        <v>469.34204412999998</v>
      </c>
      <c r="Y43" s="17">
        <v>0.13882037580000001</v>
      </c>
      <c r="Z43" s="17">
        <v>3.0279572587999999</v>
      </c>
      <c r="AF43" s="17" t="s">
        <v>210</v>
      </c>
      <c r="AG43" s="17">
        <v>26.3370278057238</v>
      </c>
      <c r="AH43" s="17">
        <v>13609.7001818718</v>
      </c>
      <c r="AI43" s="17">
        <v>3.3341495993183798</v>
      </c>
      <c r="AJ43" s="17">
        <v>1.9109793597473701</v>
      </c>
      <c r="AK43" s="17">
        <v>1.9109793597473701</v>
      </c>
      <c r="AL43" s="17">
        <v>5.1144486828188098</v>
      </c>
      <c r="AM43" s="17">
        <v>182.12121716576701</v>
      </c>
      <c r="AN43" s="17">
        <v>8.0857152624372404</v>
      </c>
      <c r="AO43" s="17">
        <v>0</v>
      </c>
      <c r="AP43" s="17">
        <v>0</v>
      </c>
      <c r="AQ43" s="17">
        <v>61.223891536487002</v>
      </c>
      <c r="AR43" s="17">
        <v>9.5041614855095595</v>
      </c>
      <c r="AS43" s="17">
        <v>38.615641813193498</v>
      </c>
      <c r="AT43" s="17">
        <v>0</v>
      </c>
      <c r="AU43" s="17">
        <v>469.34199212122502</v>
      </c>
      <c r="AV43" s="17">
        <v>0</v>
      </c>
      <c r="AW43" s="17">
        <v>8.4700260253803797E-2</v>
      </c>
      <c r="AX43" s="17">
        <v>0</v>
      </c>
      <c r="AY43" s="17">
        <v>303.75804418606498</v>
      </c>
      <c r="AZ43" s="17">
        <v>11011.673444271</v>
      </c>
      <c r="BA43" s="17">
        <v>15.9706505970116</v>
      </c>
      <c r="BB43" s="17">
        <v>0.13881972131774201</v>
      </c>
      <c r="BC43" s="17">
        <v>0.13881972131774201</v>
      </c>
      <c r="BD43" s="17">
        <v>0.73182490771849196</v>
      </c>
      <c r="BE43" s="17">
        <v>0</v>
      </c>
      <c r="BF43" s="17">
        <v>275.11832902949698</v>
      </c>
      <c r="BG43" s="17">
        <v>0</v>
      </c>
      <c r="BH43" s="17">
        <v>0</v>
      </c>
      <c r="BI43" s="17">
        <v>113.33384301024</v>
      </c>
      <c r="BJ43" s="17">
        <v>0</v>
      </c>
      <c r="BK43" s="17">
        <v>0</v>
      </c>
      <c r="BL43" s="17">
        <v>10946.310096367801</v>
      </c>
      <c r="BM43" s="17">
        <v>302.89608963077097</v>
      </c>
      <c r="BN43" s="17">
        <v>349.61493271439298</v>
      </c>
      <c r="BO43" s="17">
        <v>0</v>
      </c>
      <c r="BP43" s="17">
        <v>221.28501569826301</v>
      </c>
      <c r="BQ43" s="17">
        <v>93039.1181883518</v>
      </c>
      <c r="BR43" s="17">
        <v>14.401214632028699</v>
      </c>
      <c r="BS43" s="17">
        <v>107.536184227935</v>
      </c>
      <c r="BT43" s="17">
        <v>4.8575559469294198</v>
      </c>
      <c r="BU43" s="17">
        <v>0</v>
      </c>
      <c r="BV43" s="17">
        <v>138.04300784294199</v>
      </c>
      <c r="BW43" s="17">
        <v>31070.199525355802</v>
      </c>
      <c r="BX43" s="17">
        <v>0</v>
      </c>
      <c r="BY43" s="17">
        <v>2832.15778248178</v>
      </c>
      <c r="BZ43" s="17">
        <v>7734.4668907330197</v>
      </c>
      <c r="CA43" s="17">
        <v>277.75605724836203</v>
      </c>
      <c r="CB43" s="17">
        <v>794.01109374698001</v>
      </c>
      <c r="CC43" s="17">
        <v>2197.80985158163</v>
      </c>
      <c r="CD43" s="17">
        <v>2575.7619009520399</v>
      </c>
      <c r="CE43" s="17">
        <v>3.0279343738928799</v>
      </c>
      <c r="CF43" s="17">
        <v>2.7816252890070898</v>
      </c>
      <c r="CG43" s="17">
        <v>949.87284838552205</v>
      </c>
      <c r="CH43" s="17">
        <v>73108.004960289196</v>
      </c>
      <c r="CI43" s="17">
        <v>2405.9082640715901</v>
      </c>
      <c r="CJ43" s="17">
        <v>3398.3219340190099</v>
      </c>
      <c r="CL43" s="26">
        <f t="shared" si="24"/>
        <v>1.2726255933107296</v>
      </c>
      <c r="CM43" s="40">
        <f t="shared" si="25"/>
        <v>-1.3703502588093345E-6</v>
      </c>
      <c r="CN43" s="40">
        <f t="shared" si="26"/>
        <v>8.9333717106051885E-7</v>
      </c>
      <c r="CO43" s="40">
        <f t="shared" si="27"/>
        <v>-3.1561363119516057E-7</v>
      </c>
      <c r="CP43" s="40">
        <f t="shared" si="28"/>
        <v>-1.1826689986522019E-6</v>
      </c>
      <c r="CQ43" s="40">
        <f t="shared" si="29"/>
        <v>-1.02658553698814E-6</v>
      </c>
      <c r="CR43" s="40">
        <f t="shared" si="30"/>
        <v>-1.962426296467564E-6</v>
      </c>
      <c r="CS43" s="40">
        <f t="shared" si="31"/>
        <v>-3.8637792054072492E-6</v>
      </c>
      <c r="CT43" s="40">
        <f t="shared" si="32"/>
        <v>-5.8188443805439251E-7</v>
      </c>
      <c r="CU43" s="40">
        <f t="shared" si="33"/>
        <v>0.19769249291685026</v>
      </c>
      <c r="CV43" s="40">
        <f t="shared" si="34"/>
        <v>-1.1208599913442676E-6</v>
      </c>
      <c r="CW43" s="40">
        <f t="shared" si="35"/>
        <v>-2.4387935148855452E-6</v>
      </c>
      <c r="CX43" s="40">
        <f t="shared" si="36"/>
        <v>-1.9352614774092239E-6</v>
      </c>
      <c r="CY43" s="40">
        <f t="shared" si="37"/>
        <v>-4.2481804980372589E-6</v>
      </c>
      <c r="CZ43" s="40">
        <f t="shared" si="38"/>
        <v>-1.5769866667451336E-6</v>
      </c>
      <c r="DA43" s="40">
        <f t="shared" si="39"/>
        <v>-3.4469310189830436E-6</v>
      </c>
      <c r="DB43" s="40">
        <f t="shared" si="40"/>
        <v>-1.3160104893894022E-6</v>
      </c>
      <c r="DC43" s="40">
        <f t="shared" si="41"/>
        <v>-1.108120945231296E-7</v>
      </c>
      <c r="DD43" s="40">
        <f t="shared" si="42"/>
        <v>-4.7145979416094696E-6</v>
      </c>
      <c r="DE43" s="40">
        <f t="shared" si="43"/>
        <v>-7.5578699314469424E-6</v>
      </c>
      <c r="DF43" s="40">
        <f t="shared" si="44"/>
        <v>0</v>
      </c>
      <c r="DG43" s="40">
        <f t="shared" si="45"/>
        <v>0</v>
      </c>
      <c r="DH43" s="40">
        <f t="shared" si="46"/>
        <v>0</v>
      </c>
      <c r="DI43" s="40">
        <f t="shared" si="47"/>
        <v>0</v>
      </c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</row>
    <row r="44" spans="1:143" x14ac:dyDescent="0.3">
      <c r="A44" s="32" t="s">
        <v>211</v>
      </c>
      <c r="H44" s="17">
        <v>220043.34510000001</v>
      </c>
      <c r="I44" s="17">
        <v>5.4122632616999997</v>
      </c>
      <c r="J44" s="17">
        <v>18.076444597999998</v>
      </c>
      <c r="K44" s="17">
        <v>48.311739776000003</v>
      </c>
      <c r="L44" s="17">
        <v>695.36444648999998</v>
      </c>
      <c r="M44" s="17">
        <v>2717.2368995000002</v>
      </c>
      <c r="N44" s="17">
        <v>228.89146474</v>
      </c>
      <c r="O44" s="17">
        <v>1479.2860776</v>
      </c>
      <c r="P44" s="17">
        <v>491.30611672999999</v>
      </c>
      <c r="Q44" s="17">
        <v>438.83676042000002</v>
      </c>
      <c r="R44" s="17">
        <v>352.35745919999999</v>
      </c>
      <c r="S44" s="17">
        <v>1062.4042446000001</v>
      </c>
      <c r="T44" s="17">
        <v>5088.6976684000001</v>
      </c>
      <c r="U44" s="17">
        <v>11.353989708</v>
      </c>
      <c r="V44" s="17">
        <v>3787.8171631999999</v>
      </c>
      <c r="W44" s="17">
        <v>11.534203919999999</v>
      </c>
      <c r="X44" s="17">
        <v>1726.9487179</v>
      </c>
      <c r="Y44" s="17">
        <v>0.49121064650000001</v>
      </c>
      <c r="Z44" s="17">
        <v>2.5311330000000001</v>
      </c>
      <c r="AF44" s="17" t="s">
        <v>211</v>
      </c>
      <c r="AG44" s="17">
        <v>133.295430405638</v>
      </c>
      <c r="AH44" s="17">
        <v>17336.674347775599</v>
      </c>
      <c r="AI44" s="17">
        <v>11.534227973144001</v>
      </c>
      <c r="AJ44" s="17">
        <v>5.4122524172138302</v>
      </c>
      <c r="AK44" s="17">
        <v>5.4122524172138302</v>
      </c>
      <c r="AL44" s="17">
        <v>3.1390247471370198</v>
      </c>
      <c r="AM44" s="17">
        <v>945.72822219857198</v>
      </c>
      <c r="AN44" s="17">
        <v>18.076397075577301</v>
      </c>
      <c r="AO44" s="17">
        <v>0</v>
      </c>
      <c r="AP44" s="17">
        <v>0</v>
      </c>
      <c r="AQ44" s="17">
        <v>228.890977606272</v>
      </c>
      <c r="AR44" s="17">
        <v>48.311681713683797</v>
      </c>
      <c r="AS44" s="17">
        <v>352.35734170093502</v>
      </c>
      <c r="AT44" s="17">
        <v>0</v>
      </c>
      <c r="AU44" s="17">
        <v>1726.9461394658599</v>
      </c>
      <c r="AV44" s="17">
        <v>0</v>
      </c>
      <c r="AW44" s="17">
        <v>0.49874643768269999</v>
      </c>
      <c r="AX44" s="17">
        <v>0</v>
      </c>
      <c r="AY44" s="17">
        <v>695.36251411605997</v>
      </c>
      <c r="AZ44" s="17">
        <v>47999.357189583803</v>
      </c>
      <c r="BA44" s="17">
        <v>83.292138827350399</v>
      </c>
      <c r="BB44" s="17">
        <v>0.49121031371004198</v>
      </c>
      <c r="BC44" s="17">
        <v>0.49121031371004198</v>
      </c>
      <c r="BD44" s="17">
        <v>2.531006708209</v>
      </c>
      <c r="BE44" s="17">
        <v>0</v>
      </c>
      <c r="BF44" s="17">
        <v>2717.2197534755801</v>
      </c>
      <c r="BG44" s="17">
        <v>0</v>
      </c>
      <c r="BH44" s="17">
        <v>0</v>
      </c>
      <c r="BI44" s="17">
        <v>98.846756045166501</v>
      </c>
      <c r="BJ44" s="17">
        <v>0</v>
      </c>
      <c r="BK44" s="17">
        <v>0</v>
      </c>
      <c r="BL44" s="17">
        <v>31200.308910088399</v>
      </c>
      <c r="BM44" s="17">
        <v>835.88586828453901</v>
      </c>
      <c r="BN44" s="17">
        <v>1479.2869369211501</v>
      </c>
      <c r="BO44" s="17">
        <v>0</v>
      </c>
      <c r="BP44" s="17">
        <v>609.88626751211496</v>
      </c>
      <c r="BQ44" s="17">
        <v>258661.97690647401</v>
      </c>
      <c r="BR44" s="17">
        <v>48.950767012712497</v>
      </c>
      <c r="BS44" s="17">
        <v>286.813019202097</v>
      </c>
      <c r="BT44" s="17">
        <v>24.246318605634901</v>
      </c>
      <c r="BU44" s="17">
        <v>0</v>
      </c>
      <c r="BV44" s="17">
        <v>438.83501958608201</v>
      </c>
      <c r="BW44" s="17">
        <v>83671.536549061304</v>
      </c>
      <c r="BX44" s="17">
        <v>0</v>
      </c>
      <c r="BY44" s="17">
        <v>11198.6282739536</v>
      </c>
      <c r="BZ44" s="17">
        <v>16125.211810063</v>
      </c>
      <c r="CA44" s="17">
        <v>1062.4043016800999</v>
      </c>
      <c r="CB44" s="17">
        <v>4442.7850125658097</v>
      </c>
      <c r="CC44" s="17">
        <v>6456.8727269514202</v>
      </c>
      <c r="CD44" s="17">
        <v>5088.6746046502603</v>
      </c>
      <c r="CE44" s="17">
        <v>2.5311282977925198</v>
      </c>
      <c r="CF44" s="17">
        <v>11.35400085773</v>
      </c>
      <c r="CG44" s="17">
        <v>2558.4450098348898</v>
      </c>
      <c r="CH44" s="17">
        <v>220042.55701626401</v>
      </c>
      <c r="CI44" s="17">
        <v>3787.7893736454698</v>
      </c>
      <c r="CJ44" s="17">
        <v>6153.0040873334101</v>
      </c>
      <c r="CL44" s="26">
        <f t="shared" si="24"/>
        <v>1.1755088670749974</v>
      </c>
      <c r="CM44" s="40">
        <f t="shared" si="25"/>
        <v>-3.5814931628166417E-6</v>
      </c>
      <c r="CN44" s="40">
        <f t="shared" si="26"/>
        <v>-2.0036878557339668E-6</v>
      </c>
      <c r="CO44" s="40">
        <f t="shared" si="27"/>
        <v>-2.6289695653266131E-6</v>
      </c>
      <c r="CP44" s="40">
        <f t="shared" si="28"/>
        <v>-1.2018262326246139E-6</v>
      </c>
      <c r="CQ44" s="40">
        <f t="shared" si="29"/>
        <v>-2.7789369297811539E-6</v>
      </c>
      <c r="CR44" s="40">
        <f t="shared" si="30"/>
        <v>-6.3100955324236446E-6</v>
      </c>
      <c r="CS44" s="40">
        <f t="shared" si="31"/>
        <v>-2.1282302009563312E-6</v>
      </c>
      <c r="CT44" s="40">
        <f t="shared" si="32"/>
        <v>5.8090261450170405E-7</v>
      </c>
      <c r="CU44" s="40">
        <f t="shared" si="33"/>
        <v>0.24135696003817789</v>
      </c>
      <c r="CV44" s="40">
        <f t="shared" si="34"/>
        <v>-3.9669281952140732E-6</v>
      </c>
      <c r="CW44" s="40">
        <f t="shared" si="35"/>
        <v>-3.3346552457533802E-7</v>
      </c>
      <c r="CX44" s="40">
        <f t="shared" si="36"/>
        <v>5.3727288967837992E-8</v>
      </c>
      <c r="CY44" s="40">
        <f t="shared" si="37"/>
        <v>-4.5323482043350191E-6</v>
      </c>
      <c r="CZ44" s="40">
        <f t="shared" si="38"/>
        <v>9.8200987375031174E-7</v>
      </c>
      <c r="DA44" s="40">
        <f t="shared" si="39"/>
        <v>-7.3365617538329864E-6</v>
      </c>
      <c r="DB44" s="40">
        <f t="shared" si="40"/>
        <v>2.0853753035607568E-6</v>
      </c>
      <c r="DC44" s="40">
        <f t="shared" si="41"/>
        <v>-1.4930577343607326E-6</v>
      </c>
      <c r="DD44" s="40">
        <f t="shared" si="42"/>
        <v>-6.7748930200601163E-7</v>
      </c>
      <c r="DE44" s="40">
        <f t="shared" si="43"/>
        <v>-1.8577480836756801E-6</v>
      </c>
      <c r="DF44" s="40">
        <f t="shared" si="44"/>
        <v>0</v>
      </c>
      <c r="DG44" s="40">
        <f t="shared" si="45"/>
        <v>0</v>
      </c>
      <c r="DH44" s="40">
        <f t="shared" si="46"/>
        <v>0</v>
      </c>
      <c r="DI44" s="40">
        <f t="shared" si="47"/>
        <v>0</v>
      </c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</row>
    <row r="45" spans="1:143" x14ac:dyDescent="0.3">
      <c r="A45" s="32" t="s">
        <v>212</v>
      </c>
      <c r="H45" s="17">
        <v>23438.328268000001</v>
      </c>
      <c r="I45" s="17">
        <v>0.64773090970000002</v>
      </c>
      <c r="J45" s="17">
        <v>2.8634943697000002</v>
      </c>
      <c r="K45" s="17">
        <v>3.3420845688999998</v>
      </c>
      <c r="L45" s="17">
        <v>96.708009283999999</v>
      </c>
      <c r="M45" s="17">
        <v>87.571596314000004</v>
      </c>
      <c r="N45" s="17">
        <v>23.304531044000001</v>
      </c>
      <c r="O45" s="17">
        <v>120.33437588</v>
      </c>
      <c r="P45" s="17">
        <v>103.2204938</v>
      </c>
      <c r="Q45" s="17">
        <v>30.799751965999999</v>
      </c>
      <c r="R45" s="17">
        <v>11.082382195999999</v>
      </c>
      <c r="S45" s="17">
        <v>106.08773303</v>
      </c>
      <c r="T45" s="17">
        <v>675.39214824999999</v>
      </c>
      <c r="U45" s="17">
        <v>0.93198779229999995</v>
      </c>
      <c r="V45" s="17">
        <v>563.6239286</v>
      </c>
      <c r="W45" s="17">
        <v>1.303210572</v>
      </c>
      <c r="X45" s="17">
        <v>42.016575918999997</v>
      </c>
      <c r="Y45" s="17">
        <v>3.9122114399999998E-2</v>
      </c>
      <c r="Z45" s="17">
        <v>0.44046349950000002</v>
      </c>
      <c r="AF45" s="17" t="s">
        <v>212</v>
      </c>
      <c r="AG45" s="17">
        <v>9.8413561488115509</v>
      </c>
      <c r="AH45" s="17">
        <v>3547.8971770276798</v>
      </c>
      <c r="AI45" s="17">
        <v>1.3031971944774201</v>
      </c>
      <c r="AJ45" s="17">
        <v>0.64773439147164602</v>
      </c>
      <c r="AK45" s="17">
        <v>0.64773439147164602</v>
      </c>
      <c r="AL45" s="17">
        <v>0.56064064638370303</v>
      </c>
      <c r="AM45" s="17">
        <v>68.428365687679104</v>
      </c>
      <c r="AN45" s="17">
        <v>2.8634708854420401</v>
      </c>
      <c r="AO45" s="17">
        <v>2.3073561443187399E-2</v>
      </c>
      <c r="AP45" s="17">
        <v>0</v>
      </c>
      <c r="AQ45" s="17">
        <v>23.3043560056846</v>
      </c>
      <c r="AR45" s="17">
        <v>3.34209060736235</v>
      </c>
      <c r="AS45" s="17">
        <v>11.082362196608701</v>
      </c>
      <c r="AT45" s="17">
        <v>0</v>
      </c>
      <c r="AU45" s="17">
        <v>42.016537087964402</v>
      </c>
      <c r="AV45" s="17">
        <v>8.95970322651201E-3</v>
      </c>
      <c r="AW45" s="17">
        <v>3.7920124103123398E-2</v>
      </c>
      <c r="AX45" s="17">
        <v>2.6928931784920402E-3</v>
      </c>
      <c r="AY45" s="17">
        <v>96.707261662700304</v>
      </c>
      <c r="AZ45" s="17">
        <v>4160.9442030467499</v>
      </c>
      <c r="BA45" s="17">
        <v>5.3681062549466203</v>
      </c>
      <c r="BB45" s="17">
        <v>3.9122547460804603E-2</v>
      </c>
      <c r="BC45" s="17">
        <v>3.9122547460804603E-2</v>
      </c>
      <c r="BD45" s="17">
        <v>0.28606946228469399</v>
      </c>
      <c r="BE45" s="17">
        <v>0</v>
      </c>
      <c r="BF45" s="17">
        <v>87.571048811785701</v>
      </c>
      <c r="BG45" s="17">
        <v>0</v>
      </c>
      <c r="BH45" s="17">
        <v>0</v>
      </c>
      <c r="BI45" s="17">
        <v>16.454301069467299</v>
      </c>
      <c r="BJ45" s="17">
        <v>1.25105618821156E-3</v>
      </c>
      <c r="BK45" s="5">
        <v>3.1264916153270798E-5</v>
      </c>
      <c r="BL45" s="17">
        <v>4048.1406002844601</v>
      </c>
      <c r="BM45" s="17">
        <v>63.577083783032002</v>
      </c>
      <c r="BN45" s="17">
        <v>120.334958392777</v>
      </c>
      <c r="BO45" s="17">
        <v>0</v>
      </c>
      <c r="BP45" s="17">
        <v>111.227070783323</v>
      </c>
      <c r="BQ45" s="17">
        <v>29312.789415279101</v>
      </c>
      <c r="BR45" s="17">
        <v>2.5141896754355502</v>
      </c>
      <c r="BS45" s="17">
        <v>45.406708151457401</v>
      </c>
      <c r="BT45" s="17">
        <v>2.2440487589389999</v>
      </c>
      <c r="BU45" s="17">
        <v>0</v>
      </c>
      <c r="BV45" s="17">
        <v>30.799329661755799</v>
      </c>
      <c r="BW45" s="17">
        <v>9150.9888326238997</v>
      </c>
      <c r="BX45" s="17">
        <v>0</v>
      </c>
      <c r="BY45" s="17">
        <v>937.03380225138505</v>
      </c>
      <c r="BZ45" s="17">
        <v>2272.3529269574601</v>
      </c>
      <c r="CA45" s="17">
        <v>106.08789560725199</v>
      </c>
      <c r="CB45" s="17">
        <v>311.52525814406198</v>
      </c>
      <c r="CC45" s="17">
        <v>556.73169610307195</v>
      </c>
      <c r="CD45" s="17">
        <v>675.38536454977998</v>
      </c>
      <c r="CE45" s="17">
        <v>0.44045650630475403</v>
      </c>
      <c r="CF45" s="17">
        <v>0.93198929098315397</v>
      </c>
      <c r="CG45" s="17">
        <v>296.53829347251099</v>
      </c>
      <c r="CH45" s="17">
        <v>23438.076247182202</v>
      </c>
      <c r="CI45" s="17">
        <v>563.61576854354405</v>
      </c>
      <c r="CJ45" s="17">
        <v>893.17880332590801</v>
      </c>
      <c r="CL45" s="26">
        <f t="shared" si="24"/>
        <v>1.2506482659302371</v>
      </c>
      <c r="CM45" s="40">
        <f t="shared" si="25"/>
        <v>-1.0752508238543122E-5</v>
      </c>
      <c r="CN45" s="40">
        <f t="shared" si="26"/>
        <v>5.3753365693314279E-6</v>
      </c>
      <c r="CO45" s="40">
        <f t="shared" si="27"/>
        <v>-8.2012586469728731E-6</v>
      </c>
      <c r="CP45" s="40">
        <f t="shared" si="28"/>
        <v>1.8067951979239211E-6</v>
      </c>
      <c r="CQ45" s="40">
        <f t="shared" si="29"/>
        <v>-7.7307071589007207E-6</v>
      </c>
      <c r="CR45" s="40">
        <f t="shared" si="30"/>
        <v>-6.2520524616219603E-6</v>
      </c>
      <c r="CS45" s="40">
        <f t="shared" si="31"/>
        <v>-7.5109134387055532E-6</v>
      </c>
      <c r="CT45" s="40">
        <f t="shared" si="32"/>
        <v>4.8407844619715084E-6</v>
      </c>
      <c r="CU45" s="40">
        <f t="shared" si="33"/>
        <v>7.7567706649771917E-2</v>
      </c>
      <c r="CV45" s="40">
        <f t="shared" si="34"/>
        <v>-1.3711287177447461E-5</v>
      </c>
      <c r="CW45" s="40">
        <f t="shared" si="35"/>
        <v>-1.8046112239131987E-6</v>
      </c>
      <c r="CX45" s="40">
        <f t="shared" si="36"/>
        <v>1.5324792731000001E-6</v>
      </c>
      <c r="CY45" s="40">
        <f t="shared" si="37"/>
        <v>-1.0044091033023316E-5</v>
      </c>
      <c r="CZ45" s="40">
        <f t="shared" si="38"/>
        <v>1.6080501980862888E-6</v>
      </c>
      <c r="DA45" s="40">
        <f t="shared" si="39"/>
        <v>-1.4477838931037563E-5</v>
      </c>
      <c r="DB45" s="40">
        <f t="shared" si="40"/>
        <v>-1.0265050688911136E-5</v>
      </c>
      <c r="DC45" s="40">
        <f t="shared" si="41"/>
        <v>-9.2418372384116715E-7</v>
      </c>
      <c r="DD45" s="40">
        <f t="shared" si="42"/>
        <v>1.1069463173122321E-5</v>
      </c>
      <c r="DE45" s="40">
        <f t="shared" si="43"/>
        <v>-1.5876900705586685E-5</v>
      </c>
      <c r="DF45" s="40">
        <f t="shared" si="44"/>
        <v>0</v>
      </c>
      <c r="DG45" s="40">
        <f t="shared" si="45"/>
        <v>0</v>
      </c>
      <c r="DH45" s="40">
        <f t="shared" si="46"/>
        <v>0</v>
      </c>
      <c r="DI45" s="40">
        <f t="shared" si="47"/>
        <v>0</v>
      </c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</row>
    <row r="46" spans="1:143" x14ac:dyDescent="0.3">
      <c r="A46" s="32" t="s">
        <v>213</v>
      </c>
      <c r="H46" s="17">
        <v>6767.3351805000002</v>
      </c>
      <c r="I46" s="17">
        <v>0.1260192104</v>
      </c>
      <c r="J46" s="17">
        <v>9.3271800000000002E-4</v>
      </c>
      <c r="K46" s="17">
        <v>0.94138484899999997</v>
      </c>
      <c r="L46" s="17">
        <v>28.244519410999999</v>
      </c>
      <c r="M46" s="17">
        <v>23.634894467999999</v>
      </c>
      <c r="N46" s="17">
        <v>6.2529516581999998</v>
      </c>
      <c r="O46" s="17">
        <v>32.878547789999999</v>
      </c>
      <c r="P46" s="17">
        <v>3.0762211454999999</v>
      </c>
      <c r="Q46" s="17">
        <v>24.669929266</v>
      </c>
      <c r="R46" s="17">
        <v>1.7616003993</v>
      </c>
      <c r="S46" s="17">
        <v>28.673192757999999</v>
      </c>
      <c r="T46" s="17">
        <v>232.71784195000001</v>
      </c>
      <c r="U46" s="17">
        <v>0.18177618770000001</v>
      </c>
      <c r="V46" s="17">
        <v>187.16906223000001</v>
      </c>
      <c r="W46" s="17">
        <v>0.34808640149999998</v>
      </c>
      <c r="X46" s="17">
        <v>13.783616387</v>
      </c>
      <c r="Y46" s="17">
        <v>1.0727627599999999E-2</v>
      </c>
      <c r="Z46" s="17">
        <v>0.50188572659999997</v>
      </c>
      <c r="AF46" s="17" t="s">
        <v>213</v>
      </c>
      <c r="AG46" s="17">
        <v>2.6782423795653498</v>
      </c>
      <c r="AH46" s="17">
        <v>1274.5424325167</v>
      </c>
      <c r="AI46" s="17">
        <v>0.348094238529077</v>
      </c>
      <c r="AJ46" s="17">
        <v>0.12601811937961199</v>
      </c>
      <c r="AK46" s="17">
        <v>0.12601811937961199</v>
      </c>
      <c r="AL46" s="17">
        <v>0.22234372462176899</v>
      </c>
      <c r="AM46" s="17">
        <v>19.393571446243001</v>
      </c>
      <c r="AN46" s="17">
        <v>9.3273553653433396E-4</v>
      </c>
      <c r="AO46" s="17">
        <v>0</v>
      </c>
      <c r="AP46" s="17">
        <v>0</v>
      </c>
      <c r="AQ46" s="17">
        <v>6.2529529825394103</v>
      </c>
      <c r="AR46" s="17">
        <v>0.94138140829170502</v>
      </c>
      <c r="AS46" s="17">
        <v>1.7615753927423701</v>
      </c>
      <c r="AT46" s="17">
        <v>0</v>
      </c>
      <c r="AU46" s="17">
        <v>13.7836324642437</v>
      </c>
      <c r="AV46" s="17">
        <v>0</v>
      </c>
      <c r="AW46" s="17">
        <v>8.9850262803948498E-3</v>
      </c>
      <c r="AX46" s="17">
        <v>0</v>
      </c>
      <c r="AY46" s="17">
        <v>28.2444278330108</v>
      </c>
      <c r="AZ46" s="17">
        <v>1220.00577978154</v>
      </c>
      <c r="BA46" s="17">
        <v>1.9377537089843799</v>
      </c>
      <c r="BB46" s="17">
        <v>1.07278102597728E-2</v>
      </c>
      <c r="BC46" s="17">
        <v>1.07278102597728E-2</v>
      </c>
      <c r="BD46" s="17">
        <v>7.6425652307522698E-2</v>
      </c>
      <c r="BE46" s="17">
        <v>0</v>
      </c>
      <c r="BF46" s="17">
        <v>23.634877602605801</v>
      </c>
      <c r="BG46" s="17">
        <v>0</v>
      </c>
      <c r="BH46" s="17">
        <v>0</v>
      </c>
      <c r="BI46" s="17">
        <v>18.6022625190136</v>
      </c>
      <c r="BJ46" s="17">
        <v>0</v>
      </c>
      <c r="BK46" s="17">
        <v>0</v>
      </c>
      <c r="BL46" s="17">
        <v>835.14978024919299</v>
      </c>
      <c r="BM46" s="17">
        <v>27.682586878184701</v>
      </c>
      <c r="BN46" s="17">
        <v>32.878608060137601</v>
      </c>
      <c r="BO46" s="17">
        <v>0</v>
      </c>
      <c r="BP46" s="17">
        <v>9.7953174178384206</v>
      </c>
      <c r="BQ46" s="17">
        <v>8649.0125807856202</v>
      </c>
      <c r="BR46" s="17">
        <v>0.702055837656266</v>
      </c>
      <c r="BS46" s="17">
        <v>6.8209775231512797</v>
      </c>
      <c r="BT46" s="17">
        <v>0.48252871360720101</v>
      </c>
      <c r="BU46" s="17">
        <v>0</v>
      </c>
      <c r="BV46" s="17">
        <v>24.669893543654201</v>
      </c>
      <c r="BW46" s="17">
        <v>3220.6470011111201</v>
      </c>
      <c r="BX46" s="17">
        <v>0</v>
      </c>
      <c r="BY46" s="17">
        <v>224.55358068821599</v>
      </c>
      <c r="BZ46" s="17">
        <v>729.23236589692897</v>
      </c>
      <c r="CA46" s="17">
        <v>28.673135099125201</v>
      </c>
      <c r="CB46" s="17">
        <v>82.240696702132496</v>
      </c>
      <c r="CC46" s="17">
        <v>211.89569257015901</v>
      </c>
      <c r="CD46" s="17">
        <v>232.71812658732799</v>
      </c>
      <c r="CE46" s="17">
        <v>0.50187348233049001</v>
      </c>
      <c r="CF46" s="17">
        <v>0.181779407658856</v>
      </c>
      <c r="CG46" s="17">
        <v>88.4183903826451</v>
      </c>
      <c r="CH46" s="17">
        <v>6767.3309848597601</v>
      </c>
      <c r="CI46" s="17">
        <v>187.16855480295601</v>
      </c>
      <c r="CJ46" s="17">
        <v>254.36664675533601</v>
      </c>
      <c r="CL46" s="26">
        <f t="shared" si="24"/>
        <v>1.2780537260754143</v>
      </c>
      <c r="CM46" s="40">
        <f t="shared" si="25"/>
        <v>-6.1998410426466893E-7</v>
      </c>
      <c r="CN46" s="40">
        <f t="shared" si="26"/>
        <v>-8.657572004636677E-6</v>
      </c>
      <c r="CO46" s="40">
        <f t="shared" si="27"/>
        <v>1.8801539515629978E-5</v>
      </c>
      <c r="CP46" s="40">
        <f t="shared" si="28"/>
        <v>-3.6549433513815957E-6</v>
      </c>
      <c r="CQ46" s="40">
        <f t="shared" si="29"/>
        <v>-3.2423277545074544E-6</v>
      </c>
      <c r="CR46" s="40">
        <f t="shared" si="30"/>
        <v>-7.1358026245837941E-7</v>
      </c>
      <c r="CS46" s="40">
        <f t="shared" si="31"/>
        <v>2.1179428259984283E-7</v>
      </c>
      <c r="CT46" s="40">
        <f t="shared" si="32"/>
        <v>1.8331143451776634E-6</v>
      </c>
      <c r="CU46" s="40">
        <f t="shared" si="33"/>
        <v>2.1842045661012834</v>
      </c>
      <c r="CV46" s="40">
        <f t="shared" si="34"/>
        <v>-1.4480116831489809E-6</v>
      </c>
      <c r="CW46" s="40">
        <f t="shared" si="35"/>
        <v>-1.4195363284359531E-5</v>
      </c>
      <c r="CX46" s="40">
        <f t="shared" si="36"/>
        <v>-2.0108983078685103E-6</v>
      </c>
      <c r="CY46" s="40">
        <f t="shared" si="37"/>
        <v>1.2231005822089414E-6</v>
      </c>
      <c r="CZ46" s="40">
        <f t="shared" si="38"/>
        <v>1.7713865037743633E-5</v>
      </c>
      <c r="DA46" s="40">
        <f t="shared" si="39"/>
        <v>-2.711062597383442E-6</v>
      </c>
      <c r="DB46" s="40">
        <f t="shared" si="40"/>
        <v>2.2514608566313389E-5</v>
      </c>
      <c r="DC46" s="40">
        <f t="shared" si="41"/>
        <v>1.1664024337662254E-6</v>
      </c>
      <c r="DD46" s="40">
        <f t="shared" si="42"/>
        <v>1.7027042661346872E-5</v>
      </c>
      <c r="DE46" s="40">
        <f t="shared" si="43"/>
        <v>-2.4396528653868455E-5</v>
      </c>
      <c r="DF46" s="40">
        <f t="shared" si="44"/>
        <v>0</v>
      </c>
      <c r="DG46" s="40">
        <f t="shared" si="45"/>
        <v>0</v>
      </c>
      <c r="DH46" s="40">
        <f t="shared" si="46"/>
        <v>0</v>
      </c>
      <c r="DI46" s="40">
        <f t="shared" si="47"/>
        <v>0</v>
      </c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</row>
    <row r="47" spans="1:143" x14ac:dyDescent="0.3">
      <c r="A47" s="32" t="s">
        <v>214</v>
      </c>
      <c r="H47" s="17">
        <v>65765.429281000004</v>
      </c>
      <c r="I47" s="17">
        <v>2.6930789018999999</v>
      </c>
      <c r="J47" s="17">
        <v>1.2045498081999999</v>
      </c>
      <c r="K47" s="17">
        <v>17.664155840999999</v>
      </c>
      <c r="L47" s="17">
        <v>168.57038316000001</v>
      </c>
      <c r="M47" s="17">
        <v>213.68534575999999</v>
      </c>
      <c r="N47" s="17">
        <v>54.576835889000002</v>
      </c>
      <c r="O47" s="17">
        <v>614.70674105000001</v>
      </c>
      <c r="P47" s="17">
        <v>119.8453646</v>
      </c>
      <c r="Q47" s="17">
        <v>130.61075349000001</v>
      </c>
      <c r="R47" s="17">
        <v>50.583336209000002</v>
      </c>
      <c r="S47" s="17">
        <v>189.33834916000001</v>
      </c>
      <c r="T47" s="17">
        <v>2056.1006819999998</v>
      </c>
      <c r="U47" s="17">
        <v>4.0995512718000002</v>
      </c>
      <c r="V47" s="17">
        <v>1754.9612529999999</v>
      </c>
      <c r="W47" s="17">
        <v>1.1408440306000001</v>
      </c>
      <c r="X47" s="17">
        <v>273.19079614999998</v>
      </c>
      <c r="Y47" s="17">
        <v>5.93391474E-2</v>
      </c>
      <c r="Z47" s="17">
        <v>0.35764964999999999</v>
      </c>
      <c r="AF47" s="17" t="s">
        <v>214</v>
      </c>
      <c r="AG47" s="17">
        <v>39.197549134420299</v>
      </c>
      <c r="AH47" s="17">
        <v>13847.5304784534</v>
      </c>
      <c r="AI47" s="17">
        <v>1.14084753997916</v>
      </c>
      <c r="AJ47" s="17">
        <v>2.6930809907408801</v>
      </c>
      <c r="AK47" s="17">
        <v>2.6930809907408801</v>
      </c>
      <c r="AL47" s="17">
        <v>8.8946158322938498</v>
      </c>
      <c r="AM47" s="17">
        <v>259.80573582943703</v>
      </c>
      <c r="AN47" s="17">
        <v>1.20454831905207</v>
      </c>
      <c r="AO47" s="17">
        <v>0</v>
      </c>
      <c r="AP47" s="17">
        <v>0</v>
      </c>
      <c r="AQ47" s="17">
        <v>54.5768513425949</v>
      </c>
      <c r="AR47" s="17">
        <v>17.664143015347801</v>
      </c>
      <c r="AS47" s="17">
        <v>50.5833806410688</v>
      </c>
      <c r="AT47" s="17">
        <v>0</v>
      </c>
      <c r="AU47" s="17">
        <v>273.19037817006898</v>
      </c>
      <c r="AV47" s="17">
        <v>0</v>
      </c>
      <c r="AW47" s="17">
        <v>0.12897638620596899</v>
      </c>
      <c r="AX47" s="17">
        <v>0</v>
      </c>
      <c r="AY47" s="17">
        <v>168.569921668901</v>
      </c>
      <c r="AZ47" s="17">
        <v>10659.1414063067</v>
      </c>
      <c r="BA47" s="17">
        <v>26.941554905485098</v>
      </c>
      <c r="BB47" s="17">
        <v>5.9339139795499103E-2</v>
      </c>
      <c r="BC47" s="17">
        <v>5.9339139795499103E-2</v>
      </c>
      <c r="BD47" s="17">
        <v>0.24868077247260401</v>
      </c>
      <c r="BE47" s="17">
        <v>0</v>
      </c>
      <c r="BF47" s="17">
        <v>213.68520271135401</v>
      </c>
      <c r="BG47" s="17">
        <v>0</v>
      </c>
      <c r="BH47" s="17">
        <v>0</v>
      </c>
      <c r="BI47" s="17">
        <v>14.0903400543367</v>
      </c>
      <c r="BJ47" s="17">
        <v>0</v>
      </c>
      <c r="BK47" s="17">
        <v>0</v>
      </c>
      <c r="BL47" s="17">
        <v>11334.8325690863</v>
      </c>
      <c r="BM47" s="17">
        <v>305.21980397058701</v>
      </c>
      <c r="BN47" s="17">
        <v>614.70713274086302</v>
      </c>
      <c r="BO47" s="17">
        <v>0</v>
      </c>
      <c r="BP47" s="17">
        <v>153.427249424553</v>
      </c>
      <c r="BQ47" s="17">
        <v>84937.116477124306</v>
      </c>
      <c r="BR47" s="17">
        <v>9.5231693698158004</v>
      </c>
      <c r="BS47" s="17">
        <v>60.691000764656501</v>
      </c>
      <c r="BT47" s="17">
        <v>3.3168066972417298</v>
      </c>
      <c r="BU47" s="17">
        <v>0</v>
      </c>
      <c r="BV47" s="17">
        <v>130.61066191658799</v>
      </c>
      <c r="BW47" s="17">
        <v>24497.061007754699</v>
      </c>
      <c r="BX47" s="17">
        <v>0</v>
      </c>
      <c r="BY47" s="17">
        <v>3221.0131758766202</v>
      </c>
      <c r="BZ47" s="17">
        <v>6027.0422169593303</v>
      </c>
      <c r="CA47" s="17">
        <v>189.338214672486</v>
      </c>
      <c r="CB47" s="17">
        <v>1220.01075518942</v>
      </c>
      <c r="CC47" s="17">
        <v>1824.5771431716601</v>
      </c>
      <c r="CD47" s="17">
        <v>2056.09550780684</v>
      </c>
      <c r="CE47" s="17">
        <v>0.35765523657432602</v>
      </c>
      <c r="CF47" s="17">
        <v>4.0995468246032498</v>
      </c>
      <c r="CG47" s="17">
        <v>682.74195398892095</v>
      </c>
      <c r="CH47" s="17">
        <v>65765.361858055403</v>
      </c>
      <c r="CI47" s="17">
        <v>1754.9592731155799</v>
      </c>
      <c r="CJ47" s="17">
        <v>2489.9259669043699</v>
      </c>
      <c r="CL47" s="26">
        <f t="shared" si="24"/>
        <v>1.2915175113070652</v>
      </c>
      <c r="CM47" s="40">
        <f t="shared" si="25"/>
        <v>-1.0252034440951306E-6</v>
      </c>
      <c r="CN47" s="40">
        <f t="shared" si="26"/>
        <v>7.7563300458512571E-7</v>
      </c>
      <c r="CO47" s="40">
        <f t="shared" si="27"/>
        <v>-1.2362692847724586E-6</v>
      </c>
      <c r="CP47" s="40">
        <f t="shared" si="28"/>
        <v>-7.2608350573912911E-7</v>
      </c>
      <c r="CQ47" s="40">
        <f t="shared" si="29"/>
        <v>-2.7376760398344343E-6</v>
      </c>
      <c r="CR47" s="40">
        <f t="shared" si="30"/>
        <v>-6.6943591977378753E-7</v>
      </c>
      <c r="CS47" s="40">
        <f t="shared" si="31"/>
        <v>2.8315300156632043E-7</v>
      </c>
      <c r="CT47" s="40">
        <f t="shared" si="32"/>
        <v>6.3719955688570815E-7</v>
      </c>
      <c r="CU47" s="40">
        <f t="shared" si="33"/>
        <v>0.28021012691343594</v>
      </c>
      <c r="CV47" s="40">
        <f t="shared" si="34"/>
        <v>-7.0111694155621773E-7</v>
      </c>
      <c r="CW47" s="40">
        <f t="shared" si="35"/>
        <v>8.7839340240386036E-7</v>
      </c>
      <c r="CX47" s="40">
        <f t="shared" si="36"/>
        <v>-7.1030255941346015E-7</v>
      </c>
      <c r="CY47" s="40">
        <f t="shared" si="37"/>
        <v>-2.5165076812839705E-6</v>
      </c>
      <c r="CZ47" s="40">
        <f t="shared" si="38"/>
        <v>-1.0848008612561229E-6</v>
      </c>
      <c r="DA47" s="40">
        <f t="shared" si="39"/>
        <v>-1.1281641783644884E-6</v>
      </c>
      <c r="DB47" s="40">
        <f t="shared" si="40"/>
        <v>3.0761252772586663E-6</v>
      </c>
      <c r="DC47" s="40">
        <f t="shared" si="41"/>
        <v>-1.5299927262974166E-6</v>
      </c>
      <c r="DD47" s="40">
        <f t="shared" si="42"/>
        <v>-1.2815318773927068E-7</v>
      </c>
      <c r="DE47" s="40">
        <f t="shared" si="43"/>
        <v>1.5620242676130245E-5</v>
      </c>
      <c r="DF47" s="40">
        <f t="shared" si="44"/>
        <v>0</v>
      </c>
      <c r="DG47" s="40">
        <f t="shared" si="45"/>
        <v>0</v>
      </c>
      <c r="DH47" s="40">
        <f t="shared" si="46"/>
        <v>0</v>
      </c>
      <c r="DI47" s="40">
        <f t="shared" si="47"/>
        <v>0</v>
      </c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</row>
    <row r="48" spans="1:143" x14ac:dyDescent="0.3">
      <c r="A48" s="32" t="s">
        <v>215</v>
      </c>
      <c r="H48" s="17">
        <v>71139.249477000005</v>
      </c>
      <c r="I48" s="17">
        <v>2.0110635928999998</v>
      </c>
      <c r="J48" s="17">
        <v>8.5625350770999997</v>
      </c>
      <c r="K48" s="17">
        <v>8.8003008860000005</v>
      </c>
      <c r="L48" s="17">
        <v>326.05185705999997</v>
      </c>
      <c r="M48" s="17">
        <v>260.83222430000001</v>
      </c>
      <c r="N48" s="17">
        <v>64.936399339000005</v>
      </c>
      <c r="O48" s="17">
        <v>341.20607622</v>
      </c>
      <c r="P48" s="17">
        <v>120.73811608</v>
      </c>
      <c r="Q48" s="17">
        <v>59.84989332</v>
      </c>
      <c r="R48" s="17">
        <v>24.60482962</v>
      </c>
      <c r="S48" s="17">
        <v>326.89512961999998</v>
      </c>
      <c r="T48" s="17">
        <v>2384.9855170999999</v>
      </c>
      <c r="U48" s="17">
        <v>2.8989335683999999</v>
      </c>
      <c r="V48" s="17">
        <v>1822.037002</v>
      </c>
      <c r="W48" s="17">
        <v>4.1660188664</v>
      </c>
      <c r="X48" s="17">
        <v>2140.4448087000001</v>
      </c>
      <c r="Y48" s="17">
        <v>0.33976806209999999</v>
      </c>
      <c r="Z48" s="17">
        <v>1.0554166862000001</v>
      </c>
      <c r="AF48" s="17" t="s">
        <v>215</v>
      </c>
      <c r="AG48" s="17">
        <v>26.1129934099095</v>
      </c>
      <c r="AH48" s="17">
        <v>14823.6398064357</v>
      </c>
      <c r="AI48" s="17">
        <v>4.16598165282163</v>
      </c>
      <c r="AJ48" s="17">
        <v>2.0110608576887801</v>
      </c>
      <c r="AK48" s="17">
        <v>2.0110608576887801</v>
      </c>
      <c r="AL48" s="17">
        <v>2.3062074017113301</v>
      </c>
      <c r="AM48" s="17">
        <v>174.83603176414999</v>
      </c>
      <c r="AN48" s="17">
        <v>8.5624845956343698</v>
      </c>
      <c r="AO48" s="17">
        <v>0</v>
      </c>
      <c r="AP48" s="17">
        <v>0</v>
      </c>
      <c r="AQ48" s="17">
        <v>64.935972152720794</v>
      </c>
      <c r="AR48" s="17">
        <v>8.8002777339842595</v>
      </c>
      <c r="AS48" s="17">
        <v>24.604834592720302</v>
      </c>
      <c r="AT48" s="17">
        <v>0</v>
      </c>
      <c r="AU48" s="17">
        <v>2140.4477190139501</v>
      </c>
      <c r="AV48" s="17">
        <v>0</v>
      </c>
      <c r="AW48" s="17">
        <v>8.1471921343676201E-2</v>
      </c>
      <c r="AX48" s="17">
        <v>0</v>
      </c>
      <c r="AY48" s="17">
        <v>326.04888463452801</v>
      </c>
      <c r="AZ48" s="17">
        <v>10374.3230831563</v>
      </c>
      <c r="BA48" s="17">
        <v>12.6199629078908</v>
      </c>
      <c r="BB48" s="17">
        <v>0.33976815046236403</v>
      </c>
      <c r="BC48" s="17">
        <v>0.33976815046236403</v>
      </c>
      <c r="BD48" s="17">
        <v>0.91468849190385604</v>
      </c>
      <c r="BE48" s="17">
        <v>0</v>
      </c>
      <c r="BF48" s="17">
        <v>260.82997845707598</v>
      </c>
      <c r="BG48" s="17">
        <v>0</v>
      </c>
      <c r="BH48" s="17">
        <v>0</v>
      </c>
      <c r="BI48" s="17">
        <v>44.814866050900697</v>
      </c>
      <c r="BJ48" s="17">
        <v>0</v>
      </c>
      <c r="BK48" s="17">
        <v>0</v>
      </c>
      <c r="BL48" s="17">
        <v>10284.2106638982</v>
      </c>
      <c r="BM48" s="17">
        <v>209.187827916175</v>
      </c>
      <c r="BN48" s="17">
        <v>341.20446479948799</v>
      </c>
      <c r="BO48" s="17">
        <v>0</v>
      </c>
      <c r="BP48" s="17">
        <v>135.25563641747499</v>
      </c>
      <c r="BQ48" s="17">
        <v>93263.6038886225</v>
      </c>
      <c r="BR48" s="17">
        <v>47.144844418635898</v>
      </c>
      <c r="BS48" s="17">
        <v>72.763240773921396</v>
      </c>
      <c r="BT48" s="17">
        <v>5.7757156341139098</v>
      </c>
      <c r="BU48" s="17">
        <v>0</v>
      </c>
      <c r="BV48" s="17">
        <v>59.8494019345558</v>
      </c>
      <c r="BW48" s="17">
        <v>27996.130340270101</v>
      </c>
      <c r="BX48" s="17">
        <v>0</v>
      </c>
      <c r="BY48" s="17">
        <v>2295.6855528924398</v>
      </c>
      <c r="BZ48" s="17">
        <v>6360.9319395336797</v>
      </c>
      <c r="CA48" s="17">
        <v>326.894487940636</v>
      </c>
      <c r="CB48" s="17">
        <v>771.82580000834503</v>
      </c>
      <c r="CC48" s="17">
        <v>1720.74489164392</v>
      </c>
      <c r="CD48" s="17">
        <v>2384.96278034633</v>
      </c>
      <c r="CE48" s="17">
        <v>1.0554025525694799</v>
      </c>
      <c r="CF48" s="17">
        <v>2.8989296892865202</v>
      </c>
      <c r="CG48" s="17">
        <v>1342.1067621992399</v>
      </c>
      <c r="CH48" s="17">
        <v>71138.326712743205</v>
      </c>
      <c r="CI48" s="17">
        <v>1822.01947479196</v>
      </c>
      <c r="CJ48" s="17">
        <v>2060.0825036843398</v>
      </c>
      <c r="CL48" s="26">
        <f t="shared" si="24"/>
        <v>1.3110176777874076</v>
      </c>
      <c r="CM48" s="40">
        <f t="shared" si="25"/>
        <v>-1.2971239696570464E-5</v>
      </c>
      <c r="CN48" s="40">
        <f t="shared" si="26"/>
        <v>-1.3600819135687378E-6</v>
      </c>
      <c r="CO48" s="40">
        <f t="shared" si="27"/>
        <v>-5.8956214690348374E-6</v>
      </c>
      <c r="CP48" s="40">
        <f t="shared" si="28"/>
        <v>-2.6308209277050792E-6</v>
      </c>
      <c r="CQ48" s="40">
        <f t="shared" si="29"/>
        <v>-9.1164193903663586E-6</v>
      </c>
      <c r="CR48" s="40">
        <f t="shared" si="30"/>
        <v>-8.6102970215937562E-6</v>
      </c>
      <c r="CS48" s="40">
        <f t="shared" si="31"/>
        <v>-6.5785335121643805E-6</v>
      </c>
      <c r="CT48" s="40">
        <f t="shared" si="32"/>
        <v>-4.7227192723471193E-6</v>
      </c>
      <c r="CU48" s="40">
        <f t="shared" si="33"/>
        <v>0.12023974539950426</v>
      </c>
      <c r="CV48" s="40">
        <f t="shared" si="34"/>
        <v>-8.2102977455978161E-6</v>
      </c>
      <c r="CW48" s="40">
        <f t="shared" si="35"/>
        <v>2.0210342351927952E-7</v>
      </c>
      <c r="CX48" s="40">
        <f t="shared" si="36"/>
        <v>-1.9629517415141552E-6</v>
      </c>
      <c r="CY48" s="40">
        <f t="shared" si="37"/>
        <v>-9.5332879411388804E-6</v>
      </c>
      <c r="CZ48" s="40">
        <f t="shared" si="38"/>
        <v>-1.3381174105022827E-6</v>
      </c>
      <c r="DA48" s="40">
        <f t="shared" si="39"/>
        <v>-9.6195675613752328E-6</v>
      </c>
      <c r="DB48" s="40">
        <f t="shared" si="40"/>
        <v>-8.9326475859435964E-6</v>
      </c>
      <c r="DC48" s="40">
        <f t="shared" si="41"/>
        <v>1.3596771746542788E-6</v>
      </c>
      <c r="DD48" s="40">
        <f t="shared" si="42"/>
        <v>2.6006671577877159E-7</v>
      </c>
      <c r="DE48" s="40">
        <f t="shared" si="43"/>
        <v>-1.3391517023528526E-5</v>
      </c>
      <c r="DF48" s="40">
        <f t="shared" si="44"/>
        <v>0</v>
      </c>
      <c r="DG48" s="40">
        <f t="shared" si="45"/>
        <v>0</v>
      </c>
      <c r="DH48" s="40">
        <f t="shared" si="46"/>
        <v>0</v>
      </c>
      <c r="DI48" s="40">
        <f t="shared" si="47"/>
        <v>0</v>
      </c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</row>
    <row r="49" spans="1:143" x14ac:dyDescent="0.3">
      <c r="A49" s="32" t="s">
        <v>216</v>
      </c>
      <c r="H49" s="17">
        <v>15934.180047</v>
      </c>
      <c r="I49" s="17">
        <v>0.46302992110000002</v>
      </c>
      <c r="J49" s="17">
        <v>0.13135076649999999</v>
      </c>
      <c r="K49" s="17">
        <v>2.4769064661</v>
      </c>
      <c r="L49" s="17">
        <v>72.261321851999995</v>
      </c>
      <c r="M49" s="17">
        <v>65.066006064999996</v>
      </c>
      <c r="N49" s="17">
        <v>16.102416795</v>
      </c>
      <c r="O49" s="17">
        <v>84.717123512000001</v>
      </c>
      <c r="P49" s="17">
        <v>37.696106036000003</v>
      </c>
      <c r="Q49" s="17">
        <v>58.712670025000001</v>
      </c>
      <c r="R49" s="17">
        <v>8.4249795485999996</v>
      </c>
      <c r="S49" s="17">
        <v>78.362781221000006</v>
      </c>
      <c r="T49" s="17">
        <v>582.42110772000001</v>
      </c>
      <c r="U49" s="17">
        <v>0.66866943140000001</v>
      </c>
      <c r="V49" s="17">
        <v>478.44275103000001</v>
      </c>
      <c r="W49" s="17">
        <v>0.96111022719999994</v>
      </c>
      <c r="X49" s="17">
        <v>18.158836432000001</v>
      </c>
      <c r="Y49" s="17">
        <v>2.7491083499999999E-2</v>
      </c>
      <c r="Z49" s="17">
        <v>0.3351497906</v>
      </c>
      <c r="AF49" s="17" t="s">
        <v>216</v>
      </c>
      <c r="AG49" s="17">
        <v>7.1344227237134596</v>
      </c>
      <c r="AH49" s="17">
        <v>3476.3621565072399</v>
      </c>
      <c r="AI49" s="17">
        <v>0.96109839227169602</v>
      </c>
      <c r="AJ49" s="17">
        <v>0.46302865477787603</v>
      </c>
      <c r="AK49" s="17">
        <v>0.46302865477787603</v>
      </c>
      <c r="AL49" s="17">
        <v>0.52093308584136599</v>
      </c>
      <c r="AM49" s="17">
        <v>49.096172878047398</v>
      </c>
      <c r="AN49" s="17">
        <v>0.13135015605853301</v>
      </c>
      <c r="AO49" s="17">
        <v>0</v>
      </c>
      <c r="AP49" s="17">
        <v>0</v>
      </c>
      <c r="AQ49" s="17">
        <v>16.1023989750657</v>
      </c>
      <c r="AR49" s="17">
        <v>2.47691858564506</v>
      </c>
      <c r="AS49" s="17">
        <v>8.4249956131792203</v>
      </c>
      <c r="AT49" s="17">
        <v>0</v>
      </c>
      <c r="AU49" s="17">
        <v>18.158840404127002</v>
      </c>
      <c r="AV49" s="17">
        <v>0</v>
      </c>
      <c r="AW49" s="17">
        <v>2.35161207035069E-2</v>
      </c>
      <c r="AX49" s="17">
        <v>0</v>
      </c>
      <c r="AY49" s="17">
        <v>72.261218958535906</v>
      </c>
      <c r="AZ49" s="17">
        <v>2610.06258253234</v>
      </c>
      <c r="BA49" s="17">
        <v>4.8260883374063699</v>
      </c>
      <c r="BB49" s="17">
        <v>2.74910618550681E-2</v>
      </c>
      <c r="BC49" s="17">
        <v>2.74910618550681E-2</v>
      </c>
      <c r="BD49" s="17">
        <v>0.21102067382970299</v>
      </c>
      <c r="BE49" s="17">
        <v>0</v>
      </c>
      <c r="BF49" s="17">
        <v>65.065881663279796</v>
      </c>
      <c r="BG49" s="17">
        <v>0</v>
      </c>
      <c r="BH49" s="17">
        <v>0</v>
      </c>
      <c r="BI49" s="17">
        <v>12.4795964078004</v>
      </c>
      <c r="BJ49" s="17">
        <v>0</v>
      </c>
      <c r="BK49" s="17">
        <v>0</v>
      </c>
      <c r="BL49" s="17">
        <v>2743.98585694658</v>
      </c>
      <c r="BM49" s="17">
        <v>59.087453756728799</v>
      </c>
      <c r="BN49" s="17">
        <v>84.717269625467793</v>
      </c>
      <c r="BO49" s="17">
        <v>0</v>
      </c>
      <c r="BP49" s="17">
        <v>53.599486504338302</v>
      </c>
      <c r="BQ49" s="17">
        <v>21106.299877533202</v>
      </c>
      <c r="BR49" s="17">
        <v>1.6890584092814001</v>
      </c>
      <c r="BS49" s="17">
        <v>19.7992399136008</v>
      </c>
      <c r="BT49" s="17">
        <v>1.3323198284970701</v>
      </c>
      <c r="BU49" s="17">
        <v>0</v>
      </c>
      <c r="BV49" s="17">
        <v>58.712567452504103</v>
      </c>
      <c r="BW49" s="17">
        <v>6421.93249522313</v>
      </c>
      <c r="BX49" s="17">
        <v>0</v>
      </c>
      <c r="BY49" s="17">
        <v>596.87765795090502</v>
      </c>
      <c r="BZ49" s="17">
        <v>1573.95877475152</v>
      </c>
      <c r="CA49" s="17">
        <v>78.362804692604001</v>
      </c>
      <c r="CB49" s="17">
        <v>216.53527535887699</v>
      </c>
      <c r="CC49" s="17">
        <v>422.233577687207</v>
      </c>
      <c r="CD49" s="17">
        <v>582.41986218818101</v>
      </c>
      <c r="CE49" s="17">
        <v>0.33514305894734697</v>
      </c>
      <c r="CF49" s="17">
        <v>0.66866372189255796</v>
      </c>
      <c r="CG49" s="17">
        <v>240.37012794808101</v>
      </c>
      <c r="CH49" s="17">
        <v>15934.167039468201</v>
      </c>
      <c r="CI49" s="17">
        <v>478.44098374609899</v>
      </c>
      <c r="CJ49" s="17">
        <v>579.93548114385203</v>
      </c>
      <c r="CL49" s="26">
        <f t="shared" si="24"/>
        <v>1.3245938633160972</v>
      </c>
      <c r="CM49" s="40">
        <f t="shared" si="25"/>
        <v>-8.1632890810420068E-7</v>
      </c>
      <c r="CN49" s="40">
        <f t="shared" si="26"/>
        <v>-2.7348602461490315E-6</v>
      </c>
      <c r="CO49" s="40">
        <f t="shared" si="27"/>
        <v>-4.6474145774100076E-6</v>
      </c>
      <c r="CP49" s="40">
        <f t="shared" si="28"/>
        <v>4.8930168441350239E-6</v>
      </c>
      <c r="CQ49" s="40">
        <f t="shared" si="29"/>
        <v>-1.4239078590241752E-6</v>
      </c>
      <c r="CR49" s="40">
        <f t="shared" si="30"/>
        <v>-1.911931094641177E-6</v>
      </c>
      <c r="CS49" s="40">
        <f t="shared" si="31"/>
        <v>-1.1066620946773954E-6</v>
      </c>
      <c r="CT49" s="40">
        <f t="shared" si="32"/>
        <v>1.7247217768409953E-6</v>
      </c>
      <c r="CU49" s="40">
        <f t="shared" si="33"/>
        <v>0.42188390634169154</v>
      </c>
      <c r="CV49" s="40">
        <f t="shared" si="34"/>
        <v>-1.7470248900990222E-6</v>
      </c>
      <c r="CW49" s="40">
        <f t="shared" si="35"/>
        <v>1.9067796103224051E-6</v>
      </c>
      <c r="CX49" s="40">
        <f t="shared" si="36"/>
        <v>2.9952489727645567E-7</v>
      </c>
      <c r="CY49" s="40">
        <f t="shared" si="37"/>
        <v>-2.1385416882826926E-6</v>
      </c>
      <c r="CZ49" s="40">
        <f t="shared" si="38"/>
        <v>-8.5386099228421075E-6</v>
      </c>
      <c r="DA49" s="40">
        <f t="shared" si="39"/>
        <v>-3.693825221957686E-6</v>
      </c>
      <c r="DB49" s="40">
        <f t="shared" si="40"/>
        <v>-1.2313809560013468E-5</v>
      </c>
      <c r="DC49" s="40">
        <f t="shared" si="41"/>
        <v>2.1874347596695017E-7</v>
      </c>
      <c r="DD49" s="40">
        <f t="shared" si="42"/>
        <v>-7.8734371815161386E-7</v>
      </c>
      <c r="DE49" s="40">
        <f t="shared" si="43"/>
        <v>-2.0085504576844504E-5</v>
      </c>
      <c r="DF49" s="40">
        <f t="shared" si="44"/>
        <v>0</v>
      </c>
      <c r="DG49" s="40">
        <f t="shared" si="45"/>
        <v>0</v>
      </c>
      <c r="DH49" s="40">
        <f t="shared" si="46"/>
        <v>0</v>
      </c>
      <c r="DI49" s="40">
        <f t="shared" si="47"/>
        <v>0</v>
      </c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</row>
    <row r="50" spans="1:143" x14ac:dyDescent="0.3">
      <c r="A50" s="32" t="s">
        <v>217</v>
      </c>
      <c r="H50" s="17">
        <v>71364.634197000007</v>
      </c>
      <c r="I50" s="17">
        <v>1.528749868</v>
      </c>
      <c r="J50" s="17">
        <v>36.875098532999999</v>
      </c>
      <c r="K50" s="17">
        <v>7.2973374618999998</v>
      </c>
      <c r="L50" s="17">
        <v>339.30935517</v>
      </c>
      <c r="M50" s="17">
        <v>211.58350862</v>
      </c>
      <c r="N50" s="17">
        <v>47.898425904</v>
      </c>
      <c r="O50" s="17">
        <v>280.61747365000002</v>
      </c>
      <c r="P50" s="17">
        <v>374.92898699</v>
      </c>
      <c r="Q50" s="17">
        <v>189.73109658000001</v>
      </c>
      <c r="R50" s="17">
        <v>21.912898474999999</v>
      </c>
      <c r="S50" s="17">
        <v>249.38672536000001</v>
      </c>
      <c r="T50" s="17">
        <v>2179.5134609000002</v>
      </c>
      <c r="U50" s="17">
        <v>2.2021734841999998</v>
      </c>
      <c r="V50" s="17">
        <v>1920.2462552</v>
      </c>
      <c r="W50" s="17">
        <v>3.1186397517</v>
      </c>
      <c r="X50" s="17">
        <v>612.86283229000003</v>
      </c>
      <c r="Y50" s="17">
        <v>0.14847408810000001</v>
      </c>
      <c r="Z50" s="17">
        <v>1.9776221172999999</v>
      </c>
      <c r="AF50" s="17" t="s">
        <v>217</v>
      </c>
      <c r="AG50" s="17">
        <v>21.306399582317599</v>
      </c>
      <c r="AH50" s="17">
        <v>11375.704672034801</v>
      </c>
      <c r="AI50" s="17">
        <v>3.1186361300716001</v>
      </c>
      <c r="AJ50" s="17">
        <v>1.52875315917907</v>
      </c>
      <c r="AK50" s="17">
        <v>1.52875315917907</v>
      </c>
      <c r="AL50" s="17">
        <v>3.23309702477719</v>
      </c>
      <c r="AM50" s="17">
        <v>146.906239589254</v>
      </c>
      <c r="AN50" s="17">
        <v>36.875020274680203</v>
      </c>
      <c r="AO50" s="17">
        <v>0</v>
      </c>
      <c r="AP50" s="17">
        <v>0</v>
      </c>
      <c r="AQ50" s="17">
        <v>47.898536263780699</v>
      </c>
      <c r="AR50" s="17">
        <v>7.2973157408306504</v>
      </c>
      <c r="AS50" s="17">
        <v>21.9128648744522</v>
      </c>
      <c r="AT50" s="17">
        <v>0</v>
      </c>
      <c r="AU50" s="17">
        <v>612.86276518791601</v>
      </c>
      <c r="AV50" s="17">
        <v>0</v>
      </c>
      <c r="AW50" s="17">
        <v>6.8363094150548004E-2</v>
      </c>
      <c r="AX50" s="17">
        <v>0</v>
      </c>
      <c r="AY50" s="17">
        <v>339.30874525940402</v>
      </c>
      <c r="AZ50" s="17">
        <v>8906.2996116159902</v>
      </c>
      <c r="BA50" s="17">
        <v>12.2106570277864</v>
      </c>
      <c r="BB50" s="17">
        <v>0.14847457388108701</v>
      </c>
      <c r="BC50" s="17">
        <v>0.14847457388108701</v>
      </c>
      <c r="BD50" s="17">
        <v>0.684717794355725</v>
      </c>
      <c r="BE50" s="17">
        <v>0</v>
      </c>
      <c r="BF50" s="17">
        <v>211.58299685955399</v>
      </c>
      <c r="BG50" s="17">
        <v>0</v>
      </c>
      <c r="BH50" s="17">
        <v>0</v>
      </c>
      <c r="BI50" s="17">
        <v>74.842058178500906</v>
      </c>
      <c r="BJ50" s="17">
        <v>0</v>
      </c>
      <c r="BK50" s="17">
        <v>0</v>
      </c>
      <c r="BL50" s="17">
        <v>13569.8236010703</v>
      </c>
      <c r="BM50" s="17">
        <v>237.63641007047201</v>
      </c>
      <c r="BN50" s="17">
        <v>280.617604271885</v>
      </c>
      <c r="BO50" s="17">
        <v>0</v>
      </c>
      <c r="BP50" s="17">
        <v>426.33077616401698</v>
      </c>
      <c r="BQ50" s="17">
        <v>88278.688210122506</v>
      </c>
      <c r="BR50" s="17">
        <v>20.782474969756802</v>
      </c>
      <c r="BS50" s="17">
        <v>186.10786008277199</v>
      </c>
      <c r="BT50" s="17">
        <v>4.3647247509052702</v>
      </c>
      <c r="BU50" s="17">
        <v>0</v>
      </c>
      <c r="BV50" s="17">
        <v>189.73108171453401</v>
      </c>
      <c r="BW50" s="17">
        <v>26408.521302204001</v>
      </c>
      <c r="BX50" s="17">
        <v>0</v>
      </c>
      <c r="BY50" s="17">
        <v>1956.56138851678</v>
      </c>
      <c r="BZ50" s="17">
        <v>8535.9721862420192</v>
      </c>
      <c r="CA50" s="17">
        <v>249.386453641407</v>
      </c>
      <c r="CB50" s="17">
        <v>639.06256781411298</v>
      </c>
      <c r="CC50" s="17">
        <v>1684.59310662282</v>
      </c>
      <c r="CD50" s="17">
        <v>2179.5050903685001</v>
      </c>
      <c r="CE50" s="17">
        <v>1.9776050578094899</v>
      </c>
      <c r="CF50" s="17">
        <v>2.2021742186233202</v>
      </c>
      <c r="CG50" s="17">
        <v>868.63406380251001</v>
      </c>
      <c r="CH50" s="17">
        <v>71364.564212261001</v>
      </c>
      <c r="CI50" s="17">
        <v>1920.23505735552</v>
      </c>
      <c r="CJ50" s="17">
        <v>3396.2291204488101</v>
      </c>
      <c r="CL50" s="26">
        <f t="shared" si="24"/>
        <v>1.2370101209832025</v>
      </c>
      <c r="CM50" s="40">
        <f t="shared" si="25"/>
        <v>-9.8066415940478952E-7</v>
      </c>
      <c r="CN50" s="40">
        <f t="shared" si="26"/>
        <v>2.1528564867499427E-6</v>
      </c>
      <c r="CO50" s="40">
        <f t="shared" si="27"/>
        <v>-2.1222538490571444E-6</v>
      </c>
      <c r="CP50" s="40">
        <f t="shared" si="28"/>
        <v>-2.976574601736203E-6</v>
      </c>
      <c r="CQ50" s="40">
        <f t="shared" si="29"/>
        <v>-1.7975059829334473E-6</v>
      </c>
      <c r="CR50" s="40">
        <f t="shared" si="30"/>
        <v>-2.4187161341381453E-6</v>
      </c>
      <c r="CS50" s="40">
        <f t="shared" si="31"/>
        <v>2.3040377343512465E-6</v>
      </c>
      <c r="CT50" s="40">
        <f t="shared" si="32"/>
        <v>4.6548022572756015E-7</v>
      </c>
      <c r="CU50" s="40">
        <f t="shared" si="33"/>
        <v>0.13709739966141363</v>
      </c>
      <c r="CV50" s="40">
        <f t="shared" si="34"/>
        <v>-7.8350182270852862E-8</v>
      </c>
      <c r="CW50" s="40">
        <f t="shared" si="35"/>
        <v>-1.5333684786913712E-6</v>
      </c>
      <c r="CX50" s="40">
        <f t="shared" si="36"/>
        <v>-1.0895471385660196E-6</v>
      </c>
      <c r="CY50" s="40">
        <f t="shared" si="37"/>
        <v>-3.8405504945220911E-6</v>
      </c>
      <c r="CZ50" s="40">
        <f t="shared" si="38"/>
        <v>3.3349930223493864E-7</v>
      </c>
      <c r="DA50" s="40">
        <f t="shared" si="39"/>
        <v>-5.8314627353874397E-6</v>
      </c>
      <c r="DB50" s="40">
        <f t="shared" si="40"/>
        <v>-1.1612846266925144E-6</v>
      </c>
      <c r="DC50" s="40">
        <f t="shared" si="41"/>
        <v>-1.0948956353993206E-7</v>
      </c>
      <c r="DD50" s="40">
        <f t="shared" si="42"/>
        <v>3.2718240146251601E-6</v>
      </c>
      <c r="DE50" s="40">
        <f t="shared" si="43"/>
        <v>-8.6262640171613523E-6</v>
      </c>
      <c r="DF50" s="40">
        <f t="shared" si="44"/>
        <v>0</v>
      </c>
      <c r="DG50" s="40">
        <f t="shared" si="45"/>
        <v>0</v>
      </c>
      <c r="DH50" s="40">
        <f t="shared" si="46"/>
        <v>0</v>
      </c>
      <c r="DI50" s="40">
        <f t="shared" si="47"/>
        <v>0</v>
      </c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</row>
    <row r="51" spans="1:143" x14ac:dyDescent="0.3">
      <c r="A51" s="32" t="s">
        <v>218</v>
      </c>
      <c r="H51" s="17">
        <v>8495.2815640000008</v>
      </c>
      <c r="I51" s="17">
        <v>0.15088313580000001</v>
      </c>
      <c r="J51" s="17">
        <v>0.79377886580000001</v>
      </c>
      <c r="K51" s="17">
        <v>0.88349273169999998</v>
      </c>
      <c r="L51" s="17">
        <v>27.388992214000002</v>
      </c>
      <c r="M51" s="17">
        <v>23.229915067</v>
      </c>
      <c r="N51" s="17">
        <v>5.4720991514000001</v>
      </c>
      <c r="O51" s="17">
        <v>32.212627257999998</v>
      </c>
      <c r="P51" s="17">
        <v>55.060817720999999</v>
      </c>
      <c r="Q51" s="17">
        <v>18.92348256</v>
      </c>
      <c r="R51" s="17">
        <v>1.8952154726999999</v>
      </c>
      <c r="S51" s="17">
        <v>25.974483399</v>
      </c>
      <c r="T51" s="17">
        <v>224.13304937999999</v>
      </c>
      <c r="U51" s="17">
        <v>0.21719469790000001</v>
      </c>
      <c r="V51" s="17">
        <v>200.42095990000001</v>
      </c>
      <c r="W51" s="17">
        <v>0.31218422010000002</v>
      </c>
      <c r="X51" s="17">
        <v>40.090456988</v>
      </c>
      <c r="Y51" s="17">
        <v>1.2588113499999999E-2</v>
      </c>
      <c r="Z51" s="17">
        <v>0.48334641220000002</v>
      </c>
      <c r="AF51" s="17" t="s">
        <v>218</v>
      </c>
      <c r="AG51" s="17">
        <v>2.5135607158980799</v>
      </c>
      <c r="AH51" s="17">
        <v>1142.9584443528199</v>
      </c>
      <c r="AI51" s="17">
        <v>0.31217873654987599</v>
      </c>
      <c r="AJ51" s="17">
        <v>0.15088078166248101</v>
      </c>
      <c r="AK51" s="17">
        <v>0.15088078166248101</v>
      </c>
      <c r="AL51" s="17">
        <v>0.27797635613121902</v>
      </c>
      <c r="AM51" s="17">
        <v>18.212249239836101</v>
      </c>
      <c r="AN51" s="17">
        <v>0.79376854949836995</v>
      </c>
      <c r="AO51" s="17">
        <v>0</v>
      </c>
      <c r="AP51" s="17">
        <v>0</v>
      </c>
      <c r="AQ51" s="17">
        <v>5.4720603230443503</v>
      </c>
      <c r="AR51" s="17">
        <v>0.88349441875712098</v>
      </c>
      <c r="AS51" s="17">
        <v>1.89520361544834</v>
      </c>
      <c r="AT51" s="17">
        <v>0</v>
      </c>
      <c r="AU51" s="17">
        <v>40.090437152056097</v>
      </c>
      <c r="AV51" s="17">
        <v>0</v>
      </c>
      <c r="AW51" s="17">
        <v>8.4727891145256907E-3</v>
      </c>
      <c r="AX51" s="17">
        <v>0</v>
      </c>
      <c r="AY51" s="17">
        <v>27.388628255450101</v>
      </c>
      <c r="AZ51" s="17">
        <v>1131.7671545027999</v>
      </c>
      <c r="BA51" s="17">
        <v>1.9058441128022301</v>
      </c>
      <c r="BB51" s="17">
        <v>1.2588030754079899E-2</v>
      </c>
      <c r="BC51" s="17">
        <v>1.2588030754079899E-2</v>
      </c>
      <c r="BD51" s="17">
        <v>6.8544656059348397E-2</v>
      </c>
      <c r="BE51" s="17">
        <v>0</v>
      </c>
      <c r="BF51" s="17">
        <v>23.229701548603501</v>
      </c>
      <c r="BG51" s="17">
        <v>0</v>
      </c>
      <c r="BH51" s="17">
        <v>0</v>
      </c>
      <c r="BI51" s="17">
        <v>17.984659333067899</v>
      </c>
      <c r="BJ51" s="17">
        <v>0</v>
      </c>
      <c r="BK51" s="17">
        <v>0</v>
      </c>
      <c r="BL51" s="17">
        <v>1474.4850636348399</v>
      </c>
      <c r="BM51" s="17">
        <v>29.928297692869599</v>
      </c>
      <c r="BN51" s="17">
        <v>32.212260341504702</v>
      </c>
      <c r="BO51" s="17">
        <v>0</v>
      </c>
      <c r="BP51" s="17">
        <v>60.1805435057667</v>
      </c>
      <c r="BQ51" s="17">
        <v>10186.502258084</v>
      </c>
      <c r="BR51" s="17">
        <v>1.7225705301446801</v>
      </c>
      <c r="BS51" s="17">
        <v>23.729976580631298</v>
      </c>
      <c r="BT51" s="17">
        <v>0.432751960064651</v>
      </c>
      <c r="BU51" s="17">
        <v>0</v>
      </c>
      <c r="BV51" s="17">
        <v>18.923030516598001</v>
      </c>
      <c r="BW51" s="17">
        <v>3419.5357459084898</v>
      </c>
      <c r="BX51" s="17">
        <v>0</v>
      </c>
      <c r="BY51" s="17">
        <v>215.372416634225</v>
      </c>
      <c r="BZ51" s="17">
        <v>1088.5759322628201</v>
      </c>
      <c r="CA51" s="17">
        <v>25.9743972935123</v>
      </c>
      <c r="CB51" s="17">
        <v>77.134167903353699</v>
      </c>
      <c r="CC51" s="17">
        <v>204.68415804961299</v>
      </c>
      <c r="CD51" s="17">
        <v>224.130304443565</v>
      </c>
      <c r="CE51" s="17">
        <v>0.48333647433279397</v>
      </c>
      <c r="CF51" s="17">
        <v>0.21719611289769999</v>
      </c>
      <c r="CG51" s="17">
        <v>83.696289018866096</v>
      </c>
      <c r="CH51" s="17">
        <v>8495.1594517105095</v>
      </c>
      <c r="CI51" s="17">
        <v>200.41841935736301</v>
      </c>
      <c r="CJ51" s="17">
        <v>421.30049111696098</v>
      </c>
      <c r="CL51" s="26">
        <f t="shared" si="24"/>
        <v>1.1990948864453552</v>
      </c>
      <c r="CM51" s="40">
        <f t="shared" si="25"/>
        <v>-1.4374130930367078E-5</v>
      </c>
      <c r="CN51" s="40">
        <f t="shared" si="26"/>
        <v>-1.5602389932607363E-5</v>
      </c>
      <c r="CO51" s="40">
        <f t="shared" si="27"/>
        <v>-1.2996442806104843E-5</v>
      </c>
      <c r="CP51" s="40">
        <f t="shared" si="28"/>
        <v>1.9095314092243693E-6</v>
      </c>
      <c r="CQ51" s="40">
        <f t="shared" si="29"/>
        <v>-1.3288497329772549E-5</v>
      </c>
      <c r="CR51" s="40">
        <f t="shared" si="30"/>
        <v>-9.1915272132373805E-6</v>
      </c>
      <c r="CS51" s="40">
        <f t="shared" si="31"/>
        <v>-7.0956966559898121E-6</v>
      </c>
      <c r="CT51" s="40">
        <f t="shared" si="32"/>
        <v>-1.1390455437135326E-5</v>
      </c>
      <c r="CU51" s="40">
        <f t="shared" si="33"/>
        <v>9.2983104804381711E-2</v>
      </c>
      <c r="CV51" s="40">
        <f t="shared" si="34"/>
        <v>-2.3887960398735762E-5</v>
      </c>
      <c r="CW51" s="40">
        <f t="shared" si="35"/>
        <v>-6.2564134952799354E-6</v>
      </c>
      <c r="CX51" s="40">
        <f t="shared" si="36"/>
        <v>-3.3150028963907701E-6</v>
      </c>
      <c r="CY51" s="40">
        <f t="shared" si="37"/>
        <v>-1.2246906213012707E-5</v>
      </c>
      <c r="CZ51" s="40">
        <f t="shared" si="38"/>
        <v>6.5148814113077962E-6</v>
      </c>
      <c r="DA51" s="40">
        <f t="shared" si="39"/>
        <v>-1.267603267779326E-5</v>
      </c>
      <c r="DB51" s="40">
        <f t="shared" si="40"/>
        <v>-1.7565109864533583E-5</v>
      </c>
      <c r="DC51" s="40">
        <f t="shared" si="41"/>
        <v>-4.9477969055011394E-7</v>
      </c>
      <c r="DD51" s="40">
        <f t="shared" si="42"/>
        <v>-6.5733376252287165E-6</v>
      </c>
      <c r="DE51" s="40">
        <f t="shared" si="43"/>
        <v>-2.0560548201467781E-5</v>
      </c>
      <c r="DF51" s="40">
        <f t="shared" si="44"/>
        <v>0</v>
      </c>
      <c r="DG51" s="40">
        <f t="shared" si="45"/>
        <v>0</v>
      </c>
      <c r="DH51" s="40">
        <f t="shared" si="46"/>
        <v>0</v>
      </c>
      <c r="DI51" s="40">
        <f t="shared" si="47"/>
        <v>0</v>
      </c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</row>
    <row r="52" spans="1:143" x14ac:dyDescent="0.3">
      <c r="H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</row>
    <row r="53" spans="1:143" x14ac:dyDescent="0.3">
      <c r="H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</row>
    <row r="54" spans="1:143" x14ac:dyDescent="0.3">
      <c r="A54" s="32" t="s">
        <v>332</v>
      </c>
      <c r="H54" s="17">
        <v>584.24103522999997</v>
      </c>
      <c r="I54" s="17">
        <v>7.4765711E-3</v>
      </c>
      <c r="J54" s="17">
        <v>0.22370400539999999</v>
      </c>
      <c r="K54" s="17">
        <v>1.67253705E-2</v>
      </c>
      <c r="L54" s="17">
        <v>1.292911951</v>
      </c>
      <c r="M54" s="17">
        <v>1.8600313339000001</v>
      </c>
      <c r="N54" s="17">
        <v>0.30421700260000001</v>
      </c>
      <c r="O54" s="17">
        <v>7.3549712937000002</v>
      </c>
      <c r="P54" s="17">
        <v>3.2936997237000001</v>
      </c>
      <c r="Q54" s="17">
        <v>0.1931392244</v>
      </c>
      <c r="R54" s="17">
        <v>4.5546508499999999E-2</v>
      </c>
      <c r="S54" s="17">
        <v>0.89261329290000002</v>
      </c>
      <c r="T54" s="17">
        <v>8.6431381789999993</v>
      </c>
      <c r="U54" s="17">
        <v>0.32397975239999999</v>
      </c>
      <c r="V54" s="17">
        <v>10.769685181</v>
      </c>
      <c r="W54" s="17">
        <v>4.1720975600000001E-2</v>
      </c>
      <c r="X54" s="17">
        <v>46.602212100000003</v>
      </c>
      <c r="Y54" s="17">
        <v>6.1340659000000001E-3</v>
      </c>
      <c r="Z54" s="17">
        <v>1.2530683999999999E-3</v>
      </c>
      <c r="AA54" s="17">
        <v>6.7107102999999996E-3</v>
      </c>
      <c r="AB54" s="17">
        <v>1.7952848E-2</v>
      </c>
      <c r="AF54" s="17" t="s">
        <v>333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L54" s="26" t="e">
        <f t="shared" ref="CL54:CL59" si="48">BQ54/CH54</f>
        <v>#DIV/0!</v>
      </c>
      <c r="CM54" s="40">
        <f t="shared" ref="CM54:CM59" si="49">(CH54-H54)/(H54+1E-50)</f>
        <v>-1</v>
      </c>
      <c r="CN54" s="40">
        <f t="shared" ref="CN54:CN59" si="50">(AK54-I54)/(I54+1E-50)</f>
        <v>-1</v>
      </c>
      <c r="CO54" s="40">
        <f t="shared" ref="CO54:CO59" si="51">(AN54-J54)/(J54+1E-50)</f>
        <v>-1</v>
      </c>
      <c r="CP54" s="40">
        <f t="shared" ref="CP54:CP59" si="52">(AR54-K54)/(K54+1E-50)</f>
        <v>-1</v>
      </c>
      <c r="CQ54" s="40">
        <f t="shared" ref="CQ54:CQ59" si="53">(AY54-L54)/(L54+1E-50)</f>
        <v>-1</v>
      </c>
      <c r="CR54" s="40">
        <f t="shared" ref="CR54:CR59" si="54">(BF54-M54)/(M54+1E-50)</f>
        <v>-1</v>
      </c>
      <c r="CS54" s="40">
        <f t="shared" ref="CS54:CS59" si="55">(AQ54-N54)/(N54+1E-50)</f>
        <v>-1</v>
      </c>
      <c r="CT54" s="40">
        <f t="shared" ref="CT54:CT59" si="56">(BN54-O54)/(O54+1E-50)</f>
        <v>-1</v>
      </c>
      <c r="CU54" s="40">
        <f t="shared" ref="CU54:CU59" si="57">(BP54-P54)/(P54+1E-50)</f>
        <v>-1</v>
      </c>
      <c r="CV54" s="40">
        <f t="shared" ref="CV54:CV59" si="58">(BV54-Q54)/(Q54+1E-50)</f>
        <v>-1</v>
      </c>
      <c r="CW54" s="40">
        <f t="shared" ref="CW54:CW59" si="59">(AS54-R54)/(R54+1E-50)</f>
        <v>-1</v>
      </c>
      <c r="CX54" s="40">
        <f t="shared" ref="CX54:CX59" si="60">(CA54-S54)/(S54+1E-50)</f>
        <v>-1</v>
      </c>
      <c r="CY54" s="40">
        <f t="shared" ref="CY54:CY59" si="61">(CD54-T54)/(T54+1E-50)</f>
        <v>-1</v>
      </c>
      <c r="CZ54" s="40">
        <f t="shared" ref="CZ54:CZ59" si="62">(CF54-U54)/(U54+1E-50)</f>
        <v>-1</v>
      </c>
      <c r="DA54" s="40">
        <f t="shared" ref="DA54:DA59" si="63">(CI54-V54)/(V54+1E-50)</f>
        <v>-1</v>
      </c>
      <c r="DB54" s="40">
        <f t="shared" ref="DB54:DB59" si="64">(AI54-W54)/(W54+1E-50)</f>
        <v>-1</v>
      </c>
      <c r="DC54" s="40">
        <f t="shared" ref="DC54:DC59" si="65">(AU54-X54)/(X54+1E-50)</f>
        <v>-1</v>
      </c>
      <c r="DD54" s="40">
        <f t="shared" ref="DD54:DD59" si="66">(BB54-Y54)/(Y54+1E-50)</f>
        <v>-1</v>
      </c>
      <c r="DE54" s="40">
        <f t="shared" ref="DE54:DE59" si="67">(CE54-Z54)/(Z54+1E-50)</f>
        <v>-1</v>
      </c>
      <c r="DF54" s="40">
        <f t="shared" ref="DF54:DF59" si="68">(AT54-AA54)/(AA54+1E-50)</f>
        <v>-1</v>
      </c>
      <c r="DG54" s="40">
        <f t="shared" ref="DG54:DG59" si="69">(BU54-AB54)/(AB54+1E-50)</f>
        <v>-1</v>
      </c>
      <c r="DH54" s="40">
        <f t="shared" ref="DH54:DH59" si="70">(AP54-AC54)/(AC54+1E-50)</f>
        <v>0</v>
      </c>
      <c r="DI54" s="40">
        <f t="shared" ref="DI54:DI59" si="71">(BG54+BH54+BX54-AD54)/(AD54+1E-50)</f>
        <v>0</v>
      </c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</row>
    <row r="55" spans="1:143" x14ac:dyDescent="0.3">
      <c r="A55" s="32" t="s">
        <v>334</v>
      </c>
      <c r="H55" s="17">
        <v>11494.81409</v>
      </c>
      <c r="I55" s="17">
        <v>0.18804300239999999</v>
      </c>
      <c r="J55" s="17">
        <v>5.4531418766000002</v>
      </c>
      <c r="K55" s="17">
        <v>0.98402240659999995</v>
      </c>
      <c r="L55" s="17">
        <v>42.398635841000001</v>
      </c>
      <c r="M55" s="17">
        <v>24.948957218</v>
      </c>
      <c r="N55" s="17">
        <v>6.3176334326000001</v>
      </c>
      <c r="O55" s="17">
        <v>33.776985715999999</v>
      </c>
      <c r="P55" s="17">
        <v>113.51048306</v>
      </c>
      <c r="Q55" s="17">
        <v>58.298517736999997</v>
      </c>
      <c r="R55" s="17">
        <v>3.0506373333000001</v>
      </c>
      <c r="S55" s="17">
        <v>31.679828746999998</v>
      </c>
      <c r="T55" s="17">
        <v>264.75625919999999</v>
      </c>
      <c r="U55" s="17">
        <v>0.27155611689999998</v>
      </c>
      <c r="V55" s="17">
        <v>240.67136518999999</v>
      </c>
      <c r="W55" s="17">
        <v>0.3903204616</v>
      </c>
      <c r="X55" s="17">
        <v>1.2877221243999999</v>
      </c>
      <c r="Y55" s="17">
        <v>1.05132265E-2</v>
      </c>
      <c r="Z55" s="17">
        <v>0.23438990400000001</v>
      </c>
      <c r="AF55" s="17" t="s">
        <v>334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L55" s="26" t="e">
        <f t="shared" si="48"/>
        <v>#DIV/0!</v>
      </c>
      <c r="CM55" s="40">
        <f t="shared" si="49"/>
        <v>-1</v>
      </c>
      <c r="CN55" s="40">
        <f t="shared" si="50"/>
        <v>-1</v>
      </c>
      <c r="CO55" s="40">
        <f t="shared" si="51"/>
        <v>-1</v>
      </c>
      <c r="CP55" s="40">
        <f t="shared" si="52"/>
        <v>-1</v>
      </c>
      <c r="CQ55" s="40">
        <f t="shared" si="53"/>
        <v>-1</v>
      </c>
      <c r="CR55" s="40">
        <f t="shared" si="54"/>
        <v>-1</v>
      </c>
      <c r="CS55" s="40">
        <f t="shared" si="55"/>
        <v>-1</v>
      </c>
      <c r="CT55" s="40">
        <f t="shared" si="56"/>
        <v>-1</v>
      </c>
      <c r="CU55" s="40">
        <f t="shared" si="57"/>
        <v>-1</v>
      </c>
      <c r="CV55" s="40">
        <f t="shared" si="58"/>
        <v>-1</v>
      </c>
      <c r="CW55" s="40">
        <f t="shared" si="59"/>
        <v>-1</v>
      </c>
      <c r="CX55" s="40">
        <f t="shared" si="60"/>
        <v>-1</v>
      </c>
      <c r="CY55" s="40">
        <f t="shared" si="61"/>
        <v>-1</v>
      </c>
      <c r="CZ55" s="40">
        <f t="shared" si="62"/>
        <v>-1</v>
      </c>
      <c r="DA55" s="40">
        <f t="shared" si="63"/>
        <v>-1</v>
      </c>
      <c r="DB55" s="40">
        <f t="shared" si="64"/>
        <v>-1</v>
      </c>
      <c r="DC55" s="40">
        <f t="shared" si="65"/>
        <v>-1</v>
      </c>
      <c r="DD55" s="40">
        <f t="shared" si="66"/>
        <v>-1</v>
      </c>
      <c r="DE55" s="40">
        <f t="shared" si="67"/>
        <v>-1</v>
      </c>
      <c r="DF55" s="40">
        <f t="shared" si="68"/>
        <v>0</v>
      </c>
      <c r="DG55" s="40">
        <f t="shared" si="69"/>
        <v>0</v>
      </c>
      <c r="DH55" s="40">
        <f t="shared" si="70"/>
        <v>0</v>
      </c>
      <c r="DI55" s="40">
        <f t="shared" si="71"/>
        <v>0</v>
      </c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</row>
    <row r="56" spans="1:143" x14ac:dyDescent="0.3">
      <c r="A56" s="32" t="s">
        <v>335</v>
      </c>
      <c r="H56" s="17">
        <v>10327.029484999999</v>
      </c>
      <c r="I56" s="17">
        <v>0.37442764360000003</v>
      </c>
      <c r="J56" s="17">
        <v>0.85731200789999995</v>
      </c>
      <c r="K56" s="17">
        <v>1.586557142</v>
      </c>
      <c r="L56" s="17">
        <v>57.661554125000002</v>
      </c>
      <c r="M56" s="17">
        <v>47.746298455000002</v>
      </c>
      <c r="N56" s="17">
        <v>12.028795347000001</v>
      </c>
      <c r="O56" s="17">
        <v>59.305919068999998</v>
      </c>
      <c r="P56" s="17">
        <v>18.3189843</v>
      </c>
      <c r="Q56" s="17">
        <v>10.506158126000001</v>
      </c>
      <c r="R56" s="17">
        <v>5.2605043362000004</v>
      </c>
      <c r="S56" s="17">
        <v>60.599908712999998</v>
      </c>
      <c r="T56" s="17">
        <v>407.20316400000002</v>
      </c>
      <c r="U56" s="17">
        <v>0.54049792669999996</v>
      </c>
      <c r="V56" s="17">
        <v>293.11071496</v>
      </c>
      <c r="W56" s="17">
        <v>0.77688325479999998</v>
      </c>
      <c r="X56" s="17">
        <v>12.676462427000001</v>
      </c>
      <c r="Y56" s="17">
        <v>2.2007375999999999E-2</v>
      </c>
      <c r="Z56" s="17">
        <v>4.7672522799999999E-2</v>
      </c>
      <c r="AF56" s="17" t="s">
        <v>335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L56" s="26" t="e">
        <f t="shared" si="48"/>
        <v>#DIV/0!</v>
      </c>
      <c r="CM56" s="40">
        <f t="shared" si="49"/>
        <v>-1</v>
      </c>
      <c r="CN56" s="40">
        <f t="shared" si="50"/>
        <v>-1</v>
      </c>
      <c r="CO56" s="40">
        <f t="shared" si="51"/>
        <v>-1</v>
      </c>
      <c r="CP56" s="40">
        <f t="shared" si="52"/>
        <v>-1</v>
      </c>
      <c r="CQ56" s="40">
        <f t="shared" si="53"/>
        <v>-1</v>
      </c>
      <c r="CR56" s="40">
        <f t="shared" si="54"/>
        <v>-1</v>
      </c>
      <c r="CS56" s="40">
        <f t="shared" si="55"/>
        <v>-1</v>
      </c>
      <c r="CT56" s="40">
        <f t="shared" si="56"/>
        <v>-1</v>
      </c>
      <c r="CU56" s="40">
        <f t="shared" si="57"/>
        <v>-1</v>
      </c>
      <c r="CV56" s="40">
        <f t="shared" si="58"/>
        <v>-1</v>
      </c>
      <c r="CW56" s="40">
        <f t="shared" si="59"/>
        <v>-1</v>
      </c>
      <c r="CX56" s="40">
        <f t="shared" si="60"/>
        <v>-1</v>
      </c>
      <c r="CY56" s="40">
        <f t="shared" si="61"/>
        <v>-1</v>
      </c>
      <c r="CZ56" s="40">
        <f t="shared" si="62"/>
        <v>-1</v>
      </c>
      <c r="DA56" s="40">
        <f t="shared" si="63"/>
        <v>-1</v>
      </c>
      <c r="DB56" s="40">
        <f t="shared" si="64"/>
        <v>-1</v>
      </c>
      <c r="DC56" s="40">
        <f t="shared" si="65"/>
        <v>-1</v>
      </c>
      <c r="DD56" s="40">
        <f t="shared" si="66"/>
        <v>-1</v>
      </c>
      <c r="DE56" s="40">
        <f t="shared" si="67"/>
        <v>-1</v>
      </c>
      <c r="DF56" s="40">
        <f t="shared" si="68"/>
        <v>0</v>
      </c>
      <c r="DG56" s="40">
        <f t="shared" si="69"/>
        <v>0</v>
      </c>
      <c r="DH56" s="40">
        <f t="shared" si="70"/>
        <v>0</v>
      </c>
      <c r="DI56" s="40">
        <f t="shared" si="71"/>
        <v>0</v>
      </c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</row>
    <row r="57" spans="1:143" x14ac:dyDescent="0.3">
      <c r="A57" s="32" t="s">
        <v>336</v>
      </c>
      <c r="H57" s="17">
        <v>25829.281271</v>
      </c>
      <c r="I57" s="17">
        <v>0.85423295290000001</v>
      </c>
      <c r="J57" s="17">
        <v>8.2948186699999996E-2</v>
      </c>
      <c r="K57" s="17">
        <v>4.248793579</v>
      </c>
      <c r="L57" s="17">
        <v>133.70672436000001</v>
      </c>
      <c r="M57" s="17">
        <v>118.47766804</v>
      </c>
      <c r="N57" s="17">
        <v>28.389721987000001</v>
      </c>
      <c r="O57" s="17">
        <v>160.45562477999999</v>
      </c>
      <c r="P57" s="17">
        <v>23.801295817</v>
      </c>
      <c r="Q57" s="17">
        <v>37.087339202000003</v>
      </c>
      <c r="R57" s="17">
        <v>11.563137821</v>
      </c>
      <c r="S57" s="17">
        <v>142.17116551000001</v>
      </c>
      <c r="T57" s="17">
        <v>1020.0251071</v>
      </c>
      <c r="U57" s="17">
        <v>1.2305751645</v>
      </c>
      <c r="V57" s="17">
        <v>761.66447700000003</v>
      </c>
      <c r="W57" s="17">
        <v>1.7687639341000001</v>
      </c>
      <c r="X57" s="17">
        <v>2.8738290813999998</v>
      </c>
      <c r="Y57" s="17">
        <v>4.7324518599999997E-2</v>
      </c>
      <c r="Z57" s="17">
        <v>0.65417295239999995</v>
      </c>
      <c r="AF57" s="17" t="s">
        <v>336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L57" s="26" t="e">
        <f t="shared" si="48"/>
        <v>#DIV/0!</v>
      </c>
      <c r="CM57" s="40">
        <f t="shared" si="49"/>
        <v>-1</v>
      </c>
      <c r="CN57" s="40">
        <f t="shared" si="50"/>
        <v>-1</v>
      </c>
      <c r="CO57" s="40">
        <f t="shared" si="51"/>
        <v>-1</v>
      </c>
      <c r="CP57" s="40">
        <f t="shared" si="52"/>
        <v>-1</v>
      </c>
      <c r="CQ57" s="40">
        <f t="shared" si="53"/>
        <v>-1</v>
      </c>
      <c r="CR57" s="40">
        <f t="shared" si="54"/>
        <v>-1</v>
      </c>
      <c r="CS57" s="40">
        <f t="shared" si="55"/>
        <v>-1</v>
      </c>
      <c r="CT57" s="40">
        <f t="shared" si="56"/>
        <v>-1</v>
      </c>
      <c r="CU57" s="40">
        <f t="shared" si="57"/>
        <v>-1</v>
      </c>
      <c r="CV57" s="40">
        <f t="shared" si="58"/>
        <v>-1</v>
      </c>
      <c r="CW57" s="40">
        <f t="shared" si="59"/>
        <v>-1</v>
      </c>
      <c r="CX57" s="40">
        <f t="shared" si="60"/>
        <v>-1</v>
      </c>
      <c r="CY57" s="40">
        <f t="shared" si="61"/>
        <v>-1</v>
      </c>
      <c r="CZ57" s="40">
        <f t="shared" si="62"/>
        <v>-1</v>
      </c>
      <c r="DA57" s="40">
        <f t="shared" si="63"/>
        <v>-1</v>
      </c>
      <c r="DB57" s="40">
        <f t="shared" si="64"/>
        <v>-1</v>
      </c>
      <c r="DC57" s="40">
        <f t="shared" si="65"/>
        <v>-1</v>
      </c>
      <c r="DD57" s="40">
        <f t="shared" si="66"/>
        <v>-1</v>
      </c>
      <c r="DE57" s="40">
        <f t="shared" si="67"/>
        <v>-1</v>
      </c>
      <c r="DF57" s="40">
        <f t="shared" si="68"/>
        <v>0</v>
      </c>
      <c r="DG57" s="40">
        <f t="shared" si="69"/>
        <v>0</v>
      </c>
      <c r="DH57" s="40">
        <f t="shared" si="70"/>
        <v>0</v>
      </c>
      <c r="DI57" s="40">
        <f t="shared" si="71"/>
        <v>0</v>
      </c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</row>
    <row r="58" spans="1:143" x14ac:dyDescent="0.3">
      <c r="A58" s="32" t="s">
        <v>337</v>
      </c>
      <c r="H58" s="17">
        <v>1028.7979189</v>
      </c>
      <c r="I58" s="17">
        <v>2.2614030100000002E-2</v>
      </c>
      <c r="J58" s="17">
        <v>6.0567182000000001E-3</v>
      </c>
      <c r="K58" s="17">
        <v>0.12950839820000001</v>
      </c>
      <c r="L58" s="17">
        <v>3.3899865387000001</v>
      </c>
      <c r="M58" s="17">
        <v>3.3822937687999999</v>
      </c>
      <c r="N58" s="17">
        <v>0.71987280549999999</v>
      </c>
      <c r="O58" s="17">
        <v>4.3467362945000003</v>
      </c>
      <c r="P58" s="17">
        <v>1.7366158027</v>
      </c>
      <c r="Q58" s="17">
        <v>2.6435352459999999</v>
      </c>
      <c r="R58" s="17">
        <v>0.33849667119999999</v>
      </c>
      <c r="S58" s="17">
        <v>3.8835184910999998</v>
      </c>
      <c r="T58" s="17">
        <v>28.164331734000001</v>
      </c>
      <c r="U58" s="17">
        <v>3.2657307900000002E-2</v>
      </c>
      <c r="V58" s="17">
        <v>23.951054325000001</v>
      </c>
      <c r="W58" s="17">
        <v>4.6939894599999997E-2</v>
      </c>
      <c r="X58" s="17">
        <v>9.7183670000000003E-4</v>
      </c>
      <c r="Y58" s="17">
        <v>1.2478533E-3</v>
      </c>
      <c r="Z58" s="17">
        <v>9.2696572199999994E-2</v>
      </c>
      <c r="AF58" s="17" t="s">
        <v>337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L58" s="26" t="e">
        <f t="shared" si="48"/>
        <v>#DIV/0!</v>
      </c>
      <c r="CM58" s="40">
        <f t="shared" si="49"/>
        <v>-1</v>
      </c>
      <c r="CN58" s="40">
        <f t="shared" si="50"/>
        <v>-1</v>
      </c>
      <c r="CO58" s="40">
        <f t="shared" si="51"/>
        <v>-1</v>
      </c>
      <c r="CP58" s="40">
        <f t="shared" si="52"/>
        <v>-1</v>
      </c>
      <c r="CQ58" s="40">
        <f t="shared" si="53"/>
        <v>-1</v>
      </c>
      <c r="CR58" s="40">
        <f t="shared" si="54"/>
        <v>-1</v>
      </c>
      <c r="CS58" s="40">
        <f t="shared" si="55"/>
        <v>-1</v>
      </c>
      <c r="CT58" s="40">
        <f t="shared" si="56"/>
        <v>-1</v>
      </c>
      <c r="CU58" s="40">
        <f t="shared" si="57"/>
        <v>-1</v>
      </c>
      <c r="CV58" s="40">
        <f t="shared" si="58"/>
        <v>-1</v>
      </c>
      <c r="CW58" s="40">
        <f t="shared" si="59"/>
        <v>-1</v>
      </c>
      <c r="CX58" s="40">
        <f t="shared" si="60"/>
        <v>-1</v>
      </c>
      <c r="CY58" s="40">
        <f t="shared" si="61"/>
        <v>-1</v>
      </c>
      <c r="CZ58" s="40">
        <f t="shared" si="62"/>
        <v>-1</v>
      </c>
      <c r="DA58" s="40">
        <f t="shared" si="63"/>
        <v>-1</v>
      </c>
      <c r="DB58" s="40">
        <f t="shared" si="64"/>
        <v>-1</v>
      </c>
      <c r="DC58" s="40">
        <f t="shared" si="65"/>
        <v>-1</v>
      </c>
      <c r="DD58" s="40">
        <f t="shared" si="66"/>
        <v>-1</v>
      </c>
      <c r="DE58" s="40">
        <f t="shared" si="67"/>
        <v>-1</v>
      </c>
      <c r="DF58" s="40">
        <f t="shared" si="68"/>
        <v>0</v>
      </c>
      <c r="DG58" s="40">
        <f t="shared" si="69"/>
        <v>0</v>
      </c>
      <c r="DH58" s="40">
        <f t="shared" si="70"/>
        <v>0</v>
      </c>
      <c r="DI58" s="40">
        <f t="shared" si="71"/>
        <v>0</v>
      </c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</row>
    <row r="59" spans="1:143" x14ac:dyDescent="0.3">
      <c r="A59" s="17" t="s">
        <v>366</v>
      </c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L59" s="26" t="e">
        <f t="shared" si="48"/>
        <v>#DIV/0!</v>
      </c>
      <c r="CM59" s="40">
        <f t="shared" si="49"/>
        <v>0</v>
      </c>
      <c r="CN59" s="40">
        <f t="shared" si="50"/>
        <v>0</v>
      </c>
      <c r="CO59" s="40">
        <f t="shared" si="51"/>
        <v>0</v>
      </c>
      <c r="CP59" s="40">
        <f t="shared" si="52"/>
        <v>0</v>
      </c>
      <c r="CQ59" s="40">
        <f t="shared" si="53"/>
        <v>0</v>
      </c>
      <c r="CR59" s="40">
        <f t="shared" si="54"/>
        <v>0</v>
      </c>
      <c r="CS59" s="40">
        <f t="shared" si="55"/>
        <v>0</v>
      </c>
      <c r="CT59" s="40">
        <f t="shared" si="56"/>
        <v>0</v>
      </c>
      <c r="CU59" s="40">
        <f t="shared" si="57"/>
        <v>0</v>
      </c>
      <c r="CV59" s="40">
        <f t="shared" si="58"/>
        <v>0</v>
      </c>
      <c r="CW59" s="40">
        <f t="shared" si="59"/>
        <v>0</v>
      </c>
      <c r="CX59" s="40">
        <f t="shared" si="60"/>
        <v>0</v>
      </c>
      <c r="CY59" s="40">
        <f t="shared" si="61"/>
        <v>0</v>
      </c>
      <c r="CZ59" s="40">
        <f t="shared" si="62"/>
        <v>0</v>
      </c>
      <c r="DA59" s="40">
        <f t="shared" si="63"/>
        <v>0</v>
      </c>
      <c r="DB59" s="40">
        <f t="shared" si="64"/>
        <v>0</v>
      </c>
      <c r="DC59" s="40">
        <f t="shared" si="65"/>
        <v>0</v>
      </c>
      <c r="DD59" s="40">
        <f t="shared" si="66"/>
        <v>0</v>
      </c>
      <c r="DE59" s="40">
        <f t="shared" si="67"/>
        <v>0</v>
      </c>
      <c r="DF59" s="40">
        <f t="shared" si="68"/>
        <v>0</v>
      </c>
      <c r="DG59" s="40">
        <f t="shared" si="69"/>
        <v>0</v>
      </c>
      <c r="DH59" s="40">
        <f t="shared" si="70"/>
        <v>0</v>
      </c>
      <c r="DI59" s="40">
        <f t="shared" si="71"/>
        <v>0</v>
      </c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</row>
    <row r="60" spans="1:143" x14ac:dyDescent="0.3"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</row>
    <row r="61" spans="1:143" x14ac:dyDescent="0.3">
      <c r="A61" s="1" t="s">
        <v>342</v>
      </c>
      <c r="B61" s="1">
        <f>SUM(B3:B58)</f>
        <v>0</v>
      </c>
      <c r="C61" s="1">
        <f t="shared" ref="C61:H61" si="72">SUM(C3:C58)</f>
        <v>0</v>
      </c>
      <c r="D61" s="1">
        <f t="shared" si="72"/>
        <v>0</v>
      </c>
      <c r="E61" s="1">
        <f t="shared" si="72"/>
        <v>0</v>
      </c>
      <c r="F61" s="1">
        <f t="shared" si="72"/>
        <v>0</v>
      </c>
      <c r="G61" s="1">
        <f t="shared" si="72"/>
        <v>0</v>
      </c>
      <c r="H61" s="1">
        <f t="shared" si="72"/>
        <v>2766148.6023258297</v>
      </c>
      <c r="I61" s="1">
        <f t="shared" ref="I61:O61" si="73">SUM(I3:I58)</f>
        <v>73.841749624300022</v>
      </c>
      <c r="J61" s="1">
        <f t="shared" si="73"/>
        <v>357.44112034690005</v>
      </c>
      <c r="K61" s="1">
        <f t="shared" si="73"/>
        <v>425.89123461020012</v>
      </c>
      <c r="L61" s="1">
        <f t="shared" si="73"/>
        <v>11418.008688512702</v>
      </c>
      <c r="M61" s="1">
        <f t="shared" si="73"/>
        <v>12747.422956106699</v>
      </c>
      <c r="N61" s="1">
        <f t="shared" si="73"/>
        <v>2464.0608355108998</v>
      </c>
      <c r="O61" s="1">
        <f t="shared" si="73"/>
        <v>15816.126930634202</v>
      </c>
      <c r="P61" s="1">
        <f t="shared" ref="P61:AD61" si="74">SUM(P3:P58)</f>
        <v>6564.6612676060004</v>
      </c>
      <c r="Q61" s="1">
        <f t="shared" si="74"/>
        <v>5392.7163938693993</v>
      </c>
      <c r="R61" s="1">
        <f t="shared" si="74"/>
        <v>1446.6042271158005</v>
      </c>
      <c r="S61" s="1">
        <f t="shared" si="74"/>
        <v>11711.977844544999</v>
      </c>
      <c r="T61" s="1">
        <f t="shared" si="74"/>
        <v>89924.48372269301</v>
      </c>
      <c r="U61" s="1">
        <f t="shared" si="74"/>
        <v>112.1763346959</v>
      </c>
      <c r="V61" s="1">
        <f t="shared" si="74"/>
        <v>70915.375095375028</v>
      </c>
      <c r="W61" s="1">
        <f t="shared" si="74"/>
        <v>139.32978672329997</v>
      </c>
      <c r="X61" s="1">
        <f t="shared" si="74"/>
        <v>30081.903317636297</v>
      </c>
      <c r="Y61" s="1">
        <f t="shared" si="74"/>
        <v>6.8997465562000011</v>
      </c>
      <c r="Z61" s="1">
        <f t="shared" si="74"/>
        <v>58.878377934199996</v>
      </c>
      <c r="AA61" s="1">
        <f t="shared" si="74"/>
        <v>6.7107102999999996E-3</v>
      </c>
      <c r="AB61" s="1">
        <f t="shared" si="74"/>
        <v>1.7952848E-2</v>
      </c>
      <c r="AC61" s="1">
        <f t="shared" si="74"/>
        <v>1.3068806000000001E-2</v>
      </c>
      <c r="AD61" s="1">
        <f t="shared" si="74"/>
        <v>2.1577516000000001E-3</v>
      </c>
      <c r="AE61" s="1"/>
      <c r="AG61" s="1">
        <f t="shared" ref="AG61" si="75">SUM(AG3:AG58)</f>
        <v>1182.9878292352416</v>
      </c>
      <c r="AH61" s="1">
        <f t="shared" ref="AH61:BX61" si="76">SUM(AH3:AH58)</f>
        <v>483703.38941988815</v>
      </c>
      <c r="AI61" s="1">
        <f t="shared" si="76"/>
        <v>136.30508058826967</v>
      </c>
      <c r="AJ61" s="1">
        <f t="shared" si="76"/>
        <v>72.394873280120251</v>
      </c>
      <c r="AK61" s="1">
        <f t="shared" si="76"/>
        <v>72.394873280120251</v>
      </c>
      <c r="AL61" s="1">
        <f t="shared" si="76"/>
        <v>116.66407133918578</v>
      </c>
      <c r="AM61" s="1">
        <f t="shared" si="76"/>
        <v>8580.2019289673735</v>
      </c>
      <c r="AN61" s="96">
        <f t="shared" si="76"/>
        <v>350.81694579895418</v>
      </c>
      <c r="AO61" s="1">
        <f t="shared" si="76"/>
        <v>2.3073561443187399E-2</v>
      </c>
      <c r="AP61" s="1">
        <f t="shared" si="76"/>
        <v>1.30687661271608E-2</v>
      </c>
      <c r="AQ61" s="1">
        <f t="shared" si="76"/>
        <v>2416.2943627451277</v>
      </c>
      <c r="AR61" s="1">
        <f t="shared" si="76"/>
        <v>418.92491967357898</v>
      </c>
      <c r="AS61" s="1">
        <f t="shared" si="76"/>
        <v>1426.3448424423552</v>
      </c>
      <c r="AT61" s="1">
        <f t="shared" si="76"/>
        <v>0</v>
      </c>
      <c r="AU61" s="1">
        <f t="shared" si="76"/>
        <v>30018.454478888805</v>
      </c>
      <c r="AV61" s="1">
        <f t="shared" si="76"/>
        <v>8.95970322651201E-3</v>
      </c>
      <c r="AW61" s="1">
        <f t="shared" si="76"/>
        <v>3.9998177115718416</v>
      </c>
      <c r="AX61" s="1">
        <f t="shared" si="76"/>
        <v>2.6928931784920402E-3</v>
      </c>
      <c r="AY61" s="1">
        <f t="shared" si="76"/>
        <v>11179.515551222541</v>
      </c>
      <c r="AZ61" s="1">
        <f t="shared" si="76"/>
        <v>453229.6023860352</v>
      </c>
      <c r="BA61" s="1">
        <f t="shared" si="76"/>
        <v>692.72648000575896</v>
      </c>
      <c r="BB61" s="1">
        <f t="shared" si="76"/>
        <v>6.8125194066939985</v>
      </c>
      <c r="BC61" s="1">
        <f t="shared" si="76"/>
        <v>6.8125194066939985</v>
      </c>
      <c r="BD61" s="1"/>
      <c r="BE61" s="1"/>
      <c r="BF61" s="1">
        <f t="shared" si="76"/>
        <v>12550.911007820217</v>
      </c>
      <c r="BG61" s="1">
        <f t="shared" si="76"/>
        <v>4.7470280060587399E-4</v>
      </c>
      <c r="BH61" s="1">
        <f t="shared" si="76"/>
        <v>1.57513149520417E-3</v>
      </c>
      <c r="BI61" s="1">
        <f t="shared" si="76"/>
        <v>2235.5894250880201</v>
      </c>
      <c r="BJ61" s="1">
        <f t="shared" si="76"/>
        <v>1.25105618821156E-3</v>
      </c>
      <c r="BK61" s="1"/>
      <c r="BL61" s="1">
        <f t="shared" si="76"/>
        <v>418252.23420303839</v>
      </c>
      <c r="BM61" s="1">
        <f t="shared" si="76"/>
        <v>9731.4027867880595</v>
      </c>
      <c r="BN61" s="1">
        <f t="shared" si="76"/>
        <v>15550.858215806584</v>
      </c>
      <c r="BO61" s="1"/>
      <c r="BP61" s="1">
        <f t="shared" si="76"/>
        <v>7803.9766129979498</v>
      </c>
      <c r="BQ61" s="1">
        <f t="shared" si="76"/>
        <v>3464832.3811920327</v>
      </c>
      <c r="BR61" s="1">
        <f t="shared" si="76"/>
        <v>877.1725158136353</v>
      </c>
      <c r="BS61" s="1">
        <f t="shared" si="76"/>
        <v>3614.4915102204441</v>
      </c>
      <c r="BT61" s="1"/>
      <c r="BU61" s="1">
        <f t="shared" si="76"/>
        <v>0</v>
      </c>
      <c r="BV61" s="1">
        <f t="shared" si="76"/>
        <v>5283.9641442369439</v>
      </c>
      <c r="BW61" s="1">
        <f t="shared" si="76"/>
        <v>1081133.3234113904</v>
      </c>
      <c r="BX61" s="1">
        <f t="shared" si="76"/>
        <v>1.07887642432359E-4</v>
      </c>
      <c r="BY61" s="1">
        <f t="shared" ref="BY61:CJ61" si="77">SUM(BY3:BY58)</f>
        <v>98666.730759729486</v>
      </c>
      <c r="BZ61" s="1">
        <f t="shared" si="77"/>
        <v>255062.10290290928</v>
      </c>
      <c r="CA61" s="1">
        <f t="shared" si="77"/>
        <v>11472.735868514648</v>
      </c>
      <c r="CB61" s="1">
        <f t="shared" si="77"/>
        <v>37665.00068799952</v>
      </c>
      <c r="CC61" s="1">
        <f t="shared" si="77"/>
        <v>71157.286103869104</v>
      </c>
      <c r="CD61" s="1">
        <f t="shared" si="77"/>
        <v>88195.073484337729</v>
      </c>
      <c r="CE61" s="1">
        <f t="shared" si="77"/>
        <v>57.847433943737045</v>
      </c>
      <c r="CF61" s="1">
        <f t="shared" si="77"/>
        <v>109.77684240314538</v>
      </c>
      <c r="CG61" s="1">
        <f t="shared" si="77"/>
        <v>40391.544025282004</v>
      </c>
      <c r="CH61" s="1">
        <f t="shared" si="77"/>
        <v>2716865.7245485713</v>
      </c>
      <c r="CI61" s="1">
        <f t="shared" si="77"/>
        <v>69584.716542784779</v>
      </c>
      <c r="CJ61" s="1">
        <f t="shared" si="77"/>
        <v>96054.418762643676</v>
      </c>
    </row>
    <row r="62" spans="1:143" x14ac:dyDescent="0.3">
      <c r="A62" s="17" t="s">
        <v>220</v>
      </c>
      <c r="B62" s="1">
        <f>SUM(B2:B51)</f>
        <v>0</v>
      </c>
      <c r="C62" s="1">
        <f t="shared" ref="C62:H62" si="78">SUM(C2:C51)</f>
        <v>0</v>
      </c>
      <c r="D62" s="1">
        <f t="shared" si="78"/>
        <v>0</v>
      </c>
      <c r="E62" s="1">
        <f t="shared" si="78"/>
        <v>0</v>
      </c>
      <c r="F62" s="1">
        <f t="shared" si="78"/>
        <v>0</v>
      </c>
      <c r="G62" s="1">
        <f t="shared" si="78"/>
        <v>0</v>
      </c>
      <c r="H62" s="1">
        <f t="shared" si="78"/>
        <v>2716884.4385257</v>
      </c>
      <c r="I62" s="1">
        <f t="shared" ref="I62:O62" si="79">SUM(I2:I51)</f>
        <v>72.39495542420002</v>
      </c>
      <c r="J62" s="1">
        <f t="shared" si="79"/>
        <v>350.81795755210004</v>
      </c>
      <c r="K62" s="1">
        <f t="shared" si="79"/>
        <v>418.9256277139001</v>
      </c>
      <c r="L62" s="1">
        <f t="shared" si="79"/>
        <v>11179.558875697003</v>
      </c>
      <c r="M62" s="1">
        <f t="shared" si="79"/>
        <v>12551.007707291001</v>
      </c>
      <c r="N62" s="1">
        <f t="shared" si="79"/>
        <v>2416.3005949361996</v>
      </c>
      <c r="O62" s="1">
        <f t="shared" si="79"/>
        <v>15550.886693481003</v>
      </c>
      <c r="P62" s="1">
        <f t="shared" ref="P62:AD62" si="80">SUM(P2:P51)</f>
        <v>6404.0001889025998</v>
      </c>
      <c r="Q62" s="1">
        <f t="shared" si="80"/>
        <v>5283.9877043339993</v>
      </c>
      <c r="R62" s="1">
        <f t="shared" si="80"/>
        <v>1426.3459044456006</v>
      </c>
      <c r="S62" s="1">
        <f t="shared" si="80"/>
        <v>11472.750809790999</v>
      </c>
      <c r="T62" s="1">
        <f t="shared" si="80"/>
        <v>88195.691722479998</v>
      </c>
      <c r="U62" s="1">
        <f t="shared" si="80"/>
        <v>109.7770684275</v>
      </c>
      <c r="V62" s="1">
        <f t="shared" si="80"/>
        <v>69585.207798719013</v>
      </c>
      <c r="W62" s="1">
        <f t="shared" si="80"/>
        <v>136.30515820259998</v>
      </c>
      <c r="X62" s="1">
        <f t="shared" si="80"/>
        <v>30018.462120066797</v>
      </c>
      <c r="Y62" s="1">
        <f t="shared" si="80"/>
        <v>6.8125195159000009</v>
      </c>
      <c r="Z62" s="1">
        <f t="shared" si="80"/>
        <v>57.848192914400002</v>
      </c>
      <c r="AA62" s="1">
        <f t="shared" si="80"/>
        <v>0</v>
      </c>
      <c r="AB62" s="1">
        <f t="shared" si="80"/>
        <v>0</v>
      </c>
      <c r="AC62" s="1">
        <f t="shared" si="80"/>
        <v>1.3068806000000001E-2</v>
      </c>
      <c r="AD62" s="1">
        <f t="shared" si="80"/>
        <v>2.1577516000000001E-3</v>
      </c>
      <c r="AE62" s="1"/>
      <c r="AG62" s="1">
        <f t="shared" ref="AG62" si="81">SUM(AG2:AG51)</f>
        <v>1182.9878292352416</v>
      </c>
      <c r="AH62" s="1">
        <f t="shared" ref="AH62:BX62" si="82">SUM(AH2:AH51)</f>
        <v>483703.38941988815</v>
      </c>
      <c r="AI62" s="1">
        <f t="shared" si="82"/>
        <v>136.30508058826967</v>
      </c>
      <c r="AJ62" s="1">
        <f t="shared" si="82"/>
        <v>72.394873280120251</v>
      </c>
      <c r="AK62" s="1">
        <f t="shared" si="82"/>
        <v>72.394873280120251</v>
      </c>
      <c r="AL62" s="1">
        <f t="shared" si="82"/>
        <v>116.66407133918578</v>
      </c>
      <c r="AM62" s="1">
        <f t="shared" si="82"/>
        <v>8580.2019289673735</v>
      </c>
      <c r="AN62" s="1">
        <f t="shared" si="82"/>
        <v>350.81694579895418</v>
      </c>
      <c r="AO62" s="1">
        <f t="shared" si="82"/>
        <v>2.3073561443187399E-2</v>
      </c>
      <c r="AP62" s="1">
        <f t="shared" si="82"/>
        <v>1.30687661271608E-2</v>
      </c>
      <c r="AQ62" s="1">
        <f t="shared" si="82"/>
        <v>2416.2943627451277</v>
      </c>
      <c r="AR62" s="1">
        <f t="shared" si="82"/>
        <v>418.92491967357898</v>
      </c>
      <c r="AS62" s="1">
        <f t="shared" si="82"/>
        <v>1426.3448424423552</v>
      </c>
      <c r="AT62" s="1">
        <f t="shared" si="82"/>
        <v>0</v>
      </c>
      <c r="AU62" s="1">
        <f t="shared" si="82"/>
        <v>30018.454478888805</v>
      </c>
      <c r="AV62" s="1">
        <f t="shared" si="82"/>
        <v>8.95970322651201E-3</v>
      </c>
      <c r="AW62" s="1">
        <f t="shared" si="82"/>
        <v>3.9998177115718416</v>
      </c>
      <c r="AX62" s="1">
        <f t="shared" si="82"/>
        <v>2.6928931784920402E-3</v>
      </c>
      <c r="AY62" s="1">
        <f t="shared" si="82"/>
        <v>11179.515551222541</v>
      </c>
      <c r="AZ62" s="1">
        <f t="shared" si="82"/>
        <v>453229.6023860352</v>
      </c>
      <c r="BA62" s="1">
        <f t="shared" si="82"/>
        <v>692.72648000575896</v>
      </c>
      <c r="BB62" s="1">
        <f t="shared" si="82"/>
        <v>6.8125194066939985</v>
      </c>
      <c r="BC62" s="1">
        <f t="shared" si="82"/>
        <v>6.8125194066939985</v>
      </c>
      <c r="BD62" s="1"/>
      <c r="BE62" s="1"/>
      <c r="BF62" s="1">
        <f t="shared" si="82"/>
        <v>12550.911007820217</v>
      </c>
      <c r="BG62" s="1">
        <f t="shared" si="82"/>
        <v>4.7470280060587399E-4</v>
      </c>
      <c r="BH62" s="1">
        <f t="shared" si="82"/>
        <v>1.57513149520417E-3</v>
      </c>
      <c r="BI62" s="1">
        <f t="shared" si="82"/>
        <v>2235.5894250880201</v>
      </c>
      <c r="BJ62" s="1">
        <f t="shared" si="82"/>
        <v>1.25105618821156E-3</v>
      </c>
      <c r="BK62" s="1"/>
      <c r="BL62" s="1">
        <f t="shared" si="82"/>
        <v>418252.23420303839</v>
      </c>
      <c r="BM62" s="1">
        <f t="shared" si="82"/>
        <v>9731.4027867880595</v>
      </c>
      <c r="BN62" s="1">
        <f t="shared" si="82"/>
        <v>15550.858215806584</v>
      </c>
      <c r="BO62" s="1"/>
      <c r="BP62" s="1">
        <f t="shared" si="82"/>
        <v>7803.9766129979498</v>
      </c>
      <c r="BQ62" s="1">
        <f t="shared" si="82"/>
        <v>3464832.3811920327</v>
      </c>
      <c r="BR62" s="1">
        <f t="shared" si="82"/>
        <v>877.1725158136353</v>
      </c>
      <c r="BS62" s="1">
        <f t="shared" si="82"/>
        <v>3614.4915102204441</v>
      </c>
      <c r="BT62" s="1"/>
      <c r="BU62" s="1">
        <f t="shared" si="82"/>
        <v>0</v>
      </c>
      <c r="BV62" s="1">
        <f t="shared" si="82"/>
        <v>5283.9641442369439</v>
      </c>
      <c r="BW62" s="1">
        <f t="shared" si="82"/>
        <v>1081133.3234113904</v>
      </c>
      <c r="BX62" s="1">
        <f t="shared" si="82"/>
        <v>1.07887642432359E-4</v>
      </c>
      <c r="BY62" s="1">
        <f t="shared" ref="BY62:CJ62" si="83">SUM(BY2:BY51)</f>
        <v>98666.730759729486</v>
      </c>
      <c r="BZ62" s="1">
        <f t="shared" si="83"/>
        <v>255062.10290290928</v>
      </c>
      <c r="CA62" s="1">
        <f t="shared" si="83"/>
        <v>11472.735868514648</v>
      </c>
      <c r="CB62" s="1">
        <f t="shared" si="83"/>
        <v>37665.00068799952</v>
      </c>
      <c r="CC62" s="1">
        <f t="shared" si="83"/>
        <v>71157.286103869104</v>
      </c>
      <c r="CD62" s="1">
        <f t="shared" si="83"/>
        <v>88195.073484337729</v>
      </c>
      <c r="CE62" s="1">
        <f t="shared" si="83"/>
        <v>57.847433943737045</v>
      </c>
      <c r="CF62" s="1">
        <f t="shared" si="83"/>
        <v>109.77684240314538</v>
      </c>
      <c r="CG62" s="1">
        <f t="shared" si="83"/>
        <v>40391.544025282004</v>
      </c>
      <c r="CH62" s="1">
        <f t="shared" si="83"/>
        <v>2716865.7245485713</v>
      </c>
      <c r="CI62" s="1">
        <f t="shared" si="83"/>
        <v>69584.716542784779</v>
      </c>
      <c r="CJ62" s="1">
        <f t="shared" si="83"/>
        <v>96054.418762643676</v>
      </c>
    </row>
    <row r="63" spans="1:143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0</v>
      </c>
      <c r="C63" s="15">
        <f t="shared" ref="C63:H63" si="84">+C3+C5+C8+C9+C11+C12+C14+C15+C16+C17+C18+C19+C20+C21+C22+C23+C24+C25+C26+C28+C30+C31+C33+C34+C35+C36+C37+C39+C40+C41+C42+C43+C44+C46+C47+C49+C50</f>
        <v>0</v>
      </c>
      <c r="D63" s="15">
        <f t="shared" si="84"/>
        <v>0</v>
      </c>
      <c r="E63" s="15">
        <f t="shared" si="84"/>
        <v>0</v>
      </c>
      <c r="F63" s="15">
        <f t="shared" si="84"/>
        <v>0</v>
      </c>
      <c r="G63" s="15">
        <f t="shared" si="84"/>
        <v>0</v>
      </c>
      <c r="H63" s="15">
        <f t="shared" si="84"/>
        <v>2181396.0419477997</v>
      </c>
      <c r="I63" s="15">
        <f t="shared" ref="I63:O63" si="85">+I3+I5+I8+I9+I11+I12+I14+I15+I16+I17+I18+I19+I20+I21+I22+I23+I24+I25+I26+I28+I30+I31+I33+I34+I35+I36+I37+I39+I40+I41+I42+I43+I44+I46+I47+I49+I50</f>
        <v>59.438852929900008</v>
      </c>
      <c r="J63" s="15">
        <f t="shared" si="85"/>
        <v>273.22231587289991</v>
      </c>
      <c r="K63" s="15">
        <f t="shared" si="85"/>
        <v>320.63255034860003</v>
      </c>
      <c r="L63" s="15">
        <f t="shared" si="85"/>
        <v>9202.2172581750001</v>
      </c>
      <c r="M63" s="15">
        <f t="shared" si="85"/>
        <v>9992.136421408999</v>
      </c>
      <c r="N63" s="15">
        <f t="shared" si="85"/>
        <v>1982.6513958744999</v>
      </c>
      <c r="O63" s="15">
        <f t="shared" si="85"/>
        <v>12321.007087100999</v>
      </c>
      <c r="P63" s="15">
        <f t="shared" ref="P63:AD63" si="86">+P3+P5+P8+P9+P11+P12+P14+P15+P16+P17+P18+P19+P20+P21+P22+P23+P24+P25+P26+P28+P30+P31+P33+P34+P35+P36+P37+P39+P40+P41+P42+P43+P44+P46+P47+P49+P50</f>
        <v>5233.5154169762009</v>
      </c>
      <c r="Q63" s="15">
        <f t="shared" si="86"/>
        <v>4433.3326359349994</v>
      </c>
      <c r="R63" s="15">
        <f t="shared" si="86"/>
        <v>1215.2081834572004</v>
      </c>
      <c r="S63" s="15">
        <f t="shared" si="86"/>
        <v>9476.4361794619981</v>
      </c>
      <c r="T63" s="15">
        <f t="shared" si="86"/>
        <v>71829.219743419992</v>
      </c>
      <c r="U63" s="15">
        <f t="shared" si="86"/>
        <v>89.611368404199993</v>
      </c>
      <c r="V63" s="15">
        <f t="shared" si="86"/>
        <v>57711.381501299998</v>
      </c>
      <c r="W63" s="15">
        <f t="shared" si="86"/>
        <v>114.35203460389999</v>
      </c>
      <c r="X63" s="15">
        <f t="shared" si="86"/>
        <v>25873.7722545178</v>
      </c>
      <c r="Y63" s="15">
        <f t="shared" si="86"/>
        <v>5.8034350667000005</v>
      </c>
      <c r="Z63" s="15">
        <f t="shared" si="86"/>
        <v>50.758397711600004</v>
      </c>
      <c r="AA63" s="15">
        <f t="shared" si="86"/>
        <v>0</v>
      </c>
      <c r="AB63" s="15">
        <f t="shared" si="86"/>
        <v>0</v>
      </c>
      <c r="AC63" s="15">
        <f t="shared" si="86"/>
        <v>1.3068806000000001E-2</v>
      </c>
      <c r="AD63" s="15">
        <f t="shared" si="86"/>
        <v>2.1577516000000001E-3</v>
      </c>
      <c r="AE63" s="15"/>
      <c r="AG63" s="15">
        <f t="shared" ref="AG63" si="87">+AG3+AG5+AG8+AG9+AG11+AG12+AG14+AG15+AG16+AG17+AG18+AG19+AG20+AG21+AG22+AG23+AG24+AG25+AG26+AG28+AG30+AG31+AG33+AG34+AG35+AG36+AG37+AG39+AG40+AG41+AG42+AG43+AG44+AG46+AG47+AG49+AG50</f>
        <v>921.23572161493416</v>
      </c>
      <c r="AH63" s="15">
        <f t="shared" ref="AH63:BX63" si="88">+AH3+AH5+AH8+AH9+AH11+AH12+AH14+AH15+AH16+AH17+AH18+AH19+AH20+AH21+AH22+AH23+AH24+AH25+AH26+AH28+AH30+AH31+AH33+AH34+AH35+AH36+AH37+AH39+AH40+AH41+AH42+AH43+AH44+AH46+AH47+AH49+AH50</f>
        <v>389500.58991348359</v>
      </c>
      <c r="AI63" s="15">
        <f t="shared" si="88"/>
        <v>114.35207936582324</v>
      </c>
      <c r="AJ63" s="15">
        <f t="shared" si="88"/>
        <v>59.438830773351185</v>
      </c>
      <c r="AK63" s="15">
        <f t="shared" si="88"/>
        <v>59.438830773351185</v>
      </c>
      <c r="AL63" s="15">
        <f t="shared" si="88"/>
        <v>84.906223387995496</v>
      </c>
      <c r="AM63" s="15">
        <f t="shared" si="88"/>
        <v>6370.4561741394655</v>
      </c>
      <c r="AN63" s="15">
        <f t="shared" si="88"/>
        <v>273.22180645399033</v>
      </c>
      <c r="AO63" s="15">
        <f t="shared" si="88"/>
        <v>0</v>
      </c>
      <c r="AP63" s="15">
        <f t="shared" si="88"/>
        <v>1.30687661271608E-2</v>
      </c>
      <c r="AQ63" s="15">
        <f t="shared" si="88"/>
        <v>1982.6482626592669</v>
      </c>
      <c r="AR63" s="15">
        <f t="shared" si="88"/>
        <v>320.63253565711068</v>
      </c>
      <c r="AS63" s="15">
        <f t="shared" si="88"/>
        <v>1215.2077141402719</v>
      </c>
      <c r="AT63" s="15">
        <f t="shared" si="88"/>
        <v>0</v>
      </c>
      <c r="AU63" s="15">
        <f t="shared" si="88"/>
        <v>25873.762750234746</v>
      </c>
      <c r="AV63" s="15">
        <f t="shared" si="88"/>
        <v>0</v>
      </c>
      <c r="AW63" s="15">
        <f t="shared" si="88"/>
        <v>3.0478106288523032</v>
      </c>
      <c r="AX63" s="15">
        <f t="shared" si="88"/>
        <v>0</v>
      </c>
      <c r="AY63" s="15">
        <f t="shared" si="88"/>
        <v>9202.1978137406786</v>
      </c>
      <c r="AZ63" s="15">
        <f t="shared" si="88"/>
        <v>357442.8892593293</v>
      </c>
      <c r="BA63" s="15">
        <f t="shared" si="88"/>
        <v>526.71925943591623</v>
      </c>
      <c r="BB63" s="15">
        <f t="shared" si="88"/>
        <v>5.8034309166770415</v>
      </c>
      <c r="BC63" s="15">
        <f t="shared" si="88"/>
        <v>5.8034309166770415</v>
      </c>
      <c r="BD63" s="15"/>
      <c r="BE63" s="15"/>
      <c r="BF63" s="15">
        <f t="shared" si="88"/>
        <v>9992.0976838026818</v>
      </c>
      <c r="BG63" s="15">
        <f t="shared" si="88"/>
        <v>4.7470280060587399E-4</v>
      </c>
      <c r="BH63" s="15">
        <f t="shared" si="88"/>
        <v>1.57513149520417E-3</v>
      </c>
      <c r="BI63" s="15">
        <f t="shared" si="88"/>
        <v>1950.3042066068715</v>
      </c>
      <c r="BJ63" s="15">
        <f t="shared" si="88"/>
        <v>0</v>
      </c>
      <c r="BK63" s="15"/>
      <c r="BL63" s="15">
        <f t="shared" si="88"/>
        <v>339954.30117744976</v>
      </c>
      <c r="BM63" s="15">
        <f t="shared" si="88"/>
        <v>7658.7666007962553</v>
      </c>
      <c r="BN63" s="15">
        <f t="shared" si="88"/>
        <v>12321.017665064166</v>
      </c>
      <c r="BO63" s="15"/>
      <c r="BP63" s="15">
        <f t="shared" si="88"/>
        <v>6411.4558094522035</v>
      </c>
      <c r="BQ63" s="15">
        <f t="shared" si="88"/>
        <v>2782366.6582478723</v>
      </c>
      <c r="BR63" s="15">
        <f t="shared" si="88"/>
        <v>678.38420962023736</v>
      </c>
      <c r="BS63" s="15">
        <f t="shared" si="88"/>
        <v>2958.4145566981761</v>
      </c>
      <c r="BT63" s="15"/>
      <c r="BU63" s="15">
        <f t="shared" si="88"/>
        <v>0</v>
      </c>
      <c r="BV63" s="15">
        <f t="shared" si="88"/>
        <v>4433.3252763997998</v>
      </c>
      <c r="BW63" s="15">
        <f t="shared" si="88"/>
        <v>871606.90671996016</v>
      </c>
      <c r="BX63" s="15">
        <f t="shared" si="88"/>
        <v>1.07887642432359E-4</v>
      </c>
      <c r="BY63" s="15">
        <f t="shared" ref="BY63:CJ63" si="89">+BY3+BY5+BY8+BY9+BY11+BY12+BY14+BY15+BY16+BY17+BY18+BY19+BY20+BY21+BY22+BY23+BY24+BY25+BY26+BY28+BY30+BY31+BY33+BY34+BY35+BY36+BY37+BY39+BY40+BY41+BY42+BY43+BY44+BY46+BY47+BY49+BY50</f>
        <v>79995.523476355433</v>
      </c>
      <c r="BZ63" s="15">
        <f t="shared" si="89"/>
        <v>207221.9624890816</v>
      </c>
      <c r="CA63" s="15">
        <f t="shared" si="89"/>
        <v>9476.4276109491602</v>
      </c>
      <c r="CB63" s="15">
        <f t="shared" si="89"/>
        <v>28362.007863776991</v>
      </c>
      <c r="CC63" s="15">
        <f t="shared" si="89"/>
        <v>57337.180836796455</v>
      </c>
      <c r="CD63" s="15">
        <f t="shared" si="89"/>
        <v>71828.961452688309</v>
      </c>
      <c r="CE63" s="15">
        <f t="shared" si="89"/>
        <v>50.757747060747235</v>
      </c>
      <c r="CF63" s="15">
        <f t="shared" si="89"/>
        <v>89.611294021959637</v>
      </c>
      <c r="CG63" s="15">
        <f t="shared" si="89"/>
        <v>32155.06420539481</v>
      </c>
      <c r="CH63" s="15">
        <f t="shared" si="89"/>
        <v>2181391.5826389287</v>
      </c>
      <c r="CI63" s="15">
        <f t="shared" si="89"/>
        <v>57711.111990544188</v>
      </c>
      <c r="CJ63" s="15">
        <f t="shared" si="89"/>
        <v>77983.112612487166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T63"/>
  <sheetViews>
    <sheetView zoomScale="85" zoomScaleNormal="85" workbookViewId="0">
      <pane xSplit="1" ySplit="2" topLeftCell="AX3" activePane="bottomRight" state="frozen"/>
      <selection pane="topRight" activeCell="AY55" sqref="AY55"/>
      <selection pane="bottomLeft" activeCell="AY55" sqref="AY55"/>
      <selection pane="bottomRight" activeCell="BO15" sqref="BO15"/>
    </sheetView>
  </sheetViews>
  <sheetFormatPr defaultRowHeight="14.4" x14ac:dyDescent="0.3"/>
  <cols>
    <col min="1" max="1" width="19.5546875" style="17" bestFit="1" customWidth="1"/>
    <col min="2" max="2" width="11.6640625" style="15" bestFit="1" customWidth="1"/>
    <col min="3" max="3" width="11.5546875" style="15" bestFit="1" customWidth="1"/>
    <col min="4" max="4" width="5.6640625" style="15" bestFit="1" customWidth="1"/>
    <col min="5" max="5" width="8.88671875" style="15" bestFit="1" customWidth="1"/>
    <col min="6" max="6" width="8.44140625" style="15" bestFit="1" customWidth="1"/>
    <col min="7" max="7" width="9.88671875" style="15" bestFit="1" customWidth="1"/>
    <col min="8" max="8" width="6.6640625" style="15" bestFit="1" customWidth="1"/>
    <col min="9" max="9" width="14.5546875" style="15" bestFit="1" customWidth="1"/>
    <col min="10" max="10" width="5.6640625" style="15" bestFit="1" customWidth="1"/>
    <col min="11" max="11" width="12" style="15" bestFit="1" customWidth="1"/>
    <col min="12" max="12" width="5.44140625" style="15" bestFit="1" customWidth="1"/>
    <col min="13" max="13" width="8.5546875" style="15" bestFit="1" customWidth="1"/>
    <col min="14" max="14" width="10.6640625" style="15" bestFit="1" customWidth="1"/>
    <col min="15" max="15" width="10.5546875" style="15" bestFit="1" customWidth="1"/>
    <col min="16" max="16" width="6.6640625" style="15" bestFit="1" customWidth="1"/>
    <col min="17" max="17" width="11.88671875" style="15" bestFit="1" customWidth="1"/>
    <col min="18" max="18" width="13.44140625" style="15" bestFit="1" customWidth="1"/>
    <col min="19" max="19" width="11.5546875" style="15" bestFit="1" customWidth="1"/>
    <col min="20" max="20" width="11.5546875" style="15" customWidth="1"/>
    <col min="21" max="22" width="11.44140625" style="15" bestFit="1" customWidth="1"/>
    <col min="23" max="23" width="11.33203125" style="15" bestFit="1" customWidth="1"/>
    <col min="24" max="24" width="8.88671875" style="15" bestFit="1" customWidth="1"/>
    <col min="25" max="25" width="13.44140625" style="15" bestFit="1" customWidth="1"/>
    <col min="26" max="26" width="7.6640625" style="15" bestFit="1" customWidth="1"/>
    <col min="27" max="27" width="8.6640625" style="15" bestFit="1" customWidth="1"/>
    <col min="28" max="28" width="11.109375" style="15" bestFit="1" customWidth="1"/>
    <col min="29" max="29" width="13.44140625" style="15" bestFit="1" customWidth="1"/>
    <col min="30" max="30" width="13.33203125" style="15" bestFit="1" customWidth="1"/>
    <col min="31" max="31" width="10" style="15" bestFit="1" customWidth="1"/>
    <col min="32" max="32" width="10.33203125" style="15" bestFit="1" customWidth="1"/>
    <col min="33" max="33" width="12.6640625" style="15" bestFit="1" customWidth="1"/>
    <col min="34" max="34" width="10.33203125" style="15" bestFit="1" customWidth="1"/>
    <col min="35" max="35" width="11.44140625" style="15" bestFit="1" customWidth="1"/>
    <col min="36" max="36" width="11.6640625" style="15" bestFit="1" customWidth="1"/>
    <col min="37" max="37" width="12.6640625" style="15" bestFit="1" customWidth="1"/>
    <col min="38" max="38" width="15" style="15" bestFit="1" customWidth="1"/>
    <col min="39" max="39" width="14.5546875" style="15" bestFit="1" customWidth="1"/>
    <col min="40" max="40" width="13.33203125" style="15" bestFit="1" customWidth="1"/>
    <col min="41" max="41" width="14.33203125" style="15" bestFit="1" customWidth="1"/>
    <col min="42" max="42" width="12.33203125" style="15" bestFit="1" customWidth="1"/>
    <col min="43" max="43" width="7.6640625" style="15" bestFit="1" customWidth="1"/>
    <col min="44" max="44" width="6.6640625" style="15" bestFit="1" customWidth="1"/>
    <col min="45" max="45" width="9.33203125" style="15" bestFit="1" customWidth="1"/>
    <col min="46" max="46" width="6.6640625" style="15" bestFit="1" customWidth="1"/>
    <col min="47" max="47" width="10.88671875" style="15" bestFit="1" customWidth="1"/>
    <col min="48" max="48" width="11.6640625" style="15" bestFit="1" customWidth="1"/>
    <col min="49" max="49" width="7.6640625" style="15" bestFit="1" customWidth="1"/>
    <col min="50" max="51" width="11.88671875" style="15" bestFit="1" customWidth="1"/>
    <col min="52" max="52" width="11.6640625" style="15" bestFit="1" customWidth="1"/>
    <col min="53" max="53" width="10.33203125" style="15" bestFit="1" customWidth="1"/>
    <col min="54" max="54" width="6.6640625" style="15" bestFit="1" customWidth="1"/>
    <col min="55" max="55" width="9.6640625" style="15" bestFit="1" customWidth="1"/>
    <col min="56" max="56" width="15.44140625" style="15" bestFit="1" customWidth="1"/>
    <col min="57" max="57" width="15.44140625" style="15" customWidth="1"/>
    <col min="58" max="58" width="8.109375" style="15" bestFit="1" customWidth="1"/>
    <col min="59" max="59" width="12.44140625" style="15" bestFit="1" customWidth="1"/>
    <col min="60" max="60" width="3.88671875" style="15" bestFit="1" customWidth="1"/>
    <col min="61" max="61" width="8.6640625" style="15" bestFit="1" customWidth="1"/>
    <col min="62" max="62" width="12.88671875" style="15" bestFit="1" customWidth="1"/>
    <col min="63" max="63" width="8.6640625" style="15" bestFit="1" customWidth="1"/>
    <col min="64" max="64" width="6.6640625" style="15" bestFit="1" customWidth="1"/>
    <col min="65" max="65" width="10.88671875" style="15" bestFit="1" customWidth="1"/>
    <col min="66" max="66" width="11.33203125" style="15" bestFit="1" customWidth="1"/>
    <col min="67" max="67" width="6.6640625" style="15" bestFit="1" customWidth="1"/>
    <col min="68" max="68" width="5.6640625" style="15" bestFit="1" customWidth="1"/>
    <col min="69" max="69" width="5.6640625" style="15" customWidth="1"/>
    <col min="70" max="70" width="5.6640625" style="15" bestFit="1" customWidth="1"/>
    <col min="71" max="71" width="14.6640625" style="15" bestFit="1" customWidth="1"/>
    <col min="72" max="72" width="14.5546875" style="15" bestFit="1" customWidth="1"/>
    <col min="73" max="73" width="6.5546875" style="15" bestFit="1" customWidth="1"/>
    <col min="74" max="74" width="6" style="15" bestFit="1" customWidth="1"/>
    <col min="75" max="75" width="9.109375" style="15" customWidth="1"/>
    <col min="76" max="76" width="8.44140625" style="15" bestFit="1" customWidth="1"/>
    <col min="77" max="77" width="14.109375" style="15" bestFit="1" customWidth="1"/>
    <col min="78" max="78" width="7.6640625" style="15" bestFit="1" customWidth="1"/>
    <col min="79" max="79" width="9" style="15" bestFit="1" customWidth="1"/>
    <col min="80" max="80" width="7.109375" style="15" bestFit="1" customWidth="1"/>
    <col min="81" max="81" width="9.33203125" style="15" bestFit="1" customWidth="1"/>
    <col min="82" max="83" width="9.109375" style="15" customWidth="1"/>
    <col min="84" max="84" width="9.33203125" style="15" bestFit="1" customWidth="1"/>
    <col min="85" max="85" width="7.6640625" style="15" bestFit="1" customWidth="1"/>
    <col min="86" max="86" width="9.109375" style="15" customWidth="1"/>
    <col min="87" max="87" width="12.6640625" style="15" bestFit="1" customWidth="1"/>
    <col min="88" max="88" width="9.33203125" style="15" bestFit="1" customWidth="1"/>
    <col min="89" max="89" width="9.33203125" style="15" customWidth="1"/>
    <col min="90" max="90" width="6.6640625" style="15" bestFit="1" customWidth="1"/>
    <col min="91" max="92" width="10.6640625" style="15" bestFit="1" customWidth="1"/>
    <col min="93" max="93" width="12.33203125" style="15" bestFit="1" customWidth="1"/>
    <col min="94" max="95" width="10.6640625" style="15" bestFit="1" customWidth="1"/>
    <col min="96" max="96" width="4.33203125" style="15" bestFit="1" customWidth="1"/>
    <col min="97" max="97" width="7.6640625" style="15" bestFit="1" customWidth="1"/>
    <col min="98" max="98" width="4.5546875" style="15" bestFit="1" customWidth="1"/>
    <col min="99" max="99" width="4.109375" style="15" bestFit="1" customWidth="1"/>
    <col min="100" max="100" width="6.6640625" style="15" bestFit="1" customWidth="1"/>
    <col min="101" max="101" width="5.6640625" style="15" bestFit="1" customWidth="1"/>
    <col min="102" max="102" width="5.88671875" style="15" bestFit="1" customWidth="1"/>
    <col min="103" max="103" width="12" style="15" bestFit="1" customWidth="1"/>
    <col min="104" max="104" width="5.5546875" style="15" bestFit="1" customWidth="1"/>
    <col min="105" max="105" width="3.33203125" style="15" bestFit="1" customWidth="1"/>
    <col min="106" max="107" width="3.33203125" style="15" customWidth="1"/>
    <col min="108" max="108" width="7.6640625" style="15" bestFit="1" customWidth="1"/>
    <col min="109" max="109" width="5.109375" style="15" bestFit="1" customWidth="1"/>
    <col min="110" max="110" width="5.33203125" style="15" bestFit="1" customWidth="1"/>
    <col min="111" max="111" width="8.6640625" style="15" bestFit="1" customWidth="1"/>
    <col min="112" max="112" width="4.88671875" style="15" bestFit="1" customWidth="1"/>
    <col min="113" max="113" width="7.88671875" style="15" bestFit="1" customWidth="1"/>
    <col min="114" max="114" width="5.88671875" style="15" bestFit="1" customWidth="1"/>
    <col min="115" max="115" width="6" style="15" bestFit="1" customWidth="1"/>
    <col min="116" max="116" width="6.6640625" style="15" bestFit="1" customWidth="1"/>
    <col min="117" max="117" width="11.44140625" style="15" bestFit="1" customWidth="1"/>
    <col min="118" max="118" width="5.6640625" style="15" bestFit="1" customWidth="1"/>
    <col min="119" max="119" width="4.109375" style="15" bestFit="1" customWidth="1"/>
    <col min="120" max="120" width="5.6640625" style="15" bestFit="1" customWidth="1"/>
    <col min="121" max="121" width="3.88671875" style="15" bestFit="1" customWidth="1"/>
    <col min="122" max="122" width="7.6640625" style="15" bestFit="1" customWidth="1"/>
    <col min="123" max="123" width="7.6640625" style="15" customWidth="1"/>
    <col min="124" max="124" width="11.5546875" style="15" bestFit="1" customWidth="1"/>
    <col min="125" max="125" width="6.6640625" style="15" bestFit="1" customWidth="1"/>
    <col min="126" max="126" width="8.6640625" style="15" bestFit="1" customWidth="1"/>
    <col min="127" max="127" width="8" style="15" bestFit="1" customWidth="1"/>
    <col min="128" max="128" width="8.6640625" style="15" bestFit="1" customWidth="1"/>
    <col min="129" max="129" width="12.88671875" style="15" bestFit="1" customWidth="1"/>
    <col min="130" max="130" width="5.33203125" style="15" bestFit="1" customWidth="1"/>
    <col min="131" max="132" width="7.6640625" style="15" bestFit="1" customWidth="1"/>
    <col min="133" max="133" width="9" style="15" bestFit="1" customWidth="1"/>
    <col min="134" max="134" width="9" style="15" customWidth="1"/>
    <col min="135" max="135" width="11.44140625" style="15" bestFit="1" customWidth="1"/>
    <col min="136" max="136" width="6.6640625" style="15" bestFit="1" customWidth="1"/>
    <col min="137" max="137" width="9.33203125" style="15" bestFit="1" customWidth="1"/>
    <col min="138" max="138" width="7.6640625" style="15" bestFit="1" customWidth="1"/>
    <col min="139" max="139" width="8.44140625" style="15" bestFit="1" customWidth="1"/>
    <col min="140" max="140" width="7.6640625" style="15" bestFit="1" customWidth="1"/>
    <col min="141" max="141" width="9.33203125" style="15" bestFit="1" customWidth="1"/>
    <col min="142" max="143" width="7.6640625" style="15" bestFit="1" customWidth="1"/>
    <col min="144" max="150" width="9.109375" customWidth="1"/>
  </cols>
  <sheetData>
    <row r="1" spans="1:150" s="17" customFormat="1" x14ac:dyDescent="0.3">
      <c r="A1" s="17" t="s">
        <v>651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 t="s">
        <v>482</v>
      </c>
      <c r="EL1" s="15"/>
      <c r="EM1" s="15"/>
    </row>
    <row r="2" spans="1:150" x14ac:dyDescent="0.3">
      <c r="A2" s="17" t="s">
        <v>331</v>
      </c>
      <c r="B2" s="15" t="s">
        <v>483</v>
      </c>
      <c r="C2" s="15" t="s">
        <v>484</v>
      </c>
      <c r="D2" s="15" t="s">
        <v>31</v>
      </c>
      <c r="E2" s="15" t="s">
        <v>345</v>
      </c>
      <c r="F2" s="15" t="s">
        <v>394</v>
      </c>
      <c r="G2" s="15" t="s">
        <v>33</v>
      </c>
      <c r="H2" s="15" t="s">
        <v>35</v>
      </c>
      <c r="I2" s="15" t="s">
        <v>37</v>
      </c>
      <c r="J2" s="15" t="s">
        <v>39</v>
      </c>
      <c r="K2" s="15" t="s">
        <v>485</v>
      </c>
      <c r="L2" s="15" t="s">
        <v>354</v>
      </c>
      <c r="M2" s="15" t="s">
        <v>395</v>
      </c>
      <c r="N2" s="15" t="s">
        <v>369</v>
      </c>
      <c r="O2" s="15" t="s">
        <v>370</v>
      </c>
      <c r="P2" s="15" t="s">
        <v>277</v>
      </c>
      <c r="Q2" s="15" t="s">
        <v>486</v>
      </c>
      <c r="R2" s="15" t="s">
        <v>487</v>
      </c>
      <c r="S2" s="15" t="s">
        <v>396</v>
      </c>
      <c r="T2" s="15" t="s">
        <v>278</v>
      </c>
      <c r="U2" s="15" t="s">
        <v>488</v>
      </c>
      <c r="V2" s="15" t="s">
        <v>489</v>
      </c>
      <c r="W2" s="15" t="s">
        <v>490</v>
      </c>
      <c r="X2" s="15" t="s">
        <v>397</v>
      </c>
      <c r="Y2" s="15" t="s">
        <v>43</v>
      </c>
      <c r="Z2" s="15" t="s">
        <v>45</v>
      </c>
      <c r="AA2" s="15" t="s">
        <v>491</v>
      </c>
      <c r="AB2" s="15" t="s">
        <v>399</v>
      </c>
      <c r="AC2" s="15" t="s">
        <v>373</v>
      </c>
      <c r="AD2" s="15" t="s">
        <v>374</v>
      </c>
      <c r="AE2" s="15" t="s">
        <v>492</v>
      </c>
      <c r="AF2" s="15" t="s">
        <v>49</v>
      </c>
      <c r="AG2" s="15" t="s">
        <v>493</v>
      </c>
      <c r="AH2" s="15" t="s">
        <v>494</v>
      </c>
      <c r="AI2" s="15" t="s">
        <v>495</v>
      </c>
      <c r="AJ2" s="15" t="s">
        <v>375</v>
      </c>
      <c r="AK2" s="15" t="s">
        <v>376</v>
      </c>
      <c r="AL2" s="15" t="s">
        <v>377</v>
      </c>
      <c r="AM2" s="15" t="s">
        <v>378</v>
      </c>
      <c r="AN2" s="15" t="s">
        <v>379</v>
      </c>
      <c r="AO2" s="15" t="s">
        <v>380</v>
      </c>
      <c r="AP2" s="15" t="s">
        <v>496</v>
      </c>
      <c r="AQ2" s="15" t="s">
        <v>51</v>
      </c>
      <c r="AR2" s="15" t="s">
        <v>53</v>
      </c>
      <c r="AS2" s="15" t="s">
        <v>497</v>
      </c>
      <c r="AT2" s="15" t="s">
        <v>357</v>
      </c>
      <c r="AU2" s="15" t="s">
        <v>381</v>
      </c>
      <c r="AV2" s="15" t="s">
        <v>498</v>
      </c>
      <c r="AW2" s="15" t="s">
        <v>55</v>
      </c>
      <c r="AX2" s="15" t="s">
        <v>499</v>
      </c>
      <c r="AY2" s="15" t="s">
        <v>500</v>
      </c>
      <c r="AZ2" s="15" t="s">
        <v>501</v>
      </c>
      <c r="BA2" s="15" t="s">
        <v>502</v>
      </c>
      <c r="BB2" s="15" t="s">
        <v>57</v>
      </c>
      <c r="BC2" s="15" t="s">
        <v>400</v>
      </c>
      <c r="BD2" s="15" t="s">
        <v>59</v>
      </c>
      <c r="BE2" s="15" t="s">
        <v>359</v>
      </c>
      <c r="BF2" s="15" t="s">
        <v>284</v>
      </c>
      <c r="BG2" s="15" t="s">
        <v>503</v>
      </c>
      <c r="BH2" s="15" t="s">
        <v>504</v>
      </c>
      <c r="BI2" s="15" t="s">
        <v>382</v>
      </c>
      <c r="BJ2" s="15" t="s">
        <v>505</v>
      </c>
      <c r="BK2" s="15" t="s">
        <v>285</v>
      </c>
      <c r="BL2" s="15" t="s">
        <v>63</v>
      </c>
      <c r="BM2" s="15" t="s">
        <v>506</v>
      </c>
      <c r="BN2" s="15" t="s">
        <v>507</v>
      </c>
      <c r="BO2" s="15" t="s">
        <v>65</v>
      </c>
      <c r="BP2" s="15" t="s">
        <v>67</v>
      </c>
      <c r="BQ2" s="15" t="s">
        <v>362</v>
      </c>
      <c r="BR2" s="15" t="s">
        <v>69</v>
      </c>
      <c r="BS2" s="15" t="s">
        <v>385</v>
      </c>
      <c r="BT2" s="15" t="s">
        <v>386</v>
      </c>
      <c r="BU2" s="15" t="s">
        <v>71</v>
      </c>
      <c r="BV2" s="15" t="s">
        <v>508</v>
      </c>
      <c r="BW2" s="15" t="s">
        <v>509</v>
      </c>
      <c r="BX2" s="15" t="s">
        <v>73</v>
      </c>
      <c r="BY2" s="15" t="s">
        <v>404</v>
      </c>
      <c r="BZ2" s="15" t="s">
        <v>75</v>
      </c>
      <c r="CA2" s="15" t="s">
        <v>510</v>
      </c>
      <c r="CB2" s="15" t="s">
        <v>405</v>
      </c>
      <c r="CC2" s="15" t="s">
        <v>387</v>
      </c>
      <c r="CD2" s="15" t="s">
        <v>388</v>
      </c>
      <c r="CE2" s="15" t="s">
        <v>364</v>
      </c>
      <c r="CF2" s="15" t="s">
        <v>79</v>
      </c>
      <c r="CG2" s="15" t="s">
        <v>81</v>
      </c>
      <c r="CH2" s="15" t="s">
        <v>511</v>
      </c>
      <c r="CI2" s="15" t="s">
        <v>512</v>
      </c>
      <c r="CJ2" s="15" t="s">
        <v>513</v>
      </c>
      <c r="CK2" s="15" t="s">
        <v>85</v>
      </c>
      <c r="CL2" s="15" t="s">
        <v>87</v>
      </c>
      <c r="CM2" s="15" t="s">
        <v>389</v>
      </c>
      <c r="CN2" s="15" t="s">
        <v>390</v>
      </c>
      <c r="CO2" s="15" t="s">
        <v>391</v>
      </c>
      <c r="CP2" s="15" t="s">
        <v>392</v>
      </c>
      <c r="CQ2" s="15" t="s">
        <v>286</v>
      </c>
      <c r="CR2" s="15" t="s">
        <v>89</v>
      </c>
      <c r="CS2" s="15" t="s">
        <v>91</v>
      </c>
      <c r="CT2" s="15" t="s">
        <v>93</v>
      </c>
      <c r="CU2" s="15" t="s">
        <v>95</v>
      </c>
      <c r="CV2" s="15" t="s">
        <v>97</v>
      </c>
      <c r="CW2" s="15" t="s">
        <v>99</v>
      </c>
      <c r="CX2" s="15" t="s">
        <v>101</v>
      </c>
      <c r="CY2" s="15" t="s">
        <v>514</v>
      </c>
      <c r="CZ2" s="15" t="s">
        <v>393</v>
      </c>
      <c r="DA2" s="15" t="s">
        <v>103</v>
      </c>
      <c r="DB2" s="15" t="s">
        <v>667</v>
      </c>
      <c r="DC2" s="15" t="s">
        <v>668</v>
      </c>
      <c r="DD2" s="15" t="s">
        <v>105</v>
      </c>
      <c r="DE2" s="15" t="s">
        <v>109</v>
      </c>
      <c r="DF2" s="15" t="s">
        <v>111</v>
      </c>
      <c r="DG2" s="15" t="s">
        <v>113</v>
      </c>
      <c r="DH2" s="15" t="s">
        <v>115</v>
      </c>
      <c r="DI2" s="15" t="s">
        <v>117</v>
      </c>
      <c r="DJ2" s="15" t="s">
        <v>119</v>
      </c>
      <c r="DK2" s="15" t="s">
        <v>121</v>
      </c>
      <c r="DL2" s="15" t="s">
        <v>123</v>
      </c>
      <c r="DM2" s="15" t="s">
        <v>515</v>
      </c>
      <c r="DN2" s="15" t="s">
        <v>125</v>
      </c>
      <c r="DO2" s="15" t="s">
        <v>127</v>
      </c>
      <c r="DP2" s="15" t="s">
        <v>129</v>
      </c>
      <c r="DQ2" s="15" t="s">
        <v>131</v>
      </c>
      <c r="DR2" s="15" t="s">
        <v>516</v>
      </c>
      <c r="DS2" s="15" t="s">
        <v>669</v>
      </c>
      <c r="DT2" s="15" t="s">
        <v>517</v>
      </c>
      <c r="DU2" s="15" t="s">
        <v>135</v>
      </c>
      <c r="DV2" s="15" t="s">
        <v>518</v>
      </c>
      <c r="DW2" s="15" t="s">
        <v>137</v>
      </c>
      <c r="DX2" s="15" t="s">
        <v>435</v>
      </c>
      <c r="DY2" s="15" t="s">
        <v>519</v>
      </c>
      <c r="DZ2" s="15" t="s">
        <v>141</v>
      </c>
      <c r="EA2" s="15" t="s">
        <v>143</v>
      </c>
      <c r="EB2" s="15" t="s">
        <v>288</v>
      </c>
      <c r="EC2" s="15" t="s">
        <v>350</v>
      </c>
      <c r="ED2" s="15" t="s">
        <v>670</v>
      </c>
      <c r="EE2" s="15" t="s">
        <v>520</v>
      </c>
      <c r="EF2" s="15" t="s">
        <v>147</v>
      </c>
      <c r="EG2" s="15" t="s">
        <v>149</v>
      </c>
      <c r="EH2" s="15" t="s">
        <v>289</v>
      </c>
      <c r="EI2" s="15" t="s">
        <v>151</v>
      </c>
      <c r="EJ2" s="15" t="s">
        <v>476</v>
      </c>
      <c r="EK2" s="15" t="s">
        <v>156</v>
      </c>
      <c r="EL2" s="15" t="s">
        <v>157</v>
      </c>
      <c r="EM2" s="15" t="s">
        <v>158</v>
      </c>
      <c r="EN2" s="17"/>
      <c r="EO2" s="17"/>
      <c r="EP2" s="17"/>
      <c r="EQ2" s="17"/>
      <c r="ER2" s="17"/>
      <c r="ES2" s="17"/>
      <c r="ET2" s="17"/>
    </row>
    <row r="3" spans="1:150" x14ac:dyDescent="0.3">
      <c r="A3" s="17" t="s">
        <v>169</v>
      </c>
      <c r="B3" s="15">
        <v>0.74847255499999998</v>
      </c>
      <c r="C3" s="15">
        <v>2.293776555</v>
      </c>
      <c r="D3" s="15">
        <v>83.956914079999905</v>
      </c>
      <c r="E3" s="15">
        <v>190.4870282</v>
      </c>
      <c r="F3" s="15">
        <v>17.779571539999999</v>
      </c>
      <c r="G3" s="15">
        <v>17.779561339999901</v>
      </c>
      <c r="H3" s="15">
        <v>190.48705000000001</v>
      </c>
      <c r="I3" s="15">
        <v>190.48705000000001</v>
      </c>
      <c r="J3" s="15">
        <v>39.585050299999899</v>
      </c>
      <c r="K3" s="15">
        <v>0.69015627099999999</v>
      </c>
      <c r="L3" s="15">
        <v>0.52410192899999997</v>
      </c>
      <c r="M3" s="15">
        <v>0.18093039</v>
      </c>
      <c r="N3" s="15">
        <v>9.0465360000000009E-3</v>
      </c>
      <c r="O3" s="15">
        <v>0.17188392999999999</v>
      </c>
      <c r="P3" s="15">
        <v>438.67397928000003</v>
      </c>
      <c r="Q3" s="15">
        <v>0.32337190510000002</v>
      </c>
      <c r="R3" s="15">
        <v>438.67393992999899</v>
      </c>
      <c r="S3" s="15">
        <v>0.22549314710999999</v>
      </c>
      <c r="T3" s="15">
        <v>0.22549285185999901</v>
      </c>
      <c r="U3" s="15">
        <v>0.13397788066999999</v>
      </c>
      <c r="V3" s="15">
        <v>0.45115949876099998</v>
      </c>
      <c r="W3" s="15">
        <v>0.11918077651299901</v>
      </c>
      <c r="X3" s="15">
        <v>52.120519369999997</v>
      </c>
      <c r="Y3" s="15">
        <v>52.120549789999998</v>
      </c>
      <c r="Z3" s="15">
        <v>2060.7728277000001</v>
      </c>
      <c r="AA3" s="15">
        <v>2060.7728277000001</v>
      </c>
      <c r="AB3" s="15">
        <v>8.9130700000000004E-4</v>
      </c>
      <c r="AC3" s="15">
        <v>1.2478281999999999E-4</v>
      </c>
      <c r="AD3" s="15">
        <v>7.6652480000000004E-4</v>
      </c>
      <c r="AE3" s="15">
        <v>0.22881992685999999</v>
      </c>
      <c r="AF3" s="15">
        <v>394662.02959999902</v>
      </c>
      <c r="AG3" s="15">
        <v>39373371.049999997</v>
      </c>
      <c r="AH3" s="15">
        <v>394662.00299999898</v>
      </c>
      <c r="AI3" s="15">
        <v>6.2088697593000002E-3</v>
      </c>
      <c r="AJ3" s="15">
        <v>64.283592499999997</v>
      </c>
      <c r="AK3" s="15">
        <v>453.79272570000001</v>
      </c>
      <c r="AL3" s="15">
        <v>62.613639339999999</v>
      </c>
      <c r="AM3" s="15">
        <v>1.9923695050000001</v>
      </c>
      <c r="AN3" s="15">
        <v>172.11016860000001</v>
      </c>
      <c r="AO3" s="15">
        <v>48.73264846</v>
      </c>
      <c r="AP3" s="15">
        <v>1247.76234</v>
      </c>
      <c r="AQ3" s="15">
        <v>570.51570705999995</v>
      </c>
      <c r="AR3" s="15">
        <v>263.73453647999997</v>
      </c>
      <c r="AS3" s="15">
        <v>2437.0268301999999</v>
      </c>
      <c r="AT3" s="15">
        <v>106.5096432</v>
      </c>
      <c r="AU3" s="15">
        <v>411.91859759999898</v>
      </c>
      <c r="AV3" s="15">
        <v>411.91846290000001</v>
      </c>
      <c r="AW3" s="15">
        <v>2437.0280270999901</v>
      </c>
      <c r="AX3" s="15">
        <v>5773.5999999999904</v>
      </c>
      <c r="AY3" s="15">
        <v>8001.3970200000003</v>
      </c>
      <c r="AZ3" s="15">
        <v>1.2846022669999999</v>
      </c>
      <c r="BA3" s="15">
        <v>1.5083050524999999</v>
      </c>
      <c r="BB3" s="15">
        <v>240.59140529999999</v>
      </c>
      <c r="BC3" s="15">
        <v>240.59137019999901</v>
      </c>
      <c r="BD3" s="15">
        <v>240.59140529999999</v>
      </c>
      <c r="BE3" s="15">
        <v>4.7827655599999996</v>
      </c>
      <c r="BF3" s="15">
        <v>685.91639578499996</v>
      </c>
      <c r="BG3" s="15">
        <v>685.91760479999903</v>
      </c>
      <c r="BH3" s="15">
        <v>7.8458950000000003E-3</v>
      </c>
      <c r="BI3" s="15">
        <v>7.2668183999999997E-4</v>
      </c>
      <c r="BJ3" s="15">
        <v>7.2667892999999999E-4</v>
      </c>
      <c r="BK3" s="15">
        <v>7.8459099999999993E-3</v>
      </c>
      <c r="BL3" s="15">
        <v>417.69570129999897</v>
      </c>
      <c r="BM3" s="15">
        <v>417.69562070000001</v>
      </c>
      <c r="BN3" s="15">
        <v>0.17241998441199999</v>
      </c>
      <c r="BO3" s="15">
        <v>680.372903519999</v>
      </c>
      <c r="BP3" s="15">
        <v>8.6638059169999995</v>
      </c>
      <c r="BQ3" s="15">
        <v>2312.0550653999999</v>
      </c>
      <c r="BR3" s="15">
        <v>5.1625257519999996</v>
      </c>
      <c r="BS3" s="15">
        <v>0.23266355999999999</v>
      </c>
      <c r="BT3" s="15">
        <v>0.4136242</v>
      </c>
      <c r="BU3" s="15">
        <v>27.996084069999998</v>
      </c>
      <c r="BV3" s="15">
        <v>0</v>
      </c>
      <c r="BW3" s="15">
        <v>1592.3518749999901</v>
      </c>
      <c r="BX3" s="15">
        <v>32.693457519999903</v>
      </c>
      <c r="BY3" s="15">
        <v>32.042126099999997</v>
      </c>
      <c r="BZ3" s="15">
        <v>4427.4326999999903</v>
      </c>
      <c r="CA3" s="15">
        <v>4427.4285600000003</v>
      </c>
      <c r="CB3" s="15">
        <v>0.12493580999999999</v>
      </c>
      <c r="CC3" s="15">
        <v>2.1239078000000002E-2</v>
      </c>
      <c r="CD3" s="15">
        <v>0.10369660999999999</v>
      </c>
      <c r="CE3" s="15">
        <v>27333.95781</v>
      </c>
      <c r="CF3" s="15">
        <v>46299.090069999998</v>
      </c>
      <c r="CG3" s="15">
        <v>5495.1774400000004</v>
      </c>
      <c r="CH3" s="15">
        <v>5495.1762599999902</v>
      </c>
      <c r="CI3" s="15">
        <v>0</v>
      </c>
      <c r="CJ3" s="15">
        <v>46299.079299999998</v>
      </c>
      <c r="CK3" s="15">
        <v>13.147306</v>
      </c>
      <c r="CL3" s="15">
        <v>653.41754400000002</v>
      </c>
      <c r="CM3" s="15">
        <v>5.5573854029999996</v>
      </c>
      <c r="CN3" s="15">
        <v>6.2088523715999999E-3</v>
      </c>
      <c r="CO3" s="15">
        <v>0.62976865110000002</v>
      </c>
      <c r="CP3" s="15">
        <v>0.34800043177000001</v>
      </c>
      <c r="CQ3" s="15">
        <v>6.2863006060000002</v>
      </c>
      <c r="CR3" s="15">
        <v>1.6801161918</v>
      </c>
      <c r="CS3" s="15">
        <v>12110.3850023999</v>
      </c>
      <c r="CT3" s="15">
        <v>8.3132735800000006</v>
      </c>
      <c r="CU3" s="15">
        <v>1.7203894625</v>
      </c>
      <c r="CV3" s="15">
        <v>561.06706750000001</v>
      </c>
      <c r="CW3" s="15">
        <v>54.478564239999997</v>
      </c>
      <c r="CX3" s="15">
        <v>0</v>
      </c>
      <c r="CY3" s="15">
        <v>3.286743601</v>
      </c>
      <c r="CZ3" s="15">
        <v>4.0798964999999998E-5</v>
      </c>
      <c r="DA3" s="15">
        <v>0.61554016960000002</v>
      </c>
      <c r="DB3" s="15">
        <v>224.35355000000001</v>
      </c>
      <c r="DC3" s="15">
        <v>112.39224</v>
      </c>
      <c r="DD3" s="15">
        <v>2317.4234670000001</v>
      </c>
      <c r="DE3" s="15">
        <v>1.2287332359999901</v>
      </c>
      <c r="DF3" s="15">
        <v>0.36764692239999902</v>
      </c>
      <c r="DG3" s="15">
        <v>191.87212625399999</v>
      </c>
      <c r="DH3" s="15">
        <v>1.5345761059999901</v>
      </c>
      <c r="DI3" s="15">
        <v>101.88466990000001</v>
      </c>
      <c r="DJ3" s="15">
        <v>11.24429831</v>
      </c>
      <c r="DK3" s="15">
        <v>2.9590834049999999</v>
      </c>
      <c r="DL3" s="15">
        <v>426.26374249999998</v>
      </c>
      <c r="DM3" s="15">
        <v>13.9604</v>
      </c>
      <c r="DN3" s="15">
        <v>84.461613720000003</v>
      </c>
      <c r="DO3" s="15">
        <v>3.2700610280000002</v>
      </c>
      <c r="DP3" s="15">
        <v>58.014539300000003</v>
      </c>
      <c r="DQ3" s="15">
        <v>0.39746933186</v>
      </c>
      <c r="DR3" s="15">
        <v>1.5804967219999999</v>
      </c>
      <c r="DS3" s="15">
        <v>62.63444793</v>
      </c>
      <c r="DT3" s="15">
        <v>2619.1943000000001</v>
      </c>
      <c r="DU3" s="15">
        <v>182.60697370999901</v>
      </c>
      <c r="DV3" s="15">
        <v>182.60683972999999</v>
      </c>
      <c r="DW3" s="15">
        <v>2575.4206340000001</v>
      </c>
      <c r="DX3" s="15">
        <v>9.9742834449999993</v>
      </c>
      <c r="DY3" s="15">
        <v>9.9742956069999895</v>
      </c>
      <c r="DZ3" s="15">
        <v>0.17480898559999999</v>
      </c>
      <c r="EA3" s="15">
        <v>3490.3258516999999</v>
      </c>
      <c r="EB3" s="15">
        <v>2949.4617437699899</v>
      </c>
      <c r="EC3" s="15">
        <v>2949.46045185</v>
      </c>
      <c r="ED3" s="15">
        <v>411.72464580000002</v>
      </c>
      <c r="EE3" s="15">
        <v>664.64105858999903</v>
      </c>
      <c r="EF3" s="15">
        <v>88.021454107999901</v>
      </c>
      <c r="EG3" s="15">
        <v>26999.451055000001</v>
      </c>
      <c r="EH3" s="15">
        <v>1547.95777429999</v>
      </c>
      <c r="EI3" s="15">
        <v>3451.1138586000002</v>
      </c>
      <c r="EJ3" s="15">
        <v>1547.9562292000001</v>
      </c>
      <c r="EK3" s="15">
        <f t="shared" ref="EK3:EK34" si="0">BL3+CF3+CG3</f>
        <v>52211.963211299997</v>
      </c>
      <c r="EL3" s="15">
        <f t="shared" ref="EL3:EL34" si="1">EM3+DD3</f>
        <v>3744.33536443716</v>
      </c>
      <c r="EM3" s="15">
        <f t="shared" ref="EM3:EM34" si="2">CR3+CT3+CU3+CV3+CW3+CX3+DA3+DE3+DF3+DG3+DH3+DI3+DJ3+DK3+DL3+DO3+DP3+DQ3</f>
        <v>1426.9118974371602</v>
      </c>
      <c r="EN3" s="28"/>
      <c r="EO3" s="28"/>
      <c r="EP3" s="28"/>
      <c r="EQ3" s="28"/>
      <c r="ER3" s="28"/>
      <c r="ES3" s="28"/>
      <c r="ET3" s="28"/>
    </row>
    <row r="4" spans="1:150" x14ac:dyDescent="0.3">
      <c r="A4" s="17" t="s">
        <v>171</v>
      </c>
      <c r="B4" s="15">
        <v>0.78567271299999997</v>
      </c>
      <c r="C4" s="15">
        <v>2.4591512419999999</v>
      </c>
      <c r="D4" s="15">
        <v>101.184596599999</v>
      </c>
      <c r="E4" s="15">
        <v>202.62593699999999</v>
      </c>
      <c r="F4" s="15">
        <v>18.738163849999999</v>
      </c>
      <c r="G4" s="15">
        <v>18.738101149999999</v>
      </c>
      <c r="H4" s="15">
        <v>202.62657369999999</v>
      </c>
      <c r="I4" s="15">
        <v>202.62657369999999</v>
      </c>
      <c r="J4" s="15">
        <v>44.708829659999999</v>
      </c>
      <c r="K4" s="15">
        <v>0.72458808399999997</v>
      </c>
      <c r="L4" s="15">
        <v>0.52781729899999996</v>
      </c>
      <c r="M4" s="15">
        <v>0.19082783</v>
      </c>
      <c r="N4" s="15">
        <v>9.5413624999999991E-3</v>
      </c>
      <c r="O4" s="15">
        <v>0.18128559</v>
      </c>
      <c r="P4" s="15">
        <v>473.316540269999</v>
      </c>
      <c r="Q4" s="15">
        <v>0.33872295670000002</v>
      </c>
      <c r="R4" s="15">
        <v>473.31727189999998</v>
      </c>
      <c r="S4" s="15">
        <v>0.24043486987000001</v>
      </c>
      <c r="T4" s="15">
        <v>0.24043563544999999</v>
      </c>
      <c r="U4" s="15">
        <v>0.14434556374599999</v>
      </c>
      <c r="V4" s="15">
        <v>0.48566770652000002</v>
      </c>
      <c r="W4" s="15">
        <v>0.129043373337</v>
      </c>
      <c r="X4" s="15">
        <v>52.868791289999997</v>
      </c>
      <c r="Y4" s="15">
        <v>52.86879562</v>
      </c>
      <c r="Z4" s="15">
        <v>2615.6589515000001</v>
      </c>
      <c r="AA4" s="15">
        <v>2615.6589515000001</v>
      </c>
      <c r="AB4" s="15">
        <v>9.4708110000000004E-4</v>
      </c>
      <c r="AC4" s="15">
        <v>1.3259095E-4</v>
      </c>
      <c r="AD4" s="15">
        <v>8.1448770000000005E-4</v>
      </c>
      <c r="AE4" s="15">
        <v>0.2419153969</v>
      </c>
      <c r="AF4" s="15">
        <v>436533.74625999999</v>
      </c>
      <c r="AG4" s="15">
        <v>42560129.82</v>
      </c>
      <c r="AH4" s="15">
        <v>436533.69959999999</v>
      </c>
      <c r="AI4" s="15">
        <v>6.5862832959999998E-3</v>
      </c>
      <c r="AJ4" s="15">
        <v>66.435797969999996</v>
      </c>
      <c r="AK4" s="15">
        <v>474.1344886</v>
      </c>
      <c r="AL4" s="15">
        <v>64.384913069999996</v>
      </c>
      <c r="AM4" s="15">
        <v>2.0733192869999999</v>
      </c>
      <c r="AN4" s="15">
        <v>176.94464639999899</v>
      </c>
      <c r="AO4" s="15">
        <v>46.451942199999998</v>
      </c>
      <c r="AP4" s="15">
        <v>1808.9707980000001</v>
      </c>
      <c r="AQ4" s="15">
        <v>648.21237684999903</v>
      </c>
      <c r="AR4" s="15">
        <v>299.23092837000002</v>
      </c>
      <c r="AS4" s="15">
        <v>3261.290994</v>
      </c>
      <c r="AT4" s="15">
        <v>126.43469880000001</v>
      </c>
      <c r="AU4" s="15">
        <v>497.79598914000002</v>
      </c>
      <c r="AV4" s="15">
        <v>497.79437949999999</v>
      </c>
      <c r="AW4" s="15">
        <v>3261.2906597000001</v>
      </c>
      <c r="AX4" s="15">
        <v>7809.4027999999998</v>
      </c>
      <c r="AY4" s="15">
        <v>8670.4638439999999</v>
      </c>
      <c r="AZ4" s="15">
        <v>1.348767101</v>
      </c>
      <c r="BA4" s="15">
        <v>1.5876169449999999</v>
      </c>
      <c r="BB4" s="15">
        <v>254.009221</v>
      </c>
      <c r="BC4" s="15">
        <v>254.00860129999899</v>
      </c>
      <c r="BD4" s="15">
        <v>254.009221</v>
      </c>
      <c r="BE4" s="15">
        <v>4.8179729699999996</v>
      </c>
      <c r="BF4" s="15">
        <v>891.13874035999902</v>
      </c>
      <c r="BG4" s="15">
        <v>891.14014648</v>
      </c>
      <c r="BH4" s="15">
        <v>8.3590214999999992E-3</v>
      </c>
      <c r="BI4" s="15">
        <v>7.7184674000000005E-4</v>
      </c>
      <c r="BJ4" s="15">
        <v>7.718531E-4</v>
      </c>
      <c r="BK4" s="15">
        <v>8.3590109999999995E-3</v>
      </c>
      <c r="BL4" s="15">
        <v>458.69262300000003</v>
      </c>
      <c r="BM4" s="15">
        <v>458.69194599999997</v>
      </c>
      <c r="BN4" s="15">
        <v>0.185495343594</v>
      </c>
      <c r="BO4" s="15">
        <v>869.83729568000001</v>
      </c>
      <c r="BP4" s="15">
        <v>11.718465258</v>
      </c>
      <c r="BQ4" s="15">
        <v>2319.2244716999999</v>
      </c>
      <c r="BR4" s="15">
        <v>6.3349173140000001</v>
      </c>
      <c r="BS4" s="15">
        <v>0.25466546000000001</v>
      </c>
      <c r="BT4" s="15">
        <v>0.45273849999999999</v>
      </c>
      <c r="BU4" s="15">
        <v>38.279442590000002</v>
      </c>
      <c r="BV4" s="15">
        <v>0</v>
      </c>
      <c r="BW4" s="15">
        <v>1627.304204</v>
      </c>
      <c r="BX4" s="15">
        <v>34.605951939999997</v>
      </c>
      <c r="BY4" s="15">
        <v>33.954776469999999</v>
      </c>
      <c r="BZ4" s="15">
        <v>4524.0744800000002</v>
      </c>
      <c r="CA4" s="15">
        <v>4524.0627000000004</v>
      </c>
      <c r="CB4" s="15">
        <v>0.13233443</v>
      </c>
      <c r="CC4" s="15">
        <v>2.2496981999999999E-2</v>
      </c>
      <c r="CD4" s="15">
        <v>0.10983804</v>
      </c>
      <c r="CE4" s="15">
        <v>33461.172839999999</v>
      </c>
      <c r="CF4" s="15">
        <v>50790.115329999899</v>
      </c>
      <c r="CG4" s="15">
        <v>6087.7687299999998</v>
      </c>
      <c r="CH4" s="15">
        <v>6087.7642499999902</v>
      </c>
      <c r="CI4" s="15">
        <v>0</v>
      </c>
      <c r="CJ4" s="15">
        <v>50790.117049999899</v>
      </c>
      <c r="CK4" s="15">
        <v>12.980763</v>
      </c>
      <c r="CL4" s="15">
        <v>762.76686129999996</v>
      </c>
      <c r="CM4" s="15">
        <v>5.8762024840000002</v>
      </c>
      <c r="CN4" s="15">
        <v>6.5862865263000003E-3</v>
      </c>
      <c r="CO4" s="15">
        <v>0.66855731380000005</v>
      </c>
      <c r="CP4" s="15">
        <v>0.37095758200000001</v>
      </c>
      <c r="CQ4" s="15">
        <v>6.6667268000000002</v>
      </c>
      <c r="CR4" s="15">
        <v>1.7485474041</v>
      </c>
      <c r="CS4" s="15">
        <v>15232.095516699999</v>
      </c>
      <c r="CT4" s="15">
        <v>8.6577181799999998</v>
      </c>
      <c r="CU4" s="15">
        <v>1.7813580609999999</v>
      </c>
      <c r="CV4" s="15">
        <v>598.80650830000002</v>
      </c>
      <c r="CW4" s="15">
        <v>59.804739911999903</v>
      </c>
      <c r="CX4" s="15">
        <v>0</v>
      </c>
      <c r="CY4" s="15">
        <v>3.49469218299999</v>
      </c>
      <c r="CZ4" s="15">
        <v>4.2060220000000002E-5</v>
      </c>
      <c r="DA4" s="15">
        <v>0.64838111779999996</v>
      </c>
      <c r="DB4" s="15">
        <v>248.13257999999999</v>
      </c>
      <c r="DC4" s="15">
        <v>118.96831</v>
      </c>
      <c r="DD4" s="15">
        <v>2527.6302246999999</v>
      </c>
      <c r="DE4" s="15">
        <v>1.3165256505</v>
      </c>
      <c r="DF4" s="15">
        <v>0.40238702269999999</v>
      </c>
      <c r="DG4" s="15">
        <v>210.24337598</v>
      </c>
      <c r="DH4" s="15">
        <v>1.5912703340000001</v>
      </c>
      <c r="DI4" s="15">
        <v>107.396772259999</v>
      </c>
      <c r="DJ4" s="15">
        <v>11.70293845</v>
      </c>
      <c r="DK4" s="15">
        <v>3.1064139100000001</v>
      </c>
      <c r="DL4" s="15">
        <v>448.42279730000001</v>
      </c>
      <c r="DM4" s="15">
        <v>14.34285702</v>
      </c>
      <c r="DN4" s="15">
        <v>112.65253946999999</v>
      </c>
      <c r="DO4" s="15">
        <v>3.3776554859999899</v>
      </c>
      <c r="DP4" s="15">
        <v>55.7647969</v>
      </c>
      <c r="DQ4" s="15">
        <v>0.42529803175000003</v>
      </c>
      <c r="DR4" s="15">
        <v>1.656968003</v>
      </c>
      <c r="DS4" s="15">
        <v>65.295963150000006</v>
      </c>
      <c r="DT4" s="15">
        <v>3043.6491999999998</v>
      </c>
      <c r="DU4" s="15">
        <v>141.95606039999899</v>
      </c>
      <c r="DV4" s="15">
        <v>141.956405899999</v>
      </c>
      <c r="DW4" s="15">
        <v>2692.4931649999999</v>
      </c>
      <c r="DX4" s="15">
        <v>10.67472493</v>
      </c>
      <c r="DY4" s="15">
        <v>10.674777467</v>
      </c>
      <c r="DZ4" s="15">
        <v>0.17604814939999999</v>
      </c>
      <c r="EA4" s="15">
        <v>4353.8661115999903</v>
      </c>
      <c r="EB4" s="15">
        <v>3712.0335298999998</v>
      </c>
      <c r="EC4" s="15">
        <v>3712.0338507299998</v>
      </c>
      <c r="ED4" s="15">
        <v>431.83448479999998</v>
      </c>
      <c r="EE4" s="15">
        <v>837.57843919999902</v>
      </c>
      <c r="EF4" s="15">
        <v>111.43109563599999</v>
      </c>
      <c r="EG4" s="15">
        <v>33097.803138000003</v>
      </c>
      <c r="EH4" s="15">
        <v>1874.2076655999999</v>
      </c>
      <c r="EI4" s="15">
        <v>4183.4518099999996</v>
      </c>
      <c r="EJ4" s="15">
        <v>1874.2073283</v>
      </c>
      <c r="EK4" s="15">
        <f t="shared" si="0"/>
        <v>57336.576682999905</v>
      </c>
      <c r="EL4" s="15">
        <f t="shared" si="1"/>
        <v>4042.8277089998492</v>
      </c>
      <c r="EM4" s="15">
        <f t="shared" si="2"/>
        <v>1515.1974842998491</v>
      </c>
      <c r="EN4" s="28"/>
      <c r="EO4" s="28"/>
      <c r="EP4" s="28"/>
      <c r="EQ4" s="28"/>
      <c r="ER4" s="28"/>
      <c r="ES4" s="28"/>
      <c r="ET4" s="28"/>
    </row>
    <row r="5" spans="1:150" x14ac:dyDescent="0.3">
      <c r="A5" s="17" t="s">
        <v>172</v>
      </c>
      <c r="B5" s="15">
        <v>0.452339196</v>
      </c>
      <c r="C5" s="15">
        <v>1.2179407310000001</v>
      </c>
      <c r="D5" s="15">
        <v>48.065666780000001</v>
      </c>
      <c r="E5" s="15">
        <v>105.7377542</v>
      </c>
      <c r="F5" s="15">
        <v>11.545515959999999</v>
      </c>
      <c r="G5" s="15">
        <v>11.54548591</v>
      </c>
      <c r="H5" s="15">
        <v>105.7377841</v>
      </c>
      <c r="I5" s="15">
        <v>105.7377841</v>
      </c>
      <c r="J5" s="15">
        <v>24.09117182</v>
      </c>
      <c r="K5" s="15">
        <v>0.43088745499999997</v>
      </c>
      <c r="L5" s="15">
        <v>0.39884735499999902</v>
      </c>
      <c r="M5" s="15">
        <v>9.6736710000000004E-2</v>
      </c>
      <c r="N5" s="15">
        <v>4.836829E-3</v>
      </c>
      <c r="O5" s="15">
        <v>9.1899893999999996E-2</v>
      </c>
      <c r="P5" s="15">
        <v>188.79711140000001</v>
      </c>
      <c r="Q5" s="15">
        <v>0.2239349632</v>
      </c>
      <c r="R5" s="15">
        <v>188.79714554999899</v>
      </c>
      <c r="S5" s="15">
        <v>0.12999497262999901</v>
      </c>
      <c r="T5" s="15">
        <v>0.12999487447999999</v>
      </c>
      <c r="U5" s="15">
        <v>6.9718326721999999E-2</v>
      </c>
      <c r="V5" s="15">
        <v>0.22128006811999901</v>
      </c>
      <c r="W5" s="15">
        <v>5.7318001086399999E-2</v>
      </c>
      <c r="X5" s="15">
        <v>25.911904964000001</v>
      </c>
      <c r="Y5" s="15">
        <v>25.911835839999998</v>
      </c>
      <c r="Z5" s="15">
        <v>985.13627050000002</v>
      </c>
      <c r="AA5" s="15">
        <v>985.13627050000002</v>
      </c>
      <c r="AB5" s="15">
        <v>4.6527362E-4</v>
      </c>
      <c r="AC5" s="15">
        <v>6.5138070000000004E-5</v>
      </c>
      <c r="AD5" s="15">
        <v>4.0013537999999998E-4</v>
      </c>
      <c r="AE5" s="15">
        <v>0.14878036619999899</v>
      </c>
      <c r="AF5" s="15">
        <v>193721.05554999999</v>
      </c>
      <c r="AG5" s="15">
        <v>23362008.002999999</v>
      </c>
      <c r="AH5" s="15">
        <v>193721.0888</v>
      </c>
      <c r="AI5" s="15">
        <v>3.850113876E-3</v>
      </c>
      <c r="AJ5" s="15">
        <v>53.6212227299999</v>
      </c>
      <c r="AK5" s="15">
        <v>381.60398326999899</v>
      </c>
      <c r="AL5" s="15">
        <v>52.140662819999903</v>
      </c>
      <c r="AM5" s="15">
        <v>1.6704793474999999</v>
      </c>
      <c r="AN5" s="15">
        <v>143.28356719999999</v>
      </c>
      <c r="AO5" s="15">
        <v>37.929072040000001</v>
      </c>
      <c r="AP5" s="15">
        <v>414.194365</v>
      </c>
      <c r="AQ5" s="15">
        <v>297.652590349999</v>
      </c>
      <c r="AR5" s="15">
        <v>121.94366128</v>
      </c>
      <c r="AS5" s="15">
        <v>991.45215180000002</v>
      </c>
      <c r="AT5" s="15">
        <v>57.146737599999902</v>
      </c>
      <c r="AU5" s="15">
        <v>175.4754638</v>
      </c>
      <c r="AV5" s="15">
        <v>175.47542870999999</v>
      </c>
      <c r="AW5" s="15">
        <v>991.45010060000004</v>
      </c>
      <c r="AX5" s="15">
        <v>2276.36366</v>
      </c>
      <c r="AY5" s="15">
        <v>4010.8464429999999</v>
      </c>
      <c r="AZ5" s="15">
        <v>0.82929105199999997</v>
      </c>
      <c r="BA5" s="15">
        <v>0.92097046100000002</v>
      </c>
      <c r="BB5" s="15">
        <v>143.90385839999999</v>
      </c>
      <c r="BC5" s="15">
        <v>143.90381260000001</v>
      </c>
      <c r="BD5" s="15">
        <v>143.90385839999999</v>
      </c>
      <c r="BE5" s="15">
        <v>3.4658558350000002</v>
      </c>
      <c r="BF5" s="15">
        <v>285.81787519</v>
      </c>
      <c r="BG5" s="15">
        <v>285.81787503999999</v>
      </c>
      <c r="BH5" s="15">
        <v>4.0197475000000003E-3</v>
      </c>
      <c r="BI5" s="15">
        <v>3.7722150000000002E-4</v>
      </c>
      <c r="BJ5" s="15">
        <v>3.7722291999999998E-4</v>
      </c>
      <c r="BK5" s="15">
        <v>4.0197456000000001E-3</v>
      </c>
      <c r="BL5" s="15">
        <v>262.25235099999998</v>
      </c>
      <c r="BM5" s="15">
        <v>262.25237800000002</v>
      </c>
      <c r="BN5" s="15">
        <v>8.5612174443999906E-2</v>
      </c>
      <c r="BO5" s="15">
        <v>281.53307050000001</v>
      </c>
      <c r="BP5" s="15">
        <v>3.737202441</v>
      </c>
      <c r="BQ5" s="15">
        <v>1322.7963820999901</v>
      </c>
      <c r="BR5" s="15">
        <v>3.11712517</v>
      </c>
      <c r="BS5" s="15">
        <v>0.12679051999999999</v>
      </c>
      <c r="BT5" s="15">
        <v>0.22540540000000001</v>
      </c>
      <c r="BU5" s="15">
        <v>14.46832356</v>
      </c>
      <c r="BV5" s="15">
        <v>0</v>
      </c>
      <c r="BW5" s="15">
        <v>1081.5747839999999</v>
      </c>
      <c r="BX5" s="15">
        <v>18.81847033</v>
      </c>
      <c r="BY5" s="15">
        <v>18.283330159999998</v>
      </c>
      <c r="BZ5" s="15">
        <v>2328.5267899999999</v>
      </c>
      <c r="CA5" s="15">
        <v>2328.5216500000001</v>
      </c>
      <c r="CB5" s="15">
        <v>6.8506529999999996E-2</v>
      </c>
      <c r="CC5" s="15">
        <v>1.1646098000000001E-2</v>
      </c>
      <c r="CD5" s="15">
        <v>5.6860442999999997E-2</v>
      </c>
      <c r="CE5" s="15">
        <v>12081.685751999999</v>
      </c>
      <c r="CF5" s="15">
        <v>28774.200779999999</v>
      </c>
      <c r="CG5" s="15">
        <v>3745.0846999999999</v>
      </c>
      <c r="CH5" s="15">
        <v>3745.0848999999998</v>
      </c>
      <c r="CI5" s="15">
        <v>0</v>
      </c>
      <c r="CJ5" s="15">
        <v>28774.202899999898</v>
      </c>
      <c r="CK5" s="15">
        <v>10.821941000000001</v>
      </c>
      <c r="CL5" s="15">
        <v>311.8059533</v>
      </c>
      <c r="CM5" s="15">
        <v>3.362870166</v>
      </c>
      <c r="CN5" s="15">
        <v>3.8501150973999998E-3</v>
      </c>
      <c r="CO5" s="15">
        <v>0.37926465339999998</v>
      </c>
      <c r="CP5" s="15">
        <v>0.2060979493</v>
      </c>
      <c r="CQ5" s="15">
        <v>3.6418147950000002</v>
      </c>
      <c r="CR5" s="15">
        <v>1.0478280604999901</v>
      </c>
      <c r="CS5" s="15">
        <v>5112.3894300000002</v>
      </c>
      <c r="CT5" s="15">
        <v>5.4106002560000004</v>
      </c>
      <c r="CU5" s="15">
        <v>1.3391354259999999</v>
      </c>
      <c r="CV5" s="15">
        <v>440.86516189999998</v>
      </c>
      <c r="CW5" s="15">
        <v>29.913320262999999</v>
      </c>
      <c r="CX5" s="15">
        <v>0</v>
      </c>
      <c r="CY5" s="15">
        <v>1.891612632</v>
      </c>
      <c r="CZ5" s="15">
        <v>2.3838666E-5</v>
      </c>
      <c r="DA5" s="15">
        <v>0.38963574369999998</v>
      </c>
      <c r="DB5" s="15">
        <v>122.84689</v>
      </c>
      <c r="DC5" s="15">
        <v>63.704886999999999</v>
      </c>
      <c r="DD5" s="15">
        <v>1297.5481262999999</v>
      </c>
      <c r="DE5" s="15">
        <v>0.69199652969999903</v>
      </c>
      <c r="DF5" s="15">
        <v>0.19626974525999999</v>
      </c>
      <c r="DG5" s="15">
        <v>107.896736323</v>
      </c>
      <c r="DH5" s="15">
        <v>1.0233259494</v>
      </c>
      <c r="DI5" s="15">
        <v>63.935839700000002</v>
      </c>
      <c r="DJ5" s="15">
        <v>6.7529908899999898</v>
      </c>
      <c r="DK5" s="15">
        <v>2.1619299930000002</v>
      </c>
      <c r="DL5" s="15">
        <v>272.76061879999997</v>
      </c>
      <c r="DM5" s="15">
        <v>8.2849644100000006</v>
      </c>
      <c r="DN5" s="15">
        <v>40.701070809999997</v>
      </c>
      <c r="DO5" s="15">
        <v>2.4338196053000001</v>
      </c>
      <c r="DP5" s="15">
        <v>42.465260100000002</v>
      </c>
      <c r="DQ5" s="15">
        <v>0.239621648769999</v>
      </c>
      <c r="DR5" s="15">
        <v>1.0403747720000001</v>
      </c>
      <c r="DS5" s="15">
        <v>40.432120830000002</v>
      </c>
      <c r="DT5" s="15">
        <v>1271.5034000000001</v>
      </c>
      <c r="DU5" s="15">
        <v>104.600123349999</v>
      </c>
      <c r="DV5" s="15">
        <v>104.59991866</v>
      </c>
      <c r="DW5" s="15">
        <v>1500.2819139999999</v>
      </c>
      <c r="DX5" s="15">
        <v>4.8573583989999998</v>
      </c>
      <c r="DY5" s="15">
        <v>4.8573590900000001</v>
      </c>
      <c r="DZ5" s="15">
        <v>0.13303147609999999</v>
      </c>
      <c r="EA5" s="15">
        <v>1454.3738389299999</v>
      </c>
      <c r="EB5" s="15">
        <v>1215.71670536999</v>
      </c>
      <c r="EC5" s="15">
        <v>1215.7191023600001</v>
      </c>
      <c r="ED5" s="15">
        <v>271.0103666</v>
      </c>
      <c r="EE5" s="15">
        <v>271.53065875999999</v>
      </c>
      <c r="EF5" s="15">
        <v>35.893255377999999</v>
      </c>
      <c r="EG5" s="15">
        <v>11917.9971199999</v>
      </c>
      <c r="EH5" s="15">
        <v>661.7055828</v>
      </c>
      <c r="EI5" s="15">
        <v>1488.6354610000001</v>
      </c>
      <c r="EJ5" s="15">
        <v>661.70586279999998</v>
      </c>
      <c r="EK5" s="15">
        <f t="shared" si="0"/>
        <v>32781.537831000001</v>
      </c>
      <c r="EL5" s="15">
        <f t="shared" si="1"/>
        <v>2277.07221723363</v>
      </c>
      <c r="EM5" s="15">
        <f t="shared" si="2"/>
        <v>979.52409093362996</v>
      </c>
      <c r="EN5" s="28"/>
      <c r="EO5" s="28"/>
      <c r="EP5" s="28"/>
      <c r="EQ5" s="28"/>
      <c r="ER5" s="28"/>
      <c r="ES5" s="28"/>
      <c r="ET5" s="28"/>
    </row>
    <row r="6" spans="1:150" x14ac:dyDescent="0.3">
      <c r="A6" s="17" t="s">
        <v>173</v>
      </c>
      <c r="B6" s="15">
        <v>2.4734295720000001</v>
      </c>
      <c r="C6" s="15">
        <v>7.1624190700000003</v>
      </c>
      <c r="D6" s="15">
        <v>242.85163949999901</v>
      </c>
      <c r="E6" s="15">
        <v>589.58583999999996</v>
      </c>
      <c r="F6" s="15">
        <v>8.9851022239999896</v>
      </c>
      <c r="G6" s="15">
        <v>8.9850911090000007</v>
      </c>
      <c r="H6" s="15">
        <v>589.58527300000003</v>
      </c>
      <c r="I6" s="15">
        <v>589.58527300000003</v>
      </c>
      <c r="J6" s="15">
        <v>116.17118790000001</v>
      </c>
      <c r="K6" s="15">
        <v>2.2810446230000001</v>
      </c>
      <c r="L6" s="15">
        <v>0.81154755199999995</v>
      </c>
      <c r="M6" s="15">
        <v>0.16466803999999999</v>
      </c>
      <c r="N6" s="15">
        <v>8.2333400000000004E-3</v>
      </c>
      <c r="O6" s="15">
        <v>0.15643362999999999</v>
      </c>
      <c r="P6" s="15">
        <v>1598.3253706999999</v>
      </c>
      <c r="Q6" s="15">
        <v>1.1087977285999999</v>
      </c>
      <c r="R6" s="15">
        <v>1598.3254019999999</v>
      </c>
      <c r="S6" s="15">
        <v>0.81647226259999905</v>
      </c>
      <c r="T6" s="15">
        <v>0.816473195899999</v>
      </c>
      <c r="U6" s="15">
        <v>0.46246367387999998</v>
      </c>
      <c r="V6" s="15">
        <v>1.67555597305</v>
      </c>
      <c r="W6" s="15">
        <v>0.41243688892199998</v>
      </c>
      <c r="X6" s="15">
        <v>189.11192847999999</v>
      </c>
      <c r="Y6" s="15">
        <v>189.11132169999999</v>
      </c>
      <c r="Z6" s="15">
        <v>5587.6776759999902</v>
      </c>
      <c r="AA6" s="15">
        <v>5587.6776759999902</v>
      </c>
      <c r="AB6" s="15">
        <v>3.0895334E-2</v>
      </c>
      <c r="AC6" s="15">
        <v>4.3253372000000003E-3</v>
      </c>
      <c r="AD6" s="15">
        <v>2.6569901E-2</v>
      </c>
      <c r="AE6" s="15">
        <v>0.77258617199999902</v>
      </c>
      <c r="AF6" s="15">
        <v>507402.30900000001</v>
      </c>
      <c r="AG6" s="15">
        <v>172843567.31999999</v>
      </c>
      <c r="AH6" s="15">
        <v>507402.34527999902</v>
      </c>
      <c r="AI6" s="15">
        <v>2.2283135381000001E-2</v>
      </c>
      <c r="AJ6" s="15">
        <v>174.6741959</v>
      </c>
      <c r="AK6" s="15">
        <v>1287.4882204</v>
      </c>
      <c r="AL6" s="15">
        <v>162.90968040000001</v>
      </c>
      <c r="AM6" s="15">
        <v>5.0958156199999998</v>
      </c>
      <c r="AN6" s="15">
        <v>448.20740230000001</v>
      </c>
      <c r="AO6" s="15">
        <v>151.89277559999999</v>
      </c>
      <c r="AP6" s="15">
        <v>3396.6614100000002</v>
      </c>
      <c r="AQ6" s="15">
        <v>1566.9201822999901</v>
      </c>
      <c r="AR6" s="15">
        <v>718.68734332999998</v>
      </c>
      <c r="AS6" s="15">
        <v>6347.2487187999996</v>
      </c>
      <c r="AT6" s="15">
        <v>308.80334379999999</v>
      </c>
      <c r="AU6" s="15">
        <v>741.12203810000005</v>
      </c>
      <c r="AV6" s="15">
        <v>741.12064699999996</v>
      </c>
      <c r="AW6" s="15">
        <v>6347.2470389999999</v>
      </c>
      <c r="AX6" s="15">
        <v>22014.1531</v>
      </c>
      <c r="AY6" s="15">
        <v>20698.857364</v>
      </c>
      <c r="AZ6" s="15">
        <v>4.2450022399999998</v>
      </c>
      <c r="BA6" s="15">
        <v>4.9380439200000001</v>
      </c>
      <c r="BB6" s="15">
        <v>1205.2216209999999</v>
      </c>
      <c r="BC6" s="15">
        <v>1205.217836</v>
      </c>
      <c r="BD6" s="15">
        <v>1205.2216209999999</v>
      </c>
      <c r="BE6" s="15">
        <v>7.7945874799999997</v>
      </c>
      <c r="BF6" s="15">
        <v>739.56526430999998</v>
      </c>
      <c r="BG6" s="15">
        <v>739.56467181999994</v>
      </c>
      <c r="BH6" s="15">
        <v>1.6266722000000001E-2</v>
      </c>
      <c r="BI6" s="15">
        <v>3.1057606000000001E-3</v>
      </c>
      <c r="BJ6" s="15">
        <v>3.1057521999999999E-3</v>
      </c>
      <c r="BK6" s="15">
        <v>1.6266731999999999E-2</v>
      </c>
      <c r="BL6" s="15">
        <v>1055.5022709999901</v>
      </c>
      <c r="BM6" s="15">
        <v>1055.503467</v>
      </c>
      <c r="BN6" s="15">
        <v>0.63925104344999994</v>
      </c>
      <c r="BO6" s="15">
        <v>1654.0495996499999</v>
      </c>
      <c r="BP6" s="15">
        <v>22.050394753999999</v>
      </c>
      <c r="BQ6" s="15">
        <v>5128.1821024999999</v>
      </c>
      <c r="BR6" s="15">
        <v>14.9393498</v>
      </c>
      <c r="BS6" s="15">
        <v>2.7875964999999998</v>
      </c>
      <c r="BT6" s="15">
        <v>4.9557295000000003</v>
      </c>
      <c r="BU6" s="15">
        <v>91.798537280000005</v>
      </c>
      <c r="BV6" s="15">
        <v>0</v>
      </c>
      <c r="BW6" s="15">
        <v>5810.6565399999999</v>
      </c>
      <c r="BX6" s="15">
        <v>67.79359015</v>
      </c>
      <c r="BY6" s="15">
        <v>65.646638789999997</v>
      </c>
      <c r="BZ6" s="15">
        <v>19606.879799999999</v>
      </c>
      <c r="CA6" s="15">
        <v>19606.864939999999</v>
      </c>
      <c r="CB6" s="15">
        <v>10.311683</v>
      </c>
      <c r="CC6" s="15">
        <v>1.7529937</v>
      </c>
      <c r="CD6" s="15">
        <v>8.5587309999999999</v>
      </c>
      <c r="CE6" s="15">
        <v>69468.605439999999</v>
      </c>
      <c r="CF6" s="15">
        <v>115528.6841</v>
      </c>
      <c r="CG6" s="15">
        <v>15353.60938</v>
      </c>
      <c r="CH6" s="15">
        <v>15353.59648</v>
      </c>
      <c r="CI6" s="15">
        <v>0</v>
      </c>
      <c r="CJ6" s="15">
        <v>115528.7083</v>
      </c>
      <c r="CK6" s="15">
        <v>43.485019999999999</v>
      </c>
      <c r="CL6" s="15">
        <v>1624.9054443999901</v>
      </c>
      <c r="CM6" s="15">
        <v>17.988584370000002</v>
      </c>
      <c r="CN6" s="15">
        <v>2.2283052796E-2</v>
      </c>
      <c r="CO6" s="15">
        <v>2.2104910077</v>
      </c>
      <c r="CP6" s="15">
        <v>1.1850191314</v>
      </c>
      <c r="CQ6" s="15">
        <v>20.494072589999998</v>
      </c>
      <c r="CR6" s="15">
        <v>10.553840460599901</v>
      </c>
      <c r="CS6" s="15">
        <v>32825.304452999997</v>
      </c>
      <c r="CT6" s="15">
        <v>46.865739320000003</v>
      </c>
      <c r="CU6" s="15">
        <v>5.9635139700000002</v>
      </c>
      <c r="CV6" s="15">
        <v>2446.1644189999902</v>
      </c>
      <c r="CW6" s="15">
        <v>626.24879522699996</v>
      </c>
      <c r="CX6" s="15">
        <v>0</v>
      </c>
      <c r="CY6" s="15">
        <v>10.46876567</v>
      </c>
      <c r="CZ6" s="15">
        <v>1.0393859E-3</v>
      </c>
      <c r="DA6" s="15">
        <v>4.2726792466000001</v>
      </c>
      <c r="DB6" s="15">
        <v>2723.7485000000001</v>
      </c>
      <c r="DC6" s="15">
        <v>1228.3959</v>
      </c>
      <c r="DD6" s="15">
        <v>11306.8566061</v>
      </c>
      <c r="DE6" s="15">
        <v>11.643478646</v>
      </c>
      <c r="DF6" s="15">
        <v>4.2216556780000003</v>
      </c>
      <c r="DG6" s="15">
        <v>2149.22916958</v>
      </c>
      <c r="DH6" s="15">
        <v>10.752436672</v>
      </c>
      <c r="DI6" s="15">
        <v>744.46551482999996</v>
      </c>
      <c r="DJ6" s="15">
        <v>69.048760679999901</v>
      </c>
      <c r="DK6" s="15">
        <v>12.942065719999899</v>
      </c>
      <c r="DL6" s="15">
        <v>2799.7709089999998</v>
      </c>
      <c r="DM6" s="15">
        <v>83.975325600000005</v>
      </c>
      <c r="DN6" s="15">
        <v>288.71547958000002</v>
      </c>
      <c r="DO6" s="15">
        <v>12.8660456</v>
      </c>
      <c r="DP6" s="15">
        <v>232.771095</v>
      </c>
      <c r="DQ6" s="15">
        <v>3.4981483919</v>
      </c>
      <c r="DR6" s="15">
        <v>5.2389135299999996</v>
      </c>
      <c r="DS6" s="15">
        <v>346.82765810000001</v>
      </c>
      <c r="DT6" s="15">
        <v>2133.2483000000002</v>
      </c>
      <c r="DU6" s="15">
        <v>1407.1740344</v>
      </c>
      <c r="DV6" s="15">
        <v>1407.1768013000001</v>
      </c>
      <c r="DW6" s="15">
        <v>5578.2415080000001</v>
      </c>
      <c r="DX6" s="15">
        <v>81.340078005999999</v>
      </c>
      <c r="DY6" s="15">
        <v>81.340381309999998</v>
      </c>
      <c r="DZ6" s="15">
        <v>0.27068355799999899</v>
      </c>
      <c r="EA6" s="15">
        <v>5623.1709381999999</v>
      </c>
      <c r="EB6" s="15">
        <v>4430.3695276999997</v>
      </c>
      <c r="EC6" s="15">
        <v>4430.3720080000003</v>
      </c>
      <c r="ED6" s="15">
        <v>2252.6528583999998</v>
      </c>
      <c r="EE6" s="15">
        <v>1587.2864036799999</v>
      </c>
      <c r="EF6" s="15">
        <v>210.54196625999899</v>
      </c>
      <c r="EG6" s="15">
        <v>65896.665779999996</v>
      </c>
      <c r="EH6" s="15">
        <v>3565.6661574999998</v>
      </c>
      <c r="EI6" s="15">
        <v>9176.9498704999896</v>
      </c>
      <c r="EJ6" s="15">
        <v>3565.6621236000001</v>
      </c>
      <c r="EK6" s="15">
        <f t="shared" si="0"/>
        <v>131937.795751</v>
      </c>
      <c r="EL6" s="15">
        <f t="shared" si="1"/>
        <v>20498.13487312209</v>
      </c>
      <c r="EM6" s="15">
        <f t="shared" si="2"/>
        <v>9191.2782670220895</v>
      </c>
      <c r="EN6" s="28"/>
      <c r="EO6" s="28"/>
      <c r="EP6" s="28"/>
      <c r="EQ6" s="28"/>
      <c r="ER6" s="28"/>
      <c r="ES6" s="28"/>
      <c r="ET6" s="28"/>
    </row>
    <row r="7" spans="1:150" x14ac:dyDescent="0.3">
      <c r="A7" s="17" t="s">
        <v>174</v>
      </c>
      <c r="B7" s="15">
        <v>0.78057101449999999</v>
      </c>
      <c r="C7" s="15">
        <v>2.3310260860000001</v>
      </c>
      <c r="D7" s="15">
        <v>111.62217935</v>
      </c>
      <c r="E7" s="15">
        <v>201.23077040000001</v>
      </c>
      <c r="F7" s="15">
        <v>19.033627719999998</v>
      </c>
      <c r="G7" s="15">
        <v>19.033583029999999</v>
      </c>
      <c r="H7" s="15">
        <v>201.23058470000001</v>
      </c>
      <c r="I7" s="15">
        <v>201.23058470000001</v>
      </c>
      <c r="J7" s="15">
        <v>47.784275370000003</v>
      </c>
      <c r="K7" s="15">
        <v>0.71300994649999905</v>
      </c>
      <c r="L7" s="15">
        <v>0.56303609399999999</v>
      </c>
      <c r="M7" s="15">
        <v>0.13509135999999999</v>
      </c>
      <c r="N7" s="15">
        <v>6.7545786E-3</v>
      </c>
      <c r="O7" s="15">
        <v>0.12833717</v>
      </c>
      <c r="P7" s="15">
        <v>443.75793876</v>
      </c>
      <c r="Q7" s="15">
        <v>0.31907861449999902</v>
      </c>
      <c r="R7" s="15">
        <v>443.75751276</v>
      </c>
      <c r="S7" s="15">
        <v>0.20840415794</v>
      </c>
      <c r="T7" s="15">
        <v>0.20840368470999901</v>
      </c>
      <c r="U7" s="15">
        <v>0.12529967347400001</v>
      </c>
      <c r="V7" s="15">
        <v>0.40769394677999998</v>
      </c>
      <c r="W7" s="15">
        <v>0.110748338334599</v>
      </c>
      <c r="X7" s="15">
        <v>58.838954004999998</v>
      </c>
      <c r="Y7" s="15">
        <v>58.839042300000003</v>
      </c>
      <c r="Z7" s="15">
        <v>2008.9380609999901</v>
      </c>
      <c r="AA7" s="15">
        <v>2008.9380609999901</v>
      </c>
      <c r="AB7" s="15">
        <v>6.6820810000000003E-4</v>
      </c>
      <c r="AC7" s="15">
        <v>9.354927E-5</v>
      </c>
      <c r="AD7" s="15">
        <v>5.7466066000000002E-4</v>
      </c>
      <c r="AE7" s="15">
        <v>0.22306450203</v>
      </c>
      <c r="AF7" s="15">
        <v>286614.92343999998</v>
      </c>
      <c r="AG7" s="15">
        <v>29815105.585999999</v>
      </c>
      <c r="AH7" s="15">
        <v>286614.98023999901</v>
      </c>
      <c r="AI7" s="15">
        <v>5.7940635825999998E-3</v>
      </c>
      <c r="AJ7" s="15">
        <v>62.194877039999902</v>
      </c>
      <c r="AK7" s="15">
        <v>449.2809135</v>
      </c>
      <c r="AL7" s="15">
        <v>60.420511910000002</v>
      </c>
      <c r="AM7" s="15">
        <v>1.965414907</v>
      </c>
      <c r="AN7" s="15">
        <v>165.94100429999901</v>
      </c>
      <c r="AO7" s="15">
        <v>37.61544576</v>
      </c>
      <c r="AP7" s="15">
        <v>687.39360599999998</v>
      </c>
      <c r="AQ7" s="15">
        <v>646.15355256999999</v>
      </c>
      <c r="AR7" s="15">
        <v>264.54842539999999</v>
      </c>
      <c r="AS7" s="15">
        <v>1838.9524664999999</v>
      </c>
      <c r="AT7" s="15">
        <v>133.19378928</v>
      </c>
      <c r="AU7" s="15">
        <v>342.31077895999999</v>
      </c>
      <c r="AV7" s="15">
        <v>342.31109633</v>
      </c>
      <c r="AW7" s="15">
        <v>1838.9490331</v>
      </c>
      <c r="AX7" s="15">
        <v>4663.6981999999998</v>
      </c>
      <c r="AY7" s="15">
        <v>7989.6340380000001</v>
      </c>
      <c r="AZ7" s="15">
        <v>1.3139087389999999</v>
      </c>
      <c r="BA7" s="15">
        <v>1.556038791</v>
      </c>
      <c r="BB7" s="15">
        <v>238.28832729999999</v>
      </c>
      <c r="BC7" s="15">
        <v>238.2879633</v>
      </c>
      <c r="BD7" s="15">
        <v>238.28832729999999</v>
      </c>
      <c r="BE7" s="15">
        <v>4.9886405599999897</v>
      </c>
      <c r="BF7" s="15">
        <v>548.40274178000004</v>
      </c>
      <c r="BG7" s="15">
        <v>548.40202920000002</v>
      </c>
      <c r="BH7" s="15">
        <v>5.8146550000000002E-3</v>
      </c>
      <c r="BI7" s="15">
        <v>5.3976960000000004E-4</v>
      </c>
      <c r="BJ7" s="15">
        <v>5.3977105E-4</v>
      </c>
      <c r="BK7" s="15">
        <v>5.8146804000000002E-3</v>
      </c>
      <c r="BL7" s="15">
        <v>355.58377599999898</v>
      </c>
      <c r="BM7" s="15">
        <v>355.58386469999999</v>
      </c>
      <c r="BN7" s="15">
        <v>0.15599278837199901</v>
      </c>
      <c r="BO7" s="15">
        <v>495.22656705999998</v>
      </c>
      <c r="BP7" s="15">
        <v>7.0259706580000003</v>
      </c>
      <c r="BQ7" s="15">
        <v>2031.1881489999901</v>
      </c>
      <c r="BR7" s="15">
        <v>7.2207044399999996</v>
      </c>
      <c r="BS7" s="15">
        <v>0.19287191000000001</v>
      </c>
      <c r="BT7" s="15">
        <v>0.3428832</v>
      </c>
      <c r="BU7" s="15">
        <v>34.119841054999902</v>
      </c>
      <c r="BV7" s="15">
        <v>0</v>
      </c>
      <c r="BW7" s="15">
        <v>1210.83637</v>
      </c>
      <c r="BX7" s="15">
        <v>33.317377100000002</v>
      </c>
      <c r="BY7" s="15">
        <v>32.83458195</v>
      </c>
      <c r="BZ7" s="15">
        <v>3171.818984</v>
      </c>
      <c r="CA7" s="15">
        <v>3171.8164299999999</v>
      </c>
      <c r="CB7" s="15">
        <v>9.7946963999999997E-2</v>
      </c>
      <c r="CC7" s="15">
        <v>1.6651018E-2</v>
      </c>
      <c r="CD7" s="15">
        <v>8.1296199999999999E-2</v>
      </c>
      <c r="CE7" s="15">
        <v>22676.712449999999</v>
      </c>
      <c r="CF7" s="15">
        <v>39416.450080000002</v>
      </c>
      <c r="CG7" s="15">
        <v>4675.9347539999899</v>
      </c>
      <c r="CH7" s="15">
        <v>4675.9358899999997</v>
      </c>
      <c r="CI7" s="15">
        <v>0</v>
      </c>
      <c r="CJ7" s="15">
        <v>39416.448640000002</v>
      </c>
      <c r="CK7" s="15">
        <v>9.6971050000000005</v>
      </c>
      <c r="CL7" s="15">
        <v>624.63183179999999</v>
      </c>
      <c r="CM7" s="15">
        <v>5.6663361979999998</v>
      </c>
      <c r="CN7" s="15">
        <v>5.7940443549999998E-3</v>
      </c>
      <c r="CO7" s="15">
        <v>0.60036948209999996</v>
      </c>
      <c r="CP7" s="15">
        <v>0.33381248209999997</v>
      </c>
      <c r="CQ7" s="15">
        <v>6.3892062559999996</v>
      </c>
      <c r="CR7" s="15">
        <v>1.3563237115</v>
      </c>
      <c r="CS7" s="15">
        <v>9598.4713410000004</v>
      </c>
      <c r="CT7" s="15">
        <v>7.114737989</v>
      </c>
      <c r="CU7" s="15">
        <v>1.6075370680000001</v>
      </c>
      <c r="CV7" s="15">
        <v>577.88919429999999</v>
      </c>
      <c r="CW7" s="15">
        <v>45.761605484</v>
      </c>
      <c r="CX7" s="15">
        <v>0</v>
      </c>
      <c r="CY7" s="15">
        <v>3.3380461449999999</v>
      </c>
      <c r="CZ7" s="15">
        <v>3.0965259999999997E-5</v>
      </c>
      <c r="DA7" s="15">
        <v>0.50945157620000003</v>
      </c>
      <c r="DB7" s="15">
        <v>190.49647999999999</v>
      </c>
      <c r="DC7" s="15">
        <v>85.72054</v>
      </c>
      <c r="DD7" s="15">
        <v>1924.9205618399999</v>
      </c>
      <c r="DE7" s="15">
        <v>0.99987035349999998</v>
      </c>
      <c r="DF7" s="15">
        <v>0.30105251514999998</v>
      </c>
      <c r="DG7" s="15">
        <v>162.71959000999999</v>
      </c>
      <c r="DH7" s="15">
        <v>1.3014720949999901</v>
      </c>
      <c r="DI7" s="15">
        <v>88.265909649999998</v>
      </c>
      <c r="DJ7" s="15">
        <v>9.0460904800000002</v>
      </c>
      <c r="DK7" s="15">
        <v>2.8062001429999999</v>
      </c>
      <c r="DL7" s="15">
        <v>376.92973219999999</v>
      </c>
      <c r="DM7" s="15">
        <v>14.029233059999999</v>
      </c>
      <c r="DN7" s="15">
        <v>94.812192490000001</v>
      </c>
      <c r="DO7" s="15">
        <v>2.9353917059999999</v>
      </c>
      <c r="DP7" s="15">
        <v>45.004528459999896</v>
      </c>
      <c r="DQ7" s="15">
        <v>0.33338358755000003</v>
      </c>
      <c r="DR7" s="15">
        <v>1.615300706</v>
      </c>
      <c r="DS7" s="15">
        <v>53.480590650000003</v>
      </c>
      <c r="DT7" s="15">
        <v>1498.2906</v>
      </c>
      <c r="DU7" s="15">
        <v>137.85544788999999</v>
      </c>
      <c r="DV7" s="15">
        <v>137.85521369999901</v>
      </c>
      <c r="DW7" s="15">
        <v>2313.1334230000002</v>
      </c>
      <c r="DX7" s="15">
        <v>9.7919012189999997</v>
      </c>
      <c r="DY7" s="15">
        <v>9.7918980229999999</v>
      </c>
      <c r="DZ7" s="15">
        <v>0.187794972999999</v>
      </c>
      <c r="EA7" s="15">
        <v>2774.0577746999902</v>
      </c>
      <c r="EB7" s="15">
        <v>2301.2072416300002</v>
      </c>
      <c r="EC7" s="15">
        <v>2301.2054930600002</v>
      </c>
      <c r="ED7" s="15">
        <v>375.036077699999</v>
      </c>
      <c r="EE7" s="15">
        <v>507.84045388999999</v>
      </c>
      <c r="EF7" s="15">
        <v>67.079370744000002</v>
      </c>
      <c r="EG7" s="15">
        <v>22340.017</v>
      </c>
      <c r="EH7" s="15">
        <v>1281.9772232</v>
      </c>
      <c r="EI7" s="15">
        <v>2969.2293134000001</v>
      </c>
      <c r="EJ7" s="15">
        <v>1281.9756718000001</v>
      </c>
      <c r="EK7" s="15">
        <f t="shared" si="0"/>
        <v>44447.968609999989</v>
      </c>
      <c r="EL7" s="15">
        <f t="shared" si="1"/>
        <v>3249.8026331688998</v>
      </c>
      <c r="EM7" s="15">
        <f t="shared" si="2"/>
        <v>1324.8820713288999</v>
      </c>
      <c r="EN7" s="28"/>
      <c r="EO7" s="28"/>
      <c r="EP7" s="28"/>
      <c r="EQ7" s="28"/>
      <c r="ER7" s="28"/>
      <c r="ES7" s="28"/>
      <c r="ET7" s="28"/>
    </row>
    <row r="8" spans="1:150" x14ac:dyDescent="0.3">
      <c r="A8" s="17" t="s">
        <v>175</v>
      </c>
      <c r="B8" s="15">
        <v>0.24504349349999999</v>
      </c>
      <c r="C8" s="15">
        <v>0.84980633059999999</v>
      </c>
      <c r="D8" s="15">
        <v>44.480278119999902</v>
      </c>
      <c r="E8" s="15">
        <v>77.757326800000001</v>
      </c>
      <c r="F8" s="15">
        <v>6.0389064499999998</v>
      </c>
      <c r="G8" s="15">
        <v>6.0389170099999996</v>
      </c>
      <c r="H8" s="15">
        <v>77.757438829999998</v>
      </c>
      <c r="I8" s="15">
        <v>77.757438829999998</v>
      </c>
      <c r="J8" s="15">
        <v>17.159534659999998</v>
      </c>
      <c r="K8" s="15">
        <v>0.22181941799999999</v>
      </c>
      <c r="L8" s="15">
        <v>0.12595885439999999</v>
      </c>
      <c r="M8" s="15">
        <v>8.4068770000000001E-2</v>
      </c>
      <c r="N8" s="15">
        <v>4.2034155E-3</v>
      </c>
      <c r="O8" s="15">
        <v>7.9864920000000006E-2</v>
      </c>
      <c r="P8" s="15">
        <v>171.46544553999999</v>
      </c>
      <c r="Q8" s="15">
        <v>9.8878950600000001E-2</v>
      </c>
      <c r="R8" s="15">
        <v>171.46617158000001</v>
      </c>
      <c r="S8" s="15">
        <v>8.4895151045000006E-2</v>
      </c>
      <c r="T8" s="15">
        <v>8.4895297603999997E-2</v>
      </c>
      <c r="U8" s="15">
        <v>5.3504293159000002E-2</v>
      </c>
      <c r="V8" s="15">
        <v>0.18975223896999999</v>
      </c>
      <c r="W8" s="15">
        <v>4.9905990449000001E-2</v>
      </c>
      <c r="X8" s="15">
        <v>28.453200543999898</v>
      </c>
      <c r="Y8" s="15">
        <v>28.453159839999898</v>
      </c>
      <c r="Z8" s="15">
        <v>779.34514650000006</v>
      </c>
      <c r="AA8" s="15">
        <v>779.34514650000006</v>
      </c>
      <c r="AB8" s="15">
        <v>4.2758284999999999E-4</v>
      </c>
      <c r="AC8" s="15">
        <v>5.9861509999999997E-5</v>
      </c>
      <c r="AD8" s="15">
        <v>3.6771892000000002E-4</v>
      </c>
      <c r="AE8" s="15">
        <v>7.5313599719999999E-2</v>
      </c>
      <c r="AF8" s="15">
        <v>135544.13521000001</v>
      </c>
      <c r="AG8" s="15">
        <v>16340611.662</v>
      </c>
      <c r="AH8" s="15">
        <v>135544.09692000001</v>
      </c>
      <c r="AI8" s="15">
        <v>2.2008950495999999E-3</v>
      </c>
      <c r="AJ8" s="15">
        <v>16.072265689999998</v>
      </c>
      <c r="AK8" s="15">
        <v>115.24049954</v>
      </c>
      <c r="AL8" s="15">
        <v>15.269663616000001</v>
      </c>
      <c r="AM8" s="15">
        <v>0.49041283099999999</v>
      </c>
      <c r="AN8" s="15">
        <v>41.977791580000002</v>
      </c>
      <c r="AO8" s="15">
        <v>11.84767877</v>
      </c>
      <c r="AP8" s="15">
        <v>311.61015599999899</v>
      </c>
      <c r="AQ8" s="15">
        <v>257.86038187999998</v>
      </c>
      <c r="AR8" s="15">
        <v>109.068713039999</v>
      </c>
      <c r="AS8" s="15">
        <v>848.61633819999997</v>
      </c>
      <c r="AT8" s="15">
        <v>54.176652109999999</v>
      </c>
      <c r="AU8" s="15">
        <v>148.22527373</v>
      </c>
      <c r="AV8" s="15">
        <v>148.22570309</v>
      </c>
      <c r="AW8" s="15">
        <v>848.61848010000006</v>
      </c>
      <c r="AX8" s="15">
        <v>2063.0956799999999</v>
      </c>
      <c r="AY8" s="15">
        <v>3128.587857</v>
      </c>
      <c r="AZ8" s="15">
        <v>0.4051949017</v>
      </c>
      <c r="BA8" s="15">
        <v>0.49580909750000002</v>
      </c>
      <c r="BB8" s="15">
        <v>74.150024599999995</v>
      </c>
      <c r="BC8" s="15">
        <v>74.150220999999902</v>
      </c>
      <c r="BD8" s="15">
        <v>74.150024599999995</v>
      </c>
      <c r="BE8" s="15">
        <v>1.153141703</v>
      </c>
      <c r="BF8" s="15">
        <v>248.78114701999999</v>
      </c>
      <c r="BG8" s="15">
        <v>248.78145302499999</v>
      </c>
      <c r="BH8" s="15">
        <v>3.8482746999999999E-3</v>
      </c>
      <c r="BI8" s="15">
        <v>3.5073317000000002E-4</v>
      </c>
      <c r="BJ8" s="15">
        <v>3.5073139999999999E-4</v>
      </c>
      <c r="BK8" s="15">
        <v>3.8482817000000001E-3</v>
      </c>
      <c r="BL8" s="15">
        <v>109.5556727</v>
      </c>
      <c r="BM8" s="15">
        <v>109.5558023</v>
      </c>
      <c r="BN8" s="15">
        <v>7.2003054999800004E-2</v>
      </c>
      <c r="BO8" s="15">
        <v>222.8802579</v>
      </c>
      <c r="BP8" s="15">
        <v>2.9060119579999899</v>
      </c>
      <c r="BQ8" s="15">
        <v>662.55162923</v>
      </c>
      <c r="BR8" s="15">
        <v>2.856615568</v>
      </c>
      <c r="BS8" s="15">
        <v>0.12110656</v>
      </c>
      <c r="BT8" s="15">
        <v>0.21530041</v>
      </c>
      <c r="BU8" s="15">
        <v>16.631193809999999</v>
      </c>
      <c r="BV8" s="15">
        <v>0</v>
      </c>
      <c r="BW8" s="15">
        <v>475.36451</v>
      </c>
      <c r="BX8" s="15">
        <v>11.30371294</v>
      </c>
      <c r="BY8" s="15">
        <v>11.15049951</v>
      </c>
      <c r="BZ8" s="15">
        <v>1886.1678099999999</v>
      </c>
      <c r="CA8" s="15">
        <v>1886.1696099999999</v>
      </c>
      <c r="CB8" s="15">
        <v>5.6506745999999997E-2</v>
      </c>
      <c r="CC8" s="15">
        <v>9.6061689999999995E-3</v>
      </c>
      <c r="CD8" s="15">
        <v>4.6900699999999997E-2</v>
      </c>
      <c r="CE8" s="15">
        <v>9616.6101550000003</v>
      </c>
      <c r="CF8" s="15">
        <v>12049.825209999901</v>
      </c>
      <c r="CG8" s="15">
        <v>1535.0793679999999</v>
      </c>
      <c r="CH8" s="15">
        <v>1535.0794349999901</v>
      </c>
      <c r="CI8" s="15">
        <v>0</v>
      </c>
      <c r="CJ8" s="15">
        <v>12049.828449999901</v>
      </c>
      <c r="CK8" s="15">
        <v>3.0967839000000001</v>
      </c>
      <c r="CL8" s="15">
        <v>250.0193352</v>
      </c>
      <c r="CM8" s="15">
        <v>1.863986103</v>
      </c>
      <c r="CN8" s="15">
        <v>2.2008917527999998E-3</v>
      </c>
      <c r="CO8" s="15">
        <v>0.22438641079999999</v>
      </c>
      <c r="CP8" s="15">
        <v>0.12521954793000001</v>
      </c>
      <c r="CQ8" s="15">
        <v>2.1856031429999998</v>
      </c>
      <c r="CR8" s="15">
        <v>0.52165774180000002</v>
      </c>
      <c r="CS8" s="15">
        <v>4213.1235742999997</v>
      </c>
      <c r="CT8" s="15">
        <v>2.556357201</v>
      </c>
      <c r="CU8" s="15">
        <v>0.44892352569999999</v>
      </c>
      <c r="CV8" s="15">
        <v>184.9059982</v>
      </c>
      <c r="CW8" s="15">
        <v>27.953302880999999</v>
      </c>
      <c r="CX8" s="15">
        <v>0</v>
      </c>
      <c r="CY8" s="15">
        <v>1.1523148103</v>
      </c>
      <c r="CZ8" s="15">
        <v>1.6613474000000002E-5</v>
      </c>
      <c r="DA8" s="15">
        <v>0.21320266694000001</v>
      </c>
      <c r="DB8" s="15">
        <v>121.1463</v>
      </c>
      <c r="DC8" s="15">
        <v>51.483947999999998</v>
      </c>
      <c r="DD8" s="15">
        <v>1177.4845232</v>
      </c>
      <c r="DE8" s="15">
        <v>0.53005834159999998</v>
      </c>
      <c r="DF8" s="15">
        <v>0.185338843999999</v>
      </c>
      <c r="DG8" s="15">
        <v>96.818555933999903</v>
      </c>
      <c r="DH8" s="15">
        <v>0.55886453999999997</v>
      </c>
      <c r="DI8" s="15">
        <v>37.759382240000001</v>
      </c>
      <c r="DJ8" s="15">
        <v>3.430957458</v>
      </c>
      <c r="DK8" s="15">
        <v>0.88504868299999995</v>
      </c>
      <c r="DL8" s="15">
        <v>149.77944780000001</v>
      </c>
      <c r="DM8" s="15">
        <v>4.324491343</v>
      </c>
      <c r="DN8" s="15">
        <v>40.542425199999997</v>
      </c>
      <c r="DO8" s="15">
        <v>0.85781406819999995</v>
      </c>
      <c r="DP8" s="15">
        <v>15.788879400000001</v>
      </c>
      <c r="DQ8" s="15">
        <v>0.16518839111</v>
      </c>
      <c r="DR8" s="15">
        <v>0.48985279859999997</v>
      </c>
      <c r="DS8" s="15">
        <v>18.853915400000002</v>
      </c>
      <c r="DT8" s="15">
        <v>696.31169999999997</v>
      </c>
      <c r="DU8" s="15">
        <v>82.419001343999994</v>
      </c>
      <c r="DV8" s="15">
        <v>82.418918999999903</v>
      </c>
      <c r="DW8" s="15">
        <v>777.51190269999995</v>
      </c>
      <c r="DX8" s="15">
        <v>3.7530805850000002</v>
      </c>
      <c r="DY8" s="15">
        <v>3.7530846210000002</v>
      </c>
      <c r="DZ8" s="15">
        <v>4.20122811E-2</v>
      </c>
      <c r="EA8" s="15">
        <v>1217.66380614999</v>
      </c>
      <c r="EB8" s="15">
        <v>1016.01441536</v>
      </c>
      <c r="EC8" s="15">
        <v>1016.01411579</v>
      </c>
      <c r="ED8" s="15">
        <v>132.91429762999999</v>
      </c>
      <c r="EE8" s="15">
        <v>222.93085116399999</v>
      </c>
      <c r="EF8" s="15">
        <v>29.468100431</v>
      </c>
      <c r="EG8" s="15">
        <v>9472.9773669999995</v>
      </c>
      <c r="EH8" s="15">
        <v>555.51639393000005</v>
      </c>
      <c r="EI8" s="15">
        <v>1287.6428681999901</v>
      </c>
      <c r="EJ8" s="15">
        <v>555.51629660000003</v>
      </c>
      <c r="EK8" s="15">
        <f t="shared" si="0"/>
        <v>13694.460250699902</v>
      </c>
      <c r="EL8" s="15">
        <f t="shared" si="1"/>
        <v>1700.8435011163499</v>
      </c>
      <c r="EM8" s="15">
        <f t="shared" si="2"/>
        <v>523.35897791634989</v>
      </c>
      <c r="EN8" s="28"/>
      <c r="EO8" s="28"/>
      <c r="EP8" s="28"/>
      <c r="EQ8" s="28"/>
      <c r="ER8" s="28"/>
      <c r="ES8" s="28"/>
      <c r="ET8" s="28"/>
    </row>
    <row r="9" spans="1:150" x14ac:dyDescent="0.3">
      <c r="A9" s="17" t="s">
        <v>176</v>
      </c>
      <c r="B9" s="15">
        <v>9.0812140220000004E-2</v>
      </c>
      <c r="C9" s="15">
        <v>0.27923954455</v>
      </c>
      <c r="D9" s="15">
        <v>13.633106745999999</v>
      </c>
      <c r="E9" s="15">
        <v>25.915336809999999</v>
      </c>
      <c r="F9" s="15">
        <v>2.2958760279999999</v>
      </c>
      <c r="G9" s="15">
        <v>2.2958925689999998</v>
      </c>
      <c r="H9" s="15">
        <v>25.915427989999898</v>
      </c>
      <c r="I9" s="15">
        <v>25.915427989999898</v>
      </c>
      <c r="J9" s="15">
        <v>5.7535311330000001</v>
      </c>
      <c r="K9" s="15">
        <v>8.5371026099999997E-2</v>
      </c>
      <c r="L9" s="15">
        <v>6.3217394639999994E-2</v>
      </c>
      <c r="M9" s="15">
        <v>2.5420656E-2</v>
      </c>
      <c r="N9" s="15">
        <v>1.2710307000000001E-3</v>
      </c>
      <c r="O9" s="15">
        <v>2.4149520000000001E-2</v>
      </c>
      <c r="P9" s="15">
        <v>50.194963078999997</v>
      </c>
      <c r="Q9" s="15">
        <v>4.2495923819999899E-2</v>
      </c>
      <c r="R9" s="15">
        <v>50.194425099999997</v>
      </c>
      <c r="S9" s="15">
        <v>2.8532055115999998E-2</v>
      </c>
      <c r="T9" s="15">
        <v>2.8532161712000001E-2</v>
      </c>
      <c r="U9" s="15">
        <v>1.6624756591599999E-2</v>
      </c>
      <c r="V9" s="15">
        <v>5.4569934358399998E-2</v>
      </c>
      <c r="W9" s="15">
        <v>1.45068382867E-2</v>
      </c>
      <c r="X9" s="15">
        <v>8.2420998394999998</v>
      </c>
      <c r="Y9" s="15">
        <v>8.2420809632999994</v>
      </c>
      <c r="Z9" s="15">
        <v>279.25302449999998</v>
      </c>
      <c r="AA9" s="15">
        <v>279.25302449999998</v>
      </c>
      <c r="AB9" s="15">
        <v>1.2510238000000001E-4</v>
      </c>
      <c r="AC9" s="15">
        <v>1.7514358000000001E-5</v>
      </c>
      <c r="AD9" s="15">
        <v>1.07588676E-4</v>
      </c>
      <c r="AE9" s="15">
        <v>2.9863359937000001E-2</v>
      </c>
      <c r="AF9" s="15">
        <v>43363.278884999898</v>
      </c>
      <c r="AG9" s="15">
        <v>5502522.8397000004</v>
      </c>
      <c r="AH9" s="15">
        <v>43363.268547</v>
      </c>
      <c r="AI9" s="15">
        <v>8.0322816893999905E-4</v>
      </c>
      <c r="AJ9" s="15">
        <v>9.1640236549999905</v>
      </c>
      <c r="AK9" s="15">
        <v>65.055271910000002</v>
      </c>
      <c r="AL9" s="15">
        <v>8.8936143409999993</v>
      </c>
      <c r="AM9" s="15">
        <v>0.28007000990000003</v>
      </c>
      <c r="AN9" s="15">
        <v>24.439450202</v>
      </c>
      <c r="AO9" s="15">
        <v>6.7149150799999999</v>
      </c>
      <c r="AP9" s="15">
        <v>110.80955729999999</v>
      </c>
      <c r="AQ9" s="15">
        <v>78.952281661000001</v>
      </c>
      <c r="AR9" s="15">
        <v>33.206638245999997</v>
      </c>
      <c r="AS9" s="15">
        <v>244.6346538</v>
      </c>
      <c r="AT9" s="15">
        <v>16.296274351000001</v>
      </c>
      <c r="AU9" s="15">
        <v>41.579970252000003</v>
      </c>
      <c r="AV9" s="15">
        <v>41.579992728999997</v>
      </c>
      <c r="AW9" s="15">
        <v>244.63424090000001</v>
      </c>
      <c r="AX9" s="15">
        <v>635.51922999999999</v>
      </c>
      <c r="AY9" s="15">
        <v>979.23298049999903</v>
      </c>
      <c r="AZ9" s="15">
        <v>0.16225674662</v>
      </c>
      <c r="BA9" s="15">
        <v>0.18646165087</v>
      </c>
      <c r="BB9" s="15">
        <v>28.873877</v>
      </c>
      <c r="BC9" s="15">
        <v>28.873949079999999</v>
      </c>
      <c r="BD9" s="15">
        <v>28.873877</v>
      </c>
      <c r="BE9" s="15">
        <v>0.55644739499999996</v>
      </c>
      <c r="BF9" s="15">
        <v>72.384679829499902</v>
      </c>
      <c r="BG9" s="15">
        <v>72.384927559000005</v>
      </c>
      <c r="BH9" s="15">
        <v>1.1047225E-3</v>
      </c>
      <c r="BI9" s="15">
        <v>1.0225012E-4</v>
      </c>
      <c r="BJ9" s="15">
        <v>1.0225083E-4</v>
      </c>
      <c r="BK9" s="15">
        <v>1.1047247999999999E-3</v>
      </c>
      <c r="BL9" s="15">
        <v>47.494642020000001</v>
      </c>
      <c r="BM9" s="15">
        <v>47.49449465</v>
      </c>
      <c r="BN9" s="15">
        <v>2.092887499562E-2</v>
      </c>
      <c r="BO9" s="15">
        <v>60.923447789000001</v>
      </c>
      <c r="BP9" s="15">
        <v>0.93951162160000001</v>
      </c>
      <c r="BQ9" s="15">
        <v>250.81690190999899</v>
      </c>
      <c r="BR9" s="15">
        <v>0.90599272600000003</v>
      </c>
      <c r="BS9" s="15">
        <v>3.6865976000000002E-2</v>
      </c>
      <c r="BT9" s="15">
        <v>6.5539600000000003E-2</v>
      </c>
      <c r="BU9" s="15">
        <v>4.918703818</v>
      </c>
      <c r="BV9" s="15">
        <v>0</v>
      </c>
      <c r="BW9" s="15">
        <v>213.98307</v>
      </c>
      <c r="BX9" s="15">
        <v>4.0355239420000002</v>
      </c>
      <c r="BY9" s="15">
        <v>3.94327484799999</v>
      </c>
      <c r="BZ9" s="15">
        <v>570.30186600000002</v>
      </c>
      <c r="CA9" s="15">
        <v>570.30395899999996</v>
      </c>
      <c r="CB9" s="15">
        <v>1.7317714000000001E-2</v>
      </c>
      <c r="CC9" s="15">
        <v>2.9439881999999999E-3</v>
      </c>
      <c r="CD9" s="15">
        <v>1.437359E-2</v>
      </c>
      <c r="CE9" s="15">
        <v>2832.1220370000001</v>
      </c>
      <c r="CF9" s="15">
        <v>5171.1676809999899</v>
      </c>
      <c r="CG9" s="15">
        <v>718.16867660000003</v>
      </c>
      <c r="CH9" s="15">
        <v>718.16972279999902</v>
      </c>
      <c r="CI9" s="15">
        <v>0</v>
      </c>
      <c r="CJ9" s="15">
        <v>5171.1685594999999</v>
      </c>
      <c r="CK9" s="15">
        <v>1.8520501</v>
      </c>
      <c r="CL9" s="15">
        <v>74.746243833999998</v>
      </c>
      <c r="CM9" s="15">
        <v>0.69571217809999997</v>
      </c>
      <c r="CN9" s="15">
        <v>8.0323062927999903E-4</v>
      </c>
      <c r="CO9" s="15">
        <v>8.0049526649999994E-2</v>
      </c>
      <c r="CP9" s="15">
        <v>4.4370406794999998E-2</v>
      </c>
      <c r="CQ9" s="15">
        <v>0.7733402519</v>
      </c>
      <c r="CR9" s="15">
        <v>0.20698933724999999</v>
      </c>
      <c r="CS9" s="15">
        <v>1204.66143821999</v>
      </c>
      <c r="CT9" s="15">
        <v>1.0461764147999999</v>
      </c>
      <c r="CU9" s="15">
        <v>0.23348332090000001</v>
      </c>
      <c r="CV9" s="15">
        <v>84.214543929999905</v>
      </c>
      <c r="CW9" s="15">
        <v>8.6486928094</v>
      </c>
      <c r="CX9" s="15">
        <v>0</v>
      </c>
      <c r="CY9" s="15">
        <v>0.40943316659999901</v>
      </c>
      <c r="CZ9" s="15">
        <v>5.7046950000000003E-6</v>
      </c>
      <c r="DA9" s="15">
        <v>8.0634642925E-2</v>
      </c>
      <c r="DB9" s="15">
        <v>37.017620000000001</v>
      </c>
      <c r="DC9" s="15">
        <v>16.502758</v>
      </c>
      <c r="DD9" s="15">
        <v>367.94485161799997</v>
      </c>
      <c r="DE9" s="15">
        <v>0.173972536249999</v>
      </c>
      <c r="DF9" s="15">
        <v>5.663124387E-2</v>
      </c>
      <c r="DG9" s="15">
        <v>30.459561093000001</v>
      </c>
      <c r="DH9" s="15">
        <v>0.2263940357</v>
      </c>
      <c r="DI9" s="15">
        <v>13.832819813999899</v>
      </c>
      <c r="DJ9" s="15">
        <v>1.30252189629999</v>
      </c>
      <c r="DK9" s="15">
        <v>0.39627226939999999</v>
      </c>
      <c r="DL9" s="15">
        <v>56.748541621999998</v>
      </c>
      <c r="DM9" s="15">
        <v>1.6145793344999999</v>
      </c>
      <c r="DN9" s="15">
        <v>12.229719351</v>
      </c>
      <c r="DO9" s="15">
        <v>0.42949661249999999</v>
      </c>
      <c r="DP9" s="15">
        <v>7.8696148499999996</v>
      </c>
      <c r="DQ9" s="15">
        <v>5.7511335832999999E-2</v>
      </c>
      <c r="DR9" s="15">
        <v>0.200906396799999</v>
      </c>
      <c r="DS9" s="15">
        <v>7.7125671689999997</v>
      </c>
      <c r="DT9" s="15">
        <v>122.53046999999999</v>
      </c>
      <c r="DU9" s="15">
        <v>26.625053819999899</v>
      </c>
      <c r="DV9" s="15">
        <v>26.6251065696</v>
      </c>
      <c r="DW9" s="15">
        <v>285.78954750000003</v>
      </c>
      <c r="DX9" s="15">
        <v>1.1699839432000001</v>
      </c>
      <c r="DY9" s="15">
        <v>1.1699833626</v>
      </c>
      <c r="DZ9" s="15">
        <v>2.108552428E-2</v>
      </c>
      <c r="EA9" s="15">
        <v>342.55405744699902</v>
      </c>
      <c r="EB9" s="15">
        <v>284.422837136</v>
      </c>
      <c r="EC9" s="15">
        <v>284.423080505999</v>
      </c>
      <c r="ED9" s="15">
        <v>53.199753610000002</v>
      </c>
      <c r="EE9" s="15">
        <v>62.296396035999898</v>
      </c>
      <c r="EF9" s="15">
        <v>8.2565305458299996</v>
      </c>
      <c r="EG9" s="15">
        <v>2788.4934463</v>
      </c>
      <c r="EH9" s="15">
        <v>156.49825265999999</v>
      </c>
      <c r="EI9" s="15">
        <v>367.21218791000001</v>
      </c>
      <c r="EJ9" s="15">
        <v>156.49801528</v>
      </c>
      <c r="EK9" s="15">
        <f t="shared" si="0"/>
        <v>5936.8309996199905</v>
      </c>
      <c r="EL9" s="15">
        <f t="shared" si="1"/>
        <v>573.92870938212775</v>
      </c>
      <c r="EM9" s="15">
        <f t="shared" si="2"/>
        <v>205.98385776412781</v>
      </c>
      <c r="EN9" s="28"/>
      <c r="EO9" s="28"/>
      <c r="EP9" s="28"/>
      <c r="EQ9" s="28"/>
      <c r="ER9" s="28"/>
      <c r="ES9" s="28"/>
      <c r="ET9" s="28"/>
    </row>
    <row r="10" spans="1:150" x14ac:dyDescent="0.3">
      <c r="A10" s="17" t="s">
        <v>177</v>
      </c>
      <c r="B10" s="15">
        <v>2.7039331986999999E-2</v>
      </c>
      <c r="C10" s="15">
        <v>9.1348676549000002E-2</v>
      </c>
      <c r="D10" s="15">
        <v>4.1128954680999996</v>
      </c>
      <c r="E10" s="15">
        <v>9.0069622193000001</v>
      </c>
      <c r="F10" s="15">
        <v>0.67311101520000005</v>
      </c>
      <c r="G10" s="15">
        <v>0.67310670034999998</v>
      </c>
      <c r="H10" s="15">
        <v>9.0068896584000004</v>
      </c>
      <c r="I10" s="15">
        <v>9.0068896584000004</v>
      </c>
      <c r="J10" s="15">
        <v>1.8167308512</v>
      </c>
      <c r="K10" s="15">
        <v>2.4254493958999999E-2</v>
      </c>
      <c r="L10" s="15">
        <v>1.41152525E-2</v>
      </c>
      <c r="M10" s="15">
        <v>8.1538310000000003E-3</v>
      </c>
      <c r="N10" s="15">
        <v>4.0768267000000001E-4</v>
      </c>
      <c r="O10" s="15">
        <v>7.7459733000000003E-3</v>
      </c>
      <c r="P10" s="15">
        <v>17.9850938682</v>
      </c>
      <c r="Q10" s="15">
        <v>1.0147249900799999E-2</v>
      </c>
      <c r="R10" s="15">
        <v>17.985072706799901</v>
      </c>
      <c r="S10" s="15">
        <v>8.0766456846000003E-3</v>
      </c>
      <c r="T10" s="15">
        <v>8.0766367152999997E-3</v>
      </c>
      <c r="U10" s="15">
        <v>5.2136530961499998E-3</v>
      </c>
      <c r="V10" s="15">
        <v>1.7779681420863998E-2</v>
      </c>
      <c r="W10" s="15">
        <v>4.8469987900689997E-3</v>
      </c>
      <c r="X10" s="15">
        <v>2.6655059471999998</v>
      </c>
      <c r="Y10" s="15">
        <v>2.6654710105699899</v>
      </c>
      <c r="Z10" s="15">
        <v>303.61156654500002</v>
      </c>
      <c r="AA10" s="15">
        <v>303.61156654500002</v>
      </c>
      <c r="AB10" s="15">
        <v>4.1705573999999998E-5</v>
      </c>
      <c r="AC10" s="15">
        <v>5.8385710000000001E-6</v>
      </c>
      <c r="AD10" s="15">
        <v>3.5866126999999999E-5</v>
      </c>
      <c r="AE10" s="15">
        <v>7.6466774899999999E-3</v>
      </c>
      <c r="AF10" s="15">
        <v>16866.5833970399</v>
      </c>
      <c r="AG10" s="15">
        <v>1906050.7928599999</v>
      </c>
      <c r="AH10" s="15">
        <v>16866.618309639998</v>
      </c>
      <c r="AI10" s="15">
        <v>2.1078145374499999E-4</v>
      </c>
      <c r="AJ10" s="15">
        <v>1.3677209312</v>
      </c>
      <c r="AK10" s="15">
        <v>9.0516100717000008</v>
      </c>
      <c r="AL10" s="15">
        <v>1.5142326847000001</v>
      </c>
      <c r="AM10" s="15">
        <v>4.8303491045000001E-2</v>
      </c>
      <c r="AN10" s="15">
        <v>4.1581861606999997</v>
      </c>
      <c r="AO10" s="15">
        <v>0.95596670439999998</v>
      </c>
      <c r="AP10" s="15">
        <v>34.4267994</v>
      </c>
      <c r="AQ10" s="15">
        <v>25.957104352599998</v>
      </c>
      <c r="AR10" s="15">
        <v>19.389493334649998</v>
      </c>
      <c r="AS10" s="15">
        <v>83.697081389999994</v>
      </c>
      <c r="AT10" s="15">
        <v>5.3237702494299999</v>
      </c>
      <c r="AU10" s="15">
        <v>14.573643959159901</v>
      </c>
      <c r="AV10" s="15">
        <v>14.573586918369999</v>
      </c>
      <c r="AW10" s="15">
        <v>83.697888570000003</v>
      </c>
      <c r="AX10" s="15">
        <v>235.80490599999999</v>
      </c>
      <c r="AY10" s="15">
        <v>343.52515793999999</v>
      </c>
      <c r="AZ10" s="15">
        <v>4.3814945889E-2</v>
      </c>
      <c r="BA10" s="15">
        <v>5.4076092659999998E-2</v>
      </c>
      <c r="BB10" s="15">
        <v>15.760875946300001</v>
      </c>
      <c r="BC10" s="15">
        <v>15.7610688627</v>
      </c>
      <c r="BD10" s="15">
        <v>15.760875946300001</v>
      </c>
      <c r="BE10" s="15">
        <v>0.12878643525</v>
      </c>
      <c r="BF10" s="15">
        <v>25.194307828429999</v>
      </c>
      <c r="BG10" s="15">
        <v>25.19427525539</v>
      </c>
      <c r="BH10" s="15">
        <v>3.7870931999999999E-4</v>
      </c>
      <c r="BI10" s="15">
        <v>3.437149E-5</v>
      </c>
      <c r="BJ10" s="15">
        <v>3.4370893000000001E-5</v>
      </c>
      <c r="BK10" s="15">
        <v>3.7871725999999998E-4</v>
      </c>
      <c r="BL10" s="15">
        <v>10.3441567231999</v>
      </c>
      <c r="BM10" s="15">
        <v>10.344136219999999</v>
      </c>
      <c r="BN10" s="15">
        <v>6.7503734891599899E-3</v>
      </c>
      <c r="BO10" s="15">
        <v>19.411695525599999</v>
      </c>
      <c r="BP10" s="15">
        <v>0.27702959625599999</v>
      </c>
      <c r="BQ10" s="15">
        <v>75.757761231999993</v>
      </c>
      <c r="BR10" s="15">
        <v>0.25870205810000002</v>
      </c>
      <c r="BS10" s="15">
        <v>2.5360958999999999E-2</v>
      </c>
      <c r="BT10" s="15">
        <v>4.5086168000000003E-2</v>
      </c>
      <c r="BU10" s="15">
        <v>1.6655211139999999</v>
      </c>
      <c r="BV10" s="15">
        <v>0</v>
      </c>
      <c r="BW10" s="15">
        <v>45.590884899999999</v>
      </c>
      <c r="BX10" s="15">
        <v>1.2259090717000001</v>
      </c>
      <c r="BY10" s="15">
        <v>1.2097864275400001</v>
      </c>
      <c r="BZ10" s="15">
        <v>226.86133000000001</v>
      </c>
      <c r="CA10" s="15">
        <v>226.85958600000001</v>
      </c>
      <c r="CB10" s="15">
        <v>5.3970288000000002E-3</v>
      </c>
      <c r="CC10" s="15">
        <v>9.1750610000000004E-4</v>
      </c>
      <c r="CD10" s="15">
        <v>4.4795959999999998E-3</v>
      </c>
      <c r="CE10" s="15">
        <v>981.17252706600004</v>
      </c>
      <c r="CF10" s="15">
        <v>1137.5577820000001</v>
      </c>
      <c r="CG10" s="15">
        <v>145.11766804000001</v>
      </c>
      <c r="CH10" s="15">
        <v>145.118104649999</v>
      </c>
      <c r="CI10" s="15">
        <v>0</v>
      </c>
      <c r="CJ10" s="15">
        <v>1137.55848165</v>
      </c>
      <c r="CK10" s="15">
        <v>0.21000803000000001</v>
      </c>
      <c r="CL10" s="15">
        <v>24.759394614800001</v>
      </c>
      <c r="CM10" s="15">
        <v>0.20079617587999901</v>
      </c>
      <c r="CN10" s="15">
        <v>2.1078019281399999E-4</v>
      </c>
      <c r="CO10" s="15">
        <v>2.2111343672999901E-2</v>
      </c>
      <c r="CP10" s="15">
        <v>1.2493688559E-2</v>
      </c>
      <c r="CQ10" s="15">
        <v>0.23406010418999901</v>
      </c>
      <c r="CR10" s="15">
        <v>7.4018516670999998E-2</v>
      </c>
      <c r="CS10" s="15">
        <v>418.123287898</v>
      </c>
      <c r="CT10" s="15">
        <v>0.29142093210999997</v>
      </c>
      <c r="CU10" s="15">
        <v>4.4863264897000002E-2</v>
      </c>
      <c r="CV10" s="15">
        <v>15.2368290637</v>
      </c>
      <c r="CW10" s="15">
        <v>6.5029832292440002</v>
      </c>
      <c r="CX10" s="15">
        <v>0</v>
      </c>
      <c r="CY10" s="15">
        <v>0.123575010194</v>
      </c>
      <c r="CZ10" s="15">
        <v>1.5479851E-6</v>
      </c>
      <c r="DA10" s="15">
        <v>3.3668852437999899E-2</v>
      </c>
      <c r="DB10" s="15">
        <v>29.391387999999999</v>
      </c>
      <c r="DC10" s="15">
        <v>6.4694659999999997</v>
      </c>
      <c r="DD10" s="15">
        <v>245.83446876190001</v>
      </c>
      <c r="DE10" s="15">
        <v>0.105094149287</v>
      </c>
      <c r="DF10" s="15">
        <v>4.2469071046E-2</v>
      </c>
      <c r="DG10" s="15">
        <v>22.028197106639901</v>
      </c>
      <c r="DH10" s="15">
        <v>0.104841077277</v>
      </c>
      <c r="DI10" s="15">
        <v>4.44533001844</v>
      </c>
      <c r="DJ10" s="15">
        <v>0.35625844985999999</v>
      </c>
      <c r="DK10" s="15">
        <v>8.4615379470000002E-2</v>
      </c>
      <c r="DL10" s="15">
        <v>16.6112471645</v>
      </c>
      <c r="DM10" s="15">
        <v>0.64804539118000004</v>
      </c>
      <c r="DN10" s="15">
        <v>5.5787734449300004</v>
      </c>
      <c r="DO10" s="15">
        <v>9.0942706472999998E-2</v>
      </c>
      <c r="DP10" s="15">
        <v>1.3752186704</v>
      </c>
      <c r="DQ10" s="15">
        <v>3.2940579349500003E-2</v>
      </c>
      <c r="DR10" s="15">
        <v>5.2966335485000002E-2</v>
      </c>
      <c r="DS10" s="15">
        <v>2.19291918446</v>
      </c>
      <c r="DT10" s="15">
        <v>20.225746000000001</v>
      </c>
      <c r="DU10" s="15">
        <v>9.8351484468300008</v>
      </c>
      <c r="DV10" s="15">
        <v>9.8350668197599997</v>
      </c>
      <c r="DW10" s="15">
        <v>81.571069607999902</v>
      </c>
      <c r="DX10" s="15">
        <v>0.39755613159999997</v>
      </c>
      <c r="DY10" s="15">
        <v>0.39755270589000002</v>
      </c>
      <c r="DZ10" s="15">
        <v>4.7079994289999996E-3</v>
      </c>
      <c r="EA10" s="15">
        <v>119.33073237790001</v>
      </c>
      <c r="EB10" s="15">
        <v>99.282055839099996</v>
      </c>
      <c r="EC10" s="15">
        <v>99.282855820699993</v>
      </c>
      <c r="ED10" s="15">
        <v>13.195017247999999</v>
      </c>
      <c r="EE10" s="15">
        <v>21.637234952170001</v>
      </c>
      <c r="EF10" s="15">
        <v>2.8478056024049998</v>
      </c>
      <c r="EG10" s="15">
        <v>962.07591186000002</v>
      </c>
      <c r="EH10" s="15">
        <v>54.461046657399997</v>
      </c>
      <c r="EI10" s="15">
        <v>128.52931800099901</v>
      </c>
      <c r="EJ10" s="15">
        <v>54.460422911999999</v>
      </c>
      <c r="EK10" s="15">
        <f t="shared" si="0"/>
        <v>1293.0196067632</v>
      </c>
      <c r="EL10" s="15">
        <f t="shared" si="1"/>
        <v>313.29540699370244</v>
      </c>
      <c r="EM10" s="15">
        <f t="shared" si="2"/>
        <v>67.460938231802416</v>
      </c>
      <c r="EN10" s="28"/>
      <c r="EO10" s="28"/>
      <c r="EP10" s="28"/>
      <c r="EQ10" s="28"/>
      <c r="ER10" s="28"/>
      <c r="ES10" s="28"/>
      <c r="ET10" s="28"/>
    </row>
    <row r="11" spans="1:150" x14ac:dyDescent="0.3">
      <c r="A11" s="17" t="s">
        <v>178</v>
      </c>
      <c r="B11" s="15">
        <v>1.7741755504999901</v>
      </c>
      <c r="C11" s="15">
        <v>4.8149754480000002</v>
      </c>
      <c r="D11" s="15">
        <v>189.6788167</v>
      </c>
      <c r="E11" s="15">
        <v>427.62333289999998</v>
      </c>
      <c r="F11" s="15">
        <v>45.44842345</v>
      </c>
      <c r="G11" s="15">
        <v>45.448456299999897</v>
      </c>
      <c r="H11" s="15">
        <v>427.623280499999</v>
      </c>
      <c r="I11" s="15">
        <v>427.623280499999</v>
      </c>
      <c r="J11" s="15">
        <v>94.431737129999902</v>
      </c>
      <c r="K11" s="15">
        <v>1.676565093</v>
      </c>
      <c r="L11" s="15">
        <v>1.5285317859999901</v>
      </c>
      <c r="M11" s="15">
        <v>0.54647939999999995</v>
      </c>
      <c r="N11" s="15">
        <v>2.7324008E-2</v>
      </c>
      <c r="O11" s="15">
        <v>0.51915615999999998</v>
      </c>
      <c r="P11" s="15">
        <v>895.14226454999903</v>
      </c>
      <c r="Q11" s="15">
        <v>0.85086126279999896</v>
      </c>
      <c r="R11" s="15">
        <v>895.14199334</v>
      </c>
      <c r="S11" s="15">
        <v>0.50370126232000001</v>
      </c>
      <c r="T11" s="15">
        <v>0.50370134727000004</v>
      </c>
      <c r="U11" s="15">
        <v>0.27374528682600002</v>
      </c>
      <c r="V11" s="15">
        <v>0.87989962071999905</v>
      </c>
      <c r="W11" s="15">
        <v>0.22791863769499901</v>
      </c>
      <c r="X11" s="15">
        <v>95.832809139999995</v>
      </c>
      <c r="Y11" s="15">
        <v>95.832693820000003</v>
      </c>
      <c r="Z11" s="15">
        <v>5721.1306699999996</v>
      </c>
      <c r="AA11" s="15">
        <v>5721.1306699999996</v>
      </c>
      <c r="AB11" s="15">
        <v>2.6797114000000001E-3</v>
      </c>
      <c r="AC11" s="15">
        <v>3.751618E-4</v>
      </c>
      <c r="AD11" s="15">
        <v>2.3045527999999999E-3</v>
      </c>
      <c r="AE11" s="15">
        <v>0.5679639098</v>
      </c>
      <c r="AF11" s="15">
        <v>989400.38189999899</v>
      </c>
      <c r="AG11" s="15">
        <v>120074794.26000001</v>
      </c>
      <c r="AH11" s="15">
        <v>989400.43045999995</v>
      </c>
      <c r="AI11" s="15">
        <v>1.477168475E-2</v>
      </c>
      <c r="AJ11" s="15">
        <v>195.17741810000001</v>
      </c>
      <c r="AK11" s="15">
        <v>1355.6078127999999</v>
      </c>
      <c r="AL11" s="15">
        <v>193.9409733</v>
      </c>
      <c r="AM11" s="15">
        <v>6.1000034029999997</v>
      </c>
      <c r="AN11" s="15">
        <v>533.13057700000002</v>
      </c>
      <c r="AO11" s="15">
        <v>155.6978063</v>
      </c>
      <c r="AP11" s="15">
        <v>3064.367385</v>
      </c>
      <c r="AQ11" s="15">
        <v>1175.4825441999999</v>
      </c>
      <c r="AR11" s="15">
        <v>521.14317042999903</v>
      </c>
      <c r="AS11" s="15">
        <v>6190.5166644999999</v>
      </c>
      <c r="AT11" s="15">
        <v>226.40187646000001</v>
      </c>
      <c r="AU11" s="15">
        <v>894.80520962999901</v>
      </c>
      <c r="AV11" s="15">
        <v>894.80472553999903</v>
      </c>
      <c r="AW11" s="15">
        <v>6190.5113287999902</v>
      </c>
      <c r="AX11" s="15">
        <v>14242.7048</v>
      </c>
      <c r="AY11" s="15">
        <v>15901.750408</v>
      </c>
      <c r="AZ11" s="15">
        <v>3.2008531740000001</v>
      </c>
      <c r="BA11" s="15">
        <v>3.5969398240000001</v>
      </c>
      <c r="BB11" s="15">
        <v>584.49995899999999</v>
      </c>
      <c r="BC11" s="15">
        <v>584.50023699999997</v>
      </c>
      <c r="BD11" s="15">
        <v>584.49995899999999</v>
      </c>
      <c r="BE11" s="15">
        <v>13.209542699999901</v>
      </c>
      <c r="BF11" s="15">
        <v>1642.07445891</v>
      </c>
      <c r="BG11" s="15">
        <v>1642.0744407499999</v>
      </c>
      <c r="BH11" s="15">
        <v>2.3669652999999999E-2</v>
      </c>
      <c r="BI11" s="15">
        <v>2.1930376999999999E-3</v>
      </c>
      <c r="BJ11" s="15">
        <v>2.1930360000000002E-3</v>
      </c>
      <c r="BK11" s="15">
        <v>2.3669590000000001E-2</v>
      </c>
      <c r="BL11" s="15">
        <v>907.78061230000003</v>
      </c>
      <c r="BM11" s="15">
        <v>907.78146570000001</v>
      </c>
      <c r="BN11" s="15">
        <v>0.33967795027499997</v>
      </c>
      <c r="BO11" s="15">
        <v>1609.2997249699899</v>
      </c>
      <c r="BP11" s="15">
        <v>21.187189733</v>
      </c>
      <c r="BQ11" s="15">
        <v>5135.7408729999897</v>
      </c>
      <c r="BR11" s="15">
        <v>12.65628122</v>
      </c>
      <c r="BS11" s="15">
        <v>0.90264076000000004</v>
      </c>
      <c r="BT11" s="15">
        <v>1.6046940000000001</v>
      </c>
      <c r="BU11" s="15">
        <v>75.18257912</v>
      </c>
      <c r="BV11" s="15">
        <v>0</v>
      </c>
      <c r="BW11" s="15">
        <v>4610.7521800000004</v>
      </c>
      <c r="BX11" s="15">
        <v>74.599006559999907</v>
      </c>
      <c r="BY11" s="15">
        <v>72.639062499999994</v>
      </c>
      <c r="BZ11" s="15">
        <v>11736.618199999901</v>
      </c>
      <c r="CA11" s="15">
        <v>11736.626249999999</v>
      </c>
      <c r="CB11" s="15">
        <v>0.37023847999999998</v>
      </c>
      <c r="CC11" s="15">
        <v>6.2940250000000003E-2</v>
      </c>
      <c r="CD11" s="15">
        <v>0.30729649999999997</v>
      </c>
      <c r="CE11" s="15">
        <v>62405.159659999998</v>
      </c>
      <c r="CF11" s="15">
        <v>98621.76827</v>
      </c>
      <c r="CG11" s="15">
        <v>13943.0126699999</v>
      </c>
      <c r="CH11" s="15">
        <v>13943.01491</v>
      </c>
      <c r="CI11" s="15">
        <v>0</v>
      </c>
      <c r="CJ11" s="15">
        <v>98621.764599999995</v>
      </c>
      <c r="CK11" s="15">
        <v>39.073560000000001</v>
      </c>
      <c r="CL11" s="15">
        <v>1370.6378252</v>
      </c>
      <c r="CM11" s="15">
        <v>13.11082592</v>
      </c>
      <c r="CN11" s="15">
        <v>1.47716608319999E-2</v>
      </c>
      <c r="CO11" s="15">
        <v>1.4642828133999899</v>
      </c>
      <c r="CP11" s="15">
        <v>0.79588158089999905</v>
      </c>
      <c r="CQ11" s="15">
        <v>14.266792469999899</v>
      </c>
      <c r="CR11" s="15">
        <v>4.506111067</v>
      </c>
      <c r="CS11" s="15">
        <v>27957.488184000002</v>
      </c>
      <c r="CT11" s="15">
        <v>21.7791297999999</v>
      </c>
      <c r="CU11" s="15">
        <v>4.9980519550000002</v>
      </c>
      <c r="CV11" s="15">
        <v>1618.7687882</v>
      </c>
      <c r="CW11" s="15">
        <v>215.710492002</v>
      </c>
      <c r="CX11" s="15">
        <v>0</v>
      </c>
      <c r="CY11" s="15">
        <v>7.4312180440000004</v>
      </c>
      <c r="CZ11" s="15">
        <v>1.2355364999999999E-4</v>
      </c>
      <c r="DA11" s="15">
        <v>1.8298492753</v>
      </c>
      <c r="DB11" s="15">
        <v>939.44489999999996</v>
      </c>
      <c r="DC11" s="15">
        <v>359.94238000000001</v>
      </c>
      <c r="DD11" s="15">
        <v>8906.7516230000001</v>
      </c>
      <c r="DE11" s="15">
        <v>4.117096182</v>
      </c>
      <c r="DF11" s="15">
        <v>1.4081666200999901</v>
      </c>
      <c r="DG11" s="15">
        <v>750.04229266000004</v>
      </c>
      <c r="DH11" s="15">
        <v>5.4023653029999998</v>
      </c>
      <c r="DI11" s="15">
        <v>284.23178023000003</v>
      </c>
      <c r="DJ11" s="15">
        <v>26.575109779999998</v>
      </c>
      <c r="DK11" s="15">
        <v>8.0378361599999995</v>
      </c>
      <c r="DL11" s="15">
        <v>1143.7247164</v>
      </c>
      <c r="DM11" s="15">
        <v>31.737579629999999</v>
      </c>
      <c r="DN11" s="15">
        <v>209.93000522999901</v>
      </c>
      <c r="DO11" s="15">
        <v>9.2156832959999999</v>
      </c>
      <c r="DP11" s="15">
        <v>176.6742117</v>
      </c>
      <c r="DQ11" s="15">
        <v>1.3655851811999999</v>
      </c>
      <c r="DR11" s="15">
        <v>4.0030687799999898</v>
      </c>
      <c r="DS11" s="15">
        <v>157.328732</v>
      </c>
      <c r="DT11" s="15">
        <v>6625.3040000000001</v>
      </c>
      <c r="DU11" s="15">
        <v>556.74711109999896</v>
      </c>
      <c r="DV11" s="15">
        <v>556.74677354999994</v>
      </c>
      <c r="DW11" s="15">
        <v>6058.8079349999998</v>
      </c>
      <c r="DX11" s="15">
        <v>19.024739230000002</v>
      </c>
      <c r="DY11" s="15">
        <v>19.024732276999998</v>
      </c>
      <c r="DZ11" s="15">
        <v>0.50982649540000002</v>
      </c>
      <c r="EA11" s="15">
        <v>7909.9666100999902</v>
      </c>
      <c r="EB11" s="15">
        <v>6764.1643895999996</v>
      </c>
      <c r="EC11" s="15">
        <v>6764.1628908000002</v>
      </c>
      <c r="ED11" s="15">
        <v>1039.5511111999999</v>
      </c>
      <c r="EE11" s="15">
        <v>1525.65967645</v>
      </c>
      <c r="EF11" s="15">
        <v>202.614123516999</v>
      </c>
      <c r="EG11" s="15">
        <v>61707.960160000002</v>
      </c>
      <c r="EH11" s="15">
        <v>3383.4184249999998</v>
      </c>
      <c r="EI11" s="15">
        <v>7467.8262064</v>
      </c>
      <c r="EJ11" s="15">
        <v>3383.418486</v>
      </c>
      <c r="EK11" s="15">
        <f t="shared" si="0"/>
        <v>113472.5615522999</v>
      </c>
      <c r="EL11" s="15">
        <f t="shared" si="1"/>
        <v>13185.1388888116</v>
      </c>
      <c r="EM11" s="15">
        <f t="shared" si="2"/>
        <v>4278.3872658115997</v>
      </c>
      <c r="EN11" s="28"/>
      <c r="EO11" s="28"/>
      <c r="EP11" s="28"/>
      <c r="EQ11" s="28"/>
      <c r="ER11" s="28"/>
      <c r="ES11" s="28"/>
      <c r="ET11" s="28"/>
    </row>
    <row r="12" spans="1:150" x14ac:dyDescent="0.3">
      <c r="A12" s="17" t="s">
        <v>179</v>
      </c>
      <c r="B12" s="15">
        <v>1.3030872</v>
      </c>
      <c r="C12" s="15">
        <v>3.910490003</v>
      </c>
      <c r="D12" s="15">
        <v>159.50883809999999</v>
      </c>
      <c r="E12" s="15">
        <v>342.55253699999997</v>
      </c>
      <c r="F12" s="15">
        <v>32.486177300000001</v>
      </c>
      <c r="G12" s="15">
        <v>32.486181799999997</v>
      </c>
      <c r="H12" s="15">
        <v>342.55269239999899</v>
      </c>
      <c r="I12" s="15">
        <v>342.55269239999899</v>
      </c>
      <c r="J12" s="15">
        <v>73.840388340000004</v>
      </c>
      <c r="K12" s="15">
        <v>1.20785718</v>
      </c>
      <c r="L12" s="15">
        <v>0.98348238199999904</v>
      </c>
      <c r="M12" s="15">
        <v>0.30235477999999999</v>
      </c>
      <c r="N12" s="15">
        <v>1.5117678000000001E-2</v>
      </c>
      <c r="O12" s="15">
        <v>0.28723569999999998</v>
      </c>
      <c r="P12" s="15">
        <v>746.54428667000002</v>
      </c>
      <c r="Q12" s="15">
        <v>0.57568293479999999</v>
      </c>
      <c r="R12" s="15">
        <v>746.54431606000003</v>
      </c>
      <c r="S12" s="15">
        <v>0.38331835079999999</v>
      </c>
      <c r="T12" s="15">
        <v>0.38331808020000002</v>
      </c>
      <c r="U12" s="15">
        <v>0.2246571389</v>
      </c>
      <c r="V12" s="15">
        <v>0.74167179519000004</v>
      </c>
      <c r="W12" s="15">
        <v>0.19702450192999901</v>
      </c>
      <c r="X12" s="15">
        <v>90.339528369999996</v>
      </c>
      <c r="Y12" s="15">
        <v>90.339579569999998</v>
      </c>
      <c r="Z12" s="15">
        <v>3765.0230999999999</v>
      </c>
      <c r="AA12" s="15">
        <v>3765.0230999999999</v>
      </c>
      <c r="AB12" s="15">
        <v>1.4674263999999999E-3</v>
      </c>
      <c r="AC12" s="15">
        <v>2.0543997E-4</v>
      </c>
      <c r="AD12" s="15">
        <v>1.2619896E-3</v>
      </c>
      <c r="AE12" s="15">
        <v>0.40227967529999997</v>
      </c>
      <c r="AF12" s="15">
        <v>642827.89450000005</v>
      </c>
      <c r="AG12" s="15">
        <v>69735604.590000004</v>
      </c>
      <c r="AH12" s="15">
        <v>642827.90330000001</v>
      </c>
      <c r="AI12" s="15">
        <v>1.07292013E-2</v>
      </c>
      <c r="AJ12" s="15">
        <v>126.1549069</v>
      </c>
      <c r="AK12" s="15">
        <v>896.71692510000003</v>
      </c>
      <c r="AL12" s="15">
        <v>118.73059855</v>
      </c>
      <c r="AM12" s="15">
        <v>3.7446986199999999</v>
      </c>
      <c r="AN12" s="15">
        <v>326.57765940000002</v>
      </c>
      <c r="AO12" s="15">
        <v>104.97217384</v>
      </c>
      <c r="AP12" s="15">
        <v>1999.9145999999901</v>
      </c>
      <c r="AQ12" s="15">
        <v>1015.1602756999901</v>
      </c>
      <c r="AR12" s="15">
        <v>453.13530470000001</v>
      </c>
      <c r="AS12" s="15">
        <v>4096.7680112999997</v>
      </c>
      <c r="AT12" s="15">
        <v>196.07168239999999</v>
      </c>
      <c r="AU12" s="15">
        <v>687.99014409999995</v>
      </c>
      <c r="AV12" s="15">
        <v>687.98969162999902</v>
      </c>
      <c r="AW12" s="15">
        <v>4096.7656355999998</v>
      </c>
      <c r="AX12" s="15">
        <v>9873.1171999999897</v>
      </c>
      <c r="AY12" s="15">
        <v>13672.63091</v>
      </c>
      <c r="AZ12" s="15">
        <v>2.2628192290000002</v>
      </c>
      <c r="BA12" s="15">
        <v>2.6364592099999999</v>
      </c>
      <c r="BB12" s="15">
        <v>426.41265499999997</v>
      </c>
      <c r="BC12" s="15">
        <v>426.41258399999998</v>
      </c>
      <c r="BD12" s="15">
        <v>426.41265499999997</v>
      </c>
      <c r="BE12" s="15">
        <v>8.8216253600000005</v>
      </c>
      <c r="BF12" s="15">
        <v>1151.49145432</v>
      </c>
      <c r="BG12" s="15">
        <v>1151.4918274899901</v>
      </c>
      <c r="BH12" s="15">
        <v>1.2845799E-2</v>
      </c>
      <c r="BI12" s="15">
        <v>1.1972163E-3</v>
      </c>
      <c r="BJ12" s="15">
        <v>1.1972160000000001E-3</v>
      </c>
      <c r="BK12" s="15">
        <v>1.2845794000000001E-2</v>
      </c>
      <c r="BL12" s="15">
        <v>759.101992</v>
      </c>
      <c r="BM12" s="15">
        <v>759.10255499999903</v>
      </c>
      <c r="BN12" s="15">
        <v>0.284120929573</v>
      </c>
      <c r="BO12" s="15">
        <v>1125.3782557</v>
      </c>
      <c r="BP12" s="15">
        <v>14.79660833</v>
      </c>
      <c r="BQ12" s="15">
        <v>3987.7259467999902</v>
      </c>
      <c r="BR12" s="15">
        <v>10.197914805</v>
      </c>
      <c r="BS12" s="15">
        <v>0.43037882</v>
      </c>
      <c r="BT12" s="15">
        <v>0.76511839999999998</v>
      </c>
      <c r="BU12" s="15">
        <v>52.026590970000001</v>
      </c>
      <c r="BV12" s="15">
        <v>0</v>
      </c>
      <c r="BW12" s="15">
        <v>3238.2514000000001</v>
      </c>
      <c r="BX12" s="15">
        <v>57.089292299999997</v>
      </c>
      <c r="BY12" s="15">
        <v>55.653709999999997</v>
      </c>
      <c r="BZ12" s="15">
        <v>7351.4619999999904</v>
      </c>
      <c r="CA12" s="15">
        <v>7351.4530400000003</v>
      </c>
      <c r="CB12" s="15">
        <v>0.20766762999999999</v>
      </c>
      <c r="CC12" s="15">
        <v>3.5303485000000003E-2</v>
      </c>
      <c r="CD12" s="15">
        <v>0.17236413</v>
      </c>
      <c r="CE12" s="15">
        <v>46118.312019999998</v>
      </c>
      <c r="CF12" s="15">
        <v>83149.744099999894</v>
      </c>
      <c r="CG12" s="15">
        <v>10978.88874</v>
      </c>
      <c r="CH12" s="15">
        <v>10978.890740000001</v>
      </c>
      <c r="CI12" s="15">
        <v>0</v>
      </c>
      <c r="CJ12" s="15">
        <v>83149.744099999996</v>
      </c>
      <c r="CK12" s="15">
        <v>28.885904</v>
      </c>
      <c r="CL12" s="15">
        <v>1121.8603840000001</v>
      </c>
      <c r="CM12" s="15">
        <v>9.7100053099999997</v>
      </c>
      <c r="CN12" s="15">
        <v>1.07292059E-2</v>
      </c>
      <c r="CO12" s="15">
        <v>1.0844597280999999</v>
      </c>
      <c r="CP12" s="15">
        <v>0.59930480159999999</v>
      </c>
      <c r="CQ12" s="15">
        <v>10.854518819999999</v>
      </c>
      <c r="CR12" s="15">
        <v>2.9056502554999999</v>
      </c>
      <c r="CS12" s="15">
        <v>20268.851252</v>
      </c>
      <c r="CT12" s="15">
        <v>14.51287177</v>
      </c>
      <c r="CU12" s="15">
        <v>3.1686551550000002</v>
      </c>
      <c r="CV12" s="15">
        <v>1090.2108418</v>
      </c>
      <c r="CW12" s="15">
        <v>102.69325863</v>
      </c>
      <c r="CX12" s="15">
        <v>0</v>
      </c>
      <c r="CY12" s="15">
        <v>5.7082872980000001</v>
      </c>
      <c r="CZ12" s="15">
        <v>7.124888E-5</v>
      </c>
      <c r="DA12" s="15">
        <v>1.1022983010999901</v>
      </c>
      <c r="DB12" s="15">
        <v>429.95078000000001</v>
      </c>
      <c r="DC12" s="15">
        <v>199.47201999999999</v>
      </c>
      <c r="DD12" s="15">
        <v>4342.7013701999904</v>
      </c>
      <c r="DE12" s="15">
        <v>2.2225249030000001</v>
      </c>
      <c r="DF12" s="15">
        <v>0.68251716539999996</v>
      </c>
      <c r="DG12" s="15">
        <v>361.77972490000002</v>
      </c>
      <c r="DH12" s="15">
        <v>2.9042970659999998</v>
      </c>
      <c r="DI12" s="15">
        <v>180.54937104999999</v>
      </c>
      <c r="DJ12" s="15">
        <v>18.932182000000001</v>
      </c>
      <c r="DK12" s="15">
        <v>5.3897958099999999</v>
      </c>
      <c r="DL12" s="15">
        <v>753.55826039999999</v>
      </c>
      <c r="DM12" s="15">
        <v>24.578127549999898</v>
      </c>
      <c r="DN12" s="15">
        <v>156.96219199999999</v>
      </c>
      <c r="DO12" s="15">
        <v>5.9029460579999897</v>
      </c>
      <c r="DP12" s="15">
        <v>119.78366449999901</v>
      </c>
      <c r="DQ12" s="15">
        <v>0.72755358185999996</v>
      </c>
      <c r="DR12" s="15">
        <v>2.7938652039999998</v>
      </c>
      <c r="DS12" s="15">
        <v>108.58367635</v>
      </c>
      <c r="DT12" s="15">
        <v>4294.2964000000002</v>
      </c>
      <c r="DU12" s="15">
        <v>317.21740516</v>
      </c>
      <c r="DV12" s="15">
        <v>317.21732357000002</v>
      </c>
      <c r="DW12" s="15">
        <v>4526.9851490000001</v>
      </c>
      <c r="DX12" s="15">
        <v>16.692927019999999</v>
      </c>
      <c r="DY12" s="15">
        <v>16.692925970000001</v>
      </c>
      <c r="DZ12" s="15">
        <v>0.32803060299999998</v>
      </c>
      <c r="EA12" s="15">
        <v>5819.4516543999998</v>
      </c>
      <c r="EB12" s="15">
        <v>4909.22444059999</v>
      </c>
      <c r="EC12" s="15">
        <v>4909.2231486000001</v>
      </c>
      <c r="ED12" s="15">
        <v>725.24343729999998</v>
      </c>
      <c r="EE12" s="15">
        <v>1103.18884656</v>
      </c>
      <c r="EF12" s="15">
        <v>146.13106926999899</v>
      </c>
      <c r="EG12" s="15">
        <v>45538.316506000003</v>
      </c>
      <c r="EH12" s="15">
        <v>2594.79817</v>
      </c>
      <c r="EI12" s="15">
        <v>5809.1099722999998</v>
      </c>
      <c r="EJ12" s="15">
        <v>2594.8005859999998</v>
      </c>
      <c r="EK12" s="15">
        <f t="shared" si="0"/>
        <v>94887.734831999886</v>
      </c>
      <c r="EL12" s="15">
        <f t="shared" si="1"/>
        <v>7009.727783545849</v>
      </c>
      <c r="EM12" s="15">
        <f t="shared" si="2"/>
        <v>2667.0264133458586</v>
      </c>
      <c r="EN12" s="28"/>
      <c r="EO12" s="28"/>
      <c r="EP12" s="28"/>
      <c r="EQ12" s="28"/>
      <c r="ER12" s="28"/>
      <c r="ES12" s="28"/>
      <c r="ET12" s="28"/>
    </row>
    <row r="13" spans="1:150" x14ac:dyDescent="0.3">
      <c r="A13" s="17" t="s">
        <v>180</v>
      </c>
      <c r="B13" s="15">
        <v>0.43059009799999998</v>
      </c>
      <c r="C13" s="15">
        <v>1.089420649</v>
      </c>
      <c r="D13" s="15">
        <v>44.079315149999999</v>
      </c>
      <c r="E13" s="15">
        <v>96.906002900000004</v>
      </c>
      <c r="F13" s="15">
        <v>10.77170493</v>
      </c>
      <c r="G13" s="15">
        <v>10.771722710000001</v>
      </c>
      <c r="H13" s="15">
        <v>96.905973299999999</v>
      </c>
      <c r="I13" s="15">
        <v>96.905973299999999</v>
      </c>
      <c r="J13" s="15">
        <v>22.584956179999999</v>
      </c>
      <c r="K13" s="15">
        <v>0.39754829199999903</v>
      </c>
      <c r="L13" s="15">
        <v>0.40068066099999999</v>
      </c>
      <c r="M13" s="15">
        <v>4.8617262000000001E-2</v>
      </c>
      <c r="N13" s="15">
        <v>2.4308580000000002E-3</v>
      </c>
      <c r="O13" s="15">
        <v>4.6186369999999997E-2</v>
      </c>
      <c r="P13" s="15">
        <v>160.396614319999</v>
      </c>
      <c r="Q13" s="15">
        <v>0.18364791389999999</v>
      </c>
      <c r="R13" s="15">
        <v>160.39651434000001</v>
      </c>
      <c r="S13" s="15">
        <v>9.2701114769999995E-2</v>
      </c>
      <c r="T13" s="15">
        <v>9.2700754770000005E-2</v>
      </c>
      <c r="U13" s="15">
        <v>5.0361029092999998E-2</v>
      </c>
      <c r="V13" s="15">
        <v>0.147641017608</v>
      </c>
      <c r="W13" s="15">
        <v>4.0537243277999999E-2</v>
      </c>
      <c r="X13" s="15">
        <v>21.931377503</v>
      </c>
      <c r="Y13" s="15">
        <v>21.93135702</v>
      </c>
      <c r="Z13" s="15">
        <v>900.76158099999998</v>
      </c>
      <c r="AA13" s="15">
        <v>900.76158099999998</v>
      </c>
      <c r="AB13" s="15">
        <v>2.2745965000000001E-4</v>
      </c>
      <c r="AC13" s="15">
        <v>3.1844185000000001E-5</v>
      </c>
      <c r="AD13" s="15">
        <v>1.9561557999999999E-4</v>
      </c>
      <c r="AE13" s="15">
        <v>0.118577866099999</v>
      </c>
      <c r="AF13" s="15">
        <v>108692.92015999999</v>
      </c>
      <c r="AG13" s="15">
        <v>12596977.554</v>
      </c>
      <c r="AH13" s="15">
        <v>108692.92302</v>
      </c>
      <c r="AI13" s="15">
        <v>2.8105712682999998E-3</v>
      </c>
      <c r="AJ13" s="15">
        <v>43.100982869999903</v>
      </c>
      <c r="AK13" s="15">
        <v>315.12822639999899</v>
      </c>
      <c r="AL13" s="15">
        <v>40.931955379999998</v>
      </c>
      <c r="AM13" s="15">
        <v>1.3392135169999999</v>
      </c>
      <c r="AN13" s="15">
        <v>112.43032650000001</v>
      </c>
      <c r="AO13" s="15">
        <v>25.818732319999999</v>
      </c>
      <c r="AP13" s="15">
        <v>266.886752</v>
      </c>
      <c r="AQ13" s="15">
        <v>260.55134727000001</v>
      </c>
      <c r="AR13" s="15">
        <v>103.182820659999</v>
      </c>
      <c r="AS13" s="15">
        <v>652.012431899999</v>
      </c>
      <c r="AT13" s="15">
        <v>50.844937770000001</v>
      </c>
      <c r="AU13" s="15">
        <v>126.652642599999</v>
      </c>
      <c r="AV13" s="15">
        <v>126.65264959</v>
      </c>
      <c r="AW13" s="15">
        <v>652.01343150000002</v>
      </c>
      <c r="AX13" s="15">
        <v>1630.6112800000001</v>
      </c>
      <c r="AY13" s="15">
        <v>3436.7184239999901</v>
      </c>
      <c r="AZ13" s="15">
        <v>0.74106401199999905</v>
      </c>
      <c r="BA13" s="15">
        <v>0.84963885899999902</v>
      </c>
      <c r="BB13" s="15">
        <v>136.31320460000001</v>
      </c>
      <c r="BC13" s="15">
        <v>136.3129433</v>
      </c>
      <c r="BD13" s="15">
        <v>136.31320460000001</v>
      </c>
      <c r="BE13" s="15">
        <v>3.46102175</v>
      </c>
      <c r="BF13" s="15">
        <v>195.014793118</v>
      </c>
      <c r="BG13" s="15">
        <v>195.01471137199999</v>
      </c>
      <c r="BH13" s="15">
        <v>1.8630112E-3</v>
      </c>
      <c r="BI13" s="15">
        <v>1.7943386000000001E-4</v>
      </c>
      <c r="BJ13" s="15">
        <v>1.7943302E-4</v>
      </c>
      <c r="BK13" s="15">
        <v>1.863012E-3</v>
      </c>
      <c r="BL13" s="15">
        <v>207.81466889999999</v>
      </c>
      <c r="BM13" s="15">
        <v>207.81450219999999</v>
      </c>
      <c r="BN13" s="15">
        <v>5.7357020247999997E-2</v>
      </c>
      <c r="BO13" s="15">
        <v>185.27169176999899</v>
      </c>
      <c r="BP13" s="15">
        <v>2.8617780979999901</v>
      </c>
      <c r="BQ13" s="15">
        <v>1159.8294011</v>
      </c>
      <c r="BR13" s="15">
        <v>2.921160532</v>
      </c>
      <c r="BS13" s="15">
        <v>8.4254659999999995E-2</v>
      </c>
      <c r="BT13" s="15">
        <v>0.14978619000000001</v>
      </c>
      <c r="BU13" s="15">
        <v>10.611676732999999</v>
      </c>
      <c r="BV13" s="15">
        <v>0</v>
      </c>
      <c r="BW13" s="15">
        <v>692.87228400000004</v>
      </c>
      <c r="BX13" s="15">
        <v>17.227792669999999</v>
      </c>
      <c r="BY13" s="15">
        <v>16.88379523</v>
      </c>
      <c r="BZ13" s="15">
        <v>1179.46847</v>
      </c>
      <c r="CA13" s="15">
        <v>1179.4699149999999</v>
      </c>
      <c r="CB13" s="15">
        <v>3.8663387E-2</v>
      </c>
      <c r="CC13" s="15">
        <v>6.572774E-3</v>
      </c>
      <c r="CD13" s="15">
        <v>3.2090590000000002E-2</v>
      </c>
      <c r="CE13" s="15">
        <v>8895.7551889999995</v>
      </c>
      <c r="CF13" s="15">
        <v>22917.874</v>
      </c>
      <c r="CG13" s="15">
        <v>2851.1452899999999</v>
      </c>
      <c r="CH13" s="15">
        <v>2851.1456639999901</v>
      </c>
      <c r="CI13" s="15">
        <v>0</v>
      </c>
      <c r="CJ13" s="15">
        <v>22917.869699999999</v>
      </c>
      <c r="CK13" s="15">
        <v>6.9121337</v>
      </c>
      <c r="CL13" s="15">
        <v>255.8602817</v>
      </c>
      <c r="CM13" s="15">
        <v>3.0079951299999999</v>
      </c>
      <c r="CN13" s="15">
        <v>2.8105716738000002E-3</v>
      </c>
      <c r="CO13" s="15">
        <v>0.29136470609999998</v>
      </c>
      <c r="CP13" s="15">
        <v>0.15911499675999999</v>
      </c>
      <c r="CQ13" s="15">
        <v>3.2583323599999998</v>
      </c>
      <c r="CR13" s="15">
        <v>0.72322502280000001</v>
      </c>
      <c r="CS13" s="15">
        <v>3557.2866362999998</v>
      </c>
      <c r="CT13" s="15">
        <v>3.8628500339999898</v>
      </c>
      <c r="CU13" s="15">
        <v>1.028786228</v>
      </c>
      <c r="CV13" s="15">
        <v>356.5394733</v>
      </c>
      <c r="CW13" s="15">
        <v>20.962435361000001</v>
      </c>
      <c r="CX13" s="15">
        <v>0</v>
      </c>
      <c r="CY13" s="15">
        <v>1.68543789</v>
      </c>
      <c r="CZ13" s="15">
        <v>1.3798074999999999E-5</v>
      </c>
      <c r="DA13" s="15">
        <v>0.2747398801</v>
      </c>
      <c r="DB13" s="15">
        <v>87.006370000000004</v>
      </c>
      <c r="DC13" s="15">
        <v>35.052242</v>
      </c>
      <c r="DD13" s="15">
        <v>865.80799032999903</v>
      </c>
      <c r="DE13" s="15">
        <v>0.4731150657</v>
      </c>
      <c r="DF13" s="15">
        <v>0.13433363858</v>
      </c>
      <c r="DG13" s="15">
        <v>75.620711163999999</v>
      </c>
      <c r="DH13" s="15">
        <v>0.74260764499999898</v>
      </c>
      <c r="DI13" s="15">
        <v>43.800274599999902</v>
      </c>
      <c r="DJ13" s="15">
        <v>4.5728367480000003</v>
      </c>
      <c r="DK13" s="15">
        <v>1.64950329</v>
      </c>
      <c r="DL13" s="15">
        <v>192.20935259999999</v>
      </c>
      <c r="DM13" s="15">
        <v>7.9345460900000004</v>
      </c>
      <c r="DN13" s="15">
        <v>34.308896230000002</v>
      </c>
      <c r="DO13" s="15">
        <v>1.8267914919999999</v>
      </c>
      <c r="DP13" s="15">
        <v>28.368079049999999</v>
      </c>
      <c r="DQ13" s="15">
        <v>0.16956284703999899</v>
      </c>
      <c r="DR13" s="15">
        <v>0.92501597199999996</v>
      </c>
      <c r="DS13" s="15">
        <v>28.731263819999999</v>
      </c>
      <c r="DT13" s="15">
        <v>633.24869999999999</v>
      </c>
      <c r="DU13" s="15">
        <v>54.469916789999999</v>
      </c>
      <c r="DV13" s="15">
        <v>54.469879429999999</v>
      </c>
      <c r="DW13" s="15">
        <v>1288.7178067</v>
      </c>
      <c r="DX13" s="15">
        <v>4.2162312259999997</v>
      </c>
      <c r="DY13" s="15">
        <v>4.2162295380000003</v>
      </c>
      <c r="DZ13" s="15">
        <v>0.13364296649999999</v>
      </c>
      <c r="EA13" s="15">
        <v>1014.0808101</v>
      </c>
      <c r="EB13" s="15">
        <v>835.553433699999</v>
      </c>
      <c r="EC13" s="15">
        <v>835.55397447999997</v>
      </c>
      <c r="ED13" s="15">
        <v>198.5008143</v>
      </c>
      <c r="EE13" s="15">
        <v>186.02143169999999</v>
      </c>
      <c r="EF13" s="15">
        <v>24.5587934285</v>
      </c>
      <c r="EG13" s="15">
        <v>8760.4937460000001</v>
      </c>
      <c r="EH13" s="15">
        <v>477.90358189999898</v>
      </c>
      <c r="EI13" s="15">
        <v>1093.3358037</v>
      </c>
      <c r="EJ13" s="15">
        <v>477.9043451</v>
      </c>
      <c r="EK13" s="15">
        <f t="shared" si="0"/>
        <v>25976.833958899999</v>
      </c>
      <c r="EL13" s="15">
        <f t="shared" si="1"/>
        <v>1598.766668296219</v>
      </c>
      <c r="EM13" s="15">
        <f t="shared" si="2"/>
        <v>732.95867796621985</v>
      </c>
      <c r="EN13" s="28"/>
      <c r="EO13" s="28"/>
      <c r="EP13" s="28"/>
      <c r="EQ13" s="28"/>
      <c r="ER13" s="28"/>
      <c r="ES13" s="28"/>
      <c r="ET13" s="28"/>
    </row>
    <row r="14" spans="1:150" x14ac:dyDescent="0.3">
      <c r="A14" s="17" t="s">
        <v>181</v>
      </c>
      <c r="B14" s="15">
        <v>1.1086895210000001</v>
      </c>
      <c r="C14" s="15">
        <v>3.4076563389999999</v>
      </c>
      <c r="D14" s="15">
        <v>176.933089</v>
      </c>
      <c r="E14" s="15">
        <v>323.955399</v>
      </c>
      <c r="F14" s="15">
        <v>28.22617344</v>
      </c>
      <c r="G14" s="15">
        <v>28.226051299999899</v>
      </c>
      <c r="H14" s="15">
        <v>323.955332</v>
      </c>
      <c r="I14" s="15">
        <v>323.955332</v>
      </c>
      <c r="J14" s="15">
        <v>73.121723299999999</v>
      </c>
      <c r="K14" s="15">
        <v>1.0382926260000001</v>
      </c>
      <c r="L14" s="15">
        <v>0.77571364200000004</v>
      </c>
      <c r="M14" s="15">
        <v>0.25483995999999998</v>
      </c>
      <c r="N14" s="15">
        <v>1.2741994E-2</v>
      </c>
      <c r="O14" s="15">
        <v>0.24209781999999999</v>
      </c>
      <c r="P14" s="15">
        <v>607.26005220000002</v>
      </c>
      <c r="Q14" s="15">
        <v>0.50892428700000003</v>
      </c>
      <c r="R14" s="15">
        <v>607.26032525000005</v>
      </c>
      <c r="S14" s="15">
        <v>0.33703277698</v>
      </c>
      <c r="T14" s="15">
        <v>0.33703334404000002</v>
      </c>
      <c r="U14" s="15">
        <v>0.19789658962000001</v>
      </c>
      <c r="V14" s="15">
        <v>0.64203044989000002</v>
      </c>
      <c r="W14" s="15">
        <v>0.17265437605099901</v>
      </c>
      <c r="X14" s="15">
        <v>84.745520400000004</v>
      </c>
      <c r="Y14" s="15">
        <v>84.745337669999998</v>
      </c>
      <c r="Z14" s="15">
        <v>3368.023072</v>
      </c>
      <c r="AA14" s="15">
        <v>3368.023072</v>
      </c>
      <c r="AB14" s="15">
        <v>1.2567145000000001E-3</v>
      </c>
      <c r="AC14" s="15">
        <v>1.7594145999999999E-4</v>
      </c>
      <c r="AD14" s="15">
        <v>1.0807802E-3</v>
      </c>
      <c r="AE14" s="15">
        <v>0.3575487987</v>
      </c>
      <c r="AF14" s="15">
        <v>484543.54345</v>
      </c>
      <c r="AG14" s="15">
        <v>57073266</v>
      </c>
      <c r="AH14" s="15">
        <v>484543.68629999901</v>
      </c>
      <c r="AI14" s="15">
        <v>9.4947178810000001E-3</v>
      </c>
      <c r="AJ14" s="15">
        <v>108.16468605</v>
      </c>
      <c r="AK14" s="15">
        <v>766.96743659999902</v>
      </c>
      <c r="AL14" s="15">
        <v>106.184796699999</v>
      </c>
      <c r="AM14" s="15">
        <v>3.4339754599999899</v>
      </c>
      <c r="AN14" s="15">
        <v>291.80473619999998</v>
      </c>
      <c r="AO14" s="15">
        <v>75.467215999999993</v>
      </c>
      <c r="AP14" s="15">
        <v>1061.2102299999999</v>
      </c>
      <c r="AQ14" s="15">
        <v>997.69483771</v>
      </c>
      <c r="AR14" s="15">
        <v>410.03838919999998</v>
      </c>
      <c r="AS14" s="15">
        <v>2855.3376159999998</v>
      </c>
      <c r="AT14" s="15">
        <v>209.55193732999999</v>
      </c>
      <c r="AU14" s="15">
        <v>505.05859597</v>
      </c>
      <c r="AV14" s="15">
        <v>505.05823190000001</v>
      </c>
      <c r="AW14" s="15">
        <v>2855.3339854000001</v>
      </c>
      <c r="AX14" s="15">
        <v>6438.7349000000004</v>
      </c>
      <c r="AY14" s="15">
        <v>12008.613789999999</v>
      </c>
      <c r="AZ14" s="15">
        <v>1.966419251</v>
      </c>
      <c r="BA14" s="15">
        <v>2.2694160700000001</v>
      </c>
      <c r="BB14" s="15">
        <v>345.31302099999999</v>
      </c>
      <c r="BC14" s="15">
        <v>345.31296800000001</v>
      </c>
      <c r="BD14" s="15">
        <v>345.31302099999999</v>
      </c>
      <c r="BE14" s="15">
        <v>6.7973791499999896</v>
      </c>
      <c r="BF14" s="15">
        <v>850.14493484000002</v>
      </c>
      <c r="BG14" s="15">
        <v>850.14365369999996</v>
      </c>
      <c r="BH14" s="15">
        <v>1.1073174E-2</v>
      </c>
      <c r="BI14" s="15">
        <v>1.0249689000000001E-3</v>
      </c>
      <c r="BJ14" s="15">
        <v>1.0249618000000001E-3</v>
      </c>
      <c r="BK14" s="15">
        <v>1.1073237999999999E-2</v>
      </c>
      <c r="BL14" s="15">
        <v>556.21422699999903</v>
      </c>
      <c r="BM14" s="15">
        <v>556.21426099999996</v>
      </c>
      <c r="BN14" s="15">
        <v>0.246283601581999</v>
      </c>
      <c r="BO14" s="15">
        <v>757.45034215999999</v>
      </c>
      <c r="BP14" s="15">
        <v>11.0120314569999</v>
      </c>
      <c r="BQ14" s="15">
        <v>2956.6654187999902</v>
      </c>
      <c r="BR14" s="15">
        <v>11.743650993999999</v>
      </c>
      <c r="BS14" s="15">
        <v>0.40158078000000003</v>
      </c>
      <c r="BT14" s="15">
        <v>0.71392129999999998</v>
      </c>
      <c r="BU14" s="15">
        <v>61.057592620000001</v>
      </c>
      <c r="BV14" s="15">
        <v>0</v>
      </c>
      <c r="BW14" s="15">
        <v>2345.80465</v>
      </c>
      <c r="BX14" s="15">
        <v>48.931353299999998</v>
      </c>
      <c r="BY14" s="15">
        <v>47.907089839999998</v>
      </c>
      <c r="BZ14" s="15">
        <v>5699.84285</v>
      </c>
      <c r="CA14" s="15">
        <v>5699.8447900000001</v>
      </c>
      <c r="CB14" s="15">
        <v>0.1758035</v>
      </c>
      <c r="CC14" s="15">
        <v>2.9886570000000001E-2</v>
      </c>
      <c r="CD14" s="15">
        <v>0.14591677</v>
      </c>
      <c r="CE14" s="15">
        <v>33959.7596999999</v>
      </c>
      <c r="CF14" s="15">
        <v>60966.775199999996</v>
      </c>
      <c r="CG14" s="15">
        <v>8003.7951899999998</v>
      </c>
      <c r="CH14" s="15">
        <v>8003.7991199999997</v>
      </c>
      <c r="CI14" s="15">
        <v>0</v>
      </c>
      <c r="CJ14" s="15">
        <v>60966.757400000002</v>
      </c>
      <c r="CK14" s="15">
        <v>20.530317</v>
      </c>
      <c r="CL14" s="15">
        <v>947.83310629999903</v>
      </c>
      <c r="CM14" s="15">
        <v>8.4452170799999902</v>
      </c>
      <c r="CN14" s="15">
        <v>9.4947032529999996E-3</v>
      </c>
      <c r="CO14" s="15">
        <v>0.95310204859999903</v>
      </c>
      <c r="CP14" s="15">
        <v>0.53020301800000003</v>
      </c>
      <c r="CQ14" s="15">
        <v>9.3941706000000007</v>
      </c>
      <c r="CR14" s="15">
        <v>2.2951165781</v>
      </c>
      <c r="CS14" s="15">
        <v>14355.538656999999</v>
      </c>
      <c r="CT14" s="15">
        <v>11.93208707</v>
      </c>
      <c r="CU14" s="15">
        <v>2.7706452750000001</v>
      </c>
      <c r="CV14" s="15">
        <v>1005.6595206</v>
      </c>
      <c r="CW14" s="15">
        <v>96.039991524999905</v>
      </c>
      <c r="CX14" s="15">
        <v>0</v>
      </c>
      <c r="CY14" s="15">
        <v>4.9742486020000003</v>
      </c>
      <c r="CZ14" s="15">
        <v>5.7207504000000002E-5</v>
      </c>
      <c r="DA14" s="15">
        <v>0.92183565749999996</v>
      </c>
      <c r="DB14" s="15">
        <v>411.64107999999999</v>
      </c>
      <c r="DC14" s="15">
        <v>168.23887999999999</v>
      </c>
      <c r="DD14" s="15">
        <v>4015.6215536</v>
      </c>
      <c r="DE14" s="15">
        <v>1.9290015089999999</v>
      </c>
      <c r="DF14" s="15">
        <v>0.62398835969999999</v>
      </c>
      <c r="DG14" s="15">
        <v>338.50775924999999</v>
      </c>
      <c r="DH14" s="15">
        <v>2.5339396129999998</v>
      </c>
      <c r="DI14" s="15">
        <v>155.44763676999901</v>
      </c>
      <c r="DJ14" s="15">
        <v>14.628168449999899</v>
      </c>
      <c r="DK14" s="15">
        <v>4.8037199199999998</v>
      </c>
      <c r="DL14" s="15">
        <v>648.94490499999995</v>
      </c>
      <c r="DM14" s="15">
        <v>19.755223919999999</v>
      </c>
      <c r="DN14" s="15">
        <v>148.9241261</v>
      </c>
      <c r="DO14" s="15">
        <v>4.9873615420000004</v>
      </c>
      <c r="DP14" s="15">
        <v>87.806060399999893</v>
      </c>
      <c r="DQ14" s="15">
        <v>0.64189850932999903</v>
      </c>
      <c r="DR14" s="15">
        <v>2.4326972019999999</v>
      </c>
      <c r="DS14" s="15">
        <v>88.219256999999999</v>
      </c>
      <c r="DT14" s="15">
        <v>2728.5781000000002</v>
      </c>
      <c r="DU14" s="15">
        <v>267.28144209999999</v>
      </c>
      <c r="DV14" s="15">
        <v>267.28157179999999</v>
      </c>
      <c r="DW14" s="15">
        <v>3485.3691079999999</v>
      </c>
      <c r="DX14" s="15">
        <v>14.231612739999999</v>
      </c>
      <c r="DY14" s="15">
        <v>14.231583385</v>
      </c>
      <c r="DZ14" s="15">
        <v>0.25873148800000001</v>
      </c>
      <c r="EA14" s="15">
        <v>4107.42004</v>
      </c>
      <c r="EB14" s="15">
        <v>3399.5792158999998</v>
      </c>
      <c r="EC14" s="15">
        <v>3399.5796167999902</v>
      </c>
      <c r="ED14" s="15">
        <v>624.78199050000001</v>
      </c>
      <c r="EE14" s="15">
        <v>742.31116840000004</v>
      </c>
      <c r="EF14" s="15">
        <v>98.496037318000006</v>
      </c>
      <c r="EG14" s="15">
        <v>33427.500350000002</v>
      </c>
      <c r="EH14" s="15">
        <v>1899.4860666</v>
      </c>
      <c r="EI14" s="15">
        <v>4427.6684206</v>
      </c>
      <c r="EJ14" s="15">
        <v>1899.48716699999</v>
      </c>
      <c r="EK14" s="15">
        <f t="shared" si="0"/>
        <v>69526.784616999998</v>
      </c>
      <c r="EL14" s="15">
        <f t="shared" si="1"/>
        <v>6396.0951896286288</v>
      </c>
      <c r="EM14" s="15">
        <f t="shared" si="2"/>
        <v>2380.4736360286288</v>
      </c>
      <c r="EN14" s="28"/>
      <c r="EO14" s="28"/>
      <c r="EP14" s="28"/>
      <c r="EQ14" s="28"/>
      <c r="ER14" s="28"/>
      <c r="ES14" s="28"/>
      <c r="ET14" s="28"/>
    </row>
    <row r="15" spans="1:150" x14ac:dyDescent="0.3">
      <c r="A15" s="17" t="s">
        <v>182</v>
      </c>
      <c r="B15" s="15">
        <v>0.88427391399999999</v>
      </c>
      <c r="C15" s="15">
        <v>2.6490588759999998</v>
      </c>
      <c r="D15" s="15">
        <v>119.73018435</v>
      </c>
      <c r="E15" s="15">
        <v>240.33014230000001</v>
      </c>
      <c r="F15" s="15">
        <v>22.875349029999999</v>
      </c>
      <c r="G15" s="15">
        <v>22.875323099999999</v>
      </c>
      <c r="H15" s="15">
        <v>240.330366</v>
      </c>
      <c r="I15" s="15">
        <v>240.330366</v>
      </c>
      <c r="J15" s="15">
        <v>53.531672999999998</v>
      </c>
      <c r="K15" s="15">
        <v>0.81443284999999899</v>
      </c>
      <c r="L15" s="15">
        <v>0.65637432699999998</v>
      </c>
      <c r="M15" s="15">
        <v>0.19908635</v>
      </c>
      <c r="N15" s="15">
        <v>9.9543059999999996E-3</v>
      </c>
      <c r="O15" s="15">
        <v>0.18913179999999999</v>
      </c>
      <c r="P15" s="15">
        <v>460.178843059999</v>
      </c>
      <c r="Q15" s="15">
        <v>0.384224397</v>
      </c>
      <c r="R15" s="15">
        <v>460.17873085000002</v>
      </c>
      <c r="S15" s="15">
        <v>0.26504092155999998</v>
      </c>
      <c r="T15" s="15">
        <v>0.26504056005999999</v>
      </c>
      <c r="U15" s="15">
        <v>0.15541529566000001</v>
      </c>
      <c r="V15" s="15">
        <v>0.52644570604399998</v>
      </c>
      <c r="W15" s="15">
        <v>0.13761054620900001</v>
      </c>
      <c r="X15" s="15">
        <v>59.803808930000002</v>
      </c>
      <c r="Y15" s="15">
        <v>59.803890039999999</v>
      </c>
      <c r="Z15" s="15">
        <v>2500.5182</v>
      </c>
      <c r="AA15" s="15">
        <v>2500.5182</v>
      </c>
      <c r="AB15" s="15">
        <v>9.6629397000000004E-4</v>
      </c>
      <c r="AC15" s="15">
        <v>1.3528193999999999E-4</v>
      </c>
      <c r="AD15" s="15">
        <v>8.3101500000000005E-4</v>
      </c>
      <c r="AE15" s="15">
        <v>0.2695302939</v>
      </c>
      <c r="AF15" s="15">
        <v>400444.35265999998</v>
      </c>
      <c r="AG15" s="15">
        <v>45991007.864</v>
      </c>
      <c r="AH15" s="15">
        <v>400444.40099999902</v>
      </c>
      <c r="AI15" s="15">
        <v>7.329738253E-3</v>
      </c>
      <c r="AJ15" s="15">
        <v>80.374634619999995</v>
      </c>
      <c r="AK15" s="15">
        <v>567.02714449999996</v>
      </c>
      <c r="AL15" s="15">
        <v>76.590815890000002</v>
      </c>
      <c r="AM15" s="15">
        <v>2.4259330949999902</v>
      </c>
      <c r="AN15" s="15">
        <v>210.67713879999999</v>
      </c>
      <c r="AO15" s="15">
        <v>67.562818999999905</v>
      </c>
      <c r="AP15" s="15">
        <v>816.90526299999999</v>
      </c>
      <c r="AQ15" s="15">
        <v>724.80870119999997</v>
      </c>
      <c r="AR15" s="15">
        <v>311.37150262</v>
      </c>
      <c r="AS15" s="15">
        <v>2220.9209212000001</v>
      </c>
      <c r="AT15" s="15">
        <v>144.32137746000001</v>
      </c>
      <c r="AU15" s="15">
        <v>411.43043840000001</v>
      </c>
      <c r="AV15" s="15">
        <v>411.43079260000002</v>
      </c>
      <c r="AW15" s="15">
        <v>2220.9187720999998</v>
      </c>
      <c r="AX15" s="15">
        <v>5281.3371999999999</v>
      </c>
      <c r="AY15" s="15">
        <v>9359.8500249999997</v>
      </c>
      <c r="AZ15" s="15">
        <v>1.516413249</v>
      </c>
      <c r="BA15" s="15">
        <v>1.77987924699999</v>
      </c>
      <c r="BB15" s="15">
        <v>283.29671939999997</v>
      </c>
      <c r="BC15" s="15">
        <v>283.29692060000002</v>
      </c>
      <c r="BD15" s="15">
        <v>283.29671939999997</v>
      </c>
      <c r="BE15" s="15">
        <v>5.8210746999999996</v>
      </c>
      <c r="BF15" s="15">
        <v>657.23376461999999</v>
      </c>
      <c r="BG15" s="15">
        <v>657.23465509999903</v>
      </c>
      <c r="BH15" s="15">
        <v>8.4670660000000005E-3</v>
      </c>
      <c r="BI15" s="15">
        <v>7.8887529999999997E-4</v>
      </c>
      <c r="BJ15" s="15">
        <v>7.8887659999999997E-4</v>
      </c>
      <c r="BK15" s="15">
        <v>8.4670619999999992E-3</v>
      </c>
      <c r="BL15" s="15">
        <v>465.76596549999999</v>
      </c>
      <c r="BM15" s="15">
        <v>465.7657403</v>
      </c>
      <c r="BN15" s="15">
        <v>0.201286891547</v>
      </c>
      <c r="BO15" s="15">
        <v>619.41252683999903</v>
      </c>
      <c r="BP15" s="15">
        <v>8.0585730669999993</v>
      </c>
      <c r="BQ15" s="15">
        <v>2616.3428542000001</v>
      </c>
      <c r="BR15" s="15">
        <v>7.7228238499999904</v>
      </c>
      <c r="BS15" s="15">
        <v>0.29160150000000001</v>
      </c>
      <c r="BT15" s="15">
        <v>0.51840264000000003</v>
      </c>
      <c r="BU15" s="15">
        <v>37.450205269999998</v>
      </c>
      <c r="BV15" s="15">
        <v>0</v>
      </c>
      <c r="BW15" s="15">
        <v>2067.6144749999999</v>
      </c>
      <c r="BX15" s="15">
        <v>38.544834099999903</v>
      </c>
      <c r="BY15" s="15">
        <v>37.62989185</v>
      </c>
      <c r="BZ15" s="15">
        <v>4866.0099700000001</v>
      </c>
      <c r="CA15" s="15">
        <v>4866.0148600000002</v>
      </c>
      <c r="CB15" s="15">
        <v>0.13655255999999999</v>
      </c>
      <c r="CC15" s="15">
        <v>2.3213910000000001E-2</v>
      </c>
      <c r="CD15" s="15">
        <v>0.113338485</v>
      </c>
      <c r="CE15" s="15">
        <v>27374.93449</v>
      </c>
      <c r="CF15" s="15">
        <v>50884.712800000001</v>
      </c>
      <c r="CG15" s="15">
        <v>6870.2608799999998</v>
      </c>
      <c r="CH15" s="15">
        <v>6870.25918</v>
      </c>
      <c r="CI15" s="15">
        <v>0</v>
      </c>
      <c r="CJ15" s="15">
        <v>50884.714500000002</v>
      </c>
      <c r="CK15" s="15">
        <v>18.442162</v>
      </c>
      <c r="CL15" s="15">
        <v>732.000809</v>
      </c>
      <c r="CM15" s="15">
        <v>6.5328280000000003</v>
      </c>
      <c r="CN15" s="15">
        <v>7.3297333939999999E-3</v>
      </c>
      <c r="CO15" s="15">
        <v>0.74092630029999995</v>
      </c>
      <c r="CP15" s="15">
        <v>0.40714107109999997</v>
      </c>
      <c r="CQ15" s="15">
        <v>7.3560540899999998</v>
      </c>
      <c r="CR15" s="15">
        <v>1.861506275</v>
      </c>
      <c r="CS15" s="15">
        <v>11658.7527839999</v>
      </c>
      <c r="CT15" s="15">
        <v>9.4442720649999998</v>
      </c>
      <c r="CU15" s="15">
        <v>2.0397400219999899</v>
      </c>
      <c r="CV15" s="15">
        <v>723.42357800000002</v>
      </c>
      <c r="CW15" s="15">
        <v>69.780623133999995</v>
      </c>
      <c r="CX15" s="15">
        <v>0</v>
      </c>
      <c r="CY15" s="15">
        <v>3.850260735</v>
      </c>
      <c r="CZ15" s="15">
        <v>4.6813685999999997E-5</v>
      </c>
      <c r="DA15" s="15">
        <v>0.71795363049999905</v>
      </c>
      <c r="DB15" s="15">
        <v>293.81515999999999</v>
      </c>
      <c r="DC15" s="15">
        <v>133.20563999999999</v>
      </c>
      <c r="DD15" s="15">
        <v>2947.6608765399901</v>
      </c>
      <c r="DE15" s="15">
        <v>1.4858808765</v>
      </c>
      <c r="DF15" s="15">
        <v>0.46106354859999998</v>
      </c>
      <c r="DG15" s="15">
        <v>245.60309278599999</v>
      </c>
      <c r="DH15" s="15">
        <v>1.964561115</v>
      </c>
      <c r="DI15" s="15">
        <v>120.70953184</v>
      </c>
      <c r="DJ15" s="15">
        <v>12.164381769999901</v>
      </c>
      <c r="DK15" s="15">
        <v>3.5587528239999999</v>
      </c>
      <c r="DL15" s="15">
        <v>503.58423839999898</v>
      </c>
      <c r="DM15" s="15">
        <v>16.501182880000002</v>
      </c>
      <c r="DN15" s="15">
        <v>104.5144792</v>
      </c>
      <c r="DO15" s="15">
        <v>3.77210446299999</v>
      </c>
      <c r="DP15" s="15">
        <v>77.643138500000006</v>
      </c>
      <c r="DQ15" s="15">
        <v>0.48233530766999999</v>
      </c>
      <c r="DR15" s="15">
        <v>1.868135423</v>
      </c>
      <c r="DS15" s="15">
        <v>70.502476819999998</v>
      </c>
      <c r="DT15" s="15">
        <v>2539.6282000000001</v>
      </c>
      <c r="DU15" s="15">
        <v>209.89150866</v>
      </c>
      <c r="DV15" s="15">
        <v>209.8916667</v>
      </c>
      <c r="DW15" s="15">
        <v>2980.9745949999901</v>
      </c>
      <c r="DX15" s="15">
        <v>11.13328993</v>
      </c>
      <c r="DY15" s="15">
        <v>11.13329139</v>
      </c>
      <c r="DZ15" s="15">
        <v>0.21892700300000001</v>
      </c>
      <c r="EA15" s="15">
        <v>3350.4744430999999</v>
      </c>
      <c r="EB15" s="15">
        <v>2787.5104636999999</v>
      </c>
      <c r="EC15" s="15">
        <v>2787.5110832999999</v>
      </c>
      <c r="ED15" s="15">
        <v>484.345635299999</v>
      </c>
      <c r="EE15" s="15">
        <v>617.210381049999</v>
      </c>
      <c r="EF15" s="15">
        <v>81.485256985999996</v>
      </c>
      <c r="EG15" s="15">
        <v>26964.341110000001</v>
      </c>
      <c r="EH15" s="15">
        <v>1551.40619669999</v>
      </c>
      <c r="EI15" s="15">
        <v>3536.7356774999998</v>
      </c>
      <c r="EJ15" s="15">
        <v>1551.4064088</v>
      </c>
      <c r="EK15" s="15">
        <f t="shared" si="0"/>
        <v>58220.739645500005</v>
      </c>
      <c r="EL15" s="15">
        <f t="shared" si="1"/>
        <v>4726.3576310972594</v>
      </c>
      <c r="EM15" s="15">
        <f t="shared" si="2"/>
        <v>1778.6967545572691</v>
      </c>
      <c r="EN15" s="28"/>
      <c r="EO15" s="28"/>
      <c r="EP15" s="28"/>
      <c r="EQ15" s="28"/>
      <c r="ER15" s="28"/>
      <c r="ES15" s="28"/>
      <c r="ET15" s="28"/>
    </row>
    <row r="16" spans="1:150" x14ac:dyDescent="0.3">
      <c r="A16" s="17" t="s">
        <v>183</v>
      </c>
      <c r="B16" s="15">
        <v>0.50491342539999995</v>
      </c>
      <c r="C16" s="15">
        <v>1.5057099220000001</v>
      </c>
      <c r="D16" s="15">
        <v>74.116565100000003</v>
      </c>
      <c r="E16" s="15">
        <v>135.22595580000001</v>
      </c>
      <c r="F16" s="15">
        <v>13.097458420000001</v>
      </c>
      <c r="G16" s="15">
        <v>13.097443589999999</v>
      </c>
      <c r="H16" s="15">
        <v>135.22620999999901</v>
      </c>
      <c r="I16" s="15">
        <v>135.22620999999901</v>
      </c>
      <c r="J16" s="15">
        <v>32.03682405</v>
      </c>
      <c r="K16" s="15">
        <v>0.4691220177</v>
      </c>
      <c r="L16" s="15">
        <v>0.372685721999999</v>
      </c>
      <c r="M16" s="15">
        <v>8.3186250000000003E-2</v>
      </c>
      <c r="N16" s="15">
        <v>4.1593150000000002E-3</v>
      </c>
      <c r="O16" s="15">
        <v>7.9026849999999996E-2</v>
      </c>
      <c r="P16" s="15">
        <v>259.60256268000001</v>
      </c>
      <c r="Q16" s="15">
        <v>0.2258388959</v>
      </c>
      <c r="R16" s="15">
        <v>259.60218577000001</v>
      </c>
      <c r="S16" s="15">
        <v>0.15046337334999901</v>
      </c>
      <c r="T16" s="15">
        <v>0.1504631183</v>
      </c>
      <c r="U16" s="15">
        <v>8.7502307124999998E-2</v>
      </c>
      <c r="V16" s="15">
        <v>0.29044334988600001</v>
      </c>
      <c r="W16" s="15">
        <v>7.6575135298499894E-2</v>
      </c>
      <c r="X16" s="15">
        <v>40.576953998</v>
      </c>
      <c r="Y16" s="15">
        <v>40.5768342</v>
      </c>
      <c r="Z16" s="15">
        <v>1188.6777259999999</v>
      </c>
      <c r="AA16" s="15">
        <v>1188.6777259999999</v>
      </c>
      <c r="AB16" s="15">
        <v>4.0115141999999998E-4</v>
      </c>
      <c r="AC16" s="15">
        <v>5.6161083E-5</v>
      </c>
      <c r="AD16" s="15">
        <v>3.4498990000000001E-4</v>
      </c>
      <c r="AE16" s="15">
        <v>0.15736912074999901</v>
      </c>
      <c r="AF16" s="15">
        <v>183297.05192999999</v>
      </c>
      <c r="AG16" s="15">
        <v>20243894.813000001</v>
      </c>
      <c r="AH16" s="15">
        <v>183297.01151000001</v>
      </c>
      <c r="AI16" s="15">
        <v>4.2175927869999999E-3</v>
      </c>
      <c r="AJ16" s="15">
        <v>47.471557400000002</v>
      </c>
      <c r="AK16" s="15">
        <v>339.41921309999998</v>
      </c>
      <c r="AL16" s="15">
        <v>45.928640499999901</v>
      </c>
      <c r="AM16" s="15">
        <v>1.4783333249999999</v>
      </c>
      <c r="AN16" s="15">
        <v>126.20895400000001</v>
      </c>
      <c r="AO16" s="15">
        <v>32.87500687</v>
      </c>
      <c r="AP16" s="15">
        <v>524.88887599999998</v>
      </c>
      <c r="AQ16" s="15">
        <v>425.58037182999999</v>
      </c>
      <c r="AR16" s="15">
        <v>170.28751179</v>
      </c>
      <c r="AS16" s="15">
        <v>1165.4265190000001</v>
      </c>
      <c r="AT16" s="15">
        <v>87.858854640000004</v>
      </c>
      <c r="AU16" s="15">
        <v>216.27604714</v>
      </c>
      <c r="AV16" s="15">
        <v>216.27567298</v>
      </c>
      <c r="AW16" s="15">
        <v>1165.4266737</v>
      </c>
      <c r="AX16" s="15">
        <v>2809.7700999999902</v>
      </c>
      <c r="AY16" s="15">
        <v>5221.9900299999999</v>
      </c>
      <c r="AZ16" s="15">
        <v>0.88078843200000001</v>
      </c>
      <c r="BA16" s="15">
        <v>1.0212872989999999</v>
      </c>
      <c r="BB16" s="15">
        <v>155.835284</v>
      </c>
      <c r="BC16" s="15">
        <v>155.83524929999999</v>
      </c>
      <c r="BD16" s="15">
        <v>155.835284</v>
      </c>
      <c r="BE16" s="15">
        <v>3.3014921399999899</v>
      </c>
      <c r="BF16" s="15">
        <v>353.56969791</v>
      </c>
      <c r="BG16" s="15">
        <v>353.56897512</v>
      </c>
      <c r="BH16" s="15">
        <v>3.4557911999999998E-3</v>
      </c>
      <c r="BI16" s="15">
        <v>3.2432354000000002E-4</v>
      </c>
      <c r="BJ16" s="15">
        <v>3.2432545999999999E-4</v>
      </c>
      <c r="BK16" s="15">
        <v>3.4557988000000002E-3</v>
      </c>
      <c r="BL16" s="15">
        <v>257.17948389999998</v>
      </c>
      <c r="BM16" s="15">
        <v>257.17972250000003</v>
      </c>
      <c r="BN16" s="15">
        <v>0.111285618794999</v>
      </c>
      <c r="BO16" s="15">
        <v>328.90265975999898</v>
      </c>
      <c r="BP16" s="15">
        <v>4.9428828060000001</v>
      </c>
      <c r="BQ16" s="15">
        <v>1367.74700966</v>
      </c>
      <c r="BR16" s="15">
        <v>4.8605447899999996</v>
      </c>
      <c r="BS16" s="15">
        <v>0.11073492</v>
      </c>
      <c r="BT16" s="15">
        <v>0.19686201</v>
      </c>
      <c r="BU16" s="15">
        <v>22.641884600000001</v>
      </c>
      <c r="BV16" s="15">
        <v>0</v>
      </c>
      <c r="BW16" s="15">
        <v>1006.57847</v>
      </c>
      <c r="BX16" s="15">
        <v>21.852058939999999</v>
      </c>
      <c r="BY16" s="15">
        <v>21.384853870000001</v>
      </c>
      <c r="BZ16" s="15">
        <v>2036.9349159999999</v>
      </c>
      <c r="CA16" s="15">
        <v>2036.9328800000001</v>
      </c>
      <c r="CB16" s="15">
        <v>5.9686000000000003E-2</v>
      </c>
      <c r="CC16" s="15">
        <v>1.014662E-2</v>
      </c>
      <c r="CD16" s="15">
        <v>4.9539464999999998E-2</v>
      </c>
      <c r="CE16" s="15">
        <v>14567.7097179999</v>
      </c>
      <c r="CF16" s="15">
        <v>28386.902239999999</v>
      </c>
      <c r="CG16" s="15">
        <v>3503.3482600000002</v>
      </c>
      <c r="CH16" s="15">
        <v>3503.3547779999999</v>
      </c>
      <c r="CI16" s="15">
        <v>0</v>
      </c>
      <c r="CJ16" s="15">
        <v>28386.908869999999</v>
      </c>
      <c r="CK16" s="15">
        <v>9.4544390000000007</v>
      </c>
      <c r="CL16" s="15">
        <v>413.87732099999999</v>
      </c>
      <c r="CM16" s="15">
        <v>3.75819242399999</v>
      </c>
      <c r="CN16" s="15">
        <v>4.2175841276999998E-3</v>
      </c>
      <c r="CO16" s="15">
        <v>0.42462630509999999</v>
      </c>
      <c r="CP16" s="15">
        <v>0.23394402339999901</v>
      </c>
      <c r="CQ16" s="15">
        <v>4.2031353529999897</v>
      </c>
      <c r="CR16" s="15">
        <v>0.93555985600000002</v>
      </c>
      <c r="CS16" s="15">
        <v>6130.2377217000003</v>
      </c>
      <c r="CT16" s="15">
        <v>5.0776104499999999</v>
      </c>
      <c r="CU16" s="15">
        <v>1.198701521</v>
      </c>
      <c r="CV16" s="15">
        <v>435.2500756</v>
      </c>
      <c r="CW16" s="15">
        <v>26.475456765000001</v>
      </c>
      <c r="CX16" s="15">
        <v>0</v>
      </c>
      <c r="CY16" s="15">
        <v>2.200216803</v>
      </c>
      <c r="CZ16" s="15">
        <v>2.0509666000000002E-5</v>
      </c>
      <c r="DA16" s="15">
        <v>0.34603452759999997</v>
      </c>
      <c r="DB16" s="15">
        <v>107.52482999999999</v>
      </c>
      <c r="DC16" s="15">
        <v>55.192320000000002</v>
      </c>
      <c r="DD16" s="15">
        <v>1144.00563358</v>
      </c>
      <c r="DE16" s="15">
        <v>0.62536713200000005</v>
      </c>
      <c r="DF16" s="15">
        <v>0.172912923059999</v>
      </c>
      <c r="DG16" s="15">
        <v>96.022393804000004</v>
      </c>
      <c r="DH16" s="15">
        <v>0.90063851399999995</v>
      </c>
      <c r="DI16" s="15">
        <v>62.088690270000001</v>
      </c>
      <c r="DJ16" s="15">
        <v>6.3451123550000004</v>
      </c>
      <c r="DK16" s="15">
        <v>2.0887666199999999</v>
      </c>
      <c r="DL16" s="15">
        <v>269.73932600000001</v>
      </c>
      <c r="DM16" s="15">
        <v>9.2524297699999902</v>
      </c>
      <c r="DN16" s="15">
        <v>60.850677079999997</v>
      </c>
      <c r="DO16" s="15">
        <v>2.1584695250000001</v>
      </c>
      <c r="DP16" s="15">
        <v>37.467712540000001</v>
      </c>
      <c r="DQ16" s="15">
        <v>0.21182052165999901</v>
      </c>
      <c r="DR16" s="15">
        <v>1.088853047</v>
      </c>
      <c r="DS16" s="15">
        <v>38.401944870000001</v>
      </c>
      <c r="DT16" s="15">
        <v>1046.7117000000001</v>
      </c>
      <c r="DU16" s="15">
        <v>90.634590549999999</v>
      </c>
      <c r="DV16" s="15">
        <v>90.634595379999993</v>
      </c>
      <c r="DW16" s="15">
        <v>1573.3855755</v>
      </c>
      <c r="DX16" s="15">
        <v>6.3249167879999897</v>
      </c>
      <c r="DY16" s="15">
        <v>6.3249216339999998</v>
      </c>
      <c r="DZ16" s="15">
        <v>0.124305571</v>
      </c>
      <c r="EA16" s="15">
        <v>1757.4637069</v>
      </c>
      <c r="EB16" s="15">
        <v>1453.5656220799999</v>
      </c>
      <c r="EC16" s="15">
        <v>1453.56531173999</v>
      </c>
      <c r="ED16" s="15">
        <v>274.8421937</v>
      </c>
      <c r="EE16" s="15">
        <v>320.63998840599999</v>
      </c>
      <c r="EF16" s="15">
        <v>42.590370077000003</v>
      </c>
      <c r="EG16" s="15">
        <v>14349.086915</v>
      </c>
      <c r="EH16" s="15">
        <v>813.76954639999997</v>
      </c>
      <c r="EI16" s="15">
        <v>1892.6800424</v>
      </c>
      <c r="EJ16" s="15">
        <v>813.76962579999895</v>
      </c>
      <c r="EK16" s="15">
        <f t="shared" si="0"/>
        <v>32147.429983899998</v>
      </c>
      <c r="EL16" s="15">
        <f t="shared" si="1"/>
        <v>2091.1102825043199</v>
      </c>
      <c r="EM16" s="15">
        <f t="shared" si="2"/>
        <v>947.10464892431992</v>
      </c>
      <c r="EN16" s="28"/>
      <c r="EO16" s="28"/>
      <c r="EP16" s="28"/>
      <c r="EQ16" s="28"/>
      <c r="ER16" s="28"/>
      <c r="ES16" s="28"/>
      <c r="ET16" s="28"/>
    </row>
    <row r="17" spans="1:150" x14ac:dyDescent="0.3">
      <c r="A17" s="17" t="s">
        <v>184</v>
      </c>
      <c r="B17" s="15">
        <v>0.48586260100000001</v>
      </c>
      <c r="C17" s="15">
        <v>1.3597913189999999</v>
      </c>
      <c r="D17" s="15">
        <v>60.1153245</v>
      </c>
      <c r="E17" s="15">
        <v>119.7172741</v>
      </c>
      <c r="F17" s="15">
        <v>12.476768910000001</v>
      </c>
      <c r="G17" s="15">
        <v>12.476744650000001</v>
      </c>
      <c r="H17" s="15">
        <v>119.7173353</v>
      </c>
      <c r="I17" s="15">
        <v>119.7173353</v>
      </c>
      <c r="J17" s="15">
        <v>28.030451859999999</v>
      </c>
      <c r="K17" s="15">
        <v>0.46230489829999999</v>
      </c>
      <c r="L17" s="15">
        <v>0.4035138553</v>
      </c>
      <c r="M17" s="15">
        <v>7.9898536000000006E-2</v>
      </c>
      <c r="N17" s="15">
        <v>3.9949104999999997E-3</v>
      </c>
      <c r="O17" s="15">
        <v>7.5903529999999997E-2</v>
      </c>
      <c r="P17" s="15">
        <v>219.74004241</v>
      </c>
      <c r="Q17" s="15">
        <v>0.23787485019999999</v>
      </c>
      <c r="R17" s="15">
        <v>219.74095827999901</v>
      </c>
      <c r="S17" s="15">
        <v>0.14019089099999901</v>
      </c>
      <c r="T17" s="15">
        <v>0.14019100209999999</v>
      </c>
      <c r="U17" s="15">
        <v>7.7119275006999999E-2</v>
      </c>
      <c r="V17" s="15">
        <v>0.24187520500399901</v>
      </c>
      <c r="W17" s="15">
        <v>6.4098324095000006E-2</v>
      </c>
      <c r="X17" s="15">
        <v>32.606345050000002</v>
      </c>
      <c r="Y17" s="15">
        <v>32.606323779999997</v>
      </c>
      <c r="Z17" s="15">
        <v>1053.4923753999999</v>
      </c>
      <c r="AA17" s="15">
        <v>1053.4923753999999</v>
      </c>
      <c r="AB17" s="15">
        <v>3.8543977999999998E-4</v>
      </c>
      <c r="AC17" s="15">
        <v>5.3961444999999998E-5</v>
      </c>
      <c r="AD17" s="15">
        <v>3.3147694000000002E-4</v>
      </c>
      <c r="AE17" s="15">
        <v>0.16009193427000001</v>
      </c>
      <c r="AF17" s="15">
        <v>184281.51244999899</v>
      </c>
      <c r="AG17" s="15">
        <v>20031050.756999899</v>
      </c>
      <c r="AH17" s="15">
        <v>184281.5135</v>
      </c>
      <c r="AI17" s="15">
        <v>4.1261336548000004E-3</v>
      </c>
      <c r="AJ17" s="15">
        <v>55.756629060000002</v>
      </c>
      <c r="AK17" s="15">
        <v>400.39303905000003</v>
      </c>
      <c r="AL17" s="15">
        <v>54.212276459999899</v>
      </c>
      <c r="AM17" s="15">
        <v>1.7430598769999901</v>
      </c>
      <c r="AN17" s="15">
        <v>148.91353050000001</v>
      </c>
      <c r="AO17" s="15">
        <v>35.918315299999897</v>
      </c>
      <c r="AP17" s="15">
        <v>506.923134</v>
      </c>
      <c r="AQ17" s="15">
        <v>355.56131858999998</v>
      </c>
      <c r="AR17" s="15">
        <v>142.16629126999999</v>
      </c>
      <c r="AS17" s="15">
        <v>1083.8970741000001</v>
      </c>
      <c r="AT17" s="15">
        <v>71.094567839999996</v>
      </c>
      <c r="AU17" s="15">
        <v>193.583719169999</v>
      </c>
      <c r="AV17" s="15">
        <v>193.58372802</v>
      </c>
      <c r="AW17" s="15">
        <v>1083.8973636999999</v>
      </c>
      <c r="AX17" s="15">
        <v>2591.3226</v>
      </c>
      <c r="AY17" s="15">
        <v>4557.3509709999998</v>
      </c>
      <c r="AZ17" s="15">
        <v>0.88895747899999999</v>
      </c>
      <c r="BA17" s="15">
        <v>0.99367180399999999</v>
      </c>
      <c r="BB17" s="15">
        <v>152.80516420000001</v>
      </c>
      <c r="BC17" s="15">
        <v>152.80519190000001</v>
      </c>
      <c r="BD17" s="15">
        <v>152.80516420000001</v>
      </c>
      <c r="BE17" s="15">
        <v>3.5333646599999899</v>
      </c>
      <c r="BF17" s="15">
        <v>319.47413178199997</v>
      </c>
      <c r="BG17" s="15">
        <v>319.47475979799998</v>
      </c>
      <c r="BH17" s="15">
        <v>3.2893050000000002E-3</v>
      </c>
      <c r="BI17" s="15">
        <v>3.0957595999999999E-4</v>
      </c>
      <c r="BJ17" s="15">
        <v>3.0957633999999999E-4</v>
      </c>
      <c r="BK17" s="15">
        <v>3.2892947000000001E-3</v>
      </c>
      <c r="BL17" s="15">
        <v>280.44288299999999</v>
      </c>
      <c r="BM17" s="15">
        <v>280.443175</v>
      </c>
      <c r="BN17" s="15">
        <v>9.3484805223999906E-2</v>
      </c>
      <c r="BO17" s="15">
        <v>304.90284739999998</v>
      </c>
      <c r="BP17" s="15">
        <v>4.4636755859999999</v>
      </c>
      <c r="BQ17" s="15">
        <v>1357.8270186899999</v>
      </c>
      <c r="BR17" s="15">
        <v>3.9447730070000002</v>
      </c>
      <c r="BS17" s="15">
        <v>0.10113619</v>
      </c>
      <c r="BT17" s="15">
        <v>0.17979756</v>
      </c>
      <c r="BU17" s="15">
        <v>17.97214614</v>
      </c>
      <c r="BV17" s="15">
        <v>0</v>
      </c>
      <c r="BW17" s="15">
        <v>992.51662399999998</v>
      </c>
      <c r="BX17" s="15">
        <v>20.530216809999999</v>
      </c>
      <c r="BY17" s="15">
        <v>20.023979239999999</v>
      </c>
      <c r="BZ17" s="15">
        <v>1998.517805</v>
      </c>
      <c r="CA17" s="15">
        <v>1998.5137</v>
      </c>
      <c r="CB17" s="15">
        <v>5.9055521999999999E-2</v>
      </c>
      <c r="CC17" s="15">
        <v>1.0039428E-2</v>
      </c>
      <c r="CD17" s="15">
        <v>4.9016030000000002E-2</v>
      </c>
      <c r="CE17" s="15">
        <v>13274.2463099999</v>
      </c>
      <c r="CF17" s="15">
        <v>30991.50793</v>
      </c>
      <c r="CG17" s="15">
        <v>3783.406097</v>
      </c>
      <c r="CH17" s="15">
        <v>3783.4079199999901</v>
      </c>
      <c r="CI17" s="15">
        <v>0</v>
      </c>
      <c r="CJ17" s="15">
        <v>30991.505789999999</v>
      </c>
      <c r="CK17" s="15">
        <v>10.2416315</v>
      </c>
      <c r="CL17" s="15">
        <v>359.40183389999999</v>
      </c>
      <c r="CM17" s="15">
        <v>3.6541138040000001</v>
      </c>
      <c r="CN17" s="15">
        <v>4.1261444911000001E-3</v>
      </c>
      <c r="CO17" s="15">
        <v>0.40847803760000001</v>
      </c>
      <c r="CP17" s="15">
        <v>0.2241897601</v>
      </c>
      <c r="CQ17" s="15">
        <v>3.970147366</v>
      </c>
      <c r="CR17" s="15">
        <v>1.0220820066</v>
      </c>
      <c r="CS17" s="15">
        <v>5601.4474728999903</v>
      </c>
      <c r="CT17" s="15">
        <v>5.4732393259999998</v>
      </c>
      <c r="CU17" s="15">
        <v>1.387581604</v>
      </c>
      <c r="CV17" s="15">
        <v>470.53679714999998</v>
      </c>
      <c r="CW17" s="15">
        <v>24.097454317</v>
      </c>
      <c r="CX17" s="15">
        <v>0</v>
      </c>
      <c r="CY17" s="15">
        <v>2.0794196905</v>
      </c>
      <c r="CZ17" s="15">
        <v>2.0044931999999999E-5</v>
      </c>
      <c r="DA17" s="15">
        <v>0.36782269480000002</v>
      </c>
      <c r="DB17" s="15">
        <v>95.871120000000005</v>
      </c>
      <c r="DC17" s="15">
        <v>52.189033999999999</v>
      </c>
      <c r="DD17" s="15">
        <v>1047.8262030199901</v>
      </c>
      <c r="DE17" s="15">
        <v>0.60482727820000004</v>
      </c>
      <c r="DF17" s="15">
        <v>0.15715901400000001</v>
      </c>
      <c r="DG17" s="15">
        <v>88.636198989999997</v>
      </c>
      <c r="DH17" s="15">
        <v>0.93845157700000004</v>
      </c>
      <c r="DI17" s="15">
        <v>62.618197329999902</v>
      </c>
      <c r="DJ17" s="15">
        <v>6.7566060769999998</v>
      </c>
      <c r="DK17" s="15">
        <v>2.2641739399999898</v>
      </c>
      <c r="DL17" s="15">
        <v>274.89377633999999</v>
      </c>
      <c r="DM17" s="15">
        <v>8.8943264499999994</v>
      </c>
      <c r="DN17" s="15">
        <v>50.080505379999998</v>
      </c>
      <c r="DO17" s="15">
        <v>2.4997690289999999</v>
      </c>
      <c r="DP17" s="15">
        <v>40.164878600000002</v>
      </c>
      <c r="DQ17" s="15">
        <v>0.21497454234999999</v>
      </c>
      <c r="DR17" s="15">
        <v>1.1123924477</v>
      </c>
      <c r="DS17" s="15">
        <v>41.249507349999902</v>
      </c>
      <c r="DT17" s="15">
        <v>1096.3135</v>
      </c>
      <c r="DU17" s="15">
        <v>88.797962689999906</v>
      </c>
      <c r="DV17" s="15">
        <v>88.798023319999999</v>
      </c>
      <c r="DW17" s="15">
        <v>1547.3964960999999</v>
      </c>
      <c r="DX17" s="15">
        <v>5.5452755659999999</v>
      </c>
      <c r="DY17" s="15">
        <v>5.5452799069999896</v>
      </c>
      <c r="DZ17" s="15">
        <v>0.13458797619999999</v>
      </c>
      <c r="EA17" s="15">
        <v>1596.76301377</v>
      </c>
      <c r="EB17" s="15">
        <v>1328.8750732199901</v>
      </c>
      <c r="EC17" s="15">
        <v>1328.8745970699999</v>
      </c>
      <c r="ED17" s="15">
        <v>284.035794299999</v>
      </c>
      <c r="EE17" s="15">
        <v>295.50447674499998</v>
      </c>
      <c r="EF17" s="15">
        <v>39.207449978</v>
      </c>
      <c r="EG17" s="15">
        <v>13089.344705</v>
      </c>
      <c r="EH17" s="15">
        <v>729.41245559999902</v>
      </c>
      <c r="EI17" s="15">
        <v>1670.4431402</v>
      </c>
      <c r="EJ17" s="15">
        <v>729.41220824000004</v>
      </c>
      <c r="EK17" s="15">
        <f t="shared" si="0"/>
        <v>35055.356910000002</v>
      </c>
      <c r="EL17" s="15">
        <f t="shared" si="1"/>
        <v>2030.4601928359398</v>
      </c>
      <c r="EM17" s="15">
        <f t="shared" si="2"/>
        <v>982.6339898159498</v>
      </c>
      <c r="EN17" s="28"/>
      <c r="EO17" s="28"/>
      <c r="EP17" s="28"/>
      <c r="EQ17" s="28"/>
      <c r="ER17" s="28"/>
      <c r="ES17" s="28"/>
      <c r="ET17" s="28"/>
    </row>
    <row r="18" spans="1:150" x14ac:dyDescent="0.3">
      <c r="A18" s="17" t="s">
        <v>185</v>
      </c>
      <c r="B18" s="15">
        <v>0.62895388429999999</v>
      </c>
      <c r="C18" s="15">
        <v>1.7638240009999999</v>
      </c>
      <c r="D18" s="15">
        <v>77.114217179999997</v>
      </c>
      <c r="E18" s="15">
        <v>157.1642104</v>
      </c>
      <c r="F18" s="15">
        <v>15.836060079999999</v>
      </c>
      <c r="G18" s="15">
        <v>15.83607056</v>
      </c>
      <c r="H18" s="15">
        <v>157.16415309999999</v>
      </c>
      <c r="I18" s="15">
        <v>157.16415309999999</v>
      </c>
      <c r="J18" s="15">
        <v>35.867736819999998</v>
      </c>
      <c r="K18" s="15">
        <v>0.59263901600000002</v>
      </c>
      <c r="L18" s="15">
        <v>0.517831076</v>
      </c>
      <c r="M18" s="15">
        <v>0.122125305</v>
      </c>
      <c r="N18" s="15">
        <v>6.1062607000000003E-3</v>
      </c>
      <c r="O18" s="15">
        <v>0.11601913</v>
      </c>
      <c r="P18" s="15">
        <v>279.34138446999998</v>
      </c>
      <c r="Q18" s="15">
        <v>0.2967261725</v>
      </c>
      <c r="R18" s="15">
        <v>279.341503119999</v>
      </c>
      <c r="S18" s="15">
        <v>0.17913023879000001</v>
      </c>
      <c r="T18" s="15">
        <v>0.17912994146</v>
      </c>
      <c r="U18" s="15">
        <v>9.9654208536999994E-2</v>
      </c>
      <c r="V18" s="15">
        <v>0.31881873800999999</v>
      </c>
      <c r="W18" s="15">
        <v>8.3969367121000005E-2</v>
      </c>
      <c r="X18" s="15">
        <v>37.950071170000001</v>
      </c>
      <c r="Y18" s="15">
        <v>37.950036935999997</v>
      </c>
      <c r="Z18" s="15">
        <v>1529.1722995999901</v>
      </c>
      <c r="AA18" s="15">
        <v>1529.1722995999901</v>
      </c>
      <c r="AB18" s="15">
        <v>5.9543020000000005E-4</v>
      </c>
      <c r="AC18" s="15">
        <v>8.3360224000000001E-5</v>
      </c>
      <c r="AD18" s="15">
        <v>5.1207019999999995E-4</v>
      </c>
      <c r="AE18" s="15">
        <v>0.20045418933</v>
      </c>
      <c r="AF18" s="15">
        <v>256702.73478</v>
      </c>
      <c r="AG18" s="15">
        <v>28237812.791999999</v>
      </c>
      <c r="AH18" s="15">
        <v>256702.81289999999</v>
      </c>
      <c r="AI18" s="15">
        <v>5.2068927964999999E-3</v>
      </c>
      <c r="AJ18" s="15">
        <v>66.84380213</v>
      </c>
      <c r="AK18" s="15">
        <v>474.62720899999999</v>
      </c>
      <c r="AL18" s="15">
        <v>65.667181920000004</v>
      </c>
      <c r="AM18" s="15">
        <v>2.1078267670000002</v>
      </c>
      <c r="AN18" s="15">
        <v>180.41871620000001</v>
      </c>
      <c r="AO18" s="15">
        <v>45.86281597</v>
      </c>
      <c r="AP18" s="15">
        <v>633.90041699999995</v>
      </c>
      <c r="AQ18" s="15">
        <v>458.19132300000001</v>
      </c>
      <c r="AR18" s="15">
        <v>187.25334114500001</v>
      </c>
      <c r="AS18" s="15">
        <v>1501.1496411000001</v>
      </c>
      <c r="AT18" s="15">
        <v>91.468952869999995</v>
      </c>
      <c r="AU18" s="15">
        <v>264.70986281</v>
      </c>
      <c r="AV18" s="15">
        <v>264.70997354000002</v>
      </c>
      <c r="AW18" s="15">
        <v>1501.1482839</v>
      </c>
      <c r="AX18" s="15">
        <v>3599.2831499999902</v>
      </c>
      <c r="AY18" s="15">
        <v>5900.7864849999996</v>
      </c>
      <c r="AZ18" s="15">
        <v>1.1282348899999901</v>
      </c>
      <c r="BA18" s="15">
        <v>1.2763546609999901</v>
      </c>
      <c r="BB18" s="15">
        <v>199.56347220000001</v>
      </c>
      <c r="BC18" s="15">
        <v>199.563315399999</v>
      </c>
      <c r="BD18" s="15">
        <v>199.56347220000001</v>
      </c>
      <c r="BE18" s="15">
        <v>4.5352403800000003</v>
      </c>
      <c r="BF18" s="15">
        <v>431.400729904</v>
      </c>
      <c r="BG18" s="15">
        <v>431.40062298999999</v>
      </c>
      <c r="BH18" s="15">
        <v>5.1531739999999999E-3</v>
      </c>
      <c r="BI18" s="15">
        <v>4.8128945999999998E-4</v>
      </c>
      <c r="BJ18" s="15">
        <v>4.8128655000000001E-4</v>
      </c>
      <c r="BK18" s="15">
        <v>5.1531848000000002E-3</v>
      </c>
      <c r="BL18" s="15">
        <v>338.07895559999997</v>
      </c>
      <c r="BM18" s="15">
        <v>338.07891840000002</v>
      </c>
      <c r="BN18" s="15">
        <v>0.122900859854</v>
      </c>
      <c r="BO18" s="15">
        <v>415.86324449999898</v>
      </c>
      <c r="BP18" s="15">
        <v>5.7369553919999996</v>
      </c>
      <c r="BQ18" s="15">
        <v>1740.8002154000001</v>
      </c>
      <c r="BR18" s="15">
        <v>5.0801122239999996</v>
      </c>
      <c r="BS18" s="15">
        <v>0.14959544</v>
      </c>
      <c r="BT18" s="15">
        <v>0.26594754999999998</v>
      </c>
      <c r="BU18" s="15">
        <v>23.2136265</v>
      </c>
      <c r="BV18" s="15">
        <v>0</v>
      </c>
      <c r="BW18" s="15">
        <v>1263.901102</v>
      </c>
      <c r="BX18" s="15">
        <v>26.561918479999999</v>
      </c>
      <c r="BY18" s="15">
        <v>25.9685536</v>
      </c>
      <c r="BZ18" s="15">
        <v>2960.5924399999999</v>
      </c>
      <c r="CA18" s="15">
        <v>2960.5868499999901</v>
      </c>
      <c r="CB18" s="15">
        <v>8.7780999999999998E-2</v>
      </c>
      <c r="CC18" s="15">
        <v>1.4922790999999999E-2</v>
      </c>
      <c r="CD18" s="15">
        <v>7.2858303999999999E-2</v>
      </c>
      <c r="CE18" s="15">
        <v>17933.311817999998</v>
      </c>
      <c r="CF18" s="15">
        <v>37252.851629999997</v>
      </c>
      <c r="CG18" s="15">
        <v>4668.9354199999998</v>
      </c>
      <c r="CH18" s="15">
        <v>4668.93815</v>
      </c>
      <c r="CI18" s="15">
        <v>0</v>
      </c>
      <c r="CJ18" s="15">
        <v>37252.855629999998</v>
      </c>
      <c r="CK18" s="15">
        <v>11.952142</v>
      </c>
      <c r="CL18" s="15">
        <v>471.13377960000003</v>
      </c>
      <c r="CM18" s="15">
        <v>4.6713466969999997</v>
      </c>
      <c r="CN18" s="15">
        <v>5.2068987559999898E-3</v>
      </c>
      <c r="CO18" s="15">
        <v>0.51928114059999997</v>
      </c>
      <c r="CP18" s="15">
        <v>0.28442358540000001</v>
      </c>
      <c r="CQ18" s="15">
        <v>5.1161843899999999</v>
      </c>
      <c r="CR18" s="15">
        <v>1.321028951</v>
      </c>
      <c r="CS18" s="15">
        <v>7665.9148359999999</v>
      </c>
      <c r="CT18" s="15">
        <v>6.9440199679999903</v>
      </c>
      <c r="CU18" s="15">
        <v>1.6957097839999999</v>
      </c>
      <c r="CV18" s="15">
        <v>564.816192</v>
      </c>
      <c r="CW18" s="15">
        <v>34.827155353999999</v>
      </c>
      <c r="CX18" s="15">
        <v>0</v>
      </c>
      <c r="CY18" s="15">
        <v>2.6715501439999998</v>
      </c>
      <c r="CZ18" s="15">
        <v>2.9188392000000001E-5</v>
      </c>
      <c r="DA18" s="15">
        <v>0.48191000150000002</v>
      </c>
      <c r="DB18" s="15">
        <v>140.75145000000001</v>
      </c>
      <c r="DC18" s="15">
        <v>76.694884999999999</v>
      </c>
      <c r="DD18" s="15">
        <v>1519.96808887</v>
      </c>
      <c r="DE18" s="15">
        <v>0.83898457399999904</v>
      </c>
      <c r="DF18" s="15">
        <v>0.22881089869999999</v>
      </c>
      <c r="DG18" s="15">
        <v>126.601976135999</v>
      </c>
      <c r="DH18" s="15">
        <v>1.2507069049999999</v>
      </c>
      <c r="DI18" s="15">
        <v>81.905310499999999</v>
      </c>
      <c r="DJ18" s="15">
        <v>8.7040081439999994</v>
      </c>
      <c r="DK18" s="15">
        <v>2.7934156620000001</v>
      </c>
      <c r="DL18" s="15">
        <v>353.400235299999</v>
      </c>
      <c r="DM18" s="15">
        <v>11.470548559999999</v>
      </c>
      <c r="DN18" s="15">
        <v>66.874940139999893</v>
      </c>
      <c r="DO18" s="15">
        <v>3.079984552</v>
      </c>
      <c r="DP18" s="15">
        <v>51.952083639999998</v>
      </c>
      <c r="DQ18" s="15">
        <v>0.29005241224</v>
      </c>
      <c r="DR18" s="15">
        <v>1.407159085</v>
      </c>
      <c r="DS18" s="15">
        <v>52.26508587</v>
      </c>
      <c r="DT18" s="15">
        <v>1628.8236999999999</v>
      </c>
      <c r="DU18" s="15">
        <v>128.38417140999999</v>
      </c>
      <c r="DV18" s="15">
        <v>128.38406886999999</v>
      </c>
      <c r="DW18" s="15">
        <v>1993.444751</v>
      </c>
      <c r="DX18" s="15">
        <v>7.2084696599999996</v>
      </c>
      <c r="DY18" s="15">
        <v>7.2084758750000004</v>
      </c>
      <c r="DZ18" s="15">
        <v>0.1727173756</v>
      </c>
      <c r="EA18" s="15">
        <v>2193.7092636399998</v>
      </c>
      <c r="EB18" s="15">
        <v>1834.1667210000001</v>
      </c>
      <c r="EC18" s="15">
        <v>1834.16691913</v>
      </c>
      <c r="ED18" s="15">
        <v>356.72817689999999</v>
      </c>
      <c r="EE18" s="15">
        <v>409.28659114499999</v>
      </c>
      <c r="EF18" s="15">
        <v>54.168593431999902</v>
      </c>
      <c r="EG18" s="15">
        <v>17690.7638349999</v>
      </c>
      <c r="EH18" s="15">
        <v>995.41302359999997</v>
      </c>
      <c r="EI18" s="15">
        <v>2260.0497377000002</v>
      </c>
      <c r="EJ18" s="15">
        <v>995.41228509999996</v>
      </c>
      <c r="EK18" s="15">
        <f t="shared" si="0"/>
        <v>42259.866005600001</v>
      </c>
      <c r="EL18" s="15">
        <f t="shared" si="1"/>
        <v>2761.099673652438</v>
      </c>
      <c r="EM18" s="15">
        <f t="shared" si="2"/>
        <v>1241.131584782438</v>
      </c>
      <c r="EN18" s="28"/>
      <c r="EO18" s="28"/>
      <c r="EP18" s="28"/>
      <c r="EQ18" s="28"/>
      <c r="ER18" s="28"/>
      <c r="ES18" s="28"/>
      <c r="ET18" s="28"/>
    </row>
    <row r="19" spans="1:150" x14ac:dyDescent="0.3">
      <c r="A19" s="17" t="s">
        <v>186</v>
      </c>
      <c r="B19" s="15">
        <v>0.5258792806</v>
      </c>
      <c r="C19" s="15">
        <v>1.4480498069999901</v>
      </c>
      <c r="D19" s="15">
        <v>55.540237060000003</v>
      </c>
      <c r="E19" s="15">
        <v>128.3684518</v>
      </c>
      <c r="F19" s="15">
        <v>13.44332657</v>
      </c>
      <c r="G19" s="15">
        <v>13.4433287699999</v>
      </c>
      <c r="H19" s="15">
        <v>128.3684753</v>
      </c>
      <c r="I19" s="15">
        <v>128.3684753</v>
      </c>
      <c r="J19" s="15">
        <v>27.925618199999999</v>
      </c>
      <c r="K19" s="15">
        <v>0.49527041360000001</v>
      </c>
      <c r="L19" s="15">
        <v>0.45181004399999902</v>
      </c>
      <c r="M19" s="15">
        <v>0.13755758000000001</v>
      </c>
      <c r="N19" s="15">
        <v>6.8778787000000003E-3</v>
      </c>
      <c r="O19" s="15">
        <v>0.13067956</v>
      </c>
      <c r="P19" s="15">
        <v>256.71589796000001</v>
      </c>
      <c r="Q19" s="15">
        <v>0.249495627299999</v>
      </c>
      <c r="R19" s="15">
        <v>256.71574729999998</v>
      </c>
      <c r="S19" s="15">
        <v>0.15076052503000001</v>
      </c>
      <c r="T19" s="15">
        <v>0.15076041419</v>
      </c>
      <c r="U19" s="15">
        <v>8.2838853774000007E-2</v>
      </c>
      <c r="V19" s="15">
        <v>0.26825714679700002</v>
      </c>
      <c r="W19" s="15">
        <v>6.9611595645200003E-2</v>
      </c>
      <c r="X19" s="15">
        <v>29.413706579999999</v>
      </c>
      <c r="Y19" s="15">
        <v>29.41363613</v>
      </c>
      <c r="Z19" s="15">
        <v>1350.487932</v>
      </c>
      <c r="AA19" s="15">
        <v>1350.487932</v>
      </c>
      <c r="AB19" s="15">
        <v>6.6449140000000005E-4</v>
      </c>
      <c r="AC19" s="15">
        <v>9.3029079999999999E-5</v>
      </c>
      <c r="AD19" s="15">
        <v>5.7146360000000002E-4</v>
      </c>
      <c r="AE19" s="15">
        <v>0.16764329609999901</v>
      </c>
      <c r="AF19" s="15">
        <v>267368.53785999998</v>
      </c>
      <c r="AG19" s="15">
        <v>31787176.84</v>
      </c>
      <c r="AH19" s="15">
        <v>267368.51432999998</v>
      </c>
      <c r="AI19" s="15">
        <v>4.3871847660000001E-3</v>
      </c>
      <c r="AJ19" s="15">
        <v>59.180551689999902</v>
      </c>
      <c r="AK19" s="15">
        <v>416.6232627</v>
      </c>
      <c r="AL19" s="15">
        <v>56.670904819999997</v>
      </c>
      <c r="AM19" s="15">
        <v>1.780479792</v>
      </c>
      <c r="AN19" s="15">
        <v>155.8615423</v>
      </c>
      <c r="AO19" s="15">
        <v>49.621637749999998</v>
      </c>
      <c r="AP19" s="15">
        <v>734.47289000000001</v>
      </c>
      <c r="AQ19" s="15">
        <v>353.44762761999999</v>
      </c>
      <c r="AR19" s="15">
        <v>152.49272009000001</v>
      </c>
      <c r="AS19" s="15">
        <v>1488.9771787</v>
      </c>
      <c r="AT19" s="15">
        <v>66.796772099999998</v>
      </c>
      <c r="AU19" s="15">
        <v>237.99589542999999</v>
      </c>
      <c r="AV19" s="15">
        <v>237.99601774000001</v>
      </c>
      <c r="AW19" s="15">
        <v>1488.978785</v>
      </c>
      <c r="AX19" s="15">
        <v>3515.6716999999999</v>
      </c>
      <c r="AY19" s="15">
        <v>4858.621032</v>
      </c>
      <c r="AZ19" s="15">
        <v>0.94297281599999905</v>
      </c>
      <c r="BA19" s="15">
        <v>1.0663068659999999</v>
      </c>
      <c r="BB19" s="15">
        <v>173.13125310000001</v>
      </c>
      <c r="BC19" s="15">
        <v>173.13094469999999</v>
      </c>
      <c r="BD19" s="15">
        <v>173.13125310000001</v>
      </c>
      <c r="BE19" s="15">
        <v>3.9450219450000001</v>
      </c>
      <c r="BF19" s="15">
        <v>412.355120814999</v>
      </c>
      <c r="BG19" s="15">
        <v>412.35467970000002</v>
      </c>
      <c r="BH19" s="15">
        <v>5.8120656999999997E-3</v>
      </c>
      <c r="BI19" s="15">
        <v>5.4260297000000002E-4</v>
      </c>
      <c r="BJ19" s="15">
        <v>5.4260204000000005E-4</v>
      </c>
      <c r="BK19" s="15">
        <v>5.8120619999999998E-3</v>
      </c>
      <c r="BL19" s="15">
        <v>305.26744919999999</v>
      </c>
      <c r="BM19" s="15">
        <v>305.26765669999997</v>
      </c>
      <c r="BN19" s="15">
        <v>0.10341136280999901</v>
      </c>
      <c r="BO19" s="15">
        <v>397.86410014000001</v>
      </c>
      <c r="BP19" s="15">
        <v>5.3813516059999902</v>
      </c>
      <c r="BQ19" s="15">
        <v>1598.1857548999999</v>
      </c>
      <c r="BR19" s="15">
        <v>3.646699286</v>
      </c>
      <c r="BS19" s="15">
        <v>0.196605</v>
      </c>
      <c r="BT19" s="15">
        <v>0.34952002999999998</v>
      </c>
      <c r="BU19" s="15">
        <v>18.94371357</v>
      </c>
      <c r="BV19" s="15">
        <v>0</v>
      </c>
      <c r="BW19" s="15">
        <v>1392.83421199999</v>
      </c>
      <c r="BX19" s="15">
        <v>22.340127799999902</v>
      </c>
      <c r="BY19" s="15">
        <v>21.696995080000001</v>
      </c>
      <c r="BZ19" s="15">
        <v>3169.1911100000002</v>
      </c>
      <c r="CA19" s="15">
        <v>3169.19236</v>
      </c>
      <c r="CB19" s="15">
        <v>9.396098E-2</v>
      </c>
      <c r="CC19" s="15">
        <v>1.5973392999999999E-2</v>
      </c>
      <c r="CD19" s="15">
        <v>7.7987730000000005E-2</v>
      </c>
      <c r="CE19" s="15">
        <v>16481.989952</v>
      </c>
      <c r="CF19" s="15">
        <v>33258.639929999998</v>
      </c>
      <c r="CG19" s="15">
        <v>4594.52423</v>
      </c>
      <c r="CH19" s="15">
        <v>4594.5200169999898</v>
      </c>
      <c r="CI19" s="15">
        <v>0</v>
      </c>
      <c r="CJ19" s="15">
        <v>33258.635020000002</v>
      </c>
      <c r="CK19" s="15">
        <v>12.969148000000001</v>
      </c>
      <c r="CL19" s="15">
        <v>390.8426164</v>
      </c>
      <c r="CM19" s="15">
        <v>3.893162222</v>
      </c>
      <c r="CN19" s="15">
        <v>4.3871980519999999E-3</v>
      </c>
      <c r="CO19" s="15">
        <v>0.43574528470000001</v>
      </c>
      <c r="CP19" s="15">
        <v>0.23725491704999899</v>
      </c>
      <c r="CQ19" s="15">
        <v>4.2514628849999996</v>
      </c>
      <c r="CR19" s="15">
        <v>1.26874316649999</v>
      </c>
      <c r="CS19" s="15">
        <v>7173.799301</v>
      </c>
      <c r="CT19" s="15">
        <v>6.3110330599999998</v>
      </c>
      <c r="CU19" s="15">
        <v>1.464445837</v>
      </c>
      <c r="CV19" s="15">
        <v>487.95019939999997</v>
      </c>
      <c r="CW19" s="15">
        <v>46.549513028</v>
      </c>
      <c r="CX19" s="15">
        <v>0</v>
      </c>
      <c r="CY19" s="15">
        <v>2.2208825659999998</v>
      </c>
      <c r="CZ19" s="15">
        <v>3.2787221999999997E-5</v>
      </c>
      <c r="DA19" s="15">
        <v>0.48877233909999901</v>
      </c>
      <c r="DB19" s="15">
        <v>196.95670000000001</v>
      </c>
      <c r="DC19" s="15">
        <v>88.703289999999996</v>
      </c>
      <c r="DD19" s="15">
        <v>1968.6667213999999</v>
      </c>
      <c r="DE19" s="15">
        <v>0.98462124149999897</v>
      </c>
      <c r="DF19" s="15">
        <v>0.30614749625999998</v>
      </c>
      <c r="DG19" s="15">
        <v>164.06509044399999</v>
      </c>
      <c r="DH19" s="15">
        <v>1.3839892619999901</v>
      </c>
      <c r="DI19" s="15">
        <v>78.113717930000007</v>
      </c>
      <c r="DJ19" s="15">
        <v>7.9259664399999998</v>
      </c>
      <c r="DK19" s="15">
        <v>2.379561018</v>
      </c>
      <c r="DL19" s="15">
        <v>323.936143799999</v>
      </c>
      <c r="DM19" s="15">
        <v>9.7395509199999992</v>
      </c>
      <c r="DN19" s="15">
        <v>54.401422179999997</v>
      </c>
      <c r="DO19" s="15">
        <v>2.6999110669999902</v>
      </c>
      <c r="DP19" s="15">
        <v>55.695519599999997</v>
      </c>
      <c r="DQ19" s="15">
        <v>0.32813383146999903</v>
      </c>
      <c r="DR19" s="15">
        <v>1.1770065329999999</v>
      </c>
      <c r="DS19" s="15">
        <v>46.618881020000003</v>
      </c>
      <c r="DT19" s="15">
        <v>1587.4393</v>
      </c>
      <c r="DU19" s="15">
        <v>144.59090817000001</v>
      </c>
      <c r="DV19" s="15">
        <v>144.59102859000001</v>
      </c>
      <c r="DW19" s="15">
        <v>1818.1005950000001</v>
      </c>
      <c r="DX19" s="15">
        <v>5.8418303729999996</v>
      </c>
      <c r="DY19" s="15">
        <v>5.8418259149999896</v>
      </c>
      <c r="DZ19" s="15">
        <v>0.15069677149999999</v>
      </c>
      <c r="EA19" s="15">
        <v>2035.7171275999899</v>
      </c>
      <c r="EB19" s="15">
        <v>1720.85487812</v>
      </c>
      <c r="EC19" s="15">
        <v>1720.8539599199901</v>
      </c>
      <c r="ED19" s="15">
        <v>308.76462729999997</v>
      </c>
      <c r="EE19" s="15">
        <v>386.67025440999998</v>
      </c>
      <c r="EF19" s="15">
        <v>51.241949024999997</v>
      </c>
      <c r="EG19" s="15">
        <v>16275.790566</v>
      </c>
      <c r="EH19" s="15">
        <v>900.74613679999902</v>
      </c>
      <c r="EI19" s="15">
        <v>2008.8433583999999</v>
      </c>
      <c r="EJ19" s="15">
        <v>900.746081</v>
      </c>
      <c r="EK19" s="15">
        <f t="shared" si="0"/>
        <v>38158.431609200001</v>
      </c>
      <c r="EL19" s="15">
        <f t="shared" si="1"/>
        <v>3150.518230360829</v>
      </c>
      <c r="EM19" s="15">
        <f t="shared" si="2"/>
        <v>1181.8515089608288</v>
      </c>
      <c r="EN19" s="28"/>
      <c r="EO19" s="28"/>
      <c r="EP19" s="28"/>
      <c r="EQ19" s="28"/>
      <c r="ER19" s="28"/>
      <c r="ES19" s="28"/>
      <c r="ET19" s="28"/>
    </row>
    <row r="20" spans="1:150" x14ac:dyDescent="0.3">
      <c r="A20" s="17" t="s">
        <v>187</v>
      </c>
      <c r="B20" s="15">
        <v>0.13575846050000001</v>
      </c>
      <c r="C20" s="15">
        <v>0.40881942849999903</v>
      </c>
      <c r="D20" s="15">
        <v>20.689628225</v>
      </c>
      <c r="E20" s="15">
        <v>38.722041969999999</v>
      </c>
      <c r="F20" s="15">
        <v>3.5557642500000002</v>
      </c>
      <c r="G20" s="15">
        <v>3.5557721770000001</v>
      </c>
      <c r="H20" s="15">
        <v>38.721994539999997</v>
      </c>
      <c r="I20" s="15">
        <v>38.721994539999997</v>
      </c>
      <c r="J20" s="15">
        <v>8.7878371780000002</v>
      </c>
      <c r="K20" s="15">
        <v>0.12671230535</v>
      </c>
      <c r="L20" s="15">
        <v>9.7863461700000001E-2</v>
      </c>
      <c r="M20" s="15">
        <v>3.6994605999999999E-2</v>
      </c>
      <c r="N20" s="15">
        <v>1.8497184999999999E-3</v>
      </c>
      <c r="O20" s="15">
        <v>3.5144676E-2</v>
      </c>
      <c r="P20" s="15">
        <v>75.601585720000003</v>
      </c>
      <c r="Q20" s="15">
        <v>6.2932064869999998E-2</v>
      </c>
      <c r="R20" s="15">
        <v>75.601633512000006</v>
      </c>
      <c r="S20" s="15">
        <v>4.4335191270999899E-2</v>
      </c>
      <c r="T20" s="15">
        <v>4.4335197944000003E-2</v>
      </c>
      <c r="U20" s="15">
        <v>2.54901024229999E-2</v>
      </c>
      <c r="V20" s="15">
        <v>8.7721333826800002E-2</v>
      </c>
      <c r="W20" s="15">
        <v>2.2471067231149999E-2</v>
      </c>
      <c r="X20" s="15">
        <v>11.591933989999999</v>
      </c>
      <c r="Y20" s="15">
        <v>11.591975361999999</v>
      </c>
      <c r="Z20" s="15">
        <v>368.80695429999997</v>
      </c>
      <c r="AA20" s="15">
        <v>368.80695429999997</v>
      </c>
      <c r="AB20" s="15">
        <v>1.8307191000000001E-4</v>
      </c>
      <c r="AC20" s="15">
        <v>2.563009E-5</v>
      </c>
      <c r="AD20" s="15">
        <v>1.5744197E-4</v>
      </c>
      <c r="AE20" s="15">
        <v>4.4159430619999898E-2</v>
      </c>
      <c r="AF20" s="15">
        <v>52103.822325000001</v>
      </c>
      <c r="AG20" s="15">
        <v>7898705.4380000001</v>
      </c>
      <c r="AH20" s="15">
        <v>52103.8455379999</v>
      </c>
      <c r="AI20" s="15">
        <v>1.2299964663E-3</v>
      </c>
      <c r="AJ20" s="15">
        <v>12.89490964</v>
      </c>
      <c r="AK20" s="15">
        <v>90.790866979999905</v>
      </c>
      <c r="AL20" s="15">
        <v>12.698922639999999</v>
      </c>
      <c r="AM20" s="15">
        <v>0.4032908107</v>
      </c>
      <c r="AN20" s="15">
        <v>34.89856863</v>
      </c>
      <c r="AO20" s="15">
        <v>9.4958537799999991</v>
      </c>
      <c r="AP20" s="15">
        <v>82.8403524</v>
      </c>
      <c r="AQ20" s="15">
        <v>117.287586409</v>
      </c>
      <c r="AR20" s="15">
        <v>47.843514241000001</v>
      </c>
      <c r="AS20" s="15">
        <v>303.68377670000001</v>
      </c>
      <c r="AT20" s="15">
        <v>24.421722783</v>
      </c>
      <c r="AU20" s="15">
        <v>57.384373304</v>
      </c>
      <c r="AV20" s="15">
        <v>57.384359309999901</v>
      </c>
      <c r="AW20" s="15">
        <v>303.68308701999899</v>
      </c>
      <c r="AX20" s="15">
        <v>667.40690999999902</v>
      </c>
      <c r="AY20" s="15">
        <v>1427.566521</v>
      </c>
      <c r="AZ20" s="15">
        <v>0.23914772940000001</v>
      </c>
      <c r="BA20" s="15">
        <v>0.27626310519999903</v>
      </c>
      <c r="BB20" s="15">
        <v>42.88669866</v>
      </c>
      <c r="BC20" s="15">
        <v>42.886693600000001</v>
      </c>
      <c r="BD20" s="15">
        <v>42.88669866</v>
      </c>
      <c r="BE20" s="15">
        <v>0.85420591349999997</v>
      </c>
      <c r="BF20" s="15">
        <v>93.475283954999995</v>
      </c>
      <c r="BG20" s="15">
        <v>93.475517506999907</v>
      </c>
      <c r="BH20" s="15">
        <v>1.6181298000000001E-3</v>
      </c>
      <c r="BI20" s="15">
        <v>1.4948045E-4</v>
      </c>
      <c r="BJ20" s="15">
        <v>1.4948043E-4</v>
      </c>
      <c r="BK20" s="15">
        <v>1.6181399000000001E-3</v>
      </c>
      <c r="BL20" s="15">
        <v>63.002642960000003</v>
      </c>
      <c r="BM20" s="15">
        <v>63.002647139999901</v>
      </c>
      <c r="BN20" s="15">
        <v>3.35591013838E-2</v>
      </c>
      <c r="BO20" s="15">
        <v>84.351620506000003</v>
      </c>
      <c r="BP20" s="15">
        <v>1.12548510129999</v>
      </c>
      <c r="BQ20" s="15">
        <v>365.43934316000002</v>
      </c>
      <c r="BR20" s="15">
        <v>1.3804434139999999</v>
      </c>
      <c r="BS20" s="15">
        <v>5.1048910000000003E-2</v>
      </c>
      <c r="BT20" s="15">
        <v>9.0753619999999993E-2</v>
      </c>
      <c r="BU20" s="15">
        <v>6.7637459369999897</v>
      </c>
      <c r="BV20" s="15">
        <v>0</v>
      </c>
      <c r="BW20" s="15">
        <v>287.018529</v>
      </c>
      <c r="BX20" s="15">
        <v>5.9455199099999998</v>
      </c>
      <c r="BY20" s="15">
        <v>5.8230603780000001</v>
      </c>
      <c r="BZ20" s="15">
        <v>817.59689400000002</v>
      </c>
      <c r="CA20" s="15">
        <v>817.59536400000002</v>
      </c>
      <c r="CB20" s="15">
        <v>2.537613E-2</v>
      </c>
      <c r="CC20" s="15">
        <v>4.3139169999999996E-3</v>
      </c>
      <c r="CD20" s="15">
        <v>2.1062049999999999E-2</v>
      </c>
      <c r="CE20" s="15">
        <v>3839.1893809999901</v>
      </c>
      <c r="CF20" s="15">
        <v>6883.7948800000004</v>
      </c>
      <c r="CG20" s="15">
        <v>928.53180499999996</v>
      </c>
      <c r="CH20" s="15">
        <v>928.53124849999995</v>
      </c>
      <c r="CI20" s="15">
        <v>0</v>
      </c>
      <c r="CJ20" s="15">
        <v>6883.7980900000002</v>
      </c>
      <c r="CK20" s="15">
        <v>2.4626397999999998</v>
      </c>
      <c r="CL20" s="15">
        <v>109.89793277</v>
      </c>
      <c r="CM20" s="15">
        <v>1.0229790775000001</v>
      </c>
      <c r="CN20" s="15">
        <v>1.2299983455999999E-3</v>
      </c>
      <c r="CO20" s="15">
        <v>0.12198122916</v>
      </c>
      <c r="CP20" s="15">
        <v>6.6630498110000005E-2</v>
      </c>
      <c r="CQ20" s="15">
        <v>1.1477070874999999</v>
      </c>
      <c r="CR20" s="15">
        <v>0.29436627600999998</v>
      </c>
      <c r="CS20" s="15">
        <v>1593.6489338599999</v>
      </c>
      <c r="CT20" s="15">
        <v>1.518612568</v>
      </c>
      <c r="CU20" s="15">
        <v>0.33545006160000002</v>
      </c>
      <c r="CV20" s="15">
        <v>124.05182475999899</v>
      </c>
      <c r="CW20" s="15">
        <v>11.849579331499999</v>
      </c>
      <c r="CX20" s="15">
        <v>0</v>
      </c>
      <c r="CY20" s="15">
        <v>0.60056394619999998</v>
      </c>
      <c r="CZ20" s="15">
        <v>8.1813230000000003E-6</v>
      </c>
      <c r="DA20" s="15">
        <v>0.11439523273999901</v>
      </c>
      <c r="DB20" s="15">
        <v>50.404915000000003</v>
      </c>
      <c r="DC20" s="15">
        <v>23.678910999999999</v>
      </c>
      <c r="DD20" s="15">
        <v>509.98570885399999</v>
      </c>
      <c r="DE20" s="15">
        <v>0.24307991834000001</v>
      </c>
      <c r="DF20" s="15">
        <v>7.7539606479999995E-2</v>
      </c>
      <c r="DG20" s="15">
        <v>41.977194401999903</v>
      </c>
      <c r="DH20" s="15">
        <v>0.3173303556</v>
      </c>
      <c r="DI20" s="15">
        <v>20.346702412999999</v>
      </c>
      <c r="DJ20" s="15">
        <v>1.898584606</v>
      </c>
      <c r="DK20" s="15">
        <v>0.58771259330000003</v>
      </c>
      <c r="DL20" s="15">
        <v>84.055595550000007</v>
      </c>
      <c r="DM20" s="15">
        <v>2.4207780099999998</v>
      </c>
      <c r="DN20" s="15">
        <v>16.724638952999999</v>
      </c>
      <c r="DO20" s="15">
        <v>0.6134763459</v>
      </c>
      <c r="DP20" s="15">
        <v>11.274982059999999</v>
      </c>
      <c r="DQ20" s="15">
        <v>7.985761743E-2</v>
      </c>
      <c r="DR20" s="15">
        <v>0.29570434299999998</v>
      </c>
      <c r="DS20" s="15">
        <v>11.302956173</v>
      </c>
      <c r="DT20" s="15">
        <v>351.03951999999998</v>
      </c>
      <c r="DU20" s="15">
        <v>37.71627917</v>
      </c>
      <c r="DV20" s="15">
        <v>37.716265039999897</v>
      </c>
      <c r="DW20" s="15">
        <v>426.52269679999898</v>
      </c>
      <c r="DX20" s="15">
        <v>1.6776965863</v>
      </c>
      <c r="DY20" s="15">
        <v>1.6776992642999999</v>
      </c>
      <c r="DZ20" s="15">
        <v>3.26413677E-2</v>
      </c>
      <c r="EA20" s="15">
        <v>457.36064671000003</v>
      </c>
      <c r="EB20" s="15">
        <v>376.42417806499998</v>
      </c>
      <c r="EC20" s="15">
        <v>376.42355568599999</v>
      </c>
      <c r="ED20" s="15">
        <v>79.653075329999993</v>
      </c>
      <c r="EE20" s="15">
        <v>81.563139055999997</v>
      </c>
      <c r="EF20" s="15">
        <v>10.774022694399999</v>
      </c>
      <c r="EG20" s="15">
        <v>3776.2886655000002</v>
      </c>
      <c r="EH20" s="15">
        <v>215.68225314</v>
      </c>
      <c r="EI20" s="15">
        <v>502.53042299999998</v>
      </c>
      <c r="EJ20" s="15">
        <v>215.68278423000001</v>
      </c>
      <c r="EK20" s="15">
        <f t="shared" si="0"/>
        <v>7875.3293279600002</v>
      </c>
      <c r="EL20" s="15">
        <f t="shared" si="1"/>
        <v>809.62199255189898</v>
      </c>
      <c r="EM20" s="15">
        <f t="shared" si="2"/>
        <v>299.63628369789893</v>
      </c>
      <c r="EN20" s="28"/>
      <c r="EO20" s="28"/>
      <c r="EP20" s="28"/>
      <c r="EQ20" s="28"/>
      <c r="ER20" s="28"/>
      <c r="ES20" s="28"/>
      <c r="ET20" s="28"/>
    </row>
    <row r="21" spans="1:150" x14ac:dyDescent="0.3">
      <c r="A21" s="17" t="s">
        <v>188</v>
      </c>
      <c r="B21" s="15">
        <v>0.49009519699999998</v>
      </c>
      <c r="C21" s="15">
        <v>1.4789287330000001</v>
      </c>
      <c r="D21" s="15">
        <v>69.665246799999906</v>
      </c>
      <c r="E21" s="15">
        <v>135.9798456</v>
      </c>
      <c r="F21" s="15">
        <v>12.2929785</v>
      </c>
      <c r="G21" s="15">
        <v>12.29299595</v>
      </c>
      <c r="H21" s="15">
        <v>135.97958919999999</v>
      </c>
      <c r="I21" s="15">
        <v>135.97958919999999</v>
      </c>
      <c r="J21" s="15">
        <v>30.038661820000002</v>
      </c>
      <c r="K21" s="15">
        <v>0.45479399799999998</v>
      </c>
      <c r="L21" s="15">
        <v>0.35331791699999998</v>
      </c>
      <c r="M21" s="15">
        <v>0.1411113</v>
      </c>
      <c r="N21" s="15">
        <v>7.0555736000000001E-3</v>
      </c>
      <c r="O21" s="15">
        <v>0.13405576</v>
      </c>
      <c r="P21" s="15">
        <v>265.82253075</v>
      </c>
      <c r="Q21" s="15">
        <v>0.21769939839999999</v>
      </c>
      <c r="R21" s="15">
        <v>265.8230375</v>
      </c>
      <c r="S21" s="15">
        <v>0.146891402836</v>
      </c>
      <c r="T21" s="15">
        <v>0.14689160119</v>
      </c>
      <c r="U21" s="15">
        <v>8.6073290832999999E-2</v>
      </c>
      <c r="V21" s="15">
        <v>0.28616614642799998</v>
      </c>
      <c r="W21" s="15">
        <v>7.5670739700000003E-2</v>
      </c>
      <c r="X21" s="15">
        <v>42.139036986999997</v>
      </c>
      <c r="Y21" s="15">
        <v>42.138883882999998</v>
      </c>
      <c r="Z21" s="15">
        <v>1371.1987750000001</v>
      </c>
      <c r="AA21" s="15">
        <v>1371.1987750000001</v>
      </c>
      <c r="AB21" s="15">
        <v>7.0215540000000002E-4</v>
      </c>
      <c r="AC21" s="15">
        <v>9.8301429999999996E-5</v>
      </c>
      <c r="AD21" s="15">
        <v>6.0385465999999999E-4</v>
      </c>
      <c r="AE21" s="15">
        <v>0.15253441535000001</v>
      </c>
      <c r="AF21" s="15">
        <v>224085.31669000001</v>
      </c>
      <c r="AG21" s="15">
        <v>29624687.7099999</v>
      </c>
      <c r="AH21" s="15">
        <v>224085.26996999999</v>
      </c>
      <c r="AI21" s="15">
        <v>4.0989185385999997E-3</v>
      </c>
      <c r="AJ21" s="15">
        <v>45.630358269999903</v>
      </c>
      <c r="AK21" s="15">
        <v>325.178248099999</v>
      </c>
      <c r="AL21" s="15">
        <v>43.921688589999903</v>
      </c>
      <c r="AM21" s="15">
        <v>1.3992739029999901</v>
      </c>
      <c r="AN21" s="15">
        <v>120.718615049999</v>
      </c>
      <c r="AO21" s="15">
        <v>33.517321670000001</v>
      </c>
      <c r="AP21" s="15">
        <v>595.66198199999997</v>
      </c>
      <c r="AQ21" s="15">
        <v>408.99022945000002</v>
      </c>
      <c r="AR21" s="15">
        <v>170.56947374999999</v>
      </c>
      <c r="AS21" s="15">
        <v>1418.3808776999999</v>
      </c>
      <c r="AT21" s="15">
        <v>83.452355400000002</v>
      </c>
      <c r="AU21" s="15">
        <v>236.53122726999999</v>
      </c>
      <c r="AV21" s="15">
        <v>236.53167947</v>
      </c>
      <c r="AW21" s="15">
        <v>1418.3804666999999</v>
      </c>
      <c r="AX21" s="15">
        <v>3281.3997399999998</v>
      </c>
      <c r="AY21" s="15">
        <v>5131.5824160000002</v>
      </c>
      <c r="AZ21" s="15">
        <v>0.8526586196</v>
      </c>
      <c r="BA21" s="15">
        <v>0.99204248799999994</v>
      </c>
      <c r="BB21" s="15">
        <v>153.76682339999999</v>
      </c>
      <c r="BC21" s="15">
        <v>153.76700149999999</v>
      </c>
      <c r="BD21" s="15">
        <v>153.76682339999999</v>
      </c>
      <c r="BE21" s="15">
        <v>3.1039354299999999</v>
      </c>
      <c r="BF21" s="15">
        <v>405.91462477300001</v>
      </c>
      <c r="BG21" s="15">
        <v>405.91427288699998</v>
      </c>
      <c r="BH21" s="15">
        <v>6.2188794999999998E-3</v>
      </c>
      <c r="BI21" s="15">
        <v>5.7318379999999995E-4</v>
      </c>
      <c r="BJ21" s="15">
        <v>5.7318590000000002E-4</v>
      </c>
      <c r="BK21" s="15">
        <v>6.2188725E-3</v>
      </c>
      <c r="BL21" s="15">
        <v>244.35418139999999</v>
      </c>
      <c r="BM21" s="15">
        <v>244.35336599999999</v>
      </c>
      <c r="BN21" s="15">
        <v>0.109576019557</v>
      </c>
      <c r="BO21" s="15">
        <v>376.67870622999999</v>
      </c>
      <c r="BP21" s="15">
        <v>5.1522615790000001</v>
      </c>
      <c r="BQ21" s="15">
        <v>1353.4638926</v>
      </c>
      <c r="BR21" s="15">
        <v>4.5546388149999997</v>
      </c>
      <c r="BS21" s="15">
        <v>0.20451148</v>
      </c>
      <c r="BT21" s="15">
        <v>0.36357610000000001</v>
      </c>
      <c r="BU21" s="15">
        <v>24.938097016</v>
      </c>
      <c r="BV21" s="15">
        <v>0</v>
      </c>
      <c r="BW21" s="15">
        <v>1093.4684</v>
      </c>
      <c r="BX21" s="15">
        <v>21.38010809</v>
      </c>
      <c r="BY21" s="15">
        <v>20.926256510000002</v>
      </c>
      <c r="BZ21" s="15">
        <v>3125.1898499999902</v>
      </c>
      <c r="CA21" s="15">
        <v>3125.18507</v>
      </c>
      <c r="CB21" s="15">
        <v>9.7023460000000006E-2</v>
      </c>
      <c r="CC21" s="15">
        <v>1.6493995000000001E-2</v>
      </c>
      <c r="CD21" s="15">
        <v>8.0529556000000002E-2</v>
      </c>
      <c r="CE21" s="15">
        <v>15967.224837</v>
      </c>
      <c r="CF21" s="15">
        <v>26780.756969999999</v>
      </c>
      <c r="CG21" s="15">
        <v>3519.1606349999902</v>
      </c>
      <c r="CH21" s="15">
        <v>3519.1628369999999</v>
      </c>
      <c r="CI21" s="15">
        <v>0</v>
      </c>
      <c r="CJ21" s="15">
        <v>26780.76154</v>
      </c>
      <c r="CK21" s="15">
        <v>9.1364319999999992</v>
      </c>
      <c r="CL21" s="15">
        <v>410.05225999999999</v>
      </c>
      <c r="CM21" s="15">
        <v>3.658106606</v>
      </c>
      <c r="CN21" s="15">
        <v>4.0989077460000002E-3</v>
      </c>
      <c r="CO21" s="15">
        <v>0.41334900095999999</v>
      </c>
      <c r="CP21" s="15">
        <v>0.22820475595</v>
      </c>
      <c r="CQ21" s="15">
        <v>4.0998858949999999</v>
      </c>
      <c r="CR21" s="15">
        <v>1.0610049248</v>
      </c>
      <c r="CS21" s="15">
        <v>6899.4101540000001</v>
      </c>
      <c r="CT21" s="15">
        <v>5.3183667760000004</v>
      </c>
      <c r="CU21" s="15">
        <v>1.162415923</v>
      </c>
      <c r="CV21" s="15">
        <v>428.14598530000001</v>
      </c>
      <c r="CW21" s="15">
        <v>47.541235086999997</v>
      </c>
      <c r="CX21" s="15">
        <v>0</v>
      </c>
      <c r="CY21" s="15">
        <v>2.1506502030000001</v>
      </c>
      <c r="CZ21" s="15">
        <v>3.0667502999999999E-5</v>
      </c>
      <c r="DA21" s="15">
        <v>0.4234632478</v>
      </c>
      <c r="DB21" s="15">
        <v>204.71086</v>
      </c>
      <c r="DC21" s="15">
        <v>89.790469999999999</v>
      </c>
      <c r="DD21" s="15">
        <v>2019.9397058</v>
      </c>
      <c r="DE21" s="15">
        <v>0.93727297989999903</v>
      </c>
      <c r="DF21" s="15">
        <v>0.31140709345999901</v>
      </c>
      <c r="DG21" s="15">
        <v>166.82133602499999</v>
      </c>
      <c r="DH21" s="15">
        <v>1.1881785029999901</v>
      </c>
      <c r="DI21" s="15">
        <v>72.089450339999999</v>
      </c>
      <c r="DJ21" s="15">
        <v>6.66034008699999</v>
      </c>
      <c r="DK21" s="15">
        <v>2.0050634970000001</v>
      </c>
      <c r="DL21" s="15">
        <v>292.72950659999998</v>
      </c>
      <c r="DM21" s="15">
        <v>8.7507389250000003</v>
      </c>
      <c r="DN21" s="15">
        <v>62.7669340039999</v>
      </c>
      <c r="DO21" s="15">
        <v>2.1389549185000001</v>
      </c>
      <c r="DP21" s="15">
        <v>39.636486839999897</v>
      </c>
      <c r="DQ21" s="15">
        <v>0.306641308669999</v>
      </c>
      <c r="DR21" s="15">
        <v>1.0526665529999999</v>
      </c>
      <c r="DS21" s="15">
        <v>39.119928440000002</v>
      </c>
      <c r="DT21" s="15">
        <v>1347.6094000000001</v>
      </c>
      <c r="DU21" s="15">
        <v>143.88164001999999</v>
      </c>
      <c r="DV21" s="15">
        <v>143.88187339999999</v>
      </c>
      <c r="DW21" s="15">
        <v>1575.2669745999999</v>
      </c>
      <c r="DX21" s="15">
        <v>6.1638373859999902</v>
      </c>
      <c r="DY21" s="15">
        <v>6.1638388610000003</v>
      </c>
      <c r="DZ21" s="15">
        <v>0.11784563050000001</v>
      </c>
      <c r="EA21" s="15">
        <v>1971.7629254999999</v>
      </c>
      <c r="EB21" s="15">
        <v>1650.06336915</v>
      </c>
      <c r="EC21" s="15">
        <v>1650.0659206999901</v>
      </c>
      <c r="ED21" s="15">
        <v>270.01436919999998</v>
      </c>
      <c r="EE21" s="15">
        <v>364.67515365999901</v>
      </c>
      <c r="EF21" s="15">
        <v>48.337641313999903</v>
      </c>
      <c r="EG21" s="15">
        <v>15741.2908639999</v>
      </c>
      <c r="EH21" s="15">
        <v>889.72814419999997</v>
      </c>
      <c r="EI21" s="15">
        <v>2039.47788959999</v>
      </c>
      <c r="EJ21" s="15">
        <v>889.72437686000001</v>
      </c>
      <c r="EK21" s="15">
        <f t="shared" si="0"/>
        <v>30544.271786399986</v>
      </c>
      <c r="EL21" s="15">
        <f t="shared" si="1"/>
        <v>3088.4168152511302</v>
      </c>
      <c r="EM21" s="15">
        <f t="shared" si="2"/>
        <v>1068.47710945113</v>
      </c>
      <c r="EN21" s="28"/>
      <c r="EO21" s="28"/>
      <c r="EP21" s="28"/>
      <c r="EQ21" s="28"/>
      <c r="ER21" s="28"/>
      <c r="ES21" s="28"/>
      <c r="ET21" s="28"/>
    </row>
    <row r="22" spans="1:150" x14ac:dyDescent="0.3">
      <c r="A22" s="17" t="s">
        <v>189</v>
      </c>
      <c r="B22" s="15">
        <v>0.41425413999999999</v>
      </c>
      <c r="C22" s="15">
        <v>1.3910706390000001</v>
      </c>
      <c r="D22" s="15">
        <v>72.13503206</v>
      </c>
      <c r="E22" s="15">
        <v>127.8593017</v>
      </c>
      <c r="F22" s="15">
        <v>10.278525569999999</v>
      </c>
      <c r="G22" s="15">
        <v>10.27851731</v>
      </c>
      <c r="H22" s="15">
        <v>127.8600191</v>
      </c>
      <c r="I22" s="15">
        <v>127.8600191</v>
      </c>
      <c r="J22" s="15">
        <v>28.208296870000002</v>
      </c>
      <c r="K22" s="15">
        <v>0.37853560669999903</v>
      </c>
      <c r="L22" s="15">
        <v>0.22484211799999901</v>
      </c>
      <c r="M22" s="15">
        <v>0.14677251999999999</v>
      </c>
      <c r="N22" s="15">
        <v>7.3386001999999999E-3</v>
      </c>
      <c r="O22" s="15">
        <v>0.13943331</v>
      </c>
      <c r="P22" s="15">
        <v>277.98219362999998</v>
      </c>
      <c r="Q22" s="15">
        <v>0.1738385197</v>
      </c>
      <c r="R22" s="15">
        <v>277.98143250999999</v>
      </c>
      <c r="S22" s="15">
        <v>0.14122221825</v>
      </c>
      <c r="T22" s="15">
        <v>0.141222082685</v>
      </c>
      <c r="U22" s="15">
        <v>8.7157841159999999E-2</v>
      </c>
      <c r="V22" s="15">
        <v>0.30618619746800002</v>
      </c>
      <c r="W22" s="15">
        <v>8.0229350376299996E-2</v>
      </c>
      <c r="X22" s="15">
        <v>45.133363240000001</v>
      </c>
      <c r="Y22" s="15">
        <v>45.133451289999996</v>
      </c>
      <c r="Z22" s="15">
        <v>1294.9347170000001</v>
      </c>
      <c r="AA22" s="15">
        <v>1294.9347170000001</v>
      </c>
      <c r="AB22" s="15">
        <v>7.4077386000000005E-4</v>
      </c>
      <c r="AC22" s="15">
        <v>1.03707906E-4</v>
      </c>
      <c r="AD22" s="15">
        <v>6.3705933000000002E-4</v>
      </c>
      <c r="AE22" s="15">
        <v>0.12947557557</v>
      </c>
      <c r="AF22" s="15">
        <v>196976.0865</v>
      </c>
      <c r="AG22" s="15">
        <v>29362108.287999999</v>
      </c>
      <c r="AH22" s="15">
        <v>196976.14150999999</v>
      </c>
      <c r="AI22" s="15">
        <v>3.7293547267999998E-3</v>
      </c>
      <c r="AJ22" s="15">
        <v>28.532730059999999</v>
      </c>
      <c r="AK22" s="15">
        <v>198.04449252999899</v>
      </c>
      <c r="AL22" s="15">
        <v>29.055377193999998</v>
      </c>
      <c r="AM22" s="15">
        <v>0.93768380429999998</v>
      </c>
      <c r="AN22" s="15">
        <v>79.83553105</v>
      </c>
      <c r="AO22" s="15">
        <v>20.243831289999999</v>
      </c>
      <c r="AP22" s="15">
        <v>466.591487999999</v>
      </c>
      <c r="AQ22" s="15">
        <v>415.15118790999998</v>
      </c>
      <c r="AR22" s="15">
        <v>174.86423980000001</v>
      </c>
      <c r="AS22" s="15">
        <v>1329.8876338999901</v>
      </c>
      <c r="AT22" s="15">
        <v>87.273631409999993</v>
      </c>
      <c r="AU22" s="15">
        <v>228.71029841999999</v>
      </c>
      <c r="AV22" s="15">
        <v>228.71029898</v>
      </c>
      <c r="AW22" s="15">
        <v>1329.8866958999999</v>
      </c>
      <c r="AX22" s="15">
        <v>3013.5009300000002</v>
      </c>
      <c r="AY22" s="15">
        <v>5017.6517829999902</v>
      </c>
      <c r="AZ22" s="15">
        <v>0.69811188599999996</v>
      </c>
      <c r="BA22" s="15">
        <v>0.84067691600000005</v>
      </c>
      <c r="BB22" s="15">
        <v>127.09058829999999</v>
      </c>
      <c r="BC22" s="15">
        <v>127.09060270000001</v>
      </c>
      <c r="BD22" s="15">
        <v>127.09058829999999</v>
      </c>
      <c r="BE22" s="15">
        <v>2.01660618599999</v>
      </c>
      <c r="BF22" s="15">
        <v>394.38994795299902</v>
      </c>
      <c r="BG22" s="15">
        <v>394.38978713300003</v>
      </c>
      <c r="BH22" s="15">
        <v>6.6565866999999997E-3</v>
      </c>
      <c r="BI22" s="15">
        <v>6.0833130000000003E-4</v>
      </c>
      <c r="BJ22" s="15">
        <v>6.0833009999999995E-4</v>
      </c>
      <c r="BK22" s="15">
        <v>6.6565679999999999E-3</v>
      </c>
      <c r="BL22" s="15">
        <v>165.56449189999901</v>
      </c>
      <c r="BM22" s="15">
        <v>165.56446159999999</v>
      </c>
      <c r="BN22" s="15">
        <v>0.116412138509299</v>
      </c>
      <c r="BO22" s="15">
        <v>348.98810721000001</v>
      </c>
      <c r="BP22" s="15">
        <v>4.582623281</v>
      </c>
      <c r="BQ22" s="15">
        <v>1087.68257223</v>
      </c>
      <c r="BR22" s="15">
        <v>4.74518722</v>
      </c>
      <c r="BS22" s="15">
        <v>0.25231192000000002</v>
      </c>
      <c r="BT22" s="15">
        <v>0.44855394999999998</v>
      </c>
      <c r="BU22" s="15">
        <v>27.559337843999899</v>
      </c>
      <c r="BV22" s="15">
        <v>0</v>
      </c>
      <c r="BW22" s="15">
        <v>855.281654</v>
      </c>
      <c r="BX22" s="15">
        <v>18.985512249999999</v>
      </c>
      <c r="BY22" s="15">
        <v>18.704511830000001</v>
      </c>
      <c r="BZ22" s="15">
        <v>3054.3294000000001</v>
      </c>
      <c r="CA22" s="15">
        <v>3054.32987</v>
      </c>
      <c r="CB22" s="15">
        <v>9.7775760000000003E-2</v>
      </c>
      <c r="CC22" s="15">
        <v>1.6621833999999999E-2</v>
      </c>
      <c r="CD22" s="15">
        <v>8.1153623999999994E-2</v>
      </c>
      <c r="CE22" s="15">
        <v>15049.108319999999</v>
      </c>
      <c r="CF22" s="15">
        <v>18190.366150000002</v>
      </c>
      <c r="CG22" s="15">
        <v>2339.6334349999902</v>
      </c>
      <c r="CH22" s="15">
        <v>2339.6334469999902</v>
      </c>
      <c r="CI22" s="15">
        <v>0</v>
      </c>
      <c r="CJ22" s="15">
        <v>18190.364300000001</v>
      </c>
      <c r="CK22" s="15">
        <v>5.6494435999999997</v>
      </c>
      <c r="CL22" s="15">
        <v>397.47895799999998</v>
      </c>
      <c r="CM22" s="15">
        <v>3.1528977760000001</v>
      </c>
      <c r="CN22" s="15">
        <v>3.7293442328000001E-3</v>
      </c>
      <c r="CO22" s="15">
        <v>0.37740836059999999</v>
      </c>
      <c r="CP22" s="15">
        <v>0.20970532237</v>
      </c>
      <c r="CQ22" s="15">
        <v>3.6502949419999902</v>
      </c>
      <c r="CR22" s="15">
        <v>0.93409497669999997</v>
      </c>
      <c r="CS22" s="15">
        <v>6530.8421031999997</v>
      </c>
      <c r="CT22" s="15">
        <v>4.4852147359999996</v>
      </c>
      <c r="CU22" s="15">
        <v>0.81953688899999899</v>
      </c>
      <c r="CV22" s="15">
        <v>326.39261749999997</v>
      </c>
      <c r="CW22" s="15">
        <v>60.038363938000003</v>
      </c>
      <c r="CX22" s="15">
        <v>0</v>
      </c>
      <c r="CY22" s="15">
        <v>1.92508977699999</v>
      </c>
      <c r="CZ22" s="15">
        <v>2.9721701E-5</v>
      </c>
      <c r="DA22" s="15">
        <v>0.407112033199999</v>
      </c>
      <c r="DB22" s="15">
        <v>264.95623999999998</v>
      </c>
      <c r="DC22" s="15">
        <v>95.391890000000004</v>
      </c>
      <c r="DD22" s="15">
        <v>2460.5186241799902</v>
      </c>
      <c r="DE22" s="15">
        <v>1.0732968851</v>
      </c>
      <c r="DF22" s="15">
        <v>0.39350103129999903</v>
      </c>
      <c r="DG22" s="15">
        <v>206.296870734999</v>
      </c>
      <c r="DH22" s="15">
        <v>1.1796088659999999</v>
      </c>
      <c r="DI22" s="15">
        <v>67.772694240000007</v>
      </c>
      <c r="DJ22" s="15">
        <v>5.70746456</v>
      </c>
      <c r="DK22" s="15">
        <v>1.56525654</v>
      </c>
      <c r="DL22" s="15">
        <v>264.53462409999997</v>
      </c>
      <c r="DM22" s="15">
        <v>7.0294092799999897</v>
      </c>
      <c r="DN22" s="15">
        <v>63.792581939999998</v>
      </c>
      <c r="DO22" s="15">
        <v>1.5393102473</v>
      </c>
      <c r="DP22" s="15">
        <v>26.748191299999998</v>
      </c>
      <c r="DQ22" s="15">
        <v>0.33746199723999998</v>
      </c>
      <c r="DR22" s="15">
        <v>0.84928394500000004</v>
      </c>
      <c r="DS22" s="15">
        <v>32.225205159999902</v>
      </c>
      <c r="DT22" s="15">
        <v>1220.3694</v>
      </c>
      <c r="DU22" s="15">
        <v>147.68832983999999</v>
      </c>
      <c r="DV22" s="15">
        <v>147.68846482999999</v>
      </c>
      <c r="DW22" s="15">
        <v>1286.901126</v>
      </c>
      <c r="DX22" s="15">
        <v>5.9733756930000004</v>
      </c>
      <c r="DY22" s="15">
        <v>5.9733729000000002</v>
      </c>
      <c r="DZ22" s="15">
        <v>7.4993773E-2</v>
      </c>
      <c r="EA22" s="15">
        <v>1877.0181632599999</v>
      </c>
      <c r="EB22" s="15">
        <v>1562.5017769799899</v>
      </c>
      <c r="EC22" s="15">
        <v>1562.50164262</v>
      </c>
      <c r="ED22" s="15">
        <v>228.24698230000001</v>
      </c>
      <c r="EE22" s="15">
        <v>340.08602294999997</v>
      </c>
      <c r="EF22" s="15">
        <v>45.019667526999903</v>
      </c>
      <c r="EG22" s="15">
        <v>14821.881407000001</v>
      </c>
      <c r="EH22" s="15">
        <v>855.65525649999995</v>
      </c>
      <c r="EI22" s="15">
        <v>1994.228525</v>
      </c>
      <c r="EJ22" s="15">
        <v>855.65350945</v>
      </c>
      <c r="EK22" s="15">
        <f t="shared" si="0"/>
        <v>20695.564076899991</v>
      </c>
      <c r="EL22" s="15">
        <f t="shared" si="1"/>
        <v>3430.7438447548288</v>
      </c>
      <c r="EM22" s="15">
        <f t="shared" si="2"/>
        <v>970.22522057483877</v>
      </c>
      <c r="EN22" s="28"/>
      <c r="EO22" s="28"/>
      <c r="EP22" s="28"/>
      <c r="EQ22" s="28"/>
      <c r="ER22" s="28"/>
      <c r="ES22" s="28"/>
      <c r="ET22" s="28"/>
    </row>
    <row r="23" spans="1:150" x14ac:dyDescent="0.3">
      <c r="A23" s="17" t="s">
        <v>190</v>
      </c>
      <c r="B23" s="15">
        <v>0.94177579899999997</v>
      </c>
      <c r="C23" s="15">
        <v>3.0019327929999999</v>
      </c>
      <c r="D23" s="15">
        <v>154.77168595999899</v>
      </c>
      <c r="E23" s="15">
        <v>268.20887249999998</v>
      </c>
      <c r="F23" s="15">
        <v>24.477757910000001</v>
      </c>
      <c r="G23" s="15">
        <v>24.477749449999902</v>
      </c>
      <c r="H23" s="15">
        <v>268.20843239999999</v>
      </c>
      <c r="I23" s="15">
        <v>268.20843239999999</v>
      </c>
      <c r="J23" s="15">
        <v>63.149139239999997</v>
      </c>
      <c r="K23" s="15">
        <v>0.86047128049999999</v>
      </c>
      <c r="L23" s="15">
        <v>0.59662669400000001</v>
      </c>
      <c r="M23" s="15">
        <v>0.24380966000000001</v>
      </c>
      <c r="N23" s="15">
        <v>1.2190556E-2</v>
      </c>
      <c r="O23" s="15">
        <v>0.23162057999999999</v>
      </c>
      <c r="P23" s="15">
        <v>570.89115743999901</v>
      </c>
      <c r="Q23" s="15">
        <v>0.39423267419999902</v>
      </c>
      <c r="R23" s="15">
        <v>570.89251736999995</v>
      </c>
      <c r="S23" s="15">
        <v>0.29931329304999998</v>
      </c>
      <c r="T23" s="15">
        <v>0.29931384276</v>
      </c>
      <c r="U23" s="15">
        <v>0.18159910060000001</v>
      </c>
      <c r="V23" s="15">
        <v>0.63045913308199997</v>
      </c>
      <c r="W23" s="15">
        <v>0.1650634126943</v>
      </c>
      <c r="X23" s="15">
        <v>77.287758224000001</v>
      </c>
      <c r="Y23" s="15">
        <v>77.287569009999999</v>
      </c>
      <c r="Z23" s="15">
        <v>2620.690959</v>
      </c>
      <c r="AA23" s="15">
        <v>2620.690959</v>
      </c>
      <c r="AB23" s="15">
        <v>1.220098E-3</v>
      </c>
      <c r="AC23" s="15">
        <v>1.7081479E-4</v>
      </c>
      <c r="AD23" s="15">
        <v>1.0492801999999999E-3</v>
      </c>
      <c r="AE23" s="15">
        <v>0.2859946766</v>
      </c>
      <c r="AF23" s="15">
        <v>449719.67349999998</v>
      </c>
      <c r="AG23" s="15">
        <v>50106254.695</v>
      </c>
      <c r="AH23" s="15">
        <v>449719.64179999998</v>
      </c>
      <c r="AI23" s="15">
        <v>8.0293959453999995E-3</v>
      </c>
      <c r="AJ23" s="15">
        <v>71.167844250000002</v>
      </c>
      <c r="AK23" s="15">
        <v>506.40367350000002</v>
      </c>
      <c r="AL23" s="15">
        <v>69.407520950000006</v>
      </c>
      <c r="AM23" s="15">
        <v>2.2258501569999898</v>
      </c>
      <c r="AN23" s="15">
        <v>190.71720285000001</v>
      </c>
      <c r="AO23" s="15">
        <v>49.654612749999998</v>
      </c>
      <c r="AP23" s="15">
        <v>831.44637</v>
      </c>
      <c r="AQ23" s="15">
        <v>886.33613843999899</v>
      </c>
      <c r="AR23" s="15">
        <v>362.22284939999997</v>
      </c>
      <c r="AS23" s="15">
        <v>2438.2094655000001</v>
      </c>
      <c r="AT23" s="15">
        <v>185.63159623999999</v>
      </c>
      <c r="AU23" s="15">
        <v>454.92744110000001</v>
      </c>
      <c r="AV23" s="15">
        <v>454.92768329</v>
      </c>
      <c r="AW23" s="15">
        <v>2438.2127120999999</v>
      </c>
      <c r="AX23" s="15">
        <v>5662.8684999999996</v>
      </c>
      <c r="AY23" s="15">
        <v>10690.08634</v>
      </c>
      <c r="AZ23" s="15">
        <v>1.5865531070000001</v>
      </c>
      <c r="BA23" s="15">
        <v>1.8944978619999999</v>
      </c>
      <c r="BB23" s="15">
        <v>285.45922339999998</v>
      </c>
      <c r="BC23" s="15">
        <v>285.45923570000002</v>
      </c>
      <c r="BD23" s="15">
        <v>285.45922339999998</v>
      </c>
      <c r="BE23" s="15">
        <v>5.2925231899999998</v>
      </c>
      <c r="BF23" s="15">
        <v>747.58521378</v>
      </c>
      <c r="BG23" s="15">
        <v>747.58472501999995</v>
      </c>
      <c r="BH23" s="15">
        <v>1.0834533E-2</v>
      </c>
      <c r="BI23" s="15">
        <v>9.9614030000000006E-4</v>
      </c>
      <c r="BJ23" s="15">
        <v>9.9614319999999997E-4</v>
      </c>
      <c r="BK23" s="15">
        <v>1.0834620999999999E-2</v>
      </c>
      <c r="BL23" s="15">
        <v>410.99965800000001</v>
      </c>
      <c r="BM23" s="15">
        <v>410.9999426</v>
      </c>
      <c r="BN23" s="15">
        <v>0.24011210177699999</v>
      </c>
      <c r="BO23" s="15">
        <v>665.99675994999996</v>
      </c>
      <c r="BP23" s="15">
        <v>9.1945876929999901</v>
      </c>
      <c r="BQ23" s="15">
        <v>2463.0298643999899</v>
      </c>
      <c r="BR23" s="15">
        <v>10.061812774</v>
      </c>
      <c r="BS23" s="15">
        <v>0.32132379999999999</v>
      </c>
      <c r="BT23" s="15">
        <v>0.57124249999999999</v>
      </c>
      <c r="BU23" s="15">
        <v>54.000172980000002</v>
      </c>
      <c r="BV23" s="15">
        <v>0</v>
      </c>
      <c r="BW23" s="15">
        <v>1696.94471</v>
      </c>
      <c r="BX23" s="15">
        <v>41.695393199999998</v>
      </c>
      <c r="BY23" s="15">
        <v>41.061259269999901</v>
      </c>
      <c r="BZ23" s="15">
        <v>5350.11744</v>
      </c>
      <c r="CA23" s="15">
        <v>5350.1247000000003</v>
      </c>
      <c r="CB23" s="15">
        <v>0.16761667999999999</v>
      </c>
      <c r="CC23" s="15">
        <v>2.8494978000000001E-2</v>
      </c>
      <c r="CD23" s="15">
        <v>0.13912264999999999</v>
      </c>
      <c r="CE23" s="15">
        <v>29932.151287000001</v>
      </c>
      <c r="CF23" s="15">
        <v>45191.646599999898</v>
      </c>
      <c r="CG23" s="15">
        <v>5772.3085999999903</v>
      </c>
      <c r="CH23" s="15">
        <v>5772.3106599999901</v>
      </c>
      <c r="CI23" s="15">
        <v>0</v>
      </c>
      <c r="CJ23" s="15">
        <v>45191.6423699999</v>
      </c>
      <c r="CK23" s="15">
        <v>12.796305</v>
      </c>
      <c r="CL23" s="15">
        <v>837.20404169999995</v>
      </c>
      <c r="CM23" s="15">
        <v>7.0114456579999898</v>
      </c>
      <c r="CN23" s="15">
        <v>8.0293889595000004E-3</v>
      </c>
      <c r="CO23" s="15">
        <v>0.81594257010000004</v>
      </c>
      <c r="CP23" s="15">
        <v>0.45105718877000001</v>
      </c>
      <c r="CQ23" s="15">
        <v>8.0551951539999997</v>
      </c>
      <c r="CR23" s="15">
        <v>1.8421859601999899</v>
      </c>
      <c r="CS23" s="15">
        <v>12751.944723000001</v>
      </c>
      <c r="CT23" s="15">
        <v>9.4637357079999997</v>
      </c>
      <c r="CU23" s="15">
        <v>1.9143686689999999</v>
      </c>
      <c r="CV23" s="15">
        <v>730.43106149999903</v>
      </c>
      <c r="CW23" s="15">
        <v>73.882660209999997</v>
      </c>
      <c r="CX23" s="15">
        <v>0</v>
      </c>
      <c r="CY23" s="15">
        <v>4.2119078730000004</v>
      </c>
      <c r="CZ23" s="15">
        <v>5.1949949999999999E-5</v>
      </c>
      <c r="DA23" s="15">
        <v>0.707587578699999</v>
      </c>
      <c r="DB23" s="15">
        <v>311.99462999999997</v>
      </c>
      <c r="DC23" s="15">
        <v>148.05443</v>
      </c>
      <c r="DD23" s="15">
        <v>3164.6959133</v>
      </c>
      <c r="DE23" s="15">
        <v>1.53723944</v>
      </c>
      <c r="DF23" s="15">
        <v>0.48933483620000001</v>
      </c>
      <c r="DG23" s="15">
        <v>260.26809684</v>
      </c>
      <c r="DH23" s="15">
        <v>1.8475926309999999</v>
      </c>
      <c r="DI23" s="15">
        <v>127.699583719999</v>
      </c>
      <c r="DJ23" s="15">
        <v>12.377401989999999</v>
      </c>
      <c r="DK23" s="15">
        <v>3.5306099</v>
      </c>
      <c r="DL23" s="15">
        <v>528.12354129999903</v>
      </c>
      <c r="DM23" s="15">
        <v>16.543803879999999</v>
      </c>
      <c r="DN23" s="15">
        <v>128.2195284</v>
      </c>
      <c r="DO23" s="15">
        <v>3.5626365729999998</v>
      </c>
      <c r="DP23" s="15">
        <v>61.377392049999997</v>
      </c>
      <c r="DQ23" s="15">
        <v>0.49236568637</v>
      </c>
      <c r="DR23" s="15">
        <v>1.9390739395000001</v>
      </c>
      <c r="DS23" s="15">
        <v>70.913530600000001</v>
      </c>
      <c r="DT23" s="15">
        <v>2408.4137999999998</v>
      </c>
      <c r="DU23" s="15">
        <v>236.19891085999899</v>
      </c>
      <c r="DV23" s="15">
        <v>236.19843738</v>
      </c>
      <c r="DW23" s="15">
        <v>2882.5494760000001</v>
      </c>
      <c r="DX23" s="15">
        <v>12.786301242</v>
      </c>
      <c r="DY23" s="15">
        <v>12.786245155</v>
      </c>
      <c r="DZ23" s="15">
        <v>0.1989988325</v>
      </c>
      <c r="EA23" s="15">
        <v>3672.1940646999901</v>
      </c>
      <c r="EB23" s="15">
        <v>3036.9692081799999</v>
      </c>
      <c r="EC23" s="15">
        <v>3036.9677514999898</v>
      </c>
      <c r="ED23" s="15">
        <v>501.29924</v>
      </c>
      <c r="EE23" s="15">
        <v>662.68384180999999</v>
      </c>
      <c r="EF23" s="15">
        <v>87.714703384999893</v>
      </c>
      <c r="EG23" s="15">
        <v>29460.6295499999</v>
      </c>
      <c r="EH23" s="15">
        <v>1702.7665936999999</v>
      </c>
      <c r="EI23" s="15">
        <v>3977.5476977999901</v>
      </c>
      <c r="EJ23" s="15">
        <v>1702.7680582999999</v>
      </c>
      <c r="EK23" s="15">
        <f t="shared" si="0"/>
        <v>51374.954857999888</v>
      </c>
      <c r="EL23" s="15">
        <f t="shared" si="1"/>
        <v>4984.2433078924669</v>
      </c>
      <c r="EM23" s="15">
        <f t="shared" si="2"/>
        <v>1819.5473945924671</v>
      </c>
      <c r="EN23" s="28"/>
      <c r="EO23" s="28"/>
      <c r="EP23" s="28"/>
      <c r="EQ23" s="28"/>
      <c r="ER23" s="28"/>
      <c r="ES23" s="28"/>
      <c r="ET23" s="28"/>
    </row>
    <row r="24" spans="1:150" x14ac:dyDescent="0.3">
      <c r="A24" s="17" t="s">
        <v>191</v>
      </c>
      <c r="B24" s="15">
        <v>0.71708921559999905</v>
      </c>
      <c r="C24" s="15">
        <v>2.1711167229999999</v>
      </c>
      <c r="D24" s="15">
        <v>112.42131107</v>
      </c>
      <c r="E24" s="15">
        <v>198.5388303</v>
      </c>
      <c r="F24" s="15">
        <v>17.68425921</v>
      </c>
      <c r="G24" s="15">
        <v>17.684286219999901</v>
      </c>
      <c r="H24" s="15">
        <v>198.53945210000001</v>
      </c>
      <c r="I24" s="15">
        <v>198.53945210000001</v>
      </c>
      <c r="J24" s="15">
        <v>46.488084829999998</v>
      </c>
      <c r="K24" s="15">
        <v>0.66086807400000003</v>
      </c>
      <c r="L24" s="15">
        <v>0.50681991140000004</v>
      </c>
      <c r="M24" s="15">
        <v>0.14395997999999999</v>
      </c>
      <c r="N24" s="15">
        <v>7.197958E-3</v>
      </c>
      <c r="O24" s="15">
        <v>0.1367612</v>
      </c>
      <c r="P24" s="15">
        <v>430.29225630000002</v>
      </c>
      <c r="Q24" s="15">
        <v>0.31033428975999999</v>
      </c>
      <c r="R24" s="15">
        <v>430.29114321999998</v>
      </c>
      <c r="S24" s="15">
        <v>0.21467932407000001</v>
      </c>
      <c r="T24" s="15">
        <v>0.21467881434</v>
      </c>
      <c r="U24" s="15">
        <v>0.12673745101299999</v>
      </c>
      <c r="V24" s="15">
        <v>0.42748448370199998</v>
      </c>
      <c r="W24" s="15">
        <v>0.1124350645395</v>
      </c>
      <c r="X24" s="15">
        <v>50.057000563000003</v>
      </c>
      <c r="Y24" s="15">
        <v>50.056823463999997</v>
      </c>
      <c r="Z24" s="15">
        <v>1803.9610049999999</v>
      </c>
      <c r="AA24" s="15">
        <v>1803.9610049999999</v>
      </c>
      <c r="AB24" s="15">
        <v>7.1058250000000003E-4</v>
      </c>
      <c r="AC24" s="15">
        <v>9.9481564000000001E-5</v>
      </c>
      <c r="AD24" s="15">
        <v>6.1110039999999997E-4</v>
      </c>
      <c r="AE24" s="15">
        <v>0.21853393326999901</v>
      </c>
      <c r="AF24" s="15">
        <v>293733.04342</v>
      </c>
      <c r="AG24" s="15">
        <v>31731901.489999998</v>
      </c>
      <c r="AH24" s="15">
        <v>293733.0699</v>
      </c>
      <c r="AI24" s="15">
        <v>5.9282907079999999E-3</v>
      </c>
      <c r="AJ24" s="15">
        <v>60.960387849999996</v>
      </c>
      <c r="AK24" s="15">
        <v>433.29184615999998</v>
      </c>
      <c r="AL24" s="15">
        <v>59.805348379999998</v>
      </c>
      <c r="AM24" s="15">
        <v>1.9142071620000001</v>
      </c>
      <c r="AN24" s="15">
        <v>164.30892856</v>
      </c>
      <c r="AO24" s="15">
        <v>41.702811959999899</v>
      </c>
      <c r="AP24" s="15">
        <v>527.91652299999998</v>
      </c>
      <c r="AQ24" s="15">
        <v>629.04906281499996</v>
      </c>
      <c r="AR24" s="15">
        <v>249.20467646999899</v>
      </c>
      <c r="AS24" s="15">
        <v>1586.9303534999999</v>
      </c>
      <c r="AT24" s="15">
        <v>132.53016531999901</v>
      </c>
      <c r="AU24" s="15">
        <v>300.85683749999998</v>
      </c>
      <c r="AV24" s="15">
        <v>300.85642378</v>
      </c>
      <c r="AW24" s="15">
        <v>1586.9299807</v>
      </c>
      <c r="AX24" s="15">
        <v>3520.8593300000002</v>
      </c>
      <c r="AY24" s="15">
        <v>7508.3189689999999</v>
      </c>
      <c r="AZ24" s="15">
        <v>1.2301222077</v>
      </c>
      <c r="BA24" s="15">
        <v>1.443517808</v>
      </c>
      <c r="BB24" s="15">
        <v>213.79630119999999</v>
      </c>
      <c r="BC24" s="15">
        <v>213.79576739999999</v>
      </c>
      <c r="BD24" s="15">
        <v>213.79630119999999</v>
      </c>
      <c r="BE24" s="15">
        <v>4.4424101199999999</v>
      </c>
      <c r="BF24" s="15">
        <v>485.94165679000002</v>
      </c>
      <c r="BG24" s="15">
        <v>485.94147089000001</v>
      </c>
      <c r="BH24" s="15">
        <v>6.2229049999999999E-3</v>
      </c>
      <c r="BI24" s="15">
        <v>5.7691253999999997E-4</v>
      </c>
      <c r="BJ24" s="15">
        <v>5.7691320000000004E-4</v>
      </c>
      <c r="BK24" s="15">
        <v>6.2228752999999998E-3</v>
      </c>
      <c r="BL24" s="15">
        <v>321.75646889999899</v>
      </c>
      <c r="BM24" s="15">
        <v>321.75678770000002</v>
      </c>
      <c r="BN24" s="15">
        <v>0.163421190281</v>
      </c>
      <c r="BO24" s="15">
        <v>435.19447183</v>
      </c>
      <c r="BP24" s="15">
        <v>6.4026010019999902</v>
      </c>
      <c r="BQ24" s="15">
        <v>1836.2579178999999</v>
      </c>
      <c r="BR24" s="15">
        <v>7.4200808619999998</v>
      </c>
      <c r="BS24" s="15">
        <v>0.19109158000000001</v>
      </c>
      <c r="BT24" s="15">
        <v>0.33971829999999997</v>
      </c>
      <c r="BU24" s="15">
        <v>36.287091019999998</v>
      </c>
      <c r="BV24" s="15">
        <v>0</v>
      </c>
      <c r="BW24" s="15">
        <v>1261.691403</v>
      </c>
      <c r="BX24" s="15">
        <v>31.096992419999999</v>
      </c>
      <c r="BY24" s="15">
        <v>30.553770459999999</v>
      </c>
      <c r="BZ24" s="15">
        <v>3293.10106</v>
      </c>
      <c r="CA24" s="15">
        <v>3293.1024499999999</v>
      </c>
      <c r="CB24" s="15">
        <v>0.1016527</v>
      </c>
      <c r="CC24" s="15">
        <v>1.7281043999999999E-2</v>
      </c>
      <c r="CD24" s="15">
        <v>8.4372089999999997E-2</v>
      </c>
      <c r="CE24" s="15">
        <v>20055.620617</v>
      </c>
      <c r="CF24" s="15">
        <v>35370.302559999996</v>
      </c>
      <c r="CG24" s="15">
        <v>4527.4945939999998</v>
      </c>
      <c r="CH24" s="15">
        <v>4527.4998100000003</v>
      </c>
      <c r="CI24" s="15">
        <v>0</v>
      </c>
      <c r="CJ24" s="15">
        <v>35370.311119999998</v>
      </c>
      <c r="CK24" s="15">
        <v>10.956211</v>
      </c>
      <c r="CL24" s="15">
        <v>587.79308370000001</v>
      </c>
      <c r="CM24" s="15">
        <v>5.3059930719999997</v>
      </c>
      <c r="CN24" s="15">
        <v>5.92829427799999E-3</v>
      </c>
      <c r="CO24" s="15">
        <v>0.60049082453000002</v>
      </c>
      <c r="CP24" s="15">
        <v>0.33096800746999999</v>
      </c>
      <c r="CQ24" s="15">
        <v>5.9893035640000001</v>
      </c>
      <c r="CR24" s="15">
        <v>1.3109943695999999</v>
      </c>
      <c r="CS24" s="15">
        <v>8318.6414789999999</v>
      </c>
      <c r="CT24" s="15">
        <v>7.0084332030000001</v>
      </c>
      <c r="CU24" s="15">
        <v>1.5800067069999999</v>
      </c>
      <c r="CV24" s="15">
        <v>583.14701075999994</v>
      </c>
      <c r="CW24" s="15">
        <v>44.548518639000001</v>
      </c>
      <c r="CX24" s="15">
        <v>0</v>
      </c>
      <c r="CY24" s="15">
        <v>3.130506306</v>
      </c>
      <c r="CZ24" s="15">
        <v>3.2690910000000003E-5</v>
      </c>
      <c r="DA24" s="15">
        <v>0.49312018070000002</v>
      </c>
      <c r="DB24" s="15">
        <v>185.36652000000001</v>
      </c>
      <c r="DC24" s="15">
        <v>90.088710000000006</v>
      </c>
      <c r="DD24" s="15">
        <v>1916.00930411999</v>
      </c>
      <c r="DE24" s="15">
        <v>0.97613208799999995</v>
      </c>
      <c r="DF24" s="15">
        <v>0.29147425830000001</v>
      </c>
      <c r="DG24" s="15">
        <v>159.43315206699901</v>
      </c>
      <c r="DH24" s="15">
        <v>1.3124732829999901</v>
      </c>
      <c r="DI24" s="15">
        <v>89.901870720000005</v>
      </c>
      <c r="DJ24" s="15">
        <v>8.7871565359999995</v>
      </c>
      <c r="DK24" s="15">
        <v>2.8012010649999999</v>
      </c>
      <c r="DL24" s="15">
        <v>382.573988049999</v>
      </c>
      <c r="DM24" s="15">
        <v>12.78378051</v>
      </c>
      <c r="DN24" s="15">
        <v>88.736819370000006</v>
      </c>
      <c r="DO24" s="15">
        <v>2.867226031</v>
      </c>
      <c r="DP24" s="15">
        <v>49.301052599999998</v>
      </c>
      <c r="DQ24" s="15">
        <v>0.32419465414999998</v>
      </c>
      <c r="DR24" s="15">
        <v>1.5146248819999999</v>
      </c>
      <c r="DS24" s="15">
        <v>52.684452099999902</v>
      </c>
      <c r="DT24" s="15">
        <v>1632.8771999999999</v>
      </c>
      <c r="DU24" s="15">
        <v>146.35502258</v>
      </c>
      <c r="DV24" s="15">
        <v>146.35521772000001</v>
      </c>
      <c r="DW24" s="15">
        <v>2155.279141</v>
      </c>
      <c r="DX24" s="15">
        <v>9.05431529899999</v>
      </c>
      <c r="DY24" s="15">
        <v>9.054338005</v>
      </c>
      <c r="DZ24" s="15">
        <v>0.16904466630000001</v>
      </c>
      <c r="EA24" s="15">
        <v>2398.5521416000001</v>
      </c>
      <c r="EB24" s="15">
        <v>1971.94329124</v>
      </c>
      <c r="EC24" s="15">
        <v>1971.94465623</v>
      </c>
      <c r="ED24" s="15">
        <v>378.76654359999998</v>
      </c>
      <c r="EE24" s="15">
        <v>429.388852316</v>
      </c>
      <c r="EF24" s="15">
        <v>56.930406705999999</v>
      </c>
      <c r="EG24" s="15">
        <v>19730.639032999999</v>
      </c>
      <c r="EH24" s="15">
        <v>1128.3524046699999</v>
      </c>
      <c r="EI24" s="15">
        <v>2637.4085126</v>
      </c>
      <c r="EJ24" s="15">
        <v>1128.35415846</v>
      </c>
      <c r="EK24" s="15">
        <f t="shared" si="0"/>
        <v>40219.553622899999</v>
      </c>
      <c r="EL24" s="15">
        <f t="shared" si="1"/>
        <v>3252.6673093317377</v>
      </c>
      <c r="EM24" s="15">
        <f t="shared" si="2"/>
        <v>1336.6580052117479</v>
      </c>
      <c r="EN24" s="28"/>
      <c r="EO24" s="28"/>
      <c r="EP24" s="28"/>
      <c r="EQ24" s="28"/>
      <c r="ER24" s="28"/>
      <c r="ES24" s="28"/>
      <c r="ET24" s="28"/>
    </row>
    <row r="25" spans="1:150" x14ac:dyDescent="0.3">
      <c r="A25" s="17" t="s">
        <v>192</v>
      </c>
      <c r="B25" s="15">
        <v>0.4102683707</v>
      </c>
      <c r="C25" s="15">
        <v>1.1028319323</v>
      </c>
      <c r="D25" s="15">
        <v>43.459935250000001</v>
      </c>
      <c r="E25" s="15">
        <v>96.156422759999998</v>
      </c>
      <c r="F25" s="15">
        <v>10.374774114999999</v>
      </c>
      <c r="G25" s="15">
        <v>10.374785879999999</v>
      </c>
      <c r="H25" s="15">
        <v>96.156607439999902</v>
      </c>
      <c r="I25" s="15">
        <v>96.156607439999902</v>
      </c>
      <c r="J25" s="15">
        <v>21.709145370000002</v>
      </c>
      <c r="K25" s="15">
        <v>0.38842760989999903</v>
      </c>
      <c r="L25" s="15">
        <v>0.35913767330000002</v>
      </c>
      <c r="M25" s="15">
        <v>0.102684915</v>
      </c>
      <c r="N25" s="15">
        <v>5.1342560000000002E-3</v>
      </c>
      <c r="O25" s="15">
        <v>9.7550854000000006E-2</v>
      </c>
      <c r="P25" s="15">
        <v>190.22326150999999</v>
      </c>
      <c r="Q25" s="15">
        <v>0.20004553319999999</v>
      </c>
      <c r="R25" s="15">
        <v>190.22318057999999</v>
      </c>
      <c r="S25" s="15">
        <v>0.12164595892999901</v>
      </c>
      <c r="T25" s="15">
        <v>0.12164597361</v>
      </c>
      <c r="U25" s="15">
        <v>6.5358861919999997E-2</v>
      </c>
      <c r="V25" s="15">
        <v>0.216215078551</v>
      </c>
      <c r="W25" s="15">
        <v>5.4632327654000001E-2</v>
      </c>
      <c r="X25" s="15">
        <v>22.171869077</v>
      </c>
      <c r="Y25" s="15">
        <v>22.171882495999998</v>
      </c>
      <c r="Z25" s="15">
        <v>905.92673559999901</v>
      </c>
      <c r="AA25" s="15">
        <v>905.92673559999901</v>
      </c>
      <c r="AB25" s="15">
        <v>5.0076220000000004E-4</v>
      </c>
      <c r="AC25" s="15">
        <v>7.0106579999999996E-5</v>
      </c>
      <c r="AD25" s="15">
        <v>4.3065452999999998E-4</v>
      </c>
      <c r="AE25" s="15">
        <v>0.13341665115000001</v>
      </c>
      <c r="AF25" s="15">
        <v>206981.85238</v>
      </c>
      <c r="AG25" s="15">
        <v>23264271.390000001</v>
      </c>
      <c r="AH25" s="15">
        <v>206981.86047999901</v>
      </c>
      <c r="AI25" s="15">
        <v>3.5448042449999998E-3</v>
      </c>
      <c r="AJ25" s="15">
        <v>45.749063839999998</v>
      </c>
      <c r="AK25" s="15">
        <v>321.67352841000002</v>
      </c>
      <c r="AL25" s="15">
        <v>45.134806779999998</v>
      </c>
      <c r="AM25" s="15">
        <v>1.433633334</v>
      </c>
      <c r="AN25" s="15">
        <v>124.03676538000001</v>
      </c>
      <c r="AO25" s="15">
        <v>33.822098930000003</v>
      </c>
      <c r="AP25" s="15">
        <v>421.93374</v>
      </c>
      <c r="AQ25" s="15">
        <v>267.69594246999998</v>
      </c>
      <c r="AR25" s="15">
        <v>108.77227041</v>
      </c>
      <c r="AS25" s="15">
        <v>1066.4075696</v>
      </c>
      <c r="AT25" s="15">
        <v>51.55250083</v>
      </c>
      <c r="AU25" s="15">
        <v>177.12653458400001</v>
      </c>
      <c r="AV25" s="15">
        <v>177.12648454999999</v>
      </c>
      <c r="AW25" s="15">
        <v>1066.4087241</v>
      </c>
      <c r="AX25" s="15">
        <v>2469.6741999999999</v>
      </c>
      <c r="AY25" s="15">
        <v>3595.1700940000001</v>
      </c>
      <c r="AZ25" s="15">
        <v>0.7427479696</v>
      </c>
      <c r="BA25" s="15">
        <v>0.83066362500000002</v>
      </c>
      <c r="BB25" s="15">
        <v>131.21883339999999</v>
      </c>
      <c r="BC25" s="15">
        <v>131.21877000000001</v>
      </c>
      <c r="BD25" s="15">
        <v>131.21883339999999</v>
      </c>
      <c r="BE25" s="15">
        <v>3.1128718040000001</v>
      </c>
      <c r="BF25" s="15">
        <v>294.43027752</v>
      </c>
      <c r="BG25" s="15">
        <v>294.43026071000003</v>
      </c>
      <c r="BH25" s="15">
        <v>4.3665279999999997E-3</v>
      </c>
      <c r="BI25" s="15">
        <v>4.0684678000000001E-4</v>
      </c>
      <c r="BJ25" s="15">
        <v>4.0684617000000001E-4</v>
      </c>
      <c r="BK25" s="15">
        <v>4.366511E-3</v>
      </c>
      <c r="BL25" s="15">
        <v>226.1702463</v>
      </c>
      <c r="BM25" s="15">
        <v>226.1703861</v>
      </c>
      <c r="BN25" s="15">
        <v>8.3360893670199998E-2</v>
      </c>
      <c r="BO25" s="15">
        <v>294.70311776</v>
      </c>
      <c r="BP25" s="15">
        <v>3.6633348479999999</v>
      </c>
      <c r="BQ25" s="15">
        <v>1174.9617211299999</v>
      </c>
      <c r="BR25" s="15">
        <v>2.8590798369999999</v>
      </c>
      <c r="BS25" s="15">
        <v>0.12076524</v>
      </c>
      <c r="BT25" s="15">
        <v>0.21469373</v>
      </c>
      <c r="BU25" s="15">
        <v>13.921690609999899</v>
      </c>
      <c r="BV25" s="15">
        <v>0</v>
      </c>
      <c r="BW25" s="15">
        <v>958.97008400000004</v>
      </c>
      <c r="BX25" s="15">
        <v>17.074937550000001</v>
      </c>
      <c r="BY25" s="15">
        <v>16.62633293</v>
      </c>
      <c r="BZ25" s="15">
        <v>2480.8543599999998</v>
      </c>
      <c r="CA25" s="15">
        <v>2480.8626999999901</v>
      </c>
      <c r="CB25" s="15">
        <v>7.1987614000000005E-2</v>
      </c>
      <c r="CC25" s="15">
        <v>1.2237886999999999E-2</v>
      </c>
      <c r="CD25" s="15">
        <v>5.9749669999999998E-2</v>
      </c>
      <c r="CE25" s="15">
        <v>12099.352002</v>
      </c>
      <c r="CF25" s="15">
        <v>24703.26297</v>
      </c>
      <c r="CG25" s="15">
        <v>3341.8476730000002</v>
      </c>
      <c r="CH25" s="15">
        <v>3341.8485539999901</v>
      </c>
      <c r="CI25" s="15">
        <v>0</v>
      </c>
      <c r="CJ25" s="15">
        <v>24703.2562699999</v>
      </c>
      <c r="CK25" s="15">
        <v>9.0723020000000005</v>
      </c>
      <c r="CL25" s="15">
        <v>291.87332049999998</v>
      </c>
      <c r="CM25" s="15">
        <v>3.023527616</v>
      </c>
      <c r="CN25" s="15">
        <v>3.5448082488000001E-3</v>
      </c>
      <c r="CO25" s="15">
        <v>0.3487643976</v>
      </c>
      <c r="CP25" s="15">
        <v>0.18804890777</v>
      </c>
      <c r="CQ25" s="15">
        <v>3.3027157329999999</v>
      </c>
      <c r="CR25" s="15">
        <v>0.97952428759999999</v>
      </c>
      <c r="CS25" s="15">
        <v>5253.6582343999999</v>
      </c>
      <c r="CT25" s="15">
        <v>4.9796246019999897</v>
      </c>
      <c r="CU25" s="15">
        <v>1.1739660409999999</v>
      </c>
      <c r="CV25" s="15">
        <v>375.43401935999998</v>
      </c>
      <c r="CW25" s="15">
        <v>27.5961910535</v>
      </c>
      <c r="CX25" s="15">
        <v>0</v>
      </c>
      <c r="CY25" s="15">
        <v>1.705375621</v>
      </c>
      <c r="CZ25" s="15">
        <v>2.4153135999999999E-5</v>
      </c>
      <c r="DA25" s="15">
        <v>0.35697091353999999</v>
      </c>
      <c r="DB25" s="15">
        <v>112.51972000000001</v>
      </c>
      <c r="DC25" s="15">
        <v>62.511560000000003</v>
      </c>
      <c r="DD25" s="15">
        <v>1209.8667352799901</v>
      </c>
      <c r="DE25" s="15">
        <v>0.64925278899999905</v>
      </c>
      <c r="DF25" s="15">
        <v>0.1832257377</v>
      </c>
      <c r="DG25" s="15">
        <v>99.276558699999995</v>
      </c>
      <c r="DH25" s="15">
        <v>0.94239996229999901</v>
      </c>
      <c r="DI25" s="15">
        <v>59.407970059999997</v>
      </c>
      <c r="DJ25" s="15">
        <v>6.3675752799999996</v>
      </c>
      <c r="DK25" s="15">
        <v>1.904032723</v>
      </c>
      <c r="DL25" s="15">
        <v>251.40367855</v>
      </c>
      <c r="DM25" s="15">
        <v>7.4179204499999898</v>
      </c>
      <c r="DN25" s="15">
        <v>39.841740450000003</v>
      </c>
      <c r="DO25" s="15">
        <v>2.1674789883000001</v>
      </c>
      <c r="DP25" s="15">
        <v>38.612297599999998</v>
      </c>
      <c r="DQ25" s="15">
        <v>0.220422564169999</v>
      </c>
      <c r="DR25" s="15">
        <v>0.92972676899999895</v>
      </c>
      <c r="DS25" s="15">
        <v>37.320335960000001</v>
      </c>
      <c r="DT25" s="15">
        <v>1378.9037000000001</v>
      </c>
      <c r="DU25" s="15">
        <v>106.263346439999</v>
      </c>
      <c r="DV25" s="15">
        <v>106.26349427</v>
      </c>
      <c r="DW25" s="15">
        <v>1357.2670664</v>
      </c>
      <c r="DX25" s="15">
        <v>4.3764687980000003</v>
      </c>
      <c r="DY25" s="15">
        <v>4.3764636599999998</v>
      </c>
      <c r="DZ25" s="15">
        <v>0.119786766</v>
      </c>
      <c r="EA25" s="15">
        <v>1499.26487668</v>
      </c>
      <c r="EB25" s="15">
        <v>1266.1563099999901</v>
      </c>
      <c r="EC25" s="15">
        <v>1266.1558432199899</v>
      </c>
      <c r="ED25" s="15">
        <v>246.9212048</v>
      </c>
      <c r="EE25" s="15">
        <v>284.30382615000002</v>
      </c>
      <c r="EF25" s="15">
        <v>37.553253362999897</v>
      </c>
      <c r="EG25" s="15">
        <v>11950.302358999999</v>
      </c>
      <c r="EH25" s="15">
        <v>666.86915039999997</v>
      </c>
      <c r="EI25" s="15">
        <v>1480.2756945000001</v>
      </c>
      <c r="EJ25" s="15">
        <v>666.86910544</v>
      </c>
      <c r="EK25" s="15">
        <f t="shared" si="0"/>
        <v>28271.2808893</v>
      </c>
      <c r="EL25" s="15">
        <f t="shared" si="1"/>
        <v>2081.5219244921</v>
      </c>
      <c r="EM25" s="15">
        <f t="shared" si="2"/>
        <v>871.65518921211003</v>
      </c>
      <c r="EN25" s="28"/>
      <c r="EO25" s="28"/>
      <c r="EP25" s="28"/>
      <c r="EQ25" s="28"/>
      <c r="ER25" s="28"/>
      <c r="ES25" s="28"/>
      <c r="ET25" s="28"/>
    </row>
    <row r="26" spans="1:150" x14ac:dyDescent="0.3">
      <c r="A26" s="17" t="s">
        <v>193</v>
      </c>
      <c r="B26" s="15">
        <v>0.98899008099999897</v>
      </c>
      <c r="C26" s="15">
        <v>2.8381840700000001</v>
      </c>
      <c r="D26" s="15">
        <v>117.53570844999901</v>
      </c>
      <c r="E26" s="15">
        <v>246.90639150000001</v>
      </c>
      <c r="F26" s="15">
        <v>24.623422099999999</v>
      </c>
      <c r="G26" s="15">
        <v>24.62340317</v>
      </c>
      <c r="H26" s="15">
        <v>246.9058392</v>
      </c>
      <c r="I26" s="15">
        <v>246.9058392</v>
      </c>
      <c r="J26" s="15">
        <v>55.092542799999997</v>
      </c>
      <c r="K26" s="15">
        <v>0.922005454</v>
      </c>
      <c r="L26" s="15">
        <v>0.78707764699999905</v>
      </c>
      <c r="M26" s="15">
        <v>0.20088220000000001</v>
      </c>
      <c r="N26" s="15">
        <v>1.0044117E-2</v>
      </c>
      <c r="O26" s="15">
        <v>0.19083813999999999</v>
      </c>
      <c r="P26" s="15">
        <v>460.30405099999899</v>
      </c>
      <c r="Q26" s="15">
        <v>0.44742876389999903</v>
      </c>
      <c r="R26" s="15">
        <v>460.30374258000001</v>
      </c>
      <c r="S26" s="15">
        <v>0.28249804109999999</v>
      </c>
      <c r="T26" s="15">
        <v>0.28249743100000002</v>
      </c>
      <c r="U26" s="15">
        <v>0.16090005630599999</v>
      </c>
      <c r="V26" s="15">
        <v>0.52570865767999997</v>
      </c>
      <c r="W26" s="15">
        <v>0.13843090683199999</v>
      </c>
      <c r="X26" s="15">
        <v>64.945509049999998</v>
      </c>
      <c r="Y26" s="15">
        <v>64.945679119999994</v>
      </c>
      <c r="Z26" s="15">
        <v>2417.2900519999998</v>
      </c>
      <c r="AA26" s="15">
        <v>2417.2900519999998</v>
      </c>
      <c r="AB26" s="15">
        <v>9.7327796E-4</v>
      </c>
      <c r="AC26" s="15">
        <v>1.3625972000000001E-4</v>
      </c>
      <c r="AD26" s="15">
        <v>8.3701999999999995E-4</v>
      </c>
      <c r="AE26" s="15">
        <v>0.30613470100000001</v>
      </c>
      <c r="AF26" s="15">
        <v>409053.93410000001</v>
      </c>
      <c r="AG26" s="15">
        <v>46841074.310000002</v>
      </c>
      <c r="AH26" s="15">
        <v>409053.88729999901</v>
      </c>
      <c r="AI26" s="15">
        <v>8.0531737579999998E-3</v>
      </c>
      <c r="AJ26" s="15">
        <v>98.070422440000002</v>
      </c>
      <c r="AK26" s="15">
        <v>698.67020409999998</v>
      </c>
      <c r="AL26" s="15">
        <v>94.815548899999996</v>
      </c>
      <c r="AM26" s="15">
        <v>3.0417641629999999</v>
      </c>
      <c r="AN26" s="15">
        <v>260.58744480000001</v>
      </c>
      <c r="AO26" s="15">
        <v>70.666315549999993</v>
      </c>
      <c r="AP26" s="15">
        <v>1032.9795730000001</v>
      </c>
      <c r="AQ26" s="15">
        <v>727.2717973</v>
      </c>
      <c r="AR26" s="15">
        <v>307.73616991</v>
      </c>
      <c r="AS26" s="15">
        <v>2296.34292</v>
      </c>
      <c r="AT26" s="15">
        <v>142.0009182</v>
      </c>
      <c r="AU26" s="15">
        <v>415.11210022</v>
      </c>
      <c r="AV26" s="15">
        <v>415.11207143000001</v>
      </c>
      <c r="AW26" s="15">
        <v>2296.3449353999999</v>
      </c>
      <c r="AX26" s="15">
        <v>5281.9511000000002</v>
      </c>
      <c r="AY26" s="15">
        <v>9637.0569999999898</v>
      </c>
      <c r="AZ26" s="15">
        <v>1.7363565649999999</v>
      </c>
      <c r="BA26" s="15">
        <v>1.9947878939999999</v>
      </c>
      <c r="BB26" s="15">
        <v>314.1170434</v>
      </c>
      <c r="BC26" s="15">
        <v>314.11704459999999</v>
      </c>
      <c r="BD26" s="15">
        <v>314.1170434</v>
      </c>
      <c r="BE26" s="15">
        <v>6.9552380499999904</v>
      </c>
      <c r="BF26" s="15">
        <v>675.88236073999997</v>
      </c>
      <c r="BG26" s="15">
        <v>675.88394436999897</v>
      </c>
      <c r="BH26" s="15">
        <v>8.4355999999999997E-3</v>
      </c>
      <c r="BI26" s="15">
        <v>7.8902590000000004E-4</v>
      </c>
      <c r="BJ26" s="15">
        <v>7.890258E-4</v>
      </c>
      <c r="BK26" s="15">
        <v>8.4355969999999995E-3</v>
      </c>
      <c r="BL26" s="15">
        <v>538.83372499999996</v>
      </c>
      <c r="BM26" s="15">
        <v>538.83391099999994</v>
      </c>
      <c r="BN26" s="15">
        <v>0.20194824916699999</v>
      </c>
      <c r="BO26" s="15">
        <v>648.02084395999998</v>
      </c>
      <c r="BP26" s="15">
        <v>8.9546441770000005</v>
      </c>
      <c r="BQ26" s="15">
        <v>2865.8196456000001</v>
      </c>
      <c r="BR26" s="15">
        <v>7.546416775</v>
      </c>
      <c r="BS26" s="15">
        <v>0.25322633999999999</v>
      </c>
      <c r="BT26" s="15">
        <v>0.45018014000000001</v>
      </c>
      <c r="BU26" s="15">
        <v>35.532783190000004</v>
      </c>
      <c r="BV26" s="15">
        <v>0</v>
      </c>
      <c r="BW26" s="15">
        <v>2129.705575</v>
      </c>
      <c r="BX26" s="15">
        <v>42.117020400000001</v>
      </c>
      <c r="BY26" s="15">
        <v>41.122242299999897</v>
      </c>
      <c r="BZ26" s="15">
        <v>4775.9908500000001</v>
      </c>
      <c r="CA26" s="15">
        <v>4775.9944999999998</v>
      </c>
      <c r="CB26" s="15">
        <v>0.14243425000000001</v>
      </c>
      <c r="CC26" s="15">
        <v>2.4213832000000001E-2</v>
      </c>
      <c r="CD26" s="15">
        <v>0.11822042000000001</v>
      </c>
      <c r="CE26" s="15">
        <v>28114.539419999899</v>
      </c>
      <c r="CF26" s="15">
        <v>59479.524299999997</v>
      </c>
      <c r="CG26" s="15">
        <v>7335.8481899999997</v>
      </c>
      <c r="CH26" s="15">
        <v>7335.8552099999997</v>
      </c>
      <c r="CI26" s="15">
        <v>0</v>
      </c>
      <c r="CJ26" s="15">
        <v>59479.517899999999</v>
      </c>
      <c r="CK26" s="15">
        <v>20.080960000000001</v>
      </c>
      <c r="CL26" s="15">
        <v>750.27322939999897</v>
      </c>
      <c r="CM26" s="15">
        <v>7.2912765400000001</v>
      </c>
      <c r="CN26" s="15">
        <v>8.0531868249999992E-3</v>
      </c>
      <c r="CO26" s="15">
        <v>0.81027680419999903</v>
      </c>
      <c r="CP26" s="15">
        <v>0.44456604259999999</v>
      </c>
      <c r="CQ26" s="15">
        <v>8.0840166</v>
      </c>
      <c r="CR26" s="15">
        <v>2.0559437105999998</v>
      </c>
      <c r="CS26" s="15">
        <v>11911.045031</v>
      </c>
      <c r="CT26" s="15">
        <v>10.654385672</v>
      </c>
      <c r="CU26" s="15">
        <v>2.4841276139999899</v>
      </c>
      <c r="CV26" s="15">
        <v>846.27772049999999</v>
      </c>
      <c r="CW26" s="15">
        <v>59.251466037999997</v>
      </c>
      <c r="CX26" s="15">
        <v>0</v>
      </c>
      <c r="CY26" s="15">
        <v>4.214418115</v>
      </c>
      <c r="CZ26" s="15">
        <v>4.8482800000000003E-5</v>
      </c>
      <c r="DA26" s="15">
        <v>0.75982897449999998</v>
      </c>
      <c r="DB26" s="15">
        <v>241.74260000000001</v>
      </c>
      <c r="DC26" s="15">
        <v>127.22991</v>
      </c>
      <c r="DD26" s="15">
        <v>2566.16911884</v>
      </c>
      <c r="DE26" s="15">
        <v>1.3880674259999899</v>
      </c>
      <c r="DF26" s="15">
        <v>0.39209349700000001</v>
      </c>
      <c r="DG26" s="15">
        <v>212.91646777599999</v>
      </c>
      <c r="DH26" s="15">
        <v>1.9703977779999999</v>
      </c>
      <c r="DI26" s="15">
        <v>128.27690884</v>
      </c>
      <c r="DJ26" s="15">
        <v>13.631922599999999</v>
      </c>
      <c r="DK26" s="15">
        <v>4.17475913</v>
      </c>
      <c r="DL26" s="15">
        <v>547.86126319999903</v>
      </c>
      <c r="DM26" s="15">
        <v>18.129363219999998</v>
      </c>
      <c r="DN26" s="15">
        <v>99.437120199999995</v>
      </c>
      <c r="DO26" s="15">
        <v>4.5505068770000001</v>
      </c>
      <c r="DP26" s="15">
        <v>80.776024299999904</v>
      </c>
      <c r="DQ26" s="15">
        <v>0.46719147836999902</v>
      </c>
      <c r="DR26" s="15">
        <v>2.1548476480000001</v>
      </c>
      <c r="DS26" s="15">
        <v>80.207781839999996</v>
      </c>
      <c r="DT26" s="15">
        <v>2560.7973999999999</v>
      </c>
      <c r="DU26" s="15">
        <v>212.56246010000001</v>
      </c>
      <c r="DV26" s="15">
        <v>212.56259750000001</v>
      </c>
      <c r="DW26" s="15">
        <v>3221.82053</v>
      </c>
      <c r="DX26" s="15">
        <v>11.762411449999901</v>
      </c>
      <c r="DY26" s="15">
        <v>11.762393879999999</v>
      </c>
      <c r="DZ26" s="15">
        <v>0.26252190800000003</v>
      </c>
      <c r="EA26" s="15">
        <v>3410.5536600999999</v>
      </c>
      <c r="EB26" s="15">
        <v>2839.6348354400002</v>
      </c>
      <c r="EC26" s="15">
        <v>2839.6371994000001</v>
      </c>
      <c r="ED26" s="15">
        <v>545.20673720000002</v>
      </c>
      <c r="EE26" s="15">
        <v>631.55011821999994</v>
      </c>
      <c r="EF26" s="15">
        <v>83.6293521529999</v>
      </c>
      <c r="EG26" s="15">
        <v>27716.073359999999</v>
      </c>
      <c r="EH26" s="15">
        <v>1561.5582022999999</v>
      </c>
      <c r="EI26" s="15">
        <v>3556.4048094999998</v>
      </c>
      <c r="EJ26" s="15">
        <v>1561.5584481000001</v>
      </c>
      <c r="EK26" s="15">
        <f t="shared" si="0"/>
        <v>67354.206214999998</v>
      </c>
      <c r="EL26" s="15">
        <f t="shared" si="1"/>
        <v>4484.0581942514691</v>
      </c>
      <c r="EM26" s="15">
        <f t="shared" si="2"/>
        <v>1917.8890754114693</v>
      </c>
      <c r="EN26" s="28"/>
      <c r="EO26" s="28"/>
      <c r="EP26" s="28"/>
      <c r="EQ26" s="28"/>
      <c r="ER26" s="28"/>
      <c r="ES26" s="28"/>
      <c r="ET26" s="28"/>
    </row>
    <row r="27" spans="1:150" x14ac:dyDescent="0.3">
      <c r="A27" s="17" t="s">
        <v>194</v>
      </c>
      <c r="B27" s="15">
        <v>0.39010857399999999</v>
      </c>
      <c r="C27" s="15">
        <v>1.0802112150000001</v>
      </c>
      <c r="D27" s="15">
        <v>45.159035420000002</v>
      </c>
      <c r="E27" s="15">
        <v>89.907575899999998</v>
      </c>
      <c r="F27" s="15">
        <v>9.2195052200000003</v>
      </c>
      <c r="G27" s="15">
        <v>9.2195128799999999</v>
      </c>
      <c r="H27" s="15">
        <v>89.907862100000003</v>
      </c>
      <c r="I27" s="15">
        <v>89.907862100000003</v>
      </c>
      <c r="J27" s="15">
        <v>21.229198140000001</v>
      </c>
      <c r="K27" s="15">
        <v>0.35933132979999999</v>
      </c>
      <c r="L27" s="15">
        <v>0.31768787999999998</v>
      </c>
      <c r="M27" s="15">
        <v>3.4007990000000002E-2</v>
      </c>
      <c r="N27" s="15">
        <v>1.7004074000000001E-3</v>
      </c>
      <c r="O27" s="15">
        <v>3.2307780000000001E-2</v>
      </c>
      <c r="P27" s="15">
        <v>177.76447132999999</v>
      </c>
      <c r="Q27" s="15">
        <v>0.16562367694999999</v>
      </c>
      <c r="R27" s="15">
        <v>177.76492296000001</v>
      </c>
      <c r="S27" s="15">
        <v>9.8131356419999899E-2</v>
      </c>
      <c r="T27" s="15">
        <v>9.8131489231999894E-2</v>
      </c>
      <c r="U27" s="15">
        <v>5.6142783572999899E-2</v>
      </c>
      <c r="V27" s="15">
        <v>0.17855603576199999</v>
      </c>
      <c r="W27" s="15">
        <v>4.7942601704999997E-2</v>
      </c>
      <c r="X27" s="15">
        <v>24.276608316999901</v>
      </c>
      <c r="Y27" s="15">
        <v>24.276551828999999</v>
      </c>
      <c r="Z27" s="15">
        <v>753.12175549999995</v>
      </c>
      <c r="AA27" s="15">
        <v>753.12175549999995</v>
      </c>
      <c r="AB27" s="15">
        <v>1.6475604000000001E-4</v>
      </c>
      <c r="AC27" s="15">
        <v>2.3065975000000001E-5</v>
      </c>
      <c r="AD27" s="15">
        <v>1.4169139000000001E-4</v>
      </c>
      <c r="AE27" s="15">
        <v>0.11157165214</v>
      </c>
      <c r="AF27" s="15">
        <v>101148.33872</v>
      </c>
      <c r="AG27" s="15">
        <v>8819387.2630000003</v>
      </c>
      <c r="AH27" s="15">
        <v>101148.338365</v>
      </c>
      <c r="AI27" s="15">
        <v>2.8224884012999999E-3</v>
      </c>
      <c r="AJ27" s="15">
        <v>33.95812746</v>
      </c>
      <c r="AK27" s="15">
        <v>247.12748683999999</v>
      </c>
      <c r="AL27" s="15">
        <v>33.521447930000001</v>
      </c>
      <c r="AM27" s="15">
        <v>1.106241265</v>
      </c>
      <c r="AN27" s="15">
        <v>92.000368409999993</v>
      </c>
      <c r="AO27" s="15">
        <v>16.751689859999999</v>
      </c>
      <c r="AP27" s="15">
        <v>324.89008469999999</v>
      </c>
      <c r="AQ27" s="15">
        <v>271.94858219999998</v>
      </c>
      <c r="AR27" s="15">
        <v>109.430633297</v>
      </c>
      <c r="AS27" s="15">
        <v>742.75136324999903</v>
      </c>
      <c r="AT27" s="15">
        <v>53.83721027</v>
      </c>
      <c r="AU27" s="15">
        <v>145.02730993599999</v>
      </c>
      <c r="AV27" s="15">
        <v>145.02743801999901</v>
      </c>
      <c r="AW27" s="15">
        <v>742.75191510000002</v>
      </c>
      <c r="AX27" s="15">
        <v>1995.8511699999999</v>
      </c>
      <c r="AY27" s="15">
        <v>3534.4520359999901</v>
      </c>
      <c r="AZ27" s="15">
        <v>0.66762036970000005</v>
      </c>
      <c r="BA27" s="15">
        <v>0.77392967959999903</v>
      </c>
      <c r="BB27" s="15">
        <v>119.6314661</v>
      </c>
      <c r="BC27" s="15">
        <v>119.63153159999899</v>
      </c>
      <c r="BD27" s="15">
        <v>119.6314661</v>
      </c>
      <c r="BE27" s="15">
        <v>2.8294911599999901</v>
      </c>
      <c r="BF27" s="15">
        <v>220.51932180699899</v>
      </c>
      <c r="BG27" s="15">
        <v>220.51871740799999</v>
      </c>
      <c r="BH27" s="15">
        <v>1.3479231E-3</v>
      </c>
      <c r="BI27" s="15">
        <v>1.2840247999999999E-4</v>
      </c>
      <c r="BJ27" s="15">
        <v>1.2840293000000001E-4</v>
      </c>
      <c r="BK27" s="15">
        <v>1.3479204E-3</v>
      </c>
      <c r="BL27" s="15">
        <v>183.50417779999901</v>
      </c>
      <c r="BM27" s="15">
        <v>183.50428489999899</v>
      </c>
      <c r="BN27" s="15">
        <v>6.8670293470199997E-2</v>
      </c>
      <c r="BO27" s="15">
        <v>207.33097551</v>
      </c>
      <c r="BP27" s="15">
        <v>3.0743521346999998</v>
      </c>
      <c r="BQ27" s="15">
        <v>1032.1647057800001</v>
      </c>
      <c r="BR27" s="15">
        <v>2.8681543299999999</v>
      </c>
      <c r="BS27" s="15">
        <v>4.9626727000000002E-2</v>
      </c>
      <c r="BT27" s="15">
        <v>8.822526E-2</v>
      </c>
      <c r="BU27" s="15">
        <v>9.9492942479999993</v>
      </c>
      <c r="BV27" s="15">
        <v>0</v>
      </c>
      <c r="BW27" s="15">
        <v>486.86688800000002</v>
      </c>
      <c r="BX27" s="15">
        <v>15.965594045</v>
      </c>
      <c r="BY27" s="15">
        <v>15.74132251</v>
      </c>
      <c r="BZ27" s="15">
        <v>896.33772599999998</v>
      </c>
      <c r="CA27" s="15">
        <v>896.336547</v>
      </c>
      <c r="CB27" s="15">
        <v>2.8715806E-2</v>
      </c>
      <c r="CC27" s="15">
        <v>4.881687E-3</v>
      </c>
      <c r="CD27" s="15">
        <v>2.3834113000000001E-2</v>
      </c>
      <c r="CE27" s="15">
        <v>9699.0342240000009</v>
      </c>
      <c r="CF27" s="15">
        <v>20664.318039999998</v>
      </c>
      <c r="CG27" s="15">
        <v>2090.1988930000002</v>
      </c>
      <c r="CH27" s="15">
        <v>2090.199631</v>
      </c>
      <c r="CI27" s="15">
        <v>0</v>
      </c>
      <c r="CJ27" s="15">
        <v>20664.310229999999</v>
      </c>
      <c r="CK27" s="15">
        <v>4.5401559999999996</v>
      </c>
      <c r="CL27" s="15">
        <v>273.8543909</v>
      </c>
      <c r="CM27" s="15">
        <v>2.7823768470000001</v>
      </c>
      <c r="CN27" s="15">
        <v>2.8224852571000002E-3</v>
      </c>
      <c r="CO27" s="15">
        <v>0.29043589216999999</v>
      </c>
      <c r="CP27" s="15">
        <v>0.15951394902999999</v>
      </c>
      <c r="CQ27" s="15">
        <v>3.0903992200000001</v>
      </c>
      <c r="CR27" s="15">
        <v>0.61527299819999903</v>
      </c>
      <c r="CS27" s="15">
        <v>4031.8421532000002</v>
      </c>
      <c r="CT27" s="15">
        <v>3.4273336139999899</v>
      </c>
      <c r="CU27" s="15">
        <v>0.86771859399999995</v>
      </c>
      <c r="CV27" s="15">
        <v>295.734520639999</v>
      </c>
      <c r="CW27" s="15">
        <v>12.495773777</v>
      </c>
      <c r="CX27" s="15">
        <v>0</v>
      </c>
      <c r="CY27" s="15">
        <v>1.5954231704999999</v>
      </c>
      <c r="CZ27" s="15">
        <v>9.13481E-6</v>
      </c>
      <c r="DA27" s="15">
        <v>0.21663366040000001</v>
      </c>
      <c r="DB27" s="15">
        <v>47.991881999999997</v>
      </c>
      <c r="DC27" s="15">
        <v>22.990373999999999</v>
      </c>
      <c r="DD27" s="15">
        <v>517.88894856000002</v>
      </c>
      <c r="DE27" s="15">
        <v>0.33675410690000002</v>
      </c>
      <c r="DF27" s="15">
        <v>8.110704446E-2</v>
      </c>
      <c r="DG27" s="15">
        <v>46.493680796999897</v>
      </c>
      <c r="DH27" s="15">
        <v>0.51168349499999999</v>
      </c>
      <c r="DI27" s="15">
        <v>37.828220619999897</v>
      </c>
      <c r="DJ27" s="15">
        <v>4.2381338370000003</v>
      </c>
      <c r="DK27" s="15">
        <v>1.4662078279999999</v>
      </c>
      <c r="DL27" s="15">
        <v>172.02474749999999</v>
      </c>
      <c r="DM27" s="15">
        <v>7.1861360259999998</v>
      </c>
      <c r="DN27" s="15">
        <v>36.872617597000001</v>
      </c>
      <c r="DO27" s="15">
        <v>1.5499437226999999</v>
      </c>
      <c r="DP27" s="15">
        <v>19.225965209999998</v>
      </c>
      <c r="DQ27" s="15">
        <v>0.12150938581</v>
      </c>
      <c r="DR27" s="15">
        <v>0.82763481969999997</v>
      </c>
      <c r="DS27" s="15">
        <v>26.09894066</v>
      </c>
      <c r="DT27" s="15">
        <v>559.29265999999996</v>
      </c>
      <c r="DU27" s="15">
        <v>38.688926603999903</v>
      </c>
      <c r="DV27" s="15">
        <v>38.68891172</v>
      </c>
      <c r="DW27" s="15">
        <v>1129.124957</v>
      </c>
      <c r="DX27" s="15">
        <v>4.4721281159999897</v>
      </c>
      <c r="DY27" s="15">
        <v>4.472131912</v>
      </c>
      <c r="DZ27" s="15">
        <v>0.1059615897</v>
      </c>
      <c r="EA27" s="15">
        <v>1169.2608760799999</v>
      </c>
      <c r="EB27" s="15">
        <v>968.71795761999897</v>
      </c>
      <c r="EC27" s="15">
        <v>968.71890144999998</v>
      </c>
      <c r="ED27" s="15">
        <v>185.88998017</v>
      </c>
      <c r="EE27" s="15">
        <v>216.73126809300001</v>
      </c>
      <c r="EF27" s="15">
        <v>28.595545012999999</v>
      </c>
      <c r="EG27" s="15">
        <v>9563.8717829999896</v>
      </c>
      <c r="EH27" s="15">
        <v>543.05800678000003</v>
      </c>
      <c r="EI27" s="15">
        <v>1248.1694298499999</v>
      </c>
      <c r="EJ27" s="15">
        <v>543.05888299999901</v>
      </c>
      <c r="EK27" s="15">
        <f t="shared" si="0"/>
        <v>22938.021110799997</v>
      </c>
      <c r="EL27" s="15">
        <f t="shared" si="1"/>
        <v>1115.124155390469</v>
      </c>
      <c r="EM27" s="15">
        <f t="shared" si="2"/>
        <v>597.235206830469</v>
      </c>
      <c r="EN27" s="28"/>
      <c r="EO27" s="28"/>
      <c r="EP27" s="28"/>
      <c r="EQ27" s="28"/>
      <c r="ER27" s="28"/>
      <c r="ES27" s="28"/>
      <c r="ET27" s="28"/>
    </row>
    <row r="28" spans="1:150" x14ac:dyDescent="0.3">
      <c r="A28" s="17" t="s">
        <v>195</v>
      </c>
      <c r="B28" s="15">
        <v>0.37008949149999998</v>
      </c>
      <c r="C28" s="15">
        <v>1.0601712539999999</v>
      </c>
      <c r="D28" s="15">
        <v>48.982378769999997</v>
      </c>
      <c r="E28" s="15">
        <v>95.117197000000004</v>
      </c>
      <c r="F28" s="15">
        <v>9.5228278500000005</v>
      </c>
      <c r="G28" s="15">
        <v>9.5228242200000004</v>
      </c>
      <c r="H28" s="15">
        <v>95.117340799999994</v>
      </c>
      <c r="I28" s="15">
        <v>95.117340799999994</v>
      </c>
      <c r="J28" s="15">
        <v>22.2168797</v>
      </c>
      <c r="K28" s="15">
        <v>0.34786974300000001</v>
      </c>
      <c r="L28" s="15">
        <v>0.29652561300000002</v>
      </c>
      <c r="M28" s="15">
        <v>5.3340777999999998E-2</v>
      </c>
      <c r="N28" s="15">
        <v>2.6670408000000001E-3</v>
      </c>
      <c r="O28" s="15">
        <v>5.0673749999999997E-2</v>
      </c>
      <c r="P28" s="15">
        <v>172.50815535000001</v>
      </c>
      <c r="Q28" s="15">
        <v>0.17295216459999899</v>
      </c>
      <c r="R28" s="15">
        <v>172.50760768000001</v>
      </c>
      <c r="S28" s="15">
        <v>0.106378674459999</v>
      </c>
      <c r="T28" s="15">
        <v>0.10637890604</v>
      </c>
      <c r="U28" s="15">
        <v>6.0040787952999997E-2</v>
      </c>
      <c r="V28" s="15">
        <v>0.19228909564999999</v>
      </c>
      <c r="W28" s="15">
        <v>5.1027685461999997E-2</v>
      </c>
      <c r="X28" s="15">
        <v>26.857217396999999</v>
      </c>
      <c r="Y28" s="15">
        <v>26.85727155</v>
      </c>
      <c r="Z28" s="15">
        <v>847.69958339999903</v>
      </c>
      <c r="AA28" s="15">
        <v>847.69958339999903</v>
      </c>
      <c r="AB28" s="15">
        <v>2.5273276999999999E-4</v>
      </c>
      <c r="AC28" s="15">
        <v>3.5382293999999999E-5</v>
      </c>
      <c r="AD28" s="15">
        <v>2.1734947E-4</v>
      </c>
      <c r="AE28" s="15">
        <v>0.11786810490000001</v>
      </c>
      <c r="AF28" s="15">
        <v>124637.17263</v>
      </c>
      <c r="AG28" s="15">
        <v>13931710.734999999</v>
      </c>
      <c r="AH28" s="15">
        <v>124637.17836999999</v>
      </c>
      <c r="AI28" s="15">
        <v>3.070755556E-3</v>
      </c>
      <c r="AJ28" s="15">
        <v>39.617493319999902</v>
      </c>
      <c r="AK28" s="15">
        <v>285.15552706</v>
      </c>
      <c r="AL28" s="15">
        <v>37.9201707</v>
      </c>
      <c r="AM28" s="15">
        <v>1.2247402679999999</v>
      </c>
      <c r="AN28" s="15">
        <v>104.2054752</v>
      </c>
      <c r="AO28" s="15">
        <v>27.084015989999902</v>
      </c>
      <c r="AP28" s="15">
        <v>401.84360600000002</v>
      </c>
      <c r="AQ28" s="15">
        <v>286.633383976</v>
      </c>
      <c r="AR28" s="15">
        <v>115.71541678</v>
      </c>
      <c r="AS28" s="15">
        <v>815.42499867000004</v>
      </c>
      <c r="AT28" s="15">
        <v>57.9543131</v>
      </c>
      <c r="AU28" s="15">
        <v>149.76485475999999</v>
      </c>
      <c r="AV28" s="15">
        <v>149.76480882000001</v>
      </c>
      <c r="AW28" s="15">
        <v>815.42464289999998</v>
      </c>
      <c r="AX28" s="15">
        <v>2002.31944</v>
      </c>
      <c r="AY28" s="15">
        <v>3617.6067199999902</v>
      </c>
      <c r="AZ28" s="15">
        <v>0.66105873400000004</v>
      </c>
      <c r="BA28" s="15">
        <v>0.75213379300000005</v>
      </c>
      <c r="BB28" s="15">
        <v>116.32933929999901</v>
      </c>
      <c r="BC28" s="15">
        <v>116.3292886</v>
      </c>
      <c r="BD28" s="15">
        <v>116.32933929999901</v>
      </c>
      <c r="BE28" s="15">
        <v>2.6192684499999999</v>
      </c>
      <c r="BF28" s="15">
        <v>243.85925524000001</v>
      </c>
      <c r="BG28" s="15">
        <v>243.858770329999</v>
      </c>
      <c r="BH28" s="15">
        <v>2.1344720000000001E-3</v>
      </c>
      <c r="BI28" s="15">
        <v>2.027067E-4</v>
      </c>
      <c r="BJ28" s="15">
        <v>2.0270560000000001E-4</v>
      </c>
      <c r="BK28" s="15">
        <v>2.1344742E-3</v>
      </c>
      <c r="BL28" s="15">
        <v>211.70481770000001</v>
      </c>
      <c r="BM28" s="15">
        <v>211.70499849999999</v>
      </c>
      <c r="BN28" s="15">
        <v>7.4039319743500004E-2</v>
      </c>
      <c r="BO28" s="15">
        <v>230.82991709999999</v>
      </c>
      <c r="BP28" s="15">
        <v>3.5244726960000001</v>
      </c>
      <c r="BQ28" s="15">
        <v>1038.9979483</v>
      </c>
      <c r="BR28" s="15">
        <v>3.2104997329999998</v>
      </c>
      <c r="BS28" s="15">
        <v>6.8097729999999995E-2</v>
      </c>
      <c r="BT28" s="15">
        <v>0.121062554</v>
      </c>
      <c r="BU28" s="15">
        <v>13.975548636999999</v>
      </c>
      <c r="BV28" s="15">
        <v>0</v>
      </c>
      <c r="BW28" s="15">
        <v>783.32930599999997</v>
      </c>
      <c r="BX28" s="15">
        <v>15.8049274</v>
      </c>
      <c r="BY28" s="15">
        <v>15.40935313</v>
      </c>
      <c r="BZ28" s="15">
        <v>1333.0286040000001</v>
      </c>
      <c r="CA28" s="15">
        <v>1333.029</v>
      </c>
      <c r="CB28" s="15">
        <v>3.9590035000000003E-2</v>
      </c>
      <c r="CC28" s="15">
        <v>6.7303577E-3</v>
      </c>
      <c r="CD28" s="15">
        <v>3.2859965999999997E-2</v>
      </c>
      <c r="CE28" s="15">
        <v>10218.90922</v>
      </c>
      <c r="CF28" s="15">
        <v>23412.467599999902</v>
      </c>
      <c r="CG28" s="15">
        <v>2838.9289920000001</v>
      </c>
      <c r="CH28" s="15">
        <v>2838.92625799999</v>
      </c>
      <c r="CI28" s="15">
        <v>0</v>
      </c>
      <c r="CJ28" s="15">
        <v>23412.464019999999</v>
      </c>
      <c r="CK28" s="15">
        <v>7.9958754000000001</v>
      </c>
      <c r="CL28" s="15">
        <v>285.94968089999998</v>
      </c>
      <c r="CM28" s="15">
        <v>2.761703904</v>
      </c>
      <c r="CN28" s="15">
        <v>3.0707541048E-3</v>
      </c>
      <c r="CO28" s="15">
        <v>0.30703205909999998</v>
      </c>
      <c r="CP28" s="15">
        <v>0.1688956476</v>
      </c>
      <c r="CQ28" s="15">
        <v>3.0357338199999999</v>
      </c>
      <c r="CR28" s="15">
        <v>0.70713963139999902</v>
      </c>
      <c r="CS28" s="15">
        <v>4285.4468289999904</v>
      </c>
      <c r="CT28" s="15">
        <v>3.8685562450000002</v>
      </c>
      <c r="CU28" s="15">
        <v>0.97202828900000005</v>
      </c>
      <c r="CV28" s="15">
        <v>344.31591739999999</v>
      </c>
      <c r="CW28" s="15">
        <v>16.419509759499999</v>
      </c>
      <c r="CX28" s="15">
        <v>0</v>
      </c>
      <c r="CY28" s="15">
        <v>1.5910145099999999</v>
      </c>
      <c r="CZ28" s="15">
        <v>1.4092895E-5</v>
      </c>
      <c r="DA28" s="15">
        <v>0.2580348724</v>
      </c>
      <c r="DB28" s="15">
        <v>64.863240000000005</v>
      </c>
      <c r="DC28" s="15">
        <v>36.141758000000003</v>
      </c>
      <c r="DD28" s="15">
        <v>718.58525015999999</v>
      </c>
      <c r="DE28" s="15">
        <v>0.42086900199999999</v>
      </c>
      <c r="DF28" s="15">
        <v>0.10654621003999901</v>
      </c>
      <c r="DG28" s="15">
        <v>60.726148723000001</v>
      </c>
      <c r="DH28" s="15">
        <v>0.66492273899999998</v>
      </c>
      <c r="DI28" s="15">
        <v>45.063538859999902</v>
      </c>
      <c r="DJ28" s="15">
        <v>4.7696607199999903</v>
      </c>
      <c r="DK28" s="15">
        <v>1.6369213929999999</v>
      </c>
      <c r="DL28" s="15">
        <v>198.9421414</v>
      </c>
      <c r="DM28" s="15">
        <v>6.9005002600000003</v>
      </c>
      <c r="DN28" s="15">
        <v>40.705876003999997</v>
      </c>
      <c r="DO28" s="15">
        <v>1.736896443</v>
      </c>
      <c r="DP28" s="15">
        <v>30.0673876</v>
      </c>
      <c r="DQ28" s="15">
        <v>0.14764049472999999</v>
      </c>
      <c r="DR28" s="15">
        <v>0.82282493599999995</v>
      </c>
      <c r="DS28" s="15">
        <v>29.314743539999998</v>
      </c>
      <c r="DT28" s="15">
        <v>735.38310000000001</v>
      </c>
      <c r="DU28" s="15">
        <v>60.679300649999902</v>
      </c>
      <c r="DV28" s="15">
        <v>60.679229569999997</v>
      </c>
      <c r="DW28" s="15">
        <v>1179.934407</v>
      </c>
      <c r="DX28" s="15">
        <v>4.4009498689999997</v>
      </c>
      <c r="DY28" s="15">
        <v>4.4009466699999997</v>
      </c>
      <c r="DZ28" s="15">
        <v>9.8903186000000004E-2</v>
      </c>
      <c r="EA28" s="15">
        <v>1224.73128036</v>
      </c>
      <c r="EB28" s="15">
        <v>1015.1462990799999</v>
      </c>
      <c r="EC28" s="15">
        <v>1015.14611496</v>
      </c>
      <c r="ED28" s="15">
        <v>207.08058449999999</v>
      </c>
      <c r="EE28" s="15">
        <v>225.548038009999</v>
      </c>
      <c r="EF28" s="15">
        <v>29.9606752329999</v>
      </c>
      <c r="EG28" s="15">
        <v>10071.048757</v>
      </c>
      <c r="EH28" s="15">
        <v>565.12139790000003</v>
      </c>
      <c r="EI28" s="15">
        <v>1303.9993571999901</v>
      </c>
      <c r="EJ28" s="15">
        <v>565.12218610000002</v>
      </c>
      <c r="EK28" s="15">
        <f t="shared" si="0"/>
        <v>26463.101409699902</v>
      </c>
      <c r="EL28" s="15">
        <f t="shared" si="1"/>
        <v>1429.4091099420698</v>
      </c>
      <c r="EM28" s="15">
        <f t="shared" si="2"/>
        <v>710.8238597820698</v>
      </c>
      <c r="EN28" s="28"/>
      <c r="EO28" s="28"/>
      <c r="EP28" s="28"/>
      <c r="EQ28" s="28"/>
      <c r="ER28" s="28"/>
      <c r="ES28" s="28"/>
      <c r="ET28" s="28"/>
    </row>
    <row r="29" spans="1:150" x14ac:dyDescent="0.3">
      <c r="A29" s="17" t="s">
        <v>196</v>
      </c>
      <c r="B29" s="15">
        <v>0.34098474600000001</v>
      </c>
      <c r="C29" s="15">
        <v>1.0221728103000001</v>
      </c>
      <c r="D29" s="15">
        <v>47.361530070000001</v>
      </c>
      <c r="E29" s="15">
        <v>86.917039099999997</v>
      </c>
      <c r="F29" s="15">
        <v>8.6131338399999997</v>
      </c>
      <c r="G29" s="15">
        <v>8.6131411399999998</v>
      </c>
      <c r="H29" s="15">
        <v>86.917091299999996</v>
      </c>
      <c r="I29" s="15">
        <v>86.917091299999996</v>
      </c>
      <c r="J29" s="15">
        <v>20.68061337</v>
      </c>
      <c r="K29" s="15">
        <v>0.31397754150000001</v>
      </c>
      <c r="L29" s="15">
        <v>0.25018486849999999</v>
      </c>
      <c r="M29" s="15">
        <v>6.6350850000000003E-2</v>
      </c>
      <c r="N29" s="15">
        <v>3.3175265000000001E-3</v>
      </c>
      <c r="O29" s="15">
        <v>6.303309E-2</v>
      </c>
      <c r="P29" s="15">
        <v>180.46074485</v>
      </c>
      <c r="Q29" s="15">
        <v>0.14464641089999999</v>
      </c>
      <c r="R29" s="15">
        <v>180.46070656000001</v>
      </c>
      <c r="S29" s="15">
        <v>9.4011403620000003E-2</v>
      </c>
      <c r="T29" s="15">
        <v>9.4011513204000002E-2</v>
      </c>
      <c r="U29" s="15">
        <v>5.5971712282999998E-2</v>
      </c>
      <c r="V29" s="15">
        <v>0.18124990480600001</v>
      </c>
      <c r="W29" s="15">
        <v>4.9145735448200001E-2</v>
      </c>
      <c r="X29" s="15">
        <v>24.618172169999902</v>
      </c>
      <c r="Y29" s="15">
        <v>24.618363449999901</v>
      </c>
      <c r="Z29" s="15">
        <v>985.29934000000003</v>
      </c>
      <c r="AA29" s="15">
        <v>985.29934000000003</v>
      </c>
      <c r="AB29" s="15">
        <v>3.2674381999999997E-4</v>
      </c>
      <c r="AC29" s="15">
        <v>4.5744246999999997E-5</v>
      </c>
      <c r="AD29" s="15">
        <v>2.8100260000000002E-4</v>
      </c>
      <c r="AE29" s="15">
        <v>0.101012935129999</v>
      </c>
      <c r="AF29" s="15">
        <v>143937.36598</v>
      </c>
      <c r="AG29" s="15">
        <v>15080541.265000001</v>
      </c>
      <c r="AH29" s="15">
        <v>143937.29878000001</v>
      </c>
      <c r="AI29" s="15">
        <v>2.6330068183E-3</v>
      </c>
      <c r="AJ29" s="15">
        <v>30.3784752</v>
      </c>
      <c r="AK29" s="15">
        <v>218.99800350000001</v>
      </c>
      <c r="AL29" s="15">
        <v>28.807986700000001</v>
      </c>
      <c r="AM29" s="15">
        <v>0.92544017099999998</v>
      </c>
      <c r="AN29" s="15">
        <v>79.179593170000004</v>
      </c>
      <c r="AO29" s="15">
        <v>21.43105547</v>
      </c>
      <c r="AP29" s="15">
        <v>472.06655999999998</v>
      </c>
      <c r="AQ29" s="15">
        <v>280.63913989999998</v>
      </c>
      <c r="AR29" s="15">
        <v>118.56419266</v>
      </c>
      <c r="AS29" s="15">
        <v>911.36964594999995</v>
      </c>
      <c r="AT29" s="15">
        <v>56.977688329999999</v>
      </c>
      <c r="AU29" s="15">
        <v>154.48832777999999</v>
      </c>
      <c r="AV29" s="15">
        <v>154.48896988999999</v>
      </c>
      <c r="AW29" s="15">
        <v>911.37021153000001</v>
      </c>
      <c r="AX29" s="15">
        <v>2539.7130499999998</v>
      </c>
      <c r="AY29" s="15">
        <v>3551.1153220000001</v>
      </c>
      <c r="AZ29" s="15">
        <v>0.58371114960000003</v>
      </c>
      <c r="BA29" s="15">
        <v>0.68524177549999998</v>
      </c>
      <c r="BB29" s="15">
        <v>106.5306985</v>
      </c>
      <c r="BC29" s="15">
        <v>106.53088870000001</v>
      </c>
      <c r="BD29" s="15">
        <v>106.5306985</v>
      </c>
      <c r="BE29" s="15">
        <v>2.20813044599999</v>
      </c>
      <c r="BF29" s="15">
        <v>268.98716545000002</v>
      </c>
      <c r="BG29" s="15">
        <v>268.98792522999997</v>
      </c>
      <c r="BH29" s="15">
        <v>2.8489695E-3</v>
      </c>
      <c r="BI29" s="15">
        <v>2.646638E-4</v>
      </c>
      <c r="BJ29" s="15">
        <v>2.6465815999999998E-4</v>
      </c>
      <c r="BK29" s="15">
        <v>2.8489832999999999E-3</v>
      </c>
      <c r="BL29" s="15">
        <v>177.96970479999999</v>
      </c>
      <c r="BM29" s="15">
        <v>177.96975080000001</v>
      </c>
      <c r="BN29" s="15">
        <v>6.9436293306699995E-2</v>
      </c>
      <c r="BO29" s="15">
        <v>223.146556959999</v>
      </c>
      <c r="BP29" s="15">
        <v>3.6164531119999901</v>
      </c>
      <c r="BQ29" s="15">
        <v>937.06633859999999</v>
      </c>
      <c r="BR29" s="15">
        <v>3.0726158879999899</v>
      </c>
      <c r="BS29" s="15">
        <v>0.1045349</v>
      </c>
      <c r="BT29" s="15">
        <v>0.1858399</v>
      </c>
      <c r="BU29" s="15">
        <v>16.756924990000002</v>
      </c>
      <c r="BV29" s="15">
        <v>0</v>
      </c>
      <c r="BW29" s="15">
        <v>621.2713</v>
      </c>
      <c r="BX29" s="15">
        <v>14.74234343</v>
      </c>
      <c r="BY29" s="15">
        <v>14.46773904</v>
      </c>
      <c r="BZ29" s="15">
        <v>1545.5023799999999</v>
      </c>
      <c r="CA29" s="15">
        <v>1545.4999699999901</v>
      </c>
      <c r="CB29" s="15">
        <v>4.7368254999999998E-2</v>
      </c>
      <c r="CC29" s="15">
        <v>8.0525500000000003E-3</v>
      </c>
      <c r="CD29" s="15">
        <v>3.9315373000000001E-2</v>
      </c>
      <c r="CE29" s="15">
        <v>10546.632798000001</v>
      </c>
      <c r="CF29" s="15">
        <v>19590.927250000001</v>
      </c>
      <c r="CG29" s="15">
        <v>2477.31382999999</v>
      </c>
      <c r="CH29" s="15">
        <v>2477.3115119999902</v>
      </c>
      <c r="CI29" s="15">
        <v>0</v>
      </c>
      <c r="CJ29" s="15">
        <v>19590.940849999999</v>
      </c>
      <c r="CK29" s="15">
        <v>5.5046724999999999</v>
      </c>
      <c r="CL29" s="15">
        <v>271.10703709999899</v>
      </c>
      <c r="CM29" s="15">
        <v>2.51060322599999</v>
      </c>
      <c r="CN29" s="15">
        <v>2.6329947484999999E-3</v>
      </c>
      <c r="CO29" s="15">
        <v>0.27005166153999999</v>
      </c>
      <c r="CP29" s="15">
        <v>0.15015797194</v>
      </c>
      <c r="CQ29" s="15">
        <v>2.81331307</v>
      </c>
      <c r="CR29" s="15">
        <v>0.65830051190000005</v>
      </c>
      <c r="CS29" s="15">
        <v>4537.0155088000001</v>
      </c>
      <c r="CT29" s="15">
        <v>3.3765831249999998</v>
      </c>
      <c r="CU29" s="15">
        <v>0.76089180899999997</v>
      </c>
      <c r="CV29" s="15">
        <v>279.12999965</v>
      </c>
      <c r="CW29" s="15">
        <v>25.165313343000001</v>
      </c>
      <c r="CX29" s="15">
        <v>0</v>
      </c>
      <c r="CY29" s="15">
        <v>1.4772929939999999</v>
      </c>
      <c r="CZ29" s="15">
        <v>1.5288698999999999E-5</v>
      </c>
      <c r="DA29" s="15">
        <v>0.25509241329999999</v>
      </c>
      <c r="DB29" s="15">
        <v>106.57716000000001</v>
      </c>
      <c r="DC29" s="15">
        <v>43.386353</v>
      </c>
      <c r="DD29" s="15">
        <v>1042.0915056599999</v>
      </c>
      <c r="DE29" s="15">
        <v>0.52435135799999999</v>
      </c>
      <c r="DF29" s="15">
        <v>0.16514618659999999</v>
      </c>
      <c r="DG29" s="15">
        <v>88.489994460000005</v>
      </c>
      <c r="DH29" s="15">
        <v>0.68347279899999902</v>
      </c>
      <c r="DI29" s="15">
        <v>42.242667499999897</v>
      </c>
      <c r="DJ29" s="15">
        <v>4.2608269729999897</v>
      </c>
      <c r="DK29" s="15">
        <v>1.310743513</v>
      </c>
      <c r="DL29" s="15">
        <v>178.10716359999901</v>
      </c>
      <c r="DM29" s="15">
        <v>6.1262399839999997</v>
      </c>
      <c r="DN29" s="15">
        <v>43.99470273</v>
      </c>
      <c r="DO29" s="15">
        <v>1.3918747256999999</v>
      </c>
      <c r="DP29" s="15">
        <v>24.535865869999999</v>
      </c>
      <c r="DQ29" s="15">
        <v>0.17358523257</v>
      </c>
      <c r="DR29" s="15">
        <v>0.71934995599999996</v>
      </c>
      <c r="DS29" s="15">
        <v>25.121965459999998</v>
      </c>
      <c r="DT29" s="15">
        <v>323.95004</v>
      </c>
      <c r="DU29" s="15">
        <v>67.655071794999998</v>
      </c>
      <c r="DV29" s="15">
        <v>67.655157845999994</v>
      </c>
      <c r="DW29" s="15">
        <v>1046.9543426999901</v>
      </c>
      <c r="DX29" s="15">
        <v>4.2895091900000004</v>
      </c>
      <c r="DY29" s="15">
        <v>4.2895018470000004</v>
      </c>
      <c r="DZ29" s="15">
        <v>8.3446660999999894E-2</v>
      </c>
      <c r="EA29" s="15">
        <v>1288.4278574800001</v>
      </c>
      <c r="EB29" s="15">
        <v>1074.99348547</v>
      </c>
      <c r="EC29" s="15">
        <v>1074.9923137799999</v>
      </c>
      <c r="ED29" s="15">
        <v>174.001309399999</v>
      </c>
      <c r="EE29" s="15">
        <v>237.87009130000001</v>
      </c>
      <c r="EF29" s="15">
        <v>31.528820067999899</v>
      </c>
      <c r="EG29" s="15">
        <v>10396.078094</v>
      </c>
      <c r="EH29" s="15">
        <v>581.37632209999902</v>
      </c>
      <c r="EI29" s="15">
        <v>1359.6626965</v>
      </c>
      <c r="EJ29" s="15">
        <v>581.37363639999899</v>
      </c>
      <c r="EK29" s="15">
        <f t="shared" si="0"/>
        <v>22246.210784799994</v>
      </c>
      <c r="EL29" s="15">
        <f t="shared" si="1"/>
        <v>1693.3233787300687</v>
      </c>
      <c r="EM29" s="15">
        <f t="shared" si="2"/>
        <v>651.23187307006879</v>
      </c>
      <c r="EN29" s="28"/>
      <c r="EO29" s="28"/>
      <c r="EP29" s="28"/>
      <c r="EQ29" s="28"/>
      <c r="ER29" s="28"/>
      <c r="ES29" s="28"/>
      <c r="ET29" s="28"/>
    </row>
    <row r="30" spans="1:150" x14ac:dyDescent="0.3">
      <c r="A30" s="17" t="s">
        <v>197</v>
      </c>
      <c r="B30" s="15">
        <v>0.1526003762</v>
      </c>
      <c r="C30" s="15">
        <v>0.49762523910000001</v>
      </c>
      <c r="D30" s="15">
        <v>24.71281785</v>
      </c>
      <c r="E30" s="15">
        <v>44.763702350000003</v>
      </c>
      <c r="F30" s="15">
        <v>3.753070696</v>
      </c>
      <c r="G30" s="15">
        <v>3.7530818469999998</v>
      </c>
      <c r="H30" s="15">
        <v>44.763729900000001</v>
      </c>
      <c r="I30" s="15">
        <v>44.763729900000001</v>
      </c>
      <c r="J30" s="15">
        <v>9.9836932199999993</v>
      </c>
      <c r="K30" s="15">
        <v>0.13822078600000001</v>
      </c>
      <c r="L30" s="15">
        <v>8.9926714000000005E-2</v>
      </c>
      <c r="M30" s="15">
        <v>3.3812783999999999E-2</v>
      </c>
      <c r="N30" s="15">
        <v>1.6906459E-3</v>
      </c>
      <c r="O30" s="15">
        <v>3.2122299999999999E-2</v>
      </c>
      <c r="P30" s="15">
        <v>95.822673604000002</v>
      </c>
      <c r="Q30" s="15">
        <v>6.0447274279999998E-2</v>
      </c>
      <c r="R30" s="15">
        <v>95.822115964000005</v>
      </c>
      <c r="S30" s="15">
        <v>4.576214872E-2</v>
      </c>
      <c r="T30" s="15">
        <v>4.576213464E-2</v>
      </c>
      <c r="U30" s="15">
        <v>2.8664955598599998E-2</v>
      </c>
      <c r="V30" s="15">
        <v>9.7366982915399997E-2</v>
      </c>
      <c r="W30" s="15">
        <v>2.62476181253E-2</v>
      </c>
      <c r="X30" s="15">
        <v>15.061324298000001</v>
      </c>
      <c r="Y30" s="15">
        <v>15.061228399999999</v>
      </c>
      <c r="Z30" s="15">
        <v>458.040352699999</v>
      </c>
      <c r="AA30" s="15">
        <v>458.040352699999</v>
      </c>
      <c r="AB30" s="15">
        <v>1.6952766000000001E-4</v>
      </c>
      <c r="AC30" s="15">
        <v>2.3733907999999998E-5</v>
      </c>
      <c r="AD30" s="15">
        <v>1.4579320000000001E-4</v>
      </c>
      <c r="AE30" s="15">
        <v>4.4418536670000001E-2</v>
      </c>
      <c r="AF30" s="15">
        <v>67257.693180000002</v>
      </c>
      <c r="AG30" s="15">
        <v>7050836.8459999999</v>
      </c>
      <c r="AH30" s="15">
        <v>67257.706105999998</v>
      </c>
      <c r="AI30" s="15">
        <v>1.2186980334999999E-3</v>
      </c>
      <c r="AJ30" s="15">
        <v>10.257113169</v>
      </c>
      <c r="AK30" s="15">
        <v>73.015284539999996</v>
      </c>
      <c r="AL30" s="15">
        <v>10.095397975999999</v>
      </c>
      <c r="AM30" s="15">
        <v>0.32599590449999999</v>
      </c>
      <c r="AN30" s="15">
        <v>27.73376768</v>
      </c>
      <c r="AO30" s="15">
        <v>6.7829967299999998</v>
      </c>
      <c r="AP30" s="15">
        <v>154.41764559999999</v>
      </c>
      <c r="AQ30" s="15">
        <v>144.61693446999999</v>
      </c>
      <c r="AR30" s="15">
        <v>61.604658892000003</v>
      </c>
      <c r="AS30" s="15">
        <v>410.70334896999998</v>
      </c>
      <c r="AT30" s="15">
        <v>30.00916977</v>
      </c>
      <c r="AU30" s="15">
        <v>76.166202440000006</v>
      </c>
      <c r="AV30" s="15">
        <v>76.166148500000006</v>
      </c>
      <c r="AW30" s="15">
        <v>410.70339369999999</v>
      </c>
      <c r="AX30" s="15">
        <v>949.14931000000001</v>
      </c>
      <c r="AY30" s="15">
        <v>1778.9459340000001</v>
      </c>
      <c r="AZ30" s="15">
        <v>0.25246908340000002</v>
      </c>
      <c r="BA30" s="15">
        <v>0.30594310139999997</v>
      </c>
      <c r="BB30" s="15">
        <v>46.725066999999903</v>
      </c>
      <c r="BC30" s="15">
        <v>46.725125669999997</v>
      </c>
      <c r="BD30" s="15">
        <v>46.725066999999903</v>
      </c>
      <c r="BE30" s="15">
        <v>0.81621781650000003</v>
      </c>
      <c r="BF30" s="15">
        <v>125.31418185899901</v>
      </c>
      <c r="BG30" s="15">
        <v>125.31425273799999</v>
      </c>
      <c r="BH30" s="15">
        <v>1.5059139999999999E-3</v>
      </c>
      <c r="BI30" s="15">
        <v>1.3836290000000001E-4</v>
      </c>
      <c r="BJ30" s="15">
        <v>1.3836299999999999E-4</v>
      </c>
      <c r="BK30" s="15">
        <v>1.5059098E-3</v>
      </c>
      <c r="BL30" s="15">
        <v>63.715939519999999</v>
      </c>
      <c r="BM30" s="15">
        <v>63.715780359999997</v>
      </c>
      <c r="BN30" s="15">
        <v>3.7052536489099903E-2</v>
      </c>
      <c r="BO30" s="15">
        <v>113.435048592999</v>
      </c>
      <c r="BP30" s="15">
        <v>1.5469921354</v>
      </c>
      <c r="BQ30" s="15">
        <v>405.18960479999998</v>
      </c>
      <c r="BR30" s="15">
        <v>1.5841558090000001</v>
      </c>
      <c r="BS30" s="15">
        <v>4.8264050000000003E-2</v>
      </c>
      <c r="BT30" s="15">
        <v>8.5802840000000005E-2</v>
      </c>
      <c r="BU30" s="15">
        <v>8.2776210199999998</v>
      </c>
      <c r="BV30" s="15">
        <v>0</v>
      </c>
      <c r="BW30" s="15">
        <v>253.152569</v>
      </c>
      <c r="BX30" s="15">
        <v>6.794653974</v>
      </c>
      <c r="BY30" s="15">
        <v>6.7065423699999904</v>
      </c>
      <c r="BZ30" s="15">
        <v>758.10363299999995</v>
      </c>
      <c r="CA30" s="15">
        <v>758.10535000000004</v>
      </c>
      <c r="CB30" s="15">
        <v>2.3318443000000001E-2</v>
      </c>
      <c r="CC30" s="15">
        <v>3.9641299999999997E-3</v>
      </c>
      <c r="CD30" s="15">
        <v>1.9354260000000002E-2</v>
      </c>
      <c r="CE30" s="15">
        <v>4988.1657439999999</v>
      </c>
      <c r="CF30" s="15">
        <v>7058.1617479999904</v>
      </c>
      <c r="CG30" s="15">
        <v>842.61345299999903</v>
      </c>
      <c r="CH30" s="15">
        <v>842.61376900000005</v>
      </c>
      <c r="CI30" s="15">
        <v>0</v>
      </c>
      <c r="CJ30" s="15">
        <v>7058.1612779999996</v>
      </c>
      <c r="CK30" s="15">
        <v>1.7664078000000001</v>
      </c>
      <c r="CL30" s="15">
        <v>139.61408725999999</v>
      </c>
      <c r="CM30" s="15">
        <v>1.132257021</v>
      </c>
      <c r="CN30" s="15">
        <v>1.2186911775999901E-3</v>
      </c>
      <c r="CO30" s="15">
        <v>0.12616449356000001</v>
      </c>
      <c r="CP30" s="15">
        <v>7.0666050300000005E-2</v>
      </c>
      <c r="CQ30" s="15">
        <v>1.3060011835000001</v>
      </c>
      <c r="CR30" s="15">
        <v>0.27509798079999997</v>
      </c>
      <c r="CS30" s="15">
        <v>2125.0307509999998</v>
      </c>
      <c r="CT30" s="15">
        <v>1.4121868896999901</v>
      </c>
      <c r="CU30" s="15">
        <v>0.28089219379999902</v>
      </c>
      <c r="CV30" s="15">
        <v>106.287856439999</v>
      </c>
      <c r="CW30" s="15">
        <v>11.343422927899899</v>
      </c>
      <c r="CX30" s="15">
        <v>0</v>
      </c>
      <c r="CY30" s="15">
        <v>0.68689120660000003</v>
      </c>
      <c r="CZ30" s="15">
        <v>7.1664443999999998E-6</v>
      </c>
      <c r="DA30" s="15">
        <v>0.10560018714</v>
      </c>
      <c r="DB30" s="15">
        <v>48.020766999999999</v>
      </c>
      <c r="DC30" s="15">
        <v>21.138926999999999</v>
      </c>
      <c r="DD30" s="15">
        <v>476.90009171399998</v>
      </c>
      <c r="DE30" s="15">
        <v>0.23348437773</v>
      </c>
      <c r="DF30" s="15">
        <v>7.5126481430000003E-2</v>
      </c>
      <c r="DG30" s="15">
        <v>39.794038270999998</v>
      </c>
      <c r="DH30" s="15">
        <v>0.27405915539999998</v>
      </c>
      <c r="DI30" s="15">
        <v>18.915118353</v>
      </c>
      <c r="DJ30" s="15">
        <v>1.850633752</v>
      </c>
      <c r="DK30" s="15">
        <v>0.52459478100000001</v>
      </c>
      <c r="DL30" s="15">
        <v>78.641841099999994</v>
      </c>
      <c r="DM30" s="15">
        <v>2.6992456069999999</v>
      </c>
      <c r="DN30" s="15">
        <v>20.885673261000001</v>
      </c>
      <c r="DO30" s="15">
        <v>0.52399015029999996</v>
      </c>
      <c r="DP30" s="15">
        <v>8.6127651000000007</v>
      </c>
      <c r="DQ30" s="15">
        <v>7.4554451174999994E-2</v>
      </c>
      <c r="DR30" s="15">
        <v>0.30714651520000003</v>
      </c>
      <c r="DS30" s="15">
        <v>10.605643149999899</v>
      </c>
      <c r="DT30" s="15">
        <v>371.24506000000002</v>
      </c>
      <c r="DU30" s="15">
        <v>34.369223554000001</v>
      </c>
      <c r="DV30" s="15">
        <v>34.369076493999998</v>
      </c>
      <c r="DW30" s="15">
        <v>465.10666259999999</v>
      </c>
      <c r="DX30" s="15">
        <v>2.1531357183000002</v>
      </c>
      <c r="DY30" s="15">
        <v>2.1531375970000002</v>
      </c>
      <c r="DZ30" s="15">
        <v>2.9994155330000001E-2</v>
      </c>
      <c r="EA30" s="15">
        <v>614.72519293000005</v>
      </c>
      <c r="EB30" s="15">
        <v>508.56818346</v>
      </c>
      <c r="EC30" s="15">
        <v>508.56675756599998</v>
      </c>
      <c r="ED30" s="15">
        <v>75.249513969999995</v>
      </c>
      <c r="EE30" s="15">
        <v>111.095123227</v>
      </c>
      <c r="EF30" s="15">
        <v>14.711014241599999</v>
      </c>
      <c r="EG30" s="15">
        <v>4909.7577430000001</v>
      </c>
      <c r="EH30" s="15">
        <v>284.96480156000001</v>
      </c>
      <c r="EI30" s="15">
        <v>664.79756475999898</v>
      </c>
      <c r="EJ30" s="15">
        <v>284.964513229999</v>
      </c>
      <c r="EK30" s="15">
        <f t="shared" si="0"/>
        <v>7964.4911405199891</v>
      </c>
      <c r="EL30" s="15">
        <f t="shared" si="1"/>
        <v>746.12535430637377</v>
      </c>
      <c r="EM30" s="15">
        <f t="shared" si="2"/>
        <v>269.22526259237384</v>
      </c>
      <c r="EN30" s="28"/>
      <c r="EO30" s="28"/>
      <c r="EP30" s="28"/>
      <c r="EQ30" s="28"/>
      <c r="ER30" s="28"/>
      <c r="ES30" s="28"/>
      <c r="ET30" s="28"/>
    </row>
    <row r="31" spans="1:150" x14ac:dyDescent="0.3">
      <c r="A31" s="17" t="s">
        <v>198</v>
      </c>
      <c r="B31" s="15">
        <v>0.518685701</v>
      </c>
      <c r="C31" s="15">
        <v>1.6839017730000001</v>
      </c>
      <c r="D31" s="15">
        <v>89.346395199999904</v>
      </c>
      <c r="E31" s="15">
        <v>160.89532729999999</v>
      </c>
      <c r="F31" s="15">
        <v>13.3974548399999</v>
      </c>
      <c r="G31" s="15">
        <v>13.397454829999999</v>
      </c>
      <c r="H31" s="15">
        <v>160.8952707</v>
      </c>
      <c r="I31" s="15">
        <v>160.8952707</v>
      </c>
      <c r="J31" s="15">
        <v>35.791957099999998</v>
      </c>
      <c r="K31" s="15">
        <v>0.47445546999999999</v>
      </c>
      <c r="L31" s="15">
        <v>0.320307484999999</v>
      </c>
      <c r="M31" s="15">
        <v>0.18443261</v>
      </c>
      <c r="N31" s="15">
        <v>9.2216539999999993E-3</v>
      </c>
      <c r="O31" s="15">
        <v>0.17521144</v>
      </c>
      <c r="P31" s="15">
        <v>323.99448009999998</v>
      </c>
      <c r="Q31" s="15">
        <v>0.21956684430000001</v>
      </c>
      <c r="R31" s="15">
        <v>323.99339844999997</v>
      </c>
      <c r="S31" s="15">
        <v>0.17091395882999999</v>
      </c>
      <c r="T31" s="15">
        <v>0.17091360541</v>
      </c>
      <c r="U31" s="15">
        <v>0.10399130929</v>
      </c>
      <c r="V31" s="15">
        <v>0.36294975632699999</v>
      </c>
      <c r="W31" s="15">
        <v>9.4843643879999995E-2</v>
      </c>
      <c r="X31" s="15">
        <v>54.252279125000001</v>
      </c>
      <c r="Y31" s="15">
        <v>54.252152979999998</v>
      </c>
      <c r="Z31" s="15">
        <v>1772.934673</v>
      </c>
      <c r="AA31" s="15">
        <v>1772.934673</v>
      </c>
      <c r="AB31" s="15">
        <v>9.2572974999999996E-4</v>
      </c>
      <c r="AC31" s="15">
        <v>1.2960224999999999E-4</v>
      </c>
      <c r="AD31" s="15">
        <v>7.9613220000000003E-4</v>
      </c>
      <c r="AE31" s="15">
        <v>0.1607067126</v>
      </c>
      <c r="AF31" s="15">
        <v>270830.88433999999</v>
      </c>
      <c r="AG31" s="15">
        <v>36787100.990000002</v>
      </c>
      <c r="AH31" s="15">
        <v>270830.82954000001</v>
      </c>
      <c r="AI31" s="15">
        <v>4.56645270249999E-3</v>
      </c>
      <c r="AJ31" s="15">
        <v>40.379618239999999</v>
      </c>
      <c r="AK31" s="15">
        <v>279.559275439999</v>
      </c>
      <c r="AL31" s="15">
        <v>39.476932959999999</v>
      </c>
      <c r="AM31" s="15">
        <v>1.25165634499999</v>
      </c>
      <c r="AN31" s="15">
        <v>108.60444725000001</v>
      </c>
      <c r="AO31" s="15">
        <v>35.460759769999903</v>
      </c>
      <c r="AP31" s="15">
        <v>616.92091199999902</v>
      </c>
      <c r="AQ31" s="15">
        <v>506.068959675999</v>
      </c>
      <c r="AR31" s="15">
        <v>213.15405727999999</v>
      </c>
      <c r="AS31" s="15">
        <v>1485.9708619999999</v>
      </c>
      <c r="AT31" s="15">
        <v>106.747452619999</v>
      </c>
      <c r="AU31" s="15">
        <v>252.00610193</v>
      </c>
      <c r="AV31" s="15">
        <v>252.0059522</v>
      </c>
      <c r="AW31" s="15">
        <v>1485.9704658999899</v>
      </c>
      <c r="AX31" s="15">
        <v>3786.4875000000002</v>
      </c>
      <c r="AY31" s="15">
        <v>6075.4173259999998</v>
      </c>
      <c r="AZ31" s="15">
        <v>0.876928562999999</v>
      </c>
      <c r="BA31" s="15">
        <v>1.050802389</v>
      </c>
      <c r="BB31" s="15">
        <v>164.3500215</v>
      </c>
      <c r="BC31" s="15">
        <v>164.349997</v>
      </c>
      <c r="BD31" s="15">
        <v>164.3500215</v>
      </c>
      <c r="BE31" s="15">
        <v>2.8268543099999999</v>
      </c>
      <c r="BF31" s="15">
        <v>444.09149800599897</v>
      </c>
      <c r="BG31" s="15">
        <v>444.09055440999998</v>
      </c>
      <c r="BH31" s="15">
        <v>8.2900560000000005E-3</v>
      </c>
      <c r="BI31" s="15">
        <v>7.5961072999999998E-4</v>
      </c>
      <c r="BJ31" s="15">
        <v>7.5961026999999998E-4</v>
      </c>
      <c r="BK31" s="15">
        <v>8.2900560000000005E-3</v>
      </c>
      <c r="BL31" s="15">
        <v>242.60311899999999</v>
      </c>
      <c r="BM31" s="15">
        <v>242.60285279999999</v>
      </c>
      <c r="BN31" s="15">
        <v>0.13817119512500001</v>
      </c>
      <c r="BO31" s="15">
        <v>358.216169199999</v>
      </c>
      <c r="BP31" s="15">
        <v>5.597616361</v>
      </c>
      <c r="BQ31" s="15">
        <v>1394.6120163999999</v>
      </c>
      <c r="BR31" s="15">
        <v>5.952240722</v>
      </c>
      <c r="BS31" s="15">
        <v>0.23135857000000001</v>
      </c>
      <c r="BT31" s="15">
        <v>0.41130410000000001</v>
      </c>
      <c r="BU31" s="15">
        <v>33.689241240000001</v>
      </c>
      <c r="BV31" s="15">
        <v>0</v>
      </c>
      <c r="BW31" s="15">
        <v>1209.270143</v>
      </c>
      <c r="BX31" s="15">
        <v>23.612575029999999</v>
      </c>
      <c r="BY31" s="15">
        <v>23.158353299999899</v>
      </c>
      <c r="BZ31" s="15">
        <v>3862.7939299999998</v>
      </c>
      <c r="CA31" s="15">
        <v>3862.79547</v>
      </c>
      <c r="CB31" s="15">
        <v>0.12343667999999999</v>
      </c>
      <c r="CC31" s="15">
        <v>2.0984340000000001E-2</v>
      </c>
      <c r="CD31" s="15">
        <v>0.10245304</v>
      </c>
      <c r="CE31" s="15">
        <v>17037.234766000001</v>
      </c>
      <c r="CF31" s="15">
        <v>26378.360700000001</v>
      </c>
      <c r="CG31" s="15">
        <v>3704.4158699999998</v>
      </c>
      <c r="CH31" s="15">
        <v>3704.4164999999998</v>
      </c>
      <c r="CI31" s="15">
        <v>0</v>
      </c>
      <c r="CJ31" s="15">
        <v>26378.363899999898</v>
      </c>
      <c r="CK31" s="15">
        <v>9.0843139999999991</v>
      </c>
      <c r="CL31" s="15">
        <v>461.05266469999998</v>
      </c>
      <c r="CM31" s="15">
        <v>3.91720135</v>
      </c>
      <c r="CN31" s="15">
        <v>4.566467074E-3</v>
      </c>
      <c r="CO31" s="15">
        <v>0.46172896149999998</v>
      </c>
      <c r="CP31" s="15">
        <v>0.25555038675999903</v>
      </c>
      <c r="CQ31" s="15">
        <v>4.4932618059999996</v>
      </c>
      <c r="CR31" s="15">
        <v>1.1136801786999999</v>
      </c>
      <c r="CS31" s="15">
        <v>7218.9007093</v>
      </c>
      <c r="CT31" s="15">
        <v>5.5497594159999997</v>
      </c>
      <c r="CU31" s="15">
        <v>1.0875069799999999</v>
      </c>
      <c r="CV31" s="15">
        <v>421.135035799999</v>
      </c>
      <c r="CW31" s="15">
        <v>51.719086400000002</v>
      </c>
      <c r="CX31" s="15">
        <v>0</v>
      </c>
      <c r="CY31" s="15">
        <v>2.3723559879999998</v>
      </c>
      <c r="CZ31" s="15">
        <v>3.820998E-5</v>
      </c>
      <c r="DA31" s="15">
        <v>0.44777223366000002</v>
      </c>
      <c r="DB31" s="15">
        <v>221.96074999999999</v>
      </c>
      <c r="DC31" s="15">
        <v>110.7672</v>
      </c>
      <c r="DD31" s="15">
        <v>2264.40794451999</v>
      </c>
      <c r="DE31" s="15">
        <v>1.0283011769999999</v>
      </c>
      <c r="DF31" s="15">
        <v>0.3415329359</v>
      </c>
      <c r="DG31" s="15">
        <v>181.83832862999901</v>
      </c>
      <c r="DH31" s="15">
        <v>1.245102578</v>
      </c>
      <c r="DI31" s="15">
        <v>80.873157379999995</v>
      </c>
      <c r="DJ31" s="15">
        <v>7.2373342300000001</v>
      </c>
      <c r="DK31" s="15">
        <v>2.020033663</v>
      </c>
      <c r="DL31" s="15">
        <v>322.36542499999899</v>
      </c>
      <c r="DM31" s="15">
        <v>9.1634263800000006</v>
      </c>
      <c r="DN31" s="15">
        <v>79.41584761</v>
      </c>
      <c r="DO31" s="15">
        <v>2.0330339457000002</v>
      </c>
      <c r="DP31" s="15">
        <v>43.406581899999999</v>
      </c>
      <c r="DQ31" s="15">
        <v>0.32450264879999902</v>
      </c>
      <c r="DR31" s="15">
        <v>1.070398427</v>
      </c>
      <c r="DS31" s="15">
        <v>41.295203170000001</v>
      </c>
      <c r="DT31" s="15">
        <v>603.21843999999999</v>
      </c>
      <c r="DU31" s="15">
        <v>182.38016858</v>
      </c>
      <c r="DV31" s="15">
        <v>182.38037133</v>
      </c>
      <c r="DW31" s="15">
        <v>1607.814429</v>
      </c>
      <c r="DX31" s="15">
        <v>7.1453638540000002</v>
      </c>
      <c r="DY31" s="15">
        <v>7.1453674439999997</v>
      </c>
      <c r="DZ31" s="15">
        <v>0.10683540129999899</v>
      </c>
      <c r="EA31" s="15">
        <v>2056.2325319000001</v>
      </c>
      <c r="EB31" s="15">
        <v>1700.0419260000001</v>
      </c>
      <c r="EC31" s="15">
        <v>1700.0446454</v>
      </c>
      <c r="ED31" s="15">
        <v>288.43779869999997</v>
      </c>
      <c r="EE31" s="15">
        <v>368.43943985999999</v>
      </c>
      <c r="EF31" s="15">
        <v>48.845337595999901</v>
      </c>
      <c r="EG31" s="15">
        <v>16755.626623</v>
      </c>
      <c r="EH31" s="15">
        <v>948.49153520000004</v>
      </c>
      <c r="EI31" s="15">
        <v>2252.6149094000002</v>
      </c>
      <c r="EJ31" s="15">
        <v>948.49070989999996</v>
      </c>
      <c r="EK31" s="15">
        <f t="shared" si="0"/>
        <v>30325.379689000001</v>
      </c>
      <c r="EL31" s="15">
        <f t="shared" si="1"/>
        <v>3388.1741196167468</v>
      </c>
      <c r="EM31" s="15">
        <f t="shared" si="2"/>
        <v>1123.766175096757</v>
      </c>
      <c r="EN31" s="28"/>
      <c r="EO31" s="28"/>
      <c r="EP31" s="28"/>
      <c r="EQ31" s="28"/>
      <c r="ER31" s="28"/>
      <c r="ES31" s="28"/>
      <c r="ET31" s="28"/>
    </row>
    <row r="32" spans="1:150" x14ac:dyDescent="0.3">
      <c r="A32" s="17" t="s">
        <v>199</v>
      </c>
      <c r="B32" s="15">
        <v>0.49162694099999998</v>
      </c>
      <c r="C32" s="15">
        <v>1.2285922419999999</v>
      </c>
      <c r="D32" s="15">
        <v>46.757138040000001</v>
      </c>
      <c r="E32" s="15">
        <v>110.623789899999</v>
      </c>
      <c r="F32" s="15">
        <v>12.80093231</v>
      </c>
      <c r="G32" s="15">
        <v>12.80091608</v>
      </c>
      <c r="H32" s="15">
        <v>110.6238908</v>
      </c>
      <c r="I32" s="15">
        <v>110.6238908</v>
      </c>
      <c r="J32" s="15">
        <v>25.283998230000002</v>
      </c>
      <c r="K32" s="15">
        <v>0.47647897</v>
      </c>
      <c r="L32" s="15">
        <v>0.47913299399999998</v>
      </c>
      <c r="M32" s="15">
        <v>6.7452620000000005E-2</v>
      </c>
      <c r="N32" s="15">
        <v>3.3726345E-3</v>
      </c>
      <c r="O32" s="15">
        <v>6.4080150000000002E-2</v>
      </c>
      <c r="P32" s="15">
        <v>167.21380697000001</v>
      </c>
      <c r="Q32" s="15">
        <v>0.25695267669999999</v>
      </c>
      <c r="R32" s="15">
        <v>167.21395960999999</v>
      </c>
      <c r="S32" s="15">
        <v>0.12781000176999999</v>
      </c>
      <c r="T32" s="15">
        <v>0.12780994360600001</v>
      </c>
      <c r="U32" s="15">
        <v>6.4461073337999997E-2</v>
      </c>
      <c r="V32" s="15">
        <v>0.18273700773599999</v>
      </c>
      <c r="W32" s="15">
        <v>4.8851338419499998E-2</v>
      </c>
      <c r="X32" s="15">
        <v>24.029181954999999</v>
      </c>
      <c r="Y32" s="15">
        <v>24.0292313499999</v>
      </c>
      <c r="Z32" s="15">
        <v>980.41433329999995</v>
      </c>
      <c r="AA32" s="15">
        <v>980.41433329999995</v>
      </c>
      <c r="AB32" s="15">
        <v>3.1026627000000002E-4</v>
      </c>
      <c r="AC32" s="15">
        <v>4.3437238000000002E-5</v>
      </c>
      <c r="AD32" s="15">
        <v>2.6682810000000002E-4</v>
      </c>
      <c r="AE32" s="15">
        <v>0.165184296599999</v>
      </c>
      <c r="AF32" s="15">
        <v>143295.73009999999</v>
      </c>
      <c r="AG32" s="15">
        <v>18853492.109999999</v>
      </c>
      <c r="AH32" s="15">
        <v>143295.69828000001</v>
      </c>
      <c r="AI32" s="15">
        <v>4.0233885279999998E-3</v>
      </c>
      <c r="AJ32" s="15">
        <v>67.574063889999906</v>
      </c>
      <c r="AK32" s="15">
        <v>479.91232439999999</v>
      </c>
      <c r="AL32" s="15">
        <v>65.656470889999994</v>
      </c>
      <c r="AM32" s="15">
        <v>2.086819449</v>
      </c>
      <c r="AN32" s="15">
        <v>180.44040486</v>
      </c>
      <c r="AO32" s="15">
        <v>48.983468799999997</v>
      </c>
      <c r="AP32" s="15">
        <v>360.51133199999998</v>
      </c>
      <c r="AQ32" s="15">
        <v>284.529220474</v>
      </c>
      <c r="AR32" s="15">
        <v>113.06633737999999</v>
      </c>
      <c r="AS32" s="15">
        <v>869.52992799999902</v>
      </c>
      <c r="AT32" s="15">
        <v>53.863213469999899</v>
      </c>
      <c r="AU32" s="15">
        <v>159.11471445999999</v>
      </c>
      <c r="AV32" s="15">
        <v>159.11479972999999</v>
      </c>
      <c r="AW32" s="15">
        <v>869.5294414</v>
      </c>
      <c r="AX32" s="15">
        <v>2214.2055599999999</v>
      </c>
      <c r="AY32" s="15">
        <v>3887.8152359999999</v>
      </c>
      <c r="AZ32" s="15">
        <v>0.93309745200000005</v>
      </c>
      <c r="BA32" s="15">
        <v>1.010448861</v>
      </c>
      <c r="BB32" s="15">
        <v>162.36488320000001</v>
      </c>
      <c r="BC32" s="15">
        <v>162.36460450000001</v>
      </c>
      <c r="BD32" s="15">
        <v>162.36488320000001</v>
      </c>
      <c r="BE32" s="15">
        <v>4.1314538199999999</v>
      </c>
      <c r="BF32" s="15">
        <v>251.44754630999901</v>
      </c>
      <c r="BG32" s="15">
        <v>251.44754344</v>
      </c>
      <c r="BH32" s="15">
        <v>2.5575806E-3</v>
      </c>
      <c r="BI32" s="15">
        <v>2.4719573999999999E-4</v>
      </c>
      <c r="BJ32" s="15">
        <v>2.4719649999999999E-4</v>
      </c>
      <c r="BK32" s="15">
        <v>2.5575873000000002E-3</v>
      </c>
      <c r="BL32" s="15">
        <v>318.54325759999898</v>
      </c>
      <c r="BM32" s="15">
        <v>318.54418299999998</v>
      </c>
      <c r="BN32" s="15">
        <v>7.1789764147999993E-2</v>
      </c>
      <c r="BO32" s="15">
        <v>246.81016869999999</v>
      </c>
      <c r="BP32" s="15">
        <v>3.4606483510000001</v>
      </c>
      <c r="BQ32" s="15">
        <v>1426.7082803000001</v>
      </c>
      <c r="BR32" s="15">
        <v>3.2265413599999899</v>
      </c>
      <c r="BS32" s="15">
        <v>0.11301514999999999</v>
      </c>
      <c r="BT32" s="15">
        <v>0.20091595000000001</v>
      </c>
      <c r="BU32" s="15">
        <v>11.506202460000001</v>
      </c>
      <c r="BV32" s="15">
        <v>0</v>
      </c>
      <c r="BW32" s="15">
        <v>1101.7150799999999</v>
      </c>
      <c r="BX32" s="15">
        <v>20.176680210000001</v>
      </c>
      <c r="BY32" s="15">
        <v>19.569288149999998</v>
      </c>
      <c r="BZ32" s="15">
        <v>1665.41057</v>
      </c>
      <c r="CA32" s="15">
        <v>1665.4100149999999</v>
      </c>
      <c r="CB32" s="15">
        <v>5.0971533999999999E-2</v>
      </c>
      <c r="CC32" s="15">
        <v>8.6651799999999998E-3</v>
      </c>
      <c r="CD32" s="15">
        <v>4.2306505000000001E-2</v>
      </c>
      <c r="CE32" s="15">
        <v>11220.27665</v>
      </c>
      <c r="CF32" s="15">
        <v>34884.621999999901</v>
      </c>
      <c r="CG32" s="15">
        <v>4614.7414799999997</v>
      </c>
      <c r="CH32" s="15">
        <v>4614.7439450000002</v>
      </c>
      <c r="CI32" s="15">
        <v>0</v>
      </c>
      <c r="CJ32" s="15">
        <v>34884.623029999901</v>
      </c>
      <c r="CK32" s="15">
        <v>12.253640000000001</v>
      </c>
      <c r="CL32" s="15">
        <v>294.6950678</v>
      </c>
      <c r="CM32" s="15">
        <v>3.6797412399999998</v>
      </c>
      <c r="CN32" s="15">
        <v>4.0233846889999999E-3</v>
      </c>
      <c r="CO32" s="15">
        <v>0.39319974000000002</v>
      </c>
      <c r="CP32" s="15">
        <v>0.2140349074</v>
      </c>
      <c r="CQ32" s="15">
        <v>3.8464543019999899</v>
      </c>
      <c r="CR32" s="15">
        <v>1.1108400721</v>
      </c>
      <c r="CS32" s="15">
        <v>4631.3778080000002</v>
      </c>
      <c r="CT32" s="15">
        <v>5.8970385759999902</v>
      </c>
      <c r="CU32" s="15">
        <v>1.6212222810000001</v>
      </c>
      <c r="CV32" s="15">
        <v>527.95341699999994</v>
      </c>
      <c r="CW32" s="15">
        <v>28.52009722</v>
      </c>
      <c r="CX32" s="15">
        <v>0</v>
      </c>
      <c r="CY32" s="15">
        <v>2.0214885740000001</v>
      </c>
      <c r="CZ32" s="15">
        <v>1.9458377E-5</v>
      </c>
      <c r="DA32" s="15">
        <v>0.41344031366</v>
      </c>
      <c r="DB32" s="15">
        <v>116.86082500000001</v>
      </c>
      <c r="DC32" s="15">
        <v>48.802950000000003</v>
      </c>
      <c r="DD32" s="15">
        <v>1180.6995558000001</v>
      </c>
      <c r="DE32" s="15">
        <v>0.677021396</v>
      </c>
      <c r="DF32" s="15">
        <v>0.181878364199999</v>
      </c>
      <c r="DG32" s="15">
        <v>103.735648005</v>
      </c>
      <c r="DH32" s="15">
        <v>1.17664295</v>
      </c>
      <c r="DI32" s="15">
        <v>64.331798699999993</v>
      </c>
      <c r="DJ32" s="15">
        <v>6.8784608399999998</v>
      </c>
      <c r="DK32" s="15">
        <v>2.507800064</v>
      </c>
      <c r="DL32" s="15">
        <v>284.57167609999999</v>
      </c>
      <c r="DM32" s="15">
        <v>9.1499776399999995</v>
      </c>
      <c r="DN32" s="15">
        <v>38.925844339999998</v>
      </c>
      <c r="DO32" s="15">
        <v>2.8836678623999998</v>
      </c>
      <c r="DP32" s="15">
        <v>52.269222059999997</v>
      </c>
      <c r="DQ32" s="15">
        <v>0.24763513769999901</v>
      </c>
      <c r="DR32" s="15">
        <v>1.181795122</v>
      </c>
      <c r="DS32" s="15">
        <v>43.781769050000001</v>
      </c>
      <c r="DT32" s="15">
        <v>1029.4323999999999</v>
      </c>
      <c r="DU32" s="15">
        <v>79.934629520000001</v>
      </c>
      <c r="DV32" s="15">
        <v>79.934618369999995</v>
      </c>
      <c r="DW32" s="15">
        <v>1598.19185559999</v>
      </c>
      <c r="DX32" s="15">
        <v>4.7035206079999998</v>
      </c>
      <c r="DY32" s="15">
        <v>4.7035259070000004</v>
      </c>
      <c r="DZ32" s="15">
        <v>0.1598099251</v>
      </c>
      <c r="EA32" s="15">
        <v>1309.2578940400001</v>
      </c>
      <c r="EB32" s="15">
        <v>1091.30526715</v>
      </c>
      <c r="EC32" s="15">
        <v>1091.305216</v>
      </c>
      <c r="ED32" s="15">
        <v>296.98140969999997</v>
      </c>
      <c r="EE32" s="15">
        <v>244.83428935999899</v>
      </c>
      <c r="EF32" s="15">
        <v>32.280378390999999</v>
      </c>
      <c r="EG32" s="15">
        <v>11071.351290000001</v>
      </c>
      <c r="EH32" s="15">
        <v>602.25042099999996</v>
      </c>
      <c r="EI32" s="15">
        <v>1352.0965956</v>
      </c>
      <c r="EJ32" s="15">
        <v>602.2495298</v>
      </c>
      <c r="EK32" s="15">
        <f t="shared" si="0"/>
        <v>39817.9067375999</v>
      </c>
      <c r="EL32" s="15">
        <f t="shared" si="1"/>
        <v>2265.6770627420601</v>
      </c>
      <c r="EM32" s="15">
        <f t="shared" si="2"/>
        <v>1084.9775069420598</v>
      </c>
      <c r="EN32" s="28"/>
      <c r="EO32" s="28"/>
      <c r="EP32" s="28"/>
      <c r="EQ32" s="28"/>
      <c r="ER32" s="28"/>
      <c r="ES32" s="28"/>
      <c r="ET32" s="28"/>
    </row>
    <row r="33" spans="1:150" x14ac:dyDescent="0.3">
      <c r="A33" s="17" t="s">
        <v>200</v>
      </c>
      <c r="B33" s="15">
        <v>0.90970480099999995</v>
      </c>
      <c r="C33" s="15">
        <v>2.85538124999999</v>
      </c>
      <c r="D33" s="15">
        <v>147.21278649999999</v>
      </c>
      <c r="E33" s="15">
        <v>274.66274199999998</v>
      </c>
      <c r="F33" s="15">
        <v>24.07960035</v>
      </c>
      <c r="G33" s="15">
        <v>24.0795719699999</v>
      </c>
      <c r="H33" s="15">
        <v>274.66251549999998</v>
      </c>
      <c r="I33" s="15">
        <v>274.66251549999998</v>
      </c>
      <c r="J33" s="15">
        <v>61.1081188</v>
      </c>
      <c r="K33" s="15">
        <v>0.83902027499999998</v>
      </c>
      <c r="L33" s="15">
        <v>0.60918042800000005</v>
      </c>
      <c r="M33" s="15">
        <v>0.27027594999999999</v>
      </c>
      <c r="N33" s="15">
        <v>1.3513819999999999E-2</v>
      </c>
      <c r="O33" s="15">
        <v>0.25676260000000001</v>
      </c>
      <c r="P33" s="15">
        <v>559.37835210000003</v>
      </c>
      <c r="Q33" s="15">
        <v>0.400140143</v>
      </c>
      <c r="R33" s="15">
        <v>559.37779834999901</v>
      </c>
      <c r="S33" s="15">
        <v>0.29633998467</v>
      </c>
      <c r="T33" s="15">
        <v>0.29634017071999902</v>
      </c>
      <c r="U33" s="15">
        <v>0.17609580530999999</v>
      </c>
      <c r="V33" s="15">
        <v>0.60911360470999998</v>
      </c>
      <c r="W33" s="15">
        <v>0.15821564664399901</v>
      </c>
      <c r="X33" s="15">
        <v>83.680669769999994</v>
      </c>
      <c r="Y33" s="15">
        <v>83.680903499999999</v>
      </c>
      <c r="Z33" s="15">
        <v>3206.52637399999</v>
      </c>
      <c r="AA33" s="15">
        <v>3206.52637399999</v>
      </c>
      <c r="AB33" s="15">
        <v>1.3409505E-3</v>
      </c>
      <c r="AC33" s="15">
        <v>1.8773158E-4</v>
      </c>
      <c r="AD33" s="15">
        <v>1.1532126E-3</v>
      </c>
      <c r="AE33" s="15">
        <v>0.28710713170000002</v>
      </c>
      <c r="AF33" s="15">
        <v>369038.85889999999</v>
      </c>
      <c r="AG33" s="15">
        <v>59743360.5</v>
      </c>
      <c r="AH33" s="15">
        <v>369038.94293999998</v>
      </c>
      <c r="AI33" s="15">
        <v>8.0601342984999904E-3</v>
      </c>
      <c r="AJ33" s="15">
        <v>78.322081189999906</v>
      </c>
      <c r="AK33" s="15">
        <v>541.17693169999995</v>
      </c>
      <c r="AL33" s="15">
        <v>77.043690759999905</v>
      </c>
      <c r="AM33" s="15">
        <v>2.4499747169999999</v>
      </c>
      <c r="AN33" s="15">
        <v>211.94298583</v>
      </c>
      <c r="AO33" s="15">
        <v>68.063563000000002</v>
      </c>
      <c r="AP33" s="15">
        <v>989.47316499999999</v>
      </c>
      <c r="AQ33" s="15">
        <v>840.13409718000003</v>
      </c>
      <c r="AR33" s="15">
        <v>361.76252181999899</v>
      </c>
      <c r="AS33" s="15">
        <v>2484.8711183999999</v>
      </c>
      <c r="AT33" s="15">
        <v>175.31714255</v>
      </c>
      <c r="AU33" s="15">
        <v>432.9453608</v>
      </c>
      <c r="AV33" s="15">
        <v>432.94546474999999</v>
      </c>
      <c r="AW33" s="15">
        <v>2484.8688658000001</v>
      </c>
      <c r="AX33" s="15">
        <v>6144.5592999999999</v>
      </c>
      <c r="AY33" s="15">
        <v>10234.096774</v>
      </c>
      <c r="AZ33" s="15">
        <v>1.5649502099999999</v>
      </c>
      <c r="BA33" s="15">
        <v>1.847739926</v>
      </c>
      <c r="BB33" s="15">
        <v>294.39355860000001</v>
      </c>
      <c r="BC33" s="15">
        <v>294.39340399999998</v>
      </c>
      <c r="BD33" s="15">
        <v>294.39355860000001</v>
      </c>
      <c r="BE33" s="15">
        <v>5.3649021000000001</v>
      </c>
      <c r="BF33" s="15">
        <v>746.44762092999997</v>
      </c>
      <c r="BG33" s="15">
        <v>746.44656921000001</v>
      </c>
      <c r="BH33" s="15">
        <v>1.1956177E-2</v>
      </c>
      <c r="BI33" s="15">
        <v>1.1007475E-3</v>
      </c>
      <c r="BJ33" s="15">
        <v>1.100745E-3</v>
      </c>
      <c r="BK33" s="15">
        <v>1.1956125999999999E-2</v>
      </c>
      <c r="BL33" s="15">
        <v>429.357055</v>
      </c>
      <c r="BM33" s="15">
        <v>429.35716100000002</v>
      </c>
      <c r="BN33" s="15">
        <v>0.232396803826</v>
      </c>
      <c r="BO33" s="15">
        <v>634.94327169999997</v>
      </c>
      <c r="BP33" s="15">
        <v>9.3532810679999994</v>
      </c>
      <c r="BQ33" s="15">
        <v>2513.7539201999998</v>
      </c>
      <c r="BR33" s="15">
        <v>9.8617256900000001</v>
      </c>
      <c r="BS33" s="15">
        <v>0.5009593</v>
      </c>
      <c r="BT33" s="15">
        <v>0.89059429999999995</v>
      </c>
      <c r="BU33" s="15">
        <v>52.465993830000002</v>
      </c>
      <c r="BV33" s="15">
        <v>0</v>
      </c>
      <c r="BW33" s="15">
        <v>2231.5325849999999</v>
      </c>
      <c r="BX33" s="15">
        <v>40.938383299999998</v>
      </c>
      <c r="BY33" s="15">
        <v>40.056493699999997</v>
      </c>
      <c r="BZ33" s="15">
        <v>5920.3804600000003</v>
      </c>
      <c r="CA33" s="15">
        <v>5920.3866499999904</v>
      </c>
      <c r="CB33" s="15">
        <v>0.18039429000000001</v>
      </c>
      <c r="CC33" s="15">
        <v>3.0667054999999999E-2</v>
      </c>
      <c r="CD33" s="15">
        <v>0.14972738999999999</v>
      </c>
      <c r="CE33" s="15">
        <v>29256.172533999899</v>
      </c>
      <c r="CF33" s="15">
        <v>46821.266100000001</v>
      </c>
      <c r="CG33" s="15">
        <v>6419.0106699999997</v>
      </c>
      <c r="CH33" s="15">
        <v>6419.0056100000002</v>
      </c>
      <c r="CI33" s="15">
        <v>0</v>
      </c>
      <c r="CJ33" s="15">
        <v>46821.273800000003</v>
      </c>
      <c r="CK33" s="15">
        <v>17.555643</v>
      </c>
      <c r="CL33" s="15">
        <v>791.12876930000004</v>
      </c>
      <c r="CM33" s="15">
        <v>6.8683589300000003</v>
      </c>
      <c r="CN33" s="15">
        <v>8.0601265960000001E-3</v>
      </c>
      <c r="CO33" s="15">
        <v>0.80863291339999999</v>
      </c>
      <c r="CP33" s="15">
        <v>0.44532310829999999</v>
      </c>
      <c r="CQ33" s="15">
        <v>7.7868707399999897</v>
      </c>
      <c r="CR33" s="15">
        <v>2.0391844567000001</v>
      </c>
      <c r="CS33" s="15">
        <v>12403.535797</v>
      </c>
      <c r="CT33" s="15">
        <v>10.032223721999999</v>
      </c>
      <c r="CU33" s="15">
        <v>2.0526606369999998</v>
      </c>
      <c r="CV33" s="15">
        <v>796.329567</v>
      </c>
      <c r="CW33" s="15">
        <v>121.63223793</v>
      </c>
      <c r="CX33" s="15">
        <v>0</v>
      </c>
      <c r="CY33" s="15">
        <v>4.1081238239999998</v>
      </c>
      <c r="CZ33" s="15">
        <v>5.8219695000000001E-5</v>
      </c>
      <c r="DA33" s="15">
        <v>0.88858177380000003</v>
      </c>
      <c r="DB33" s="15">
        <v>535.66290000000004</v>
      </c>
      <c r="DC33" s="15">
        <v>184.71198000000001</v>
      </c>
      <c r="DD33" s="15">
        <v>4947.2283806400001</v>
      </c>
      <c r="DE33" s="15">
        <v>2.215015647</v>
      </c>
      <c r="DF33" s="15">
        <v>0.79160409939999998</v>
      </c>
      <c r="DG33" s="15">
        <v>419.36917664999999</v>
      </c>
      <c r="DH33" s="15">
        <v>2.690010215</v>
      </c>
      <c r="DI33" s="15">
        <v>143.96888066</v>
      </c>
      <c r="DJ33" s="15">
        <v>12.27768169</v>
      </c>
      <c r="DK33" s="15">
        <v>3.7401114899999901</v>
      </c>
      <c r="DL33" s="15">
        <v>574.77934200000004</v>
      </c>
      <c r="DM33" s="15">
        <v>16.36510346</v>
      </c>
      <c r="DN33" s="15">
        <v>132.16233069999899</v>
      </c>
      <c r="DO33" s="15">
        <v>3.7525962409999898</v>
      </c>
      <c r="DP33" s="15">
        <v>80.016867300000001</v>
      </c>
      <c r="DQ33" s="15">
        <v>0.70644503923000002</v>
      </c>
      <c r="DR33" s="15">
        <v>1.92120508</v>
      </c>
      <c r="DS33" s="15">
        <v>72.4207459</v>
      </c>
      <c r="DT33" s="15">
        <v>1716.1890000000001</v>
      </c>
      <c r="DU33" s="15">
        <v>286.46703927999999</v>
      </c>
      <c r="DV33" s="15">
        <v>286.46666449999998</v>
      </c>
      <c r="DW33" s="15">
        <v>2911.496138</v>
      </c>
      <c r="DX33" s="15">
        <v>11.96707279</v>
      </c>
      <c r="DY33" s="15">
        <v>11.967055899999901</v>
      </c>
      <c r="DZ33" s="15">
        <v>0.20318597499999999</v>
      </c>
      <c r="EA33" s="15">
        <v>3537.3528210999998</v>
      </c>
      <c r="EB33" s="15">
        <v>2932.1985893000001</v>
      </c>
      <c r="EC33" s="15">
        <v>2932.1981126999999</v>
      </c>
      <c r="ED33" s="15">
        <v>515.65783499999998</v>
      </c>
      <c r="EE33" s="15">
        <v>638.89453631999902</v>
      </c>
      <c r="EF33" s="15">
        <v>84.638089620000002</v>
      </c>
      <c r="EG33" s="15">
        <v>28790.16792</v>
      </c>
      <c r="EH33" s="15">
        <v>1632.4300263999901</v>
      </c>
      <c r="EI33" s="15">
        <v>3823.8865019999998</v>
      </c>
      <c r="EJ33" s="15">
        <v>1632.430042</v>
      </c>
      <c r="EK33" s="15">
        <f t="shared" si="0"/>
        <v>53669.633824999997</v>
      </c>
      <c r="EL33" s="15">
        <f t="shared" si="1"/>
        <v>7124.5105671911297</v>
      </c>
      <c r="EM33" s="15">
        <f t="shared" si="2"/>
        <v>2177.2821865511296</v>
      </c>
      <c r="EN33" s="28"/>
      <c r="EO33" s="28"/>
      <c r="EP33" s="28"/>
      <c r="EQ33" s="28"/>
      <c r="ER33" s="28"/>
      <c r="ES33" s="28"/>
      <c r="ET33" s="28"/>
    </row>
    <row r="34" spans="1:150" x14ac:dyDescent="0.3">
      <c r="A34" s="17" t="s">
        <v>201</v>
      </c>
      <c r="B34" s="15">
        <v>1.1750046139999999</v>
      </c>
      <c r="C34" s="15">
        <v>3.9321367679999999</v>
      </c>
      <c r="D34" s="15">
        <v>152.95381526</v>
      </c>
      <c r="E34" s="15">
        <v>318.4580967</v>
      </c>
      <c r="F34" s="15">
        <v>26.74295695</v>
      </c>
      <c r="G34" s="15">
        <v>26.7429702999999</v>
      </c>
      <c r="H34" s="15">
        <v>318.45783920000002</v>
      </c>
      <c r="I34" s="15">
        <v>318.45783920000002</v>
      </c>
      <c r="J34" s="15">
        <v>66.144855239999998</v>
      </c>
      <c r="K34" s="15">
        <v>1.0678779523999999</v>
      </c>
      <c r="L34" s="15">
        <v>0.66478984200000002</v>
      </c>
      <c r="M34" s="15">
        <v>0.29384884</v>
      </c>
      <c r="N34" s="15">
        <v>1.4692485999999999E-2</v>
      </c>
      <c r="O34" s="15">
        <v>0.27915719999999999</v>
      </c>
      <c r="P34" s="15">
        <v>798.28793666000001</v>
      </c>
      <c r="Q34" s="15">
        <v>0.47309021340000001</v>
      </c>
      <c r="R34" s="15">
        <v>798.288762869999</v>
      </c>
      <c r="S34" s="15">
        <v>0.37098470754000001</v>
      </c>
      <c r="T34" s="15">
        <v>0.37098519094999999</v>
      </c>
      <c r="U34" s="15">
        <v>0.23309552358399999</v>
      </c>
      <c r="V34" s="15">
        <v>0.79895453090299995</v>
      </c>
      <c r="W34" s="15">
        <v>0.214444903439</v>
      </c>
      <c r="X34" s="15">
        <v>97.8504236899999</v>
      </c>
      <c r="Y34" s="15">
        <v>97.850338094999998</v>
      </c>
      <c r="Z34" s="15">
        <v>3759.9889800000001</v>
      </c>
      <c r="AA34" s="15">
        <v>3759.9889800000001</v>
      </c>
      <c r="AB34" s="15">
        <v>1.4801435999999999E-3</v>
      </c>
      <c r="AC34" s="15">
        <v>2.0722005999999999E-4</v>
      </c>
      <c r="AD34" s="15">
        <v>1.2729147E-3</v>
      </c>
      <c r="AE34" s="15">
        <v>0.35179704896000003</v>
      </c>
      <c r="AF34" s="15">
        <v>660063.591599999</v>
      </c>
      <c r="AG34" s="15">
        <v>59701284.710000001</v>
      </c>
      <c r="AH34" s="15">
        <v>660063.51613</v>
      </c>
      <c r="AI34" s="15">
        <v>9.8105669689999998E-3</v>
      </c>
      <c r="AJ34" s="15">
        <v>79.775006520000005</v>
      </c>
      <c r="AK34" s="15">
        <v>568.18978129999903</v>
      </c>
      <c r="AL34" s="15">
        <v>78.094591099999903</v>
      </c>
      <c r="AM34" s="15">
        <v>2.5162775399999902</v>
      </c>
      <c r="AN34" s="15">
        <v>214.56384059999999</v>
      </c>
      <c r="AO34" s="15">
        <v>54.024048499999999</v>
      </c>
      <c r="AP34" s="15">
        <v>1848.1214399999999</v>
      </c>
      <c r="AQ34" s="15">
        <v>1033.650028</v>
      </c>
      <c r="AR34" s="15">
        <v>491.63866432999998</v>
      </c>
      <c r="AS34" s="15">
        <v>3986.0344479999899</v>
      </c>
      <c r="AT34" s="15">
        <v>197.55622500000001</v>
      </c>
      <c r="AU34" s="15">
        <v>716.80728139999997</v>
      </c>
      <c r="AV34" s="15">
        <v>716.80631042000005</v>
      </c>
      <c r="AW34" s="15">
        <v>3986.0295646999998</v>
      </c>
      <c r="AX34" s="15">
        <v>9525.3776999999991</v>
      </c>
      <c r="AY34" s="15">
        <v>14186.2457499999</v>
      </c>
      <c r="AZ34" s="15">
        <v>1.956491346</v>
      </c>
      <c r="BA34" s="15">
        <v>2.3662562779999998</v>
      </c>
      <c r="BB34" s="15">
        <v>373.0558671</v>
      </c>
      <c r="BC34" s="15">
        <v>373.05593679999998</v>
      </c>
      <c r="BD34" s="15">
        <v>373.0558671</v>
      </c>
      <c r="BE34" s="15">
        <v>6.3689392639999998</v>
      </c>
      <c r="BF34" s="15">
        <v>1142.89396107999</v>
      </c>
      <c r="BG34" s="15">
        <v>1142.89408011</v>
      </c>
      <c r="BH34" s="15">
        <v>1.3197698000000001E-2</v>
      </c>
      <c r="BI34" s="15">
        <v>1.2095764000000001E-3</v>
      </c>
      <c r="BJ34" s="15">
        <v>1.2095782000000001E-3</v>
      </c>
      <c r="BK34" s="15">
        <v>1.3197644E-2</v>
      </c>
      <c r="BL34" s="15">
        <v>667.39513899999997</v>
      </c>
      <c r="BM34" s="15">
        <v>667.39417490000005</v>
      </c>
      <c r="BN34" s="15">
        <v>0.30384156924099998</v>
      </c>
      <c r="BO34" s="15">
        <v>1119.5349669499999</v>
      </c>
      <c r="BP34" s="15">
        <v>13.711534708</v>
      </c>
      <c r="BQ34" s="15">
        <v>3608.3669737</v>
      </c>
      <c r="BR34" s="15">
        <v>9.1284652360000003</v>
      </c>
      <c r="BS34" s="15">
        <v>0.38450524000000003</v>
      </c>
      <c r="BT34" s="15">
        <v>0.68356499999999998</v>
      </c>
      <c r="BU34" s="15">
        <v>47.383931060000002</v>
      </c>
      <c r="BV34" s="15">
        <v>0</v>
      </c>
      <c r="BW34" s="15">
        <v>2242.5217600000001</v>
      </c>
      <c r="BX34" s="15">
        <v>52.844635349999997</v>
      </c>
      <c r="BY34" s="15">
        <v>52.0607665</v>
      </c>
      <c r="BZ34" s="15">
        <v>6973.3046299999996</v>
      </c>
      <c r="CA34" s="15">
        <v>6973.30195</v>
      </c>
      <c r="CB34" s="15">
        <v>0.20156017000000001</v>
      </c>
      <c r="CC34" s="15">
        <v>3.4265022999999999E-2</v>
      </c>
      <c r="CD34" s="15">
        <v>0.16729395</v>
      </c>
      <c r="CE34" s="15">
        <v>46121.188055999999</v>
      </c>
      <c r="CF34" s="15">
        <v>74192.246729999999</v>
      </c>
      <c r="CG34" s="15">
        <v>8564.7479340000009</v>
      </c>
      <c r="CH34" s="15">
        <v>8564.7581740000005</v>
      </c>
      <c r="CI34" s="15">
        <v>0</v>
      </c>
      <c r="CJ34" s="15">
        <v>74192.257899999997</v>
      </c>
      <c r="CK34" s="15">
        <v>15.736179999999999</v>
      </c>
      <c r="CL34" s="15">
        <v>1148.9550658999999</v>
      </c>
      <c r="CM34" s="15">
        <v>8.8176428569999992</v>
      </c>
      <c r="CN34" s="15">
        <v>9.8105825503999999E-3</v>
      </c>
      <c r="CO34" s="15">
        <v>1.0100267379999901</v>
      </c>
      <c r="CP34" s="15">
        <v>0.56624140093999997</v>
      </c>
      <c r="CQ34" s="15">
        <v>10.228832732000001</v>
      </c>
      <c r="CR34" s="15">
        <v>2.5188477143000001</v>
      </c>
      <c r="CS34" s="15">
        <v>20396.348554600001</v>
      </c>
      <c r="CT34" s="15">
        <v>12.322512784000001</v>
      </c>
      <c r="CU34" s="15">
        <v>2.2842108319999999</v>
      </c>
      <c r="CV34" s="15">
        <v>765.83070039999996</v>
      </c>
      <c r="CW34" s="15">
        <v>89.833692029999995</v>
      </c>
      <c r="CX34" s="15">
        <v>0</v>
      </c>
      <c r="CY34" s="15">
        <v>5.3720077750000002</v>
      </c>
      <c r="CZ34" s="15">
        <v>6.100041E-5</v>
      </c>
      <c r="DA34" s="15">
        <v>0.92040846809999999</v>
      </c>
      <c r="DB34" s="15">
        <v>372.24065999999999</v>
      </c>
      <c r="DC34" s="15">
        <v>180.05431999999999</v>
      </c>
      <c r="DD34" s="15">
        <v>3787.17697025999</v>
      </c>
      <c r="DE34" s="15">
        <v>1.9618227419999901</v>
      </c>
      <c r="DF34" s="15">
        <v>0.61102496299999998</v>
      </c>
      <c r="DG34" s="15">
        <v>313.77258259000001</v>
      </c>
      <c r="DH34" s="15">
        <v>2.13110554699999</v>
      </c>
      <c r="DI34" s="15">
        <v>156.56680913999901</v>
      </c>
      <c r="DJ34" s="15">
        <v>17.305515530000001</v>
      </c>
      <c r="DK34" s="15">
        <v>4.1873149950000004</v>
      </c>
      <c r="DL34" s="15">
        <v>648.96567349999998</v>
      </c>
      <c r="DM34" s="15">
        <v>22.055113429999999</v>
      </c>
      <c r="DN34" s="15">
        <v>149.52888372000001</v>
      </c>
      <c r="DO34" s="15">
        <v>4.4496495390000002</v>
      </c>
      <c r="DP34" s="15">
        <v>69.439865999999995</v>
      </c>
      <c r="DQ34" s="15">
        <v>0.61826524230000002</v>
      </c>
      <c r="DR34" s="15">
        <v>2.3777591450000002</v>
      </c>
      <c r="DS34" s="15">
        <v>93.445978170000004</v>
      </c>
      <c r="DT34" s="15">
        <v>4199.7114000000001</v>
      </c>
      <c r="DU34" s="15">
        <v>282.48324666000002</v>
      </c>
      <c r="DV34" s="15">
        <v>282.48297760000003</v>
      </c>
      <c r="DW34" s="15">
        <v>3962.8212789999902</v>
      </c>
      <c r="DX34" s="15">
        <v>17.896204165999901</v>
      </c>
      <c r="DY34" s="15">
        <v>17.896209448</v>
      </c>
      <c r="DZ34" s="15">
        <v>0.22173397759999999</v>
      </c>
      <c r="EA34" s="15">
        <v>5954.7890223499999</v>
      </c>
      <c r="EB34" s="15">
        <v>5005.0364166400004</v>
      </c>
      <c r="EC34" s="15">
        <v>5005.0362126999999</v>
      </c>
      <c r="ED34" s="15">
        <v>618.11670530000004</v>
      </c>
      <c r="EE34" s="15">
        <v>1123.8920701299901</v>
      </c>
      <c r="EF34" s="15">
        <v>148.459178337</v>
      </c>
      <c r="EG34" s="15">
        <v>45520.117276999998</v>
      </c>
      <c r="EH34" s="15">
        <v>2681.3185045</v>
      </c>
      <c r="EI34" s="15">
        <v>6031.8880606000002</v>
      </c>
      <c r="EJ34" s="15">
        <v>2681.3191406999999</v>
      </c>
      <c r="EK34" s="15">
        <f t="shared" si="0"/>
        <v>83424.389802999998</v>
      </c>
      <c r="EL34" s="15">
        <f t="shared" si="1"/>
        <v>5880.8969722766888</v>
      </c>
      <c r="EM34" s="15">
        <f t="shared" si="2"/>
        <v>2093.7200020166988</v>
      </c>
      <c r="EN34" s="28"/>
      <c r="EO34" s="28"/>
      <c r="EP34" s="28"/>
      <c r="EQ34" s="28"/>
      <c r="ER34" s="28"/>
      <c r="ES34" s="28"/>
      <c r="ET34" s="28"/>
    </row>
    <row r="35" spans="1:150" x14ac:dyDescent="0.3">
      <c r="A35" s="17" t="s">
        <v>202</v>
      </c>
      <c r="B35" s="15">
        <v>0.18465903510000001</v>
      </c>
      <c r="C35" s="15">
        <v>0.49066185000000001</v>
      </c>
      <c r="D35" s="15">
        <v>22.944889875000001</v>
      </c>
      <c r="E35" s="15">
        <v>46.0301355</v>
      </c>
      <c r="F35" s="15">
        <v>4.71360315</v>
      </c>
      <c r="G35" s="15">
        <v>4.7136066549999898</v>
      </c>
      <c r="H35" s="15">
        <v>46.030048649999998</v>
      </c>
      <c r="I35" s="15">
        <v>46.030048649999998</v>
      </c>
      <c r="J35" s="15">
        <v>10.7686004699999</v>
      </c>
      <c r="K35" s="15">
        <v>0.17491675870000001</v>
      </c>
      <c r="L35" s="15">
        <v>0.16202699209999999</v>
      </c>
      <c r="M35" s="15">
        <v>2.3253955E-2</v>
      </c>
      <c r="N35" s="15">
        <v>1.1627068E-3</v>
      </c>
      <c r="O35" s="15">
        <v>2.2091426000000001E-2</v>
      </c>
      <c r="P35" s="15">
        <v>79.884766217999996</v>
      </c>
      <c r="Q35" s="15">
        <v>8.9574389000000004E-2</v>
      </c>
      <c r="R35" s="15">
        <v>79.885097500000001</v>
      </c>
      <c r="S35" s="15">
        <v>5.1202244006999902E-2</v>
      </c>
      <c r="T35" s="15">
        <v>5.1202267680000003E-2</v>
      </c>
      <c r="U35" s="15">
        <v>2.7429884115999999E-2</v>
      </c>
      <c r="V35" s="15">
        <v>8.6556962148599995E-2</v>
      </c>
      <c r="W35" s="15">
        <v>2.2486098464200001E-2</v>
      </c>
      <c r="X35" s="15">
        <v>9.7975513329999995</v>
      </c>
      <c r="Y35" s="15">
        <v>9.7975709369999997</v>
      </c>
      <c r="Z35" s="15">
        <v>358.054851399999</v>
      </c>
      <c r="AA35" s="15">
        <v>358.054851399999</v>
      </c>
      <c r="AB35" s="15">
        <v>1.09065164E-4</v>
      </c>
      <c r="AC35" s="15">
        <v>1.5269105999999999E-5</v>
      </c>
      <c r="AD35" s="15">
        <v>9.3795750000000004E-5</v>
      </c>
      <c r="AE35" s="15">
        <v>5.9258710800000003E-2</v>
      </c>
      <c r="AF35" s="15">
        <v>52609.8454099999</v>
      </c>
      <c r="AG35" s="15">
        <v>6248352.4570000004</v>
      </c>
      <c r="AH35" s="15">
        <v>52609.82677</v>
      </c>
      <c r="AI35" s="15">
        <v>1.5211937945E-3</v>
      </c>
      <c r="AJ35" s="15">
        <v>20.956509095000001</v>
      </c>
      <c r="AK35" s="15">
        <v>150.64514435999999</v>
      </c>
      <c r="AL35" s="15">
        <v>20.496320873999998</v>
      </c>
      <c r="AM35" s="15">
        <v>0.66179877899999995</v>
      </c>
      <c r="AN35" s="15">
        <v>56.291807179999999</v>
      </c>
      <c r="AO35" s="15">
        <v>12.89735142</v>
      </c>
      <c r="AP35" s="15">
        <v>109.461174</v>
      </c>
      <c r="AQ35" s="15">
        <v>129.387919326</v>
      </c>
      <c r="AR35" s="15">
        <v>49.161300890999897</v>
      </c>
      <c r="AS35" s="15">
        <v>301.50070607999999</v>
      </c>
      <c r="AT35" s="15">
        <v>26.293421689999999</v>
      </c>
      <c r="AU35" s="15">
        <v>59.037695012999997</v>
      </c>
      <c r="AV35" s="15">
        <v>59.037458209999997</v>
      </c>
      <c r="AW35" s="15">
        <v>301.50057450000003</v>
      </c>
      <c r="AX35" s="15">
        <v>694.77569999999901</v>
      </c>
      <c r="AY35" s="15">
        <v>1610.1786609999999</v>
      </c>
      <c r="AZ35" s="15">
        <v>0.33511877339999901</v>
      </c>
      <c r="BA35" s="15">
        <v>0.3747247943</v>
      </c>
      <c r="BB35" s="15">
        <v>57.63855633</v>
      </c>
      <c r="BC35" s="15">
        <v>57.638490599999997</v>
      </c>
      <c r="BD35" s="15">
        <v>57.63855633</v>
      </c>
      <c r="BE35" s="15">
        <v>1.4019683549999999</v>
      </c>
      <c r="BF35" s="15">
        <v>91.821314124999901</v>
      </c>
      <c r="BG35" s="15">
        <v>91.821299163999896</v>
      </c>
      <c r="BH35" s="15">
        <v>9.0236636000000001E-4</v>
      </c>
      <c r="BI35" s="15">
        <v>8.6552775999999997E-5</v>
      </c>
      <c r="BJ35" s="15">
        <v>8.6552565E-5</v>
      </c>
      <c r="BK35" s="15">
        <v>9.0236985000000005E-4</v>
      </c>
      <c r="BL35" s="15">
        <v>97.02005887</v>
      </c>
      <c r="BM35" s="15">
        <v>97.020176840000005</v>
      </c>
      <c r="BN35" s="15">
        <v>3.35019426939E-2</v>
      </c>
      <c r="BO35" s="15">
        <v>86.090398962999998</v>
      </c>
      <c r="BP35" s="15">
        <v>1.3439664499999999</v>
      </c>
      <c r="BQ35" s="15">
        <v>497.565062879999</v>
      </c>
      <c r="BR35" s="15">
        <v>1.5575006569999901</v>
      </c>
      <c r="BS35" s="15">
        <v>3.0550082999999999E-2</v>
      </c>
      <c r="BT35" s="15">
        <v>5.4311257000000002E-2</v>
      </c>
      <c r="BU35" s="15">
        <v>5.9549929349999999</v>
      </c>
      <c r="BV35" s="15">
        <v>0</v>
      </c>
      <c r="BW35" s="15">
        <v>331.30865699999998</v>
      </c>
      <c r="BX35" s="15">
        <v>7.6514272170000002</v>
      </c>
      <c r="BY35" s="15">
        <v>7.4742538199999897</v>
      </c>
      <c r="BZ35" s="15">
        <v>551.70320800000002</v>
      </c>
      <c r="CA35" s="15">
        <v>551.70223599999997</v>
      </c>
      <c r="CB35" s="15">
        <v>1.7994610000000001E-2</v>
      </c>
      <c r="CC35" s="15">
        <v>3.0590969000000002E-3</v>
      </c>
      <c r="CD35" s="15">
        <v>1.4935564E-2</v>
      </c>
      <c r="CE35" s="15">
        <v>4103.6259680000003</v>
      </c>
      <c r="CF35" s="15">
        <v>10732.273789999999</v>
      </c>
      <c r="CG35" s="15">
        <v>1298.211865</v>
      </c>
      <c r="CH35" s="15">
        <v>1298.212119</v>
      </c>
      <c r="CI35" s="15">
        <v>0</v>
      </c>
      <c r="CJ35" s="15">
        <v>10732.2783</v>
      </c>
      <c r="CK35" s="15">
        <v>3.5873667999999999</v>
      </c>
      <c r="CL35" s="15">
        <v>123.59203512000001</v>
      </c>
      <c r="CM35" s="15">
        <v>1.36261506</v>
      </c>
      <c r="CN35" s="15">
        <v>1.5211951438E-3</v>
      </c>
      <c r="CO35" s="15">
        <v>0.15050488749999999</v>
      </c>
      <c r="CP35" s="15">
        <v>8.1744321080000001E-2</v>
      </c>
      <c r="CQ35" s="15">
        <v>1.471702957</v>
      </c>
      <c r="CR35" s="15">
        <v>0.34309686464</v>
      </c>
      <c r="CS35" s="15">
        <v>1638.4472264999999</v>
      </c>
      <c r="CT35" s="15">
        <v>1.921453096</v>
      </c>
      <c r="CU35" s="15">
        <v>0.51435206700000002</v>
      </c>
      <c r="CV35" s="15">
        <v>179.37765561999899</v>
      </c>
      <c r="CW35" s="15">
        <v>7.4071612116999903</v>
      </c>
      <c r="CX35" s="15">
        <v>0</v>
      </c>
      <c r="CY35" s="15">
        <v>0.76762740629999904</v>
      </c>
      <c r="CZ35" s="15">
        <v>6.4694776999999996E-6</v>
      </c>
      <c r="DA35" s="15">
        <v>0.12384475495</v>
      </c>
      <c r="DB35" s="15">
        <v>29.166996000000001</v>
      </c>
      <c r="DC35" s="15">
        <v>15.856263999999999</v>
      </c>
      <c r="DD35" s="15">
        <v>324.160075205</v>
      </c>
      <c r="DE35" s="15">
        <v>0.1922091954</v>
      </c>
      <c r="DF35" s="15">
        <v>4.689680215E-2</v>
      </c>
      <c r="DG35" s="15">
        <v>27.863598024999899</v>
      </c>
      <c r="DH35" s="15">
        <v>0.33076104340000001</v>
      </c>
      <c r="DI35" s="15">
        <v>21.929046573999901</v>
      </c>
      <c r="DJ35" s="15">
        <v>2.2647044189999899</v>
      </c>
      <c r="DK35" s="15">
        <v>0.84286211999999905</v>
      </c>
      <c r="DL35" s="15">
        <v>98.03814878</v>
      </c>
      <c r="DM35" s="15">
        <v>3.4349697460000002</v>
      </c>
      <c r="DN35" s="15">
        <v>17.360217747</v>
      </c>
      <c r="DO35" s="15">
        <v>0.90807695040000003</v>
      </c>
      <c r="DP35" s="15">
        <v>14.229979269999999</v>
      </c>
      <c r="DQ35" s="15">
        <v>7.0712248665999997E-2</v>
      </c>
      <c r="DR35" s="15">
        <v>0.42007931230000001</v>
      </c>
      <c r="DS35" s="15">
        <v>14.486759263</v>
      </c>
      <c r="DT35" s="15">
        <v>335.20139999999998</v>
      </c>
      <c r="DU35" s="15">
        <v>27.107450526000001</v>
      </c>
      <c r="DV35" s="15">
        <v>27.107343190000002</v>
      </c>
      <c r="DW35" s="15">
        <v>568.69169269999998</v>
      </c>
      <c r="DX35" s="15">
        <v>1.9311631838000001</v>
      </c>
      <c r="DY35" s="15">
        <v>1.9311611609999999</v>
      </c>
      <c r="DZ35" s="15">
        <v>5.404247685E-2</v>
      </c>
      <c r="EA35" s="15">
        <v>467.68397445999898</v>
      </c>
      <c r="EB35" s="15">
        <v>383.16460624500002</v>
      </c>
      <c r="EC35" s="15">
        <v>383.16476043</v>
      </c>
      <c r="ED35" s="15">
        <v>103.717231529999</v>
      </c>
      <c r="EE35" s="15">
        <v>84.305549954</v>
      </c>
      <c r="EF35" s="15">
        <v>11.1695081178999</v>
      </c>
      <c r="EG35" s="15">
        <v>4037.5153929999901</v>
      </c>
      <c r="EH35" s="15">
        <v>223.47079703999901</v>
      </c>
      <c r="EI35" s="15">
        <v>516.55593571999998</v>
      </c>
      <c r="EJ35" s="15">
        <v>223.47049204999999</v>
      </c>
      <c r="EK35" s="15">
        <f t="shared" ref="EK35:EK51" si="3">BL35+CF35+CG35</f>
        <v>12127.505713869999</v>
      </c>
      <c r="EL35" s="15">
        <f t="shared" ref="EL35:EL51" si="4">EM35+DD35</f>
        <v>680.56463424730487</v>
      </c>
      <c r="EM35" s="15">
        <f t="shared" ref="EM35:EM51" si="5">CR35+CT35+CU35+CV35+CW35+CX35+DA35+DE35+DF35+DG35+DH35+DI35+DJ35+DK35+DL35+DO35+DP35+DQ35</f>
        <v>356.40455904230481</v>
      </c>
      <c r="EN35" s="28"/>
      <c r="EO35" s="28"/>
      <c r="EP35" s="28"/>
      <c r="EQ35" s="28"/>
      <c r="ER35" s="28"/>
      <c r="ES35" s="28"/>
      <c r="ET35" s="28"/>
    </row>
    <row r="36" spans="1:150" x14ac:dyDescent="0.3">
      <c r="A36" s="17" t="s">
        <v>203</v>
      </c>
      <c r="B36" s="15">
        <v>1.2673731275</v>
      </c>
      <c r="C36" s="15">
        <v>3.8362183700000001</v>
      </c>
      <c r="D36" s="15">
        <v>181.7983571</v>
      </c>
      <c r="E36" s="15">
        <v>349.87337550000001</v>
      </c>
      <c r="F36" s="15">
        <v>32.992217099999998</v>
      </c>
      <c r="G36" s="15">
        <v>32.992203799999999</v>
      </c>
      <c r="H36" s="15">
        <v>349.87354979999998</v>
      </c>
      <c r="I36" s="15">
        <v>349.87354979999998</v>
      </c>
      <c r="J36" s="15">
        <v>79.287365300000005</v>
      </c>
      <c r="K36" s="15">
        <v>1.1887433220000001</v>
      </c>
      <c r="L36" s="15">
        <v>0.92454534199999905</v>
      </c>
      <c r="M36" s="15">
        <v>0.28205819999999998</v>
      </c>
      <c r="N36" s="15">
        <v>1.4102918000000001E-2</v>
      </c>
      <c r="O36" s="15">
        <v>0.26795518000000002</v>
      </c>
      <c r="P36" s="15">
        <v>678.79770159999998</v>
      </c>
      <c r="Q36" s="15">
        <v>0.59050497839999905</v>
      </c>
      <c r="R36" s="15">
        <v>678.79719811999996</v>
      </c>
      <c r="S36" s="15">
        <v>0.39431793267999998</v>
      </c>
      <c r="T36" s="15">
        <v>0.39431748786999998</v>
      </c>
      <c r="U36" s="15">
        <v>0.22822693975</v>
      </c>
      <c r="V36" s="15">
        <v>0.75309423448000001</v>
      </c>
      <c r="W36" s="15">
        <v>0.19881402266199999</v>
      </c>
      <c r="X36" s="15">
        <v>90.776137059999996</v>
      </c>
      <c r="Y36" s="15">
        <v>90.776263490000005</v>
      </c>
      <c r="Z36" s="15">
        <v>3821.7225790000002</v>
      </c>
      <c r="AA36" s="15">
        <v>3821.7225790000002</v>
      </c>
      <c r="AB36" s="15">
        <v>1.3854993E-3</v>
      </c>
      <c r="AC36" s="15">
        <v>1.9397110000000001E-4</v>
      </c>
      <c r="AD36" s="15">
        <v>1.1915318000000001E-3</v>
      </c>
      <c r="AE36" s="15">
        <v>0.41276542829999902</v>
      </c>
      <c r="AF36" s="15">
        <v>569902.49484000006</v>
      </c>
      <c r="AG36" s="15">
        <v>64020568.18</v>
      </c>
      <c r="AH36" s="15">
        <v>569902.38049999997</v>
      </c>
      <c r="AI36" s="15">
        <v>1.1107301546E-2</v>
      </c>
      <c r="AJ36" s="15">
        <v>131.22427407999999</v>
      </c>
      <c r="AK36" s="15">
        <v>937.78904269999998</v>
      </c>
      <c r="AL36" s="15">
        <v>124.67523011999999</v>
      </c>
      <c r="AM36" s="15">
        <v>3.9425491020000001</v>
      </c>
      <c r="AN36" s="15">
        <v>342.74364039999898</v>
      </c>
      <c r="AO36" s="15">
        <v>99.883976959999998</v>
      </c>
      <c r="AP36" s="15">
        <v>1245.1923099999999</v>
      </c>
      <c r="AQ36" s="15">
        <v>1073.19760604</v>
      </c>
      <c r="AR36" s="15">
        <v>457.43006305</v>
      </c>
      <c r="AS36" s="15">
        <v>3225.7195265</v>
      </c>
      <c r="AT36" s="15">
        <v>217.98137030000001</v>
      </c>
      <c r="AU36" s="15">
        <v>590.97782686999994</v>
      </c>
      <c r="AV36" s="15">
        <v>590.97808644999998</v>
      </c>
      <c r="AW36" s="15">
        <v>3225.7181673</v>
      </c>
      <c r="AX36" s="15">
        <v>7732.7785999999996</v>
      </c>
      <c r="AY36" s="15">
        <v>13534.816586000001</v>
      </c>
      <c r="AZ36" s="15">
        <v>2.2550523489999899</v>
      </c>
      <c r="BA36" s="15">
        <v>2.5919333489999898</v>
      </c>
      <c r="BB36" s="15">
        <v>404.78702329999999</v>
      </c>
      <c r="BC36" s="15">
        <v>404.787028999999</v>
      </c>
      <c r="BD36" s="15">
        <v>404.78702329999999</v>
      </c>
      <c r="BE36" s="15">
        <v>8.1883804399999995</v>
      </c>
      <c r="BF36" s="15">
        <v>959.21774744000004</v>
      </c>
      <c r="BG36" s="15">
        <v>959.21654592999903</v>
      </c>
      <c r="BH36" s="15">
        <v>1.218736E-2</v>
      </c>
      <c r="BI36" s="15">
        <v>1.1300093000000001E-3</v>
      </c>
      <c r="BJ36" s="15">
        <v>1.1300084E-3</v>
      </c>
      <c r="BK36" s="15">
        <v>1.2187353999999999E-2</v>
      </c>
      <c r="BL36" s="15">
        <v>699.03518099999997</v>
      </c>
      <c r="BM36" s="15">
        <v>699.03499499999998</v>
      </c>
      <c r="BN36" s="15">
        <v>0.28884184145399999</v>
      </c>
      <c r="BO36" s="15">
        <v>887.66338726000004</v>
      </c>
      <c r="BP36" s="15">
        <v>12.118237239999999</v>
      </c>
      <c r="BQ36" s="15">
        <v>3619.1922129999998</v>
      </c>
      <c r="BR36" s="15">
        <v>11.910272679999901</v>
      </c>
      <c r="BS36" s="15">
        <v>0.46645989999999998</v>
      </c>
      <c r="BT36" s="15">
        <v>0.82926180000000005</v>
      </c>
      <c r="BU36" s="15">
        <v>58.446431519999997</v>
      </c>
      <c r="BV36" s="15">
        <v>0</v>
      </c>
      <c r="BW36" s="15">
        <v>2796.6300999999999</v>
      </c>
      <c r="BX36" s="15">
        <v>55.658639100000002</v>
      </c>
      <c r="BY36" s="15">
        <v>54.385509499999998</v>
      </c>
      <c r="BZ36" s="15">
        <v>6782.0066399999996</v>
      </c>
      <c r="CA36" s="15">
        <v>6782.0134600000001</v>
      </c>
      <c r="CB36" s="15">
        <v>0.19461307</v>
      </c>
      <c r="CC36" s="15">
        <v>3.3084324999999998E-2</v>
      </c>
      <c r="CD36" s="15">
        <v>0.16152933</v>
      </c>
      <c r="CE36" s="15">
        <v>39419.010190000001</v>
      </c>
      <c r="CF36" s="15">
        <v>76320.868199999997</v>
      </c>
      <c r="CG36" s="15">
        <v>10359.497866</v>
      </c>
      <c r="CH36" s="15">
        <v>10359.497445000001</v>
      </c>
      <c r="CI36" s="15">
        <v>0</v>
      </c>
      <c r="CJ36" s="15">
        <v>76320.870299999995</v>
      </c>
      <c r="CK36" s="15">
        <v>25.55189</v>
      </c>
      <c r="CL36" s="15">
        <v>1064.6352429999999</v>
      </c>
      <c r="CM36" s="15">
        <v>9.6258839399999996</v>
      </c>
      <c r="CN36" s="15">
        <v>1.11072824825E-2</v>
      </c>
      <c r="CO36" s="15">
        <v>1.1075719588999999</v>
      </c>
      <c r="CP36" s="15">
        <v>0.61157939539999995</v>
      </c>
      <c r="CQ36" s="15">
        <v>10.70365033</v>
      </c>
      <c r="CR36" s="15">
        <v>2.8285194255000001</v>
      </c>
      <c r="CS36" s="15">
        <v>16796.972231</v>
      </c>
      <c r="CT36" s="15">
        <v>14.433477686</v>
      </c>
      <c r="CU36" s="15">
        <v>3.2703619179999999</v>
      </c>
      <c r="CV36" s="15">
        <v>1175.668541</v>
      </c>
      <c r="CW36" s="15">
        <v>113.58396152100001</v>
      </c>
      <c r="CX36" s="15">
        <v>0</v>
      </c>
      <c r="CY36" s="15">
        <v>5.6436272029999897</v>
      </c>
      <c r="CZ36" s="15">
        <v>6.4110009999999995E-5</v>
      </c>
      <c r="DA36" s="15">
        <v>1.1031810329</v>
      </c>
      <c r="DB36" s="15">
        <v>484.26053000000002</v>
      </c>
      <c r="DC36" s="15">
        <v>190.55966000000001</v>
      </c>
      <c r="DD36" s="15">
        <v>4681.7790179399999</v>
      </c>
      <c r="DE36" s="15">
        <v>2.3167564610000002</v>
      </c>
      <c r="DF36" s="15">
        <v>0.74340374339999904</v>
      </c>
      <c r="DG36" s="15">
        <v>398.38446328499901</v>
      </c>
      <c r="DH36" s="15">
        <v>3.026679401</v>
      </c>
      <c r="DI36" s="15">
        <v>181.76755743999999</v>
      </c>
      <c r="DJ36" s="15">
        <v>18.010427480000001</v>
      </c>
      <c r="DK36" s="15">
        <v>5.5779878399999996</v>
      </c>
      <c r="DL36" s="15">
        <v>762.61812899999995</v>
      </c>
      <c r="DM36" s="15">
        <v>23.332682249999898</v>
      </c>
      <c r="DN36" s="15">
        <v>158.45285200000001</v>
      </c>
      <c r="DO36" s="15">
        <v>5.9809665350000003</v>
      </c>
      <c r="DP36" s="15">
        <v>113.9949642</v>
      </c>
      <c r="DQ36" s="15">
        <v>0.76875135366999903</v>
      </c>
      <c r="DR36" s="15">
        <v>2.7935177559999902</v>
      </c>
      <c r="DS36" s="15">
        <v>106.798422899999</v>
      </c>
      <c r="DT36" s="15">
        <v>3361.0311999999999</v>
      </c>
      <c r="DU36" s="15">
        <v>292.82404461999897</v>
      </c>
      <c r="DV36" s="15">
        <v>292.82364686</v>
      </c>
      <c r="DW36" s="15">
        <v>4156.9384540000001</v>
      </c>
      <c r="DX36" s="15">
        <v>16.15948118</v>
      </c>
      <c r="DY36" s="15">
        <v>16.159456483</v>
      </c>
      <c r="DZ36" s="15">
        <v>0.308372745</v>
      </c>
      <c r="EA36" s="15">
        <v>4822.1203732000004</v>
      </c>
      <c r="EB36" s="15">
        <v>4008.2218845399998</v>
      </c>
      <c r="EC36" s="15">
        <v>4008.2258768000002</v>
      </c>
      <c r="ED36" s="15">
        <v>739.67860399999995</v>
      </c>
      <c r="EE36" s="15">
        <v>885.40409</v>
      </c>
      <c r="EF36" s="15">
        <v>117.092666867999</v>
      </c>
      <c r="EG36" s="15">
        <v>38828.606374000003</v>
      </c>
      <c r="EH36" s="15">
        <v>2224.9762145999998</v>
      </c>
      <c r="EI36" s="15">
        <v>5111.2543679999999</v>
      </c>
      <c r="EJ36" s="15">
        <v>2224.9731618999999</v>
      </c>
      <c r="EK36" s="15">
        <f t="shared" si="3"/>
        <v>87379.401247000002</v>
      </c>
      <c r="EL36" s="15">
        <f t="shared" si="4"/>
        <v>7485.857147262469</v>
      </c>
      <c r="EM36" s="15">
        <f t="shared" si="5"/>
        <v>2804.0781293224691</v>
      </c>
      <c r="EN36" s="28"/>
      <c r="EO36" s="28"/>
      <c r="EP36" s="28"/>
      <c r="EQ36" s="28"/>
      <c r="ER36" s="28"/>
      <c r="ES36" s="28"/>
      <c r="ET36" s="28"/>
    </row>
    <row r="37" spans="1:150" x14ac:dyDescent="0.3">
      <c r="A37" s="17" t="s">
        <v>204</v>
      </c>
      <c r="B37" s="15">
        <v>0.66202457299999995</v>
      </c>
      <c r="C37" s="15">
        <v>1.853053413</v>
      </c>
      <c r="D37" s="15">
        <v>82.891973399999998</v>
      </c>
      <c r="E37" s="15">
        <v>171.43210959999999</v>
      </c>
      <c r="F37" s="15">
        <v>17.463778300000001</v>
      </c>
      <c r="G37" s="15">
        <v>17.463780379999999</v>
      </c>
      <c r="H37" s="15">
        <v>171.4321382</v>
      </c>
      <c r="I37" s="15">
        <v>171.4321382</v>
      </c>
      <c r="J37" s="15">
        <v>38.991157270000002</v>
      </c>
      <c r="K37" s="15">
        <v>0.61972205199999997</v>
      </c>
      <c r="L37" s="15">
        <v>0.56223485899999903</v>
      </c>
      <c r="M37" s="15">
        <v>0.11240459</v>
      </c>
      <c r="N37" s="15">
        <v>5.6202365000000004E-3</v>
      </c>
      <c r="O37" s="15">
        <v>0.10678437</v>
      </c>
      <c r="P37" s="15">
        <v>302.86299810000003</v>
      </c>
      <c r="Q37" s="15">
        <v>0.30381405659999999</v>
      </c>
      <c r="R37" s="15">
        <v>302.86412464</v>
      </c>
      <c r="S37" s="15">
        <v>0.17966396916999999</v>
      </c>
      <c r="T37" s="15">
        <v>0.1796638217</v>
      </c>
      <c r="U37" s="15">
        <v>0.10091978046400001</v>
      </c>
      <c r="V37" s="15">
        <v>0.317208117003</v>
      </c>
      <c r="W37" s="15">
        <v>8.4959609327000002E-2</v>
      </c>
      <c r="X37" s="15">
        <v>44.345992529999997</v>
      </c>
      <c r="Y37" s="15">
        <v>44.345882099999997</v>
      </c>
      <c r="Z37" s="15">
        <v>1936.99463299999</v>
      </c>
      <c r="AA37" s="15">
        <v>1936.99463299999</v>
      </c>
      <c r="AB37" s="15">
        <v>5.1743670000000005E-4</v>
      </c>
      <c r="AC37" s="15">
        <v>7.2441754999999998E-5</v>
      </c>
      <c r="AD37" s="15">
        <v>4.4499585000000002E-4</v>
      </c>
      <c r="AE37" s="15">
        <v>0.20501714089999901</v>
      </c>
      <c r="AF37" s="15">
        <v>244485.92515</v>
      </c>
      <c r="AG37" s="15">
        <v>30332899.739999998</v>
      </c>
      <c r="AH37" s="15">
        <v>244485.92099999901</v>
      </c>
      <c r="AI37" s="15">
        <v>5.2371610462999896E-3</v>
      </c>
      <c r="AJ37" s="15">
        <v>73.171398999999994</v>
      </c>
      <c r="AK37" s="15">
        <v>515.98112839999999</v>
      </c>
      <c r="AL37" s="15">
        <v>69.007868220000006</v>
      </c>
      <c r="AM37" s="15">
        <v>2.1617548150000001</v>
      </c>
      <c r="AN37" s="15">
        <v>189.86668705</v>
      </c>
      <c r="AO37" s="15">
        <v>64.430647269999994</v>
      </c>
      <c r="AP37" s="15">
        <v>854.66488400000003</v>
      </c>
      <c r="AQ37" s="15">
        <v>492.12999560999998</v>
      </c>
      <c r="AR37" s="15">
        <v>210.69245248999999</v>
      </c>
      <c r="AS37" s="15">
        <v>1634.4401723999999</v>
      </c>
      <c r="AT37" s="15">
        <v>98.000664740000005</v>
      </c>
      <c r="AU37" s="15">
        <v>276.97897524000001</v>
      </c>
      <c r="AV37" s="15">
        <v>276.97926464</v>
      </c>
      <c r="AW37" s="15">
        <v>1634.4400037999901</v>
      </c>
      <c r="AX37" s="15">
        <v>3842.2145</v>
      </c>
      <c r="AY37" s="15">
        <v>6351.0890149999996</v>
      </c>
      <c r="AZ37" s="15">
        <v>1.173566967</v>
      </c>
      <c r="BA37" s="15">
        <v>1.3397605400000001</v>
      </c>
      <c r="BB37" s="15">
        <v>216.41368549999899</v>
      </c>
      <c r="BC37" s="15">
        <v>216.41339869999999</v>
      </c>
      <c r="BD37" s="15">
        <v>216.41368549999899</v>
      </c>
      <c r="BE37" s="15">
        <v>4.9344609999999998</v>
      </c>
      <c r="BF37" s="15">
        <v>473.18792250000001</v>
      </c>
      <c r="BG37" s="15">
        <v>473.18730753</v>
      </c>
      <c r="BH37" s="15">
        <v>4.3913169999999996E-3</v>
      </c>
      <c r="BI37" s="15">
        <v>4.2027683000000002E-4</v>
      </c>
      <c r="BJ37" s="15">
        <v>4.20278E-4</v>
      </c>
      <c r="BK37" s="15">
        <v>4.3912990000000004E-3</v>
      </c>
      <c r="BL37" s="15">
        <v>388.24527999999998</v>
      </c>
      <c r="BM37" s="15">
        <v>388.24496699999997</v>
      </c>
      <c r="BN37" s="15">
        <v>0.1223383348685</v>
      </c>
      <c r="BO37" s="15">
        <v>455.44071166999998</v>
      </c>
      <c r="BP37" s="15">
        <v>6.8128248830000002</v>
      </c>
      <c r="BQ37" s="15">
        <v>1958.0804691999999</v>
      </c>
      <c r="BR37" s="15">
        <v>5.4442214470000003</v>
      </c>
      <c r="BS37" s="15">
        <v>0.1558232</v>
      </c>
      <c r="BT37" s="15">
        <v>0.27701870000000001</v>
      </c>
      <c r="BU37" s="15">
        <v>24.730005909999999</v>
      </c>
      <c r="BV37" s="15">
        <v>0</v>
      </c>
      <c r="BW37" s="15">
        <v>1826.198494</v>
      </c>
      <c r="BX37" s="15">
        <v>28.267919970000001</v>
      </c>
      <c r="BY37" s="15">
        <v>27.3933626</v>
      </c>
      <c r="BZ37" s="15">
        <v>2760.2165799999998</v>
      </c>
      <c r="CA37" s="15">
        <v>2760.2114299999998</v>
      </c>
      <c r="CB37" s="15">
        <v>7.8652634999999999E-2</v>
      </c>
      <c r="CC37" s="15">
        <v>1.3370935E-2</v>
      </c>
      <c r="CD37" s="15">
        <v>6.5281599999999995E-2</v>
      </c>
      <c r="CE37" s="15">
        <v>19296.268362999999</v>
      </c>
      <c r="CF37" s="15">
        <v>42445.092329999999</v>
      </c>
      <c r="CG37" s="15">
        <v>5697.313725</v>
      </c>
      <c r="CH37" s="15">
        <v>5697.3129339999996</v>
      </c>
      <c r="CI37" s="15">
        <v>0</v>
      </c>
      <c r="CJ37" s="15">
        <v>42445.084739999998</v>
      </c>
      <c r="CK37" s="15">
        <v>17.526986999999998</v>
      </c>
      <c r="CL37" s="15">
        <v>513.34906920000003</v>
      </c>
      <c r="CM37" s="15">
        <v>4.8895882200000003</v>
      </c>
      <c r="CN37" s="15">
        <v>5.237160605E-3</v>
      </c>
      <c r="CO37" s="15">
        <v>0.52707171679999998</v>
      </c>
      <c r="CP37" s="15">
        <v>0.28997673839999999</v>
      </c>
      <c r="CQ37" s="15">
        <v>5.3455964299999996</v>
      </c>
      <c r="CR37" s="15">
        <v>1.3500276660999999</v>
      </c>
      <c r="CS37" s="15">
        <v>8187.5599609999999</v>
      </c>
      <c r="CT37" s="15">
        <v>7.0904401000000004</v>
      </c>
      <c r="CU37" s="15">
        <v>1.747216919</v>
      </c>
      <c r="CV37" s="15">
        <v>610.01257799999996</v>
      </c>
      <c r="CW37" s="15">
        <v>37.8893066279999</v>
      </c>
      <c r="CX37" s="15">
        <v>0</v>
      </c>
      <c r="CY37" s="15">
        <v>2.8085369149999999</v>
      </c>
      <c r="CZ37" s="15">
        <v>3.0930976E-5</v>
      </c>
      <c r="DA37" s="15">
        <v>0.50337454650000002</v>
      </c>
      <c r="DB37" s="15">
        <v>154.92023</v>
      </c>
      <c r="DC37" s="15">
        <v>78.366720000000001</v>
      </c>
      <c r="DD37" s="15">
        <v>1635.1117028000001</v>
      </c>
      <c r="DE37" s="15">
        <v>0.89736603500000001</v>
      </c>
      <c r="DF37" s="15">
        <v>0.24657589990000001</v>
      </c>
      <c r="DG37" s="15">
        <v>137.07199549000001</v>
      </c>
      <c r="DH37" s="15">
        <v>1.44401739</v>
      </c>
      <c r="DI37" s="15">
        <v>84.246228079999995</v>
      </c>
      <c r="DJ37" s="15">
        <v>8.6875932799999998</v>
      </c>
      <c r="DK37" s="15">
        <v>2.8726346749999898</v>
      </c>
      <c r="DL37" s="15">
        <v>363.32331859999999</v>
      </c>
      <c r="DM37" s="15">
        <v>12.506261009999999</v>
      </c>
      <c r="DN37" s="15">
        <v>74.543760410000004</v>
      </c>
      <c r="DO37" s="15">
        <v>3.1552759699999902</v>
      </c>
      <c r="DP37" s="15">
        <v>70.121816499999994</v>
      </c>
      <c r="DQ37" s="15">
        <v>0.30646547235999999</v>
      </c>
      <c r="DR37" s="15">
        <v>1.46134300499999</v>
      </c>
      <c r="DS37" s="15">
        <v>53.310792970000001</v>
      </c>
      <c r="DT37" s="15">
        <v>1642.0814</v>
      </c>
      <c r="DU37" s="15">
        <v>131.53087006000001</v>
      </c>
      <c r="DV37" s="15">
        <v>131.53113870000001</v>
      </c>
      <c r="DW37" s="15">
        <v>2245.5875209999999</v>
      </c>
      <c r="DX37" s="15">
        <v>7.5474030760000002</v>
      </c>
      <c r="DY37" s="15">
        <v>7.5474051879999902</v>
      </c>
      <c r="DZ37" s="15">
        <v>0.18752783440000001</v>
      </c>
      <c r="EA37" s="15">
        <v>2319.5964700999998</v>
      </c>
      <c r="EB37" s="15">
        <v>1938.3222066999999</v>
      </c>
      <c r="EC37" s="15">
        <v>1938.3241441</v>
      </c>
      <c r="ED37" s="15">
        <v>366.49871829999898</v>
      </c>
      <c r="EE37" s="15">
        <v>432.266854859999</v>
      </c>
      <c r="EF37" s="15">
        <v>57.534277889999998</v>
      </c>
      <c r="EG37" s="15">
        <v>19028.795483000002</v>
      </c>
      <c r="EH37" s="15">
        <v>1051.4360459</v>
      </c>
      <c r="EI37" s="15">
        <v>2394.14772759999</v>
      </c>
      <c r="EJ37" s="15">
        <v>1051.4373333000001</v>
      </c>
      <c r="EK37" s="15">
        <f t="shared" si="3"/>
        <v>48530.651335000002</v>
      </c>
      <c r="EL37" s="15">
        <f t="shared" si="4"/>
        <v>2966.0779340518602</v>
      </c>
      <c r="EM37" s="15">
        <f t="shared" si="5"/>
        <v>1330.9662312518599</v>
      </c>
      <c r="EN37" s="28"/>
      <c r="EO37" s="28"/>
      <c r="EP37" s="28"/>
      <c r="EQ37" s="28"/>
      <c r="ER37" s="28"/>
      <c r="ES37" s="28"/>
      <c r="ET37" s="28"/>
    </row>
    <row r="38" spans="1:150" x14ac:dyDescent="0.3">
      <c r="A38" s="17" t="s">
        <v>205</v>
      </c>
      <c r="B38" s="15">
        <v>0.94654178699999902</v>
      </c>
      <c r="C38" s="15">
        <v>2.6893447339999899</v>
      </c>
      <c r="D38" s="15">
        <v>112.66915593</v>
      </c>
      <c r="E38" s="15">
        <v>218.9244794</v>
      </c>
      <c r="F38" s="15">
        <v>21.909618699999999</v>
      </c>
      <c r="G38" s="15">
        <v>21.909602360000001</v>
      </c>
      <c r="H38" s="15">
        <v>218.9243093</v>
      </c>
      <c r="I38" s="15">
        <v>218.9243093</v>
      </c>
      <c r="J38" s="15">
        <v>51.826621199999998</v>
      </c>
      <c r="K38" s="15">
        <v>0.87184867099999996</v>
      </c>
      <c r="L38" s="15">
        <v>0.74575573799999995</v>
      </c>
      <c r="M38" s="15">
        <v>9.2118140000000001E-2</v>
      </c>
      <c r="N38" s="15">
        <v>4.6059107000000002E-3</v>
      </c>
      <c r="O38" s="15">
        <v>8.7512370000000006E-2</v>
      </c>
      <c r="P38" s="15">
        <v>463.75492085000002</v>
      </c>
      <c r="Q38" s="15">
        <v>0.39546243239999901</v>
      </c>
      <c r="R38" s="15">
        <v>463.75211443999899</v>
      </c>
      <c r="S38" s="15">
        <v>0.22802155237999999</v>
      </c>
      <c r="T38" s="15">
        <v>0.22802156382</v>
      </c>
      <c r="U38" s="15">
        <v>0.13379815346999999</v>
      </c>
      <c r="V38" s="15">
        <v>0.40803627016400001</v>
      </c>
      <c r="W38" s="15">
        <v>0.11415533809</v>
      </c>
      <c r="X38" s="15">
        <v>61.867223539999998</v>
      </c>
      <c r="Y38" s="15">
        <v>61.866981330000002</v>
      </c>
      <c r="Z38" s="15">
        <v>2114.8281019999999</v>
      </c>
      <c r="AA38" s="15">
        <v>2114.8281019999999</v>
      </c>
      <c r="AB38" s="15">
        <v>4.3989365999999998E-4</v>
      </c>
      <c r="AC38" s="15">
        <v>6.1584890000000007E-5</v>
      </c>
      <c r="AD38" s="15">
        <v>3.78308E-4</v>
      </c>
      <c r="AE38" s="15">
        <v>0.26824521239999999</v>
      </c>
      <c r="AF38" s="15">
        <v>252677.39257</v>
      </c>
      <c r="AG38" s="15">
        <v>23733941.780000001</v>
      </c>
      <c r="AH38" s="15">
        <v>252677.34306999901</v>
      </c>
      <c r="AI38" s="15">
        <v>6.5916231730000002E-3</v>
      </c>
      <c r="AJ38" s="15">
        <v>81.131653310000004</v>
      </c>
      <c r="AK38" s="15">
        <v>582.74016959999994</v>
      </c>
      <c r="AL38" s="15">
        <v>80.967765999999997</v>
      </c>
      <c r="AM38" s="15">
        <v>2.675092056</v>
      </c>
      <c r="AN38" s="15">
        <v>222.30365080000001</v>
      </c>
      <c r="AO38" s="15">
        <v>44.3000586</v>
      </c>
      <c r="AP38" s="15">
        <v>1174.5616829999999</v>
      </c>
      <c r="AQ38" s="15">
        <v>683.02411641000003</v>
      </c>
      <c r="AR38" s="15">
        <v>283.17488365999998</v>
      </c>
      <c r="AS38" s="15">
        <v>2075.5279918000001</v>
      </c>
      <c r="AT38" s="15">
        <v>135.73135546999899</v>
      </c>
      <c r="AU38" s="15">
        <v>379.68775964999998</v>
      </c>
      <c r="AV38" s="15">
        <v>379.68827199999998</v>
      </c>
      <c r="AW38" s="15">
        <v>2075.5269381999901</v>
      </c>
      <c r="AX38" s="15">
        <v>5664.5523999999996</v>
      </c>
      <c r="AY38" s="15">
        <v>8878.6967000000004</v>
      </c>
      <c r="AZ38" s="15">
        <v>1.6194303369999901</v>
      </c>
      <c r="BA38" s="15">
        <v>1.8839698819999999</v>
      </c>
      <c r="BB38" s="15">
        <v>291.91870729999999</v>
      </c>
      <c r="BC38" s="15">
        <v>291.9184697</v>
      </c>
      <c r="BD38" s="15">
        <v>291.91870729999999</v>
      </c>
      <c r="BE38" s="15">
        <v>6.6985814000000001</v>
      </c>
      <c r="BF38" s="15">
        <v>611.29213529599997</v>
      </c>
      <c r="BG38" s="15">
        <v>611.29115586600005</v>
      </c>
      <c r="BH38" s="15">
        <v>3.6654190000000001E-3</v>
      </c>
      <c r="BI38" s="15">
        <v>3.4873138000000002E-4</v>
      </c>
      <c r="BJ38" s="15">
        <v>3.487295E-4</v>
      </c>
      <c r="BK38" s="15">
        <v>3.6654354E-3</v>
      </c>
      <c r="BL38" s="15">
        <v>440.02783570000003</v>
      </c>
      <c r="BM38" s="15">
        <v>440.027927699999</v>
      </c>
      <c r="BN38" s="15">
        <v>0.15711658149999999</v>
      </c>
      <c r="BO38" s="15">
        <v>562.31192307000003</v>
      </c>
      <c r="BP38" s="15">
        <v>9.0486462450000005</v>
      </c>
      <c r="BQ38" s="15">
        <v>2515.6117780999998</v>
      </c>
      <c r="BR38" s="15">
        <v>7.1205918859999997</v>
      </c>
      <c r="BS38" s="15">
        <v>0.16289036000000001</v>
      </c>
      <c r="BT38" s="15">
        <v>0.28958285</v>
      </c>
      <c r="BU38" s="15">
        <v>27.524170205000001</v>
      </c>
      <c r="BV38" s="15">
        <v>0</v>
      </c>
      <c r="BW38" s="15">
        <v>1463.271673</v>
      </c>
      <c r="BX38" s="15">
        <v>39.244865019999999</v>
      </c>
      <c r="BY38" s="15">
        <v>38.644595719999998</v>
      </c>
      <c r="BZ38" s="15">
        <v>2476.2506899999998</v>
      </c>
      <c r="CA38" s="15">
        <v>2476.2502749999999</v>
      </c>
      <c r="CB38" s="15">
        <v>7.2311185E-2</v>
      </c>
      <c r="CC38" s="15">
        <v>1.2292901E-2</v>
      </c>
      <c r="CD38" s="15">
        <v>6.0018267E-2</v>
      </c>
      <c r="CE38" s="15">
        <v>25642.653050000001</v>
      </c>
      <c r="CF38" s="15">
        <v>49271.493799999997</v>
      </c>
      <c r="CG38" s="15">
        <v>5291.953606</v>
      </c>
      <c r="CH38" s="15">
        <v>5291.9503000000004</v>
      </c>
      <c r="CI38" s="15">
        <v>0</v>
      </c>
      <c r="CJ38" s="15">
        <v>49271.504099999998</v>
      </c>
      <c r="CK38" s="15">
        <v>12.067174</v>
      </c>
      <c r="CL38" s="15">
        <v>700.51009329999897</v>
      </c>
      <c r="CM38" s="15">
        <v>6.805151457</v>
      </c>
      <c r="CN38" s="15">
        <v>6.5916083893999998E-3</v>
      </c>
      <c r="CO38" s="15">
        <v>0.68637319149999998</v>
      </c>
      <c r="CP38" s="15">
        <v>0.3824002131</v>
      </c>
      <c r="CQ38" s="15">
        <v>7.5472489080000003</v>
      </c>
      <c r="CR38" s="15">
        <v>1.5610150457</v>
      </c>
      <c r="CS38" s="15">
        <v>10857.1080633</v>
      </c>
      <c r="CT38" s="15">
        <v>8.4022773900000001</v>
      </c>
      <c r="CU38" s="15">
        <v>2.096234065</v>
      </c>
      <c r="CV38" s="15">
        <v>692.52783520000003</v>
      </c>
      <c r="CW38" s="15">
        <v>41.673530929999998</v>
      </c>
      <c r="CX38" s="15">
        <v>0</v>
      </c>
      <c r="CY38" s="15">
        <v>3.9284720160000002</v>
      </c>
      <c r="CZ38" s="15">
        <v>2.4578131999999999E-5</v>
      </c>
      <c r="DA38" s="15">
        <v>0.57369565190000005</v>
      </c>
      <c r="DB38" s="15">
        <v>169.07611</v>
      </c>
      <c r="DC38" s="15">
        <v>67.460419999999999</v>
      </c>
      <c r="DD38" s="15">
        <v>1687.75702374</v>
      </c>
      <c r="DE38" s="15">
        <v>0.98685610400000001</v>
      </c>
      <c r="DF38" s="15">
        <v>0.27134087340000002</v>
      </c>
      <c r="DG38" s="15">
        <v>150.14746337</v>
      </c>
      <c r="DH38" s="15">
        <v>1.4246005739999901</v>
      </c>
      <c r="DI38" s="15">
        <v>94.341819630000003</v>
      </c>
      <c r="DJ38" s="15">
        <v>10.396286396000001</v>
      </c>
      <c r="DK38" s="15">
        <v>3.5057506900000002</v>
      </c>
      <c r="DL38" s="15">
        <v>420.064003299999</v>
      </c>
      <c r="DM38" s="15">
        <v>17.38534018</v>
      </c>
      <c r="DN38" s="15">
        <v>97.817065049999997</v>
      </c>
      <c r="DO38" s="15">
        <v>3.7633012039999998</v>
      </c>
      <c r="DP38" s="15">
        <v>50.342041799999997</v>
      </c>
      <c r="DQ38" s="15">
        <v>0.34647308723999998</v>
      </c>
      <c r="DR38" s="15">
        <v>2.0048619219999999</v>
      </c>
      <c r="DS38" s="15">
        <v>63.321545799999903</v>
      </c>
      <c r="DT38" s="15">
        <v>1119.3743999999999</v>
      </c>
      <c r="DU38" s="15">
        <v>104.23653084999999</v>
      </c>
      <c r="DV38" s="15">
        <v>104.23654027000001</v>
      </c>
      <c r="DW38" s="15">
        <v>2744.4263329999899</v>
      </c>
      <c r="DX38" s="15">
        <v>11.34371887</v>
      </c>
      <c r="DY38" s="15">
        <v>11.34371475</v>
      </c>
      <c r="DZ38" s="15">
        <v>0.24873937500000001</v>
      </c>
      <c r="EA38" s="15">
        <v>3130.3787735999999</v>
      </c>
      <c r="EB38" s="15">
        <v>2606.6686485</v>
      </c>
      <c r="EC38" s="15">
        <v>2606.66984946</v>
      </c>
      <c r="ED38" s="15">
        <v>442.10357140000002</v>
      </c>
      <c r="EE38" s="15">
        <v>585.21579568000004</v>
      </c>
      <c r="EF38" s="15">
        <v>77.611887287000002</v>
      </c>
      <c r="EG38" s="15">
        <v>25304.659033</v>
      </c>
      <c r="EH38" s="15">
        <v>1422.4158450999901</v>
      </c>
      <c r="EI38" s="15">
        <v>3282.9159767000001</v>
      </c>
      <c r="EJ38" s="15">
        <v>1422.4167341999901</v>
      </c>
      <c r="EK38" s="15">
        <f t="shared" si="3"/>
        <v>55003.475241699998</v>
      </c>
      <c r="EL38" s="15">
        <f t="shared" si="4"/>
        <v>3170.181549051239</v>
      </c>
      <c r="EM38" s="15">
        <f t="shared" si="5"/>
        <v>1482.4245253112392</v>
      </c>
      <c r="EN38" s="28"/>
      <c r="EO38" s="28"/>
      <c r="EP38" s="28"/>
      <c r="EQ38" s="28"/>
      <c r="ER38" s="28"/>
      <c r="ES38" s="28"/>
      <c r="ET38" s="28"/>
    </row>
    <row r="39" spans="1:150" x14ac:dyDescent="0.3">
      <c r="A39" s="17" t="s">
        <v>206</v>
      </c>
      <c r="B39" s="15">
        <v>1.4462815579999999</v>
      </c>
      <c r="C39" s="15">
        <v>4.389970098</v>
      </c>
      <c r="D39" s="15">
        <v>197.04242300000001</v>
      </c>
      <c r="E39" s="15">
        <v>389.33422299999899</v>
      </c>
      <c r="F39" s="15">
        <v>35.617744999999999</v>
      </c>
      <c r="G39" s="15">
        <v>35.617818200000002</v>
      </c>
      <c r="H39" s="15">
        <v>389.33422439999998</v>
      </c>
      <c r="I39" s="15">
        <v>389.33422439999998</v>
      </c>
      <c r="J39" s="15">
        <v>86.6610589</v>
      </c>
      <c r="K39" s="15">
        <v>1.3352527300000001</v>
      </c>
      <c r="L39" s="15">
        <v>1.03264293</v>
      </c>
      <c r="M39" s="15">
        <v>0.25085974</v>
      </c>
      <c r="N39" s="15">
        <v>1.2542948E-2</v>
      </c>
      <c r="O39" s="15">
        <v>0.23831595</v>
      </c>
      <c r="P39" s="15">
        <v>777.49568144</v>
      </c>
      <c r="Q39" s="15">
        <v>0.62882310899999905</v>
      </c>
      <c r="R39" s="15">
        <v>777.49615986000003</v>
      </c>
      <c r="S39" s="15">
        <v>0.43062412191999999</v>
      </c>
      <c r="T39" s="15">
        <v>0.43062508497999902</v>
      </c>
      <c r="U39" s="15">
        <v>0.254531051136</v>
      </c>
      <c r="V39" s="15">
        <v>0.85124040032000003</v>
      </c>
      <c r="W39" s="15">
        <v>0.22525168196699999</v>
      </c>
      <c r="X39" s="15">
        <v>110.86290609</v>
      </c>
      <c r="Y39" s="15">
        <v>110.86301555</v>
      </c>
      <c r="Z39" s="15">
        <v>4176.8478759999998</v>
      </c>
      <c r="AA39" s="15">
        <v>4176.8478759999998</v>
      </c>
      <c r="AB39" s="15">
        <v>1.2263603E-3</v>
      </c>
      <c r="AC39" s="15">
        <v>1.7169055E-4</v>
      </c>
      <c r="AD39" s="15">
        <v>1.0546710999999999E-3</v>
      </c>
      <c r="AE39" s="15">
        <v>0.44262907809999902</v>
      </c>
      <c r="AF39" s="15">
        <v>562309.82157000003</v>
      </c>
      <c r="AG39" s="15">
        <v>60268186.719999999</v>
      </c>
      <c r="AH39" s="15">
        <v>562309.54926</v>
      </c>
      <c r="AI39" s="15">
        <v>1.1927614894E-2</v>
      </c>
      <c r="AJ39" s="15">
        <v>127.37477583</v>
      </c>
      <c r="AK39" s="15">
        <v>911.16240719999996</v>
      </c>
      <c r="AL39" s="15">
        <v>123.20949880000001</v>
      </c>
      <c r="AM39" s="15">
        <v>3.9846583770000001</v>
      </c>
      <c r="AN39" s="15">
        <v>338.5866954</v>
      </c>
      <c r="AO39" s="15">
        <v>87.825485099999995</v>
      </c>
      <c r="AP39" s="15">
        <v>1510.3402599999999</v>
      </c>
      <c r="AQ39" s="15">
        <v>1192.21465812</v>
      </c>
      <c r="AR39" s="15">
        <v>517.71015790000001</v>
      </c>
      <c r="AS39" s="15">
        <v>3490.9651159999999</v>
      </c>
      <c r="AT39" s="15">
        <v>239.12071922999999</v>
      </c>
      <c r="AU39" s="15">
        <v>657.29348815999901</v>
      </c>
      <c r="AV39" s="15">
        <v>657.29309060000003</v>
      </c>
      <c r="AW39" s="15">
        <v>3490.9631899999999</v>
      </c>
      <c r="AX39" s="15">
        <v>8973.5192999999999</v>
      </c>
      <c r="AY39" s="15">
        <v>15325.115159999999</v>
      </c>
      <c r="AZ39" s="15">
        <v>2.4899790959999999</v>
      </c>
      <c r="BA39" s="15">
        <v>2.9155145899999999</v>
      </c>
      <c r="BB39" s="15">
        <v>458.58051999999998</v>
      </c>
      <c r="BC39" s="15">
        <v>458.58105999999998</v>
      </c>
      <c r="BD39" s="15">
        <v>458.58051999999998</v>
      </c>
      <c r="BE39" s="15">
        <v>9.3438032199999999</v>
      </c>
      <c r="BF39" s="15">
        <v>1035.5107655199999</v>
      </c>
      <c r="BG39" s="15">
        <v>1035.5110545499999</v>
      </c>
      <c r="BH39" s="15">
        <v>1.0686078E-2</v>
      </c>
      <c r="BI39" s="15">
        <v>9.9512850000000003E-4</v>
      </c>
      <c r="BJ39" s="15">
        <v>9.9512839999999999E-4</v>
      </c>
      <c r="BK39" s="15">
        <v>1.0686091E-2</v>
      </c>
      <c r="BL39" s="15">
        <v>749.71266999999898</v>
      </c>
      <c r="BM39" s="15">
        <v>749.71202599999901</v>
      </c>
      <c r="BN39" s="15">
        <v>0.32558923713499999</v>
      </c>
      <c r="BO39" s="15">
        <v>950.18412549999903</v>
      </c>
      <c r="BP39" s="15">
        <v>13.550700909</v>
      </c>
      <c r="BQ39" s="15">
        <v>4098.0631978000001</v>
      </c>
      <c r="BR39" s="15">
        <v>12.578517785000001</v>
      </c>
      <c r="BS39" s="15">
        <v>0.41586309999999999</v>
      </c>
      <c r="BT39" s="15">
        <v>0.73931230000000003</v>
      </c>
      <c r="BU39" s="15">
        <v>54.068611750000002</v>
      </c>
      <c r="BV39" s="15">
        <v>0</v>
      </c>
      <c r="BW39" s="15">
        <v>2934.8346999999999</v>
      </c>
      <c r="BX39" s="15">
        <v>62.744388999999998</v>
      </c>
      <c r="BY39" s="15">
        <v>61.534911659999999</v>
      </c>
      <c r="BZ39" s="15">
        <v>6557.1591799999997</v>
      </c>
      <c r="CA39" s="15">
        <v>6557.1554500000002</v>
      </c>
      <c r="CB39" s="15">
        <v>0.17791425</v>
      </c>
      <c r="CC39" s="15">
        <v>3.0245401000000002E-2</v>
      </c>
      <c r="CD39" s="15">
        <v>0.14766867</v>
      </c>
      <c r="CE39" s="15">
        <v>43491.522609999898</v>
      </c>
      <c r="CF39" s="15">
        <v>82618.591999999902</v>
      </c>
      <c r="CG39" s="15">
        <v>10345.776900000001</v>
      </c>
      <c r="CH39" s="15">
        <v>10345.785550000001</v>
      </c>
      <c r="CI39" s="15">
        <v>0</v>
      </c>
      <c r="CJ39" s="15">
        <v>82618.603999999905</v>
      </c>
      <c r="CK39" s="15">
        <v>24.245612999999999</v>
      </c>
      <c r="CL39" s="15">
        <v>1195.2445044000001</v>
      </c>
      <c r="CM39" s="15">
        <v>10.7282704799999</v>
      </c>
      <c r="CN39" s="15">
        <v>1.1927621988999999E-2</v>
      </c>
      <c r="CO39" s="15">
        <v>1.2089429970000001</v>
      </c>
      <c r="CP39" s="15">
        <v>0.66788012429999999</v>
      </c>
      <c r="CQ39" s="15">
        <v>12.092967249999999</v>
      </c>
      <c r="CR39" s="15">
        <v>2.8798672917000001</v>
      </c>
      <c r="CS39" s="15">
        <v>18399.868999999999</v>
      </c>
      <c r="CT39" s="15">
        <v>14.88944521</v>
      </c>
      <c r="CU39" s="15">
        <v>3.2966693500000002</v>
      </c>
      <c r="CV39" s="15">
        <v>1158.6176688</v>
      </c>
      <c r="CW39" s="15">
        <v>102.740701282999</v>
      </c>
      <c r="CX39" s="15">
        <v>0</v>
      </c>
      <c r="CY39" s="15">
        <v>6.3253715499999998</v>
      </c>
      <c r="CZ39" s="15">
        <v>5.8789682999999997E-5</v>
      </c>
      <c r="DA39" s="15">
        <v>1.0973947803999999</v>
      </c>
      <c r="DB39" s="15">
        <v>430.41525000000001</v>
      </c>
      <c r="DC39" s="15">
        <v>174.47345000000001</v>
      </c>
      <c r="DD39" s="15">
        <v>4217.4302160999996</v>
      </c>
      <c r="DE39" s="15">
        <v>2.20591366499999</v>
      </c>
      <c r="DF39" s="15">
        <v>0.67767944270000002</v>
      </c>
      <c r="DG39" s="15">
        <v>361.69395653999999</v>
      </c>
      <c r="DH39" s="15">
        <v>2.8190967649999998</v>
      </c>
      <c r="DI39" s="15">
        <v>182.72632587000001</v>
      </c>
      <c r="DJ39" s="15">
        <v>19.117278119999899</v>
      </c>
      <c r="DK39" s="15">
        <v>5.78299117999999</v>
      </c>
      <c r="DL39" s="15">
        <v>780.40723700000001</v>
      </c>
      <c r="DM39" s="15">
        <v>27.033808449999999</v>
      </c>
      <c r="DN39" s="15">
        <v>172.42662605000001</v>
      </c>
      <c r="DO39" s="15">
        <v>6.0482172519999997</v>
      </c>
      <c r="DP39" s="15">
        <v>102.296556</v>
      </c>
      <c r="DQ39" s="15">
        <v>0.72725185869999998</v>
      </c>
      <c r="DR39" s="15">
        <v>3.0676580200000001</v>
      </c>
      <c r="DS39" s="15">
        <v>111.73933405</v>
      </c>
      <c r="DT39" s="15">
        <v>2749.4070000000002</v>
      </c>
      <c r="DU39" s="15">
        <v>277.72193290000001</v>
      </c>
      <c r="DV39" s="15">
        <v>277.72151910000002</v>
      </c>
      <c r="DW39" s="15">
        <v>4543.8491999999997</v>
      </c>
      <c r="DX39" s="15">
        <v>18.8711172</v>
      </c>
      <c r="DY39" s="15">
        <v>18.871110819999998</v>
      </c>
      <c r="DZ39" s="15">
        <v>0.34442761799999999</v>
      </c>
      <c r="EA39" s="15">
        <v>5327.7404306999997</v>
      </c>
      <c r="EB39" s="15">
        <v>4419.5211084000002</v>
      </c>
      <c r="EC39" s="15">
        <v>4419.5166647999904</v>
      </c>
      <c r="ED39" s="15">
        <v>776.62060199999996</v>
      </c>
      <c r="EE39" s="15">
        <v>982.17112471999997</v>
      </c>
      <c r="EF39" s="15">
        <v>129.74821793699999</v>
      </c>
      <c r="EG39" s="15">
        <v>42847.706899999997</v>
      </c>
      <c r="EH39" s="15">
        <v>2468.9266580999902</v>
      </c>
      <c r="EI39" s="15">
        <v>5691.6655969999902</v>
      </c>
      <c r="EJ39" s="15">
        <v>2468.92733</v>
      </c>
      <c r="EK39" s="15">
        <f t="shared" si="3"/>
        <v>93714.081569999893</v>
      </c>
      <c r="EL39" s="15">
        <f t="shared" si="4"/>
        <v>6965.4544665084986</v>
      </c>
      <c r="EM39" s="15">
        <f t="shared" si="5"/>
        <v>2748.024250408499</v>
      </c>
      <c r="EN39" s="28"/>
      <c r="EO39" s="28"/>
      <c r="EP39" s="28"/>
      <c r="EQ39" s="28"/>
      <c r="ER39" s="28"/>
      <c r="ES39" s="28"/>
      <c r="ET39" s="28"/>
    </row>
    <row r="40" spans="1:150" x14ac:dyDescent="0.3">
      <c r="A40" s="17" t="s">
        <v>207</v>
      </c>
      <c r="B40" s="15">
        <v>8.3873228999999994E-2</v>
      </c>
      <c r="C40" s="15">
        <v>0.26100425779999997</v>
      </c>
      <c r="D40" s="15">
        <v>12.921943739</v>
      </c>
      <c r="E40" s="15">
        <v>24.541814540000001</v>
      </c>
      <c r="F40" s="15">
        <v>2.0903263545000001</v>
      </c>
      <c r="G40" s="15">
        <v>2.090324538</v>
      </c>
      <c r="H40" s="15">
        <v>24.541988959999902</v>
      </c>
      <c r="I40" s="15">
        <v>24.541988959999902</v>
      </c>
      <c r="J40" s="15">
        <v>5.3767602009999997</v>
      </c>
      <c r="K40" s="15">
        <v>7.83531799E-2</v>
      </c>
      <c r="L40" s="15">
        <v>5.6812017799999899E-2</v>
      </c>
      <c r="M40" s="15">
        <v>1.8882423999999998E-2</v>
      </c>
      <c r="N40" s="15">
        <v>9.4412649999999995E-4</v>
      </c>
      <c r="O40" s="15">
        <v>1.7938418000000001E-2</v>
      </c>
      <c r="P40" s="15">
        <v>46.854082531499998</v>
      </c>
      <c r="Q40" s="15">
        <v>3.7808612589999999E-2</v>
      </c>
      <c r="R40" s="15">
        <v>46.854311658</v>
      </c>
      <c r="S40" s="15">
        <v>2.4902028686E-2</v>
      </c>
      <c r="T40" s="15">
        <v>2.4902179011E-2</v>
      </c>
      <c r="U40" s="15">
        <v>1.4826673535300001E-2</v>
      </c>
      <c r="V40" s="15">
        <v>4.7469850162199997E-2</v>
      </c>
      <c r="W40" s="15">
        <v>1.2968674507339999E-2</v>
      </c>
      <c r="X40" s="15">
        <v>8.0471650189999995</v>
      </c>
      <c r="Y40" s="15">
        <v>8.0471767389999993</v>
      </c>
      <c r="Z40" s="15">
        <v>280.20724960000001</v>
      </c>
      <c r="AA40" s="15">
        <v>280.20724960000001</v>
      </c>
      <c r="AB40" s="15">
        <v>9.3921480000000004E-5</v>
      </c>
      <c r="AC40" s="15">
        <v>1.3148996E-5</v>
      </c>
      <c r="AD40" s="15">
        <v>8.0772239999999995E-5</v>
      </c>
      <c r="AE40" s="15">
        <v>2.6686361209999999E-2</v>
      </c>
      <c r="AF40" s="15">
        <v>32413.639998999999</v>
      </c>
      <c r="AG40" s="15">
        <v>4149857.9785000002</v>
      </c>
      <c r="AH40" s="15">
        <v>32413.658678</v>
      </c>
      <c r="AI40" s="15">
        <v>7.007293033E-4</v>
      </c>
      <c r="AJ40" s="15">
        <v>7.837445496</v>
      </c>
      <c r="AK40" s="15">
        <v>55.204938485999897</v>
      </c>
      <c r="AL40" s="15">
        <v>7.7709725819999997</v>
      </c>
      <c r="AM40" s="15">
        <v>0.2467980025</v>
      </c>
      <c r="AN40" s="15">
        <v>21.35120701</v>
      </c>
      <c r="AO40" s="15">
        <v>5.55399802999999</v>
      </c>
      <c r="AP40" s="15">
        <v>92.047408599999997</v>
      </c>
      <c r="AQ40" s="15">
        <v>74.678586355999997</v>
      </c>
      <c r="AR40" s="15">
        <v>32.079866131000003</v>
      </c>
      <c r="AS40" s="15">
        <v>228.68944751000001</v>
      </c>
      <c r="AT40" s="15">
        <v>15.499248687</v>
      </c>
      <c r="AU40" s="15">
        <v>40.164027967999999</v>
      </c>
      <c r="AV40" s="15">
        <v>40.164160860999999</v>
      </c>
      <c r="AW40" s="15">
        <v>228.69030441000001</v>
      </c>
      <c r="AX40" s="15">
        <v>535.14864999999998</v>
      </c>
      <c r="AY40" s="15">
        <v>919.52867079999896</v>
      </c>
      <c r="AZ40" s="15">
        <v>0.1479704902</v>
      </c>
      <c r="BA40" s="15">
        <v>0.17151009</v>
      </c>
      <c r="BB40" s="15">
        <v>26.306677270000002</v>
      </c>
      <c r="BC40" s="15">
        <v>26.306673139999901</v>
      </c>
      <c r="BD40" s="15">
        <v>26.306677270000002</v>
      </c>
      <c r="BE40" s="15">
        <v>0.50479305429999999</v>
      </c>
      <c r="BF40" s="15">
        <v>67.384876148499998</v>
      </c>
      <c r="BG40" s="15">
        <v>67.384830579999999</v>
      </c>
      <c r="BH40" s="15">
        <v>8.3415490000000002E-4</v>
      </c>
      <c r="BI40" s="15">
        <v>7.6827499999999996E-5</v>
      </c>
      <c r="BJ40" s="15">
        <v>7.6828560000000002E-5</v>
      </c>
      <c r="BK40" s="15">
        <v>8.3416109999999996E-4</v>
      </c>
      <c r="BL40" s="15">
        <v>39.300513539999997</v>
      </c>
      <c r="BM40" s="15">
        <v>39.300374699999999</v>
      </c>
      <c r="BN40" s="15">
        <v>1.82078548051E-2</v>
      </c>
      <c r="BO40" s="15">
        <v>61.760130835999902</v>
      </c>
      <c r="BP40" s="15">
        <v>0.86324698479999995</v>
      </c>
      <c r="BQ40" s="15">
        <v>225.71660403999999</v>
      </c>
      <c r="BR40" s="15">
        <v>0.84506574540000001</v>
      </c>
      <c r="BS40" s="15">
        <v>3.7159472999999998E-2</v>
      </c>
      <c r="BT40" s="15">
        <v>6.6061289999999995E-2</v>
      </c>
      <c r="BU40" s="15">
        <v>4.3623577449999997</v>
      </c>
      <c r="BV40" s="15">
        <v>0</v>
      </c>
      <c r="BW40" s="15">
        <v>169.2584956</v>
      </c>
      <c r="BX40" s="15">
        <v>3.6973600099999899</v>
      </c>
      <c r="BY40" s="15">
        <v>3.6308800300000001</v>
      </c>
      <c r="BZ40" s="15">
        <v>421.80916000000002</v>
      </c>
      <c r="CA40" s="15">
        <v>421.80919999999998</v>
      </c>
      <c r="CB40" s="15">
        <v>1.2857672000000001E-2</v>
      </c>
      <c r="CC40" s="15">
        <v>2.1858086999999998E-3</v>
      </c>
      <c r="CD40" s="15">
        <v>1.0671893E-2</v>
      </c>
      <c r="CE40" s="15">
        <v>2680.8397837000002</v>
      </c>
      <c r="CF40" s="15">
        <v>4315.3169550000002</v>
      </c>
      <c r="CG40" s="15">
        <v>557.94740000000002</v>
      </c>
      <c r="CH40" s="15">
        <v>557.94615699999997</v>
      </c>
      <c r="CI40" s="15">
        <v>0</v>
      </c>
      <c r="CJ40" s="15">
        <v>4315.3141269999996</v>
      </c>
      <c r="CK40" s="15">
        <v>1.3210120999999999</v>
      </c>
      <c r="CL40" s="15">
        <v>72.854102305999902</v>
      </c>
      <c r="CM40" s="15">
        <v>0.63861648379999902</v>
      </c>
      <c r="CN40" s="15">
        <v>7.0072880902000004E-4</v>
      </c>
      <c r="CO40" s="15">
        <v>7.0843094154999994E-2</v>
      </c>
      <c r="CP40" s="15">
        <v>3.9654993526999999E-2</v>
      </c>
      <c r="CQ40" s="15">
        <v>0.71182803210000001</v>
      </c>
      <c r="CR40" s="15">
        <v>0.17788211806000001</v>
      </c>
      <c r="CS40" s="15">
        <v>1144.1595594999999</v>
      </c>
      <c r="CT40" s="15">
        <v>0.89758046799999902</v>
      </c>
      <c r="CU40" s="15">
        <v>0.20274372760000001</v>
      </c>
      <c r="CV40" s="15">
        <v>73.446690885999999</v>
      </c>
      <c r="CW40" s="15">
        <v>9.17382428989999</v>
      </c>
      <c r="CX40" s="15">
        <v>0</v>
      </c>
      <c r="CY40" s="15">
        <v>0.3774792817</v>
      </c>
      <c r="CZ40" s="15">
        <v>4.0807069999999997E-6</v>
      </c>
      <c r="DA40" s="15">
        <v>7.3446157444000001E-2</v>
      </c>
      <c r="DB40" s="15">
        <v>40.117429999999999</v>
      </c>
      <c r="DC40" s="15">
        <v>13.206065000000001</v>
      </c>
      <c r="DD40" s="15">
        <v>368.936128781999</v>
      </c>
      <c r="DE40" s="15">
        <v>0.17077090736</v>
      </c>
      <c r="DF40" s="15">
        <v>5.9501046096000001E-2</v>
      </c>
      <c r="DG40" s="15">
        <v>31.803925317200001</v>
      </c>
      <c r="DH40" s="15">
        <v>0.21184550690000001</v>
      </c>
      <c r="DI40" s="15">
        <v>11.846920416</v>
      </c>
      <c r="DJ40" s="15">
        <v>1.0769839337</v>
      </c>
      <c r="DK40" s="15">
        <v>0.34759168099999999</v>
      </c>
      <c r="DL40" s="15">
        <v>48.771477489999903</v>
      </c>
      <c r="DM40" s="15">
        <v>1.4986857769999999</v>
      </c>
      <c r="DN40" s="15">
        <v>11.387593758</v>
      </c>
      <c r="DO40" s="15">
        <v>0.3677572456</v>
      </c>
      <c r="DP40" s="15">
        <v>6.4512498899999997</v>
      </c>
      <c r="DQ40" s="15">
        <v>5.6524537149999998E-2</v>
      </c>
      <c r="DR40" s="15">
        <v>0.18278477083</v>
      </c>
      <c r="DS40" s="15">
        <v>6.5052789740000003</v>
      </c>
      <c r="DT40" s="15">
        <v>199.75854000000001</v>
      </c>
      <c r="DU40" s="15">
        <v>20.181070839</v>
      </c>
      <c r="DV40" s="15">
        <v>20.181056022</v>
      </c>
      <c r="DW40" s="15">
        <v>261.433175599999</v>
      </c>
      <c r="DX40" s="15">
        <v>1.1056649142999999</v>
      </c>
      <c r="DY40" s="15">
        <v>1.1056672165999999</v>
      </c>
      <c r="DZ40" s="15">
        <v>1.8949101499999999E-2</v>
      </c>
      <c r="EA40" s="15">
        <v>328.75675418200001</v>
      </c>
      <c r="EB40" s="15">
        <v>273.2049571</v>
      </c>
      <c r="EC40" s="15">
        <v>273.20555263799997</v>
      </c>
      <c r="ED40" s="15">
        <v>45.970007580000001</v>
      </c>
      <c r="EE40" s="15">
        <v>60.006554925000003</v>
      </c>
      <c r="EF40" s="15">
        <v>7.9535798280999996</v>
      </c>
      <c r="EG40" s="15">
        <v>2640.3677640000001</v>
      </c>
      <c r="EH40" s="15">
        <v>150.86104143</v>
      </c>
      <c r="EI40" s="15">
        <v>349.65757501600001</v>
      </c>
      <c r="EJ40" s="15">
        <v>150.86097224</v>
      </c>
      <c r="EK40" s="15">
        <f t="shared" si="3"/>
        <v>4912.5648685400001</v>
      </c>
      <c r="EL40" s="15">
        <f t="shared" si="4"/>
        <v>554.07284440000888</v>
      </c>
      <c r="EM40" s="15">
        <f t="shared" si="5"/>
        <v>185.1367156180099</v>
      </c>
      <c r="EN40" s="28"/>
      <c r="EO40" s="28"/>
      <c r="EP40" s="28"/>
      <c r="EQ40" s="28"/>
      <c r="ER40" s="28"/>
      <c r="ES40" s="28"/>
      <c r="ET40" s="28"/>
    </row>
    <row r="41" spans="1:150" x14ac:dyDescent="0.3">
      <c r="A41" s="17" t="s">
        <v>208</v>
      </c>
      <c r="B41" s="15">
        <v>0.68126557199999904</v>
      </c>
      <c r="C41" s="15">
        <v>1.9763556849999999</v>
      </c>
      <c r="D41" s="15">
        <v>80.728813129999907</v>
      </c>
      <c r="E41" s="15">
        <v>170.29065179999901</v>
      </c>
      <c r="F41" s="15">
        <v>16.78442416</v>
      </c>
      <c r="G41" s="15">
        <v>16.78442523</v>
      </c>
      <c r="H41" s="15">
        <v>170.29052009999899</v>
      </c>
      <c r="I41" s="15">
        <v>170.29052009999899</v>
      </c>
      <c r="J41" s="15">
        <v>37.739986899999998</v>
      </c>
      <c r="K41" s="15">
        <v>0.64317778800000003</v>
      </c>
      <c r="L41" s="15">
        <v>0.53307037800000001</v>
      </c>
      <c r="M41" s="15">
        <v>0.14420664</v>
      </c>
      <c r="N41" s="15">
        <v>7.2103310000000004E-3</v>
      </c>
      <c r="O41" s="15">
        <v>0.13699625000000001</v>
      </c>
      <c r="P41" s="15">
        <v>367.36827868</v>
      </c>
      <c r="Q41" s="15">
        <v>0.32356572259999999</v>
      </c>
      <c r="R41" s="15">
        <v>367.36817566000002</v>
      </c>
      <c r="S41" s="15">
        <v>0.20193602670999999</v>
      </c>
      <c r="T41" s="15">
        <v>0.20193572169999999</v>
      </c>
      <c r="U41" s="15">
        <v>0.114071450366</v>
      </c>
      <c r="V41" s="15">
        <v>0.36713247632499901</v>
      </c>
      <c r="W41" s="15">
        <v>9.7170946203E-2</v>
      </c>
      <c r="X41" s="15">
        <v>44.710806869999999</v>
      </c>
      <c r="Y41" s="15">
        <v>44.710699269999999</v>
      </c>
      <c r="Z41" s="15">
        <v>1660.3464080000001</v>
      </c>
      <c r="AA41" s="15">
        <v>1660.3464080000001</v>
      </c>
      <c r="AB41" s="15">
        <v>7.0577650000000003E-4</v>
      </c>
      <c r="AC41" s="15">
        <v>9.8808969999999993E-5</v>
      </c>
      <c r="AD41" s="15">
        <v>6.0696929999999995E-4</v>
      </c>
      <c r="AE41" s="15">
        <v>0.22146706629999999</v>
      </c>
      <c r="AF41" s="15">
        <v>314064.13824</v>
      </c>
      <c r="AG41" s="15">
        <v>32895620.9249999</v>
      </c>
      <c r="AH41" s="15">
        <v>314064.14457</v>
      </c>
      <c r="AI41" s="15">
        <v>5.8134235527000002E-3</v>
      </c>
      <c r="AJ41" s="15">
        <v>71.903239889999995</v>
      </c>
      <c r="AK41" s="15">
        <v>511.8239044</v>
      </c>
      <c r="AL41" s="15">
        <v>70.673325599999998</v>
      </c>
      <c r="AM41" s="15">
        <v>2.2832953649999999</v>
      </c>
      <c r="AN41" s="15">
        <v>194.16501482999999</v>
      </c>
      <c r="AO41" s="15">
        <v>47.91752426</v>
      </c>
      <c r="AP41" s="15">
        <v>1047.8282799999999</v>
      </c>
      <c r="AQ41" s="15">
        <v>503.66726483999997</v>
      </c>
      <c r="AR41" s="15">
        <v>214.03797732999999</v>
      </c>
      <c r="AS41" s="15">
        <v>2118.3750805999998</v>
      </c>
      <c r="AT41" s="15">
        <v>98.074590479999998</v>
      </c>
      <c r="AU41" s="15">
        <v>345.92289529999999</v>
      </c>
      <c r="AV41" s="15">
        <v>345.92283555</v>
      </c>
      <c r="AW41" s="15">
        <v>2118.3765239999998</v>
      </c>
      <c r="AX41" s="15">
        <v>5255.1671999999999</v>
      </c>
      <c r="AY41" s="15">
        <v>6703.7488370000001</v>
      </c>
      <c r="AZ41" s="15">
        <v>1.226728856</v>
      </c>
      <c r="BA41" s="15">
        <v>1.38952056</v>
      </c>
      <c r="BB41" s="15">
        <v>216.18679699999899</v>
      </c>
      <c r="BC41" s="15">
        <v>216.18719239999999</v>
      </c>
      <c r="BD41" s="15">
        <v>216.18679699999899</v>
      </c>
      <c r="BE41" s="15">
        <v>4.7329928199999998</v>
      </c>
      <c r="BF41" s="15">
        <v>588.28482733999999</v>
      </c>
      <c r="BG41" s="15">
        <v>588.28455180999902</v>
      </c>
      <c r="BH41" s="15">
        <v>6.1559826000000002E-3</v>
      </c>
      <c r="BI41" s="15">
        <v>5.7289655999999997E-4</v>
      </c>
      <c r="BJ41" s="15">
        <v>5.7289446999999997E-4</v>
      </c>
      <c r="BK41" s="15">
        <v>6.1559943000000002E-3</v>
      </c>
      <c r="BL41" s="15">
        <v>386.27938899999998</v>
      </c>
      <c r="BM41" s="15">
        <v>386.279911499999</v>
      </c>
      <c r="BN41" s="15">
        <v>0.14131541110699999</v>
      </c>
      <c r="BO41" s="15">
        <v>571.90160702000003</v>
      </c>
      <c r="BP41" s="15">
        <v>7.6653574100000004</v>
      </c>
      <c r="BQ41" s="15">
        <v>1972.1675081999999</v>
      </c>
      <c r="BR41" s="15">
        <v>5.1793141760000001</v>
      </c>
      <c r="BS41" s="15">
        <v>0.18743288999999999</v>
      </c>
      <c r="BT41" s="15">
        <v>0.33321395999999998</v>
      </c>
      <c r="BU41" s="15">
        <v>26.653000909999999</v>
      </c>
      <c r="BV41" s="15">
        <v>0</v>
      </c>
      <c r="BW41" s="15">
        <v>1468.729527</v>
      </c>
      <c r="BX41" s="15">
        <v>29.136949569999999</v>
      </c>
      <c r="BY41" s="15">
        <v>28.479180769999999</v>
      </c>
      <c r="BZ41" s="15">
        <v>3509.1108300000001</v>
      </c>
      <c r="CA41" s="15">
        <v>3509.1069200000002</v>
      </c>
      <c r="CB41" s="15">
        <v>0.10169422</v>
      </c>
      <c r="CC41" s="15">
        <v>1.7288020000000001E-2</v>
      </c>
      <c r="CD41" s="15">
        <v>8.4406220000000004E-2</v>
      </c>
      <c r="CE41" s="15">
        <v>23341.611150000001</v>
      </c>
      <c r="CF41" s="15">
        <v>42668.591500000002</v>
      </c>
      <c r="CG41" s="15">
        <v>5230.0559199999998</v>
      </c>
      <c r="CH41" s="15">
        <v>5230.05825</v>
      </c>
      <c r="CI41" s="15">
        <v>0</v>
      </c>
      <c r="CJ41" s="15">
        <v>42668.5838</v>
      </c>
      <c r="CK41" s="15">
        <v>13.285945999999999</v>
      </c>
      <c r="CL41" s="15">
        <v>556.60496020000005</v>
      </c>
      <c r="CM41" s="15">
        <v>5.1237910959999997</v>
      </c>
      <c r="CN41" s="15">
        <v>5.8134185409999999E-3</v>
      </c>
      <c r="CO41" s="15">
        <v>0.57895164069999905</v>
      </c>
      <c r="CP41" s="15">
        <v>0.31863766603999999</v>
      </c>
      <c r="CQ41" s="15">
        <v>5.6409860399999996</v>
      </c>
      <c r="CR41" s="15">
        <v>1.5362215465</v>
      </c>
      <c r="CS41" s="15">
        <v>10321.837905999901</v>
      </c>
      <c r="CT41" s="15">
        <v>7.8911898200000001</v>
      </c>
      <c r="CU41" s="15">
        <v>1.85852587</v>
      </c>
      <c r="CV41" s="15">
        <v>606.902427899999</v>
      </c>
      <c r="CW41" s="15">
        <v>44.231739965999999</v>
      </c>
      <c r="CX41" s="15">
        <v>0</v>
      </c>
      <c r="CY41" s="15">
        <v>2.9530642760000001</v>
      </c>
      <c r="CZ41" s="15">
        <v>3.3644194999999998E-5</v>
      </c>
      <c r="DA41" s="15">
        <v>0.56697376420000001</v>
      </c>
      <c r="DB41" s="15">
        <v>180.78996000000001</v>
      </c>
      <c r="DC41" s="15">
        <v>92.286190000000005</v>
      </c>
      <c r="DD41" s="15">
        <v>1898.1273698</v>
      </c>
      <c r="DE41" s="15">
        <v>1.027304636</v>
      </c>
      <c r="DF41" s="15">
        <v>0.29343277979999999</v>
      </c>
      <c r="DG41" s="15">
        <v>158.57094363600001</v>
      </c>
      <c r="DH41" s="15">
        <v>1.4109388894999999</v>
      </c>
      <c r="DI41" s="15">
        <v>93.471527069999993</v>
      </c>
      <c r="DJ41" s="15">
        <v>10.15271946</v>
      </c>
      <c r="DK41" s="15">
        <v>3.08278498</v>
      </c>
      <c r="DL41" s="15">
        <v>399.24684839999998</v>
      </c>
      <c r="DM41" s="15">
        <v>12.5005861</v>
      </c>
      <c r="DN41" s="15">
        <v>79.762577590000006</v>
      </c>
      <c r="DO41" s="15">
        <v>3.4112173499999998</v>
      </c>
      <c r="DP41" s="15">
        <v>55.177347300000001</v>
      </c>
      <c r="DQ41" s="15">
        <v>0.34904846953000002</v>
      </c>
      <c r="DR41" s="15">
        <v>1.527554455</v>
      </c>
      <c r="DS41" s="15">
        <v>59.305578740000001</v>
      </c>
      <c r="DT41" s="15">
        <v>2052.5084999999999</v>
      </c>
      <c r="DU41" s="15">
        <v>150.11977884999999</v>
      </c>
      <c r="DV41" s="15">
        <v>150.11983466999999</v>
      </c>
      <c r="DW41" s="15">
        <v>2253.6308290000002</v>
      </c>
      <c r="DX41" s="15">
        <v>8.2765708700000005</v>
      </c>
      <c r="DY41" s="15">
        <v>8.2765615399999994</v>
      </c>
      <c r="DZ41" s="15">
        <v>0.177800237</v>
      </c>
      <c r="EA41" s="15">
        <v>2954.6847988999998</v>
      </c>
      <c r="EB41" s="15">
        <v>2500.4201412399998</v>
      </c>
      <c r="EC41" s="15">
        <v>2500.41552059999</v>
      </c>
      <c r="ED41" s="15">
        <v>397.36291599999998</v>
      </c>
      <c r="EE41" s="15">
        <v>562.93573543000002</v>
      </c>
      <c r="EF41" s="15">
        <v>74.590045119999999</v>
      </c>
      <c r="EG41" s="15">
        <v>23066.291999999899</v>
      </c>
      <c r="EH41" s="15">
        <v>1302.2687543</v>
      </c>
      <c r="EI41" s="15">
        <v>2916.5740489999998</v>
      </c>
      <c r="EJ41" s="15">
        <v>1302.2679387999999</v>
      </c>
      <c r="EK41" s="15">
        <f t="shared" si="3"/>
        <v>48284.926809000004</v>
      </c>
      <c r="EL41" s="15">
        <f t="shared" si="4"/>
        <v>3287.3085616375292</v>
      </c>
      <c r="EM41" s="15">
        <f t="shared" si="5"/>
        <v>1389.1811918375292</v>
      </c>
      <c r="EN41" s="28"/>
      <c r="EO41" s="28"/>
      <c r="EP41" s="28"/>
      <c r="EQ41" s="28"/>
      <c r="ER41" s="28"/>
      <c r="ES41" s="28"/>
      <c r="ET41" s="28"/>
    </row>
    <row r="42" spans="1:150" x14ac:dyDescent="0.3">
      <c r="A42" s="17" t="s">
        <v>209</v>
      </c>
      <c r="B42" s="15">
        <v>0.1879408383</v>
      </c>
      <c r="C42" s="15">
        <v>0.52814009200000001</v>
      </c>
      <c r="D42" s="15">
        <v>24.187859539999899</v>
      </c>
      <c r="E42" s="15">
        <v>46.50741747</v>
      </c>
      <c r="F42" s="15">
        <v>4.5684874300000002</v>
      </c>
      <c r="G42" s="15">
        <v>4.5684847250000002</v>
      </c>
      <c r="H42" s="15">
        <v>46.507498570000003</v>
      </c>
      <c r="I42" s="15">
        <v>46.507498570000003</v>
      </c>
      <c r="J42" s="15">
        <v>10.9131348</v>
      </c>
      <c r="K42" s="15">
        <v>0.17447069179999999</v>
      </c>
      <c r="L42" s="15">
        <v>0.15111619779999999</v>
      </c>
      <c r="M42" s="15">
        <v>2.5210407000000001E-2</v>
      </c>
      <c r="N42" s="15">
        <v>1.2605229999999999E-3</v>
      </c>
      <c r="O42" s="15">
        <v>2.3949990000000001E-2</v>
      </c>
      <c r="P42" s="15">
        <v>92.433425139999997</v>
      </c>
      <c r="Q42" s="15">
        <v>8.3490640849999895E-2</v>
      </c>
      <c r="R42" s="15">
        <v>92.433353280000006</v>
      </c>
      <c r="S42" s="15">
        <v>5.1687318156000001E-2</v>
      </c>
      <c r="T42" s="15">
        <v>5.1687274393999998E-2</v>
      </c>
      <c r="U42" s="15">
        <v>2.9292198244999901E-2</v>
      </c>
      <c r="V42" s="15">
        <v>9.5512317283799997E-2</v>
      </c>
      <c r="W42" s="15">
        <v>2.5111317494900001E-2</v>
      </c>
      <c r="X42" s="15">
        <v>10.775846341999999</v>
      </c>
      <c r="Y42" s="15">
        <v>10.775835332</v>
      </c>
      <c r="Z42" s="15">
        <v>384.74401289999997</v>
      </c>
      <c r="AA42" s="15">
        <v>384.74401289999997</v>
      </c>
      <c r="AB42" s="15">
        <v>1.2304134999999999E-4</v>
      </c>
      <c r="AC42" s="15">
        <v>1.7225660000000001E-5</v>
      </c>
      <c r="AD42" s="15">
        <v>1.05815176E-4</v>
      </c>
      <c r="AE42" s="15">
        <v>5.6675599569999999E-2</v>
      </c>
      <c r="AF42" s="15">
        <v>64238.957549999999</v>
      </c>
      <c r="AG42" s="15">
        <v>6063136.034</v>
      </c>
      <c r="AH42" s="15">
        <v>64238.970849999998</v>
      </c>
      <c r="AI42" s="15">
        <v>1.4781991624999999E-3</v>
      </c>
      <c r="AJ42" s="15">
        <v>17.751085610000001</v>
      </c>
      <c r="AK42" s="15">
        <v>129.21141087000001</v>
      </c>
      <c r="AL42" s="15">
        <v>17.24728077</v>
      </c>
      <c r="AM42" s="15">
        <v>0.566020104999999</v>
      </c>
      <c r="AN42" s="15">
        <v>47.354061080000001</v>
      </c>
      <c r="AO42" s="15">
        <v>9.7533061799999992</v>
      </c>
      <c r="AP42" s="15">
        <v>162.55233150000001</v>
      </c>
      <c r="AQ42" s="15">
        <v>140.22932218700001</v>
      </c>
      <c r="AR42" s="15">
        <v>55.140192642000002</v>
      </c>
      <c r="AS42" s="15">
        <v>395.26545970000001</v>
      </c>
      <c r="AT42" s="15">
        <v>28.469936609999898</v>
      </c>
      <c r="AU42" s="15">
        <v>73.255283714000001</v>
      </c>
      <c r="AV42" s="15">
        <v>73.255325873000004</v>
      </c>
      <c r="AW42" s="15">
        <v>395.26469969999999</v>
      </c>
      <c r="AX42" s="15">
        <v>984.95591000000002</v>
      </c>
      <c r="AY42" s="15">
        <v>1757.7184950000001</v>
      </c>
      <c r="AZ42" s="15">
        <v>0.32708871049999999</v>
      </c>
      <c r="BA42" s="15">
        <v>0.37651936529999902</v>
      </c>
      <c r="BB42" s="15">
        <v>57.064454359999999</v>
      </c>
      <c r="BC42" s="15">
        <v>57.0645472</v>
      </c>
      <c r="BD42" s="15">
        <v>57.064454359999999</v>
      </c>
      <c r="BE42" s="15">
        <v>1.3294321499999999</v>
      </c>
      <c r="BF42" s="15">
        <v>116.55964131099999</v>
      </c>
      <c r="BG42" s="15">
        <v>116.559563305</v>
      </c>
      <c r="BH42" s="15">
        <v>1.0404384E-3</v>
      </c>
      <c r="BI42" s="15">
        <v>9.7846349999999995E-5</v>
      </c>
      <c r="BJ42" s="15">
        <v>9.7846339999999995E-5</v>
      </c>
      <c r="BK42" s="15">
        <v>1.0404368999999999E-3</v>
      </c>
      <c r="BL42" s="15">
        <v>91.959475399999903</v>
      </c>
      <c r="BM42" s="15">
        <v>91.959359699999993</v>
      </c>
      <c r="BN42" s="15">
        <v>3.6703371114999897E-2</v>
      </c>
      <c r="BO42" s="15">
        <v>107.88680342000001</v>
      </c>
      <c r="BP42" s="15">
        <v>1.605494008</v>
      </c>
      <c r="BQ42" s="15">
        <v>496.16939669999903</v>
      </c>
      <c r="BR42" s="15">
        <v>1.5760955320000001</v>
      </c>
      <c r="BS42" s="15">
        <v>2.8257383000000001E-2</v>
      </c>
      <c r="BT42" s="15">
        <v>5.0235299999999997E-2</v>
      </c>
      <c r="BU42" s="15">
        <v>6.5842859210000002</v>
      </c>
      <c r="BV42" s="15">
        <v>0</v>
      </c>
      <c r="BW42" s="15">
        <v>283.19749300000001</v>
      </c>
      <c r="BX42" s="15">
        <v>7.83089998999999</v>
      </c>
      <c r="BY42" s="15">
        <v>7.6954257699999902</v>
      </c>
      <c r="BZ42" s="15">
        <v>610.84175699999901</v>
      </c>
      <c r="CA42" s="15">
        <v>610.84084299999995</v>
      </c>
      <c r="CB42" s="15">
        <v>1.9560655999999999E-2</v>
      </c>
      <c r="CC42" s="15">
        <v>3.3253207999999999E-3</v>
      </c>
      <c r="CD42" s="15">
        <v>1.6235369999999999E-2</v>
      </c>
      <c r="CE42" s="15">
        <v>4945.2726640000001</v>
      </c>
      <c r="CF42" s="15">
        <v>10248.64689</v>
      </c>
      <c r="CG42" s="15">
        <v>1154.326268</v>
      </c>
      <c r="CH42" s="15">
        <v>1154.3263260000001</v>
      </c>
      <c r="CI42" s="15">
        <v>0</v>
      </c>
      <c r="CJ42" s="15">
        <v>10248.64826</v>
      </c>
      <c r="CK42" s="15">
        <v>2.7436736000000002</v>
      </c>
      <c r="CL42" s="15">
        <v>138.52214844</v>
      </c>
      <c r="CM42" s="15">
        <v>1.3661342080000001</v>
      </c>
      <c r="CN42" s="15">
        <v>1.4781986802999999E-3</v>
      </c>
      <c r="CO42" s="15">
        <v>0.14948608645</v>
      </c>
      <c r="CP42" s="15">
        <v>8.1786771829999994E-2</v>
      </c>
      <c r="CQ42" s="15">
        <v>1.5151931109999901</v>
      </c>
      <c r="CR42" s="15">
        <v>0.32747037816000002</v>
      </c>
      <c r="CS42" s="15">
        <v>2067.9812505999998</v>
      </c>
      <c r="CT42" s="15">
        <v>1.807733</v>
      </c>
      <c r="CU42" s="15">
        <v>0.44848080699999998</v>
      </c>
      <c r="CV42" s="15">
        <v>157.87221853999901</v>
      </c>
      <c r="CW42" s="15">
        <v>6.5859293805999997</v>
      </c>
      <c r="CX42" s="15">
        <v>0</v>
      </c>
      <c r="CY42" s="15">
        <v>0.78567807239999998</v>
      </c>
      <c r="CZ42" s="15">
        <v>6.2952326999999999E-6</v>
      </c>
      <c r="DA42" s="15">
        <v>0.11551986459999999</v>
      </c>
      <c r="DB42" s="15">
        <v>25.129428999999998</v>
      </c>
      <c r="DC42" s="15">
        <v>15.322099</v>
      </c>
      <c r="DD42" s="15">
        <v>290.39533627999998</v>
      </c>
      <c r="DE42" s="15">
        <v>0.1806330082</v>
      </c>
      <c r="DF42" s="15">
        <v>4.31274044E-2</v>
      </c>
      <c r="DG42" s="15">
        <v>24.694753281999901</v>
      </c>
      <c r="DH42" s="15">
        <v>0.27472948930000002</v>
      </c>
      <c r="DI42" s="15">
        <v>20.682852283999999</v>
      </c>
      <c r="DJ42" s="15">
        <v>2.26737901299999</v>
      </c>
      <c r="DK42" s="15">
        <v>0.76217528899999898</v>
      </c>
      <c r="DL42" s="15">
        <v>92.351741320000002</v>
      </c>
      <c r="DM42" s="15">
        <v>3.43718764399999</v>
      </c>
      <c r="DN42" s="15">
        <v>19.842344985</v>
      </c>
      <c r="DO42" s="15">
        <v>0.80504322250000004</v>
      </c>
      <c r="DP42" s="15">
        <v>11.29686147</v>
      </c>
      <c r="DQ42" s="15">
        <v>6.4053004314000003E-2</v>
      </c>
      <c r="DR42" s="15">
        <v>0.40598847669999999</v>
      </c>
      <c r="DS42" s="15">
        <v>13.78964759</v>
      </c>
      <c r="DT42" s="15">
        <v>352.25366000000002</v>
      </c>
      <c r="DU42" s="15">
        <v>27.192058743999901</v>
      </c>
      <c r="DV42" s="15">
        <v>27.1920386</v>
      </c>
      <c r="DW42" s="15">
        <v>562.66541659999996</v>
      </c>
      <c r="DX42" s="15">
        <v>2.1636012539999898</v>
      </c>
      <c r="DY42" s="15">
        <v>2.1636035379999998</v>
      </c>
      <c r="DZ42" s="15">
        <v>5.0403295899999999E-2</v>
      </c>
      <c r="EA42" s="15">
        <v>594.83382714999902</v>
      </c>
      <c r="EB42" s="15">
        <v>493.36498764999902</v>
      </c>
      <c r="EC42" s="15">
        <v>493.36403003999999</v>
      </c>
      <c r="ED42" s="15">
        <v>97.546862469999994</v>
      </c>
      <c r="EE42" s="15">
        <v>109.49916408999999</v>
      </c>
      <c r="EF42" s="15">
        <v>14.491744589</v>
      </c>
      <c r="EG42" s="15">
        <v>4874.0862999999999</v>
      </c>
      <c r="EH42" s="15">
        <v>275.32965194000002</v>
      </c>
      <c r="EI42" s="15">
        <v>633.56325493999998</v>
      </c>
      <c r="EJ42" s="15">
        <v>275.32947890000003</v>
      </c>
      <c r="EK42" s="15">
        <f t="shared" si="3"/>
        <v>11494.9326334</v>
      </c>
      <c r="EL42" s="15">
        <f t="shared" si="4"/>
        <v>610.97603703707296</v>
      </c>
      <c r="EM42" s="15">
        <f t="shared" si="5"/>
        <v>320.58070075707292</v>
      </c>
      <c r="EN42" s="28"/>
      <c r="EO42" s="28"/>
      <c r="EP42" s="28"/>
      <c r="EQ42" s="28"/>
      <c r="ER42" s="28"/>
      <c r="ES42" s="28"/>
      <c r="ET42" s="28"/>
    </row>
    <row r="43" spans="1:150" x14ac:dyDescent="0.3">
      <c r="A43" s="17" t="s">
        <v>210</v>
      </c>
      <c r="B43" s="15">
        <v>0.93409519600000002</v>
      </c>
      <c r="C43" s="15">
        <v>2.6727870600000001</v>
      </c>
      <c r="D43" s="15">
        <v>112.36746969999901</v>
      </c>
      <c r="E43" s="15">
        <v>237.34001799999999</v>
      </c>
      <c r="F43" s="15">
        <v>23.826508759999999</v>
      </c>
      <c r="G43" s="15">
        <v>23.826529299999901</v>
      </c>
      <c r="H43" s="15">
        <v>237.34031039999999</v>
      </c>
      <c r="I43" s="15">
        <v>237.34031039999999</v>
      </c>
      <c r="J43" s="15">
        <v>52.951026400000003</v>
      </c>
      <c r="K43" s="15">
        <v>0.87680913500000002</v>
      </c>
      <c r="L43" s="15">
        <v>0.76206821299999905</v>
      </c>
      <c r="M43" s="15">
        <v>0.20832576999999999</v>
      </c>
      <c r="N43" s="15">
        <v>1.0416332E-2</v>
      </c>
      <c r="O43" s="15">
        <v>0.19791035000000001</v>
      </c>
      <c r="P43" s="15">
        <v>462.84417599999898</v>
      </c>
      <c r="Q43" s="15">
        <v>0.43532711139999902</v>
      </c>
      <c r="R43" s="15">
        <v>462.84506920000001</v>
      </c>
      <c r="S43" s="15">
        <v>0.27016177006999997</v>
      </c>
      <c r="T43" s="15">
        <v>0.27016189832999998</v>
      </c>
      <c r="U43" s="15">
        <v>0.15241233473999999</v>
      </c>
      <c r="V43" s="15">
        <v>0.49206142723000001</v>
      </c>
      <c r="W43" s="15">
        <v>0.12987800763099999</v>
      </c>
      <c r="X43" s="15">
        <v>58.294141879999998</v>
      </c>
      <c r="Y43" s="15">
        <v>58.294195989999999</v>
      </c>
      <c r="Z43" s="15">
        <v>2266.725261</v>
      </c>
      <c r="AA43" s="15">
        <v>2266.725261</v>
      </c>
      <c r="AB43" s="15">
        <v>1.0058563E-3</v>
      </c>
      <c r="AC43" s="15">
        <v>1.4081926E-4</v>
      </c>
      <c r="AD43" s="15">
        <v>8.6503730000000003E-4</v>
      </c>
      <c r="AE43" s="15">
        <v>0.29684343299999999</v>
      </c>
      <c r="AF43" s="15">
        <v>424685.31819999998</v>
      </c>
      <c r="AG43" s="15">
        <v>49313045.109999999</v>
      </c>
      <c r="AH43" s="15">
        <v>424685.34539999999</v>
      </c>
      <c r="AI43" s="15">
        <v>7.7735240509999998E-3</v>
      </c>
      <c r="AJ43" s="15">
        <v>101.32146109999999</v>
      </c>
      <c r="AK43" s="15">
        <v>721.43438899999899</v>
      </c>
      <c r="AL43" s="15">
        <v>96.341377539999996</v>
      </c>
      <c r="AM43" s="15">
        <v>3.0859671639999902</v>
      </c>
      <c r="AN43" s="15">
        <v>264.93299200000001</v>
      </c>
      <c r="AO43" s="15">
        <v>79.370299099999997</v>
      </c>
      <c r="AP43" s="15">
        <v>1034.5825970000001</v>
      </c>
      <c r="AQ43" s="15">
        <v>691.62750977999997</v>
      </c>
      <c r="AR43" s="15">
        <v>290.18978872999998</v>
      </c>
      <c r="AS43" s="15">
        <v>2446.2902921999998</v>
      </c>
      <c r="AT43" s="15">
        <v>135.03053684</v>
      </c>
      <c r="AU43" s="15">
        <v>427.0427722</v>
      </c>
      <c r="AV43" s="15">
        <v>427.04251864000003</v>
      </c>
      <c r="AW43" s="15">
        <v>2446.2874447999998</v>
      </c>
      <c r="AX43" s="15">
        <v>5901.5218999999997</v>
      </c>
      <c r="AY43" s="15">
        <v>9153.442035</v>
      </c>
      <c r="AZ43" s="15">
        <v>1.6641002309999999</v>
      </c>
      <c r="BA43" s="15">
        <v>1.896671674</v>
      </c>
      <c r="BB43" s="15">
        <v>299.59285899999998</v>
      </c>
      <c r="BC43" s="15">
        <v>299.59231699999998</v>
      </c>
      <c r="BD43" s="15">
        <v>299.59285899999998</v>
      </c>
      <c r="BE43" s="15">
        <v>6.7089660100000001</v>
      </c>
      <c r="BF43" s="15">
        <v>697.72594282</v>
      </c>
      <c r="BG43" s="15">
        <v>697.72534808</v>
      </c>
      <c r="BH43" s="15">
        <v>8.7589920000000002E-3</v>
      </c>
      <c r="BI43" s="15">
        <v>8.1896759999999997E-4</v>
      </c>
      <c r="BJ43" s="15">
        <v>8.1896747000000005E-4</v>
      </c>
      <c r="BK43" s="15">
        <v>8.7589699999999996E-3</v>
      </c>
      <c r="BL43" s="15">
        <v>551.36325999999997</v>
      </c>
      <c r="BM43" s="15">
        <v>551.36323600000003</v>
      </c>
      <c r="BN43" s="15">
        <v>0.18935371336199999</v>
      </c>
      <c r="BO43" s="15">
        <v>673.72761915000001</v>
      </c>
      <c r="BP43" s="15">
        <v>8.8613127699999996</v>
      </c>
      <c r="BQ43" s="15">
        <v>2789.0823386000002</v>
      </c>
      <c r="BR43" s="15">
        <v>7.26510839</v>
      </c>
      <c r="BS43" s="15">
        <v>0.30642390000000003</v>
      </c>
      <c r="BT43" s="15">
        <v>0.54475359999999995</v>
      </c>
      <c r="BU43" s="15">
        <v>34.824915179999998</v>
      </c>
      <c r="BV43" s="15">
        <v>0</v>
      </c>
      <c r="BW43" s="15">
        <v>2373.9544799999999</v>
      </c>
      <c r="BX43" s="15">
        <v>40.060109840000003</v>
      </c>
      <c r="BY43" s="15">
        <v>38.947923860000003</v>
      </c>
      <c r="BZ43" s="15">
        <v>5054.7078999999903</v>
      </c>
      <c r="CA43" s="15">
        <v>5054.7110700000003</v>
      </c>
      <c r="CB43" s="15">
        <v>0.14460474000000001</v>
      </c>
      <c r="CC43" s="15">
        <v>2.4582751E-2</v>
      </c>
      <c r="CD43" s="15">
        <v>0.120021716</v>
      </c>
      <c r="CE43" s="15">
        <v>28838.81122</v>
      </c>
      <c r="CF43" s="15">
        <v>60301.684399999998</v>
      </c>
      <c r="CG43" s="15">
        <v>8067.3560399999997</v>
      </c>
      <c r="CH43" s="15">
        <v>8067.3577399999904</v>
      </c>
      <c r="CI43" s="15">
        <v>0</v>
      </c>
      <c r="CJ43" s="15">
        <v>60301.6757</v>
      </c>
      <c r="CK43" s="15">
        <v>22.491547000000001</v>
      </c>
      <c r="CL43" s="15">
        <v>728.93631259999995</v>
      </c>
      <c r="CM43" s="15">
        <v>6.9601440400000003</v>
      </c>
      <c r="CN43" s="15">
        <v>7.7735179369999904E-3</v>
      </c>
      <c r="CO43" s="15">
        <v>0.77709495569999998</v>
      </c>
      <c r="CP43" s="15">
        <v>0.42672141829999999</v>
      </c>
      <c r="CQ43" s="15">
        <v>7.6596984060000004</v>
      </c>
      <c r="CR43" s="15">
        <v>2.0990113728000002</v>
      </c>
      <c r="CS43" s="15">
        <v>12423.924686</v>
      </c>
      <c r="CT43" s="15">
        <v>10.680306229999999</v>
      </c>
      <c r="CU43" s="15">
        <v>2.5067578429999999</v>
      </c>
      <c r="CV43" s="15">
        <v>858.44499929999995</v>
      </c>
      <c r="CW43" s="15">
        <v>73.437071529999997</v>
      </c>
      <c r="CX43" s="15">
        <v>0</v>
      </c>
      <c r="CY43" s="15">
        <v>4.0129968800000002</v>
      </c>
      <c r="CZ43" s="15">
        <v>5.0155482000000002E-5</v>
      </c>
      <c r="DA43" s="15">
        <v>0.81378623579999998</v>
      </c>
      <c r="DB43" s="15">
        <v>308.69747999999998</v>
      </c>
      <c r="DC43" s="15">
        <v>141.00470000000001</v>
      </c>
      <c r="DD43" s="15">
        <v>3112.6574357999998</v>
      </c>
      <c r="DE43" s="15">
        <v>1.5823051290000001</v>
      </c>
      <c r="DF43" s="15">
        <v>0.48236821079999997</v>
      </c>
      <c r="DG43" s="15">
        <v>260.14134245000002</v>
      </c>
      <c r="DH43" s="15">
        <v>2.189088854</v>
      </c>
      <c r="DI43" s="15">
        <v>131.74474203</v>
      </c>
      <c r="DJ43" s="15">
        <v>13.474366249999999</v>
      </c>
      <c r="DK43" s="15">
        <v>4.1816062299999999</v>
      </c>
      <c r="DL43" s="15">
        <v>553.02391549999902</v>
      </c>
      <c r="DM43" s="15">
        <v>17.400657280000001</v>
      </c>
      <c r="DN43" s="15">
        <v>101.54741403</v>
      </c>
      <c r="DO43" s="15">
        <v>4.5726129929999999</v>
      </c>
      <c r="DP43" s="15">
        <v>89.193940699999999</v>
      </c>
      <c r="DQ43" s="15">
        <v>0.52928566474000005</v>
      </c>
      <c r="DR43" s="15">
        <v>2.070343276</v>
      </c>
      <c r="DS43" s="15">
        <v>79.423671299999995</v>
      </c>
      <c r="DT43" s="15">
        <v>2769.5590000000002</v>
      </c>
      <c r="DU43" s="15">
        <v>221.51877827000001</v>
      </c>
      <c r="DV43" s="15">
        <v>221.51885329999999</v>
      </c>
      <c r="DW43" s="15">
        <v>3177.2817060000002</v>
      </c>
      <c r="DX43" s="15">
        <v>11.051406525000001</v>
      </c>
      <c r="DY43" s="15">
        <v>11.05140299</v>
      </c>
      <c r="DZ43" s="15">
        <v>0.25418005799999999</v>
      </c>
      <c r="EA43" s="15">
        <v>3555.7901698000001</v>
      </c>
      <c r="EB43" s="15">
        <v>2981.6160504999998</v>
      </c>
      <c r="EC43" s="15">
        <v>2981.6188446000001</v>
      </c>
      <c r="ED43" s="15">
        <v>536.78779599999996</v>
      </c>
      <c r="EE43" s="15">
        <v>666.66298229999995</v>
      </c>
      <c r="EF43" s="15">
        <v>88.103861116999994</v>
      </c>
      <c r="EG43" s="15">
        <v>28453.839249999899</v>
      </c>
      <c r="EH43" s="15">
        <v>1611.403507</v>
      </c>
      <c r="EI43" s="15">
        <v>3628.5011009999998</v>
      </c>
      <c r="EJ43" s="15">
        <v>1611.4033648</v>
      </c>
      <c r="EK43" s="15">
        <f t="shared" si="3"/>
        <v>68920.403699999995</v>
      </c>
      <c r="EL43" s="15">
        <f t="shared" si="4"/>
        <v>5121.7549423231385</v>
      </c>
      <c r="EM43" s="15">
        <f t="shared" si="5"/>
        <v>2009.0975065231387</v>
      </c>
      <c r="EN43" s="28"/>
      <c r="EO43" s="28"/>
      <c r="EP43" s="28"/>
      <c r="EQ43" s="28"/>
      <c r="ER43" s="28"/>
      <c r="ES43" s="28"/>
      <c r="ET43" s="28"/>
    </row>
    <row r="44" spans="1:150" x14ac:dyDescent="0.3">
      <c r="A44" s="17" t="s">
        <v>211</v>
      </c>
      <c r="B44" s="15">
        <v>2.7306705600000001</v>
      </c>
      <c r="C44" s="15">
        <v>7.2756987399999904</v>
      </c>
      <c r="D44" s="15">
        <v>318.4502</v>
      </c>
      <c r="E44" s="15">
        <v>696.93877799999996</v>
      </c>
      <c r="F44" s="15">
        <v>73.249200700000003</v>
      </c>
      <c r="G44" s="15">
        <v>73.249112699999998</v>
      </c>
      <c r="H44" s="15">
        <v>696.93862899999999</v>
      </c>
      <c r="I44" s="15">
        <v>696.93862899999999</v>
      </c>
      <c r="J44" s="15">
        <v>156.06226670000001</v>
      </c>
      <c r="K44" s="15">
        <v>2.56773381</v>
      </c>
      <c r="L44" s="15">
        <v>2.5264137729999998</v>
      </c>
      <c r="M44" s="15">
        <v>0.71937996000000004</v>
      </c>
      <c r="N44" s="15">
        <v>3.5968979999999998E-2</v>
      </c>
      <c r="O44" s="15">
        <v>0.68341050000000003</v>
      </c>
      <c r="P44" s="15">
        <v>1154.2219244999999</v>
      </c>
      <c r="Q44" s="15">
        <v>1.277020496</v>
      </c>
      <c r="R44" s="15">
        <v>1154.2199189999999</v>
      </c>
      <c r="S44" s="15">
        <v>0.70726504700000004</v>
      </c>
      <c r="T44" s="15">
        <v>0.70726411499999897</v>
      </c>
      <c r="U44" s="15">
        <v>0.38442686809999999</v>
      </c>
      <c r="V44" s="15">
        <v>1.1768125819999999</v>
      </c>
      <c r="W44" s="15">
        <v>0.31444664138</v>
      </c>
      <c r="X44" s="15">
        <v>167.4473002</v>
      </c>
      <c r="Y44" s="15">
        <v>167.44740630000001</v>
      </c>
      <c r="Z44" s="15">
        <v>7028.1509900000001</v>
      </c>
      <c r="AA44" s="15">
        <v>7028.1509900000001</v>
      </c>
      <c r="AB44" s="15">
        <v>3.4547718E-3</v>
      </c>
      <c r="AC44" s="15">
        <v>4.8366651999999998E-4</v>
      </c>
      <c r="AD44" s="15">
        <v>2.9710931999999998E-3</v>
      </c>
      <c r="AE44" s="15">
        <v>0.84391100899999905</v>
      </c>
      <c r="AF44" s="15">
        <v>1260264.44199999</v>
      </c>
      <c r="AG44" s="15">
        <v>169000127.5</v>
      </c>
      <c r="AH44" s="15">
        <v>1260264.4209999901</v>
      </c>
      <c r="AI44" s="15">
        <v>2.1112942135E-2</v>
      </c>
      <c r="AJ44" s="15">
        <v>326.25365929999998</v>
      </c>
      <c r="AK44" s="15">
        <v>2296.9787844000002</v>
      </c>
      <c r="AL44" s="15">
        <v>308.455541199999</v>
      </c>
      <c r="AM44" s="15">
        <v>10.192884510000001</v>
      </c>
      <c r="AN44" s="15">
        <v>849.25455729999999</v>
      </c>
      <c r="AO44" s="15">
        <v>286.92826739999998</v>
      </c>
      <c r="AP44" s="15">
        <v>3502.8409499999998</v>
      </c>
      <c r="AQ44" s="15">
        <v>1872.2679990499901</v>
      </c>
      <c r="AR44" s="15">
        <v>755.51738599999999</v>
      </c>
      <c r="AS44" s="15">
        <v>7039.9657955000002</v>
      </c>
      <c r="AT44" s="15">
        <v>369.18137100000001</v>
      </c>
      <c r="AU44" s="15">
        <v>1085.2961654999999</v>
      </c>
      <c r="AV44" s="15">
        <v>1085.294463</v>
      </c>
      <c r="AW44" s="15">
        <v>7039.9707636000003</v>
      </c>
      <c r="AX44" s="15">
        <v>15457.756600000001</v>
      </c>
      <c r="AY44" s="15">
        <v>24373.596399999999</v>
      </c>
      <c r="AZ44" s="15">
        <v>4.88660432</v>
      </c>
      <c r="BA44" s="15">
        <v>5.5254864899999996</v>
      </c>
      <c r="BB44" s="15">
        <v>905.84177199999999</v>
      </c>
      <c r="BC44" s="15">
        <v>905.84133299999996</v>
      </c>
      <c r="BD44" s="15">
        <v>905.84177199999999</v>
      </c>
      <c r="BE44" s="15">
        <v>21.629785849999902</v>
      </c>
      <c r="BF44" s="15">
        <v>1943.9036129000001</v>
      </c>
      <c r="BG44" s="15">
        <v>1943.9041981</v>
      </c>
      <c r="BH44" s="15">
        <v>3.0128018999999999E-2</v>
      </c>
      <c r="BI44" s="15">
        <v>2.8203937999999999E-3</v>
      </c>
      <c r="BJ44" s="15">
        <v>2.8204049999999998E-3</v>
      </c>
      <c r="BK44" s="15">
        <v>3.0128124999999999E-2</v>
      </c>
      <c r="BL44" s="15">
        <v>1646.004529</v>
      </c>
      <c r="BM44" s="15">
        <v>1646.00478</v>
      </c>
      <c r="BN44" s="15">
        <v>0.45597091613000001</v>
      </c>
      <c r="BO44" s="15">
        <v>1849.7312569999899</v>
      </c>
      <c r="BP44" s="15">
        <v>27.492420939999999</v>
      </c>
      <c r="BQ44" s="15">
        <v>8083.8962356000002</v>
      </c>
      <c r="BR44" s="15">
        <v>21.682756699999999</v>
      </c>
      <c r="BS44" s="15">
        <v>0.97528230000000005</v>
      </c>
      <c r="BT44" s="15">
        <v>1.7338349</v>
      </c>
      <c r="BU44" s="15">
        <v>113.50769493</v>
      </c>
      <c r="BV44" s="15">
        <v>0</v>
      </c>
      <c r="BW44" s="15">
        <v>7607.6764999999996</v>
      </c>
      <c r="BX44" s="15">
        <v>115.3840161</v>
      </c>
      <c r="BY44" s="15">
        <v>111.7274403</v>
      </c>
      <c r="BZ44" s="15">
        <v>15762.573899999999</v>
      </c>
      <c r="CA44" s="15">
        <v>15762.5718399999</v>
      </c>
      <c r="CB44" s="15">
        <v>0.49187434000000002</v>
      </c>
      <c r="CC44" s="15">
        <v>8.3618574000000001E-2</v>
      </c>
      <c r="CD44" s="15">
        <v>0.40825549999999999</v>
      </c>
      <c r="CE44" s="15">
        <v>77557.933220000006</v>
      </c>
      <c r="CF44" s="15">
        <v>178358.13200000001</v>
      </c>
      <c r="CG44" s="15">
        <v>25746.415400000002</v>
      </c>
      <c r="CH44" s="15">
        <v>25746.408299999999</v>
      </c>
      <c r="CI44" s="15">
        <v>0</v>
      </c>
      <c r="CJ44" s="15">
        <v>178358.12499999901</v>
      </c>
      <c r="CK44" s="15">
        <v>73.676329999999993</v>
      </c>
      <c r="CL44" s="15">
        <v>1941.5496929999999</v>
      </c>
      <c r="CM44" s="15">
        <v>20.046739840000001</v>
      </c>
      <c r="CN44" s="15">
        <v>2.1112932663999998E-2</v>
      </c>
      <c r="CO44" s="15">
        <v>2.117416323</v>
      </c>
      <c r="CP44" s="15">
        <v>1.1583583149999901</v>
      </c>
      <c r="CQ44" s="15">
        <v>21.595193799999901</v>
      </c>
      <c r="CR44" s="15">
        <v>6.0452671049999998</v>
      </c>
      <c r="CS44" s="15">
        <v>32940.501449999902</v>
      </c>
      <c r="CT44" s="15">
        <v>30.856100730000001</v>
      </c>
      <c r="CU44" s="15">
        <v>7.8092731200000003</v>
      </c>
      <c r="CV44" s="15">
        <v>2678.5871999999999</v>
      </c>
      <c r="CW44" s="15">
        <v>225.86932943999901</v>
      </c>
      <c r="CX44" s="15">
        <v>0</v>
      </c>
      <c r="CY44" s="15">
        <v>11.366905190000001</v>
      </c>
      <c r="CZ44" s="15">
        <v>1.7455441000000001E-4</v>
      </c>
      <c r="DA44" s="15">
        <v>2.5634300130000001</v>
      </c>
      <c r="DB44" s="15">
        <v>962.10515999999996</v>
      </c>
      <c r="DC44" s="15">
        <v>463.20233000000002</v>
      </c>
      <c r="DD44" s="15">
        <v>9816.0695290000003</v>
      </c>
      <c r="DE44" s="15">
        <v>4.7895806920000004</v>
      </c>
      <c r="DF44" s="15">
        <v>1.4629312149</v>
      </c>
      <c r="DG44" s="15">
        <v>804.46059129999901</v>
      </c>
      <c r="DH44" s="15">
        <v>7.2293801200000001</v>
      </c>
      <c r="DI44" s="15">
        <v>394.903185299999</v>
      </c>
      <c r="DJ44" s="15">
        <v>37.8384</v>
      </c>
      <c r="DK44" s="15">
        <v>13.0139215</v>
      </c>
      <c r="DL44" s="15">
        <v>1629.90444799999</v>
      </c>
      <c r="DM44" s="15">
        <v>50.975476199999903</v>
      </c>
      <c r="DN44" s="15">
        <v>287.22190069999999</v>
      </c>
      <c r="DO44" s="15">
        <v>13.825577386999999</v>
      </c>
      <c r="DP44" s="15">
        <v>314.80598199999997</v>
      </c>
      <c r="DQ44" s="15">
        <v>1.5991406048000001</v>
      </c>
      <c r="DR44" s="15">
        <v>6.1121359000000002</v>
      </c>
      <c r="DS44" s="15">
        <v>228.48491129999999</v>
      </c>
      <c r="DT44" s="15">
        <v>7319.2510000000002</v>
      </c>
      <c r="DU44" s="15">
        <v>773.92913639999995</v>
      </c>
      <c r="DV44" s="15">
        <v>773.92814199999998</v>
      </c>
      <c r="DW44" s="15">
        <v>9406.5157299999992</v>
      </c>
      <c r="DX44" s="15">
        <v>28.404513699999999</v>
      </c>
      <c r="DY44" s="15">
        <v>28.40458726</v>
      </c>
      <c r="DZ44" s="15">
        <v>0.84266004000000005</v>
      </c>
      <c r="EA44" s="15">
        <v>9253.3783629999998</v>
      </c>
      <c r="EB44" s="15">
        <v>7776.7942030000004</v>
      </c>
      <c r="EC44" s="15">
        <v>7776.7939139999999</v>
      </c>
      <c r="ED44" s="15">
        <v>1542.3507529999999</v>
      </c>
      <c r="EE44" s="15">
        <v>1734.4242824</v>
      </c>
      <c r="EF44" s="15">
        <v>230.856503529999</v>
      </c>
      <c r="EG44" s="15">
        <v>76491.057709999994</v>
      </c>
      <c r="EH44" s="15">
        <v>4137.203493</v>
      </c>
      <c r="EI44" s="15">
        <v>9327.1298860000006</v>
      </c>
      <c r="EJ44" s="15">
        <v>4137.2073849999997</v>
      </c>
      <c r="EK44" s="15">
        <f t="shared" si="3"/>
        <v>205750.55192900001</v>
      </c>
      <c r="EL44" s="15">
        <f t="shared" si="4"/>
        <v>15991.633267526686</v>
      </c>
      <c r="EM44" s="15">
        <f t="shared" si="5"/>
        <v>6175.5637385266864</v>
      </c>
      <c r="EN44" s="28"/>
      <c r="EO44" s="28"/>
      <c r="EP44" s="28"/>
      <c r="EQ44" s="28"/>
      <c r="ER44" s="28"/>
      <c r="ES44" s="28"/>
      <c r="ET44" s="28"/>
    </row>
    <row r="45" spans="1:150" x14ac:dyDescent="0.3">
      <c r="A45" s="17" t="s">
        <v>212</v>
      </c>
      <c r="B45" s="15">
        <v>0.49545377340000002</v>
      </c>
      <c r="C45" s="15">
        <v>1.3794194499999901</v>
      </c>
      <c r="D45" s="15">
        <v>60.175482700000003</v>
      </c>
      <c r="E45" s="15">
        <v>120.492069</v>
      </c>
      <c r="F45" s="15">
        <v>12.28797151</v>
      </c>
      <c r="G45" s="15">
        <v>12.287965740000001</v>
      </c>
      <c r="H45" s="15">
        <v>120.4917645</v>
      </c>
      <c r="I45" s="15">
        <v>120.4917645</v>
      </c>
      <c r="J45" s="15">
        <v>28.000907649999998</v>
      </c>
      <c r="K45" s="15">
        <v>0.45352352950000002</v>
      </c>
      <c r="L45" s="15">
        <v>0.40408967699999998</v>
      </c>
      <c r="M45" s="15">
        <v>8.4276505000000002E-2</v>
      </c>
      <c r="N45" s="15">
        <v>4.2138224999999996E-3</v>
      </c>
      <c r="O45" s="15">
        <v>8.0062545999999998E-2</v>
      </c>
      <c r="P45" s="15">
        <v>244.30361436000001</v>
      </c>
      <c r="Q45" s="15">
        <v>0.20483311409999999</v>
      </c>
      <c r="R45" s="15">
        <v>244.3037832</v>
      </c>
      <c r="S45" s="15">
        <v>0.12198122364</v>
      </c>
      <c r="T45" s="15">
        <v>0.12198104242999901</v>
      </c>
      <c r="U45" s="15">
        <v>7.0650832625999999E-2</v>
      </c>
      <c r="V45" s="15">
        <v>0.22455528436</v>
      </c>
      <c r="W45" s="15">
        <v>6.0724465301699997E-2</v>
      </c>
      <c r="X45" s="15">
        <v>31.355051463999999</v>
      </c>
      <c r="Y45" s="15">
        <v>31.355189745000001</v>
      </c>
      <c r="Z45" s="15">
        <v>1158.2545279999999</v>
      </c>
      <c r="AA45" s="15">
        <v>1158.2545279999999</v>
      </c>
      <c r="AB45" s="15">
        <v>4.0821743000000001E-4</v>
      </c>
      <c r="AC45" s="15">
        <v>5.7150108000000002E-5</v>
      </c>
      <c r="AD45" s="15">
        <v>3.5106708E-4</v>
      </c>
      <c r="AE45" s="15">
        <v>0.13847717570000001</v>
      </c>
      <c r="AF45" s="15">
        <v>178418.35029999999</v>
      </c>
      <c r="AG45" s="15">
        <v>19489492.306999899</v>
      </c>
      <c r="AH45" s="15">
        <v>178418.36</v>
      </c>
      <c r="AI45" s="15">
        <v>3.4904046752999998E-3</v>
      </c>
      <c r="AJ45" s="15">
        <v>44.239532059999902</v>
      </c>
      <c r="AK45" s="15">
        <v>321.99569569999898</v>
      </c>
      <c r="AL45" s="15">
        <v>41.712064109999901</v>
      </c>
      <c r="AM45" s="15">
        <v>1.3539263669999999</v>
      </c>
      <c r="AN45" s="15">
        <v>114.61584745</v>
      </c>
      <c r="AO45" s="15">
        <v>29.064551039999898</v>
      </c>
      <c r="AP45" s="15">
        <v>429.215125</v>
      </c>
      <c r="AQ45" s="15">
        <v>357.02295027999998</v>
      </c>
      <c r="AR45" s="15">
        <v>145.96756707599999</v>
      </c>
      <c r="AS45" s="15">
        <v>1105.6616931999999</v>
      </c>
      <c r="AT45" s="15">
        <v>71.231767219999995</v>
      </c>
      <c r="AU45" s="15">
        <v>199.48810309999999</v>
      </c>
      <c r="AV45" s="15">
        <v>199.48793397999901</v>
      </c>
      <c r="AW45" s="15">
        <v>1105.6630837</v>
      </c>
      <c r="AX45" s="15">
        <v>2879.9160099999999</v>
      </c>
      <c r="AY45" s="15">
        <v>4598.1988000000001</v>
      </c>
      <c r="AZ45" s="15">
        <v>0.837841107999999</v>
      </c>
      <c r="BA45" s="15">
        <v>0.98151263599999905</v>
      </c>
      <c r="BB45" s="15">
        <v>154.9217913</v>
      </c>
      <c r="BC45" s="15">
        <v>154.92161379999999</v>
      </c>
      <c r="BD45" s="15">
        <v>154.9217913</v>
      </c>
      <c r="BE45" s="15">
        <v>3.5291180099999999</v>
      </c>
      <c r="BF45" s="15">
        <v>321.23182887000002</v>
      </c>
      <c r="BG45" s="15">
        <v>321.23310538999999</v>
      </c>
      <c r="BH45" s="15">
        <v>3.5010573999999998E-3</v>
      </c>
      <c r="BI45" s="15">
        <v>3.2857239999999998E-4</v>
      </c>
      <c r="BJ45" s="15">
        <v>3.2857322000000002E-4</v>
      </c>
      <c r="BK45" s="15">
        <v>3.5010476E-3</v>
      </c>
      <c r="BL45" s="15">
        <v>247.76916399999999</v>
      </c>
      <c r="BM45" s="15">
        <v>247.76945720000001</v>
      </c>
      <c r="BN45" s="15">
        <v>8.6275838901999996E-2</v>
      </c>
      <c r="BO45" s="15">
        <v>294.75617349999999</v>
      </c>
      <c r="BP45" s="15">
        <v>4.1107925749999996</v>
      </c>
      <c r="BQ45" s="15">
        <v>1352.84101619999</v>
      </c>
      <c r="BR45" s="15">
        <v>3.9108873740000001</v>
      </c>
      <c r="BS45" s="15">
        <v>0.12732235</v>
      </c>
      <c r="BT45" s="15">
        <v>0.22635095999999999</v>
      </c>
      <c r="BU45" s="15">
        <v>17.987216360000001</v>
      </c>
      <c r="BV45" s="15">
        <v>0</v>
      </c>
      <c r="BW45" s="15">
        <v>876.55447400000003</v>
      </c>
      <c r="BX45" s="15">
        <v>20.639272819999999</v>
      </c>
      <c r="BY45" s="15">
        <v>20.241996220000001</v>
      </c>
      <c r="BZ45" s="15">
        <v>2017.481194</v>
      </c>
      <c r="CA45" s="15">
        <v>2017.4829</v>
      </c>
      <c r="CB45" s="15">
        <v>6.1868912999999998E-2</v>
      </c>
      <c r="CC45" s="15">
        <v>1.0517708000000001E-2</v>
      </c>
      <c r="CD45" s="15">
        <v>5.1351149999999998E-2</v>
      </c>
      <c r="CE45" s="15">
        <v>13496.091575999901</v>
      </c>
      <c r="CF45" s="15">
        <v>27258.44512</v>
      </c>
      <c r="CG45" s="15">
        <v>3464.9327400000002</v>
      </c>
      <c r="CH45" s="15">
        <v>3464.9290299999998</v>
      </c>
      <c r="CI45" s="15">
        <v>0</v>
      </c>
      <c r="CJ45" s="15">
        <v>27258.439740000002</v>
      </c>
      <c r="CK45" s="15">
        <v>8.0048580000000005</v>
      </c>
      <c r="CL45" s="15">
        <v>354.8483799</v>
      </c>
      <c r="CM45" s="15">
        <v>3.5267135939999998</v>
      </c>
      <c r="CN45" s="15">
        <v>3.4904284199999999E-3</v>
      </c>
      <c r="CO45" s="15">
        <v>0.36175881179999902</v>
      </c>
      <c r="CP45" s="15">
        <v>0.19920126129999999</v>
      </c>
      <c r="CQ45" s="15">
        <v>3.9187579769999998</v>
      </c>
      <c r="CR45" s="15">
        <v>0.89224882080000001</v>
      </c>
      <c r="CS45" s="15">
        <v>5704.3779305999997</v>
      </c>
      <c r="CT45" s="15">
        <v>4.60899956</v>
      </c>
      <c r="CU45" s="15">
        <v>1.0864800290000001</v>
      </c>
      <c r="CV45" s="15">
        <v>387.82989240000001</v>
      </c>
      <c r="CW45" s="15">
        <v>30.528425754000001</v>
      </c>
      <c r="CX45" s="15">
        <v>0</v>
      </c>
      <c r="CY45" s="15">
        <v>2.03714773</v>
      </c>
      <c r="CZ45" s="15">
        <v>2.0778847E-5</v>
      </c>
      <c r="DA45" s="15">
        <v>0.34214786339999997</v>
      </c>
      <c r="DB45" s="15">
        <v>127.94996999999999</v>
      </c>
      <c r="DC45" s="15">
        <v>54.750064999999999</v>
      </c>
      <c r="DD45" s="15">
        <v>1273.7265737600001</v>
      </c>
      <c r="DE45" s="15">
        <v>0.66159603339999995</v>
      </c>
      <c r="DF45" s="15">
        <v>0.19997379827</v>
      </c>
      <c r="DG45" s="15">
        <v>108.19014535999899</v>
      </c>
      <c r="DH45" s="15">
        <v>0.91564495800000001</v>
      </c>
      <c r="DI45" s="15">
        <v>55.889865099999902</v>
      </c>
      <c r="DJ45" s="15">
        <v>5.7708677559999897</v>
      </c>
      <c r="DK45" s="15">
        <v>1.8280168699999999</v>
      </c>
      <c r="DL45" s="15">
        <v>238.00117370000001</v>
      </c>
      <c r="DM45" s="15">
        <v>9.0359403199999999</v>
      </c>
      <c r="DN45" s="15">
        <v>52.714272459999997</v>
      </c>
      <c r="DO45" s="15">
        <v>1.97479259749999</v>
      </c>
      <c r="DP45" s="15">
        <v>33.408479900000003</v>
      </c>
      <c r="DQ45" s="15">
        <v>0.22252767026</v>
      </c>
      <c r="DR45" s="15">
        <v>1.0360480759999999</v>
      </c>
      <c r="DS45" s="15">
        <v>34.384899470000001</v>
      </c>
      <c r="DT45" s="15">
        <v>947.07543999999996</v>
      </c>
      <c r="DU45" s="15">
        <v>87.952278329999999</v>
      </c>
      <c r="DV45" s="15">
        <v>87.952605779999999</v>
      </c>
      <c r="DW45" s="15">
        <v>1526.555881</v>
      </c>
      <c r="DX45" s="15">
        <v>5.598977638</v>
      </c>
      <c r="DY45" s="15">
        <v>5.5990011199999996</v>
      </c>
      <c r="DZ45" s="15">
        <v>0.13478002880000001</v>
      </c>
      <c r="EA45" s="15">
        <v>1635.6806586999901</v>
      </c>
      <c r="EB45" s="15">
        <v>1363.8126408399901</v>
      </c>
      <c r="EC45" s="15">
        <v>1363.81260635999</v>
      </c>
      <c r="ED45" s="15">
        <v>235.86435320000001</v>
      </c>
      <c r="EE45" s="15">
        <v>303.20985732000003</v>
      </c>
      <c r="EF45" s="15">
        <v>39.983721480999897</v>
      </c>
      <c r="EG45" s="15">
        <v>13304.291815999901</v>
      </c>
      <c r="EH45" s="15">
        <v>750.45285999999999</v>
      </c>
      <c r="EI45" s="15">
        <v>1714.7195601999899</v>
      </c>
      <c r="EJ45" s="15">
        <v>750.45447490000004</v>
      </c>
      <c r="EK45" s="15">
        <f t="shared" si="3"/>
        <v>30971.147024000002</v>
      </c>
      <c r="EL45" s="15">
        <f t="shared" si="4"/>
        <v>2146.0778519306291</v>
      </c>
      <c r="EM45" s="15">
        <f t="shared" si="5"/>
        <v>872.35127817062892</v>
      </c>
      <c r="EN45" s="28"/>
      <c r="EO45" s="28"/>
      <c r="EP45" s="28"/>
      <c r="EQ45" s="28"/>
      <c r="ER45" s="28"/>
      <c r="ES45" s="28"/>
      <c r="ET45" s="28"/>
    </row>
    <row r="46" spans="1:150" x14ac:dyDescent="0.3">
      <c r="A46" s="17" t="s">
        <v>213</v>
      </c>
      <c r="B46" s="15">
        <v>4.8713186148999998E-2</v>
      </c>
      <c r="C46" s="15">
        <v>0.174749034888</v>
      </c>
      <c r="D46" s="15">
        <v>9.83281927136</v>
      </c>
      <c r="E46" s="15">
        <v>16.516822640800001</v>
      </c>
      <c r="F46" s="15">
        <v>1.3299308626699999</v>
      </c>
      <c r="G46" s="15">
        <v>1.32992609718</v>
      </c>
      <c r="H46" s="15">
        <v>16.516783451399998</v>
      </c>
      <c r="I46" s="15">
        <v>16.516783451399998</v>
      </c>
      <c r="J46" s="15">
        <v>3.7486077191399998</v>
      </c>
      <c r="K46" s="15">
        <v>4.3626152862999999E-2</v>
      </c>
      <c r="L46" s="15">
        <v>2.1861092206E-2</v>
      </c>
      <c r="M46" s="15">
        <v>1.6588160000000001E-2</v>
      </c>
      <c r="N46" s="15">
        <v>8.29414E-4</v>
      </c>
      <c r="O46" s="15">
        <v>1.5758792000000001E-2</v>
      </c>
      <c r="P46" s="15">
        <v>40.776107898729997</v>
      </c>
      <c r="Q46" s="15">
        <v>1.9331323578299999E-2</v>
      </c>
      <c r="R46" s="15">
        <v>40.775817374059997</v>
      </c>
      <c r="S46" s="15">
        <v>1.865701522056E-2</v>
      </c>
      <c r="T46" s="15">
        <v>1.8656940169700001E-2</v>
      </c>
      <c r="U46" s="15">
        <v>1.1784940514099999E-2</v>
      </c>
      <c r="V46" s="15">
        <v>4.3650793125545997E-2</v>
      </c>
      <c r="W46" s="15">
        <v>1.11817681387459E-2</v>
      </c>
      <c r="X46" s="15">
        <v>5.30201167356</v>
      </c>
      <c r="Y46" s="15">
        <v>5.3020160882200003</v>
      </c>
      <c r="Z46" s="15">
        <v>193.94459383</v>
      </c>
      <c r="AA46" s="15">
        <v>193.94459383</v>
      </c>
      <c r="AB46" s="15">
        <v>8.3898193999999999E-5</v>
      </c>
      <c r="AC46" s="15">
        <v>1.1745632000000001E-5</v>
      </c>
      <c r="AD46" s="15">
        <v>7.2152379999999996E-5</v>
      </c>
      <c r="AE46" s="15">
        <v>1.51673028066999E-2</v>
      </c>
      <c r="AF46" s="15">
        <v>23229.7546893</v>
      </c>
      <c r="AG46" s="15">
        <v>3172215.6372849899</v>
      </c>
      <c r="AH46" s="15">
        <v>23229.758327799998</v>
      </c>
      <c r="AI46" s="15">
        <v>4.7122650200500001E-4</v>
      </c>
      <c r="AJ46" s="15">
        <v>2.6818581309599998</v>
      </c>
      <c r="AK46" s="15">
        <v>18.521921058499998</v>
      </c>
      <c r="AL46" s="15">
        <v>2.60287718914</v>
      </c>
      <c r="AM46" s="15">
        <v>8.0438566739999995E-2</v>
      </c>
      <c r="AN46" s="15">
        <v>7.1611596260999901</v>
      </c>
      <c r="AO46" s="15">
        <v>2.4741691871999998</v>
      </c>
      <c r="AP46" s="15">
        <v>50.883013300000002</v>
      </c>
      <c r="AQ46" s="15">
        <v>55.990840579</v>
      </c>
      <c r="AR46" s="15">
        <v>24.60555364827</v>
      </c>
      <c r="AS46" s="15">
        <v>153.84465771999999</v>
      </c>
      <c r="AT46" s="15">
        <v>11.905322837550001</v>
      </c>
      <c r="AU46" s="15">
        <v>28.872718563399999</v>
      </c>
      <c r="AV46" s="15">
        <v>28.872653970319998</v>
      </c>
      <c r="AW46" s="15">
        <v>153.84484868999999</v>
      </c>
      <c r="AX46" s="15">
        <v>367.92045999999999</v>
      </c>
      <c r="AY46" s="15">
        <v>666.89327445000004</v>
      </c>
      <c r="AZ46" s="15">
        <v>7.8905890922999905E-2</v>
      </c>
      <c r="BA46" s="15">
        <v>9.8529417615999995E-2</v>
      </c>
      <c r="BB46" s="15">
        <v>15.1446936033</v>
      </c>
      <c r="BC46" s="15">
        <v>15.14470618</v>
      </c>
      <c r="BD46" s="15">
        <v>15.1446936033</v>
      </c>
      <c r="BE46" s="15">
        <v>0.20374712909999901</v>
      </c>
      <c r="BF46" s="15">
        <v>48.381090378069999</v>
      </c>
      <c r="BG46" s="15">
        <v>48.381095358090001</v>
      </c>
      <c r="BH46" s="15">
        <v>7.5657304999999998E-4</v>
      </c>
      <c r="BI46" s="15">
        <v>6.9028040000000007E-5</v>
      </c>
      <c r="BJ46" s="15">
        <v>6.9027210000000003E-5</v>
      </c>
      <c r="BK46" s="15">
        <v>7.5657293000000003E-4</v>
      </c>
      <c r="BL46" s="15">
        <v>19.085418696599898</v>
      </c>
      <c r="BM46" s="15">
        <v>19.085397217000001</v>
      </c>
      <c r="BN46" s="15">
        <v>1.6518580717407999E-2</v>
      </c>
      <c r="BO46" s="15">
        <v>41.207060038240002</v>
      </c>
      <c r="BP46" s="15">
        <v>0.55611191834999996</v>
      </c>
      <c r="BQ46" s="15">
        <v>133.985644984</v>
      </c>
      <c r="BR46" s="15">
        <v>0.63810468998000003</v>
      </c>
      <c r="BS46" s="15">
        <v>2.1869395E-2</v>
      </c>
      <c r="BT46" s="15">
        <v>3.8878917999999998E-2</v>
      </c>
      <c r="BU46" s="15">
        <v>3.5153756676999999</v>
      </c>
      <c r="BV46" s="15">
        <v>0</v>
      </c>
      <c r="BW46" s="15">
        <v>95.230767999999998</v>
      </c>
      <c r="BX46" s="15">
        <v>2.29693848069999</v>
      </c>
      <c r="BY46" s="15">
        <v>2.2685435184</v>
      </c>
      <c r="BZ46" s="15">
        <v>335.94093099999998</v>
      </c>
      <c r="CA46" s="15">
        <v>335.94302499999998</v>
      </c>
      <c r="CB46" s="15">
        <v>1.0973864E-2</v>
      </c>
      <c r="CC46" s="15">
        <v>1.8655483E-3</v>
      </c>
      <c r="CD46" s="15">
        <v>9.1082530000000002E-3</v>
      </c>
      <c r="CE46" s="15">
        <v>1871.45231487</v>
      </c>
      <c r="CF46" s="15">
        <v>2103.5651985999998</v>
      </c>
      <c r="CG46" s="15">
        <v>263.02739688999998</v>
      </c>
      <c r="CH46" s="15">
        <v>263.02770320000002</v>
      </c>
      <c r="CI46" s="15">
        <v>0</v>
      </c>
      <c r="CJ46" s="15">
        <v>2103.5650709000001</v>
      </c>
      <c r="CK46" s="15">
        <v>0.56258249999999999</v>
      </c>
      <c r="CL46" s="15">
        <v>52.570762550600001</v>
      </c>
      <c r="CM46" s="15">
        <v>0.37254717212400001</v>
      </c>
      <c r="CN46" s="15">
        <v>4.7122560288799899E-4</v>
      </c>
      <c r="CO46" s="15">
        <v>4.76348490821E-2</v>
      </c>
      <c r="CP46" s="15">
        <v>2.63490893264E-2</v>
      </c>
      <c r="CQ46" s="15">
        <v>0.44454744282000003</v>
      </c>
      <c r="CR46" s="15">
        <v>9.6006860719999906E-2</v>
      </c>
      <c r="CS46" s="15">
        <v>802.03899906499998</v>
      </c>
      <c r="CT46" s="15">
        <v>0.48894972690999899</v>
      </c>
      <c r="CU46" s="15">
        <v>7.8750715693000004E-2</v>
      </c>
      <c r="CV46" s="15">
        <v>37.141621592500002</v>
      </c>
      <c r="CW46" s="15">
        <v>4.9734833523099997</v>
      </c>
      <c r="CX46" s="15">
        <v>0</v>
      </c>
      <c r="CY46" s="15">
        <v>0.234318064173</v>
      </c>
      <c r="CZ46" s="15">
        <v>3.3100531999999999E-6</v>
      </c>
      <c r="DA46" s="15">
        <v>3.8075083130999998E-2</v>
      </c>
      <c r="DB46" s="15">
        <v>21.360695</v>
      </c>
      <c r="DC46" s="15">
        <v>9.8450980000000001</v>
      </c>
      <c r="DD46" s="15">
        <v>213.22465459495999</v>
      </c>
      <c r="DE46" s="15">
        <v>9.6891377161999998E-2</v>
      </c>
      <c r="DF46" s="15">
        <v>3.3017792255999899E-2</v>
      </c>
      <c r="DG46" s="15">
        <v>17.32299692698</v>
      </c>
      <c r="DH46" s="15">
        <v>0.10359355330799901</v>
      </c>
      <c r="DI46" s="15">
        <v>7.4757550059999902</v>
      </c>
      <c r="DJ46" s="15">
        <v>0.658878869969999</v>
      </c>
      <c r="DK46" s="15">
        <v>0.16934581536999899</v>
      </c>
      <c r="DL46" s="15">
        <v>30.008431470600001</v>
      </c>
      <c r="DM46" s="15">
        <v>0.87285305219999998</v>
      </c>
      <c r="DN46" s="15">
        <v>8.73486664168</v>
      </c>
      <c r="DO46" s="15">
        <v>0.15144505913299999</v>
      </c>
      <c r="DP46" s="15">
        <v>3.2715228771999998</v>
      </c>
      <c r="DQ46" s="15">
        <v>2.9513349035160001E-2</v>
      </c>
      <c r="DR46" s="15">
        <v>9.4603482404999995E-2</v>
      </c>
      <c r="DS46" s="15">
        <v>3.6624048142699999</v>
      </c>
      <c r="DT46" s="15">
        <v>129.96270000000001</v>
      </c>
      <c r="DU46" s="15">
        <v>15.25209967138</v>
      </c>
      <c r="DV46" s="15">
        <v>15.2521129579</v>
      </c>
      <c r="DW46" s="15">
        <v>157.56124670400001</v>
      </c>
      <c r="DX46" s="15">
        <v>0.77059102792599998</v>
      </c>
      <c r="DY46" s="15">
        <v>0.77059205713000001</v>
      </c>
      <c r="DZ46" s="15">
        <v>7.29154098599999E-3</v>
      </c>
      <c r="EA46" s="15">
        <v>231.9408694448</v>
      </c>
      <c r="EB46" s="15">
        <v>191.66662695845</v>
      </c>
      <c r="EC46" s="15">
        <v>191.6666593539</v>
      </c>
      <c r="ED46" s="15">
        <v>27.165689493999999</v>
      </c>
      <c r="EE46" s="15">
        <v>41.431538584019997</v>
      </c>
      <c r="EF46" s="15">
        <v>5.4804630968970001</v>
      </c>
      <c r="EG46" s="15">
        <v>1839.84385376</v>
      </c>
      <c r="EH46" s="15">
        <v>108.640525756</v>
      </c>
      <c r="EI46" s="15">
        <v>255.34680402799901</v>
      </c>
      <c r="EJ46" s="15">
        <v>108.640719226199</v>
      </c>
      <c r="EK46" s="15">
        <f t="shared" si="3"/>
        <v>2385.6780141865997</v>
      </c>
      <c r="EL46" s="15">
        <f t="shared" si="4"/>
        <v>315.3629340232381</v>
      </c>
      <c r="EM46" s="15">
        <f t="shared" si="5"/>
        <v>102.13827942827812</v>
      </c>
      <c r="EN46" s="28"/>
      <c r="EO46" s="28"/>
      <c r="EP46" s="28"/>
      <c r="EQ46" s="28"/>
      <c r="ER46" s="28"/>
      <c r="ES46" s="28"/>
      <c r="ET46" s="28"/>
    </row>
    <row r="47" spans="1:150" x14ac:dyDescent="0.3">
      <c r="A47" s="17" t="s">
        <v>214</v>
      </c>
      <c r="B47" s="15">
        <v>0.88253730599999902</v>
      </c>
      <c r="C47" s="15">
        <v>2.650545535</v>
      </c>
      <c r="D47" s="15">
        <v>120.85863496</v>
      </c>
      <c r="E47" s="15">
        <v>231.5263137</v>
      </c>
      <c r="F47" s="15">
        <v>21.386378799999999</v>
      </c>
      <c r="G47" s="15">
        <v>21.3863634</v>
      </c>
      <c r="H47" s="15">
        <v>231.52590759999899</v>
      </c>
      <c r="I47" s="15">
        <v>231.52590759999899</v>
      </c>
      <c r="J47" s="15">
        <v>52.367744759999901</v>
      </c>
      <c r="K47" s="15">
        <v>0.83177912799999998</v>
      </c>
      <c r="L47" s="15">
        <v>0.638077585</v>
      </c>
      <c r="M47" s="15">
        <v>0.20197648000000001</v>
      </c>
      <c r="N47" s="15">
        <v>1.0098841000000001E-2</v>
      </c>
      <c r="O47" s="15">
        <v>0.19187783</v>
      </c>
      <c r="P47" s="15">
        <v>481.25618456999899</v>
      </c>
      <c r="Q47" s="15">
        <v>0.41233423199999902</v>
      </c>
      <c r="R47" s="15">
        <v>481.25644441999998</v>
      </c>
      <c r="S47" s="15">
        <v>0.26164074411999999</v>
      </c>
      <c r="T47" s="15">
        <v>0.26164061721999998</v>
      </c>
      <c r="U47" s="15">
        <v>0.15135966602000001</v>
      </c>
      <c r="V47" s="15">
        <v>0.48287331555799901</v>
      </c>
      <c r="W47" s="15">
        <v>0.130225414082</v>
      </c>
      <c r="X47" s="15">
        <v>71.400091970000005</v>
      </c>
      <c r="Y47" s="15">
        <v>71.400092599999994</v>
      </c>
      <c r="Z47" s="15">
        <v>2224.8624709999999</v>
      </c>
      <c r="AA47" s="15">
        <v>2224.8624709999999</v>
      </c>
      <c r="AB47" s="15">
        <v>1.0130689999999999E-3</v>
      </c>
      <c r="AC47" s="15">
        <v>1.4182956000000001E-4</v>
      </c>
      <c r="AD47" s="15">
        <v>8.7123699999999997E-4</v>
      </c>
      <c r="AE47" s="15">
        <v>0.28591043129999999</v>
      </c>
      <c r="AF47" s="15">
        <v>398048.35950000002</v>
      </c>
      <c r="AG47" s="15">
        <v>43211971.600000001</v>
      </c>
      <c r="AH47" s="15">
        <v>398048.31573999999</v>
      </c>
      <c r="AI47" s="15">
        <v>7.4747799495000003E-3</v>
      </c>
      <c r="AJ47" s="15">
        <v>88.887298110000003</v>
      </c>
      <c r="AK47" s="15">
        <v>645.67311900000004</v>
      </c>
      <c r="AL47" s="15">
        <v>86.999852299999901</v>
      </c>
      <c r="AM47" s="15">
        <v>2.8591326869999998</v>
      </c>
      <c r="AN47" s="15">
        <v>238.84411724</v>
      </c>
      <c r="AO47" s="15">
        <v>47.797743099999998</v>
      </c>
      <c r="AP47" s="15">
        <v>1141.8965619999999</v>
      </c>
      <c r="AQ47" s="15">
        <v>715.51681737000001</v>
      </c>
      <c r="AR47" s="15">
        <v>294.51760845000001</v>
      </c>
      <c r="AS47" s="15">
        <v>2527.3755569999998</v>
      </c>
      <c r="AT47" s="15">
        <v>145.7372555</v>
      </c>
      <c r="AU47" s="15">
        <v>426.54692455999998</v>
      </c>
      <c r="AV47" s="15">
        <v>426.54721617000001</v>
      </c>
      <c r="AW47" s="15">
        <v>2527.3770731999998</v>
      </c>
      <c r="AX47" s="15">
        <v>6068.4259999999904</v>
      </c>
      <c r="AY47" s="15">
        <v>9022.13842999999</v>
      </c>
      <c r="AZ47" s="15">
        <v>1.5826412560000001</v>
      </c>
      <c r="BA47" s="15">
        <v>1.8025123139999999</v>
      </c>
      <c r="BB47" s="15">
        <v>270.68863470000002</v>
      </c>
      <c r="BC47" s="15">
        <v>270.6890247</v>
      </c>
      <c r="BD47" s="15">
        <v>270.68863470000002</v>
      </c>
      <c r="BE47" s="15">
        <v>5.6479727000000004</v>
      </c>
      <c r="BF47" s="15">
        <v>721.49787188000005</v>
      </c>
      <c r="BG47" s="15">
        <v>721.49718144999997</v>
      </c>
      <c r="BH47" s="15">
        <v>8.9067899999999995E-3</v>
      </c>
      <c r="BI47" s="15">
        <v>8.2077767E-4</v>
      </c>
      <c r="BJ47" s="15">
        <v>8.2077759999999995E-4</v>
      </c>
      <c r="BK47" s="15">
        <v>8.906799E-3</v>
      </c>
      <c r="BL47" s="15">
        <v>467.56773870000001</v>
      </c>
      <c r="BM47" s="15">
        <v>467.56817539999997</v>
      </c>
      <c r="BN47" s="15">
        <v>0.185659015176</v>
      </c>
      <c r="BO47" s="15">
        <v>678.45470569999998</v>
      </c>
      <c r="BP47" s="15">
        <v>9.4339732569999892</v>
      </c>
      <c r="BQ47" s="15">
        <v>2357.4284149</v>
      </c>
      <c r="BR47" s="15">
        <v>7.7632086899999901</v>
      </c>
      <c r="BS47" s="15">
        <v>0.26795039999999998</v>
      </c>
      <c r="BT47" s="15">
        <v>0.47635611999999999</v>
      </c>
      <c r="BU47" s="15">
        <v>41.628243740000002</v>
      </c>
      <c r="BV47" s="15">
        <v>0</v>
      </c>
      <c r="BW47" s="15">
        <v>1623.8589469999999</v>
      </c>
      <c r="BX47" s="15">
        <v>37.971353739999998</v>
      </c>
      <c r="BY47" s="15">
        <v>37.258294050000003</v>
      </c>
      <c r="BZ47" s="15">
        <v>4647.1325800000004</v>
      </c>
      <c r="CA47" s="15">
        <v>4647.1296499999999</v>
      </c>
      <c r="CB47" s="15">
        <v>0.14440612</v>
      </c>
      <c r="CC47" s="15">
        <v>2.4549028000000001E-2</v>
      </c>
      <c r="CD47" s="15">
        <v>0.11985700000000001</v>
      </c>
      <c r="CE47" s="15">
        <v>28581.486719999899</v>
      </c>
      <c r="CF47" s="15">
        <v>51989.026839999999</v>
      </c>
      <c r="CG47" s="15">
        <v>5989.3692959999998</v>
      </c>
      <c r="CH47" s="15">
        <v>5989.36834</v>
      </c>
      <c r="CI47" s="15">
        <v>0</v>
      </c>
      <c r="CJ47" s="15">
        <v>51989.023699999998</v>
      </c>
      <c r="CK47" s="15">
        <v>14.37659</v>
      </c>
      <c r="CL47" s="15">
        <v>729.39551299999903</v>
      </c>
      <c r="CM47" s="15">
        <v>6.6793862199999996</v>
      </c>
      <c r="CN47" s="15">
        <v>7.4747897560000004E-3</v>
      </c>
      <c r="CO47" s="15">
        <v>0.74935247139999905</v>
      </c>
      <c r="CP47" s="15">
        <v>0.41613615329999998</v>
      </c>
      <c r="CQ47" s="15">
        <v>7.4010970650000001</v>
      </c>
      <c r="CR47" s="15">
        <v>1.8853394913999999</v>
      </c>
      <c r="CS47" s="15">
        <v>12437.354995</v>
      </c>
      <c r="CT47" s="15">
        <v>9.7540995129999999</v>
      </c>
      <c r="CU47" s="15">
        <v>2.2977364009999999</v>
      </c>
      <c r="CV47" s="15">
        <v>793.630217299999</v>
      </c>
      <c r="CW47" s="15">
        <v>62.029499924</v>
      </c>
      <c r="CX47" s="15">
        <v>0</v>
      </c>
      <c r="CY47" s="15">
        <v>3.8821726000000001</v>
      </c>
      <c r="CZ47" s="15">
        <v>4.3831024E-5</v>
      </c>
      <c r="DA47" s="15">
        <v>0.71217708679999903</v>
      </c>
      <c r="DB47" s="15">
        <v>258.6121</v>
      </c>
      <c r="DC47" s="15">
        <v>127.02692399999999</v>
      </c>
      <c r="DD47" s="15">
        <v>2670.7811769</v>
      </c>
      <c r="DE47" s="15">
        <v>1.3518975279999901</v>
      </c>
      <c r="DF47" s="15">
        <v>0.40810009470000003</v>
      </c>
      <c r="DG47" s="15">
        <v>221.86871920999999</v>
      </c>
      <c r="DH47" s="15">
        <v>1.7568308800000001</v>
      </c>
      <c r="DI47" s="15">
        <v>120.8248411</v>
      </c>
      <c r="DJ47" s="15">
        <v>12.37996499</v>
      </c>
      <c r="DK47" s="15">
        <v>3.8744617699999999</v>
      </c>
      <c r="DL47" s="15">
        <v>509.88254239999998</v>
      </c>
      <c r="DM47" s="15">
        <v>15.64214419</v>
      </c>
      <c r="DN47" s="15">
        <v>108.50396302</v>
      </c>
      <c r="DO47" s="15">
        <v>4.1874750030000003</v>
      </c>
      <c r="DP47" s="15">
        <v>57.4924982</v>
      </c>
      <c r="DQ47" s="15">
        <v>0.45945537019999999</v>
      </c>
      <c r="DR47" s="15">
        <v>1.96543479599999</v>
      </c>
      <c r="DS47" s="15">
        <v>73.029522229999998</v>
      </c>
      <c r="DT47" s="15">
        <v>2276.7058000000002</v>
      </c>
      <c r="DU47" s="15">
        <v>205.94478665999901</v>
      </c>
      <c r="DV47" s="15">
        <v>205.94495105999999</v>
      </c>
      <c r="DW47" s="15">
        <v>2723.0682649999999</v>
      </c>
      <c r="DX47" s="15">
        <v>11.17804973</v>
      </c>
      <c r="DY47" s="15">
        <v>11.178047509999899</v>
      </c>
      <c r="DZ47" s="15">
        <v>0.21282440650000001</v>
      </c>
      <c r="EA47" s="15">
        <v>3570.0885512999998</v>
      </c>
      <c r="EB47" s="15">
        <v>2993.2289138000001</v>
      </c>
      <c r="EC47" s="15">
        <v>2993.2276829699999</v>
      </c>
      <c r="ED47" s="15">
        <v>498.76892900000001</v>
      </c>
      <c r="EE47" s="15">
        <v>665.89505042999997</v>
      </c>
      <c r="EF47" s="15">
        <v>88.279890022000004</v>
      </c>
      <c r="EG47" s="15">
        <v>28203.638719999999</v>
      </c>
      <c r="EH47" s="15">
        <v>1597.635822</v>
      </c>
      <c r="EI47" s="15">
        <v>3654.6132677000001</v>
      </c>
      <c r="EJ47" s="15">
        <v>1597.6375105</v>
      </c>
      <c r="EK47" s="15">
        <f t="shared" si="3"/>
        <v>58445.963874699999</v>
      </c>
      <c r="EL47" s="15">
        <f t="shared" si="4"/>
        <v>4475.5770331620988</v>
      </c>
      <c r="EM47" s="15">
        <f t="shared" si="5"/>
        <v>1804.7958562620988</v>
      </c>
      <c r="EN47" s="28"/>
      <c r="EO47" s="28"/>
      <c r="EP47" s="28"/>
      <c r="EQ47" s="28"/>
      <c r="ER47" s="28"/>
      <c r="ES47" s="28"/>
      <c r="ET47" s="28"/>
    </row>
    <row r="48" spans="1:150" x14ac:dyDescent="0.3">
      <c r="A48" s="17" t="s">
        <v>215</v>
      </c>
      <c r="B48" s="15">
        <v>0.96448548899999897</v>
      </c>
      <c r="C48" s="15">
        <v>2.8935216700000002</v>
      </c>
      <c r="D48" s="15">
        <v>142.50495565</v>
      </c>
      <c r="E48" s="15">
        <v>254.19453559999999</v>
      </c>
      <c r="F48" s="15">
        <v>23.659000030000001</v>
      </c>
      <c r="G48" s="15">
        <v>23.659046199999999</v>
      </c>
      <c r="H48" s="15">
        <v>254.19420270000001</v>
      </c>
      <c r="I48" s="15">
        <v>254.19420270000001</v>
      </c>
      <c r="J48" s="15">
        <v>60.653128969999997</v>
      </c>
      <c r="K48" s="15">
        <v>0.88330770300000006</v>
      </c>
      <c r="L48" s="15">
        <v>0.69550911699999995</v>
      </c>
      <c r="M48" s="15">
        <v>0.14385106</v>
      </c>
      <c r="N48" s="15">
        <v>7.1925419999999997E-3</v>
      </c>
      <c r="O48" s="15">
        <v>0.13665838999999999</v>
      </c>
      <c r="P48" s="15">
        <v>542.00881136999999</v>
      </c>
      <c r="Q48" s="15">
        <v>0.399492446</v>
      </c>
      <c r="R48" s="15">
        <v>542.00893069999995</v>
      </c>
      <c r="S48" s="15">
        <v>0.26092791328999998</v>
      </c>
      <c r="T48" s="15">
        <v>0.26092754574999999</v>
      </c>
      <c r="U48" s="15">
        <v>0.15661144554600001</v>
      </c>
      <c r="V48" s="15">
        <v>0.50801022569200005</v>
      </c>
      <c r="W48" s="15">
        <v>0.138160495084</v>
      </c>
      <c r="X48" s="15">
        <v>74.303738260000003</v>
      </c>
      <c r="Y48" s="15">
        <v>74.303937570000002</v>
      </c>
      <c r="Z48" s="15">
        <v>2570.7598819999998</v>
      </c>
      <c r="AA48" s="15">
        <v>2570.7598819999998</v>
      </c>
      <c r="AB48" s="15">
        <v>7.0569540000000003E-4</v>
      </c>
      <c r="AC48" s="15">
        <v>9.8797270000000001E-5</v>
      </c>
      <c r="AD48" s="15">
        <v>6.0689610000000003E-4</v>
      </c>
      <c r="AE48" s="15">
        <v>0.27961127376</v>
      </c>
      <c r="AF48" s="15">
        <v>320934.16076999903</v>
      </c>
      <c r="AG48" s="15">
        <v>33240378.463999901</v>
      </c>
      <c r="AH48" s="15">
        <v>320934.19877000002</v>
      </c>
      <c r="AI48" s="15">
        <v>7.2725230116999903E-3</v>
      </c>
      <c r="AJ48" s="15">
        <v>80.496571450000005</v>
      </c>
      <c r="AK48" s="15">
        <v>580.10237659999996</v>
      </c>
      <c r="AL48" s="15">
        <v>77.364609599999994</v>
      </c>
      <c r="AM48" s="15">
        <v>2.5087817829999999</v>
      </c>
      <c r="AN48" s="15">
        <v>212.5730581</v>
      </c>
      <c r="AO48" s="15">
        <v>53.134314150000002</v>
      </c>
      <c r="AP48" s="15">
        <v>1029.081195</v>
      </c>
      <c r="AQ48" s="15">
        <v>815.22613787</v>
      </c>
      <c r="AR48" s="15">
        <v>334.12596596999998</v>
      </c>
      <c r="AS48" s="15">
        <v>2263.5265315000001</v>
      </c>
      <c r="AT48" s="15">
        <v>169.16521173000001</v>
      </c>
      <c r="AU48" s="15">
        <v>419.3932671</v>
      </c>
      <c r="AV48" s="15">
        <v>419.39365481999999</v>
      </c>
      <c r="AW48" s="15">
        <v>2263.5266280000001</v>
      </c>
      <c r="AX48" s="15">
        <v>6377.6052999999902</v>
      </c>
      <c r="AY48" s="15">
        <v>9986.7183659999992</v>
      </c>
      <c r="AZ48" s="15">
        <v>1.6332978709999999</v>
      </c>
      <c r="BA48" s="15">
        <v>1.9315370039999999</v>
      </c>
      <c r="BB48" s="15">
        <v>299.94901499999997</v>
      </c>
      <c r="BC48" s="15">
        <v>299.94938119999898</v>
      </c>
      <c r="BD48" s="15">
        <v>299.94901499999997</v>
      </c>
      <c r="BE48" s="15">
        <v>6.2162501199999998</v>
      </c>
      <c r="BF48" s="15">
        <v>673.89069126000004</v>
      </c>
      <c r="BG48" s="15">
        <v>673.89021235999996</v>
      </c>
      <c r="BH48" s="15">
        <v>6.1013869999999998E-3</v>
      </c>
      <c r="BI48" s="15">
        <v>5.6893989999999995E-4</v>
      </c>
      <c r="BJ48" s="15">
        <v>5.6893950000000003E-4</v>
      </c>
      <c r="BK48" s="15">
        <v>6.1013982999999997E-3</v>
      </c>
      <c r="BL48" s="15">
        <v>459.26207060000002</v>
      </c>
      <c r="BM48" s="15">
        <v>459.26239700000002</v>
      </c>
      <c r="BN48" s="15">
        <v>0.19445958624199999</v>
      </c>
      <c r="BO48" s="15">
        <v>580.53941742999996</v>
      </c>
      <c r="BP48" s="15">
        <v>9.2892294599999996</v>
      </c>
      <c r="BQ48" s="15">
        <v>2521.8119251999901</v>
      </c>
      <c r="BR48" s="15">
        <v>9.3846270529999902</v>
      </c>
      <c r="BS48" s="15">
        <v>0.24133668999999999</v>
      </c>
      <c r="BT48" s="15">
        <v>0.42904263999999998</v>
      </c>
      <c r="BU48" s="15">
        <v>41.025538916000002</v>
      </c>
      <c r="BV48" s="15">
        <v>0</v>
      </c>
      <c r="BW48" s="15">
        <v>1648.3431559999999</v>
      </c>
      <c r="BX48" s="15">
        <v>41.625135739999997</v>
      </c>
      <c r="BY48" s="15">
        <v>40.977300759999999</v>
      </c>
      <c r="BZ48" s="15">
        <v>3591.0277900000001</v>
      </c>
      <c r="CA48" s="15">
        <v>3591.0318199999901</v>
      </c>
      <c r="CB48" s="15">
        <v>0.10504581</v>
      </c>
      <c r="CC48" s="15">
        <v>1.7857809999999998E-2</v>
      </c>
      <c r="CD48" s="15">
        <v>8.7188125000000005E-2</v>
      </c>
      <c r="CE48" s="15">
        <v>27971.630354000001</v>
      </c>
      <c r="CF48" s="15">
        <v>50676.620369999997</v>
      </c>
      <c r="CG48" s="15">
        <v>6271.8813099999998</v>
      </c>
      <c r="CH48" s="15">
        <v>6271.8822599999903</v>
      </c>
      <c r="CI48" s="15">
        <v>0</v>
      </c>
      <c r="CJ48" s="15">
        <v>50676.626100000001</v>
      </c>
      <c r="CK48" s="15">
        <v>12.982134</v>
      </c>
      <c r="CL48" s="15">
        <v>778.10145469999998</v>
      </c>
      <c r="CM48" s="15">
        <v>7.0597754520000002</v>
      </c>
      <c r="CN48" s="15">
        <v>7.27251148999999E-3</v>
      </c>
      <c r="CO48" s="15">
        <v>0.75056232690000002</v>
      </c>
      <c r="CP48" s="15">
        <v>0.41777125209999999</v>
      </c>
      <c r="CQ48" s="15">
        <v>7.9307873139999998</v>
      </c>
      <c r="CR48" s="15">
        <v>1.6897369839</v>
      </c>
      <c r="CS48" s="15">
        <v>11792.7694606</v>
      </c>
      <c r="CT48" s="15">
        <v>8.9105842079999995</v>
      </c>
      <c r="CU48" s="15">
        <v>2.0406215479999998</v>
      </c>
      <c r="CV48" s="15">
        <v>738.51391709999996</v>
      </c>
      <c r="CW48" s="15">
        <v>59.488127859999999</v>
      </c>
      <c r="CX48" s="15">
        <v>0</v>
      </c>
      <c r="CY48" s="15">
        <v>4.1674726159999897</v>
      </c>
      <c r="CZ48" s="15">
        <v>3.4016673000000002E-5</v>
      </c>
      <c r="DA48" s="15">
        <v>0.64374578549999995</v>
      </c>
      <c r="DB48" s="15">
        <v>249.33969999999999</v>
      </c>
      <c r="DC48" s="15">
        <v>98.107479999999995</v>
      </c>
      <c r="DD48" s="15">
        <v>2435.3243026299901</v>
      </c>
      <c r="DE48" s="15">
        <v>1.2768255003</v>
      </c>
      <c r="DF48" s="15">
        <v>0.38917987729999998</v>
      </c>
      <c r="DG48" s="15">
        <v>210.31969947499999</v>
      </c>
      <c r="DH48" s="15">
        <v>1.688436228</v>
      </c>
      <c r="DI48" s="15">
        <v>108.90036928000001</v>
      </c>
      <c r="DJ48" s="15">
        <v>11.169040499999999</v>
      </c>
      <c r="DK48" s="15">
        <v>3.5627355000000001</v>
      </c>
      <c r="DL48" s="15">
        <v>469.22138179999899</v>
      </c>
      <c r="DM48" s="15">
        <v>17.827030049999902</v>
      </c>
      <c r="DN48" s="15">
        <v>124.66594669</v>
      </c>
      <c r="DO48" s="15">
        <v>3.7018794330000002</v>
      </c>
      <c r="DP48" s="15">
        <v>61.482451300000001</v>
      </c>
      <c r="DQ48" s="15">
        <v>0.426469997149999</v>
      </c>
      <c r="DR48" s="15">
        <v>2.0090122969999999</v>
      </c>
      <c r="DS48" s="15">
        <v>66.798052099999893</v>
      </c>
      <c r="DT48" s="15">
        <v>938.50225999999998</v>
      </c>
      <c r="DU48" s="15">
        <v>151.49609633</v>
      </c>
      <c r="DV48" s="15">
        <v>151.49623485000001</v>
      </c>
      <c r="DW48" s="15">
        <v>2823.6625429999999</v>
      </c>
      <c r="DX48" s="15">
        <v>12.310676882999999</v>
      </c>
      <c r="DY48" s="15">
        <v>12.3107025</v>
      </c>
      <c r="DZ48" s="15">
        <v>0.23198012539999999</v>
      </c>
      <c r="EA48" s="15">
        <v>3403.5120989000002</v>
      </c>
      <c r="EB48" s="15">
        <v>2819.0730826999902</v>
      </c>
      <c r="EC48" s="15">
        <v>2819.0733895999902</v>
      </c>
      <c r="ED48" s="15">
        <v>472.7290433</v>
      </c>
      <c r="EE48" s="15">
        <v>624.63055784999995</v>
      </c>
      <c r="EF48" s="15">
        <v>82.619356844999999</v>
      </c>
      <c r="EG48" s="15">
        <v>27555.841326000002</v>
      </c>
      <c r="EH48" s="15">
        <v>1575.2367577</v>
      </c>
      <c r="EI48" s="15">
        <v>3685.8264832999998</v>
      </c>
      <c r="EJ48" s="15">
        <v>1575.2385822000001</v>
      </c>
      <c r="EK48" s="15">
        <f t="shared" si="3"/>
        <v>57407.763750599996</v>
      </c>
      <c r="EL48" s="15">
        <f t="shared" si="4"/>
        <v>4118.7495050061389</v>
      </c>
      <c r="EM48" s="15">
        <f t="shared" si="5"/>
        <v>1683.4252023761487</v>
      </c>
      <c r="EN48" s="28"/>
      <c r="EO48" s="28"/>
      <c r="EP48" s="28"/>
      <c r="EQ48" s="28"/>
      <c r="ER48" s="28"/>
      <c r="ES48" s="28"/>
      <c r="ET48" s="28"/>
    </row>
    <row r="49" spans="1:150" x14ac:dyDescent="0.3">
      <c r="A49" s="17" t="s">
        <v>216</v>
      </c>
      <c r="B49" s="15">
        <v>0.22477654159999999</v>
      </c>
      <c r="C49" s="15">
        <v>0.621261116</v>
      </c>
      <c r="D49" s="15">
        <v>27.273746719999998</v>
      </c>
      <c r="E49" s="15">
        <v>54.722325300000001</v>
      </c>
      <c r="F49" s="15">
        <v>5.6831744849999897</v>
      </c>
      <c r="G49" s="15">
        <v>5.6831760539999996</v>
      </c>
      <c r="H49" s="15">
        <v>54.722267500000001</v>
      </c>
      <c r="I49" s="15">
        <v>54.722267500000001</v>
      </c>
      <c r="J49" s="15">
        <v>12.75626162</v>
      </c>
      <c r="K49" s="15">
        <v>0.21356954549999899</v>
      </c>
      <c r="L49" s="15">
        <v>0.1875350264</v>
      </c>
      <c r="M49" s="15">
        <v>3.9121259999999998E-2</v>
      </c>
      <c r="N49" s="15">
        <v>1.9560646999999998E-3</v>
      </c>
      <c r="O49" s="15">
        <v>3.7165240000000002E-2</v>
      </c>
      <c r="P49" s="15">
        <v>100.69898291</v>
      </c>
      <c r="Q49" s="15">
        <v>0.10924921465</v>
      </c>
      <c r="R49" s="15">
        <v>100.69901437999999</v>
      </c>
      <c r="S49" s="15">
        <v>6.3682904659999998E-2</v>
      </c>
      <c r="T49" s="15">
        <v>6.3683052286999997E-2</v>
      </c>
      <c r="U49" s="15">
        <v>3.4867521288999899E-2</v>
      </c>
      <c r="V49" s="15">
        <v>0.109254395379</v>
      </c>
      <c r="W49" s="15">
        <v>2.8888788937E-2</v>
      </c>
      <c r="X49" s="15">
        <v>13.557536367999999</v>
      </c>
      <c r="Y49" s="15">
        <v>13.557504458</v>
      </c>
      <c r="Z49" s="15">
        <v>465.74151769999997</v>
      </c>
      <c r="AA49" s="15">
        <v>465.74151769999997</v>
      </c>
      <c r="AB49" s="15">
        <v>1.8924E-4</v>
      </c>
      <c r="AC49" s="15">
        <v>2.6493542000000001E-5</v>
      </c>
      <c r="AD49" s="15">
        <v>1.6274580999999999E-4</v>
      </c>
      <c r="AE49" s="15">
        <v>7.3185529789999995E-2</v>
      </c>
      <c r="AF49" s="15">
        <v>78643.865099999995</v>
      </c>
      <c r="AG49" s="15">
        <v>9302645.2750000004</v>
      </c>
      <c r="AH49" s="15">
        <v>78643.843309999997</v>
      </c>
      <c r="AI49" s="15">
        <v>1.8788225418000001E-3</v>
      </c>
      <c r="AJ49" s="15">
        <v>24.943126846999998</v>
      </c>
      <c r="AK49" s="15">
        <v>176.34926831999999</v>
      </c>
      <c r="AL49" s="15">
        <v>24.892230869999999</v>
      </c>
      <c r="AM49" s="15">
        <v>0.80139192370000001</v>
      </c>
      <c r="AN49" s="15">
        <v>68.375297500000002</v>
      </c>
      <c r="AO49" s="15">
        <v>16.420384994999999</v>
      </c>
      <c r="AP49" s="15">
        <v>191.621036</v>
      </c>
      <c r="AQ49" s="15">
        <v>160.170307772</v>
      </c>
      <c r="AR49" s="15">
        <v>63.368818019999999</v>
      </c>
      <c r="AS49" s="15">
        <v>475.73355522999998</v>
      </c>
      <c r="AT49" s="15">
        <v>32.140359709999998</v>
      </c>
      <c r="AU49" s="15">
        <v>86.553929199999999</v>
      </c>
      <c r="AV49" s="15">
        <v>86.554001459999995</v>
      </c>
      <c r="AW49" s="15">
        <v>475.733393769999</v>
      </c>
      <c r="AX49" s="15">
        <v>1128.4915999999901</v>
      </c>
      <c r="AY49" s="15">
        <v>2046.50379</v>
      </c>
      <c r="AZ49" s="15">
        <v>0.40985502130000001</v>
      </c>
      <c r="BA49" s="15">
        <v>0.45809514060000001</v>
      </c>
      <c r="BB49" s="15">
        <v>70.810161199999996</v>
      </c>
      <c r="BC49" s="15">
        <v>70.810099100000002</v>
      </c>
      <c r="BD49" s="15">
        <v>70.810161199999996</v>
      </c>
      <c r="BE49" s="15">
        <v>1.6356314999999999</v>
      </c>
      <c r="BF49" s="15">
        <v>140.288899249</v>
      </c>
      <c r="BG49" s="15">
        <v>140.28891511</v>
      </c>
      <c r="BH49" s="15">
        <v>1.6303041E-3</v>
      </c>
      <c r="BI49" s="15">
        <v>1.5285329E-4</v>
      </c>
      <c r="BJ49" s="15">
        <v>1.5285474000000001E-4</v>
      </c>
      <c r="BK49" s="15">
        <v>1.6302961999999999E-3</v>
      </c>
      <c r="BL49" s="15">
        <v>115.042405999999</v>
      </c>
      <c r="BM49" s="15">
        <v>115.0422521</v>
      </c>
      <c r="BN49" s="15">
        <v>4.2241810618699999E-2</v>
      </c>
      <c r="BO49" s="15">
        <v>133.17893491999999</v>
      </c>
      <c r="BP49" s="15">
        <v>1.88322645299999</v>
      </c>
      <c r="BQ49" s="15">
        <v>606.19625105</v>
      </c>
      <c r="BR49" s="15">
        <v>1.8055959159999999</v>
      </c>
      <c r="BS49" s="15">
        <v>5.9006403999999998E-2</v>
      </c>
      <c r="BT49" s="15">
        <v>0.104900286</v>
      </c>
      <c r="BU49" s="15">
        <v>8.0048970179999994</v>
      </c>
      <c r="BV49" s="15">
        <v>0</v>
      </c>
      <c r="BW49" s="15">
        <v>434.671561</v>
      </c>
      <c r="BX49" s="15">
        <v>9.40781548</v>
      </c>
      <c r="BY49" s="15">
        <v>9.2047815499999999</v>
      </c>
      <c r="BZ49" s="15">
        <v>910.05174399999999</v>
      </c>
      <c r="CA49" s="15">
        <v>910.05321000000004</v>
      </c>
      <c r="CB49" s="15">
        <v>2.817393E-2</v>
      </c>
      <c r="CC49" s="15">
        <v>4.7895710000000003E-3</v>
      </c>
      <c r="CD49" s="15">
        <v>2.338434E-2</v>
      </c>
      <c r="CE49" s="15">
        <v>5896.1173490000001</v>
      </c>
      <c r="CF49" s="15">
        <v>12687.76477</v>
      </c>
      <c r="CG49" s="15">
        <v>1577.4928030000001</v>
      </c>
      <c r="CH49" s="15">
        <v>1577.4928169999901</v>
      </c>
      <c r="CI49" s="15">
        <v>0</v>
      </c>
      <c r="CJ49" s="15">
        <v>12687.769340000001</v>
      </c>
      <c r="CK49" s="15">
        <v>4.1031870000000001</v>
      </c>
      <c r="CL49" s="15">
        <v>160.33882034999999</v>
      </c>
      <c r="CM49" s="15">
        <v>1.678381111</v>
      </c>
      <c r="CN49" s="15">
        <v>1.8788194726999999E-3</v>
      </c>
      <c r="CO49" s="15">
        <v>0.18635852319999999</v>
      </c>
      <c r="CP49" s="15">
        <v>0.10207450275</v>
      </c>
      <c r="CQ49" s="15">
        <v>1.823240722</v>
      </c>
      <c r="CR49" s="15">
        <v>0.47945015832999899</v>
      </c>
      <c r="CS49" s="15">
        <v>2479.5306019999998</v>
      </c>
      <c r="CT49" s="15">
        <v>2.5240965609999999</v>
      </c>
      <c r="CU49" s="15">
        <v>0.63477059629999999</v>
      </c>
      <c r="CV49" s="15">
        <v>210.18527460000001</v>
      </c>
      <c r="CW49" s="15">
        <v>14.359392916599999</v>
      </c>
      <c r="CX49" s="15">
        <v>0</v>
      </c>
      <c r="CY49" s="15">
        <v>0.95178928500000004</v>
      </c>
      <c r="CZ49" s="15">
        <v>9.5865429999999997E-6</v>
      </c>
      <c r="DA49" s="15">
        <v>0.17974107763</v>
      </c>
      <c r="DB49" s="15">
        <v>59.477730000000001</v>
      </c>
      <c r="DC49" s="15">
        <v>26.263674000000002</v>
      </c>
      <c r="DD49" s="15">
        <v>601.77277101000004</v>
      </c>
      <c r="DE49" s="15">
        <v>0.32390890359999902</v>
      </c>
      <c r="DF49" s="15">
        <v>9.3179465769999997E-2</v>
      </c>
      <c r="DG49" s="15">
        <v>51.593101924000003</v>
      </c>
      <c r="DH49" s="15">
        <v>0.485206777299999</v>
      </c>
      <c r="DI49" s="15">
        <v>29.520229199999999</v>
      </c>
      <c r="DJ49" s="15">
        <v>3.072131385</v>
      </c>
      <c r="DK49" s="15">
        <v>1.03555902</v>
      </c>
      <c r="DL49" s="15">
        <v>127.81397416</v>
      </c>
      <c r="DM49" s="15">
        <v>4.0522080999999996</v>
      </c>
      <c r="DN49" s="15">
        <v>22.287601214999999</v>
      </c>
      <c r="DO49" s="15">
        <v>1.1421384992999899</v>
      </c>
      <c r="DP49" s="15">
        <v>18.41091741</v>
      </c>
      <c r="DQ49" s="15">
        <v>0.112860893819999</v>
      </c>
      <c r="DR49" s="15">
        <v>0.51302220499999995</v>
      </c>
      <c r="DS49" s="15">
        <v>18.851826979999998</v>
      </c>
      <c r="DT49" s="15">
        <v>520.24005</v>
      </c>
      <c r="DU49" s="15">
        <v>41.889586006000002</v>
      </c>
      <c r="DV49" s="15">
        <v>41.889628430000002</v>
      </c>
      <c r="DW49" s="15">
        <v>691.92120169999998</v>
      </c>
      <c r="DX49" s="15">
        <v>2.5071641630000001</v>
      </c>
      <c r="DY49" s="15">
        <v>2.50716567</v>
      </c>
      <c r="DZ49" s="15">
        <v>6.2550440499999999E-2</v>
      </c>
      <c r="EA49" s="15">
        <v>709.20761217999996</v>
      </c>
      <c r="EB49" s="15">
        <v>589.76529503999996</v>
      </c>
      <c r="EC49" s="15">
        <v>589.76538700999902</v>
      </c>
      <c r="ED49" s="15">
        <v>129.63230089999999</v>
      </c>
      <c r="EE49" s="15">
        <v>130.873625887</v>
      </c>
      <c r="EF49" s="15">
        <v>17.317766046500001</v>
      </c>
      <c r="EG49" s="15">
        <v>5814.2055769999997</v>
      </c>
      <c r="EH49" s="15">
        <v>324.86865158000001</v>
      </c>
      <c r="EI49" s="15">
        <v>743.33927573999995</v>
      </c>
      <c r="EJ49" s="15">
        <v>324.8685792</v>
      </c>
      <c r="EK49" s="15">
        <f t="shared" si="3"/>
        <v>14380.299978999999</v>
      </c>
      <c r="EL49" s="15">
        <f t="shared" si="4"/>
        <v>1063.7387045586502</v>
      </c>
      <c r="EM49" s="15">
        <f t="shared" si="5"/>
        <v>461.96593354865007</v>
      </c>
      <c r="EN49" s="28"/>
      <c r="EO49" s="28"/>
      <c r="EP49" s="28"/>
      <c r="EQ49" s="28"/>
      <c r="ER49" s="28"/>
      <c r="ES49" s="28"/>
      <c r="ET49" s="28"/>
    </row>
    <row r="50" spans="1:150" x14ac:dyDescent="0.3">
      <c r="A50" s="17" t="s">
        <v>217</v>
      </c>
      <c r="B50" s="15">
        <v>0.86333886699999995</v>
      </c>
      <c r="C50" s="15">
        <v>2.431894507</v>
      </c>
      <c r="D50" s="15">
        <v>117.96436439999999</v>
      </c>
      <c r="E50" s="15">
        <v>229.41601199999999</v>
      </c>
      <c r="F50" s="15">
        <v>21.898700999999999</v>
      </c>
      <c r="G50" s="15">
        <v>21.898682099999998</v>
      </c>
      <c r="H50" s="15">
        <v>229.41607679999899</v>
      </c>
      <c r="I50" s="15">
        <v>229.41607679999899</v>
      </c>
      <c r="J50" s="15">
        <v>52.534687049999903</v>
      </c>
      <c r="K50" s="15">
        <v>0.81660598449999999</v>
      </c>
      <c r="L50" s="15">
        <v>0.71001682099999996</v>
      </c>
      <c r="M50" s="15">
        <v>0.15861296999999999</v>
      </c>
      <c r="N50" s="15">
        <v>7.9306770000000006E-3</v>
      </c>
      <c r="O50" s="15">
        <v>0.15068275</v>
      </c>
      <c r="P50" s="15">
        <v>424.22840454999903</v>
      </c>
      <c r="Q50" s="15">
        <v>0.4147193777</v>
      </c>
      <c r="R50" s="15">
        <v>424.22756694999998</v>
      </c>
      <c r="S50" s="15">
        <v>0.24940049946999901</v>
      </c>
      <c r="T50" s="15">
        <v>0.24940026096000001</v>
      </c>
      <c r="U50" s="15">
        <v>0.13839570329000001</v>
      </c>
      <c r="V50" s="15">
        <v>0.43962868930999999</v>
      </c>
      <c r="W50" s="15">
        <v>0.11614807508</v>
      </c>
      <c r="X50" s="15">
        <v>51.966345449999999</v>
      </c>
      <c r="Y50" s="15">
        <v>51.966424400000001</v>
      </c>
      <c r="Z50" s="15">
        <v>2273.7178909999998</v>
      </c>
      <c r="AA50" s="15">
        <v>2273.7178909999998</v>
      </c>
      <c r="AB50" s="15">
        <v>7.5846159999999998E-4</v>
      </c>
      <c r="AC50" s="15">
        <v>1.06184525E-4</v>
      </c>
      <c r="AD50" s="15">
        <v>6.52274E-4</v>
      </c>
      <c r="AE50" s="15">
        <v>0.28039361269999902</v>
      </c>
      <c r="AF50" s="15">
        <v>309999.96610000002</v>
      </c>
      <c r="AG50" s="15">
        <v>38563543.979999997</v>
      </c>
      <c r="AH50" s="15">
        <v>309999.9976</v>
      </c>
      <c r="AI50" s="15">
        <v>7.2773929809999997E-3</v>
      </c>
      <c r="AJ50" s="15">
        <v>96.078901549999998</v>
      </c>
      <c r="AK50" s="15">
        <v>686.29639769999903</v>
      </c>
      <c r="AL50" s="15">
        <v>93.437709569999996</v>
      </c>
      <c r="AM50" s="15">
        <v>3.0241370349999999</v>
      </c>
      <c r="AN50" s="15">
        <v>256.75125930000002</v>
      </c>
      <c r="AO50" s="15">
        <v>65.367142200000004</v>
      </c>
      <c r="AP50" s="15">
        <v>567.68812849999995</v>
      </c>
      <c r="AQ50" s="15">
        <v>667.99118449999901</v>
      </c>
      <c r="AR50" s="15">
        <v>268.43396554499998</v>
      </c>
      <c r="AS50" s="15">
        <v>1663.9002393000001</v>
      </c>
      <c r="AT50" s="15">
        <v>137.52535889999999</v>
      </c>
      <c r="AU50" s="15">
        <v>317.180104059999</v>
      </c>
      <c r="AV50" s="15">
        <v>317.180361599999</v>
      </c>
      <c r="AW50" s="15">
        <v>1663.8996565999901</v>
      </c>
      <c r="AX50" s="15">
        <v>3751.9099500000002</v>
      </c>
      <c r="AY50" s="15">
        <v>8232.3523800000003</v>
      </c>
      <c r="AZ50" s="15">
        <v>1.562233904</v>
      </c>
      <c r="BA50" s="15">
        <v>1.7615785239999999</v>
      </c>
      <c r="BB50" s="15">
        <v>270.0831574</v>
      </c>
      <c r="BC50" s="15">
        <v>270.08268299999997</v>
      </c>
      <c r="BD50" s="15">
        <v>270.0831574</v>
      </c>
      <c r="BE50" s="15">
        <v>6.1551813500000003</v>
      </c>
      <c r="BF50" s="15">
        <v>505.41944147999902</v>
      </c>
      <c r="BG50" s="15">
        <v>505.41912028000002</v>
      </c>
      <c r="BH50" s="15">
        <v>6.5180417000000003E-3</v>
      </c>
      <c r="BI50" s="15">
        <v>6.1380180000000003E-4</v>
      </c>
      <c r="BJ50" s="15">
        <v>6.1380110000000001E-4</v>
      </c>
      <c r="BK50" s="15">
        <v>6.5180357E-3</v>
      </c>
      <c r="BL50" s="15">
        <v>465.78430200000003</v>
      </c>
      <c r="BM50" s="15">
        <v>465.785708</v>
      </c>
      <c r="BN50" s="15">
        <v>0.16961844473500001</v>
      </c>
      <c r="BO50" s="15">
        <v>460.90572150000003</v>
      </c>
      <c r="BP50" s="15">
        <v>6.8806808070000001</v>
      </c>
      <c r="BQ50" s="15">
        <v>2363.3552748000002</v>
      </c>
      <c r="BR50" s="15">
        <v>7.8801970099999998</v>
      </c>
      <c r="BS50" s="15">
        <v>0.20458451</v>
      </c>
      <c r="BT50" s="15">
        <v>0.36370574999999999</v>
      </c>
      <c r="BU50" s="15">
        <v>35.338324880000002</v>
      </c>
      <c r="BV50" s="15">
        <v>0</v>
      </c>
      <c r="BW50" s="15">
        <v>1913.4756950000001</v>
      </c>
      <c r="BX50" s="15">
        <v>36.781417599999997</v>
      </c>
      <c r="BY50" s="15">
        <v>35.8205186</v>
      </c>
      <c r="BZ50" s="15">
        <v>3684.6539299999999</v>
      </c>
      <c r="CA50" s="15">
        <v>3684.6428500000002</v>
      </c>
      <c r="CB50" s="15">
        <v>0.113308385</v>
      </c>
      <c r="CC50" s="15">
        <v>1.9262424E-2</v>
      </c>
      <c r="CD50" s="15">
        <v>9.404593E-2</v>
      </c>
      <c r="CE50" s="15">
        <v>21703.121719999999</v>
      </c>
      <c r="CF50" s="15">
        <v>51151.735199999901</v>
      </c>
      <c r="CG50" s="15">
        <v>6605.5107699999999</v>
      </c>
      <c r="CH50" s="15">
        <v>6605.5123199999998</v>
      </c>
      <c r="CI50" s="15">
        <v>0</v>
      </c>
      <c r="CJ50" s="15">
        <v>51151.752899999999</v>
      </c>
      <c r="CK50" s="15">
        <v>19.311636</v>
      </c>
      <c r="CL50" s="15">
        <v>632.51655770000002</v>
      </c>
      <c r="CM50" s="15">
        <v>6.4724295099999898</v>
      </c>
      <c r="CN50" s="15">
        <v>7.2773915179999999E-3</v>
      </c>
      <c r="CO50" s="15">
        <v>0.72273309379999995</v>
      </c>
      <c r="CP50" s="15">
        <v>0.3965419959</v>
      </c>
      <c r="CQ50" s="15">
        <v>7.0586582800000004</v>
      </c>
      <c r="CR50" s="15">
        <v>1.7339078536999999</v>
      </c>
      <c r="CS50" s="15">
        <v>8845.5564889999896</v>
      </c>
      <c r="CT50" s="15">
        <v>9.3707434139999997</v>
      </c>
      <c r="CU50" s="15">
        <v>2.3806114200000001</v>
      </c>
      <c r="CV50" s="15">
        <v>833.37894900000003</v>
      </c>
      <c r="CW50" s="15">
        <v>48.141661624000001</v>
      </c>
      <c r="CX50" s="15">
        <v>0</v>
      </c>
      <c r="CY50" s="15">
        <v>3.7053347799999998</v>
      </c>
      <c r="CZ50" s="15">
        <v>3.9929796999999997E-5</v>
      </c>
      <c r="DA50" s="15">
        <v>0.65446587519999999</v>
      </c>
      <c r="DB50" s="15">
        <v>196.92581000000001</v>
      </c>
      <c r="DC50" s="15">
        <v>106.19144</v>
      </c>
      <c r="DD50" s="15">
        <v>2123.9201050499901</v>
      </c>
      <c r="DE50" s="15">
        <v>1.1289976449999899</v>
      </c>
      <c r="DF50" s="15">
        <v>0.31065714929999999</v>
      </c>
      <c r="DG50" s="15">
        <v>176.23908893000001</v>
      </c>
      <c r="DH50" s="15">
        <v>1.741542055</v>
      </c>
      <c r="DI50" s="15">
        <v>113.74511496</v>
      </c>
      <c r="DJ50" s="15">
        <v>11.37394755</v>
      </c>
      <c r="DK50" s="15">
        <v>3.9745205499999998</v>
      </c>
      <c r="DL50" s="15">
        <v>490.91089209999899</v>
      </c>
      <c r="DM50" s="15">
        <v>15.8033544799999</v>
      </c>
      <c r="DN50" s="15">
        <v>93.362314249999997</v>
      </c>
      <c r="DO50" s="15">
        <v>4.2389568339999997</v>
      </c>
      <c r="DP50" s="15">
        <v>73.291051100000004</v>
      </c>
      <c r="DQ50" s="15">
        <v>0.39431799697999997</v>
      </c>
      <c r="DR50" s="15">
        <v>1.9504906879999999</v>
      </c>
      <c r="DS50" s="15">
        <v>70.408703950000003</v>
      </c>
      <c r="DT50" s="15">
        <v>1879.1772000000001</v>
      </c>
      <c r="DU50" s="15">
        <v>171.73588117</v>
      </c>
      <c r="DV50" s="15">
        <v>171.73575765999999</v>
      </c>
      <c r="DW50" s="15">
        <v>2732.9746223000002</v>
      </c>
      <c r="DX50" s="15">
        <v>9.8132634599999999</v>
      </c>
      <c r="DY50" s="15">
        <v>9.8132588199999997</v>
      </c>
      <c r="DZ50" s="15">
        <v>0.23681898400000001</v>
      </c>
      <c r="EA50" s="15">
        <v>2527.5684897000001</v>
      </c>
      <c r="EB50" s="15">
        <v>2075.8345550999902</v>
      </c>
      <c r="EC50" s="15">
        <v>2075.8357279000002</v>
      </c>
      <c r="ED50" s="15">
        <v>495.71529140000001</v>
      </c>
      <c r="EE50" s="15">
        <v>454.23617458000001</v>
      </c>
      <c r="EF50" s="15">
        <v>60.148204040000003</v>
      </c>
      <c r="EG50" s="15">
        <v>21350.434729999899</v>
      </c>
      <c r="EH50" s="15">
        <v>1196.7745050000001</v>
      </c>
      <c r="EI50" s="15">
        <v>2774.644311</v>
      </c>
      <c r="EJ50" s="15">
        <v>1196.7756069</v>
      </c>
      <c r="EK50" s="15">
        <f t="shared" si="3"/>
        <v>58223.030271999902</v>
      </c>
      <c r="EL50" s="15">
        <f t="shared" si="4"/>
        <v>3896.9295311071692</v>
      </c>
      <c r="EM50" s="15">
        <f t="shared" si="5"/>
        <v>1773.0094260571791</v>
      </c>
      <c r="EN50" s="28"/>
      <c r="EO50" s="28"/>
      <c r="EP50" s="28"/>
      <c r="EQ50" s="28"/>
      <c r="ER50" s="28"/>
      <c r="ES50" s="28"/>
      <c r="ET50" s="28"/>
    </row>
    <row r="51" spans="1:150" x14ac:dyDescent="0.3">
      <c r="A51" s="17" t="s">
        <v>218</v>
      </c>
      <c r="B51" s="15">
        <v>0.2431415328</v>
      </c>
      <c r="C51" s="15">
        <v>0.59064555099999905</v>
      </c>
      <c r="D51" s="15">
        <v>21.96602485</v>
      </c>
      <c r="E51" s="15">
        <v>52.716567099999999</v>
      </c>
      <c r="F51" s="15">
        <v>6.1610453100000004</v>
      </c>
      <c r="G51" s="15">
        <v>6.1610519159999999</v>
      </c>
      <c r="H51" s="15">
        <v>52.716546059999999</v>
      </c>
      <c r="I51" s="15">
        <v>52.716546059999999</v>
      </c>
      <c r="J51" s="15">
        <v>12.131352199999901</v>
      </c>
      <c r="K51" s="15">
        <v>0.22992334149999899</v>
      </c>
      <c r="L51" s="15">
        <v>0.24242383399999901</v>
      </c>
      <c r="M51" s="15">
        <v>2.7982963E-2</v>
      </c>
      <c r="N51" s="15">
        <v>1.3991576E-3</v>
      </c>
      <c r="O51" s="15">
        <v>2.6583916999999999E-2</v>
      </c>
      <c r="P51" s="15">
        <v>79.15299349</v>
      </c>
      <c r="Q51" s="15">
        <v>0.11537959544</v>
      </c>
      <c r="R51" s="15">
        <v>79.152743299999997</v>
      </c>
      <c r="S51" s="15">
        <v>5.6105022470000002E-2</v>
      </c>
      <c r="T51" s="15">
        <v>5.6105064066E-2</v>
      </c>
      <c r="U51" s="15">
        <v>2.8598609388999999E-2</v>
      </c>
      <c r="V51" s="15">
        <v>8.1836968566000007E-2</v>
      </c>
      <c r="W51" s="15">
        <v>2.1900000156999999E-2</v>
      </c>
      <c r="X51" s="15">
        <v>10.976100750000001</v>
      </c>
      <c r="Y51" s="15">
        <v>10.976102072</v>
      </c>
      <c r="Z51" s="15">
        <v>390.849875</v>
      </c>
      <c r="AA51" s="15">
        <v>390.849875</v>
      </c>
      <c r="AB51" s="15">
        <v>1.2960854000000001E-4</v>
      </c>
      <c r="AC51" s="15">
        <v>1.8145232000000001E-5</v>
      </c>
      <c r="AD51" s="15">
        <v>1.1146363E-4</v>
      </c>
      <c r="AE51" s="15">
        <v>7.3432444860000001E-2</v>
      </c>
      <c r="AF51" s="15">
        <v>59789.038999999997</v>
      </c>
      <c r="AG51" s="15">
        <v>7840609.3909999998</v>
      </c>
      <c r="AH51" s="15">
        <v>59789.046719999998</v>
      </c>
      <c r="AI51" s="15">
        <v>1.75509374929999E-3</v>
      </c>
      <c r="AJ51" s="15">
        <v>29.6130298359999</v>
      </c>
      <c r="AK51" s="15">
        <v>215.22514118999999</v>
      </c>
      <c r="AL51" s="15">
        <v>28.044396923999901</v>
      </c>
      <c r="AM51" s="15">
        <v>0.90449034399999995</v>
      </c>
      <c r="AN51" s="15">
        <v>77.052393999999893</v>
      </c>
      <c r="AO51" s="15">
        <v>19.312732819999901</v>
      </c>
      <c r="AP51" s="15">
        <v>98.533642599999993</v>
      </c>
      <c r="AQ51" s="15">
        <v>133.03285158200001</v>
      </c>
      <c r="AR51" s="15">
        <v>50.271788817000001</v>
      </c>
      <c r="AS51" s="15">
        <v>296.06357026999899</v>
      </c>
      <c r="AT51" s="15">
        <v>25.053297140000002</v>
      </c>
      <c r="AU51" s="15">
        <v>62.322542549999902</v>
      </c>
      <c r="AV51" s="15">
        <v>62.322501379999999</v>
      </c>
      <c r="AW51" s="15">
        <v>296.06353615</v>
      </c>
      <c r="AX51" s="15">
        <v>728.45555999999999</v>
      </c>
      <c r="AY51" s="15">
        <v>1821.5544809999899</v>
      </c>
      <c r="AZ51" s="15">
        <v>0.43937837899999999</v>
      </c>
      <c r="BA51" s="15">
        <v>0.487513872499999</v>
      </c>
      <c r="BB51" s="15">
        <v>78.113419800000003</v>
      </c>
      <c r="BC51" s="15">
        <v>78.113545099999996</v>
      </c>
      <c r="BD51" s="15">
        <v>78.113419800000003</v>
      </c>
      <c r="BE51" s="15">
        <v>2.084975215</v>
      </c>
      <c r="BF51" s="15">
        <v>90.071172059999995</v>
      </c>
      <c r="BG51" s="15">
        <v>90.071062310000002</v>
      </c>
      <c r="BH51" s="15">
        <v>1.0416564999999999E-3</v>
      </c>
      <c r="BI51" s="15">
        <v>1.013006E-4</v>
      </c>
      <c r="BJ51" s="15">
        <v>1.0129924E-4</v>
      </c>
      <c r="BK51" s="15">
        <v>1.0416518E-3</v>
      </c>
      <c r="BL51" s="15">
        <v>141.72185959999999</v>
      </c>
      <c r="BM51" s="15">
        <v>141.72166770000001</v>
      </c>
      <c r="BN51" s="15">
        <v>3.2061781959000002E-2</v>
      </c>
      <c r="BO51" s="15">
        <v>87.511015470000004</v>
      </c>
      <c r="BP51" s="15">
        <v>1.3133570173</v>
      </c>
      <c r="BQ51" s="15">
        <v>685.29963465000003</v>
      </c>
      <c r="BR51" s="15">
        <v>1.485095963</v>
      </c>
      <c r="BS51" s="15">
        <v>3.7469929999999999E-2</v>
      </c>
      <c r="BT51" s="15">
        <v>6.6613169999999999E-2</v>
      </c>
      <c r="BU51" s="15">
        <v>4.4701103169999996</v>
      </c>
      <c r="BV51" s="15">
        <v>0</v>
      </c>
      <c r="BW51" s="15">
        <v>441.678181</v>
      </c>
      <c r="BX51" s="15">
        <v>9.7058000100000008</v>
      </c>
      <c r="BY51" s="15">
        <v>9.4507933899999994</v>
      </c>
      <c r="BZ51" s="15">
        <v>689.04941199999996</v>
      </c>
      <c r="CA51" s="15">
        <v>689.04918799999996</v>
      </c>
      <c r="CB51" s="15">
        <v>2.2904394000000002E-2</v>
      </c>
      <c r="CC51" s="15">
        <v>3.8937443999999999E-3</v>
      </c>
      <c r="CD51" s="15">
        <v>1.9010598E-2</v>
      </c>
      <c r="CE51" s="15">
        <v>4442.0895289999999</v>
      </c>
      <c r="CF51" s="15">
        <v>15639.84295</v>
      </c>
      <c r="CG51" s="15">
        <v>1933.6646699999999</v>
      </c>
      <c r="CH51" s="15">
        <v>1933.665849</v>
      </c>
      <c r="CI51" s="15">
        <v>0</v>
      </c>
      <c r="CJ51" s="15">
        <v>15639.84108</v>
      </c>
      <c r="CK51" s="15">
        <v>5.1652060000000004</v>
      </c>
      <c r="CL51" s="15">
        <v>130.07600459999901</v>
      </c>
      <c r="CM51" s="15">
        <v>1.7390976899999999</v>
      </c>
      <c r="CN51" s="15">
        <v>1.7550886157E-3</v>
      </c>
      <c r="CO51" s="15">
        <v>0.176038637</v>
      </c>
      <c r="CP51" s="15">
        <v>9.5332046779999999E-2</v>
      </c>
      <c r="CQ51" s="15">
        <v>1.842490545</v>
      </c>
      <c r="CR51" s="15">
        <v>0.45634371429999998</v>
      </c>
      <c r="CS51" s="15">
        <v>1716.63275629999</v>
      </c>
      <c r="CT51" s="15">
        <v>2.48641780899999</v>
      </c>
      <c r="CU51" s="15">
        <v>0.69529856499999898</v>
      </c>
      <c r="CV51" s="15">
        <v>236.66855554</v>
      </c>
      <c r="CW51" s="15">
        <v>9.0957382424999906</v>
      </c>
      <c r="CX51" s="15">
        <v>0</v>
      </c>
      <c r="CY51" s="15">
        <v>0.95557026099999998</v>
      </c>
      <c r="CZ51" s="15">
        <v>8.2963014999999996E-6</v>
      </c>
      <c r="DA51" s="15">
        <v>0.16615318305999999</v>
      </c>
      <c r="DB51" s="15">
        <v>35.615924999999997</v>
      </c>
      <c r="DC51" s="15">
        <v>19.788938999999999</v>
      </c>
      <c r="DD51" s="15">
        <v>399.27487341</v>
      </c>
      <c r="DE51" s="15">
        <v>0.24327428740000001</v>
      </c>
      <c r="DF51" s="15">
        <v>5.7624936760000002E-2</v>
      </c>
      <c r="DG51" s="15">
        <v>34.320478936000001</v>
      </c>
      <c r="DH51" s="15">
        <v>0.44459012119999902</v>
      </c>
      <c r="DI51" s="15">
        <v>27.097316849999999</v>
      </c>
      <c r="DJ51" s="15">
        <v>2.9254292369999999</v>
      </c>
      <c r="DK51" s="15">
        <v>1.0883911829999999</v>
      </c>
      <c r="DL51" s="15">
        <v>121.04006699999999</v>
      </c>
      <c r="DM51" s="15">
        <v>4.5292539999999999</v>
      </c>
      <c r="DN51" s="15">
        <v>15.46469806</v>
      </c>
      <c r="DO51" s="15">
        <v>1.2297191984</v>
      </c>
      <c r="DP51" s="15">
        <v>20.789651500000002</v>
      </c>
      <c r="DQ51" s="15">
        <v>9.1697974399999896E-2</v>
      </c>
      <c r="DR51" s="15">
        <v>0.55361496239999997</v>
      </c>
      <c r="DS51" s="15">
        <v>18.648275859999998</v>
      </c>
      <c r="DT51" s="15">
        <v>378.70179999999999</v>
      </c>
      <c r="DU51" s="15">
        <v>33.080698089999999</v>
      </c>
      <c r="DV51" s="15">
        <v>33.080589549999999</v>
      </c>
      <c r="DW51" s="15">
        <v>753.93599229999995</v>
      </c>
      <c r="DX51" s="15">
        <v>2.2316306789999998</v>
      </c>
      <c r="DY51" s="15">
        <v>2.231630182</v>
      </c>
      <c r="DZ51" s="15">
        <v>8.0858038100000001E-2</v>
      </c>
      <c r="EA51" s="15">
        <v>487.92703129999899</v>
      </c>
      <c r="EB51" s="15">
        <v>398.78183631000002</v>
      </c>
      <c r="EC51" s="15">
        <v>398.78161297000003</v>
      </c>
      <c r="ED51" s="15">
        <v>127.9125312</v>
      </c>
      <c r="EE51" s="15">
        <v>88.85981726</v>
      </c>
      <c r="EF51" s="15">
        <v>11.668938418</v>
      </c>
      <c r="EG51" s="15">
        <v>4374.0748119999898</v>
      </c>
      <c r="EH51" s="15">
        <v>235.7327775</v>
      </c>
      <c r="EI51" s="15">
        <v>534.72070829999996</v>
      </c>
      <c r="EJ51" s="15">
        <v>235.73334629999999</v>
      </c>
      <c r="EK51" s="15">
        <f t="shared" si="3"/>
        <v>17715.229479599999</v>
      </c>
      <c r="EL51" s="15">
        <f t="shared" si="4"/>
        <v>858.17162168801997</v>
      </c>
      <c r="EM51" s="15">
        <f t="shared" si="5"/>
        <v>458.89674827802003</v>
      </c>
      <c r="EN51" s="28"/>
      <c r="EO51" s="28"/>
      <c r="EP51" s="28"/>
      <c r="EQ51" s="28"/>
      <c r="ER51" s="28"/>
      <c r="ES51" s="28"/>
      <c r="ET51" s="28"/>
    </row>
    <row r="52" spans="1:150" x14ac:dyDescent="0.3">
      <c r="EN52" s="28"/>
      <c r="EO52" s="28"/>
      <c r="EP52" s="28"/>
      <c r="EQ52" s="28"/>
      <c r="ER52" s="28"/>
      <c r="ES52" s="28"/>
      <c r="ET52" s="28"/>
    </row>
    <row r="53" spans="1:150" s="17" customFormat="1" x14ac:dyDescent="0.3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</row>
    <row r="54" spans="1:150" s="17" customFormat="1" x14ac:dyDescent="0.3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</row>
    <row r="55" spans="1:150" s="17" customFormat="1" x14ac:dyDescent="0.3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</row>
    <row r="56" spans="1:150" s="17" customFormat="1" x14ac:dyDescent="0.3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</row>
    <row r="57" spans="1:150" s="17" customFormat="1" x14ac:dyDescent="0.3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</row>
    <row r="58" spans="1:150" s="17" customFormat="1" x14ac:dyDescent="0.3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</row>
    <row r="59" spans="1:150" s="17" customFormat="1" x14ac:dyDescent="0.3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</row>
    <row r="60" spans="1:150" s="17" customFormat="1" x14ac:dyDescent="0.3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</row>
    <row r="61" spans="1:150" s="2" customFormat="1" x14ac:dyDescent="0.3">
      <c r="A61" s="31" t="s">
        <v>342</v>
      </c>
      <c r="B61" s="1">
        <f>SUM(B3:B59)</f>
        <v>34.54401417135599</v>
      </c>
      <c r="C61" s="1">
        <f t="shared" ref="C61:BO61" si="6">SUM(C3:C59)</f>
        <v>101.10203263358694</v>
      </c>
      <c r="D61" s="1">
        <f t="shared" si="6"/>
        <v>4446.4674226744555</v>
      </c>
      <c r="E61" s="1">
        <f t="shared" si="6"/>
        <v>8978.7050865600959</v>
      </c>
      <c r="F61" s="1">
        <f t="shared" si="6"/>
        <v>816.79039228036993</v>
      </c>
      <c r="G61" s="1">
        <f t="shared" si="6"/>
        <v>816.79014441752906</v>
      </c>
      <c r="H61" s="1">
        <f t="shared" si="6"/>
        <v>8978.7050801497935</v>
      </c>
      <c r="I61" s="1">
        <f t="shared" si="6"/>
        <v>8978.7050801497935</v>
      </c>
      <c r="J61" s="1">
        <f t="shared" si="6"/>
        <v>2007.1251105923395</v>
      </c>
      <c r="K61" s="1">
        <f t="shared" si="6"/>
        <v>32.137573623571996</v>
      </c>
      <c r="L61" s="1">
        <f t="shared" si="6"/>
        <v>25.42888606604598</v>
      </c>
      <c r="M61" s="1">
        <f t="shared" si="6"/>
        <v>7.2288898370000023</v>
      </c>
      <c r="N61" s="1">
        <f t="shared" si="6"/>
        <v>0.36144450956999996</v>
      </c>
      <c r="O61" s="1">
        <f t="shared" si="6"/>
        <v>6.8674446462999992</v>
      </c>
      <c r="P61" s="1">
        <f t="shared" si="6"/>
        <v>18352.929102739417</v>
      </c>
      <c r="Q61" s="1">
        <f t="shared" si="6"/>
        <v>15.519366134289086</v>
      </c>
      <c r="R61" s="1">
        <f t="shared" si="6"/>
        <v>18352.924999234856</v>
      </c>
      <c r="S61" s="1">
        <f t="shared" si="6"/>
        <v>10.077737715782154</v>
      </c>
      <c r="T61" s="1">
        <f t="shared" si="6"/>
        <v>10.077736735519993</v>
      </c>
      <c r="U61" s="1">
        <f t="shared" si="6"/>
        <v>5.8043225136617504</v>
      </c>
      <c r="V61" s="1">
        <f t="shared" si="6"/>
        <v>19.128634335783609</v>
      </c>
      <c r="W61" s="1">
        <f t="shared" si="6"/>
        <v>5.0401103196985977</v>
      </c>
      <c r="X61" s="1">
        <f t="shared" si="6"/>
        <v>2441.1513202332608</v>
      </c>
      <c r="Y61" s="1">
        <f t="shared" si="6"/>
        <v>2441.1505459800896</v>
      </c>
      <c r="Z61" s="1">
        <f t="shared" si="6"/>
        <v>92851.267791474922</v>
      </c>
      <c r="AA61" s="1">
        <f t="shared" si="6"/>
        <v>92851.267791474922</v>
      </c>
      <c r="AB61" s="1">
        <f t="shared" si="6"/>
        <v>6.5457098301999986E-2</v>
      </c>
      <c r="AC61" s="1">
        <f t="shared" si="6"/>
        <v>9.1639862440000015E-3</v>
      </c>
      <c r="AD61" s="1">
        <f t="shared" si="6"/>
        <v>5.6292998149000018E-2</v>
      </c>
      <c r="AE61" s="1">
        <f t="shared" si="6"/>
        <v>10.719041698143689</v>
      </c>
      <c r="AF61" s="1">
        <f t="shared" si="6"/>
        <v>14391845.826385327</v>
      </c>
      <c r="AG61" s="1">
        <f t="shared" si="6"/>
        <v>1777118263.3623445</v>
      </c>
      <c r="AH61" s="1">
        <f t="shared" si="6"/>
        <v>14391845.603591422</v>
      </c>
      <c r="AI61" s="1">
        <f t="shared" si="6"/>
        <v>0.28471446978788995</v>
      </c>
      <c r="AJ61" s="1">
        <f t="shared" si="6"/>
        <v>3299.1723812701571</v>
      </c>
      <c r="AK61" s="1">
        <f t="shared" si="6"/>
        <v>23492.480695786191</v>
      </c>
      <c r="AL61" s="1">
        <f t="shared" si="6"/>
        <v>3186.3598864208379</v>
      </c>
      <c r="AM61" s="1">
        <f t="shared" si="6"/>
        <v>102.34567482988489</v>
      </c>
      <c r="AN61" s="1">
        <f t="shared" si="6"/>
        <v>8759.082783228796</v>
      </c>
      <c r="AO61" s="1">
        <f t="shared" si="6"/>
        <v>2446.0533638265993</v>
      </c>
      <c r="AP61" s="1">
        <f t="shared" si="6"/>
        <v>40991.903932899986</v>
      </c>
      <c r="AQ61" s="1">
        <f t="shared" si="6"/>
        <v>26716.080882485567</v>
      </c>
      <c r="AR61" s="1">
        <f t="shared" si="6"/>
        <v>11333.455804155918</v>
      </c>
      <c r="AS61" s="1">
        <f t="shared" si="6"/>
        <v>90897.268995139981</v>
      </c>
      <c r="AT61" s="1">
        <f t="shared" si="6"/>
        <v>5347.5629616379756</v>
      </c>
      <c r="AU61" s="1">
        <f t="shared" si="6"/>
        <v>15344.487755443552</v>
      </c>
      <c r="AV61" s="1">
        <f t="shared" si="6"/>
        <v>15344.483473061689</v>
      </c>
      <c r="AW61" s="1">
        <f t="shared" si="6"/>
        <v>90897.251662139941</v>
      </c>
      <c r="AX61" s="1">
        <f t="shared" si="6"/>
        <v>224854.62988599981</v>
      </c>
      <c r="AY61" s="1">
        <f t="shared" si="6"/>
        <v>343596.2750816897</v>
      </c>
      <c r="AZ61" s="1">
        <f t="shared" si="6"/>
        <v>60.413179077531957</v>
      </c>
      <c r="BA61" s="1">
        <f t="shared" si="6"/>
        <v>69.789111595545975</v>
      </c>
      <c r="BB61" s="1">
        <f t="shared" si="6"/>
        <v>11403.728281169595</v>
      </c>
      <c r="BC61" s="1">
        <f t="shared" si="6"/>
        <v>11403.722632732693</v>
      </c>
      <c r="BD61" s="1">
        <f t="shared" si="6"/>
        <v>11403.728281169595</v>
      </c>
      <c r="BE61" s="1"/>
      <c r="BF61" s="1">
        <f t="shared" si="6"/>
        <v>25136.809935092493</v>
      </c>
      <c r="BG61" s="1">
        <f t="shared" si="6"/>
        <v>25136.80624776546</v>
      </c>
      <c r="BH61" s="1">
        <f t="shared" si="6"/>
        <v>0.31866467583000002</v>
      </c>
      <c r="BI61" s="1">
        <f t="shared" si="6"/>
        <v>3.1224050666000005E-2</v>
      </c>
      <c r="BJ61" s="1">
        <f t="shared" si="6"/>
        <v>3.1224040907999993E-2</v>
      </c>
      <c r="BK61" s="1">
        <f t="shared" si="6"/>
        <v>0.31866476283999989</v>
      </c>
      <c r="BL61" s="1">
        <f t="shared" si="6"/>
        <v>18065.423208129778</v>
      </c>
      <c r="BM61" s="1">
        <f t="shared" si="6"/>
        <v>18065.427203826996</v>
      </c>
      <c r="BN61" s="1">
        <f t="shared" si="6"/>
        <v>7.3378244098799845</v>
      </c>
      <c r="BO61" s="1">
        <f t="shared" si="6"/>
        <v>24500.011925470808</v>
      </c>
      <c r="BP61" s="1">
        <f t="shared" ref="BP61:EF61" si="7">SUM(BP3:BP59)</f>
        <v>341.54990585370575</v>
      </c>
      <c r="BQ61" s="1">
        <f t="shared" si="7"/>
        <v>95803.414666625933</v>
      </c>
      <c r="BR61" s="1">
        <f t="shared" si="7"/>
        <v>289.06911369547998</v>
      </c>
      <c r="BS61" s="1">
        <f t="shared" si="7"/>
        <v>13.066772719999999</v>
      </c>
      <c r="BT61" s="1">
        <f t="shared" si="7"/>
        <v>23.229818703000007</v>
      </c>
      <c r="BU61" s="1">
        <f t="shared" si="7"/>
        <v>1450.6115128066999</v>
      </c>
      <c r="BV61" s="1">
        <f t="shared" si="7"/>
        <v>0</v>
      </c>
      <c r="BW61" s="1">
        <f t="shared" si="7"/>
        <v>75170.400522499986</v>
      </c>
      <c r="BX61" s="1">
        <f t="shared" si="7"/>
        <v>1448.7501802003997</v>
      </c>
      <c r="BY61" s="1">
        <f t="shared" si="7"/>
        <v>1415.9759499619395</v>
      </c>
      <c r="BZ61" s="1">
        <f t="shared" si="7"/>
        <v>183954.46073399982</v>
      </c>
      <c r="CA61" s="1">
        <f t="shared" si="7"/>
        <v>183954.42705299982</v>
      </c>
      <c r="CB61" s="1">
        <f t="shared" si="7"/>
        <v>15.242017882800001</v>
      </c>
      <c r="CC61" s="1">
        <f t="shared" si="7"/>
        <v>2.5911505371000003</v>
      </c>
      <c r="CD61" s="1">
        <f t="shared" si="7"/>
        <v>12.650908366000003</v>
      </c>
      <c r="CE61" s="1">
        <f t="shared" si="7"/>
        <v>1056887.5555056352</v>
      </c>
      <c r="CF61" s="1">
        <f t="shared" si="7"/>
        <v>1983987.5840445987</v>
      </c>
      <c r="CG61" s="1">
        <f t="shared" si="7"/>
        <v>256124.78752352981</v>
      </c>
      <c r="CH61" s="1">
        <f t="shared" si="7"/>
        <v>256124.80612714979</v>
      </c>
      <c r="CI61" s="1">
        <f t="shared" si="7"/>
        <v>0</v>
      </c>
      <c r="CJ61" s="1">
        <f t="shared" si="7"/>
        <v>1983987.6201470483</v>
      </c>
      <c r="CK61" s="1"/>
      <c r="CL61" s="1">
        <f t="shared" si="7"/>
        <v>27315.075809845388</v>
      </c>
      <c r="CM61" s="1">
        <f t="shared" si="7"/>
        <v>256.00693695940384</v>
      </c>
      <c r="CN61" s="1">
        <f t="shared" si="7"/>
        <v>0.28471428915020186</v>
      </c>
      <c r="CO61" s="1">
        <f t="shared" si="7"/>
        <v>28.661445965030072</v>
      </c>
      <c r="CP61" s="1">
        <f t="shared" si="7"/>
        <v>15.759139377907387</v>
      </c>
      <c r="CQ61" s="1">
        <f t="shared" si="7"/>
        <v>284.97555333900959</v>
      </c>
      <c r="CR61" s="1">
        <f t="shared" si="7"/>
        <v>77.926235349640891</v>
      </c>
      <c r="CS61" s="1">
        <f t="shared" si="7"/>
        <v>456529.18222424266</v>
      </c>
      <c r="CT61" s="1">
        <f t="shared" si="7"/>
        <v>391.92159957451992</v>
      </c>
      <c r="CU61" s="1">
        <f t="shared" si="7"/>
        <v>85.253409961989973</v>
      </c>
      <c r="CV61" s="1">
        <f t="shared" si="7"/>
        <v>30041.708685032194</v>
      </c>
      <c r="CW61" s="1">
        <f t="shared" si="7"/>
        <v>3069.4944176996523</v>
      </c>
      <c r="CX61" s="1">
        <f t="shared" si="7"/>
        <v>0</v>
      </c>
      <c r="CY61" s="1">
        <f t="shared" si="7"/>
        <v>149.05337900046695</v>
      </c>
      <c r="CZ61" s="1">
        <f t="shared" si="7"/>
        <v>2.6778433495999992E-3</v>
      </c>
      <c r="DA61" s="1">
        <f t="shared" si="7"/>
        <v>30.33360516375798</v>
      </c>
      <c r="DB61" s="1"/>
      <c r="DC61" s="1"/>
      <c r="DD61" s="1">
        <f t="shared" si="7"/>
        <v>114457.26494054975</v>
      </c>
      <c r="DE61" s="1">
        <f t="shared" si="7"/>
        <v>63.606196645528932</v>
      </c>
      <c r="DF61" s="1">
        <f t="shared" si="7"/>
        <v>20.260083584197979</v>
      </c>
      <c r="DG61" s="1">
        <f t="shared" si="7"/>
        <v>10794.043090542813</v>
      </c>
      <c r="DH61" s="1">
        <f t="shared" si="7"/>
        <v>80.746701272584929</v>
      </c>
      <c r="DI61" s="1">
        <f t="shared" si="7"/>
        <v>5067.8498166684349</v>
      </c>
      <c r="DJ61" s="1">
        <f t="shared" si="7"/>
        <v>504.37428024882951</v>
      </c>
      <c r="DK61" s="1">
        <f t="shared" si="7"/>
        <v>147.77285481553986</v>
      </c>
      <c r="DL61" s="1">
        <f t="shared" si="7"/>
        <v>20955.585928197077</v>
      </c>
      <c r="DM61" s="1">
        <f t="shared" si="7"/>
        <v>671.03338781987941</v>
      </c>
      <c r="DN61" s="1">
        <f t="shared" si="7"/>
        <v>4054.6482115416084</v>
      </c>
      <c r="DO61" s="1">
        <f t="shared" si="7"/>
        <v>157.62994318110597</v>
      </c>
      <c r="DP61" s="1">
        <f t="shared" si="7"/>
        <v>2865.9675404175978</v>
      </c>
      <c r="DQ61" s="1">
        <f t="shared" si="7"/>
        <v>20.778300524672652</v>
      </c>
      <c r="DR61" s="1">
        <f t="shared" si="7"/>
        <v>74.816508438619991</v>
      </c>
      <c r="DS61" s="1"/>
      <c r="DT61" s="1">
        <f t="shared" si="7"/>
        <v>82994.521185999998</v>
      </c>
      <c r="DU61" s="1">
        <f t="shared" si="7"/>
        <v>8748.1235339602026</v>
      </c>
      <c r="DV61" s="1">
        <f t="shared" si="7"/>
        <v>8748.1245534592599</v>
      </c>
      <c r="DW61" s="1">
        <f t="shared" si="7"/>
        <v>109215.37606671192</v>
      </c>
      <c r="DX61" s="1">
        <f t="shared" si="7"/>
        <v>472.26554431142563</v>
      </c>
      <c r="DY61" s="1">
        <f t="shared" si="7"/>
        <v>472.26589533351972</v>
      </c>
      <c r="DZ61" s="1">
        <f t="shared" si="7"/>
        <v>8.4815493580749983</v>
      </c>
      <c r="EA61" s="1">
        <f t="shared" si="7"/>
        <v>126922.76298212163</v>
      </c>
      <c r="EB61" s="1">
        <f t="shared" si="7"/>
        <v>105855.16513302346</v>
      </c>
      <c r="EC61" s="1">
        <f t="shared" si="7"/>
        <v>105855.16952750047</v>
      </c>
      <c r="ED61" s="1"/>
      <c r="EE61" s="1">
        <f t="shared" si="7"/>
        <v>24135.818877870173</v>
      </c>
      <c r="EF61" s="1">
        <f t="shared" si="7"/>
        <v>3197.6619396121255</v>
      </c>
      <c r="EG61" s="1">
        <f t="shared" ref="EG61:EM61" si="8">SUM(EG3:EG59)</f>
        <v>1039569.4604784192</v>
      </c>
      <c r="EH61" s="1">
        <f t="shared" si="8"/>
        <v>58561.600627543332</v>
      </c>
      <c r="EI61" s="1">
        <f t="shared" si="8"/>
        <v>134659.62159596491</v>
      </c>
      <c r="EJ61" s="1">
        <f t="shared" si="8"/>
        <v>58561.601235918177</v>
      </c>
      <c r="EK61" s="1">
        <f t="shared" si="8"/>
        <v>2258177.7947762595</v>
      </c>
      <c r="EL61" s="1">
        <f t="shared" si="8"/>
        <v>188832.51762942987</v>
      </c>
      <c r="EM61" s="1">
        <f t="shared" si="8"/>
        <v>74375.252688880122</v>
      </c>
    </row>
    <row r="62" spans="1:150" x14ac:dyDescent="0.3">
      <c r="Y62" s="91"/>
      <c r="BI62" s="52">
        <f>BH61+BJ61+DA61</f>
        <v>30.68349388049598</v>
      </c>
      <c r="EN62" s="17"/>
      <c r="EO62" s="17"/>
      <c r="EP62" s="17"/>
      <c r="EQ62" s="17"/>
      <c r="ER62" s="17"/>
      <c r="ES62" s="17"/>
      <c r="ET62" s="17"/>
    </row>
    <row r="63" spans="1:150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39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39"/>
      <c r="EO63" s="39"/>
      <c r="EP63" s="39"/>
      <c r="EQ63" s="39"/>
      <c r="ER63" s="39"/>
      <c r="ES63" s="39"/>
      <c r="ET63" s="3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L63"/>
  <sheetViews>
    <sheetView zoomScale="85" zoomScaleNormal="85" workbookViewId="0">
      <pane xSplit="1" ySplit="2" topLeftCell="BQ3" activePane="bottomRight" state="frozen"/>
      <selection pane="topRight" activeCell="AY55" sqref="AY55"/>
      <selection pane="bottomLeft" activeCell="AY55" sqref="AY55"/>
      <selection pane="bottomRight" activeCell="CJ16" sqref="CJ16"/>
    </sheetView>
  </sheetViews>
  <sheetFormatPr defaultRowHeight="14.4" x14ac:dyDescent="0.3"/>
  <cols>
    <col min="1" max="1" width="19.5546875" bestFit="1" customWidth="1"/>
    <col min="2" max="8" width="9.109375" style="15"/>
    <col min="9" max="44" width="9.109375" style="17"/>
    <col min="45" max="45" width="17.5546875" customWidth="1"/>
    <col min="46" max="47" width="9.109375" style="17"/>
    <col min="52" max="54" width="9.109375" style="17"/>
    <col min="56" max="56" width="9.109375" style="17"/>
    <col min="61" max="61" width="9.109375" style="17"/>
    <col min="64" max="65" width="9.109375" style="17"/>
    <col min="67" max="67" width="9.109375" style="17"/>
    <col min="75" max="76" width="9.109375" style="17"/>
    <col min="78" max="78" width="9.109375" style="17"/>
    <col min="81" max="83" width="9.109375" style="17"/>
    <col min="89" max="91" width="9.109375" style="17"/>
    <col min="97" max="97" width="9.109375" style="17"/>
    <col min="99" max="100" width="9.109375" style="17"/>
    <col min="103" max="103" width="9.109375" style="17"/>
    <col min="109" max="113" width="9.109375" style="17"/>
    <col min="136" max="136" width="9.109375" style="17"/>
    <col min="141" max="142" width="9.109375" style="17"/>
    <col min="149" max="149" width="9.109375" style="17"/>
    <col min="152" max="152" width="9.109375" style="17"/>
    <col min="153" max="153" width="9" customWidth="1"/>
    <col min="162" max="162" width="9.109375" style="17"/>
    <col min="168" max="168" width="9.109375" style="17"/>
    <col min="184" max="184" width="9.109375" style="17"/>
  </cols>
  <sheetData>
    <row r="1" spans="1:194" s="17" customFormat="1" x14ac:dyDescent="0.3">
      <c r="B1" s="15" t="s">
        <v>663</v>
      </c>
      <c r="C1" s="15"/>
      <c r="D1" s="15"/>
      <c r="E1" s="15"/>
      <c r="F1" s="15"/>
      <c r="G1" s="15"/>
      <c r="H1" s="15"/>
      <c r="AS1" s="17" t="s">
        <v>664</v>
      </c>
      <c r="EW1" s="17" t="s">
        <v>343</v>
      </c>
    </row>
    <row r="2" spans="1:194" x14ac:dyDescent="0.3">
      <c r="A2" s="15" t="s">
        <v>155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I2" s="17" t="s">
        <v>345</v>
      </c>
      <c r="J2" s="17" t="s">
        <v>394</v>
      </c>
      <c r="K2" s="17" t="s">
        <v>395</v>
      </c>
      <c r="L2" s="17" t="s">
        <v>41</v>
      </c>
      <c r="M2" s="17" t="s">
        <v>397</v>
      </c>
      <c r="N2" s="17" t="s">
        <v>398</v>
      </c>
      <c r="O2" s="17" t="s">
        <v>346</v>
      </c>
      <c r="P2" s="17" t="s">
        <v>521</v>
      </c>
      <c r="Q2" s="17" t="s">
        <v>399</v>
      </c>
      <c r="R2" s="17" t="s">
        <v>478</v>
      </c>
      <c r="S2" s="17" t="s">
        <v>455</v>
      </c>
      <c r="T2" s="17" t="s">
        <v>400</v>
      </c>
      <c r="U2" s="17" t="s">
        <v>401</v>
      </c>
      <c r="V2" s="17" t="s">
        <v>402</v>
      </c>
      <c r="W2" s="17" t="s">
        <v>403</v>
      </c>
      <c r="X2" s="17" t="s">
        <v>348</v>
      </c>
      <c r="Y2" s="17" t="s">
        <v>349</v>
      </c>
      <c r="Z2" s="17" t="s">
        <v>404</v>
      </c>
      <c r="AA2" s="17" t="s">
        <v>405</v>
      </c>
      <c r="AB2" s="17" t="s">
        <v>458</v>
      </c>
      <c r="AC2" s="17" t="s">
        <v>350</v>
      </c>
      <c r="AD2" s="17" t="s">
        <v>459</v>
      </c>
      <c r="AE2" s="17" t="s">
        <v>460</v>
      </c>
      <c r="AF2" s="17" t="s">
        <v>389</v>
      </c>
      <c r="AG2" s="17" t="s">
        <v>390</v>
      </c>
      <c r="AH2" s="17" t="s">
        <v>391</v>
      </c>
      <c r="AI2" s="17" t="s">
        <v>392</v>
      </c>
      <c r="AJ2" s="17" t="s">
        <v>286</v>
      </c>
      <c r="AK2" s="17" t="s">
        <v>289</v>
      </c>
      <c r="AL2" s="17" t="s">
        <v>381</v>
      </c>
      <c r="AM2" s="17" t="s">
        <v>284</v>
      </c>
      <c r="AN2" s="17" t="s">
        <v>435</v>
      </c>
      <c r="AO2" s="17" t="s">
        <v>396</v>
      </c>
      <c r="AP2" s="17" t="s">
        <v>453</v>
      </c>
      <c r="AQ2" s="17" t="s">
        <v>281</v>
      </c>
      <c r="AS2" s="17" t="s">
        <v>329</v>
      </c>
      <c r="AT2" s="17" t="s">
        <v>352</v>
      </c>
      <c r="AU2" s="17" t="s">
        <v>31</v>
      </c>
      <c r="AV2" s="17" t="s">
        <v>33</v>
      </c>
      <c r="AW2" s="17" t="s">
        <v>35</v>
      </c>
      <c r="AX2" s="17" t="s">
        <v>37</v>
      </c>
      <c r="AY2" s="17" t="s">
        <v>39</v>
      </c>
      <c r="AZ2" s="17" t="s">
        <v>354</v>
      </c>
      <c r="BA2" s="17" t="s">
        <v>369</v>
      </c>
      <c r="BB2" s="17" t="s">
        <v>370</v>
      </c>
      <c r="BC2" s="17" t="s">
        <v>277</v>
      </c>
      <c r="BD2" s="17" t="s">
        <v>278</v>
      </c>
      <c r="BE2" s="17" t="s">
        <v>467</v>
      </c>
      <c r="BF2" s="17" t="s">
        <v>43</v>
      </c>
      <c r="BG2" s="17" t="s">
        <v>371</v>
      </c>
      <c r="BH2" s="17" t="s">
        <v>372</v>
      </c>
      <c r="BI2" s="17" t="s">
        <v>453</v>
      </c>
      <c r="BJ2" s="17" t="s">
        <v>45</v>
      </c>
      <c r="BK2" s="17" t="s">
        <v>346</v>
      </c>
      <c r="BL2" s="17" t="s">
        <v>373</v>
      </c>
      <c r="BM2" s="17" t="s">
        <v>374</v>
      </c>
      <c r="BN2" s="17" t="s">
        <v>47</v>
      </c>
      <c r="BO2" s="17" t="s">
        <v>281</v>
      </c>
      <c r="BP2" s="17" t="s">
        <v>355</v>
      </c>
      <c r="BQ2" s="17" t="s">
        <v>469</v>
      </c>
      <c r="BR2" s="17" t="s">
        <v>471</v>
      </c>
      <c r="BS2" s="17" t="s">
        <v>49</v>
      </c>
      <c r="BT2" s="17" t="s">
        <v>480</v>
      </c>
      <c r="BU2" s="17" t="s">
        <v>51</v>
      </c>
      <c r="BV2" s="17" t="s">
        <v>53</v>
      </c>
      <c r="BW2" s="17" t="s">
        <v>357</v>
      </c>
      <c r="BX2" s="17" t="s">
        <v>381</v>
      </c>
      <c r="BY2" s="17" t="s">
        <v>55</v>
      </c>
      <c r="BZ2" s="17" t="s">
        <v>358</v>
      </c>
      <c r="CA2" s="17" t="s">
        <v>57</v>
      </c>
      <c r="CB2" s="17" t="s">
        <v>59</v>
      </c>
      <c r="CC2" s="17" t="s">
        <v>359</v>
      </c>
      <c r="CD2" s="17" t="s">
        <v>360</v>
      </c>
      <c r="CE2" s="17" t="s">
        <v>284</v>
      </c>
      <c r="CF2" s="17" t="s">
        <v>382</v>
      </c>
      <c r="CG2" s="17" t="s">
        <v>285</v>
      </c>
      <c r="CH2" s="17" t="s">
        <v>63</v>
      </c>
      <c r="CI2" s="17" t="s">
        <v>65</v>
      </c>
      <c r="CJ2" s="17" t="s">
        <v>67</v>
      </c>
      <c r="CK2" s="17" t="s">
        <v>361</v>
      </c>
      <c r="CL2" s="17" t="s">
        <v>362</v>
      </c>
      <c r="CM2" s="17" t="s">
        <v>69</v>
      </c>
      <c r="CN2" s="17" t="s">
        <v>383</v>
      </c>
      <c r="CO2" s="17" t="s">
        <v>384</v>
      </c>
      <c r="CP2" s="17" t="s">
        <v>385</v>
      </c>
      <c r="CQ2" s="17" t="s">
        <v>386</v>
      </c>
      <c r="CR2" s="17" t="s">
        <v>71</v>
      </c>
      <c r="CS2" s="17" t="s">
        <v>363</v>
      </c>
      <c r="CT2" s="17" t="s">
        <v>73</v>
      </c>
      <c r="CU2" s="17" t="s">
        <v>75</v>
      </c>
      <c r="CV2" s="17" t="s">
        <v>77</v>
      </c>
      <c r="CW2" s="17" t="s">
        <v>387</v>
      </c>
      <c r="CX2" s="17" t="s">
        <v>388</v>
      </c>
      <c r="CY2" s="17" t="s">
        <v>364</v>
      </c>
      <c r="CZ2" s="17" t="s">
        <v>79</v>
      </c>
      <c r="DA2" s="17" t="s">
        <v>81</v>
      </c>
      <c r="DB2" s="17" t="s">
        <v>156</v>
      </c>
      <c r="DC2" s="17" t="s">
        <v>85</v>
      </c>
      <c r="DD2" s="17" t="s">
        <v>87</v>
      </c>
      <c r="DE2" s="17" t="s">
        <v>365</v>
      </c>
      <c r="DF2" s="17" t="s">
        <v>389</v>
      </c>
      <c r="DG2" s="17" t="s">
        <v>390</v>
      </c>
      <c r="DH2" s="17" t="s">
        <v>391</v>
      </c>
      <c r="DI2" s="17" t="s">
        <v>392</v>
      </c>
      <c r="DJ2" s="17" t="s">
        <v>286</v>
      </c>
      <c r="DK2" s="17" t="s">
        <v>89</v>
      </c>
      <c r="DL2" s="17" t="s">
        <v>91</v>
      </c>
      <c r="DM2" s="17" t="s">
        <v>93</v>
      </c>
      <c r="DN2" s="17" t="s">
        <v>95</v>
      </c>
      <c r="DO2" s="17" t="s">
        <v>97</v>
      </c>
      <c r="DP2" s="17" t="s">
        <v>99</v>
      </c>
      <c r="DQ2" s="17" t="s">
        <v>101</v>
      </c>
      <c r="DR2" s="17" t="s">
        <v>393</v>
      </c>
      <c r="DS2" s="17" t="s">
        <v>103</v>
      </c>
      <c r="DT2" s="17" t="s">
        <v>157</v>
      </c>
      <c r="DU2" s="17" t="s">
        <v>158</v>
      </c>
      <c r="DV2" s="17" t="s">
        <v>105</v>
      </c>
      <c r="DW2" s="17" t="s">
        <v>109</v>
      </c>
      <c r="DX2" s="17" t="s">
        <v>111</v>
      </c>
      <c r="DY2" s="17" t="s">
        <v>113</v>
      </c>
      <c r="DZ2" s="17" t="s">
        <v>115</v>
      </c>
      <c r="EA2" s="17" t="s">
        <v>117</v>
      </c>
      <c r="EB2" s="17" t="s">
        <v>119</v>
      </c>
      <c r="EC2" s="17" t="s">
        <v>121</v>
      </c>
      <c r="ED2" s="17" t="s">
        <v>123</v>
      </c>
      <c r="EE2" s="17" t="s">
        <v>474</v>
      </c>
      <c r="EF2" s="17" t="s">
        <v>125</v>
      </c>
      <c r="EG2" s="17" t="s">
        <v>127</v>
      </c>
      <c r="EH2" s="17" t="s">
        <v>129</v>
      </c>
      <c r="EI2" s="17" t="s">
        <v>131</v>
      </c>
      <c r="EJ2" s="17" t="s">
        <v>135</v>
      </c>
      <c r="EK2" s="17" t="s">
        <v>137</v>
      </c>
      <c r="EL2" s="17" t="s">
        <v>435</v>
      </c>
      <c r="EM2" s="17" t="s">
        <v>139</v>
      </c>
      <c r="EN2" s="17" t="s">
        <v>141</v>
      </c>
      <c r="EO2" s="17" t="s">
        <v>143</v>
      </c>
      <c r="EP2" s="17" t="s">
        <v>288</v>
      </c>
      <c r="EQ2" s="17" t="s">
        <v>147</v>
      </c>
      <c r="ER2" s="17" t="s">
        <v>149</v>
      </c>
      <c r="ES2" s="17" t="s">
        <v>289</v>
      </c>
      <c r="ET2" s="17" t="s">
        <v>151</v>
      </c>
      <c r="EU2" s="17"/>
      <c r="EV2" s="17" t="s">
        <v>364</v>
      </c>
      <c r="EW2" s="17" t="s">
        <v>49</v>
      </c>
      <c r="EX2" s="17" t="s">
        <v>75</v>
      </c>
      <c r="EY2" s="17" t="s">
        <v>156</v>
      </c>
      <c r="EZ2" s="17" t="s">
        <v>157</v>
      </c>
      <c r="FA2" s="17" t="s">
        <v>158</v>
      </c>
      <c r="FB2" s="17" t="s">
        <v>135</v>
      </c>
      <c r="FC2" s="17" t="s">
        <v>159</v>
      </c>
      <c r="FD2" s="17" t="s">
        <v>345</v>
      </c>
      <c r="FE2" s="17" t="s">
        <v>394</v>
      </c>
      <c r="FF2" s="17" t="s">
        <v>395</v>
      </c>
      <c r="FG2" s="17" t="s">
        <v>41</v>
      </c>
      <c r="FH2" s="17" t="s">
        <v>397</v>
      </c>
      <c r="FI2" s="17" t="s">
        <v>398</v>
      </c>
      <c r="FJ2" s="17" t="s">
        <v>346</v>
      </c>
      <c r="FK2" s="17" t="s">
        <v>521</v>
      </c>
      <c r="FL2" s="17" t="s">
        <v>399</v>
      </c>
      <c r="FM2" s="17" t="s">
        <v>478</v>
      </c>
      <c r="FN2" s="17" t="s">
        <v>455</v>
      </c>
      <c r="FO2" s="17" t="s">
        <v>400</v>
      </c>
      <c r="FP2" s="17" t="s">
        <v>401</v>
      </c>
      <c r="FQ2" s="17" t="s">
        <v>402</v>
      </c>
      <c r="FR2" s="17" t="s">
        <v>403</v>
      </c>
      <c r="FS2" s="17" t="s">
        <v>348</v>
      </c>
      <c r="FT2" s="17" t="s">
        <v>349</v>
      </c>
      <c r="FU2" s="17" t="s">
        <v>404</v>
      </c>
      <c r="FV2" s="17" t="s">
        <v>405</v>
      </c>
      <c r="FW2" s="17" t="s">
        <v>458</v>
      </c>
      <c r="FX2" s="17" t="s">
        <v>350</v>
      </c>
      <c r="FY2" s="17" t="s">
        <v>459</v>
      </c>
      <c r="FZ2" s="17" t="s">
        <v>460</v>
      </c>
      <c r="GA2" s="17" t="s">
        <v>389</v>
      </c>
      <c r="GB2" s="17" t="s">
        <v>390</v>
      </c>
      <c r="GC2" s="17" t="s">
        <v>391</v>
      </c>
      <c r="GD2" s="17" t="s">
        <v>392</v>
      </c>
      <c r="GE2" s="17" t="s">
        <v>286</v>
      </c>
      <c r="GF2" s="17" t="s">
        <v>289</v>
      </c>
      <c r="GG2" s="17" t="s">
        <v>381</v>
      </c>
      <c r="GH2" s="17" t="s">
        <v>284</v>
      </c>
      <c r="GI2" s="17" t="s">
        <v>435</v>
      </c>
      <c r="GJ2" s="17" t="s">
        <v>396</v>
      </c>
      <c r="GK2" s="17" t="s">
        <v>453</v>
      </c>
      <c r="GL2" t="s">
        <v>281</v>
      </c>
    </row>
    <row r="3" spans="1:194" x14ac:dyDescent="0.3">
      <c r="A3" s="17" t="s">
        <v>169</v>
      </c>
      <c r="B3" s="17">
        <v>5483.7679454999998</v>
      </c>
      <c r="C3" s="17">
        <v>1.7117790000000001E-3</v>
      </c>
      <c r="D3" s="17">
        <v>3830.1994116999999</v>
      </c>
      <c r="E3" s="17">
        <v>74.914150692999996</v>
      </c>
      <c r="F3" s="17">
        <v>74.909450265999993</v>
      </c>
      <c r="G3" s="17">
        <v>353.90802093000002</v>
      </c>
      <c r="H3" s="17">
        <v>9596.4222272000006</v>
      </c>
      <c r="I3" s="17">
        <v>8.5317697102000007</v>
      </c>
      <c r="J3" s="17">
        <v>6.5255060899000004</v>
      </c>
      <c r="K3" s="5">
        <v>2.2359259999999999E-6</v>
      </c>
      <c r="L3" s="17">
        <v>93.567169430000007</v>
      </c>
      <c r="M3" s="17">
        <v>1.0558062783</v>
      </c>
      <c r="N3" s="5">
        <v>6.2670100000000002E-6</v>
      </c>
      <c r="O3" s="17">
        <v>3.4494387199999997E-2</v>
      </c>
      <c r="P3" s="17">
        <v>5.3896300000000001E-5</v>
      </c>
      <c r="Q3" s="5">
        <v>1.597562E-9</v>
      </c>
      <c r="R3" s="17">
        <v>3.1965673700000002E-2</v>
      </c>
      <c r="S3" s="17">
        <v>5.3624326700000002E-2</v>
      </c>
      <c r="T3" s="17">
        <v>98.316446826999993</v>
      </c>
      <c r="U3" s="5">
        <v>2.9719720000000001E-8</v>
      </c>
      <c r="V3" s="5">
        <v>6.5803600000000003E-6</v>
      </c>
      <c r="W3" s="5">
        <v>3.2215150000000002E-6</v>
      </c>
      <c r="X3" s="17">
        <v>7.2773686300000001E-2</v>
      </c>
      <c r="Y3" s="17">
        <v>5.5710021969000003</v>
      </c>
      <c r="Z3" s="17">
        <v>0.17784571739999999</v>
      </c>
      <c r="AA3" s="5">
        <v>5.5441239999999998E-6</v>
      </c>
      <c r="AB3" s="17">
        <v>3.26525394E-2</v>
      </c>
      <c r="AC3" s="17">
        <v>64.223088317000006</v>
      </c>
      <c r="AD3" s="17">
        <v>5.6729488600000003E-2</v>
      </c>
      <c r="AE3" s="17">
        <v>1.8057940500000001E-2</v>
      </c>
      <c r="AF3" s="17">
        <v>7.4162899999999994E-5</v>
      </c>
      <c r="AG3" s="5">
        <v>2.5859379999999999E-8</v>
      </c>
      <c r="AH3" s="5">
        <v>9.1503940000000001E-7</v>
      </c>
      <c r="AI3" s="5">
        <v>8.3079159999999997E-7</v>
      </c>
      <c r="AJ3" s="17">
        <v>0.2080851467</v>
      </c>
      <c r="AK3" s="17">
        <v>98.635558533999998</v>
      </c>
      <c r="AL3" s="17">
        <v>5.9910884114999998</v>
      </c>
      <c r="AM3" s="17">
        <v>8.7609487391999998</v>
      </c>
      <c r="AN3" s="17">
        <v>2.9324524800000001E-2</v>
      </c>
      <c r="AO3" s="5">
        <v>1.5877040000000001E-7</v>
      </c>
      <c r="AS3" s="17" t="s">
        <v>169</v>
      </c>
      <c r="AT3" s="17">
        <v>0</v>
      </c>
      <c r="AU3" s="17">
        <v>0</v>
      </c>
      <c r="AV3" s="17">
        <v>6.5254915766496504</v>
      </c>
      <c r="AW3" s="17">
        <v>8.5317579131585397</v>
      </c>
      <c r="AX3" s="17">
        <v>8.5317579131585397</v>
      </c>
      <c r="AY3" s="17">
        <v>1.10655800734122</v>
      </c>
      <c r="AZ3" s="17">
        <v>0</v>
      </c>
      <c r="BA3" s="5">
        <v>9.1676063867898902E-7</v>
      </c>
      <c r="BB3" s="5">
        <v>1.31920501331039E-6</v>
      </c>
      <c r="BC3" s="17">
        <v>93.567290293392006</v>
      </c>
      <c r="BD3" s="5">
        <v>1.5876312301459901E-7</v>
      </c>
      <c r="BE3" s="17">
        <v>5.3624369379976403E-2</v>
      </c>
      <c r="BF3" s="17">
        <v>1.0558035398763901</v>
      </c>
      <c r="BG3" s="5">
        <v>1.50403148200201E-6</v>
      </c>
      <c r="BH3" s="5">
        <v>4.7629888060318504E-6</v>
      </c>
      <c r="BI3" s="17">
        <v>0</v>
      </c>
      <c r="BJ3" s="17">
        <v>267826.03163593402</v>
      </c>
      <c r="BK3" s="17">
        <v>3.4494172054252502E-2</v>
      </c>
      <c r="BL3" s="5">
        <v>4.6338839376753302E-10</v>
      </c>
      <c r="BM3" s="5">
        <v>1.1342206936843001E-9</v>
      </c>
      <c r="BN3" s="5">
        <v>5.3902285138092099E-5</v>
      </c>
      <c r="BO3" s="17">
        <v>0</v>
      </c>
      <c r="BP3" s="17">
        <v>7.2774278984473903E-2</v>
      </c>
      <c r="BQ3" s="17">
        <v>5.6728856675044403E-2</v>
      </c>
      <c r="BR3" s="17">
        <v>1.8057965037450999E-2</v>
      </c>
      <c r="BS3" s="17">
        <v>5483.7711612207004</v>
      </c>
      <c r="BT3" s="17">
        <v>3.1965928769324602E-2</v>
      </c>
      <c r="BU3" s="17">
        <v>6.3185670533818303</v>
      </c>
      <c r="BV3" s="17">
        <v>19653.550591111201</v>
      </c>
      <c r="BW3" s="17">
        <v>8.6728815915782107</v>
      </c>
      <c r="BX3" s="17">
        <v>5.9910616564762798</v>
      </c>
      <c r="BY3" s="17">
        <v>28.6322014835572</v>
      </c>
      <c r="BZ3" s="17">
        <v>0</v>
      </c>
      <c r="CA3" s="17">
        <v>98.316205114356094</v>
      </c>
      <c r="CB3" s="17">
        <v>98.316205114356094</v>
      </c>
      <c r="CC3" s="17">
        <v>0</v>
      </c>
      <c r="CD3" s="17">
        <v>0</v>
      </c>
      <c r="CE3" s="17">
        <v>8.7609806924850098</v>
      </c>
      <c r="CF3" s="5">
        <v>6.5384169890815999E-9</v>
      </c>
      <c r="CG3" s="5">
        <v>2.1696320836213101E-8</v>
      </c>
      <c r="CH3" s="17">
        <v>0</v>
      </c>
      <c r="CI3" s="17">
        <v>1.30807411382093</v>
      </c>
      <c r="CJ3" s="17">
        <v>4.8879196301975202E-2</v>
      </c>
      <c r="CK3" s="17">
        <v>0</v>
      </c>
      <c r="CL3" s="17">
        <v>2.2329548785368698E-2</v>
      </c>
      <c r="CM3" s="17">
        <v>0</v>
      </c>
      <c r="CN3" s="5">
        <v>1.71087562073888E-6</v>
      </c>
      <c r="CO3" s="5">
        <v>4.8693210315426397E-6</v>
      </c>
      <c r="CP3" s="5">
        <v>1.06306839288568E-6</v>
      </c>
      <c r="CQ3" s="5">
        <v>2.1584316319163101E-6</v>
      </c>
      <c r="CR3" s="17">
        <v>5.5710259920086704</v>
      </c>
      <c r="CS3" s="17">
        <v>0</v>
      </c>
      <c r="CT3" s="17">
        <v>0.220476312280728</v>
      </c>
      <c r="CU3" s="17">
        <v>1.71172517182273E-3</v>
      </c>
      <c r="CV3" s="17">
        <v>0</v>
      </c>
      <c r="CW3" s="5">
        <v>2.2730746209428101E-6</v>
      </c>
      <c r="CX3" s="5">
        <v>3.2707410285663898E-6</v>
      </c>
      <c r="CY3" s="17">
        <v>29266.620993545901</v>
      </c>
      <c r="CZ3" s="17">
        <v>3447.17749070123</v>
      </c>
      <c r="DA3" s="17">
        <v>383.01904907863099</v>
      </c>
      <c r="DB3" s="17">
        <v>3830.1965397798699</v>
      </c>
      <c r="DC3" s="17">
        <v>0</v>
      </c>
      <c r="DD3" s="17">
        <v>50.131809091166701</v>
      </c>
      <c r="DE3" s="17">
        <v>0</v>
      </c>
      <c r="DF3" s="5">
        <v>7.4172762997624399E-5</v>
      </c>
      <c r="DG3" s="5">
        <v>2.5860715950991201E-8</v>
      </c>
      <c r="DH3" s="5">
        <v>9.15067334667131E-7</v>
      </c>
      <c r="DI3" s="5">
        <v>8.3079124985532103E-7</v>
      </c>
      <c r="DJ3" s="17">
        <v>0.20808467027254701</v>
      </c>
      <c r="DK3" s="17">
        <v>0.58657718800465197</v>
      </c>
      <c r="DL3" s="17">
        <v>4125.0864876170099</v>
      </c>
      <c r="DM3" s="17">
        <v>0.79359725778093604</v>
      </c>
      <c r="DN3" s="17">
        <v>2.0702542246619999</v>
      </c>
      <c r="DO3" s="17">
        <v>5.0146091382683897</v>
      </c>
      <c r="DP3" s="17">
        <v>1.17314013360009</v>
      </c>
      <c r="DQ3" s="17">
        <v>9.2056425977060805E-2</v>
      </c>
      <c r="DR3" s="5">
        <v>1.48588093938943E-9</v>
      </c>
      <c r="DS3" s="17">
        <v>0.27603342515583901</v>
      </c>
      <c r="DT3" s="17">
        <v>74.914165336397701</v>
      </c>
      <c r="DU3" s="17">
        <v>74.909464906937302</v>
      </c>
      <c r="DV3" s="17">
        <v>4.7004294603636603E-3</v>
      </c>
      <c r="DW3" s="17">
        <v>0</v>
      </c>
      <c r="DX3" s="17">
        <v>0</v>
      </c>
      <c r="DY3" s="17">
        <v>3.2565381151584298</v>
      </c>
      <c r="DZ3" s="17">
        <v>0</v>
      </c>
      <c r="EA3" s="17">
        <v>13.480228545445501</v>
      </c>
      <c r="EB3" s="17">
        <v>3.3469113231589902</v>
      </c>
      <c r="EC3" s="17">
        <v>1.79871664191978</v>
      </c>
      <c r="ED3" s="17">
        <v>33.700621520417499</v>
      </c>
      <c r="EE3" s="17">
        <v>3.26267634345472E-2</v>
      </c>
      <c r="EF3" s="17">
        <v>5134.7490322081703</v>
      </c>
      <c r="EG3" s="17">
        <v>1.82872709326102</v>
      </c>
      <c r="EH3" s="17">
        <v>7.4914538741271004</v>
      </c>
      <c r="EI3" s="17">
        <v>0</v>
      </c>
      <c r="EJ3" s="17">
        <v>353.90818704841899</v>
      </c>
      <c r="EK3" s="17">
        <v>66.297736661626104</v>
      </c>
      <c r="EL3" s="17">
        <v>2.9324221243792699E-2</v>
      </c>
      <c r="EM3" s="17">
        <v>0</v>
      </c>
      <c r="EN3" s="17">
        <v>0</v>
      </c>
      <c r="EO3" s="17">
        <v>73.219668188690804</v>
      </c>
      <c r="EP3" s="17">
        <v>64.223167084134502</v>
      </c>
      <c r="EQ3" s="17">
        <v>3.3310502640784299E-2</v>
      </c>
      <c r="ER3" s="17">
        <v>9596.41729929947</v>
      </c>
      <c r="ES3" s="17">
        <v>98.635326314172005</v>
      </c>
      <c r="ET3" s="17">
        <v>54.119198631099898</v>
      </c>
      <c r="EU3" s="17"/>
      <c r="EV3" s="26">
        <f t="shared" ref="EV3:EV34" si="0">CY3/ER3</f>
        <v>3.0497445120151601</v>
      </c>
      <c r="EW3" s="40">
        <f t="shared" ref="EW3:EW34" si="1">(BS3-B3)/(B3+1E-50)</f>
        <v>5.8640714424253008E-7</v>
      </c>
      <c r="EX3" s="40">
        <f t="shared" ref="EX3:EX34" si="2">(CU3-C3)/(C3+1E-50)</f>
        <v>-3.1445751624544174E-5</v>
      </c>
      <c r="EY3" s="40">
        <f t="shared" ref="EY3:EY34" si="3">(DB3-D3)/(D3+1E-50)</f>
        <v>-7.4980955854318248E-7</v>
      </c>
      <c r="EZ3" s="40">
        <f t="shared" ref="EZ3:EZ34" si="4">(DT3-E3)/(E3+1E-50)</f>
        <v>1.9546904783157653E-7</v>
      </c>
      <c r="FA3" s="40">
        <f t="shared" ref="FA3:FA34" si="5">(DU3-F3)/(F3+1E-50)</f>
        <v>1.9544846820730281E-7</v>
      </c>
      <c r="FB3" s="40">
        <f t="shared" ref="FB3:FB34" si="6">(EJ3-G3)/(G3+1E-50)</f>
        <v>4.6938302934690871E-7</v>
      </c>
      <c r="FC3" s="40">
        <f t="shared" ref="FC3:FC34" si="7">(ER3-H3)/(H3+1E-50)</f>
        <v>-5.1351435086993026E-7</v>
      </c>
      <c r="FD3" s="40">
        <f t="shared" ref="FD3:FD34" si="8">(AX3-I3)/(I3+1E-50)</f>
        <v>-1.3827191616451095E-6</v>
      </c>
      <c r="FE3" s="40">
        <f t="shared" ref="FE3:FE34" si="9">(AV3-J3)/(J3+1E-50)</f>
        <v>-2.2240804238034466E-6</v>
      </c>
      <c r="FF3" s="40">
        <f t="shared" ref="FF3:FF34" si="10">(BA3+BB3-K3)/(K3+1E-50)</f>
        <v>1.7734034748419965E-5</v>
      </c>
      <c r="FG3" s="40">
        <f t="shared" ref="FG3:FG34" si="11">(BC3-L3)/(L3+1E-50)</f>
        <v>1.2917286344662092E-6</v>
      </c>
      <c r="FH3" s="40">
        <f t="shared" ref="FH3:FH34" si="12">(BF3-M3)/(M3+1E-50)</f>
        <v>-2.5936799829233712E-6</v>
      </c>
      <c r="FI3" s="40">
        <f t="shared" ref="FI3:FI34" si="13">(BG3+BH3-N3)/(N3+1E-50)</f>
        <v>1.6416175911945684E-6</v>
      </c>
      <c r="FJ3" s="40">
        <f t="shared" ref="FJ3:FJ34" si="14">(BK3-O3)/(O3+1E-50)</f>
        <v>-6.2371233397432282E-6</v>
      </c>
      <c r="FK3" s="40">
        <f t="shared" ref="FK3:FK34" si="15">(BN3-P3)/(P3+1E-50)</f>
        <v>1.1104914608421042E-4</v>
      </c>
      <c r="FL3" s="40">
        <f t="shared" ref="FL3:FL34" si="16">(BL3+BM3-Q3)/(Q3+1E-50)</f>
        <v>2.9474569270538626E-5</v>
      </c>
      <c r="FM3" s="40">
        <f t="shared" ref="FM3:FM34" si="17">(BT3-R3)/(R3+1E-50)</f>
        <v>7.9794759526445713E-6</v>
      </c>
      <c r="FN3" s="40">
        <f t="shared" ref="FN3:FN34" si="18">(BE3-S3)/(S3+1E-50)</f>
        <v>7.9590698898759078E-7</v>
      </c>
      <c r="FO3" s="40">
        <f t="shared" ref="FO3:FO34" si="19">(CB3-T3)/(T3+1E-50)</f>
        <v>-2.4585168778914331E-6</v>
      </c>
      <c r="FP3" s="40">
        <f t="shared" ref="FP3:FP34" si="20">(CF3+CG3+DR3-U3)/(U3+1E-50)</f>
        <v>3.0241357729073357E-5</v>
      </c>
      <c r="FQ3" s="40">
        <f t="shared" ref="FQ3:FQ34" si="21">(CN3+CO3-V3)/(V3+1E-50)</f>
        <v>-2.4823523102105956E-5</v>
      </c>
      <c r="FR3" s="40">
        <f t="shared" ref="FR3:FR34" si="22">(CQ3+CP3-W3)/(W3+1E-50)</f>
        <v>-4.6484955091820259E-6</v>
      </c>
      <c r="FS3" s="40">
        <f t="shared" ref="FS3:FS34" si="23">(BP3-X3)/(X3+1E-50)</f>
        <v>8.1442139877118837E-6</v>
      </c>
      <c r="FT3" s="40">
        <f t="shared" ref="FT3:FT34" si="24">(CR3-Y3)/(Y3+1E-50)</f>
        <v>4.2712438137903506E-6</v>
      </c>
      <c r="FU3" s="40">
        <f t="shared" ref="FU3:FU34" si="25">(CT3-Z3)/(Z3+1E-50)</f>
        <v>0.23970549026404622</v>
      </c>
      <c r="FV3" s="40">
        <f t="shared" ref="FV3:FV34" si="26">(CW3+CX3-AA3)/(AA3+1E-50)</f>
        <v>-5.5617531426128769E-5</v>
      </c>
      <c r="FW3" s="40">
        <f t="shared" ref="FW3:FW34" si="27">(EE3-AB3)/(AB3+1E-50)</f>
        <v>-7.8940155731960476E-4</v>
      </c>
      <c r="FX3" s="40">
        <f t="shared" ref="FX3:FX34" si="28">(EP3-AC3)/(AC3+1E-50)</f>
        <v>1.2264613328438428E-6</v>
      </c>
      <c r="FY3" s="40">
        <f t="shared" ref="FY3:FY34" si="29">(BQ3-AD3)/(AD3+1E-50)</f>
        <v>-1.1139267622432988E-5</v>
      </c>
      <c r="FZ3" s="40">
        <f t="shared" ref="FZ3:FZ34" si="30">(BR3-AE3)/(AE3+1E-50)</f>
        <v>1.358817800853128E-6</v>
      </c>
      <c r="GA3" s="40">
        <f t="shared" ref="GA3:GA34" si="31">(DF3-AF3)/(AF3+1E-50)</f>
        <v>1.3299099178166936E-4</v>
      </c>
      <c r="GB3" s="40">
        <f t="shared" ref="GB3:GB34" si="32">(DG3-AG3)/(AG3+1E-50)</f>
        <v>5.166214314504527E-5</v>
      </c>
      <c r="GC3" s="40">
        <f t="shared" ref="GC3:GC34" si="33">(DH3-AH3)/(AH3+1E-50)</f>
        <v>3.0528376298319398E-5</v>
      </c>
      <c r="GD3" s="40">
        <f t="shared" ref="GD3:GD34" si="34">(DI3-AI3)/(AI3+1E-50)</f>
        <v>-4.214590987004886E-7</v>
      </c>
      <c r="GE3" s="40">
        <f t="shared" ref="GE3:GE34" si="35">(DJ3-AJ3)/(AJ3+1E-50)</f>
        <v>-2.289579340690758E-6</v>
      </c>
      <c r="GF3" s="40">
        <f t="shared" ref="GF3:GF34" si="36">(ES3-AK3)/(AK3+1E-50)</f>
        <v>-2.3543216203582502E-6</v>
      </c>
      <c r="GG3" s="40">
        <f t="shared" ref="GG3:GG34" si="37">(BX3-AL3)/(AL3+1E-50)</f>
        <v>-4.4658035205613293E-6</v>
      </c>
      <c r="GH3" s="40">
        <f t="shared" ref="GH3:GH34" si="38">(CE3-AM3)/(AM3+1E-50)</f>
        <v>3.6472402659955918E-6</v>
      </c>
      <c r="GI3" s="40">
        <f t="shared" ref="GI3:GI34" si="39">(EL3-AN3)/(AN3+1E-50)</f>
        <v>-1.0351615563180298E-5</v>
      </c>
      <c r="GJ3" s="40">
        <f t="shared" ref="GJ3:GJ34" si="40">(BD3-AO3)/(AO3+1E-50)</f>
        <v>-4.5833388345667764E-5</v>
      </c>
      <c r="GK3" s="40">
        <f>(BI3-AP3)/(AP3+1E-50)</f>
        <v>0</v>
      </c>
      <c r="GL3" s="40">
        <f>(BO3-AQ3)/(AQ3+1E-50)</f>
        <v>0</v>
      </c>
    </row>
    <row r="4" spans="1:194" x14ac:dyDescent="0.3">
      <c r="A4" s="17" t="s">
        <v>171</v>
      </c>
      <c r="B4" s="17">
        <v>11.600569837</v>
      </c>
      <c r="C4" s="17"/>
      <c r="D4" s="17">
        <v>8.2754360689999995</v>
      </c>
      <c r="E4" s="17">
        <v>0.17352400000000001</v>
      </c>
      <c r="F4" s="17">
        <v>0.173074857</v>
      </c>
      <c r="G4" s="17">
        <v>0.4894448005</v>
      </c>
      <c r="H4" s="17">
        <v>112.79656821</v>
      </c>
      <c r="I4" s="17">
        <v>1.7722959900000002E-2</v>
      </c>
      <c r="J4" s="17">
        <v>1.2424496599999999E-2</v>
      </c>
      <c r="K4" s="5">
        <v>2.2137200000000001E-7</v>
      </c>
      <c r="L4" s="17">
        <v>0.67454040400000004</v>
      </c>
      <c r="M4" s="17">
        <v>2.1593578E-3</v>
      </c>
      <c r="N4" s="5">
        <v>5.9882999999999997E-7</v>
      </c>
      <c r="O4" s="17">
        <v>6.5298999999999999E-5</v>
      </c>
      <c r="P4" s="5">
        <v>5.1499399999999999E-6</v>
      </c>
      <c r="R4" s="17">
        <v>6.0514399999999998E-5</v>
      </c>
      <c r="S4" s="17">
        <v>1.015139E-4</v>
      </c>
      <c r="T4" s="17">
        <v>0.28179069800000001</v>
      </c>
      <c r="U4" s="5">
        <v>2.9424600000000002E-9</v>
      </c>
      <c r="V4" s="5">
        <v>6.2877099999999996E-7</v>
      </c>
      <c r="W4" s="5">
        <v>2.9181400000000002E-7</v>
      </c>
      <c r="X4" s="17">
        <v>1.462589E-4</v>
      </c>
      <c r="Y4" s="17">
        <v>1.0997379700000001E-2</v>
      </c>
      <c r="Z4" s="17">
        <v>4.380454E-4</v>
      </c>
      <c r="AA4" s="5">
        <v>4.9993700000000004E-7</v>
      </c>
      <c r="AB4" s="17">
        <v>6.1828999999999994E-5</v>
      </c>
      <c r="AC4" s="17">
        <v>0.50044752940000004</v>
      </c>
      <c r="AD4" s="17">
        <v>1.088457E-4</v>
      </c>
      <c r="AE4" s="17">
        <v>3.41885E-5</v>
      </c>
      <c r="AJ4" s="17">
        <v>4.2436930000000001E-4</v>
      </c>
      <c r="AK4" s="17">
        <v>0.54452145080000003</v>
      </c>
      <c r="AL4" s="17">
        <v>4.6839041499999998E-2</v>
      </c>
      <c r="AM4" s="17">
        <v>1.9958968300000001E-2</v>
      </c>
      <c r="AN4" s="17">
        <v>5.5645400000000001E-5</v>
      </c>
      <c r="AS4" s="17" t="s">
        <v>171</v>
      </c>
      <c r="AT4" s="17">
        <v>0</v>
      </c>
      <c r="AU4" s="17">
        <v>0</v>
      </c>
      <c r="AV4" s="17">
        <v>1.24238561842071E-2</v>
      </c>
      <c r="AW4" s="17">
        <v>1.7723228959738001E-2</v>
      </c>
      <c r="AX4" s="17">
        <v>1.7723228959738001E-2</v>
      </c>
      <c r="AY4" s="5">
        <v>7.5599037186461002E-5</v>
      </c>
      <c r="AZ4" s="17">
        <v>0</v>
      </c>
      <c r="BA4" s="5">
        <v>9.0758775773409006E-8</v>
      </c>
      <c r="BB4" s="5">
        <v>1.30621097130132E-7</v>
      </c>
      <c r="BC4" s="17">
        <v>0.67453744595919096</v>
      </c>
      <c r="BD4" s="17">
        <v>0</v>
      </c>
      <c r="BE4" s="17">
        <v>1.0152766692571E-4</v>
      </c>
      <c r="BF4" s="17">
        <v>2.15935642981751E-3</v>
      </c>
      <c r="BG4" s="5">
        <v>1.43716551750746E-7</v>
      </c>
      <c r="BH4" s="5">
        <v>4.5500642096154299E-7</v>
      </c>
      <c r="BI4" s="17">
        <v>0</v>
      </c>
      <c r="BJ4" s="17">
        <v>887.10403728657298</v>
      </c>
      <c r="BK4" s="5">
        <v>6.5277545802455293E-5</v>
      </c>
      <c r="BL4" s="17">
        <v>0</v>
      </c>
      <c r="BM4" s="17">
        <v>0</v>
      </c>
      <c r="BN4" s="5">
        <v>5.1502834592723599E-6</v>
      </c>
      <c r="BO4" s="17">
        <v>0</v>
      </c>
      <c r="BP4" s="17">
        <v>1.4626887944575799E-4</v>
      </c>
      <c r="BQ4" s="17">
        <v>1.08866179500321E-4</v>
      </c>
      <c r="BR4" s="5">
        <v>3.4197062892353697E-5</v>
      </c>
      <c r="BS4" s="17">
        <v>11.600749527384201</v>
      </c>
      <c r="BT4" s="5">
        <v>6.0508762975578601E-5</v>
      </c>
      <c r="BU4" s="17">
        <v>1.2030136720514501E-2</v>
      </c>
      <c r="BV4" s="17">
        <v>67.548880972360394</v>
      </c>
      <c r="BW4" s="17">
        <v>1.09103951665868E-2</v>
      </c>
      <c r="BX4" s="17">
        <v>4.6838893975865999E-2</v>
      </c>
      <c r="BY4" s="17">
        <v>3.74123538898901E-4</v>
      </c>
      <c r="BZ4" s="17">
        <v>0</v>
      </c>
      <c r="CA4" s="17">
        <v>0.28178871717763398</v>
      </c>
      <c r="CB4" s="17">
        <v>0.28178871717763398</v>
      </c>
      <c r="CC4" s="17">
        <v>0</v>
      </c>
      <c r="CD4" s="17">
        <v>0</v>
      </c>
      <c r="CE4" s="17">
        <v>1.9957971031473801E-2</v>
      </c>
      <c r="CF4" s="5">
        <v>6.4758341738454805E-10</v>
      </c>
      <c r="CG4" s="5">
        <v>2.1482743789855301E-9</v>
      </c>
      <c r="CH4" s="17">
        <v>0</v>
      </c>
      <c r="CI4" s="17">
        <v>1.19361711304749E-4</v>
      </c>
      <c r="CJ4" s="17">
        <v>0</v>
      </c>
      <c r="CK4" s="17">
        <v>0</v>
      </c>
      <c r="CL4" s="5">
        <v>3.90423198242364E-5</v>
      </c>
      <c r="CM4" s="17">
        <v>0</v>
      </c>
      <c r="CN4" s="5">
        <v>1.6348098789111401E-7</v>
      </c>
      <c r="CO4" s="5">
        <v>4.6531302876480701E-7</v>
      </c>
      <c r="CP4" s="5">
        <v>9.6306155855751598E-8</v>
      </c>
      <c r="CQ4" s="5">
        <v>1.9552241273830701E-7</v>
      </c>
      <c r="CR4" s="17">
        <v>1.09968402014418E-2</v>
      </c>
      <c r="CS4" s="17">
        <v>0</v>
      </c>
      <c r="CT4" s="17">
        <v>5.1256996198515499E-4</v>
      </c>
      <c r="CU4" s="17">
        <v>0</v>
      </c>
      <c r="CV4" s="17">
        <v>0</v>
      </c>
      <c r="CW4" s="5">
        <v>2.0498024107541301E-7</v>
      </c>
      <c r="CX4" s="5">
        <v>2.9495086448739799E-7</v>
      </c>
      <c r="CY4" s="17">
        <v>180.41170249326299</v>
      </c>
      <c r="CZ4" s="17">
        <v>7.4479067334666604</v>
      </c>
      <c r="DA4" s="17">
        <v>0.82754402354536405</v>
      </c>
      <c r="DB4" s="17">
        <v>8.2754507570120204</v>
      </c>
      <c r="DC4" s="17">
        <v>0</v>
      </c>
      <c r="DD4" s="17">
        <v>1.23640762688976E-2</v>
      </c>
      <c r="DE4" s="17">
        <v>0</v>
      </c>
      <c r="DF4" s="17">
        <v>0</v>
      </c>
      <c r="DG4" s="17">
        <v>0</v>
      </c>
      <c r="DH4" s="17">
        <v>0</v>
      </c>
      <c r="DI4" s="17">
        <v>0</v>
      </c>
      <c r="DJ4" s="17">
        <v>4.2439346770503899E-4</v>
      </c>
      <c r="DK4" s="17">
        <v>1.08034777911891E-3</v>
      </c>
      <c r="DL4" s="17">
        <v>65.755280309568207</v>
      </c>
      <c r="DM4" s="17">
        <v>1.46166140313165E-3</v>
      </c>
      <c r="DN4" s="17">
        <v>3.8129969080176302E-3</v>
      </c>
      <c r="DO4" s="17">
        <v>9.2358240050265002E-3</v>
      </c>
      <c r="DP4" s="17">
        <v>2.1606890546029601E-3</v>
      </c>
      <c r="DQ4" s="17">
        <v>2.1495615558017401E-3</v>
      </c>
      <c r="DR4" s="5">
        <v>1.47111669615348E-10</v>
      </c>
      <c r="DS4" s="17">
        <v>5.0840776688326999E-4</v>
      </c>
      <c r="DT4" s="17">
        <v>0.17352382501915201</v>
      </c>
      <c r="DU4" s="17">
        <v>0.17307466911379599</v>
      </c>
      <c r="DV4" s="17">
        <v>4.4915590535557601E-4</v>
      </c>
      <c r="DW4" s="17">
        <v>0</v>
      </c>
      <c r="DX4" s="17">
        <v>0</v>
      </c>
      <c r="DY4" s="17">
        <v>2.90574733929682E-2</v>
      </c>
      <c r="DZ4" s="17">
        <v>0</v>
      </c>
      <c r="EA4" s="17">
        <v>2.5319415003555099E-2</v>
      </c>
      <c r="EB4" s="17">
        <v>6.1643953548614402E-3</v>
      </c>
      <c r="EC4" s="17">
        <v>3.40939653984576E-3</v>
      </c>
      <c r="ED4" s="17">
        <v>6.3298447946118497E-2</v>
      </c>
      <c r="EE4" s="5">
        <v>6.1780917012516602E-5</v>
      </c>
      <c r="EF4" s="17">
        <v>47.289023973643303</v>
      </c>
      <c r="EG4" s="17">
        <v>3.3681614003758802E-3</v>
      </c>
      <c r="EH4" s="17">
        <v>2.2047891003488699E-2</v>
      </c>
      <c r="EI4" s="17">
        <v>0</v>
      </c>
      <c r="EJ4" s="17">
        <v>0.48944763416502302</v>
      </c>
      <c r="EK4" s="17">
        <v>0.50132945886208602</v>
      </c>
      <c r="EL4" s="5">
        <v>5.5637018744798197E-5</v>
      </c>
      <c r="EM4" s="17">
        <v>0</v>
      </c>
      <c r="EN4" s="17">
        <v>0</v>
      </c>
      <c r="EO4" s="17">
        <v>0.48024283564873599</v>
      </c>
      <c r="EP4" s="17">
        <v>0.50044567593128797</v>
      </c>
      <c r="EQ4" s="17">
        <v>1.0451787615866699E-3</v>
      </c>
      <c r="ER4" s="17">
        <v>112.79636257913199</v>
      </c>
      <c r="ES4" s="17">
        <v>0.54450528628712502</v>
      </c>
      <c r="ET4" s="17">
        <v>0.192264623661106</v>
      </c>
      <c r="EU4" s="17"/>
      <c r="EV4" s="26">
        <f t="shared" si="0"/>
        <v>1.5994461024104003</v>
      </c>
      <c r="EW4" s="40">
        <f t="shared" si="1"/>
        <v>1.5489789443575751E-5</v>
      </c>
      <c r="EX4" s="40">
        <f t="shared" si="2"/>
        <v>0</v>
      </c>
      <c r="EY4" s="40">
        <f t="shared" si="3"/>
        <v>1.7748928151219609E-6</v>
      </c>
      <c r="EZ4" s="40">
        <f t="shared" si="4"/>
        <v>-1.0083956571171794E-6</v>
      </c>
      <c r="FA4" s="40">
        <f t="shared" si="5"/>
        <v>-1.0855776931924138E-6</v>
      </c>
      <c r="FB4" s="40">
        <f t="shared" si="6"/>
        <v>5.7895497513136181E-6</v>
      </c>
      <c r="FC4" s="40">
        <f t="shared" si="7"/>
        <v>-1.8230241511141167E-6</v>
      </c>
      <c r="FD4" s="40">
        <f t="shared" si="8"/>
        <v>1.5181422263440718E-5</v>
      </c>
      <c r="FE4" s="40">
        <f t="shared" si="9"/>
        <v>-5.1544606877656432E-5</v>
      </c>
      <c r="FF4" s="40">
        <f t="shared" si="10"/>
        <v>3.5564134312370416E-5</v>
      </c>
      <c r="FG4" s="40">
        <f t="shared" si="11"/>
        <v>-4.3852685347454599E-6</v>
      </c>
      <c r="FH4" s="40">
        <f t="shared" si="12"/>
        <v>-6.3453240127111315E-7</v>
      </c>
      <c r="FI4" s="40">
        <f t="shared" si="13"/>
        <v>-1.7872733114727233E-4</v>
      </c>
      <c r="FJ4" s="40">
        <f t="shared" si="14"/>
        <v>-3.2855323274025685E-4</v>
      </c>
      <c r="FK4" s="40">
        <f t="shared" si="15"/>
        <v>6.6691897839600426E-5</v>
      </c>
      <c r="FL4" s="40">
        <f t="shared" si="16"/>
        <v>0</v>
      </c>
      <c r="FM4" s="40">
        <f t="shared" si="17"/>
        <v>-9.3151785713754031E-5</v>
      </c>
      <c r="FN4" s="40">
        <f t="shared" si="18"/>
        <v>1.3561616399336294E-4</v>
      </c>
      <c r="FO4" s="40">
        <f t="shared" si="19"/>
        <v>-7.0294100553352935E-6</v>
      </c>
      <c r="FP4" s="40">
        <f t="shared" si="20"/>
        <v>1.7314287549400202E-4</v>
      </c>
      <c r="FQ4" s="40">
        <f t="shared" si="21"/>
        <v>3.6605784810511777E-5</v>
      </c>
      <c r="FR4" s="40">
        <f t="shared" si="22"/>
        <v>4.9924246467185709E-5</v>
      </c>
      <c r="FS4" s="40">
        <f t="shared" si="23"/>
        <v>6.8231374350443959E-5</v>
      </c>
      <c r="FT4" s="40">
        <f t="shared" si="24"/>
        <v>-4.9057009298380515E-5</v>
      </c>
      <c r="FU4" s="40">
        <f t="shared" si="25"/>
        <v>0.17012976733725543</v>
      </c>
      <c r="FV4" s="40">
        <f t="shared" si="26"/>
        <v>-1.1790359963476536E-5</v>
      </c>
      <c r="FW4" s="40">
        <f t="shared" si="27"/>
        <v>-7.7767693935517897E-4</v>
      </c>
      <c r="FX4" s="40">
        <f t="shared" si="28"/>
        <v>-3.703622464252023E-6</v>
      </c>
      <c r="FY4" s="40">
        <f t="shared" si="29"/>
        <v>1.8815167086070716E-4</v>
      </c>
      <c r="FZ4" s="40">
        <f t="shared" si="30"/>
        <v>2.5046118881194291E-4</v>
      </c>
      <c r="GA4" s="40">
        <f t="shared" si="31"/>
        <v>0</v>
      </c>
      <c r="GB4" s="40">
        <f t="shared" si="32"/>
        <v>0</v>
      </c>
      <c r="GC4" s="40">
        <f t="shared" si="33"/>
        <v>0</v>
      </c>
      <c r="GD4" s="40">
        <f t="shared" si="34"/>
        <v>0</v>
      </c>
      <c r="GE4" s="40">
        <f t="shared" si="35"/>
        <v>5.6949701684315781E-5</v>
      </c>
      <c r="GF4" s="40">
        <f t="shared" si="36"/>
        <v>-2.9685722851242762E-5</v>
      </c>
      <c r="GG4" s="40">
        <f t="shared" si="37"/>
        <v>-3.1495976278473606E-6</v>
      </c>
      <c r="GH4" s="40">
        <f t="shared" si="38"/>
        <v>-4.9965935674159287E-5</v>
      </c>
      <c r="GI4" s="40">
        <f t="shared" si="39"/>
        <v>-1.5061901256535102E-4</v>
      </c>
      <c r="GJ4" s="40">
        <f t="shared" si="40"/>
        <v>0</v>
      </c>
      <c r="GK4" s="40">
        <f t="shared" ref="GK4:GK51" si="41">(BI4-AP4)/(AP4+1E-50)</f>
        <v>0</v>
      </c>
      <c r="GL4" s="40">
        <f t="shared" ref="GL4:GL51" si="42">(BO4-AQ4)/(AQ4+1E-50)</f>
        <v>0</v>
      </c>
    </row>
    <row r="5" spans="1:194" x14ac:dyDescent="0.3">
      <c r="A5" s="17" t="s">
        <v>172</v>
      </c>
      <c r="B5" s="17">
        <v>4463.3401328</v>
      </c>
      <c r="C5" s="17">
        <v>1.5638190999999999E-2</v>
      </c>
      <c r="D5" s="17">
        <v>4539.5543516999996</v>
      </c>
      <c r="E5" s="17">
        <v>121.23341098</v>
      </c>
      <c r="F5" s="17">
        <v>121.17929073000001</v>
      </c>
      <c r="G5" s="17">
        <v>909.06061604000001</v>
      </c>
      <c r="H5" s="17">
        <v>8685.6854884999993</v>
      </c>
      <c r="I5" s="17">
        <v>20.076396648999999</v>
      </c>
      <c r="J5" s="17">
        <v>13.042966351</v>
      </c>
      <c r="K5" s="17">
        <v>2.4921200000000001E-5</v>
      </c>
      <c r="L5" s="17">
        <v>75.767727463</v>
      </c>
      <c r="M5" s="17">
        <v>1.1158504353000001</v>
      </c>
      <c r="N5" s="17">
        <v>7.2158399999999997E-5</v>
      </c>
      <c r="O5" s="17">
        <v>7.0596118700000002E-2</v>
      </c>
      <c r="P5" s="17">
        <v>6.2056259999999995E-4</v>
      </c>
      <c r="Q5" s="5">
        <v>1.45948E-8</v>
      </c>
      <c r="R5" s="17">
        <v>6.5402273100000005E-2</v>
      </c>
      <c r="S5" s="17">
        <v>0.10973776809999999</v>
      </c>
      <c r="T5" s="17">
        <v>175.04547588</v>
      </c>
      <c r="U5" s="5">
        <v>3.3125038000000001E-7</v>
      </c>
      <c r="V5" s="17">
        <v>7.5766399999999993E-5</v>
      </c>
      <c r="W5" s="17">
        <v>3.9243799999999999E-5</v>
      </c>
      <c r="X5" s="17">
        <v>7.9379486599999993E-2</v>
      </c>
      <c r="Y5" s="17">
        <v>7.7571199793999996</v>
      </c>
      <c r="Z5" s="17">
        <v>0.25294058260000002</v>
      </c>
      <c r="AA5" s="17">
        <v>6.7816499999999997E-5</v>
      </c>
      <c r="AB5" s="17">
        <v>6.6691000599999994E-2</v>
      </c>
      <c r="AC5" s="17">
        <v>32.023168601999998</v>
      </c>
      <c r="AD5" s="17">
        <v>0.1041916098</v>
      </c>
      <c r="AE5" s="17">
        <v>3.6922913799999998E-2</v>
      </c>
      <c r="AF5" s="17">
        <v>6.7752470000000001E-4</v>
      </c>
      <c r="AG5" s="5">
        <v>2.3624200000000001E-7</v>
      </c>
      <c r="AH5" s="5">
        <v>8.3594800000000005E-6</v>
      </c>
      <c r="AI5" s="5">
        <v>7.5898200000000003E-6</v>
      </c>
      <c r="AJ5" s="17">
        <v>0.17549318019999999</v>
      </c>
      <c r="AK5" s="17">
        <v>64.561764666000002</v>
      </c>
      <c r="AL5" s="17">
        <v>17.314117661000001</v>
      </c>
      <c r="AM5" s="17">
        <v>17.894206868000001</v>
      </c>
      <c r="AN5" s="17">
        <v>5.89259424E-2</v>
      </c>
      <c r="AO5" s="5">
        <v>1.4504699999999999E-6</v>
      </c>
      <c r="AS5" s="17" t="s">
        <v>172</v>
      </c>
      <c r="AT5" s="17">
        <v>0</v>
      </c>
      <c r="AU5" s="17">
        <v>0</v>
      </c>
      <c r="AV5" s="17">
        <v>13.0429563046824</v>
      </c>
      <c r="AW5" s="17">
        <v>20.0764158061858</v>
      </c>
      <c r="AX5" s="17">
        <v>20.0764158061858</v>
      </c>
      <c r="AY5" s="17">
        <v>0.139616100177096</v>
      </c>
      <c r="AZ5" s="17">
        <v>0</v>
      </c>
      <c r="BA5" s="5">
        <v>1.02176634313838E-5</v>
      </c>
      <c r="BB5" s="5">
        <v>1.4703648098237899E-5</v>
      </c>
      <c r="BC5" s="17">
        <v>75.767454777428298</v>
      </c>
      <c r="BD5" s="5">
        <v>1.45042935533546E-6</v>
      </c>
      <c r="BE5" s="17">
        <v>0.10973579857473</v>
      </c>
      <c r="BF5" s="17">
        <v>1.11584961789941</v>
      </c>
      <c r="BG5" s="5">
        <v>1.7318426781747901E-5</v>
      </c>
      <c r="BH5" s="5">
        <v>5.4841946240292703E-5</v>
      </c>
      <c r="BI5" s="17">
        <v>0</v>
      </c>
      <c r="BJ5" s="17">
        <v>28292.507559267</v>
      </c>
      <c r="BK5" s="17">
        <v>7.0594862999825495E-2</v>
      </c>
      <c r="BL5" s="5">
        <v>4.2327088741546603E-9</v>
      </c>
      <c r="BM5" s="5">
        <v>1.0360995827752799E-8</v>
      </c>
      <c r="BN5" s="17">
        <v>6.2054900115632403E-4</v>
      </c>
      <c r="BO5" s="17">
        <v>0</v>
      </c>
      <c r="BP5" s="17">
        <v>7.9380217022206101E-2</v>
      </c>
      <c r="BQ5" s="17">
        <v>0.10419311777025</v>
      </c>
      <c r="BR5" s="17">
        <v>3.6922811967790403E-2</v>
      </c>
      <c r="BS5" s="17">
        <v>4463.3368306574603</v>
      </c>
      <c r="BT5" s="17">
        <v>6.5403269189706695E-2</v>
      </c>
      <c r="BU5" s="17">
        <v>22.3770594794847</v>
      </c>
      <c r="BV5" s="17">
        <v>4078.3346806572499</v>
      </c>
      <c r="BW5" s="17">
        <v>31.381592498964</v>
      </c>
      <c r="BX5" s="17">
        <v>17.314031337520898</v>
      </c>
      <c r="BY5" s="17">
        <v>1.8954392768630799</v>
      </c>
      <c r="BZ5" s="17">
        <v>0</v>
      </c>
      <c r="CA5" s="17">
        <v>175.04578896209301</v>
      </c>
      <c r="CB5" s="17">
        <v>175.04578896209301</v>
      </c>
      <c r="CC5" s="17">
        <v>0</v>
      </c>
      <c r="CD5" s="17">
        <v>0</v>
      </c>
      <c r="CE5" s="17">
        <v>17.8941978560946</v>
      </c>
      <c r="CF5" s="5">
        <v>7.2871976562773797E-8</v>
      </c>
      <c r="CG5" s="5">
        <v>2.4180595654028601E-7</v>
      </c>
      <c r="CH5" s="17">
        <v>0</v>
      </c>
      <c r="CI5" s="17">
        <v>0.22043096267965001</v>
      </c>
      <c r="CJ5" s="17">
        <v>0</v>
      </c>
      <c r="CK5" s="17">
        <v>0</v>
      </c>
      <c r="CL5" s="17">
        <v>7.2109831674077002E-2</v>
      </c>
      <c r="CM5" s="17">
        <v>0</v>
      </c>
      <c r="CN5" s="5">
        <v>1.96986910056934E-5</v>
      </c>
      <c r="CO5" s="5">
        <v>5.6069804946069402E-5</v>
      </c>
      <c r="CP5" s="5">
        <v>1.29502174308437E-5</v>
      </c>
      <c r="CQ5" s="5">
        <v>2.6292820097334001E-5</v>
      </c>
      <c r="CR5" s="17">
        <v>7.7571426438309103</v>
      </c>
      <c r="CS5" s="17">
        <v>0</v>
      </c>
      <c r="CT5" s="17">
        <v>0.39060435186034898</v>
      </c>
      <c r="CU5" s="17">
        <v>1.5637998644157401E-2</v>
      </c>
      <c r="CV5" s="17">
        <v>0</v>
      </c>
      <c r="CW5" s="5">
        <v>2.7803698253388199E-5</v>
      </c>
      <c r="CX5" s="5">
        <v>4.0012064793840197E-5</v>
      </c>
      <c r="CY5" s="17">
        <v>12746.203408982999</v>
      </c>
      <c r="CZ5" s="17">
        <v>4085.5959163963198</v>
      </c>
      <c r="DA5" s="17">
        <v>453.95552506622101</v>
      </c>
      <c r="DB5" s="17">
        <v>4539.5514414625404</v>
      </c>
      <c r="DC5" s="17">
        <v>0</v>
      </c>
      <c r="DD5" s="17">
        <v>18.371472720451699</v>
      </c>
      <c r="DE5" s="17">
        <v>0</v>
      </c>
      <c r="DF5" s="17">
        <v>6.7750921256414204E-4</v>
      </c>
      <c r="DG5" s="5">
        <v>2.36238778198493E-7</v>
      </c>
      <c r="DH5" s="5">
        <v>8.3588480850102408E-6</v>
      </c>
      <c r="DI5" s="5">
        <v>7.5903993121579202E-6</v>
      </c>
      <c r="DJ5" s="17">
        <v>0.175492342955405</v>
      </c>
      <c r="DK5" s="17">
        <v>0.930964901976995</v>
      </c>
      <c r="DL5" s="17">
        <v>4984.0815410940604</v>
      </c>
      <c r="DM5" s="17">
        <v>1.25954119942459</v>
      </c>
      <c r="DN5" s="17">
        <v>3.2857573644846401</v>
      </c>
      <c r="DO5" s="17">
        <v>7.9588352610547899</v>
      </c>
      <c r="DP5" s="17">
        <v>1.86193311055628</v>
      </c>
      <c r="DQ5" s="17">
        <v>0.275163950903068</v>
      </c>
      <c r="DR5" s="5">
        <v>1.6562619531848499E-8</v>
      </c>
      <c r="DS5" s="17">
        <v>0.43810095050072501</v>
      </c>
      <c r="DT5" s="17">
        <v>121.23339246788601</v>
      </c>
      <c r="DU5" s="17">
        <v>121.179272616698</v>
      </c>
      <c r="DV5" s="17">
        <v>5.4119851188015503E-2</v>
      </c>
      <c r="DW5" s="17">
        <v>0</v>
      </c>
      <c r="DX5" s="17">
        <v>0</v>
      </c>
      <c r="DY5" s="17">
        <v>6.6716186954149297</v>
      </c>
      <c r="DZ5" s="17">
        <v>0</v>
      </c>
      <c r="EA5" s="17">
        <v>21.4269178612962</v>
      </c>
      <c r="EB5" s="17">
        <v>5.3119756028814402</v>
      </c>
      <c r="EC5" s="17">
        <v>2.8610768249034</v>
      </c>
      <c r="ED5" s="17">
        <v>53.567331306403801</v>
      </c>
      <c r="EE5" s="17">
        <v>6.6637603693351297E-2</v>
      </c>
      <c r="EF5" s="17">
        <v>3327.83923323725</v>
      </c>
      <c r="EG5" s="17">
        <v>2.9024205158815399</v>
      </c>
      <c r="EH5" s="17">
        <v>12.427635071016301</v>
      </c>
      <c r="EI5" s="17">
        <v>0</v>
      </c>
      <c r="EJ5" s="17">
        <v>909.05778825390598</v>
      </c>
      <c r="EK5" s="17">
        <v>58.363225746911503</v>
      </c>
      <c r="EL5" s="17">
        <v>5.8925754642467597E-2</v>
      </c>
      <c r="EM5" s="17">
        <v>0</v>
      </c>
      <c r="EN5" s="17">
        <v>0</v>
      </c>
      <c r="EO5" s="17">
        <v>75.3761354442087</v>
      </c>
      <c r="EP5" s="17">
        <v>32.023087501019198</v>
      </c>
      <c r="EQ5" s="17">
        <v>0.148492802832311</v>
      </c>
      <c r="ER5" s="17">
        <v>8685.6651995678094</v>
      </c>
      <c r="ES5" s="17">
        <v>64.561717437123903</v>
      </c>
      <c r="ET5" s="17">
        <v>60.924099938473098</v>
      </c>
      <c r="EU5" s="17"/>
      <c r="EV5" s="26">
        <f t="shared" si="0"/>
        <v>1.4674988174328016</v>
      </c>
      <c r="EW5" s="40">
        <f t="shared" si="1"/>
        <v>-7.3983663388256619E-7</v>
      </c>
      <c r="EX5" s="40">
        <f t="shared" si="2"/>
        <v>-1.2300389642126545E-5</v>
      </c>
      <c r="EY5" s="40">
        <f t="shared" si="3"/>
        <v>-6.4108439590080813E-7</v>
      </c>
      <c r="EZ5" s="40">
        <f t="shared" si="4"/>
        <v>-1.5269812048304015E-7</v>
      </c>
      <c r="FA5" s="40">
        <f t="shared" si="5"/>
        <v>-1.4947522712706062E-7</v>
      </c>
      <c r="FB5" s="40">
        <f t="shared" si="6"/>
        <v>-3.1106683582321691E-6</v>
      </c>
      <c r="FC5" s="40">
        <f t="shared" si="7"/>
        <v>-2.3359045428026252E-6</v>
      </c>
      <c r="FD5" s="40">
        <f t="shared" si="8"/>
        <v>9.5421435107585283E-7</v>
      </c>
      <c r="FE5" s="40">
        <f t="shared" si="9"/>
        <v>-7.7024791214560676E-7</v>
      </c>
      <c r="FF5" s="40">
        <f t="shared" si="10"/>
        <v>4.475290985158019E-6</v>
      </c>
      <c r="FG5" s="40">
        <f t="shared" si="11"/>
        <v>-3.5989672758051304E-6</v>
      </c>
      <c r="FH5" s="40">
        <f t="shared" si="12"/>
        <v>-7.3253597816016783E-7</v>
      </c>
      <c r="FI5" s="40">
        <f t="shared" si="13"/>
        <v>2.7342929452437121E-5</v>
      </c>
      <c r="FJ5" s="40">
        <f t="shared" si="14"/>
        <v>-1.7787099314105328E-5</v>
      </c>
      <c r="FK5" s="40">
        <f t="shared" si="15"/>
        <v>-2.1913733885857238E-5</v>
      </c>
      <c r="FL5" s="40">
        <f t="shared" si="16"/>
        <v>-7.5047146417887554E-5</v>
      </c>
      <c r="FM5" s="40">
        <f t="shared" si="17"/>
        <v>1.5230200105837436E-5</v>
      </c>
      <c r="FN5" s="40">
        <f t="shared" si="18"/>
        <v>-1.7947560845267515E-5</v>
      </c>
      <c r="FO5" s="40">
        <f t="shared" si="19"/>
        <v>1.7885757483381707E-6</v>
      </c>
      <c r="FP5" s="40">
        <f t="shared" si="20"/>
        <v>-2.9667483224342064E-5</v>
      </c>
      <c r="FQ5" s="40">
        <f t="shared" si="21"/>
        <v>2.7663341043022513E-5</v>
      </c>
      <c r="FR5" s="40">
        <f t="shared" si="22"/>
        <v>-1.9429102744881071E-5</v>
      </c>
      <c r="FS5" s="40">
        <f t="shared" si="23"/>
        <v>9.2016494108661865E-6</v>
      </c>
      <c r="FT5" s="40">
        <f t="shared" si="24"/>
        <v>2.9217584581506808E-6</v>
      </c>
      <c r="FU5" s="40">
        <f t="shared" si="25"/>
        <v>0.54425338886030128</v>
      </c>
      <c r="FV5" s="40">
        <f t="shared" si="26"/>
        <v>-1.0866865314595374E-5</v>
      </c>
      <c r="FW5" s="40">
        <f t="shared" si="27"/>
        <v>-8.0066135113135168E-4</v>
      </c>
      <c r="FX5" s="40">
        <f t="shared" si="28"/>
        <v>-2.5325720202254072E-6</v>
      </c>
      <c r="FY5" s="40">
        <f t="shared" si="29"/>
        <v>1.4473048769452398E-5</v>
      </c>
      <c r="FZ5" s="40">
        <f t="shared" si="30"/>
        <v>-2.7579678610103074E-6</v>
      </c>
      <c r="GA5" s="40">
        <f t="shared" si="31"/>
        <v>-2.2858850545185884E-5</v>
      </c>
      <c r="GB5" s="40">
        <f t="shared" si="32"/>
        <v>-1.3637716862378267E-5</v>
      </c>
      <c r="GC5" s="40">
        <f t="shared" si="33"/>
        <v>-7.5592619368629874E-5</v>
      </c>
      <c r="GD5" s="40">
        <f t="shared" si="34"/>
        <v>7.6327522644797574E-5</v>
      </c>
      <c r="GE5" s="40">
        <f t="shared" si="35"/>
        <v>-4.770809862995952E-6</v>
      </c>
      <c r="GF5" s="40">
        <f t="shared" si="36"/>
        <v>-7.3153012999569404E-7</v>
      </c>
      <c r="GG5" s="40">
        <f t="shared" si="37"/>
        <v>-4.9857278778397753E-6</v>
      </c>
      <c r="GH5" s="40">
        <f t="shared" si="38"/>
        <v>-5.0362139366987593E-7</v>
      </c>
      <c r="GI5" s="40">
        <f t="shared" si="39"/>
        <v>-3.1863305830400481E-6</v>
      </c>
      <c r="GJ5" s="40">
        <f t="shared" si="40"/>
        <v>-2.8021720228589802E-5</v>
      </c>
      <c r="GK5" s="40">
        <f t="shared" si="41"/>
        <v>0</v>
      </c>
      <c r="GL5" s="40">
        <f t="shared" si="42"/>
        <v>0</v>
      </c>
    </row>
    <row r="6" spans="1:194" x14ac:dyDescent="0.3">
      <c r="A6" s="17" t="s">
        <v>173</v>
      </c>
      <c r="B6" s="17">
        <v>971.29420815000003</v>
      </c>
      <c r="C6" s="17">
        <v>1.7498178E-2</v>
      </c>
      <c r="D6" s="17">
        <v>1437.9201739</v>
      </c>
      <c r="E6" s="17">
        <v>43.693248935</v>
      </c>
      <c r="F6" s="17">
        <v>40.927079006</v>
      </c>
      <c r="G6" s="17">
        <v>219.10050489</v>
      </c>
      <c r="H6" s="17">
        <v>16826.842748999999</v>
      </c>
      <c r="I6" s="17">
        <v>1.8968465432999999</v>
      </c>
      <c r="J6" s="17">
        <v>0.30424366019999999</v>
      </c>
      <c r="K6" s="17">
        <v>9.9161599999999996E-5</v>
      </c>
      <c r="L6" s="17">
        <v>95.175819970000006</v>
      </c>
      <c r="M6" s="17">
        <v>9.0822051599999995E-2</v>
      </c>
      <c r="N6" s="17">
        <v>4.671395E-4</v>
      </c>
      <c r="O6" s="17">
        <v>1.3583419E-3</v>
      </c>
      <c r="P6" s="17">
        <v>4.0155008999999998E-3</v>
      </c>
      <c r="Q6" s="5">
        <v>5.1385635999999995E-7</v>
      </c>
      <c r="R6" s="17">
        <v>1.2590212E-3</v>
      </c>
      <c r="S6" s="17">
        <v>2.1117872E-3</v>
      </c>
      <c r="T6" s="17">
        <v>39.196340759000002</v>
      </c>
      <c r="U6" s="17">
        <v>2.2163289999999999E-4</v>
      </c>
      <c r="V6" s="17">
        <v>4.9026509999999996E-4</v>
      </c>
      <c r="W6" s="17">
        <v>3.8424120000000002E-4</v>
      </c>
      <c r="X6" s="17">
        <v>1.46699E-5</v>
      </c>
      <c r="Y6" s="17">
        <v>0.27592135969999998</v>
      </c>
      <c r="Z6" s="17">
        <v>0.1045881845</v>
      </c>
      <c r="AA6" s="17">
        <v>6.3189300000000002E-4</v>
      </c>
      <c r="AB6" s="17">
        <v>1.2876798E-3</v>
      </c>
      <c r="AC6" s="17">
        <v>161.16033404000001</v>
      </c>
      <c r="AD6" s="17">
        <v>2.397981E-3</v>
      </c>
      <c r="AE6" s="17">
        <v>7.1157079999999997E-4</v>
      </c>
      <c r="AF6" s="17">
        <v>7.5810950000000004E-4</v>
      </c>
      <c r="AG6" s="5">
        <v>2.6433952E-7</v>
      </c>
      <c r="AH6" s="5">
        <v>9.3537322000000007E-6</v>
      </c>
      <c r="AI6" s="5">
        <v>8.4925406999999994E-6</v>
      </c>
      <c r="AJ6" s="17">
        <v>1.28744467E-2</v>
      </c>
      <c r="AK6" s="17">
        <v>279.21747563000002</v>
      </c>
      <c r="AL6" s="17">
        <v>121.14242772999999</v>
      </c>
      <c r="AM6" s="17">
        <v>1.1461218417000001</v>
      </c>
      <c r="AN6" s="17">
        <v>5.6654983999999999E-3</v>
      </c>
      <c r="AO6" s="5">
        <v>1.6229822E-6</v>
      </c>
      <c r="AP6" s="5">
        <v>8.3265868000000004E-6</v>
      </c>
      <c r="AS6" s="17" t="s">
        <v>173</v>
      </c>
      <c r="AT6" s="17">
        <v>0</v>
      </c>
      <c r="AU6" s="17">
        <v>0</v>
      </c>
      <c r="AV6" s="17">
        <v>0.30424471577948198</v>
      </c>
      <c r="AW6" s="17">
        <v>1.89684235651656</v>
      </c>
      <c r="AX6" s="17">
        <v>1.89684235651656</v>
      </c>
      <c r="AY6" s="17">
        <v>3.9001672825422001E-3</v>
      </c>
      <c r="AZ6" s="17">
        <v>0</v>
      </c>
      <c r="BA6" s="5">
        <v>4.0656113737194601E-5</v>
      </c>
      <c r="BB6" s="5">
        <v>5.85043122503932E-5</v>
      </c>
      <c r="BC6" s="17">
        <v>95.173337629184203</v>
      </c>
      <c r="BD6" s="5">
        <v>1.6227891757998599E-6</v>
      </c>
      <c r="BE6" s="17">
        <v>2.1117711126449898E-3</v>
      </c>
      <c r="BF6" s="17">
        <v>9.0822530196743995E-2</v>
      </c>
      <c r="BG6" s="17">
        <v>1.1211536369425101E-4</v>
      </c>
      <c r="BH6" s="17">
        <v>3.5501221586016002E-4</v>
      </c>
      <c r="BI6" s="5">
        <v>8.3266318105611204E-6</v>
      </c>
      <c r="BJ6" s="17">
        <v>52976.047893591101</v>
      </c>
      <c r="BK6" s="17">
        <v>1.35827793615767E-3</v>
      </c>
      <c r="BL6" s="5">
        <v>1.4902364501176699E-7</v>
      </c>
      <c r="BM6" s="5">
        <v>3.6484523679293599E-7</v>
      </c>
      <c r="BN6" s="17">
        <v>4.01549715633306E-3</v>
      </c>
      <c r="BO6" s="17">
        <v>0</v>
      </c>
      <c r="BP6" s="5">
        <v>1.46692941048628E-5</v>
      </c>
      <c r="BQ6" s="17">
        <v>2.3978856706712002E-3</v>
      </c>
      <c r="BR6" s="17">
        <v>7.1155660035577E-4</v>
      </c>
      <c r="BS6" s="17">
        <v>971.29285583205206</v>
      </c>
      <c r="BT6" s="17">
        <v>1.2590158628689801E-3</v>
      </c>
      <c r="BU6" s="17">
        <v>49.235777930926602</v>
      </c>
      <c r="BV6" s="17">
        <v>5226.6492244446999</v>
      </c>
      <c r="BW6" s="17">
        <v>62.763312215031199</v>
      </c>
      <c r="BX6" s="17">
        <v>121.13879256263699</v>
      </c>
      <c r="BY6" s="17">
        <v>5.2220674772979798</v>
      </c>
      <c r="BZ6" s="17">
        <v>0</v>
      </c>
      <c r="CA6" s="17">
        <v>39.195987473304697</v>
      </c>
      <c r="CB6" s="17">
        <v>39.195987473304697</v>
      </c>
      <c r="CC6" s="17">
        <v>0</v>
      </c>
      <c r="CD6" s="17">
        <v>0</v>
      </c>
      <c r="CE6" s="17">
        <v>1.1461161916190901</v>
      </c>
      <c r="CF6" s="5">
        <v>4.8761424756133101E-5</v>
      </c>
      <c r="CG6" s="17">
        <v>1.61790599077166E-4</v>
      </c>
      <c r="CH6" s="17">
        <v>0</v>
      </c>
      <c r="CI6" s="17">
        <v>6.1576238314674401E-3</v>
      </c>
      <c r="CJ6" s="17">
        <v>0</v>
      </c>
      <c r="CK6" s="17">
        <v>0</v>
      </c>
      <c r="CL6" s="17">
        <v>2.0143055911843099E-3</v>
      </c>
      <c r="CM6" s="17">
        <v>0</v>
      </c>
      <c r="CN6" s="17">
        <v>1.2746923152388999E-4</v>
      </c>
      <c r="CO6" s="17">
        <v>3.6280143300429399E-4</v>
      </c>
      <c r="CP6" s="17">
        <v>1.2680054020282501E-4</v>
      </c>
      <c r="CQ6" s="17">
        <v>2.5744759119584201E-4</v>
      </c>
      <c r="CR6" s="17">
        <v>0.275922457861628</v>
      </c>
      <c r="CS6" s="17">
        <v>0</v>
      </c>
      <c r="CT6" s="17">
        <v>0.10843363910513699</v>
      </c>
      <c r="CU6" s="17">
        <v>1.7497876618330299E-2</v>
      </c>
      <c r="CV6" s="17">
        <v>0</v>
      </c>
      <c r="CW6" s="17">
        <v>2.5907712890215298E-4</v>
      </c>
      <c r="CX6" s="17">
        <v>3.7281526585514403E-4</v>
      </c>
      <c r="CY6" s="17">
        <v>22002.863454370599</v>
      </c>
      <c r="CZ6" s="17">
        <v>1294.12810917927</v>
      </c>
      <c r="DA6" s="17">
        <v>143.79212574566299</v>
      </c>
      <c r="DB6" s="17">
        <v>1437.9202349249299</v>
      </c>
      <c r="DC6" s="17">
        <v>0</v>
      </c>
      <c r="DD6" s="17">
        <v>22.616390777978499</v>
      </c>
      <c r="DE6" s="17">
        <v>0</v>
      </c>
      <c r="DF6" s="17">
        <v>7.5811029282891497E-4</v>
      </c>
      <c r="DG6" s="5">
        <v>2.6434125431968097E-7</v>
      </c>
      <c r="DH6" s="5">
        <v>9.3539372013425995E-6</v>
      </c>
      <c r="DI6" s="5">
        <v>8.49459561169994E-6</v>
      </c>
      <c r="DJ6" s="17">
        <v>1.2874454805875299E-2</v>
      </c>
      <c r="DK6" s="17">
        <v>2.6033622272414101E-2</v>
      </c>
      <c r="DL6" s="17">
        <v>10558.456831396201</v>
      </c>
      <c r="DM6" s="17">
        <v>3.5221956383097101E-2</v>
      </c>
      <c r="DN6" s="17">
        <v>9.1883564557394604E-2</v>
      </c>
      <c r="DO6" s="17">
        <v>0.222562226188704</v>
      </c>
      <c r="DP6" s="17">
        <v>5.2067287523052098E-2</v>
      </c>
      <c r="DQ6" s="17">
        <v>2.1248683225802898</v>
      </c>
      <c r="DR6" s="5">
        <v>1.1081532928233999E-5</v>
      </c>
      <c r="DS6" s="17">
        <v>1.22512163887189E-2</v>
      </c>
      <c r="DT6" s="17">
        <v>43.6932006441154</v>
      </c>
      <c r="DU6" s="17">
        <v>40.927035547389899</v>
      </c>
      <c r="DV6" s="17">
        <v>2.7661650967255702</v>
      </c>
      <c r="DW6" s="17">
        <v>0</v>
      </c>
      <c r="DX6" s="17">
        <v>0</v>
      </c>
      <c r="DY6" s="17">
        <v>24.843627362555701</v>
      </c>
      <c r="DZ6" s="17">
        <v>0</v>
      </c>
      <c r="EA6" s="17">
        <v>1.1247218724075001</v>
      </c>
      <c r="EB6" s="17">
        <v>0.14854510239587301</v>
      </c>
      <c r="EC6" s="17">
        <v>0.18323828991330299</v>
      </c>
      <c r="ED6" s="17">
        <v>2.8118054911511901</v>
      </c>
      <c r="EE6" s="17">
        <v>1.28660750359253E-3</v>
      </c>
      <c r="EF6" s="17">
        <v>5755.36244855316</v>
      </c>
      <c r="EG6" s="17">
        <v>8.1163849495968304E-2</v>
      </c>
      <c r="EH6" s="17">
        <v>9.1690453835766696</v>
      </c>
      <c r="EI6" s="17">
        <v>0</v>
      </c>
      <c r="EJ6" s="17">
        <v>219.09896810762899</v>
      </c>
      <c r="EK6" s="17">
        <v>304.21672257229699</v>
      </c>
      <c r="EL6" s="17">
        <v>5.6654601807612903E-3</v>
      </c>
      <c r="EM6" s="17">
        <v>0</v>
      </c>
      <c r="EN6" s="17">
        <v>0</v>
      </c>
      <c r="EO6" s="17">
        <v>213.64059002444299</v>
      </c>
      <c r="EP6" s="17">
        <v>161.15711850145999</v>
      </c>
      <c r="EQ6" s="17">
        <v>2.9459492334458899</v>
      </c>
      <c r="ER6" s="17">
        <v>16826.493039815101</v>
      </c>
      <c r="ES6" s="17">
        <v>279.21120709363697</v>
      </c>
      <c r="ET6" s="17">
        <v>255.26843754547599</v>
      </c>
      <c r="EU6" s="17"/>
      <c r="EV6" s="26">
        <f t="shared" si="0"/>
        <v>1.3076321609207036</v>
      </c>
      <c r="EW6" s="40">
        <f t="shared" si="1"/>
        <v>-1.3922845793057036E-6</v>
      </c>
      <c r="EX6" s="40">
        <f t="shared" si="2"/>
        <v>-1.7223602920285699E-5</v>
      </c>
      <c r="EY6" s="40">
        <f t="shared" si="3"/>
        <v>4.2439720228737282E-8</v>
      </c>
      <c r="EZ6" s="40">
        <f t="shared" si="4"/>
        <v>-1.1052253100108508E-6</v>
      </c>
      <c r="FA6" s="40">
        <f t="shared" si="5"/>
        <v>-1.061854673147534E-6</v>
      </c>
      <c r="FB6" s="40">
        <f t="shared" si="6"/>
        <v>-7.0140521665005751E-6</v>
      </c>
      <c r="FC6" s="40">
        <f t="shared" si="7"/>
        <v>-2.0782816486432787E-5</v>
      </c>
      <c r="FD6" s="40">
        <f t="shared" si="8"/>
        <v>-2.2072336081849278E-6</v>
      </c>
      <c r="FE6" s="40">
        <f t="shared" si="9"/>
        <v>3.4695200593368904E-6</v>
      </c>
      <c r="FF6" s="40">
        <f t="shared" si="10"/>
        <v>-1.1839385530170127E-5</v>
      </c>
      <c r="FG6" s="40">
        <f t="shared" si="11"/>
        <v>-2.6081633093208283E-5</v>
      </c>
      <c r="FH6" s="40">
        <f t="shared" si="12"/>
        <v>5.2696094788464072E-6</v>
      </c>
      <c r="FI6" s="40">
        <f t="shared" si="13"/>
        <v>-2.5517956817938157E-5</v>
      </c>
      <c r="FJ6" s="40">
        <f t="shared" si="14"/>
        <v>-4.708964829102777E-5</v>
      </c>
      <c r="FK6" s="40">
        <f t="shared" si="15"/>
        <v>-9.3230384777559645E-7</v>
      </c>
      <c r="FL6" s="40">
        <f t="shared" si="16"/>
        <v>2.4368297597801102E-5</v>
      </c>
      <c r="FM6" s="40">
        <f t="shared" si="17"/>
        <v>-4.2391113190966252E-6</v>
      </c>
      <c r="FN6" s="40">
        <f t="shared" si="18"/>
        <v>-7.6178864092917534E-6</v>
      </c>
      <c r="FO6" s="40">
        <f t="shared" si="19"/>
        <v>-9.0132315533365583E-6</v>
      </c>
      <c r="FP6" s="40">
        <f t="shared" si="20"/>
        <v>2.9632853837324761E-6</v>
      </c>
      <c r="FQ6" s="40">
        <f t="shared" si="21"/>
        <v>1.1350039364506702E-5</v>
      </c>
      <c r="FR6" s="40">
        <f t="shared" si="22"/>
        <v>1.8039186497960058E-5</v>
      </c>
      <c r="FS6" s="40">
        <f t="shared" si="23"/>
        <v>-4.1301926884315153E-5</v>
      </c>
      <c r="FT6" s="40">
        <f t="shared" si="24"/>
        <v>3.9799804886995657E-6</v>
      </c>
      <c r="FU6" s="40">
        <f t="shared" si="25"/>
        <v>3.6767581572629687E-2</v>
      </c>
      <c r="FV6" s="40">
        <f t="shared" si="26"/>
        <v>-9.5782466821016187E-7</v>
      </c>
      <c r="FW6" s="40">
        <f t="shared" si="27"/>
        <v>-8.3273528673039011E-4</v>
      </c>
      <c r="FX6" s="40">
        <f t="shared" si="28"/>
        <v>-1.9952419180396294E-5</v>
      </c>
      <c r="FY6" s="40">
        <f t="shared" si="29"/>
        <v>-3.9753996716311445E-5</v>
      </c>
      <c r="FZ6" s="40">
        <f t="shared" si="30"/>
        <v>-1.9955349811952535E-5</v>
      </c>
      <c r="GA6" s="40">
        <f t="shared" si="31"/>
        <v>1.0457973616379698E-6</v>
      </c>
      <c r="GB6" s="40">
        <f t="shared" si="32"/>
        <v>6.5609549452586236E-6</v>
      </c>
      <c r="GC6" s="40">
        <f t="shared" si="33"/>
        <v>2.1916528955023074E-5</v>
      </c>
      <c r="GD6" s="40">
        <f t="shared" si="34"/>
        <v>2.4196665904004005E-4</v>
      </c>
      <c r="GE6" s="40">
        <f t="shared" si="35"/>
        <v>6.2960960482327651E-7</v>
      </c>
      <c r="GF6" s="40">
        <f t="shared" si="36"/>
        <v>-2.2450372595441598E-5</v>
      </c>
      <c r="GG6" s="40">
        <f t="shared" si="37"/>
        <v>-3.0007384127242688E-5</v>
      </c>
      <c r="GH6" s="40">
        <f t="shared" si="38"/>
        <v>-4.9297384487883566E-6</v>
      </c>
      <c r="GI6" s="40">
        <f t="shared" si="39"/>
        <v>-6.7459623163250315E-6</v>
      </c>
      <c r="GJ6" s="40">
        <f t="shared" si="40"/>
        <v>-1.1893180352811634E-4</v>
      </c>
      <c r="GK6" s="40">
        <f t="shared" si="41"/>
        <v>5.4056436570082254E-6</v>
      </c>
      <c r="GL6" s="40">
        <f t="shared" si="42"/>
        <v>0</v>
      </c>
    </row>
    <row r="7" spans="1:194" x14ac:dyDescent="0.3">
      <c r="A7" s="17" t="s">
        <v>174</v>
      </c>
      <c r="B7" s="17">
        <v>30894.706849999999</v>
      </c>
      <c r="C7" s="17">
        <v>1.26452892E-2</v>
      </c>
      <c r="D7" s="17">
        <v>26960.094786000001</v>
      </c>
      <c r="E7" s="17">
        <v>204.70127980000001</v>
      </c>
      <c r="F7" s="17">
        <v>202.95764722999999</v>
      </c>
      <c r="G7" s="17">
        <v>34.948144087000003</v>
      </c>
      <c r="H7" s="17">
        <v>68984.444489999994</v>
      </c>
      <c r="I7" s="17">
        <v>845.50393907</v>
      </c>
      <c r="J7" s="17">
        <v>241.33040346000001</v>
      </c>
      <c r="K7" s="5">
        <v>2.4439968000000001E-6</v>
      </c>
      <c r="L7" s="17">
        <v>659.43278926999994</v>
      </c>
      <c r="M7" s="17">
        <v>50.124405742</v>
      </c>
      <c r="N7" s="5">
        <v>9.5196326E-6</v>
      </c>
      <c r="O7" s="17">
        <v>0.49177901140000002</v>
      </c>
      <c r="P7" s="17">
        <v>8.1868900000000005E-5</v>
      </c>
      <c r="Q7" s="5">
        <v>1.4174607E-8</v>
      </c>
      <c r="R7" s="17">
        <v>0.45609827209999998</v>
      </c>
      <c r="S7" s="17">
        <v>2.2672215144000001</v>
      </c>
      <c r="T7" s="17">
        <v>2925.4620813000001</v>
      </c>
      <c r="U7" s="5">
        <v>3.1093471E-8</v>
      </c>
      <c r="V7" s="5">
        <v>9.9956157000000003E-6</v>
      </c>
      <c r="W7" s="5">
        <v>5.0215436999999998E-6</v>
      </c>
      <c r="X7" s="17">
        <v>3.2469227806999998</v>
      </c>
      <c r="Y7" s="17">
        <v>285.99435265</v>
      </c>
      <c r="Z7" s="17">
        <v>6.2376253946000002</v>
      </c>
      <c r="AA7" s="5">
        <v>8.7676170000000004E-6</v>
      </c>
      <c r="AB7" s="17">
        <v>0.46643649739999998</v>
      </c>
      <c r="AC7" s="17">
        <v>462.75817359000001</v>
      </c>
      <c r="AD7" s="17">
        <v>1.9001777113</v>
      </c>
      <c r="AE7" s="17">
        <v>0.33986597460000001</v>
      </c>
      <c r="AF7" s="17">
        <v>0.45376345759999998</v>
      </c>
      <c r="AG7" s="17">
        <v>2.3513500000000001E-5</v>
      </c>
      <c r="AH7" s="17">
        <v>2.4542269999999998E-3</v>
      </c>
      <c r="AI7" s="17">
        <v>5.3194560999999998E-3</v>
      </c>
      <c r="AJ7" s="17">
        <v>15.188893611999999</v>
      </c>
      <c r="AK7" s="17">
        <v>272.28070702999997</v>
      </c>
      <c r="AL7" s="17">
        <v>25.309663097000001</v>
      </c>
      <c r="AM7" s="17">
        <v>1336.0865655</v>
      </c>
      <c r="AN7" s="17">
        <v>5.9080114939000001</v>
      </c>
      <c r="AO7" s="17">
        <v>1.4029299999999999E-4</v>
      </c>
      <c r="AP7" s="17">
        <v>1.7915550397</v>
      </c>
      <c r="AQ7" s="17">
        <v>1.61911452E-2</v>
      </c>
      <c r="AS7" s="17" t="s">
        <v>174</v>
      </c>
      <c r="AT7" s="17">
        <v>0</v>
      </c>
      <c r="AU7" s="17">
        <v>0</v>
      </c>
      <c r="AV7" s="17">
        <v>241.33004703878899</v>
      </c>
      <c r="AW7" s="17">
        <v>845.500367214157</v>
      </c>
      <c r="AX7" s="17">
        <v>845.500367214157</v>
      </c>
      <c r="AY7" s="17">
        <v>0.69279587743651905</v>
      </c>
      <c r="AZ7" s="17">
        <v>0</v>
      </c>
      <c r="BA7" s="5">
        <v>1.0020281001118699E-6</v>
      </c>
      <c r="BB7" s="5">
        <v>1.44202324773888E-6</v>
      </c>
      <c r="BC7" s="17">
        <v>659.42693889142299</v>
      </c>
      <c r="BD7" s="17">
        <v>1.4029463257968301E-4</v>
      </c>
      <c r="BE7" s="17">
        <v>2.2672220843996498</v>
      </c>
      <c r="BF7" s="17">
        <v>50.1243318409498</v>
      </c>
      <c r="BG7" s="5">
        <v>2.2847365421606399E-6</v>
      </c>
      <c r="BH7" s="5">
        <v>7.2344775982848303E-6</v>
      </c>
      <c r="BI7" s="17">
        <v>1.7915523227794801</v>
      </c>
      <c r="BJ7" s="17">
        <v>163692.964801861</v>
      </c>
      <c r="BK7" s="17">
        <v>0.49177874992710702</v>
      </c>
      <c r="BL7" s="5">
        <v>4.1103400078264001E-9</v>
      </c>
      <c r="BM7" s="5">
        <v>1.00640365526325E-8</v>
      </c>
      <c r="BN7" s="5">
        <v>8.1871086668540294E-5</v>
      </c>
      <c r="BO7" s="17">
        <v>1.61907894507753E-2</v>
      </c>
      <c r="BP7" s="17">
        <v>3.24691781737195</v>
      </c>
      <c r="BQ7" s="17">
        <v>1.9001723460814599</v>
      </c>
      <c r="BR7" s="17">
        <v>0.33986455791335202</v>
      </c>
      <c r="BS7" s="17">
        <v>30894.661728316099</v>
      </c>
      <c r="BT7" s="17">
        <v>0.456096956858072</v>
      </c>
      <c r="BU7" s="17">
        <v>1678.0492254162</v>
      </c>
      <c r="BV7" s="17">
        <v>23422.792311880399</v>
      </c>
      <c r="BW7" s="17">
        <v>3371.4884412566998</v>
      </c>
      <c r="BX7" s="17">
        <v>25.3094118684085</v>
      </c>
      <c r="BY7" s="17">
        <v>0</v>
      </c>
      <c r="BZ7" s="17">
        <v>0</v>
      </c>
      <c r="CA7" s="17">
        <v>2925.4493850599401</v>
      </c>
      <c r="CB7" s="17">
        <v>2925.4493850599401</v>
      </c>
      <c r="CC7" s="17">
        <v>0</v>
      </c>
      <c r="CD7" s="17">
        <v>0</v>
      </c>
      <c r="CE7" s="17">
        <v>1336.0811785588701</v>
      </c>
      <c r="CF7" s="5">
        <v>6.8407099896569899E-9</v>
      </c>
      <c r="CG7" s="5">
        <v>2.2700396254933599E-8</v>
      </c>
      <c r="CH7" s="17">
        <v>0</v>
      </c>
      <c r="CI7" s="17">
        <v>3.3894283605664302</v>
      </c>
      <c r="CJ7" s="17">
        <v>1.39476189473942</v>
      </c>
      <c r="CK7" s="17">
        <v>0</v>
      </c>
      <c r="CL7" s="17">
        <v>1.2565413819787301</v>
      </c>
      <c r="CM7" s="17">
        <v>0</v>
      </c>
      <c r="CN7" s="5">
        <v>2.5987257064435599E-6</v>
      </c>
      <c r="CO7" s="5">
        <v>7.3968452741172003E-6</v>
      </c>
      <c r="CP7" s="5">
        <v>1.6571037219530599E-6</v>
      </c>
      <c r="CQ7" s="5">
        <v>3.3644873757833299E-6</v>
      </c>
      <c r="CR7" s="17">
        <v>285.99445463059902</v>
      </c>
      <c r="CS7" s="17">
        <v>0</v>
      </c>
      <c r="CT7" s="17">
        <v>6.9207468542075103</v>
      </c>
      <c r="CU7" s="17">
        <v>1.26451949910988E-2</v>
      </c>
      <c r="CV7" s="17">
        <v>0</v>
      </c>
      <c r="CW7" s="5">
        <v>3.5946641644207099E-6</v>
      </c>
      <c r="CX7" s="5">
        <v>5.1728484046803899E-6</v>
      </c>
      <c r="CY7" s="17">
        <v>92119.856902792206</v>
      </c>
      <c r="CZ7" s="17">
        <v>24264.027144385698</v>
      </c>
      <c r="DA7" s="17">
        <v>2696.0071904220099</v>
      </c>
      <c r="DB7" s="17">
        <v>26960.0343348077</v>
      </c>
      <c r="DC7" s="17">
        <v>0</v>
      </c>
      <c r="DD7" s="17">
        <v>219.83837620306801</v>
      </c>
      <c r="DE7" s="17">
        <v>0</v>
      </c>
      <c r="DF7" s="17">
        <v>0.453764751401314</v>
      </c>
      <c r="DG7" s="5">
        <v>2.3512489117434801E-5</v>
      </c>
      <c r="DH7" s="17">
        <v>2.4542667571796099E-3</v>
      </c>
      <c r="DI7" s="17">
        <v>5.3192735571686101E-3</v>
      </c>
      <c r="DJ7" s="17">
        <v>15.188791635116001</v>
      </c>
      <c r="DK7" s="17">
        <v>1.60108734044214</v>
      </c>
      <c r="DL7" s="17">
        <v>37626.115463161201</v>
      </c>
      <c r="DM7" s="17">
        <v>2.1661829920137499</v>
      </c>
      <c r="DN7" s="17">
        <v>5.6508926521337797</v>
      </c>
      <c r="DO7" s="17">
        <v>13.687734445135201</v>
      </c>
      <c r="DP7" s="17">
        <v>3.2021760935939199</v>
      </c>
      <c r="DQ7" s="17">
        <v>0.16594544740047401</v>
      </c>
      <c r="DR7" s="5">
        <v>1.5547675854428699E-9</v>
      </c>
      <c r="DS7" s="17">
        <v>0.753452954756749</v>
      </c>
      <c r="DT7" s="17">
        <v>204.70121056462901</v>
      </c>
      <c r="DU7" s="17">
        <v>202.95748906268599</v>
      </c>
      <c r="DV7" s="17">
        <v>1.7437215019428201</v>
      </c>
      <c r="DW7" s="17">
        <v>0</v>
      </c>
      <c r="DX7" s="17">
        <v>0</v>
      </c>
      <c r="DY7" s="17">
        <v>7.8952007680990999</v>
      </c>
      <c r="DZ7" s="17">
        <v>0</v>
      </c>
      <c r="EA7" s="17">
        <v>36.774059160799602</v>
      </c>
      <c r="EB7" s="17">
        <v>9.13563201662285</v>
      </c>
      <c r="EC7" s="17">
        <v>4.9055352888187196</v>
      </c>
      <c r="ED7" s="17">
        <v>91.935094502333996</v>
      </c>
      <c r="EE7" s="17">
        <v>0.46606477271594898</v>
      </c>
      <c r="EF7" s="17">
        <v>21409.883645404199</v>
      </c>
      <c r="EG7" s="17">
        <v>4.99163282038944</v>
      </c>
      <c r="EH7" s="17">
        <v>20.0928625801462</v>
      </c>
      <c r="EI7" s="17">
        <v>0</v>
      </c>
      <c r="EJ7" s="17">
        <v>34.9481504575987</v>
      </c>
      <c r="EK7" s="17">
        <v>636.71480367244897</v>
      </c>
      <c r="EL7" s="17">
        <v>5.90799669804698</v>
      </c>
      <c r="EM7" s="17">
        <v>0</v>
      </c>
      <c r="EN7" s="17">
        <v>0</v>
      </c>
      <c r="EO7" s="17">
        <v>425.65736369679598</v>
      </c>
      <c r="EP7" s="17">
        <v>462.75445923117798</v>
      </c>
      <c r="EQ7" s="17">
        <v>1.29858234278716E-2</v>
      </c>
      <c r="ER7" s="17">
        <v>68983.8682229525</v>
      </c>
      <c r="ES7" s="17">
        <v>272.27765643766799</v>
      </c>
      <c r="ET7" s="17">
        <v>226.870828432888</v>
      </c>
      <c r="EU7" s="17"/>
      <c r="EV7" s="26">
        <f t="shared" si="0"/>
        <v>1.3353825941604973</v>
      </c>
      <c r="EW7" s="40">
        <f t="shared" si="1"/>
        <v>-1.4604988523850259E-6</v>
      </c>
      <c r="EX7" s="40">
        <f t="shared" si="2"/>
        <v>-7.4501183570599966E-6</v>
      </c>
      <c r="EY7" s="40">
        <f t="shared" si="3"/>
        <v>-2.2422470240166741E-6</v>
      </c>
      <c r="EZ7" s="40">
        <f t="shared" si="4"/>
        <v>-3.3822637097546113E-7</v>
      </c>
      <c r="FA7" s="40">
        <f t="shared" si="5"/>
        <v>-7.7931192126429412E-7</v>
      </c>
      <c r="FB7" s="40">
        <f t="shared" si="6"/>
        <v>1.8228718187722008E-7</v>
      </c>
      <c r="FC7" s="40">
        <f t="shared" si="7"/>
        <v>-8.3535795896380677E-6</v>
      </c>
      <c r="FD7" s="40">
        <f t="shared" si="8"/>
        <v>-4.2245289205098739E-6</v>
      </c>
      <c r="FE7" s="40">
        <f t="shared" si="9"/>
        <v>-1.4769014012048948E-6</v>
      </c>
      <c r="FF7" s="40">
        <f t="shared" si="10"/>
        <v>2.2319117091282777E-5</v>
      </c>
      <c r="FG7" s="40">
        <f t="shared" si="11"/>
        <v>-8.8718345101221586E-6</v>
      </c>
      <c r="FH7" s="40">
        <f t="shared" si="12"/>
        <v>-1.4743526453082193E-6</v>
      </c>
      <c r="FI7" s="40">
        <f t="shared" si="13"/>
        <v>-4.3957531988222733E-5</v>
      </c>
      <c r="FJ7" s="40">
        <f t="shared" si="14"/>
        <v>-5.316877844371001E-7</v>
      </c>
      <c r="FK7" s="40">
        <f t="shared" si="15"/>
        <v>2.6709391970447471E-5</v>
      </c>
      <c r="FL7" s="40">
        <f t="shared" si="16"/>
        <v>-1.6257208478517429E-5</v>
      </c>
      <c r="FM7" s="40">
        <f t="shared" si="17"/>
        <v>-2.8836810144525489E-6</v>
      </c>
      <c r="FN7" s="40">
        <f t="shared" si="18"/>
        <v>2.5140889237415955E-7</v>
      </c>
      <c r="FO7" s="40">
        <f t="shared" si="19"/>
        <v>-4.3399092885706287E-6</v>
      </c>
      <c r="FP7" s="40">
        <f t="shared" si="20"/>
        <v>7.7277639201403056E-5</v>
      </c>
      <c r="FQ7" s="40">
        <f t="shared" si="21"/>
        <v>-4.47390541835889E-6</v>
      </c>
      <c r="FR7" s="40">
        <f t="shared" si="22"/>
        <v>9.4388776084920478E-6</v>
      </c>
      <c r="FS7" s="40">
        <f t="shared" si="23"/>
        <v>-1.5286252199750463E-6</v>
      </c>
      <c r="FT7" s="40">
        <f t="shared" si="24"/>
        <v>3.5658256214442823E-7</v>
      </c>
      <c r="FU7" s="40">
        <f t="shared" si="25"/>
        <v>0.10951626883507593</v>
      </c>
      <c r="FV7" s="40">
        <f t="shared" si="26"/>
        <v>-1.1910978650250112E-5</v>
      </c>
      <c r="FW7" s="40">
        <f t="shared" si="27"/>
        <v>-7.9694596396950011E-4</v>
      </c>
      <c r="FX7" s="40">
        <f t="shared" si="28"/>
        <v>-8.0265655671126034E-6</v>
      </c>
      <c r="FY7" s="40">
        <f t="shared" si="29"/>
        <v>-2.8235351400050129E-6</v>
      </c>
      <c r="FZ7" s="40">
        <f t="shared" si="30"/>
        <v>-4.1683685742884269E-6</v>
      </c>
      <c r="GA7" s="40">
        <f t="shared" si="31"/>
        <v>2.851268193502176E-6</v>
      </c>
      <c r="GB7" s="40">
        <f t="shared" si="32"/>
        <v>-4.2991582078364575E-5</v>
      </c>
      <c r="GC7" s="40">
        <f t="shared" si="33"/>
        <v>1.6199471202174456E-5</v>
      </c>
      <c r="GD7" s="40">
        <f t="shared" si="34"/>
        <v>-3.4316070657993401E-5</v>
      </c>
      <c r="GE7" s="40">
        <f t="shared" si="35"/>
        <v>-6.7139112698717048E-6</v>
      </c>
      <c r="GF7" s="40">
        <f t="shared" si="36"/>
        <v>-1.120385048673972E-5</v>
      </c>
      <c r="GG7" s="40">
        <f t="shared" si="37"/>
        <v>-9.9261926379220473E-6</v>
      </c>
      <c r="GH7" s="40">
        <f t="shared" si="38"/>
        <v>-4.0318803205026582E-6</v>
      </c>
      <c r="GI7" s="40">
        <f t="shared" si="39"/>
        <v>-2.5043710621395279E-6</v>
      </c>
      <c r="GJ7" s="40">
        <f t="shared" si="40"/>
        <v>1.1636929020080518E-5</v>
      </c>
      <c r="GK7" s="40">
        <f t="shared" si="41"/>
        <v>-1.5165152393817627E-6</v>
      </c>
      <c r="GL7" s="40">
        <f t="shared" si="42"/>
        <v>-2.1971838329269997E-5</v>
      </c>
    </row>
    <row r="8" spans="1:194" x14ac:dyDescent="0.3">
      <c r="A8" s="17" t="s">
        <v>175</v>
      </c>
      <c r="B8" s="17"/>
      <c r="C8" s="17"/>
      <c r="D8" s="17"/>
      <c r="E8" s="17"/>
      <c r="F8" s="17"/>
      <c r="G8" s="17"/>
      <c r="H8" s="17"/>
      <c r="AS8" s="17"/>
      <c r="AV8" s="17"/>
      <c r="AW8" s="17"/>
      <c r="AX8" s="17"/>
      <c r="AY8" s="17"/>
      <c r="BC8" s="17"/>
      <c r="BE8" s="17"/>
      <c r="BF8" s="17"/>
      <c r="BG8" s="17"/>
      <c r="BH8" s="17"/>
      <c r="BJ8" s="17"/>
      <c r="BK8" s="17"/>
      <c r="BN8" s="17"/>
      <c r="BP8" s="17"/>
      <c r="BQ8" s="17"/>
      <c r="BR8" s="17"/>
      <c r="BS8" s="17"/>
      <c r="BT8" s="17"/>
      <c r="BU8" s="17"/>
      <c r="BV8" s="17"/>
      <c r="BY8" s="17"/>
      <c r="CA8" s="17"/>
      <c r="CB8" s="17"/>
      <c r="CF8" s="17"/>
      <c r="CG8" s="17"/>
      <c r="CH8" s="17"/>
      <c r="CI8" s="17"/>
      <c r="CJ8" s="17"/>
      <c r="CN8" s="17"/>
      <c r="CO8" s="17"/>
      <c r="CP8" s="17"/>
      <c r="CQ8" s="17"/>
      <c r="CR8" s="17"/>
      <c r="CT8" s="17"/>
      <c r="CW8" s="17"/>
      <c r="CX8" s="17"/>
      <c r="CZ8" s="17"/>
      <c r="DA8" s="17"/>
      <c r="DB8" s="17"/>
      <c r="DC8" s="17"/>
      <c r="DD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G8" s="17"/>
      <c r="EH8" s="17"/>
      <c r="EI8" s="17"/>
      <c r="EJ8" s="17"/>
      <c r="EM8" s="17"/>
      <c r="EN8" s="17"/>
      <c r="EO8" s="17"/>
      <c r="EP8" s="17"/>
      <c r="EQ8" s="17"/>
      <c r="ER8" s="17"/>
      <c r="ET8" s="17"/>
      <c r="EU8" s="17"/>
      <c r="EV8" s="26" t="e">
        <f t="shared" si="0"/>
        <v>#DIV/0!</v>
      </c>
      <c r="EW8" s="40">
        <f t="shared" si="1"/>
        <v>0</v>
      </c>
      <c r="EX8" s="40">
        <f t="shared" si="2"/>
        <v>0</v>
      </c>
      <c r="EY8" s="40">
        <f t="shared" si="3"/>
        <v>0</v>
      </c>
      <c r="EZ8" s="40">
        <f t="shared" si="4"/>
        <v>0</v>
      </c>
      <c r="FA8" s="40">
        <f t="shared" si="5"/>
        <v>0</v>
      </c>
      <c r="FB8" s="40">
        <f t="shared" si="6"/>
        <v>0</v>
      </c>
      <c r="FC8" s="40">
        <f t="shared" si="7"/>
        <v>0</v>
      </c>
      <c r="FD8" s="40">
        <f t="shared" si="8"/>
        <v>0</v>
      </c>
      <c r="FE8" s="40">
        <f t="shared" si="9"/>
        <v>0</v>
      </c>
      <c r="FF8" s="40">
        <f t="shared" si="10"/>
        <v>0</v>
      </c>
      <c r="FG8" s="40">
        <f t="shared" si="11"/>
        <v>0</v>
      </c>
      <c r="FH8" s="40">
        <f t="shared" si="12"/>
        <v>0</v>
      </c>
      <c r="FI8" s="40">
        <f t="shared" si="13"/>
        <v>0</v>
      </c>
      <c r="FJ8" s="40">
        <f t="shared" si="14"/>
        <v>0</v>
      </c>
      <c r="FK8" s="40">
        <f t="shared" si="15"/>
        <v>0</v>
      </c>
      <c r="FL8" s="40">
        <f t="shared" si="16"/>
        <v>0</v>
      </c>
      <c r="FM8" s="40">
        <f t="shared" si="17"/>
        <v>0</v>
      </c>
      <c r="FN8" s="40">
        <f t="shared" si="18"/>
        <v>0</v>
      </c>
      <c r="FO8" s="40">
        <f t="shared" si="19"/>
        <v>0</v>
      </c>
      <c r="FP8" s="40">
        <f t="shared" si="20"/>
        <v>0</v>
      </c>
      <c r="FQ8" s="40">
        <f t="shared" si="21"/>
        <v>0</v>
      </c>
      <c r="FR8" s="40">
        <f t="shared" si="22"/>
        <v>0</v>
      </c>
      <c r="FS8" s="40">
        <f t="shared" si="23"/>
        <v>0</v>
      </c>
      <c r="FT8" s="40">
        <f t="shared" si="24"/>
        <v>0</v>
      </c>
      <c r="FU8" s="40">
        <f t="shared" si="25"/>
        <v>0</v>
      </c>
      <c r="FV8" s="40">
        <f t="shared" si="26"/>
        <v>0</v>
      </c>
      <c r="FW8" s="40">
        <f t="shared" si="27"/>
        <v>0</v>
      </c>
      <c r="FX8" s="40">
        <f t="shared" si="28"/>
        <v>0</v>
      </c>
      <c r="FY8" s="40">
        <f t="shared" si="29"/>
        <v>0</v>
      </c>
      <c r="FZ8" s="40">
        <f t="shared" si="30"/>
        <v>0</v>
      </c>
      <c r="GA8" s="40">
        <f t="shared" si="31"/>
        <v>0</v>
      </c>
      <c r="GB8" s="40">
        <f t="shared" si="32"/>
        <v>0</v>
      </c>
      <c r="GC8" s="40">
        <f t="shared" si="33"/>
        <v>0</v>
      </c>
      <c r="GD8" s="40">
        <f t="shared" si="34"/>
        <v>0</v>
      </c>
      <c r="GE8" s="40">
        <f t="shared" si="35"/>
        <v>0</v>
      </c>
      <c r="GF8" s="40">
        <f t="shared" si="36"/>
        <v>0</v>
      </c>
      <c r="GG8" s="40">
        <f t="shared" si="37"/>
        <v>0</v>
      </c>
      <c r="GH8" s="40">
        <f t="shared" si="38"/>
        <v>0</v>
      </c>
      <c r="GI8" s="40">
        <f t="shared" si="39"/>
        <v>0</v>
      </c>
      <c r="GJ8" s="40">
        <f t="shared" si="40"/>
        <v>0</v>
      </c>
      <c r="GK8" s="40">
        <f t="shared" si="41"/>
        <v>0</v>
      </c>
      <c r="GL8" s="40">
        <f t="shared" si="42"/>
        <v>0</v>
      </c>
    </row>
    <row r="9" spans="1:194" x14ac:dyDescent="0.3">
      <c r="A9" s="17" t="s">
        <v>176</v>
      </c>
      <c r="B9" s="17"/>
      <c r="C9" s="17"/>
      <c r="D9" s="17"/>
      <c r="E9" s="17"/>
      <c r="F9" s="17"/>
      <c r="G9" s="17"/>
      <c r="H9" s="17"/>
      <c r="AS9" s="17"/>
      <c r="AV9" s="17"/>
      <c r="AW9" s="17"/>
      <c r="AX9" s="17"/>
      <c r="AY9" s="17"/>
      <c r="BC9" s="17"/>
      <c r="BE9" s="17"/>
      <c r="BF9" s="17"/>
      <c r="BG9" s="17"/>
      <c r="BH9" s="17"/>
      <c r="BJ9" s="17"/>
      <c r="BK9" s="17"/>
      <c r="BN9" s="17"/>
      <c r="BP9" s="17"/>
      <c r="BQ9" s="17"/>
      <c r="BR9" s="17"/>
      <c r="BS9" s="17"/>
      <c r="BT9" s="17"/>
      <c r="BU9" s="17"/>
      <c r="BV9" s="17"/>
      <c r="BY9" s="17"/>
      <c r="CA9" s="17"/>
      <c r="CB9" s="17"/>
      <c r="CF9" s="17"/>
      <c r="CG9" s="17"/>
      <c r="CH9" s="17"/>
      <c r="CI9" s="17"/>
      <c r="CJ9" s="17"/>
      <c r="CN9" s="17"/>
      <c r="CO9" s="17"/>
      <c r="CP9" s="17"/>
      <c r="CQ9" s="17"/>
      <c r="CR9" s="17"/>
      <c r="CT9" s="17"/>
      <c r="CW9" s="17"/>
      <c r="CX9" s="17"/>
      <c r="CZ9" s="17"/>
      <c r="DA9" s="17"/>
      <c r="DB9" s="17"/>
      <c r="DC9" s="17"/>
      <c r="DD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G9" s="17"/>
      <c r="EH9" s="17"/>
      <c r="EI9" s="17"/>
      <c r="EJ9" s="17"/>
      <c r="EM9" s="17"/>
      <c r="EN9" s="17"/>
      <c r="EO9" s="17"/>
      <c r="EP9" s="17"/>
      <c r="EQ9" s="17"/>
      <c r="ER9" s="17"/>
      <c r="ET9" s="17"/>
      <c r="EU9" s="17"/>
      <c r="EV9" s="26" t="e">
        <f t="shared" si="0"/>
        <v>#DIV/0!</v>
      </c>
      <c r="EW9" s="40">
        <f t="shared" si="1"/>
        <v>0</v>
      </c>
      <c r="EX9" s="40">
        <f t="shared" si="2"/>
        <v>0</v>
      </c>
      <c r="EY9" s="40">
        <f t="shared" si="3"/>
        <v>0</v>
      </c>
      <c r="EZ9" s="40">
        <f t="shared" si="4"/>
        <v>0</v>
      </c>
      <c r="FA9" s="40">
        <f t="shared" si="5"/>
        <v>0</v>
      </c>
      <c r="FB9" s="40">
        <f t="shared" si="6"/>
        <v>0</v>
      </c>
      <c r="FC9" s="40">
        <f t="shared" si="7"/>
        <v>0</v>
      </c>
      <c r="FD9" s="40">
        <f t="shared" si="8"/>
        <v>0</v>
      </c>
      <c r="FE9" s="40">
        <f t="shared" si="9"/>
        <v>0</v>
      </c>
      <c r="FF9" s="40">
        <f t="shared" si="10"/>
        <v>0</v>
      </c>
      <c r="FG9" s="40">
        <f t="shared" si="11"/>
        <v>0</v>
      </c>
      <c r="FH9" s="40">
        <f t="shared" si="12"/>
        <v>0</v>
      </c>
      <c r="FI9" s="40">
        <f t="shared" si="13"/>
        <v>0</v>
      </c>
      <c r="FJ9" s="40">
        <f t="shared" si="14"/>
        <v>0</v>
      </c>
      <c r="FK9" s="40">
        <f t="shared" si="15"/>
        <v>0</v>
      </c>
      <c r="FL9" s="40">
        <f t="shared" si="16"/>
        <v>0</v>
      </c>
      <c r="FM9" s="40">
        <f t="shared" si="17"/>
        <v>0</v>
      </c>
      <c r="FN9" s="40">
        <f t="shared" si="18"/>
        <v>0</v>
      </c>
      <c r="FO9" s="40">
        <f t="shared" si="19"/>
        <v>0</v>
      </c>
      <c r="FP9" s="40">
        <f t="shared" si="20"/>
        <v>0</v>
      </c>
      <c r="FQ9" s="40">
        <f t="shared" si="21"/>
        <v>0</v>
      </c>
      <c r="FR9" s="40">
        <f t="shared" si="22"/>
        <v>0</v>
      </c>
      <c r="FS9" s="40">
        <f t="shared" si="23"/>
        <v>0</v>
      </c>
      <c r="FT9" s="40">
        <f t="shared" si="24"/>
        <v>0</v>
      </c>
      <c r="FU9" s="40">
        <f t="shared" si="25"/>
        <v>0</v>
      </c>
      <c r="FV9" s="40">
        <f t="shared" si="26"/>
        <v>0</v>
      </c>
      <c r="FW9" s="40">
        <f t="shared" si="27"/>
        <v>0</v>
      </c>
      <c r="FX9" s="40">
        <f t="shared" si="28"/>
        <v>0</v>
      </c>
      <c r="FY9" s="40">
        <f t="shared" si="29"/>
        <v>0</v>
      </c>
      <c r="FZ9" s="40">
        <f t="shared" si="30"/>
        <v>0</v>
      </c>
      <c r="GA9" s="40">
        <f t="shared" si="31"/>
        <v>0</v>
      </c>
      <c r="GB9" s="40">
        <f t="shared" si="32"/>
        <v>0</v>
      </c>
      <c r="GC9" s="40">
        <f t="shared" si="33"/>
        <v>0</v>
      </c>
      <c r="GD9" s="40">
        <f t="shared" si="34"/>
        <v>0</v>
      </c>
      <c r="GE9" s="40">
        <f t="shared" si="35"/>
        <v>0</v>
      </c>
      <c r="GF9" s="40">
        <f t="shared" si="36"/>
        <v>0</v>
      </c>
      <c r="GG9" s="40">
        <f t="shared" si="37"/>
        <v>0</v>
      </c>
      <c r="GH9" s="40">
        <f t="shared" si="38"/>
        <v>0</v>
      </c>
      <c r="GI9" s="40">
        <f t="shared" si="39"/>
        <v>0</v>
      </c>
      <c r="GJ9" s="40">
        <f t="shared" si="40"/>
        <v>0</v>
      </c>
      <c r="GK9" s="40">
        <f t="shared" si="41"/>
        <v>0</v>
      </c>
      <c r="GL9" s="40">
        <f t="shared" si="42"/>
        <v>0</v>
      </c>
    </row>
    <row r="10" spans="1:194" x14ac:dyDescent="0.3">
      <c r="A10" s="17" t="s">
        <v>177</v>
      </c>
      <c r="B10" s="17"/>
      <c r="C10" s="17"/>
      <c r="D10" s="17"/>
      <c r="E10" s="17"/>
      <c r="F10" s="17"/>
      <c r="G10" s="17"/>
      <c r="H10" s="17"/>
      <c r="AS10" s="17"/>
      <c r="AV10" s="17"/>
      <c r="AW10" s="17"/>
      <c r="AX10" s="17"/>
      <c r="AY10" s="17"/>
      <c r="BC10" s="17"/>
      <c r="BE10" s="17"/>
      <c r="BF10" s="17"/>
      <c r="BG10" s="17"/>
      <c r="BH10" s="17"/>
      <c r="BJ10" s="17"/>
      <c r="BK10" s="17"/>
      <c r="BN10" s="17"/>
      <c r="BP10" s="17"/>
      <c r="BQ10" s="17"/>
      <c r="BR10" s="17"/>
      <c r="BS10" s="17"/>
      <c r="BT10" s="17"/>
      <c r="BU10" s="17"/>
      <c r="BV10" s="17"/>
      <c r="BY10" s="17"/>
      <c r="CA10" s="17"/>
      <c r="CB10" s="17"/>
      <c r="CF10" s="17"/>
      <c r="CG10" s="17"/>
      <c r="CH10" s="17"/>
      <c r="CI10" s="17"/>
      <c r="CJ10" s="17"/>
      <c r="CN10" s="17"/>
      <c r="CO10" s="17"/>
      <c r="CP10" s="17"/>
      <c r="CQ10" s="17"/>
      <c r="CR10" s="17"/>
      <c r="CT10" s="17"/>
      <c r="CW10" s="17"/>
      <c r="CX10" s="17"/>
      <c r="CZ10" s="17"/>
      <c r="DA10" s="17"/>
      <c r="DB10" s="17"/>
      <c r="DC10" s="17"/>
      <c r="DD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G10" s="17"/>
      <c r="EH10" s="17"/>
      <c r="EI10" s="17"/>
      <c r="EJ10" s="17"/>
      <c r="EM10" s="17"/>
      <c r="EN10" s="17"/>
      <c r="EO10" s="17"/>
      <c r="EP10" s="17"/>
      <c r="EQ10" s="17"/>
      <c r="ER10" s="17"/>
      <c r="ET10" s="17"/>
      <c r="EU10" s="17"/>
      <c r="EV10" s="26" t="e">
        <f t="shared" si="0"/>
        <v>#DIV/0!</v>
      </c>
      <c r="EW10" s="40">
        <f t="shared" si="1"/>
        <v>0</v>
      </c>
      <c r="EX10" s="40">
        <f t="shared" si="2"/>
        <v>0</v>
      </c>
      <c r="EY10" s="40">
        <f t="shared" si="3"/>
        <v>0</v>
      </c>
      <c r="EZ10" s="40">
        <f t="shared" si="4"/>
        <v>0</v>
      </c>
      <c r="FA10" s="40">
        <f t="shared" si="5"/>
        <v>0</v>
      </c>
      <c r="FB10" s="40">
        <f t="shared" si="6"/>
        <v>0</v>
      </c>
      <c r="FC10" s="40">
        <f t="shared" si="7"/>
        <v>0</v>
      </c>
      <c r="FD10" s="40">
        <f t="shared" si="8"/>
        <v>0</v>
      </c>
      <c r="FE10" s="40">
        <f t="shared" si="9"/>
        <v>0</v>
      </c>
      <c r="FF10" s="40">
        <f t="shared" si="10"/>
        <v>0</v>
      </c>
      <c r="FG10" s="40">
        <f t="shared" si="11"/>
        <v>0</v>
      </c>
      <c r="FH10" s="40">
        <f t="shared" si="12"/>
        <v>0</v>
      </c>
      <c r="FI10" s="40">
        <f t="shared" si="13"/>
        <v>0</v>
      </c>
      <c r="FJ10" s="40">
        <f t="shared" si="14"/>
        <v>0</v>
      </c>
      <c r="FK10" s="40">
        <f t="shared" si="15"/>
        <v>0</v>
      </c>
      <c r="FL10" s="40">
        <f t="shared" si="16"/>
        <v>0</v>
      </c>
      <c r="FM10" s="40">
        <f t="shared" si="17"/>
        <v>0</v>
      </c>
      <c r="FN10" s="40">
        <f t="shared" si="18"/>
        <v>0</v>
      </c>
      <c r="FO10" s="40">
        <f t="shared" si="19"/>
        <v>0</v>
      </c>
      <c r="FP10" s="40">
        <f t="shared" si="20"/>
        <v>0</v>
      </c>
      <c r="FQ10" s="40">
        <f t="shared" si="21"/>
        <v>0</v>
      </c>
      <c r="FR10" s="40">
        <f t="shared" si="22"/>
        <v>0</v>
      </c>
      <c r="FS10" s="40">
        <f t="shared" si="23"/>
        <v>0</v>
      </c>
      <c r="FT10" s="40">
        <f t="shared" si="24"/>
        <v>0</v>
      </c>
      <c r="FU10" s="40">
        <f t="shared" si="25"/>
        <v>0</v>
      </c>
      <c r="FV10" s="40">
        <f t="shared" si="26"/>
        <v>0</v>
      </c>
      <c r="FW10" s="40">
        <f t="shared" si="27"/>
        <v>0</v>
      </c>
      <c r="FX10" s="40">
        <f t="shared" si="28"/>
        <v>0</v>
      </c>
      <c r="FY10" s="40">
        <f t="shared" si="29"/>
        <v>0</v>
      </c>
      <c r="FZ10" s="40">
        <f t="shared" si="30"/>
        <v>0</v>
      </c>
      <c r="GA10" s="40">
        <f t="shared" si="31"/>
        <v>0</v>
      </c>
      <c r="GB10" s="40">
        <f t="shared" si="32"/>
        <v>0</v>
      </c>
      <c r="GC10" s="40">
        <f t="shared" si="33"/>
        <v>0</v>
      </c>
      <c r="GD10" s="40">
        <f t="shared" si="34"/>
        <v>0</v>
      </c>
      <c r="GE10" s="40">
        <f t="shared" si="35"/>
        <v>0</v>
      </c>
      <c r="GF10" s="40">
        <f t="shared" si="36"/>
        <v>0</v>
      </c>
      <c r="GG10" s="40">
        <f t="shared" si="37"/>
        <v>0</v>
      </c>
      <c r="GH10" s="40">
        <f t="shared" si="38"/>
        <v>0</v>
      </c>
      <c r="GI10" s="40">
        <f t="shared" si="39"/>
        <v>0</v>
      </c>
      <c r="GJ10" s="40">
        <f t="shared" si="40"/>
        <v>0</v>
      </c>
      <c r="GK10" s="40">
        <f t="shared" si="41"/>
        <v>0</v>
      </c>
      <c r="GL10" s="40">
        <f t="shared" si="42"/>
        <v>0</v>
      </c>
    </row>
    <row r="11" spans="1:194" x14ac:dyDescent="0.3">
      <c r="A11" s="17" t="s">
        <v>178</v>
      </c>
      <c r="B11" s="17">
        <v>71.921160850999996</v>
      </c>
      <c r="C11" s="17"/>
      <c r="D11" s="17">
        <v>27.196274635000002</v>
      </c>
      <c r="E11" s="17">
        <v>0.39584365700000002</v>
      </c>
      <c r="F11" s="17">
        <v>0.39455611099999999</v>
      </c>
      <c r="G11" s="17">
        <v>116.45127097</v>
      </c>
      <c r="H11" s="17">
        <v>614.20673758999999</v>
      </c>
      <c r="I11" s="17">
        <v>2.5153277299999999E-2</v>
      </c>
      <c r="J11" s="17">
        <v>1.7336474000000001E-2</v>
      </c>
      <c r="K11" s="17">
        <v>6.34599E-7</v>
      </c>
      <c r="L11" s="17">
        <v>5.9467677649999997</v>
      </c>
      <c r="M11" s="17">
        <v>3.8003175999999999E-3</v>
      </c>
      <c r="N11" s="17">
        <v>1.7166499999999999E-6</v>
      </c>
      <c r="O11" s="17">
        <v>8.8305899999999998E-5</v>
      </c>
      <c r="P11" s="17">
        <v>1.4763099999999999E-5</v>
      </c>
      <c r="R11" s="17">
        <v>8.1850300000000005E-5</v>
      </c>
      <c r="S11" s="17">
        <v>1.372883E-4</v>
      </c>
      <c r="T11" s="17">
        <v>13.570333893999999</v>
      </c>
      <c r="U11" s="17">
        <v>8.4350400000000003E-9</v>
      </c>
      <c r="V11" s="17">
        <v>1.80248E-6</v>
      </c>
      <c r="W11" s="17">
        <v>8.3653499999999997E-7</v>
      </c>
      <c r="X11" s="17">
        <v>2.5282210000000002E-4</v>
      </c>
      <c r="Y11" s="17">
        <v>1.7765362999999999E-2</v>
      </c>
      <c r="Z11" s="17">
        <v>8.2934649999999996E-4</v>
      </c>
      <c r="AA11" s="17">
        <v>1.43315E-6</v>
      </c>
      <c r="AB11" s="17">
        <v>8.3720600000000006E-5</v>
      </c>
      <c r="AC11" s="17">
        <v>4.2381178975999996</v>
      </c>
      <c r="AD11" s="17">
        <v>1.5661869999999999E-4</v>
      </c>
      <c r="AE11" s="17">
        <v>4.6261499999999997E-5</v>
      </c>
      <c r="AJ11" s="17">
        <v>7.726419E-4</v>
      </c>
      <c r="AK11" s="17">
        <v>2.5880206847</v>
      </c>
      <c r="AL11" s="17">
        <v>0.72245607329999995</v>
      </c>
      <c r="AM11" s="17">
        <v>5.4802770899999999E-2</v>
      </c>
      <c r="AN11" s="17">
        <v>7.6113100000000001E-5</v>
      </c>
      <c r="AS11" s="17" t="s">
        <v>178</v>
      </c>
      <c r="AT11" s="17">
        <v>0</v>
      </c>
      <c r="AU11" s="17">
        <v>0</v>
      </c>
      <c r="AV11" s="17">
        <v>1.7336199797736901E-2</v>
      </c>
      <c r="AW11" s="17">
        <v>2.5153098126853901E-2</v>
      </c>
      <c r="AX11" s="17">
        <v>2.5153098126853901E-2</v>
      </c>
      <c r="AY11" s="5">
        <v>6.1777451388085304E-5</v>
      </c>
      <c r="AZ11" s="17">
        <v>0</v>
      </c>
      <c r="BA11" s="5">
        <v>2.6015531561919497E-7</v>
      </c>
      <c r="BB11" s="5">
        <v>3.7439772483010602E-7</v>
      </c>
      <c r="BC11" s="17">
        <v>5.9467338004843002</v>
      </c>
      <c r="BD11" s="17">
        <v>0</v>
      </c>
      <c r="BE11" s="17">
        <v>1.3728146184956801E-4</v>
      </c>
      <c r="BF11" s="17">
        <v>3.8004127839635798E-3</v>
      </c>
      <c r="BG11" s="5">
        <v>4.1198542744864498E-7</v>
      </c>
      <c r="BH11" s="5">
        <v>1.3044748314842001E-6</v>
      </c>
      <c r="BI11" s="17">
        <v>0</v>
      </c>
      <c r="BJ11" s="17">
        <v>1632.4200182065199</v>
      </c>
      <c r="BK11" s="5">
        <v>8.8308940889013303E-5</v>
      </c>
      <c r="BL11" s="17">
        <v>0</v>
      </c>
      <c r="BM11" s="17">
        <v>0</v>
      </c>
      <c r="BN11" s="5">
        <v>1.47619051902313E-5</v>
      </c>
      <c r="BO11" s="17">
        <v>0</v>
      </c>
      <c r="BP11" s="17">
        <v>2.5282320886919299E-4</v>
      </c>
      <c r="BQ11" s="17">
        <v>1.5662784301989001E-4</v>
      </c>
      <c r="BR11" s="5">
        <v>4.6254795052828201E-5</v>
      </c>
      <c r="BS11" s="17">
        <v>71.921266026223805</v>
      </c>
      <c r="BT11" s="5">
        <v>8.1853085935614003E-5</v>
      </c>
      <c r="BU11" s="17">
        <v>0.90376335937366703</v>
      </c>
      <c r="BV11" s="17">
        <v>72.520816717607701</v>
      </c>
      <c r="BW11" s="17">
        <v>1.81395903377833</v>
      </c>
      <c r="BX11" s="17">
        <v>0.72245133782283</v>
      </c>
      <c r="BY11" s="17">
        <v>1.73296033259372</v>
      </c>
      <c r="BZ11" s="17">
        <v>0</v>
      </c>
      <c r="CA11" s="17">
        <v>13.5703308335434</v>
      </c>
      <c r="CB11" s="17">
        <v>13.5703308335434</v>
      </c>
      <c r="CC11" s="17">
        <v>0</v>
      </c>
      <c r="CD11" s="17">
        <v>0</v>
      </c>
      <c r="CE11" s="17">
        <v>5.4800680031911901E-2</v>
      </c>
      <c r="CF11" s="5">
        <v>1.85593040449302E-9</v>
      </c>
      <c r="CG11" s="5">
        <v>6.1572109713013396E-9</v>
      </c>
      <c r="CH11" s="17">
        <v>0</v>
      </c>
      <c r="CI11" s="5">
        <v>9.7544431773011997E-5</v>
      </c>
      <c r="CJ11" s="17">
        <v>0</v>
      </c>
      <c r="CK11" s="17">
        <v>0</v>
      </c>
      <c r="CL11" s="5">
        <v>3.1906119133571297E-5</v>
      </c>
      <c r="CM11" s="17">
        <v>0</v>
      </c>
      <c r="CN11" s="5">
        <v>4.6866956574458202E-7</v>
      </c>
      <c r="CO11" s="5">
        <v>1.33406085859003E-6</v>
      </c>
      <c r="CP11" s="5">
        <v>2.7602418470322998E-7</v>
      </c>
      <c r="CQ11" s="5">
        <v>5.6045349074334195E-7</v>
      </c>
      <c r="CR11" s="17">
        <v>1.77654329739005E-2</v>
      </c>
      <c r="CS11" s="17">
        <v>0</v>
      </c>
      <c r="CT11" s="17">
        <v>8.9022722207047296E-4</v>
      </c>
      <c r="CU11" s="17">
        <v>0</v>
      </c>
      <c r="CV11" s="17">
        <v>0</v>
      </c>
      <c r="CW11" s="5">
        <v>5.8761884290414801E-7</v>
      </c>
      <c r="CX11" s="5">
        <v>8.4589141134388203E-7</v>
      </c>
      <c r="CY11" s="17">
        <v>686.79635885734399</v>
      </c>
      <c r="CZ11" s="17">
        <v>24.476643835601301</v>
      </c>
      <c r="DA11" s="17">
        <v>2.7196204289091899</v>
      </c>
      <c r="DB11" s="17">
        <v>27.1962642645105</v>
      </c>
      <c r="DC11" s="17">
        <v>0</v>
      </c>
      <c r="DD11" s="17">
        <v>3.0240581574430601</v>
      </c>
      <c r="DE11" s="17">
        <v>0</v>
      </c>
      <c r="DF11" s="17">
        <v>0</v>
      </c>
      <c r="DG11" s="17">
        <v>0</v>
      </c>
      <c r="DH11" s="17">
        <v>0</v>
      </c>
      <c r="DI11" s="17">
        <v>0</v>
      </c>
      <c r="DJ11" s="17">
        <v>7.7264252826049495E-4</v>
      </c>
      <c r="DK11" s="17">
        <v>1.0275664831318799E-3</v>
      </c>
      <c r="DL11" s="17">
        <v>400.21811553468098</v>
      </c>
      <c r="DM11" s="17">
        <v>1.39028092395707E-3</v>
      </c>
      <c r="DN11" s="17">
        <v>3.6267877004139098E-3</v>
      </c>
      <c r="DO11" s="17">
        <v>8.7849179605042106E-3</v>
      </c>
      <c r="DP11" s="17">
        <v>2.0551794837877601E-3</v>
      </c>
      <c r="DQ11" s="17">
        <v>1.50129151165417E-2</v>
      </c>
      <c r="DR11" s="5">
        <v>4.21735368199429E-10</v>
      </c>
      <c r="DS11" s="17">
        <v>4.8356740907312099E-4</v>
      </c>
      <c r="DT11" s="17">
        <v>0.39584327187949497</v>
      </c>
      <c r="DU11" s="17">
        <v>0.39455574177262498</v>
      </c>
      <c r="DV11" s="17">
        <v>1.2875301068690499E-3</v>
      </c>
      <c r="DW11" s="17">
        <v>0</v>
      </c>
      <c r="DX11" s="17">
        <v>0</v>
      </c>
      <c r="DY11" s="17">
        <v>0.17867004194293301</v>
      </c>
      <c r="DZ11" s="17">
        <v>0</v>
      </c>
      <c r="EA11" s="17">
        <v>2.7301902588777401E-2</v>
      </c>
      <c r="EB11" s="17">
        <v>5.8632969019549496E-3</v>
      </c>
      <c r="EC11" s="17">
        <v>3.8751985537679701E-3</v>
      </c>
      <c r="ED11" s="17">
        <v>6.8255032325269693E-2</v>
      </c>
      <c r="EE11" s="5">
        <v>8.3645436278157294E-5</v>
      </c>
      <c r="EF11" s="17">
        <v>108.196287315191</v>
      </c>
      <c r="EG11" s="17">
        <v>3.2036431378384702E-3</v>
      </c>
      <c r="EH11" s="17">
        <v>7.50054112446744E-2</v>
      </c>
      <c r="EI11" s="17">
        <v>0</v>
      </c>
      <c r="EJ11" s="17">
        <v>116.451345092346</v>
      </c>
      <c r="EK11" s="17">
        <v>27.4049326442751</v>
      </c>
      <c r="EL11" s="5">
        <v>7.61137444154167E-5</v>
      </c>
      <c r="EM11" s="17">
        <v>0</v>
      </c>
      <c r="EN11" s="17">
        <v>0</v>
      </c>
      <c r="EO11" s="17">
        <v>40.652433281454101</v>
      </c>
      <c r="EP11" s="17">
        <v>4.2381077877526101</v>
      </c>
      <c r="EQ11" s="17">
        <v>7.7049393991964E-3</v>
      </c>
      <c r="ER11" s="17">
        <v>614.20582749384198</v>
      </c>
      <c r="ES11" s="17">
        <v>2.5880164407470998</v>
      </c>
      <c r="ET11" s="17">
        <v>48.404304872032696</v>
      </c>
      <c r="EU11" s="17"/>
      <c r="EV11" s="26">
        <f t="shared" si="0"/>
        <v>1.1181860023368628</v>
      </c>
      <c r="EW11" s="40">
        <f t="shared" si="1"/>
        <v>1.4623682733134204E-6</v>
      </c>
      <c r="EX11" s="40">
        <f t="shared" si="2"/>
        <v>0</v>
      </c>
      <c r="EY11" s="40">
        <f t="shared" si="3"/>
        <v>-3.8132022275078569E-7</v>
      </c>
      <c r="EZ11" s="40">
        <f t="shared" si="4"/>
        <v>-9.7291063840900392E-7</v>
      </c>
      <c r="FA11" s="40">
        <f t="shared" si="5"/>
        <v>-9.3580447676243091E-7</v>
      </c>
      <c r="FB11" s="40">
        <f t="shared" si="6"/>
        <v>6.3650954935377102E-7</v>
      </c>
      <c r="FC11" s="40">
        <f t="shared" si="7"/>
        <v>-1.4817423878804298E-6</v>
      </c>
      <c r="FD11" s="40">
        <f t="shared" si="8"/>
        <v>-7.123252527320205E-6</v>
      </c>
      <c r="FE11" s="40">
        <f t="shared" si="9"/>
        <v>-1.5816495505379362E-5</v>
      </c>
      <c r="FF11" s="40">
        <f t="shared" si="10"/>
        <v>-7.2422980022127841E-5</v>
      </c>
      <c r="FG11" s="40">
        <f t="shared" si="11"/>
        <v>-5.7114245993227484E-6</v>
      </c>
      <c r="FH11" s="40">
        <f t="shared" si="12"/>
        <v>2.5046318123494714E-5</v>
      </c>
      <c r="FI11" s="40">
        <f t="shared" si="13"/>
        <v>-1.1052985008875064E-4</v>
      </c>
      <c r="FJ11" s="40">
        <f t="shared" si="14"/>
        <v>3.4435853247692476E-5</v>
      </c>
      <c r="FK11" s="40">
        <f t="shared" si="15"/>
        <v>-8.0932173371416063E-5</v>
      </c>
      <c r="FL11" s="40">
        <f t="shared" si="16"/>
        <v>0</v>
      </c>
      <c r="FM11" s="40">
        <f t="shared" si="17"/>
        <v>3.403696277225354E-5</v>
      </c>
      <c r="FN11" s="40">
        <f t="shared" si="18"/>
        <v>-4.9808690412751345E-5</v>
      </c>
      <c r="FO11" s="40">
        <f t="shared" si="19"/>
        <v>-2.2552551935444497E-7</v>
      </c>
      <c r="FP11" s="40">
        <f t="shared" si="20"/>
        <v>-1.9354502908260583E-5</v>
      </c>
      <c r="FQ11" s="40">
        <f t="shared" si="21"/>
        <v>1.3893321124898799E-4</v>
      </c>
      <c r="FR11" s="40">
        <f t="shared" si="22"/>
        <v>-6.8526186505083703E-5</v>
      </c>
      <c r="FS11" s="40">
        <f t="shared" si="23"/>
        <v>4.3859662306947734E-6</v>
      </c>
      <c r="FT11" s="40">
        <f t="shared" si="24"/>
        <v>3.9387824780324723E-6</v>
      </c>
      <c r="FU11" s="40">
        <f t="shared" si="25"/>
        <v>7.340806535081898E-2</v>
      </c>
      <c r="FV11" s="40">
        <f t="shared" si="26"/>
        <v>2.5137232531831334E-4</v>
      </c>
      <c r="FW11" s="40">
        <f t="shared" si="27"/>
        <v>-8.9779244108035476E-4</v>
      </c>
      <c r="FX11" s="40">
        <f t="shared" si="28"/>
        <v>-2.3854568546093045E-6</v>
      </c>
      <c r="FY11" s="40">
        <f t="shared" si="29"/>
        <v>5.8377574900175419E-5</v>
      </c>
      <c r="FZ11" s="40">
        <f t="shared" si="30"/>
        <v>-1.4493579265256477E-4</v>
      </c>
      <c r="GA11" s="40">
        <f t="shared" si="31"/>
        <v>0</v>
      </c>
      <c r="GB11" s="40">
        <f t="shared" si="32"/>
        <v>0</v>
      </c>
      <c r="GC11" s="40">
        <f t="shared" si="33"/>
        <v>0</v>
      </c>
      <c r="GD11" s="40">
        <f t="shared" si="34"/>
        <v>0</v>
      </c>
      <c r="GE11" s="40">
        <f t="shared" si="35"/>
        <v>8.1313283029552416E-7</v>
      </c>
      <c r="GF11" s="40">
        <f t="shared" si="36"/>
        <v>-1.6398450465669349E-6</v>
      </c>
      <c r="GG11" s="40">
        <f t="shared" si="37"/>
        <v>-6.5546921743181853E-6</v>
      </c>
      <c r="GH11" s="40">
        <f t="shared" si="38"/>
        <v>-3.8152598012113722E-5</v>
      </c>
      <c r="GI11" s="40">
        <f t="shared" si="39"/>
        <v>8.46655065552494E-6</v>
      </c>
      <c r="GJ11" s="40">
        <f t="shared" si="40"/>
        <v>0</v>
      </c>
      <c r="GK11" s="40">
        <f t="shared" si="41"/>
        <v>0</v>
      </c>
      <c r="GL11" s="40">
        <f t="shared" si="42"/>
        <v>0</v>
      </c>
    </row>
    <row r="12" spans="1:194" x14ac:dyDescent="0.3">
      <c r="A12" s="17" t="s">
        <v>179</v>
      </c>
      <c r="B12" s="17"/>
      <c r="C12" s="17"/>
      <c r="D12" s="17"/>
      <c r="E12" s="17"/>
      <c r="F12" s="17"/>
      <c r="G12" s="17"/>
      <c r="H12" s="17">
        <v>4.2312977000000002E-2</v>
      </c>
      <c r="L12" s="17">
        <v>8.5039500000000005E-5</v>
      </c>
      <c r="T12" s="17">
        <v>5.656643E-4</v>
      </c>
      <c r="AC12" s="17">
        <v>3.4583899999999999E-5</v>
      </c>
      <c r="AK12" s="17">
        <v>2.4211099999999999E-5</v>
      </c>
      <c r="AL12" s="17">
        <v>1.5279400000000001E-5</v>
      </c>
      <c r="AS12" s="17" t="s">
        <v>179</v>
      </c>
      <c r="AT12" s="17">
        <v>0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A12" s="17">
        <v>0</v>
      </c>
      <c r="BB12" s="17">
        <v>0</v>
      </c>
      <c r="BC12" s="5">
        <v>8.5043561943814796E-5</v>
      </c>
      <c r="BD12" s="17">
        <v>0</v>
      </c>
      <c r="BE12" s="17">
        <v>0</v>
      </c>
      <c r="BF12" s="17">
        <v>0</v>
      </c>
      <c r="BG12" s="17">
        <v>0</v>
      </c>
      <c r="BH12" s="17">
        <v>0</v>
      </c>
      <c r="BI12" s="17">
        <v>0</v>
      </c>
      <c r="BJ12" s="17">
        <v>2.5396106583552398</v>
      </c>
      <c r="BK12" s="17">
        <v>0</v>
      </c>
      <c r="BL12" s="17">
        <v>0</v>
      </c>
      <c r="BM12" s="17">
        <v>0</v>
      </c>
      <c r="BN12" s="17">
        <v>0</v>
      </c>
      <c r="BO12" s="17">
        <v>0</v>
      </c>
      <c r="BP12" s="17">
        <v>0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5.4365084116800702E-2</v>
      </c>
      <c r="BW12" s="17">
        <v>0</v>
      </c>
      <c r="BX12" s="5">
        <v>1.5279083629579401E-5</v>
      </c>
      <c r="BY12" s="17">
        <v>0</v>
      </c>
      <c r="BZ12" s="17">
        <v>0</v>
      </c>
      <c r="CA12" s="17">
        <v>5.6562147941158897E-4</v>
      </c>
      <c r="CB12" s="17">
        <v>5.6562147941158897E-4</v>
      </c>
      <c r="CC12" s="17">
        <v>0</v>
      </c>
      <c r="CD12" s="17">
        <v>0</v>
      </c>
      <c r="CE12" s="17">
        <v>0</v>
      </c>
      <c r="CF12" s="17">
        <v>0</v>
      </c>
      <c r="CG12" s="17">
        <v>0</v>
      </c>
      <c r="CH12" s="17">
        <v>0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N12" s="17">
        <v>0</v>
      </c>
      <c r="CO12" s="17">
        <v>0</v>
      </c>
      <c r="CP12" s="17">
        <v>0</v>
      </c>
      <c r="CQ12" s="17">
        <v>0</v>
      </c>
      <c r="CR12" s="17">
        <v>0</v>
      </c>
      <c r="CS12" s="17">
        <v>0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17">
        <v>9.6735450872754106E-2</v>
      </c>
      <c r="CZ12" s="17">
        <v>0</v>
      </c>
      <c r="DA12" s="17">
        <v>0</v>
      </c>
      <c r="DB12" s="17">
        <v>0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0</v>
      </c>
      <c r="DJ12" s="17">
        <v>0</v>
      </c>
      <c r="DK12" s="17">
        <v>0</v>
      </c>
      <c r="DL12" s="17">
        <v>1.8518233568676701E-2</v>
      </c>
      <c r="DM12" s="17">
        <v>0</v>
      </c>
      <c r="DN12" s="17">
        <v>0</v>
      </c>
      <c r="DO12" s="17">
        <v>0</v>
      </c>
      <c r="DP12" s="17">
        <v>0</v>
      </c>
      <c r="DQ12" s="17">
        <v>0</v>
      </c>
      <c r="DR12" s="17">
        <v>0</v>
      </c>
      <c r="DS12" s="17">
        <v>0</v>
      </c>
      <c r="DT12" s="17">
        <v>0</v>
      </c>
      <c r="DU12" s="17">
        <v>0</v>
      </c>
      <c r="DV12" s="17">
        <v>0</v>
      </c>
      <c r="DW12" s="17">
        <v>0</v>
      </c>
      <c r="DX12" s="17">
        <v>0</v>
      </c>
      <c r="DY12" s="17">
        <v>0</v>
      </c>
      <c r="DZ12" s="17">
        <v>0</v>
      </c>
      <c r="EA12" s="17">
        <v>0</v>
      </c>
      <c r="EB12" s="17">
        <v>0</v>
      </c>
      <c r="EC12" s="17">
        <v>0</v>
      </c>
      <c r="ED12" s="17">
        <v>0</v>
      </c>
      <c r="EE12" s="17">
        <v>0</v>
      </c>
      <c r="EF12" s="17">
        <v>2.3694093178348499E-2</v>
      </c>
      <c r="EG12" s="17">
        <v>0</v>
      </c>
      <c r="EH12" s="17">
        <v>0</v>
      </c>
      <c r="EI12" s="17">
        <v>0</v>
      </c>
      <c r="EJ12" s="17">
        <v>0</v>
      </c>
      <c r="EK12" s="17">
        <v>0</v>
      </c>
      <c r="EL12" s="17">
        <v>0</v>
      </c>
      <c r="EM12" s="17">
        <v>0</v>
      </c>
      <c r="EN12" s="17">
        <v>0</v>
      </c>
      <c r="EO12" s="17">
        <v>0</v>
      </c>
      <c r="EP12" s="5">
        <v>3.4583804159460197E-5</v>
      </c>
      <c r="EQ12" s="17">
        <v>0</v>
      </c>
      <c r="ER12" s="17">
        <v>4.2314467280653502E-2</v>
      </c>
      <c r="ES12" s="5">
        <v>2.42107481164262E-5</v>
      </c>
      <c r="ET12" s="17">
        <v>0</v>
      </c>
      <c r="EU12" s="17"/>
      <c r="EV12" s="26">
        <f t="shared" si="0"/>
        <v>2.2861082057621056</v>
      </c>
      <c r="EW12" s="40">
        <f t="shared" si="1"/>
        <v>0</v>
      </c>
      <c r="EX12" s="40">
        <f t="shared" si="2"/>
        <v>0</v>
      </c>
      <c r="EY12" s="40">
        <f t="shared" si="3"/>
        <v>0</v>
      </c>
      <c r="EZ12" s="40">
        <f t="shared" si="4"/>
        <v>0</v>
      </c>
      <c r="FA12" s="40">
        <f t="shared" si="5"/>
        <v>0</v>
      </c>
      <c r="FB12" s="40">
        <f t="shared" si="6"/>
        <v>0</v>
      </c>
      <c r="FC12" s="40">
        <f t="shared" si="7"/>
        <v>3.5220416032184741E-5</v>
      </c>
      <c r="FD12" s="40">
        <f t="shared" si="8"/>
        <v>0</v>
      </c>
      <c r="FE12" s="40">
        <f t="shared" si="9"/>
        <v>0</v>
      </c>
      <c r="FF12" s="40">
        <f t="shared" si="10"/>
        <v>0</v>
      </c>
      <c r="FG12" s="40">
        <f t="shared" si="11"/>
        <v>4.7765377439797997E-5</v>
      </c>
      <c r="FH12" s="40">
        <f t="shared" si="12"/>
        <v>0</v>
      </c>
      <c r="FI12" s="40">
        <f t="shared" si="13"/>
        <v>0</v>
      </c>
      <c r="FJ12" s="40">
        <f t="shared" si="14"/>
        <v>0</v>
      </c>
      <c r="FK12" s="40">
        <f t="shared" si="15"/>
        <v>0</v>
      </c>
      <c r="FL12" s="40">
        <f t="shared" si="16"/>
        <v>0</v>
      </c>
      <c r="FM12" s="40">
        <f t="shared" si="17"/>
        <v>0</v>
      </c>
      <c r="FN12" s="40">
        <f t="shared" si="18"/>
        <v>0</v>
      </c>
      <c r="FO12" s="40">
        <f t="shared" si="19"/>
        <v>-7.5699648026283684E-5</v>
      </c>
      <c r="FP12" s="40">
        <f t="shared" si="20"/>
        <v>0</v>
      </c>
      <c r="FQ12" s="40">
        <f t="shared" si="21"/>
        <v>0</v>
      </c>
      <c r="FR12" s="40">
        <f t="shared" si="22"/>
        <v>0</v>
      </c>
      <c r="FS12" s="40">
        <f t="shared" si="23"/>
        <v>0</v>
      </c>
      <c r="FT12" s="40">
        <f t="shared" si="24"/>
        <v>0</v>
      </c>
      <c r="FU12" s="40">
        <f t="shared" si="25"/>
        <v>0</v>
      </c>
      <c r="FV12" s="40">
        <f t="shared" si="26"/>
        <v>0</v>
      </c>
      <c r="FW12" s="40">
        <f t="shared" si="27"/>
        <v>0</v>
      </c>
      <c r="FX12" s="40">
        <f t="shared" si="28"/>
        <v>-2.7712473087943902E-6</v>
      </c>
      <c r="FY12" s="40">
        <f t="shared" si="29"/>
        <v>0</v>
      </c>
      <c r="FZ12" s="40">
        <f t="shared" si="30"/>
        <v>0</v>
      </c>
      <c r="GA12" s="40">
        <f t="shared" si="31"/>
        <v>0</v>
      </c>
      <c r="GB12" s="40">
        <f t="shared" si="32"/>
        <v>0</v>
      </c>
      <c r="GC12" s="40">
        <f t="shared" si="33"/>
        <v>0</v>
      </c>
      <c r="GD12" s="40">
        <f t="shared" si="34"/>
        <v>0</v>
      </c>
      <c r="GE12" s="40">
        <f t="shared" si="35"/>
        <v>0</v>
      </c>
      <c r="GF12" s="40">
        <f t="shared" si="36"/>
        <v>-1.4533977134441675E-5</v>
      </c>
      <c r="GG12" s="40">
        <f t="shared" si="37"/>
        <v>-2.0705683508558908E-5</v>
      </c>
      <c r="GH12" s="40">
        <f t="shared" si="38"/>
        <v>0</v>
      </c>
      <c r="GI12" s="40">
        <f t="shared" si="39"/>
        <v>0</v>
      </c>
      <c r="GJ12" s="40">
        <f t="shared" si="40"/>
        <v>0</v>
      </c>
      <c r="GK12" s="40">
        <f t="shared" si="41"/>
        <v>0</v>
      </c>
      <c r="GL12" s="40">
        <f t="shared" si="42"/>
        <v>0</v>
      </c>
    </row>
    <row r="13" spans="1:194" x14ac:dyDescent="0.3">
      <c r="A13" s="17" t="s">
        <v>180</v>
      </c>
      <c r="B13" s="17">
        <v>7.7409213589999997</v>
      </c>
      <c r="C13" s="17"/>
      <c r="D13" s="17">
        <v>5.8523867850000002</v>
      </c>
      <c r="E13" s="17">
        <v>0.139576752</v>
      </c>
      <c r="F13" s="17">
        <v>0.138093882</v>
      </c>
      <c r="G13" s="17">
        <v>0.85314394019999995</v>
      </c>
      <c r="H13" s="17">
        <v>61.317742746999997</v>
      </c>
      <c r="I13" s="17">
        <v>1.6583197399999999E-2</v>
      </c>
      <c r="J13" s="17">
        <v>7.9044227999999998E-3</v>
      </c>
      <c r="K13" s="17">
        <v>7.3087100000000001E-7</v>
      </c>
      <c r="L13" s="17">
        <v>1.4104532348000001</v>
      </c>
      <c r="M13" s="17">
        <v>1.3587797999999999E-3</v>
      </c>
      <c r="N13" s="17">
        <v>1.9770700000000001E-6</v>
      </c>
      <c r="O13" s="17">
        <v>4.1831500000000001E-5</v>
      </c>
      <c r="P13" s="17">
        <v>1.7002799999999999E-5</v>
      </c>
      <c r="R13" s="17">
        <v>3.8764299999999997E-5</v>
      </c>
      <c r="S13" s="17">
        <v>6.5030200000000006E-5</v>
      </c>
      <c r="T13" s="17">
        <v>0.36572792059999998</v>
      </c>
      <c r="U13" s="17">
        <v>9.7146800000000002E-9</v>
      </c>
      <c r="V13" s="17">
        <v>2.07592E-6</v>
      </c>
      <c r="W13" s="17">
        <v>9.6344100000000003E-7</v>
      </c>
      <c r="X13" s="17">
        <v>8.6193900000000002E-5</v>
      </c>
      <c r="Y13" s="17">
        <v>6.6684474999999998E-3</v>
      </c>
      <c r="Z13" s="17">
        <v>4.9928120000000003E-4</v>
      </c>
      <c r="AA13" s="17">
        <v>1.6505699999999999E-6</v>
      </c>
      <c r="AB13" s="17">
        <v>3.95938E-5</v>
      </c>
      <c r="AC13" s="17">
        <v>0.84207062519999998</v>
      </c>
      <c r="AD13" s="17">
        <v>6.8443500000000003E-5</v>
      </c>
      <c r="AE13" s="17">
        <v>2.1897899999999999E-5</v>
      </c>
      <c r="AJ13" s="17">
        <v>2.4476430000000001E-4</v>
      </c>
      <c r="AK13" s="17">
        <v>2.5723329417</v>
      </c>
      <c r="AL13" s="17">
        <v>7.96300759E-2</v>
      </c>
      <c r="AM13" s="17">
        <v>1.07899008E-2</v>
      </c>
      <c r="AN13" s="17">
        <v>3.55297E-5</v>
      </c>
      <c r="AS13" s="17" t="s">
        <v>180</v>
      </c>
      <c r="AT13" s="17">
        <v>0</v>
      </c>
      <c r="AU13" s="17">
        <v>0</v>
      </c>
      <c r="AV13" s="17">
        <v>7.9043762141789795E-3</v>
      </c>
      <c r="AW13" s="17">
        <v>1.6583358799451001E-2</v>
      </c>
      <c r="AX13" s="17">
        <v>1.6583358799451001E-2</v>
      </c>
      <c r="AY13" s="5">
        <v>5.39435253559087E-5</v>
      </c>
      <c r="AZ13" s="17">
        <v>0</v>
      </c>
      <c r="BA13" s="5">
        <v>2.9964119777112699E-7</v>
      </c>
      <c r="BB13" s="5">
        <v>4.3119209422554302E-7</v>
      </c>
      <c r="BC13" s="17">
        <v>1.4104489530017801</v>
      </c>
      <c r="BD13" s="17">
        <v>0</v>
      </c>
      <c r="BE13" s="5">
        <v>6.5029708798094901E-5</v>
      </c>
      <c r="BF13" s="17">
        <v>1.3587694985256499E-3</v>
      </c>
      <c r="BG13" s="5">
        <v>4.7451071170709301E-7</v>
      </c>
      <c r="BH13" s="5">
        <v>1.50227351642718E-6</v>
      </c>
      <c r="BI13" s="17">
        <v>0</v>
      </c>
      <c r="BJ13" s="17">
        <v>219.330797473519</v>
      </c>
      <c r="BK13" s="5">
        <v>4.1831500135826701E-5</v>
      </c>
      <c r="BL13" s="17">
        <v>0</v>
      </c>
      <c r="BM13" s="17">
        <v>0</v>
      </c>
      <c r="BN13" s="5">
        <v>1.7000468978212801E-5</v>
      </c>
      <c r="BO13" s="17">
        <v>0</v>
      </c>
      <c r="BP13" s="5">
        <v>8.6180659865407803E-5</v>
      </c>
      <c r="BQ13" s="5">
        <v>6.84316633707568E-5</v>
      </c>
      <c r="BR13" s="5">
        <v>2.1898510226690101E-5</v>
      </c>
      <c r="BS13" s="17">
        <v>7.7409162629452002</v>
      </c>
      <c r="BT13" s="5">
        <v>3.8764583002364603E-5</v>
      </c>
      <c r="BU13" s="17">
        <v>0.249088103222605</v>
      </c>
      <c r="BV13" s="17">
        <v>15.6304732659257</v>
      </c>
      <c r="BW13" s="17">
        <v>0.48042799020155602</v>
      </c>
      <c r="BX13" s="17">
        <v>7.9630067926174497E-2</v>
      </c>
      <c r="BY13" s="17">
        <v>8.1543635015129295E-4</v>
      </c>
      <c r="BZ13" s="17">
        <v>0</v>
      </c>
      <c r="CA13" s="17">
        <v>0.36572743967941901</v>
      </c>
      <c r="CB13" s="17">
        <v>0.36572743967941901</v>
      </c>
      <c r="CC13" s="17">
        <v>0</v>
      </c>
      <c r="CD13" s="17">
        <v>0</v>
      </c>
      <c r="CE13" s="17">
        <v>1.0789959035367599E-2</v>
      </c>
      <c r="CF13" s="5">
        <v>2.1374022742880398E-9</v>
      </c>
      <c r="CG13" s="5">
        <v>7.0922517755474103E-9</v>
      </c>
      <c r="CH13" s="17">
        <v>0</v>
      </c>
      <c r="CI13" s="5">
        <v>8.5171650578437505E-5</v>
      </c>
      <c r="CJ13" s="17">
        <v>0</v>
      </c>
      <c r="CK13" s="17">
        <v>0</v>
      </c>
      <c r="CL13" s="5">
        <v>2.78602601303483E-5</v>
      </c>
      <c r="CM13" s="17">
        <v>0</v>
      </c>
      <c r="CN13" s="5">
        <v>5.3976090874518504E-7</v>
      </c>
      <c r="CO13" s="5">
        <v>1.5361695795234601E-6</v>
      </c>
      <c r="CP13" s="5">
        <v>3.1794507184311799E-7</v>
      </c>
      <c r="CQ13" s="5">
        <v>6.4551662560558098E-7</v>
      </c>
      <c r="CR13" s="17">
        <v>6.6688903676757998E-3</v>
      </c>
      <c r="CS13" s="17">
        <v>0</v>
      </c>
      <c r="CT13" s="17">
        <v>5.5244164946344904E-4</v>
      </c>
      <c r="CU13" s="17">
        <v>0</v>
      </c>
      <c r="CV13" s="17">
        <v>0</v>
      </c>
      <c r="CW13" s="5">
        <v>6.7670100365416095E-7</v>
      </c>
      <c r="CX13" s="5">
        <v>9.7403837144573507E-7</v>
      </c>
      <c r="CY13" s="17">
        <v>76.962684733874198</v>
      </c>
      <c r="CZ13" s="17">
        <v>5.2671403297012001</v>
      </c>
      <c r="DA13" s="17">
        <v>0.58523808484487805</v>
      </c>
      <c r="DB13" s="17">
        <v>5.85237841454608</v>
      </c>
      <c r="DC13" s="17">
        <v>0</v>
      </c>
      <c r="DD13" s="17">
        <v>9.1118917938458305E-2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2.4474521955279201E-4</v>
      </c>
      <c r="DK13" s="17">
        <v>7.2163671136537698E-4</v>
      </c>
      <c r="DL13" s="17">
        <v>43.100354123438102</v>
      </c>
      <c r="DM13" s="17">
        <v>9.7633172947083605E-4</v>
      </c>
      <c r="DN13" s="17">
        <v>2.5469476457393001E-3</v>
      </c>
      <c r="DO13" s="17">
        <v>6.1692521371054503E-3</v>
      </c>
      <c r="DP13" s="17">
        <v>1.4432666986336901E-3</v>
      </c>
      <c r="DQ13" s="17">
        <v>2.7040581579280899E-3</v>
      </c>
      <c r="DR13" s="5">
        <v>4.8576420465505897E-10</v>
      </c>
      <c r="DS13" s="17">
        <v>3.3959897926002001E-4</v>
      </c>
      <c r="DT13" s="17">
        <v>0.13957667884720301</v>
      </c>
      <c r="DU13" s="17">
        <v>0.138093793878867</v>
      </c>
      <c r="DV13" s="17">
        <v>1.4828849683361099E-3</v>
      </c>
      <c r="DW13" s="17">
        <v>0</v>
      </c>
      <c r="DX13" s="17">
        <v>0</v>
      </c>
      <c r="DY13" s="17">
        <v>3.4179556099362303E-2</v>
      </c>
      <c r="DZ13" s="17">
        <v>0</v>
      </c>
      <c r="EA13" s="17">
        <v>1.7227310857212099E-2</v>
      </c>
      <c r="EB13" s="17">
        <v>4.1175897970094199E-3</v>
      </c>
      <c r="EC13" s="17">
        <v>2.3392039109994098E-3</v>
      </c>
      <c r="ED13" s="17">
        <v>4.3067948654353698E-2</v>
      </c>
      <c r="EE13" s="5">
        <v>3.9561662869205201E-5</v>
      </c>
      <c r="EF13" s="17">
        <v>16.320520188941401</v>
      </c>
      <c r="EG13" s="17">
        <v>2.2498070404603199E-3</v>
      </c>
      <c r="EH13" s="17">
        <v>2.0011285459966801E-2</v>
      </c>
      <c r="EI13" s="17">
        <v>0</v>
      </c>
      <c r="EJ13" s="17">
        <v>0.85314851334622799</v>
      </c>
      <c r="EK13" s="17">
        <v>2.6561847151897302</v>
      </c>
      <c r="EL13" s="5">
        <v>3.55301338646473E-5</v>
      </c>
      <c r="EM13" s="17">
        <v>0</v>
      </c>
      <c r="EN13" s="17">
        <v>0</v>
      </c>
      <c r="EO13" s="17">
        <v>0.450687488929159</v>
      </c>
      <c r="EP13" s="17">
        <v>0.84207027104954701</v>
      </c>
      <c r="EQ13" s="17">
        <v>0</v>
      </c>
      <c r="ER13" s="17">
        <v>61.317636364093097</v>
      </c>
      <c r="ES13" s="17">
        <v>2.5723347723897101</v>
      </c>
      <c r="ET13" s="17">
        <v>5.9778097417285299E-2</v>
      </c>
      <c r="EU13" s="17"/>
      <c r="EV13" s="26">
        <f t="shared" si="0"/>
        <v>1.255147610010334</v>
      </c>
      <c r="EW13" s="40">
        <f t="shared" si="1"/>
        <v>-6.5832664655035648E-7</v>
      </c>
      <c r="EX13" s="40">
        <f t="shared" si="2"/>
        <v>0</v>
      </c>
      <c r="EY13" s="40">
        <f t="shared" si="3"/>
        <v>-1.4302632802173064E-6</v>
      </c>
      <c r="EZ13" s="40">
        <f t="shared" si="4"/>
        <v>-5.2410445105219665E-7</v>
      </c>
      <c r="FA13" s="40">
        <f t="shared" si="5"/>
        <v>-6.3812481570847074E-7</v>
      </c>
      <c r="FB13" s="40">
        <f t="shared" si="6"/>
        <v>5.360345438268396E-6</v>
      </c>
      <c r="FC13" s="40">
        <f t="shared" si="7"/>
        <v>-1.7349449300282221E-6</v>
      </c>
      <c r="FD13" s="40">
        <f t="shared" si="8"/>
        <v>9.7327099900558246E-6</v>
      </c>
      <c r="FE13" s="40">
        <f t="shared" si="9"/>
        <v>-5.8936398265841334E-6</v>
      </c>
      <c r="FF13" s="40">
        <f t="shared" si="10"/>
        <v>-5.1593240571857227E-5</v>
      </c>
      <c r="FG13" s="40">
        <f t="shared" si="11"/>
        <v>-3.0357605019014544E-6</v>
      </c>
      <c r="FH13" s="40">
        <f t="shared" si="12"/>
        <v>-7.5814155832916591E-6</v>
      </c>
      <c r="FI13" s="40">
        <f t="shared" si="13"/>
        <v>-1.4454311973139948E-4</v>
      </c>
      <c r="FJ13" s="40">
        <f t="shared" si="14"/>
        <v>3.2469956873033421E-9</v>
      </c>
      <c r="FK13" s="40">
        <f t="shared" si="15"/>
        <v>-1.3709634808374316E-4</v>
      </c>
      <c r="FL13" s="40">
        <f t="shared" si="16"/>
        <v>0</v>
      </c>
      <c r="FM13" s="40">
        <f t="shared" si="17"/>
        <v>7.3005926743190116E-6</v>
      </c>
      <c r="FN13" s="40">
        <f t="shared" si="18"/>
        <v>-7.5534429404417479E-6</v>
      </c>
      <c r="FO13" s="40">
        <f t="shared" si="19"/>
        <v>-1.3149681877739378E-6</v>
      </c>
      <c r="FP13" s="40">
        <f t="shared" si="20"/>
        <v>7.5993701337564876E-5</v>
      </c>
      <c r="FQ13" s="40">
        <f t="shared" si="21"/>
        <v>5.0523472221095894E-6</v>
      </c>
      <c r="FR13" s="40">
        <f t="shared" si="22"/>
        <v>2.1482839840721797E-5</v>
      </c>
      <c r="FS13" s="40">
        <f t="shared" si="23"/>
        <v>-1.5360871932002445E-4</v>
      </c>
      <c r="FT13" s="40">
        <f t="shared" si="24"/>
        <v>6.6412410954714188E-5</v>
      </c>
      <c r="FU13" s="40">
        <f t="shared" si="25"/>
        <v>0.10647396590027623</v>
      </c>
      <c r="FV13" s="40">
        <f t="shared" si="26"/>
        <v>1.026161264872689E-4</v>
      </c>
      <c r="FW13" s="40">
        <f t="shared" si="27"/>
        <v>-8.1167078670902248E-4</v>
      </c>
      <c r="FX13" s="40">
        <f t="shared" si="28"/>
        <v>-4.2057096206092502E-7</v>
      </c>
      <c r="FY13" s="40">
        <f t="shared" si="29"/>
        <v>-1.7294015126641515E-4</v>
      </c>
      <c r="FZ13" s="40">
        <f t="shared" si="30"/>
        <v>2.7866904593661547E-5</v>
      </c>
      <c r="GA13" s="40">
        <f t="shared" si="31"/>
        <v>0</v>
      </c>
      <c r="GB13" s="40">
        <f t="shared" si="32"/>
        <v>0</v>
      </c>
      <c r="GC13" s="40">
        <f t="shared" si="33"/>
        <v>0</v>
      </c>
      <c r="GD13" s="40">
        <f t="shared" si="34"/>
        <v>0</v>
      </c>
      <c r="GE13" s="40">
        <f t="shared" si="35"/>
        <v>-7.7954371646540426E-5</v>
      </c>
      <c r="GF13" s="40">
        <f t="shared" si="36"/>
        <v>7.1168458809124112E-7</v>
      </c>
      <c r="GG13" s="40">
        <f t="shared" si="37"/>
        <v>-1.0013585209530964E-7</v>
      </c>
      <c r="GH13" s="40">
        <f t="shared" si="38"/>
        <v>5.397210658264005E-6</v>
      </c>
      <c r="GI13" s="40">
        <f t="shared" si="39"/>
        <v>1.2211323126851308E-5</v>
      </c>
      <c r="GJ13" s="40">
        <f t="shared" si="40"/>
        <v>0</v>
      </c>
      <c r="GK13" s="40">
        <f t="shared" si="41"/>
        <v>0</v>
      </c>
      <c r="GL13" s="40">
        <f t="shared" si="42"/>
        <v>0</v>
      </c>
    </row>
    <row r="14" spans="1:194" x14ac:dyDescent="0.3">
      <c r="A14" s="17" t="s">
        <v>181</v>
      </c>
      <c r="B14" s="17">
        <v>20568.204054999998</v>
      </c>
      <c r="C14" s="17"/>
      <c r="D14" s="17">
        <v>13558.196185999999</v>
      </c>
      <c r="E14" s="17">
        <v>245.52490793000001</v>
      </c>
      <c r="F14" s="17">
        <v>245.40315598000001</v>
      </c>
      <c r="G14" s="17">
        <v>764.11565846999997</v>
      </c>
      <c r="H14" s="17">
        <v>56158.283474000003</v>
      </c>
      <c r="I14" s="17">
        <v>16.798754746</v>
      </c>
      <c r="J14" s="17">
        <v>14.639908635999999</v>
      </c>
      <c r="K14" s="17">
        <v>6.06235E-5</v>
      </c>
      <c r="L14" s="17">
        <v>79.539384643999995</v>
      </c>
      <c r="M14" s="17">
        <v>3.3332101923000002</v>
      </c>
      <c r="N14" s="17">
        <v>1.623281E-4</v>
      </c>
      <c r="O14" s="17">
        <v>7.5068091300000001E-2</v>
      </c>
      <c r="P14" s="17">
        <v>1.3960214E-3</v>
      </c>
      <c r="R14" s="17">
        <v>6.9583193799999998E-2</v>
      </c>
      <c r="S14" s="17">
        <v>0.1167088624</v>
      </c>
      <c r="T14" s="17">
        <v>214.64907106999999</v>
      </c>
      <c r="U14" s="17">
        <v>8.0580311000000003E-7</v>
      </c>
      <c r="V14" s="17">
        <v>1.7044449999999999E-4</v>
      </c>
      <c r="W14" s="17">
        <v>7.9914399999999995E-5</v>
      </c>
      <c r="X14" s="17">
        <v>0.2264967252</v>
      </c>
      <c r="Y14" s="17">
        <v>15.695354912000001</v>
      </c>
      <c r="Z14" s="17">
        <v>0.53141652610000001</v>
      </c>
      <c r="AA14" s="17">
        <v>1.369101E-4</v>
      </c>
      <c r="AB14" s="17">
        <v>7.1192568900000003E-2</v>
      </c>
      <c r="AC14" s="17">
        <v>51.076409859000002</v>
      </c>
      <c r="AD14" s="17">
        <v>0.13512204580000001</v>
      </c>
      <c r="AE14" s="17">
        <v>3.9332122900000002E-2</v>
      </c>
      <c r="AJ14" s="17">
        <v>0.69862161099999998</v>
      </c>
      <c r="AK14" s="17">
        <v>12.365659349</v>
      </c>
      <c r="AL14" s="17">
        <v>1.5487524386</v>
      </c>
      <c r="AM14" s="17">
        <v>31.623436137999999</v>
      </c>
      <c r="AN14" s="17">
        <v>6.4884293699999998E-2</v>
      </c>
      <c r="AS14" s="17" t="s">
        <v>181</v>
      </c>
      <c r="AT14" s="17">
        <v>0</v>
      </c>
      <c r="AU14" s="17">
        <v>0</v>
      </c>
      <c r="AV14" s="17">
        <v>14.6399436734161</v>
      </c>
      <c r="AW14" s="17">
        <v>16.798760343732599</v>
      </c>
      <c r="AX14" s="17">
        <v>16.798760343732599</v>
      </c>
      <c r="AY14" s="17">
        <v>4.9085358977248299E-2</v>
      </c>
      <c r="AZ14" s="17">
        <v>0</v>
      </c>
      <c r="BA14" s="5">
        <v>2.48554248582152E-5</v>
      </c>
      <c r="BB14" s="5">
        <v>3.5767026350744298E-5</v>
      </c>
      <c r="BC14" s="17">
        <v>79.539354148896393</v>
      </c>
      <c r="BD14" s="17">
        <v>0</v>
      </c>
      <c r="BE14" s="17">
        <v>0.116707760817506</v>
      </c>
      <c r="BF14" s="17">
        <v>3.33319624287964</v>
      </c>
      <c r="BG14" s="5">
        <v>3.8958805094881498E-5</v>
      </c>
      <c r="BH14" s="17">
        <v>1.2337908475118099E-4</v>
      </c>
      <c r="BI14" s="17">
        <v>0</v>
      </c>
      <c r="BJ14" s="17">
        <v>186743.98318584199</v>
      </c>
      <c r="BK14" s="17">
        <v>7.5070383640751595E-2</v>
      </c>
      <c r="BL14" s="17">
        <v>0</v>
      </c>
      <c r="BM14" s="17">
        <v>0</v>
      </c>
      <c r="BN14" s="17">
        <v>1.39602237447929E-3</v>
      </c>
      <c r="BO14" s="17">
        <v>0</v>
      </c>
      <c r="BP14" s="17">
        <v>0.22649971214641401</v>
      </c>
      <c r="BQ14" s="17">
        <v>0.13512085340845501</v>
      </c>
      <c r="BR14" s="17">
        <v>3.9332811423524301E-2</v>
      </c>
      <c r="BS14" s="17">
        <v>20568.1840724703</v>
      </c>
      <c r="BT14" s="17">
        <v>6.9584749962036396E-2</v>
      </c>
      <c r="BU14" s="17">
        <v>30.439551670574001</v>
      </c>
      <c r="BV14" s="17">
        <v>28329.351867899099</v>
      </c>
      <c r="BW14" s="17">
        <v>55.970885885706799</v>
      </c>
      <c r="BX14" s="17">
        <v>1.5487498133637001</v>
      </c>
      <c r="BY14" s="17">
        <v>0.24385563221648701</v>
      </c>
      <c r="BZ14" s="17">
        <v>0</v>
      </c>
      <c r="CA14" s="17">
        <v>214.64875016075499</v>
      </c>
      <c r="CB14" s="17">
        <v>214.64875016075499</v>
      </c>
      <c r="CC14" s="17">
        <v>0</v>
      </c>
      <c r="CD14" s="17">
        <v>0</v>
      </c>
      <c r="CE14" s="17">
        <v>31.623426805318299</v>
      </c>
      <c r="CF14" s="5">
        <v>1.7727823741563099E-7</v>
      </c>
      <c r="CG14" s="5">
        <v>5.8824619626349703E-7</v>
      </c>
      <c r="CH14" s="17">
        <v>0</v>
      </c>
      <c r="CI14" s="17">
        <v>7.5403289206732796E-2</v>
      </c>
      <c r="CJ14" s="17">
        <v>2.3335554950452099E-4</v>
      </c>
      <c r="CK14" s="17">
        <v>0</v>
      </c>
      <c r="CL14" s="17">
        <v>2.2728740704487799E-2</v>
      </c>
      <c r="CM14" s="17">
        <v>0</v>
      </c>
      <c r="CN14" s="5">
        <v>4.4314789155464401E-5</v>
      </c>
      <c r="CO14" s="17">
        <v>1.2612605477383299E-4</v>
      </c>
      <c r="CP14" s="5">
        <v>2.63720311733549E-5</v>
      </c>
      <c r="CQ14" s="5">
        <v>5.3543466878310303E-5</v>
      </c>
      <c r="CR14" s="17">
        <v>15.6954167570966</v>
      </c>
      <c r="CS14" s="17">
        <v>0</v>
      </c>
      <c r="CT14" s="17">
        <v>0.57481255410581</v>
      </c>
      <c r="CU14" s="17">
        <v>0</v>
      </c>
      <c r="CV14" s="17">
        <v>0</v>
      </c>
      <c r="CW14" s="5">
        <v>5.6137259765097502E-5</v>
      </c>
      <c r="CX14" s="5">
        <v>8.0778429978449701E-5</v>
      </c>
      <c r="CY14" s="17">
        <v>84322.870313993306</v>
      </c>
      <c r="CZ14" s="17">
        <v>12202.366208925399</v>
      </c>
      <c r="DA14" s="17">
        <v>1355.8184897020999</v>
      </c>
      <c r="DB14" s="17">
        <v>13558.1846986275</v>
      </c>
      <c r="DC14" s="17">
        <v>0</v>
      </c>
      <c r="DD14" s="17">
        <v>10.340283881151001</v>
      </c>
      <c r="DE14" s="17">
        <v>0</v>
      </c>
      <c r="DF14" s="17">
        <v>0</v>
      </c>
      <c r="DG14" s="17">
        <v>0</v>
      </c>
      <c r="DH14" s="17">
        <v>0</v>
      </c>
      <c r="DI14" s="17">
        <v>0</v>
      </c>
      <c r="DJ14" s="17">
        <v>0.69862336834934302</v>
      </c>
      <c r="DK14" s="17">
        <v>0.95426795736260905</v>
      </c>
      <c r="DL14" s="17">
        <v>32296.617894602699</v>
      </c>
      <c r="DM14" s="17">
        <v>1.29107036469959</v>
      </c>
      <c r="DN14" s="17">
        <v>3.3680066940039799</v>
      </c>
      <c r="DO14" s="17">
        <v>8.1580567191917801</v>
      </c>
      <c r="DP14" s="17">
        <v>1.9085338999211801</v>
      </c>
      <c r="DQ14" s="17">
        <v>7.1171803557157798</v>
      </c>
      <c r="DR14" s="5">
        <v>4.02912801688741E-8</v>
      </c>
      <c r="DS14" s="17">
        <v>0.44906661397620001</v>
      </c>
      <c r="DT14" s="17">
        <v>245.52485061536501</v>
      </c>
      <c r="DU14" s="17">
        <v>245.40309896636199</v>
      </c>
      <c r="DV14" s="17">
        <v>0.12175164900213201</v>
      </c>
      <c r="DW14" s="17">
        <v>0</v>
      </c>
      <c r="DX14" s="17">
        <v>0</v>
      </c>
      <c r="DY14" s="17">
        <v>86.442719642961407</v>
      </c>
      <c r="DZ14" s="17">
        <v>0</v>
      </c>
      <c r="EA14" s="17">
        <v>23.659863805838899</v>
      </c>
      <c r="EB14" s="17">
        <v>5.4449477785677596</v>
      </c>
      <c r="EC14" s="17">
        <v>3.2659614721363299</v>
      </c>
      <c r="ED14" s="17">
        <v>59.149802140687903</v>
      </c>
      <c r="EE14" s="17">
        <v>7.1134736490903003E-2</v>
      </c>
      <c r="EF14" s="17">
        <v>23929.440836688402</v>
      </c>
      <c r="EG14" s="17">
        <v>2.9750749863588899</v>
      </c>
      <c r="EH14" s="17">
        <v>41.218546534940501</v>
      </c>
      <c r="EI14" s="17">
        <v>0</v>
      </c>
      <c r="EJ14" s="17">
        <v>764.11434201191605</v>
      </c>
      <c r="EK14" s="17">
        <v>184.659005964561</v>
      </c>
      <c r="EL14" s="17">
        <v>6.48853894399984E-2</v>
      </c>
      <c r="EM14" s="17">
        <v>0</v>
      </c>
      <c r="EN14" s="17">
        <v>0</v>
      </c>
      <c r="EO14" s="17">
        <v>210.188525610879</v>
      </c>
      <c r="EP14" s="17">
        <v>51.076395767064099</v>
      </c>
      <c r="EQ14" s="17">
        <v>1.37377252733675</v>
      </c>
      <c r="ER14" s="17">
        <v>56157.998228255499</v>
      </c>
      <c r="ES14" s="17">
        <v>12.365646873215001</v>
      </c>
      <c r="ET14" s="17">
        <v>52.923455976919001</v>
      </c>
      <c r="EU14" s="17"/>
      <c r="EV14" s="26">
        <f t="shared" si="0"/>
        <v>1.5015291316343047</v>
      </c>
      <c r="EW14" s="40">
        <f t="shared" si="1"/>
        <v>-9.7152525544647717E-7</v>
      </c>
      <c r="EX14" s="40">
        <f t="shared" si="2"/>
        <v>0</v>
      </c>
      <c r="EY14" s="40">
        <f t="shared" si="3"/>
        <v>-8.4726407127436289E-7</v>
      </c>
      <c r="EZ14" s="40">
        <f t="shared" si="4"/>
        <v>-2.3343715097546952E-7</v>
      </c>
      <c r="FA14" s="40">
        <f t="shared" si="5"/>
        <v>-2.3232642541078625E-7</v>
      </c>
      <c r="FB14" s="40">
        <f t="shared" si="6"/>
        <v>-1.722851860615169E-6</v>
      </c>
      <c r="FC14" s="40">
        <f t="shared" si="7"/>
        <v>-5.0793173661775359E-6</v>
      </c>
      <c r="FD14" s="40">
        <f t="shared" si="8"/>
        <v>3.3322306824916583E-7</v>
      </c>
      <c r="FE14" s="40">
        <f t="shared" si="9"/>
        <v>2.3932810628840531E-6</v>
      </c>
      <c r="FF14" s="40">
        <f t="shared" si="10"/>
        <v>-1.7300074072022496E-5</v>
      </c>
      <c r="FG14" s="40">
        <f t="shared" si="11"/>
        <v>-3.8339627265050599E-7</v>
      </c>
      <c r="FH14" s="40">
        <f t="shared" si="12"/>
        <v>-4.1849807108993697E-6</v>
      </c>
      <c r="FI14" s="40">
        <f t="shared" si="13"/>
        <v>6.0309004186432107E-5</v>
      </c>
      <c r="FJ14" s="40">
        <f t="shared" si="14"/>
        <v>3.0536819464791272E-5</v>
      </c>
      <c r="FK14" s="40">
        <f t="shared" si="15"/>
        <v>6.9804036672575363E-7</v>
      </c>
      <c r="FL14" s="40">
        <f t="shared" si="16"/>
        <v>0</v>
      </c>
      <c r="FM14" s="40">
        <f t="shared" si="17"/>
        <v>2.2364050159450539E-5</v>
      </c>
      <c r="FN14" s="40">
        <f t="shared" si="18"/>
        <v>-9.4387218875062066E-6</v>
      </c>
      <c r="FO14" s="40">
        <f t="shared" si="19"/>
        <v>-1.4950413873456189E-6</v>
      </c>
      <c r="FP14" s="40">
        <f t="shared" si="20"/>
        <v>1.5641349413682739E-5</v>
      </c>
      <c r="FQ14" s="40">
        <f t="shared" si="21"/>
        <v>-2.145021225450848E-5</v>
      </c>
      <c r="FR14" s="40">
        <f t="shared" si="22"/>
        <v>1.3740347987410903E-5</v>
      </c>
      <c r="FS14" s="40">
        <f t="shared" si="23"/>
        <v>1.3187592056245289E-5</v>
      </c>
      <c r="FT14" s="40">
        <f t="shared" si="24"/>
        <v>3.940343939095722E-6</v>
      </c>
      <c r="FU14" s="40">
        <f t="shared" si="25"/>
        <v>8.1661043408431541E-2</v>
      </c>
      <c r="FV14" s="40">
        <f t="shared" si="26"/>
        <v>4.0827839196722273E-5</v>
      </c>
      <c r="FW14" s="40">
        <f t="shared" si="27"/>
        <v>-8.1233771994144251E-4</v>
      </c>
      <c r="FX14" s="40">
        <f t="shared" si="28"/>
        <v>-2.7589910766102792E-7</v>
      </c>
      <c r="FY14" s="40">
        <f t="shared" si="29"/>
        <v>-8.8245521886690984E-6</v>
      </c>
      <c r="FZ14" s="40">
        <f t="shared" si="30"/>
        <v>1.7505374069168015E-5</v>
      </c>
      <c r="GA14" s="40">
        <f t="shared" si="31"/>
        <v>0</v>
      </c>
      <c r="GB14" s="40">
        <f t="shared" si="32"/>
        <v>0</v>
      </c>
      <c r="GC14" s="40">
        <f t="shared" si="33"/>
        <v>0</v>
      </c>
      <c r="GD14" s="40">
        <f t="shared" si="34"/>
        <v>0</v>
      </c>
      <c r="GE14" s="40">
        <f t="shared" si="35"/>
        <v>2.5154523069078248E-6</v>
      </c>
      <c r="GF14" s="40">
        <f t="shared" si="36"/>
        <v>-1.0089057644843171E-6</v>
      </c>
      <c r="GG14" s="40">
        <f t="shared" si="37"/>
        <v>-1.6950651598492414E-6</v>
      </c>
      <c r="GH14" s="40">
        <f t="shared" si="38"/>
        <v>-2.9511915336212147E-7</v>
      </c>
      <c r="GI14" s="40">
        <f t="shared" si="39"/>
        <v>1.6887600001761301E-5</v>
      </c>
      <c r="GJ14" s="40">
        <f t="shared" si="40"/>
        <v>0</v>
      </c>
      <c r="GK14" s="40">
        <f t="shared" si="41"/>
        <v>0</v>
      </c>
      <c r="GL14" s="40">
        <f t="shared" si="42"/>
        <v>0</v>
      </c>
    </row>
    <row r="15" spans="1:194" x14ac:dyDescent="0.3">
      <c r="A15" s="17" t="s">
        <v>182</v>
      </c>
      <c r="B15" s="17">
        <v>3590.1724417999999</v>
      </c>
      <c r="C15" s="17">
        <v>1.9019800000000001E-4</v>
      </c>
      <c r="D15" s="17">
        <v>2456.7695093000002</v>
      </c>
      <c r="E15" s="17">
        <v>51.226041291999998</v>
      </c>
      <c r="F15" s="17">
        <v>51.145185560000002</v>
      </c>
      <c r="G15" s="17">
        <v>165.66516088</v>
      </c>
      <c r="H15" s="17">
        <v>14199.529683999999</v>
      </c>
      <c r="I15" s="17">
        <v>3.7372174809000001</v>
      </c>
      <c r="J15" s="17">
        <v>2.8808319411999999</v>
      </c>
      <c r="K15" s="17">
        <v>4.0244299999999997E-5</v>
      </c>
      <c r="L15" s="17">
        <v>20.173821390000001</v>
      </c>
      <c r="M15" s="17">
        <v>0.59100591709999994</v>
      </c>
      <c r="N15" s="17">
        <v>1.078027E-4</v>
      </c>
      <c r="O15" s="17">
        <v>1.48503235E-2</v>
      </c>
      <c r="P15" s="17">
        <v>9.2710269999999998E-4</v>
      </c>
      <c r="Q15" s="17">
        <v>1.7750699999999999E-10</v>
      </c>
      <c r="R15" s="17">
        <v>1.3763991099999999E-2</v>
      </c>
      <c r="S15" s="17">
        <v>2.30872323E-2</v>
      </c>
      <c r="T15" s="17">
        <v>54.368425625</v>
      </c>
      <c r="U15" s="17">
        <v>5.3492372000000002E-7</v>
      </c>
      <c r="V15" s="17">
        <v>1.131928E-4</v>
      </c>
      <c r="W15" s="17">
        <v>5.3080800000000002E-5</v>
      </c>
      <c r="X15" s="17">
        <v>3.9986952300000003E-2</v>
      </c>
      <c r="Y15" s="17">
        <v>2.8531548510000002</v>
      </c>
      <c r="Z15" s="17">
        <v>0.10824762290000001</v>
      </c>
      <c r="AA15" s="17">
        <v>9.0941199999999996E-5</v>
      </c>
      <c r="AB15" s="17">
        <v>1.4074257099999999E-2</v>
      </c>
      <c r="AC15" s="17">
        <v>12.441826979</v>
      </c>
      <c r="AD15" s="17">
        <v>2.5905191000000001E-2</v>
      </c>
      <c r="AE15" s="17">
        <v>7.7784801000000004E-3</v>
      </c>
      <c r="AF15" s="17">
        <v>8.2403150000000007E-6</v>
      </c>
      <c r="AG15" s="17">
        <v>2.8732600000000001E-9</v>
      </c>
      <c r="AH15" s="17">
        <v>1.016711E-7</v>
      </c>
      <c r="AI15" s="17">
        <v>9.23103E-8</v>
      </c>
      <c r="AJ15" s="17">
        <v>0.1208108581</v>
      </c>
      <c r="AK15" s="17">
        <v>5.7961863865999996</v>
      </c>
      <c r="AL15" s="17">
        <v>0.76832060290000004</v>
      </c>
      <c r="AM15" s="17">
        <v>6.9071923384999998</v>
      </c>
      <c r="AN15" s="17">
        <v>1.2760225199999999E-2</v>
      </c>
      <c r="AO15" s="17">
        <v>1.7641100000000001E-8</v>
      </c>
      <c r="AS15" s="17" t="s">
        <v>182</v>
      </c>
      <c r="AT15" s="17">
        <v>0</v>
      </c>
      <c r="AU15" s="17">
        <v>0</v>
      </c>
      <c r="AV15" s="17">
        <v>2.8808166642727802</v>
      </c>
      <c r="AW15" s="17">
        <v>3.7372039441068101</v>
      </c>
      <c r="AX15" s="17">
        <v>3.7372039441068101</v>
      </c>
      <c r="AY15" s="17">
        <v>1.2250760703690499E-2</v>
      </c>
      <c r="AZ15" s="17">
        <v>0</v>
      </c>
      <c r="BA15" s="5">
        <v>1.6499424207851699E-5</v>
      </c>
      <c r="BB15" s="5">
        <v>2.3743448469716702E-5</v>
      </c>
      <c r="BC15" s="17">
        <v>20.173809791898002</v>
      </c>
      <c r="BD15" s="5">
        <v>1.7639049058350798E-8</v>
      </c>
      <c r="BE15" s="17">
        <v>2.3087896196048199E-2</v>
      </c>
      <c r="BF15" s="17">
        <v>0.59100742954955898</v>
      </c>
      <c r="BG15" s="5">
        <v>2.5872354701631899E-5</v>
      </c>
      <c r="BH15" s="5">
        <v>8.1938380815379597E-5</v>
      </c>
      <c r="BI15" s="17">
        <v>0</v>
      </c>
      <c r="BJ15" s="17">
        <v>58584.487788737002</v>
      </c>
      <c r="BK15" s="17">
        <v>1.4850114193148301E-2</v>
      </c>
      <c r="BL15" s="5">
        <v>5.1488946576497602E-11</v>
      </c>
      <c r="BM15" s="5">
        <v>1.26027216058466E-10</v>
      </c>
      <c r="BN15" s="17">
        <v>9.2716091857173702E-4</v>
      </c>
      <c r="BO15" s="17">
        <v>0</v>
      </c>
      <c r="BP15" s="17">
        <v>3.9986531188958098E-2</v>
      </c>
      <c r="BQ15" s="17">
        <v>2.59059253808511E-2</v>
      </c>
      <c r="BR15" s="17">
        <v>7.7783869400948899E-3</v>
      </c>
      <c r="BS15" s="17">
        <v>3590.1692603382999</v>
      </c>
      <c r="BT15" s="17">
        <v>1.37637301268225E-2</v>
      </c>
      <c r="BU15" s="17">
        <v>13.3088542279212</v>
      </c>
      <c r="BV15" s="17">
        <v>7020.3192355703904</v>
      </c>
      <c r="BW15" s="17">
        <v>24.7374248652193</v>
      </c>
      <c r="BX15" s="17">
        <v>0.76831800001573003</v>
      </c>
      <c r="BY15" s="17">
        <v>9.9905443028697402E-3</v>
      </c>
      <c r="BZ15" s="17">
        <v>0</v>
      </c>
      <c r="CA15" s="17">
        <v>54.368203234276599</v>
      </c>
      <c r="CB15" s="17">
        <v>54.368203234276599</v>
      </c>
      <c r="CC15" s="17">
        <v>0</v>
      </c>
      <c r="CD15" s="17">
        <v>0</v>
      </c>
      <c r="CE15" s="17">
        <v>6.9071922442314397</v>
      </c>
      <c r="CF15" s="5">
        <v>1.17678180897115E-7</v>
      </c>
      <c r="CG15" s="5">
        <v>3.9048007897159799E-7</v>
      </c>
      <c r="CH15" s="17">
        <v>0</v>
      </c>
      <c r="CI15" s="17">
        <v>1.9341584733321201E-2</v>
      </c>
      <c r="CJ15" s="5">
        <v>5.1542524842033197E-8</v>
      </c>
      <c r="CK15" s="17">
        <v>0</v>
      </c>
      <c r="CL15" s="17">
        <v>6.3264093321947299E-3</v>
      </c>
      <c r="CM15" s="17">
        <v>0</v>
      </c>
      <c r="CN15" s="5">
        <v>2.9430166393844701E-5</v>
      </c>
      <c r="CO15" s="5">
        <v>8.3763407133054704E-5</v>
      </c>
      <c r="CP15" s="5">
        <v>1.7517214790808802E-5</v>
      </c>
      <c r="CQ15" s="5">
        <v>3.5564002821916E-5</v>
      </c>
      <c r="CR15" s="17">
        <v>2.8531567101330002</v>
      </c>
      <c r="CS15" s="17">
        <v>0</v>
      </c>
      <c r="CT15" s="17">
        <v>0.120323227953478</v>
      </c>
      <c r="CU15" s="17">
        <v>1.9018502290050999E-4</v>
      </c>
      <c r="CV15" s="17">
        <v>0</v>
      </c>
      <c r="CW15" s="5">
        <v>3.7285664776203398E-5</v>
      </c>
      <c r="CX15" s="5">
        <v>5.3656428512376098E-5</v>
      </c>
      <c r="CY15" s="17">
        <v>21188.867868846999</v>
      </c>
      <c r="CZ15" s="17">
        <v>2211.0876377299001</v>
      </c>
      <c r="DA15" s="17">
        <v>245.67763929584299</v>
      </c>
      <c r="DB15" s="17">
        <v>2456.76527702574</v>
      </c>
      <c r="DC15" s="17">
        <v>0</v>
      </c>
      <c r="DD15" s="17">
        <v>2.6688918496602101</v>
      </c>
      <c r="DE15" s="17">
        <v>0</v>
      </c>
      <c r="DF15" s="5">
        <v>8.2406289786537394E-6</v>
      </c>
      <c r="DG15" s="5">
        <v>2.87334115974139E-9</v>
      </c>
      <c r="DH15" s="5">
        <v>1.01694803154814E-7</v>
      </c>
      <c r="DI15" s="5">
        <v>9.2287240199077394E-8</v>
      </c>
      <c r="DJ15" s="17">
        <v>0.120805450438444</v>
      </c>
      <c r="DK15" s="17">
        <v>0.194972121728203</v>
      </c>
      <c r="DL15" s="17">
        <v>8079.5101213422804</v>
      </c>
      <c r="DM15" s="17">
        <v>0.26378566246134999</v>
      </c>
      <c r="DN15" s="17">
        <v>0.68813748584908296</v>
      </c>
      <c r="DO15" s="17">
        <v>1.6668208523068599</v>
      </c>
      <c r="DP15" s="17">
        <v>0.38994420818245401</v>
      </c>
      <c r="DQ15" s="17">
        <v>1.51086317774213</v>
      </c>
      <c r="DR15" s="5">
        <v>2.6746218797709402E-8</v>
      </c>
      <c r="DS15" s="17">
        <v>9.1751661292900494E-2</v>
      </c>
      <c r="DT15" s="17">
        <v>51.2260142296224</v>
      </c>
      <c r="DU15" s="17">
        <v>51.145158169392097</v>
      </c>
      <c r="DV15" s="17">
        <v>8.0856060230272406E-2</v>
      </c>
      <c r="DW15" s="17">
        <v>0</v>
      </c>
      <c r="DX15" s="17">
        <v>0</v>
      </c>
      <c r="DY15" s="17">
        <v>18.3220125071512</v>
      </c>
      <c r="DZ15" s="17">
        <v>0</v>
      </c>
      <c r="EA15" s="17">
        <v>4.84817263512954</v>
      </c>
      <c r="EB15" s="17">
        <v>1.1124900513125699</v>
      </c>
      <c r="EC15" s="17">
        <v>0.67005312135892903</v>
      </c>
      <c r="ED15" s="17">
        <v>12.120434353963001</v>
      </c>
      <c r="EE15" s="17">
        <v>1.40634280722785E-2</v>
      </c>
      <c r="EF15" s="17">
        <v>6141.7950336840804</v>
      </c>
      <c r="EG15" s="17">
        <v>0.60785503056157197</v>
      </c>
      <c r="EH15" s="17">
        <v>8.6578653003521797</v>
      </c>
      <c r="EI15" s="17">
        <v>0</v>
      </c>
      <c r="EJ15" s="17">
        <v>165.66482129611899</v>
      </c>
      <c r="EK15" s="17">
        <v>38.394778508337403</v>
      </c>
      <c r="EL15" s="17">
        <v>1.2760237693620899E-2</v>
      </c>
      <c r="EM15" s="17">
        <v>0</v>
      </c>
      <c r="EN15" s="17">
        <v>0</v>
      </c>
      <c r="EO15" s="17">
        <v>43.351080382230798</v>
      </c>
      <c r="EP15" s="17">
        <v>12.441828037226101</v>
      </c>
      <c r="EQ15" s="17">
        <v>0.59742998276492598</v>
      </c>
      <c r="ER15" s="17">
        <v>14199.4747201508</v>
      </c>
      <c r="ES15" s="17">
        <v>5.7961820790413103</v>
      </c>
      <c r="ET15" s="17">
        <v>10.775806337587699</v>
      </c>
      <c r="EU15" s="17"/>
      <c r="EV15" s="26">
        <f t="shared" si="0"/>
        <v>1.4922289934272985</v>
      </c>
      <c r="EW15" s="40">
        <f t="shared" si="1"/>
        <v>-8.861584649757273E-7</v>
      </c>
      <c r="EX15" s="40">
        <f t="shared" si="2"/>
        <v>-6.8229421392558597E-5</v>
      </c>
      <c r="EY15" s="40">
        <f t="shared" si="3"/>
        <v>-1.7226989524879611E-6</v>
      </c>
      <c r="EZ15" s="40">
        <f t="shared" si="4"/>
        <v>-5.2829336241833088E-7</v>
      </c>
      <c r="FA15" s="40">
        <f t="shared" si="5"/>
        <v>-5.3554616342788013E-7</v>
      </c>
      <c r="FB15" s="40">
        <f t="shared" si="6"/>
        <v>-2.0498207300262625E-6</v>
      </c>
      <c r="FC15" s="40">
        <f t="shared" si="7"/>
        <v>-3.8708218104767453E-6</v>
      </c>
      <c r="FD15" s="40">
        <f t="shared" si="8"/>
        <v>-3.6221582659082742E-6</v>
      </c>
      <c r="FE15" s="40">
        <f t="shared" si="9"/>
        <v>-5.3029567609330497E-6</v>
      </c>
      <c r="FF15" s="40">
        <f t="shared" si="10"/>
        <v>-3.5466449449795634E-5</v>
      </c>
      <c r="FG15" s="40">
        <f t="shared" si="11"/>
        <v>-5.7490852995005366E-7</v>
      </c>
      <c r="FH15" s="40">
        <f t="shared" si="12"/>
        <v>2.5591106878580419E-6</v>
      </c>
      <c r="FI15" s="40">
        <f t="shared" si="13"/>
        <v>7.4539107197645955E-5</v>
      </c>
      <c r="FJ15" s="40">
        <f t="shared" si="14"/>
        <v>-1.4094430447900903E-5</v>
      </c>
      <c r="FK15" s="40">
        <f t="shared" si="15"/>
        <v>6.2796248718762044E-5</v>
      </c>
      <c r="FL15" s="40">
        <f t="shared" si="16"/>
        <v>5.1618443011349894E-5</v>
      </c>
      <c r="FM15" s="40">
        <f t="shared" si="17"/>
        <v>-1.8960574414992657E-5</v>
      </c>
      <c r="FN15" s="40">
        <f t="shared" si="18"/>
        <v>2.8755982508950911E-5</v>
      </c>
      <c r="FO15" s="40">
        <f t="shared" si="19"/>
        <v>-4.0904389053868897E-6</v>
      </c>
      <c r="FP15" s="40">
        <f t="shared" si="20"/>
        <v>-3.5970238107191512E-5</v>
      </c>
      <c r="FQ15" s="40">
        <f t="shared" si="21"/>
        <v>6.8337111495385554E-6</v>
      </c>
      <c r="FR15" s="40">
        <f t="shared" si="22"/>
        <v>7.8674911605842797E-6</v>
      </c>
      <c r="FS15" s="40">
        <f t="shared" si="23"/>
        <v>-1.0531211249757751E-5</v>
      </c>
      <c r="FT15" s="40">
        <f t="shared" si="24"/>
        <v>6.5160606314138389E-7</v>
      </c>
      <c r="FU15" s="40">
        <f t="shared" si="25"/>
        <v>0.11155538320350486</v>
      </c>
      <c r="FV15" s="40">
        <f t="shared" si="26"/>
        <v>9.8227049950933197E-6</v>
      </c>
      <c r="FW15" s="40">
        <f t="shared" si="27"/>
        <v>-7.6942091113989253E-4</v>
      </c>
      <c r="FX15" s="40">
        <f t="shared" si="28"/>
        <v>8.5053915499029922E-8</v>
      </c>
      <c r="FY15" s="40">
        <f t="shared" si="29"/>
        <v>2.8348791217151029E-5</v>
      </c>
      <c r="FZ15" s="40">
        <f t="shared" si="30"/>
        <v>-1.197662061390053E-5</v>
      </c>
      <c r="GA15" s="40">
        <f t="shared" si="31"/>
        <v>3.8102748953002862E-5</v>
      </c>
      <c r="GB15" s="40">
        <f t="shared" si="32"/>
        <v>2.8246570581814087E-5</v>
      </c>
      <c r="GC15" s="40">
        <f t="shared" si="33"/>
        <v>2.3313561881393909E-4</v>
      </c>
      <c r="GD15" s="40">
        <f t="shared" si="34"/>
        <v>-2.4980745293435615E-4</v>
      </c>
      <c r="GE15" s="40">
        <f t="shared" si="35"/>
        <v>-4.4761386857522559E-5</v>
      </c>
      <c r="GF15" s="40">
        <f t="shared" si="36"/>
        <v>-7.4317118222021173E-7</v>
      </c>
      <c r="GG15" s="40">
        <f t="shared" si="37"/>
        <v>-3.3877580012617997E-6</v>
      </c>
      <c r="GH15" s="40">
        <f t="shared" si="38"/>
        <v>-1.3647884038738452E-8</v>
      </c>
      <c r="GI15" s="40">
        <f t="shared" si="39"/>
        <v>9.7910661482577235E-7</v>
      </c>
      <c r="GJ15" s="40">
        <f t="shared" si="40"/>
        <v>-1.162592836729327E-4</v>
      </c>
      <c r="GK15" s="40">
        <f t="shared" si="41"/>
        <v>0</v>
      </c>
      <c r="GL15" s="40">
        <f t="shared" si="42"/>
        <v>0</v>
      </c>
    </row>
    <row r="16" spans="1:194" x14ac:dyDescent="0.3">
      <c r="A16" s="17" t="s">
        <v>183</v>
      </c>
      <c r="B16" s="17"/>
      <c r="C16" s="17"/>
      <c r="D16" s="17"/>
      <c r="E16" s="17"/>
      <c r="F16" s="17"/>
      <c r="G16" s="17"/>
      <c r="H16" s="17">
        <v>1.43827004E-2</v>
      </c>
      <c r="L16" s="17">
        <v>2.8906000000000001E-5</v>
      </c>
      <c r="T16" s="17">
        <v>1.9227630000000001E-4</v>
      </c>
      <c r="AC16" s="17">
        <v>1.17555E-5</v>
      </c>
      <c r="AK16" s="17">
        <v>8.2296359000000002E-6</v>
      </c>
      <c r="AL16" s="17">
        <v>5.1936536000000002E-6</v>
      </c>
      <c r="AS16" s="17" t="s">
        <v>183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5">
        <v>2.8907299822425601E-5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0.86326663399174897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1.8479381318183202E-2</v>
      </c>
      <c r="BW16" s="17">
        <v>0</v>
      </c>
      <c r="BX16" s="5">
        <v>5.1921282037406902E-6</v>
      </c>
      <c r="BY16" s="17">
        <v>0</v>
      </c>
      <c r="BZ16" s="17">
        <v>0</v>
      </c>
      <c r="CA16" s="17">
        <v>1.9230197664833401E-4</v>
      </c>
      <c r="CB16" s="17">
        <v>1.9230197664833401E-4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3.2881056895781899E-2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6.2945685593842199E-3</v>
      </c>
      <c r="DM16" s="17">
        <v>0</v>
      </c>
      <c r="DN16" s="17">
        <v>0</v>
      </c>
      <c r="DO16" s="17">
        <v>0</v>
      </c>
      <c r="DP16" s="17">
        <v>0</v>
      </c>
      <c r="DQ16" s="17">
        <v>0</v>
      </c>
      <c r="DR16" s="17">
        <v>0</v>
      </c>
      <c r="DS16" s="17">
        <v>0</v>
      </c>
      <c r="DT16" s="17">
        <v>0</v>
      </c>
      <c r="DU16" s="17">
        <v>0</v>
      </c>
      <c r="DV16" s="17">
        <v>0</v>
      </c>
      <c r="DW16" s="17">
        <v>0</v>
      </c>
      <c r="DX16" s="17">
        <v>0</v>
      </c>
      <c r="DY16" s="17">
        <v>0</v>
      </c>
      <c r="DZ16" s="17">
        <v>0</v>
      </c>
      <c r="EA16" s="17">
        <v>0</v>
      </c>
      <c r="EB16" s="17">
        <v>0</v>
      </c>
      <c r="EC16" s="17">
        <v>0</v>
      </c>
      <c r="ED16" s="17">
        <v>0</v>
      </c>
      <c r="EE16" s="17">
        <v>0</v>
      </c>
      <c r="EF16" s="17">
        <v>8.0545040357765992E-3</v>
      </c>
      <c r="EG16" s="17">
        <v>0</v>
      </c>
      <c r="EH16" s="17">
        <v>0</v>
      </c>
      <c r="EI16" s="17">
        <v>0</v>
      </c>
      <c r="EJ16" s="17">
        <v>0</v>
      </c>
      <c r="EK16" s="17">
        <v>0</v>
      </c>
      <c r="EL16" s="17">
        <v>0</v>
      </c>
      <c r="EM16" s="17">
        <v>0</v>
      </c>
      <c r="EN16" s="17">
        <v>0</v>
      </c>
      <c r="EO16" s="17">
        <v>0</v>
      </c>
      <c r="EP16" s="5">
        <v>1.1756695827483E-5</v>
      </c>
      <c r="EQ16" s="17">
        <v>0</v>
      </c>
      <c r="ER16" s="17">
        <v>1.43825216631669E-2</v>
      </c>
      <c r="ES16" s="5">
        <v>8.2281043326336307E-6</v>
      </c>
      <c r="ET16" s="17">
        <v>0</v>
      </c>
      <c r="EU16" s="17"/>
      <c r="EV16" s="26">
        <f t="shared" si="0"/>
        <v>2.2861816353101037</v>
      </c>
      <c r="EW16" s="40">
        <f t="shared" si="1"/>
        <v>0</v>
      </c>
      <c r="EX16" s="40">
        <f t="shared" si="2"/>
        <v>0</v>
      </c>
      <c r="EY16" s="40">
        <f t="shared" si="3"/>
        <v>0</v>
      </c>
      <c r="EZ16" s="40">
        <f t="shared" si="4"/>
        <v>0</v>
      </c>
      <c r="FA16" s="40">
        <f t="shared" si="5"/>
        <v>0</v>
      </c>
      <c r="FB16" s="40">
        <f t="shared" si="6"/>
        <v>0</v>
      </c>
      <c r="FC16" s="40">
        <f t="shared" si="7"/>
        <v>-1.2427209642754352E-5</v>
      </c>
      <c r="FD16" s="40">
        <f t="shared" si="8"/>
        <v>0</v>
      </c>
      <c r="FE16" s="40">
        <f t="shared" si="9"/>
        <v>0</v>
      </c>
      <c r="FF16" s="40">
        <f t="shared" si="10"/>
        <v>0</v>
      </c>
      <c r="FG16" s="40">
        <f t="shared" si="11"/>
        <v>4.4967218764272131E-5</v>
      </c>
      <c r="FH16" s="40">
        <f t="shared" si="12"/>
        <v>0</v>
      </c>
      <c r="FI16" s="40">
        <f t="shared" si="13"/>
        <v>0</v>
      </c>
      <c r="FJ16" s="40">
        <f t="shared" si="14"/>
        <v>0</v>
      </c>
      <c r="FK16" s="40">
        <f t="shared" si="15"/>
        <v>0</v>
      </c>
      <c r="FL16" s="40">
        <f t="shared" si="16"/>
        <v>0</v>
      </c>
      <c r="FM16" s="40">
        <f t="shared" si="17"/>
        <v>0</v>
      </c>
      <c r="FN16" s="40">
        <f t="shared" si="18"/>
        <v>0</v>
      </c>
      <c r="FO16" s="40">
        <f t="shared" si="19"/>
        <v>1.3354037046689227E-4</v>
      </c>
      <c r="FP16" s="40">
        <f t="shared" si="20"/>
        <v>0</v>
      </c>
      <c r="FQ16" s="40">
        <f t="shared" si="21"/>
        <v>0</v>
      </c>
      <c r="FR16" s="40">
        <f t="shared" si="22"/>
        <v>0</v>
      </c>
      <c r="FS16" s="40">
        <f t="shared" si="23"/>
        <v>0</v>
      </c>
      <c r="FT16" s="40">
        <f t="shared" si="24"/>
        <v>0</v>
      </c>
      <c r="FU16" s="40">
        <f t="shared" si="25"/>
        <v>0</v>
      </c>
      <c r="FV16" s="40">
        <f t="shared" si="26"/>
        <v>0</v>
      </c>
      <c r="FW16" s="40">
        <f t="shared" si="27"/>
        <v>0</v>
      </c>
      <c r="FX16" s="40">
        <f t="shared" si="28"/>
        <v>1.0172493581732079E-4</v>
      </c>
      <c r="FY16" s="40">
        <f t="shared" si="29"/>
        <v>0</v>
      </c>
      <c r="FZ16" s="40">
        <f t="shared" si="30"/>
        <v>0</v>
      </c>
      <c r="GA16" s="40">
        <f t="shared" si="31"/>
        <v>0</v>
      </c>
      <c r="GB16" s="40">
        <f t="shared" si="32"/>
        <v>0</v>
      </c>
      <c r="GC16" s="40">
        <f t="shared" si="33"/>
        <v>0</v>
      </c>
      <c r="GD16" s="40">
        <f t="shared" si="34"/>
        <v>0</v>
      </c>
      <c r="GE16" s="40">
        <f t="shared" si="35"/>
        <v>0</v>
      </c>
      <c r="GF16" s="40">
        <f t="shared" si="36"/>
        <v>-1.8610390362099066E-4</v>
      </c>
      <c r="GG16" s="40">
        <f t="shared" si="37"/>
        <v>-2.9370388878263677E-4</v>
      </c>
      <c r="GH16" s="40">
        <f t="shared" si="38"/>
        <v>0</v>
      </c>
      <c r="GI16" s="40">
        <f t="shared" si="39"/>
        <v>0</v>
      </c>
      <c r="GJ16" s="40">
        <f t="shared" si="40"/>
        <v>0</v>
      </c>
      <c r="GK16" s="40">
        <f t="shared" si="41"/>
        <v>0</v>
      </c>
      <c r="GL16" s="40">
        <f t="shared" si="42"/>
        <v>0</v>
      </c>
    </row>
    <row r="17" spans="1:194" x14ac:dyDescent="0.3">
      <c r="A17" s="17" t="s">
        <v>184</v>
      </c>
      <c r="B17" s="17">
        <v>37980.352598999998</v>
      </c>
      <c r="C17" s="17"/>
      <c r="D17" s="17">
        <v>25959.745819</v>
      </c>
      <c r="E17" s="17">
        <v>684.65687619000005</v>
      </c>
      <c r="F17" s="17">
        <v>684.55276532000005</v>
      </c>
      <c r="G17" s="17">
        <v>121.18893978</v>
      </c>
      <c r="H17" s="17">
        <v>70262.551575000005</v>
      </c>
      <c r="I17" s="17">
        <v>52.369438459000001</v>
      </c>
      <c r="J17" s="17">
        <v>43.332895696000001</v>
      </c>
      <c r="K17" s="17">
        <v>5.1173800000000001E-5</v>
      </c>
      <c r="L17" s="17">
        <v>209.33835002000001</v>
      </c>
      <c r="M17" s="17">
        <v>8.5941724068000003</v>
      </c>
      <c r="N17" s="17">
        <v>1.3880819999999999E-4</v>
      </c>
      <c r="O17" s="17">
        <v>0.2255123238</v>
      </c>
      <c r="P17" s="17">
        <v>1.1937502E-3</v>
      </c>
      <c r="R17" s="17">
        <v>0.2090103425</v>
      </c>
      <c r="S17" s="17">
        <v>0.3505926727</v>
      </c>
      <c r="T17" s="17">
        <v>660.63867851999998</v>
      </c>
      <c r="U17" s="17">
        <v>6.8019736999999995E-7</v>
      </c>
      <c r="V17" s="17">
        <v>1.457486E-4</v>
      </c>
      <c r="W17" s="17">
        <v>6.9215999999999996E-5</v>
      </c>
      <c r="X17" s="17">
        <v>0.58759976309999995</v>
      </c>
      <c r="Y17" s="17">
        <v>42.282680612</v>
      </c>
      <c r="Z17" s="17">
        <v>1.3764820095000001</v>
      </c>
      <c r="AA17" s="17">
        <v>1.187419E-4</v>
      </c>
      <c r="AB17" s="17">
        <v>0.2136889357</v>
      </c>
      <c r="AC17" s="17">
        <v>121.32409305</v>
      </c>
      <c r="AD17" s="17">
        <v>0.39002680439999998</v>
      </c>
      <c r="AE17" s="17">
        <v>0.1181118607</v>
      </c>
      <c r="AJ17" s="17">
        <v>1.7634986331</v>
      </c>
      <c r="AK17" s="17">
        <v>374.5700195</v>
      </c>
      <c r="AL17" s="17">
        <v>22.513384840000001</v>
      </c>
      <c r="AM17" s="17">
        <v>73.512773249000006</v>
      </c>
      <c r="AN17" s="17">
        <v>0.1934652496</v>
      </c>
      <c r="AS17" s="17" t="s">
        <v>184</v>
      </c>
      <c r="AT17" s="17">
        <v>0</v>
      </c>
      <c r="AU17" s="17">
        <v>0</v>
      </c>
      <c r="AV17" s="17">
        <v>43.332905181360204</v>
      </c>
      <c r="AW17" s="17">
        <v>52.369313438682198</v>
      </c>
      <c r="AX17" s="17">
        <v>52.369313438682198</v>
      </c>
      <c r="AY17" s="17">
        <v>1.5792785497208901</v>
      </c>
      <c r="AZ17" s="17">
        <v>0</v>
      </c>
      <c r="BA17" s="5">
        <v>2.0981175724907202E-5</v>
      </c>
      <c r="BB17" s="5">
        <v>3.0192345552450699E-5</v>
      </c>
      <c r="BC17" s="17">
        <v>209.337578909543</v>
      </c>
      <c r="BD17" s="17">
        <v>0</v>
      </c>
      <c r="BE17" s="17">
        <v>0.35058921446728702</v>
      </c>
      <c r="BF17" s="17">
        <v>8.5941745106753302</v>
      </c>
      <c r="BG17" s="5">
        <v>3.3313924282257702E-5</v>
      </c>
      <c r="BH17" s="17">
        <v>1.05492279303559E-4</v>
      </c>
      <c r="BI17" s="17">
        <v>0</v>
      </c>
      <c r="BJ17" s="17">
        <v>278201.26271371101</v>
      </c>
      <c r="BK17" s="17">
        <v>0.225512197515397</v>
      </c>
      <c r="BL17" s="17">
        <v>0</v>
      </c>
      <c r="BM17" s="17">
        <v>0</v>
      </c>
      <c r="BN17" s="17">
        <v>1.19374936494099E-3</v>
      </c>
      <c r="BO17" s="17">
        <v>0</v>
      </c>
      <c r="BP17" s="17">
        <v>0.58760445595295996</v>
      </c>
      <c r="BQ17" s="17">
        <v>0.39002063732173597</v>
      </c>
      <c r="BR17" s="17">
        <v>0.118111792666324</v>
      </c>
      <c r="BS17" s="17">
        <v>37980.324027659102</v>
      </c>
      <c r="BT17" s="17">
        <v>0.20900784586804799</v>
      </c>
      <c r="BU17" s="17">
        <v>87.648578311765704</v>
      </c>
      <c r="BV17" s="17">
        <v>32889.389889060301</v>
      </c>
      <c r="BW17" s="17">
        <v>157.699381165598</v>
      </c>
      <c r="BX17" s="17">
        <v>22.5132784874972</v>
      </c>
      <c r="BY17" s="17">
        <v>79.657632173174903</v>
      </c>
      <c r="BZ17" s="17">
        <v>0</v>
      </c>
      <c r="CA17" s="17">
        <v>660.63729511050701</v>
      </c>
      <c r="CB17" s="17">
        <v>660.63729511050701</v>
      </c>
      <c r="CC17" s="17">
        <v>0</v>
      </c>
      <c r="CD17" s="17">
        <v>0</v>
      </c>
      <c r="CE17" s="17">
        <v>73.512740284737603</v>
      </c>
      <c r="CF17" s="5">
        <v>1.4964247760201E-7</v>
      </c>
      <c r="CG17" s="5">
        <v>4.9653810704993999E-7</v>
      </c>
      <c r="CH17" s="17">
        <v>0</v>
      </c>
      <c r="CI17" s="17">
        <v>1.9241568120158501</v>
      </c>
      <c r="CJ17" s="17">
        <v>6.3383105948960697E-2</v>
      </c>
      <c r="CK17" s="17">
        <v>0</v>
      </c>
      <c r="CL17" s="17">
        <v>0.10352038089650401</v>
      </c>
      <c r="CM17" s="17">
        <v>0</v>
      </c>
      <c r="CN17" s="5">
        <v>3.7895442605422198E-5</v>
      </c>
      <c r="CO17" s="17">
        <v>1.07854914818917E-4</v>
      </c>
      <c r="CP17" s="5">
        <v>2.2841288050397601E-5</v>
      </c>
      <c r="CQ17" s="5">
        <v>4.6375024057937401E-5</v>
      </c>
      <c r="CR17" s="17">
        <v>42.282780204157604</v>
      </c>
      <c r="CS17" s="17">
        <v>0</v>
      </c>
      <c r="CT17" s="17">
        <v>1.5741154079456701</v>
      </c>
      <c r="CU17" s="17">
        <v>0</v>
      </c>
      <c r="CV17" s="17">
        <v>0</v>
      </c>
      <c r="CW17" s="5">
        <v>4.8684169270876297E-5</v>
      </c>
      <c r="CX17" s="5">
        <v>7.0058552665663599E-5</v>
      </c>
      <c r="CY17" s="17">
        <v>102955.28835669599</v>
      </c>
      <c r="CZ17" s="17">
        <v>23363.735697431199</v>
      </c>
      <c r="DA17" s="17">
        <v>2595.9700979504701</v>
      </c>
      <c r="DB17" s="17">
        <v>25959.705795381698</v>
      </c>
      <c r="DC17" s="17">
        <v>0</v>
      </c>
      <c r="DD17" s="17">
        <v>143.86919756106099</v>
      </c>
      <c r="DE17" s="17">
        <v>0</v>
      </c>
      <c r="DF17" s="17">
        <v>0</v>
      </c>
      <c r="DG17" s="17">
        <v>0</v>
      </c>
      <c r="DH17" s="17">
        <v>0</v>
      </c>
      <c r="DI17" s="17">
        <v>0</v>
      </c>
      <c r="DJ17" s="17">
        <v>1.7634940910789301</v>
      </c>
      <c r="DK17" s="17">
        <v>3.8581036313100401</v>
      </c>
      <c r="DL17" s="17">
        <v>39708.181822407802</v>
      </c>
      <c r="DM17" s="17">
        <v>5.2197843465224798</v>
      </c>
      <c r="DN17" s="17">
        <v>13.61683158218</v>
      </c>
      <c r="DO17" s="17">
        <v>32.983009375595898</v>
      </c>
      <c r="DP17" s="17">
        <v>7.71620652848096</v>
      </c>
      <c r="DQ17" s="17">
        <v>11.4255458840258</v>
      </c>
      <c r="DR17" s="5">
        <v>3.40102437760765E-8</v>
      </c>
      <c r="DS17" s="17">
        <v>1.81557992753407</v>
      </c>
      <c r="DT17" s="17">
        <v>684.65644790943395</v>
      </c>
      <c r="DU17" s="17">
        <v>684.55233704924501</v>
      </c>
      <c r="DV17" s="17">
        <v>0.104110860188384</v>
      </c>
      <c r="DW17" s="17">
        <v>0</v>
      </c>
      <c r="DX17" s="17">
        <v>0</v>
      </c>
      <c r="DY17" s="17">
        <v>147.432640619057</v>
      </c>
      <c r="DZ17" s="17">
        <v>0</v>
      </c>
      <c r="EA17" s="17">
        <v>91.350412496789502</v>
      </c>
      <c r="EB17" s="17">
        <v>22.0139142155348</v>
      </c>
      <c r="EC17" s="17">
        <v>12.3583663112816</v>
      </c>
      <c r="ED17" s="17">
        <v>228.37614281166401</v>
      </c>
      <c r="EE17" s="17">
        <v>0.213519444282567</v>
      </c>
      <c r="EF17" s="17">
        <v>27476.022497589802</v>
      </c>
      <c r="EG17" s="17">
        <v>12.0282200789805</v>
      </c>
      <c r="EH17" s="17">
        <v>94.357579240287194</v>
      </c>
      <c r="EI17" s="17">
        <v>0</v>
      </c>
      <c r="EJ17" s="17">
        <v>121.188796296475</v>
      </c>
      <c r="EK17" s="17">
        <v>439.99392921362301</v>
      </c>
      <c r="EL17" s="17">
        <v>0.19346409468864301</v>
      </c>
      <c r="EM17" s="17">
        <v>0</v>
      </c>
      <c r="EN17" s="17">
        <v>0</v>
      </c>
      <c r="EO17" s="17">
        <v>1207.02412755622</v>
      </c>
      <c r="EP17" s="17">
        <v>121.323223743619</v>
      </c>
      <c r="EQ17" s="17">
        <v>1.99478774741272</v>
      </c>
      <c r="ER17" s="17">
        <v>70262.317645364397</v>
      </c>
      <c r="ES17" s="17">
        <v>374.56505741846701</v>
      </c>
      <c r="ET17" s="17">
        <v>1301.07385638546</v>
      </c>
      <c r="EU17" s="17"/>
      <c r="EV17" s="26">
        <f t="shared" si="0"/>
        <v>1.465298780440792</v>
      </c>
      <c r="EW17" s="40">
        <f t="shared" si="1"/>
        <v>-7.522663414261146E-7</v>
      </c>
      <c r="EX17" s="40">
        <f t="shared" si="2"/>
        <v>0</v>
      </c>
      <c r="EY17" s="40">
        <f t="shared" si="3"/>
        <v>-1.541756940934846E-6</v>
      </c>
      <c r="EZ17" s="40">
        <f t="shared" si="4"/>
        <v>-6.2554044367609645E-7</v>
      </c>
      <c r="FA17" s="40">
        <f t="shared" si="5"/>
        <v>-6.2562124752673452E-7</v>
      </c>
      <c r="FB17" s="40">
        <f t="shared" si="6"/>
        <v>-1.183965510832081E-6</v>
      </c>
      <c r="FC17" s="40">
        <f t="shared" si="7"/>
        <v>-3.329364367844443E-6</v>
      </c>
      <c r="FD17" s="40">
        <f t="shared" si="8"/>
        <v>-2.3872762718474954E-6</v>
      </c>
      <c r="FE17" s="40">
        <f t="shared" si="9"/>
        <v>2.1889513843527292E-7</v>
      </c>
      <c r="FF17" s="40">
        <f t="shared" si="10"/>
        <v>-5.4465887250984322E-6</v>
      </c>
      <c r="FG17" s="40">
        <f t="shared" si="11"/>
        <v>-3.6835604032204363E-6</v>
      </c>
      <c r="FH17" s="40">
        <f t="shared" si="12"/>
        <v>2.4480255112011172E-7</v>
      </c>
      <c r="FI17" s="40">
        <f t="shared" si="13"/>
        <v>-1.4382537798740415E-5</v>
      </c>
      <c r="FJ17" s="40">
        <f t="shared" si="14"/>
        <v>-5.5998980840184897E-7</v>
      </c>
      <c r="FK17" s="40">
        <f t="shared" si="15"/>
        <v>-6.9952575505712461E-7</v>
      </c>
      <c r="FL17" s="40">
        <f t="shared" si="16"/>
        <v>0</v>
      </c>
      <c r="FM17" s="40">
        <f t="shared" si="17"/>
        <v>-1.194501631903321E-5</v>
      </c>
      <c r="FN17" s="40">
        <f t="shared" si="18"/>
        <v>-9.863961748940861E-6</v>
      </c>
      <c r="FO17" s="40">
        <f t="shared" si="19"/>
        <v>-2.0940485895749153E-6</v>
      </c>
      <c r="FP17" s="40">
        <f t="shared" si="20"/>
        <v>-9.6171674017404489E-6</v>
      </c>
      <c r="FQ17" s="40">
        <f t="shared" si="21"/>
        <v>1.2057915748027248E-5</v>
      </c>
      <c r="FR17" s="40">
        <f t="shared" si="22"/>
        <v>4.5091934670112741E-6</v>
      </c>
      <c r="FS17" s="40">
        <f t="shared" si="23"/>
        <v>7.9864786453464187E-6</v>
      </c>
      <c r="FT17" s="40">
        <f t="shared" si="24"/>
        <v>2.3553889243058742E-6</v>
      </c>
      <c r="FU17" s="40">
        <f t="shared" si="25"/>
        <v>0.1435786280399402</v>
      </c>
      <c r="FV17" s="40">
        <f t="shared" si="26"/>
        <v>6.9220430184604598E-6</v>
      </c>
      <c r="FW17" s="40">
        <f t="shared" si="27"/>
        <v>-7.9316889701275565E-4</v>
      </c>
      <c r="FX17" s="40">
        <f t="shared" si="28"/>
        <v>-7.1651587013918794E-6</v>
      </c>
      <c r="FY17" s="40">
        <f t="shared" si="29"/>
        <v>-1.5811934447671908E-5</v>
      </c>
      <c r="FZ17" s="40">
        <f t="shared" si="30"/>
        <v>-5.7601053437973034E-7</v>
      </c>
      <c r="GA17" s="40">
        <f t="shared" si="31"/>
        <v>0</v>
      </c>
      <c r="GB17" s="40">
        <f t="shared" si="32"/>
        <v>0</v>
      </c>
      <c r="GC17" s="40">
        <f t="shared" si="33"/>
        <v>0</v>
      </c>
      <c r="GD17" s="40">
        <f t="shared" si="34"/>
        <v>0</v>
      </c>
      <c r="GE17" s="40">
        <f t="shared" si="35"/>
        <v>-2.5755739101059443E-6</v>
      </c>
      <c r="GF17" s="40">
        <f t="shared" si="36"/>
        <v>-1.32474070925863E-5</v>
      </c>
      <c r="GG17" s="40">
        <f t="shared" si="37"/>
        <v>-4.7239676999581847E-6</v>
      </c>
      <c r="GH17" s="40">
        <f t="shared" si="38"/>
        <v>-4.484154378280133E-7</v>
      </c>
      <c r="GI17" s="40">
        <f t="shared" si="39"/>
        <v>-5.969606218072367E-6</v>
      </c>
      <c r="GJ17" s="40">
        <f t="shared" si="40"/>
        <v>0</v>
      </c>
      <c r="GK17" s="40">
        <f t="shared" si="41"/>
        <v>0</v>
      </c>
      <c r="GL17" s="40">
        <f t="shared" si="42"/>
        <v>0</v>
      </c>
    </row>
    <row r="18" spans="1:194" x14ac:dyDescent="0.3">
      <c r="A18" s="17" t="s">
        <v>185</v>
      </c>
      <c r="B18" s="17">
        <v>16223.250067000001</v>
      </c>
      <c r="C18" s="17">
        <v>1.7117790000000001E-3</v>
      </c>
      <c r="D18" s="17">
        <v>10792.464262</v>
      </c>
      <c r="E18" s="17">
        <v>148.44420317999999</v>
      </c>
      <c r="F18" s="17">
        <v>148.44223922</v>
      </c>
      <c r="G18" s="17">
        <v>240.41190287000001</v>
      </c>
      <c r="H18" s="17">
        <v>44542.310811000003</v>
      </c>
      <c r="I18" s="17">
        <v>16.043464241999999</v>
      </c>
      <c r="J18" s="17">
        <v>13.695329843</v>
      </c>
      <c r="K18" s="17">
        <v>8.9288890000000003E-7</v>
      </c>
      <c r="L18" s="17">
        <v>200.97345602999999</v>
      </c>
      <c r="M18" s="17">
        <v>2.8806983646000002</v>
      </c>
      <c r="N18" s="17">
        <v>2.6185500000000001E-6</v>
      </c>
      <c r="O18" s="17">
        <v>7.1603689100000006E-2</v>
      </c>
      <c r="P18" s="17">
        <v>2.25196E-5</v>
      </c>
      <c r="Q18" s="17">
        <v>1.5975609999999999E-9</v>
      </c>
      <c r="R18" s="17">
        <v>6.6366787799999993E-2</v>
      </c>
      <c r="S18" s="17">
        <v>0.1113200805</v>
      </c>
      <c r="T18" s="17">
        <v>194.43232347</v>
      </c>
      <c r="U18" s="17">
        <v>1.1868189E-8</v>
      </c>
      <c r="V18" s="17">
        <v>2.74948E-6</v>
      </c>
      <c r="W18" s="17">
        <v>1.4511066E-6</v>
      </c>
      <c r="X18" s="17">
        <v>0.19680402550000001</v>
      </c>
      <c r="Y18" s="17">
        <v>13.961167424999999</v>
      </c>
      <c r="Z18" s="17">
        <v>0.44492234650000001</v>
      </c>
      <c r="AA18" s="17">
        <v>2.5110740000000001E-6</v>
      </c>
      <c r="AB18" s="17">
        <v>6.7869529200000001E-2</v>
      </c>
      <c r="AC18" s="17">
        <v>119.26781513</v>
      </c>
      <c r="AD18" s="17">
        <v>0.12559165780000001</v>
      </c>
      <c r="AE18" s="17">
        <v>3.7507426199999999E-2</v>
      </c>
      <c r="AF18" s="17">
        <v>7.4162899999999994E-5</v>
      </c>
      <c r="AG18" s="17">
        <v>2.5859379999999999E-8</v>
      </c>
      <c r="AH18" s="17">
        <v>9.1503929999999997E-7</v>
      </c>
      <c r="AI18" s="17">
        <v>8.3079200000000005E-7</v>
      </c>
      <c r="AJ18" s="17">
        <v>0.59701230750000001</v>
      </c>
      <c r="AK18" s="17">
        <v>210.62450523999999</v>
      </c>
      <c r="AL18" s="17">
        <v>19.552638148</v>
      </c>
      <c r="AM18" s="17">
        <v>12.055948953</v>
      </c>
      <c r="AN18" s="17">
        <v>6.15885153E-2</v>
      </c>
      <c r="AO18" s="17">
        <v>1.5877029999999999E-7</v>
      </c>
      <c r="AS18" s="17" t="s">
        <v>185</v>
      </c>
      <c r="AT18" s="17">
        <v>0</v>
      </c>
      <c r="AU18" s="17">
        <v>0</v>
      </c>
      <c r="AV18" s="17">
        <v>13.695255281110899</v>
      </c>
      <c r="AW18" s="17">
        <v>16.043430644914899</v>
      </c>
      <c r="AX18" s="17">
        <v>16.043430644914899</v>
      </c>
      <c r="AY18" s="17">
        <v>5.6122310954711402E-2</v>
      </c>
      <c r="AZ18" s="17">
        <v>0</v>
      </c>
      <c r="BA18" s="5">
        <v>3.6605686822423202E-7</v>
      </c>
      <c r="BB18" s="5">
        <v>5.2679343243109104E-7</v>
      </c>
      <c r="BC18" s="17">
        <v>200.972253688818</v>
      </c>
      <c r="BD18" s="5">
        <v>1.5880094878993799E-7</v>
      </c>
      <c r="BE18" s="17">
        <v>0.111322776225215</v>
      </c>
      <c r="BF18" s="17">
        <v>2.88069666285607</v>
      </c>
      <c r="BG18" s="5">
        <v>6.2845064678097603E-7</v>
      </c>
      <c r="BH18" s="5">
        <v>1.9900196762512598E-6</v>
      </c>
      <c r="BI18" s="17">
        <v>0</v>
      </c>
      <c r="BJ18" s="17">
        <v>203058.12625569699</v>
      </c>
      <c r="BK18" s="17">
        <v>7.1606272854710995E-2</v>
      </c>
      <c r="BL18" s="5">
        <v>4.6326493493609298E-10</v>
      </c>
      <c r="BM18" s="5">
        <v>1.13429344620997E-9</v>
      </c>
      <c r="BN18" s="5">
        <v>2.2519424875852199E-5</v>
      </c>
      <c r="BO18" s="17">
        <v>0</v>
      </c>
      <c r="BP18" s="17">
        <v>0.19680851787103601</v>
      </c>
      <c r="BQ18" s="17">
        <v>0.12559312064630701</v>
      </c>
      <c r="BR18" s="17">
        <v>3.7507748529792703E-2</v>
      </c>
      <c r="BS18" s="17">
        <v>16223.2425294069</v>
      </c>
      <c r="BT18" s="17">
        <v>6.6368273053387203E-2</v>
      </c>
      <c r="BU18" s="17">
        <v>23.881920417675101</v>
      </c>
      <c r="BV18" s="17">
        <v>22327.409149794101</v>
      </c>
      <c r="BW18" s="17">
        <v>43.208008602578303</v>
      </c>
      <c r="BX18" s="17">
        <v>19.552558475246201</v>
      </c>
      <c r="BY18" s="17">
        <v>1.2619599969883799</v>
      </c>
      <c r="BZ18" s="17">
        <v>0</v>
      </c>
      <c r="CA18" s="17">
        <v>194.43201204003901</v>
      </c>
      <c r="CB18" s="17">
        <v>194.43201204003901</v>
      </c>
      <c r="CC18" s="17">
        <v>0</v>
      </c>
      <c r="CD18" s="17">
        <v>0</v>
      </c>
      <c r="CE18" s="17">
        <v>12.055954520769101</v>
      </c>
      <c r="CF18" s="5">
        <v>2.6111492061707299E-9</v>
      </c>
      <c r="CG18" s="5">
        <v>8.6635262893456095E-9</v>
      </c>
      <c r="CH18" s="17">
        <v>0</v>
      </c>
      <c r="CI18" s="17">
        <v>8.8605656706465502E-2</v>
      </c>
      <c r="CJ18" s="17">
        <v>0</v>
      </c>
      <c r="CK18" s="17">
        <v>0</v>
      </c>
      <c r="CL18" s="17">
        <v>2.8984951874836198E-2</v>
      </c>
      <c r="CM18" s="17">
        <v>0</v>
      </c>
      <c r="CN18" s="5">
        <v>7.1475112573510302E-7</v>
      </c>
      <c r="CO18" s="5">
        <v>2.0345453242723298E-6</v>
      </c>
      <c r="CP18" s="5">
        <v>4.7885745465368096E-7</v>
      </c>
      <c r="CQ18" s="5">
        <v>9.7231986860452896E-7</v>
      </c>
      <c r="CR18" s="17">
        <v>13.961242936246199</v>
      </c>
      <c r="CS18" s="17">
        <v>0</v>
      </c>
      <c r="CT18" s="17">
        <v>0.50026674135049598</v>
      </c>
      <c r="CU18" s="17">
        <v>1.7117907593269201E-3</v>
      </c>
      <c r="CV18" s="17">
        <v>0</v>
      </c>
      <c r="CW18" s="5">
        <v>1.0295231953791099E-6</v>
      </c>
      <c r="CX18" s="5">
        <v>1.4815456604771899E-6</v>
      </c>
      <c r="CY18" s="17">
        <v>66854.185415650005</v>
      </c>
      <c r="CZ18" s="17">
        <v>9713.2125554941904</v>
      </c>
      <c r="DA18" s="17">
        <v>1079.2452430805099</v>
      </c>
      <c r="DB18" s="17">
        <v>10792.4577985747</v>
      </c>
      <c r="DC18" s="17">
        <v>0</v>
      </c>
      <c r="DD18" s="17">
        <v>8.76725990518527</v>
      </c>
      <c r="DE18" s="17">
        <v>0</v>
      </c>
      <c r="DF18" s="5">
        <v>7.4169379013100894E-5</v>
      </c>
      <c r="DG18" s="5">
        <v>2.5862437319841001E-8</v>
      </c>
      <c r="DH18" s="5">
        <v>9.1508373705473497E-7</v>
      </c>
      <c r="DI18" s="5">
        <v>8.3084654177482996E-7</v>
      </c>
      <c r="DJ18" s="17">
        <v>0.597012904609312</v>
      </c>
      <c r="DK18" s="17">
        <v>0.84387130475040895</v>
      </c>
      <c r="DL18" s="17">
        <v>24946.408643090799</v>
      </c>
      <c r="DM18" s="17">
        <v>1.14170364258668</v>
      </c>
      <c r="DN18" s="17">
        <v>2.9783602396424098</v>
      </c>
      <c r="DO18" s="17">
        <v>7.2142609469953802</v>
      </c>
      <c r="DP18" s="17">
        <v>1.68773696688106</v>
      </c>
      <c r="DQ18" s="17">
        <v>2.4264413293870501</v>
      </c>
      <c r="DR18" s="5">
        <v>5.9339054327397299E-10</v>
      </c>
      <c r="DS18" s="17">
        <v>0.397116576773204</v>
      </c>
      <c r="DT18" s="17">
        <v>148.44406354778701</v>
      </c>
      <c r="DU18" s="17">
        <v>148.44209959765601</v>
      </c>
      <c r="DV18" s="17">
        <v>1.9639501314505799E-3</v>
      </c>
      <c r="DW18" s="17">
        <v>0</v>
      </c>
      <c r="DX18" s="17">
        <v>0</v>
      </c>
      <c r="DY18" s="17">
        <v>31.401707803038999</v>
      </c>
      <c r="DZ18" s="17">
        <v>0</v>
      </c>
      <c r="EA18" s="17">
        <v>19.962740599767301</v>
      </c>
      <c r="EB18" s="17">
        <v>4.8150212645711701</v>
      </c>
      <c r="EC18" s="17">
        <v>2.6995555293572902</v>
      </c>
      <c r="ED18" s="17">
        <v>49.906765558292904</v>
      </c>
      <c r="EE18" s="17">
        <v>6.7813809458500601E-2</v>
      </c>
      <c r="EF18" s="17">
        <v>19561.666374422799</v>
      </c>
      <c r="EG18" s="17">
        <v>2.6309009011392401</v>
      </c>
      <c r="EH18" s="17">
        <v>20.335916934473001</v>
      </c>
      <c r="EI18" s="17">
        <v>0</v>
      </c>
      <c r="EJ18" s="17">
        <v>240.41147682185999</v>
      </c>
      <c r="EK18" s="17">
        <v>57.301494066645397</v>
      </c>
      <c r="EL18" s="17">
        <v>6.1588888760506298E-2</v>
      </c>
      <c r="EM18" s="17">
        <v>0</v>
      </c>
      <c r="EN18" s="17">
        <v>0</v>
      </c>
      <c r="EO18" s="17">
        <v>153.20057579905401</v>
      </c>
      <c r="EP18" s="17">
        <v>119.26723871661299</v>
      </c>
      <c r="EQ18" s="17">
        <v>1.95305151624332</v>
      </c>
      <c r="ER18" s="17">
        <v>44542.191875785</v>
      </c>
      <c r="ES18" s="17">
        <v>210.622844562859</v>
      </c>
      <c r="ET18" s="17">
        <v>67.899688754182804</v>
      </c>
      <c r="EU18" s="17"/>
      <c r="EV18" s="26">
        <f t="shared" si="0"/>
        <v>1.5009181766826059</v>
      </c>
      <c r="EW18" s="40">
        <f t="shared" si="1"/>
        <v>-4.646167118102999E-7</v>
      </c>
      <c r="EX18" s="40">
        <f t="shared" si="2"/>
        <v>6.869652519386252E-6</v>
      </c>
      <c r="EY18" s="40">
        <f t="shared" si="3"/>
        <v>-5.9888317834892735E-7</v>
      </c>
      <c r="EZ18" s="40">
        <f t="shared" si="4"/>
        <v>-9.406376940738026E-7</v>
      </c>
      <c r="FA18" s="40">
        <f t="shared" si="5"/>
        <v>-9.40583655485535E-7</v>
      </c>
      <c r="FB18" s="40">
        <f t="shared" si="6"/>
        <v>-1.7721590941533839E-6</v>
      </c>
      <c r="FC18" s="40">
        <f t="shared" si="7"/>
        <v>-2.6701626574294476E-6</v>
      </c>
      <c r="FD18" s="40">
        <f t="shared" si="8"/>
        <v>-2.0941290854006131E-6</v>
      </c>
      <c r="FE18" s="40">
        <f t="shared" si="9"/>
        <v>-5.4443295601512447E-6</v>
      </c>
      <c r="FF18" s="40">
        <f t="shared" si="10"/>
        <v>-4.3229728443283004E-5</v>
      </c>
      <c r="FG18" s="40">
        <f t="shared" si="11"/>
        <v>-5.9825869831010815E-6</v>
      </c>
      <c r="FH18" s="40">
        <f t="shared" si="12"/>
        <v>-5.90740061898887E-7</v>
      </c>
      <c r="FI18" s="40">
        <f t="shared" si="13"/>
        <v>-3.0427896264775279E-5</v>
      </c>
      <c r="FJ18" s="40">
        <f t="shared" si="14"/>
        <v>3.6084100462759465E-5</v>
      </c>
      <c r="FK18" s="40">
        <f t="shared" si="15"/>
        <v>-7.7765212437934108E-6</v>
      </c>
      <c r="FL18" s="40">
        <f t="shared" si="16"/>
        <v>-1.6392825920320588E-6</v>
      </c>
      <c r="FM18" s="40">
        <f t="shared" si="17"/>
        <v>2.2379467749522549E-5</v>
      </c>
      <c r="FN18" s="40">
        <f t="shared" si="18"/>
        <v>2.4215983341803005E-5</v>
      </c>
      <c r="FO18" s="40">
        <f t="shared" si="19"/>
        <v>-1.6017396461124155E-6</v>
      </c>
      <c r="FP18" s="40">
        <f t="shared" si="20"/>
        <v>-1.0360570571237024E-5</v>
      </c>
      <c r="FQ18" s="40">
        <f t="shared" si="21"/>
        <v>-6.6758075187720118E-5</v>
      </c>
      <c r="FR18" s="40">
        <f t="shared" si="22"/>
        <v>4.8737465745072965E-5</v>
      </c>
      <c r="FS18" s="40">
        <f t="shared" si="23"/>
        <v>2.2826621684129663E-5</v>
      </c>
      <c r="FT18" s="40">
        <f t="shared" si="24"/>
        <v>5.4086627501257388E-6</v>
      </c>
      <c r="FU18" s="40">
        <f t="shared" si="25"/>
        <v>0.12439113316259554</v>
      </c>
      <c r="FV18" s="40">
        <f t="shared" si="26"/>
        <v>-2.048583076409392E-6</v>
      </c>
      <c r="FW18" s="40">
        <f t="shared" si="27"/>
        <v>-8.2098317398375715E-4</v>
      </c>
      <c r="FX18" s="40">
        <f t="shared" si="28"/>
        <v>-4.8329332299788915E-6</v>
      </c>
      <c r="FY18" s="40">
        <f t="shared" si="29"/>
        <v>1.1647639123721547E-5</v>
      </c>
      <c r="FZ18" s="40">
        <f t="shared" si="30"/>
        <v>8.5937592994338584E-6</v>
      </c>
      <c r="GA18" s="40">
        <f t="shared" si="31"/>
        <v>8.7361916819585832E-5</v>
      </c>
      <c r="GB18" s="40">
        <f t="shared" si="32"/>
        <v>1.1822865981328584E-4</v>
      </c>
      <c r="GC18" s="40">
        <f t="shared" si="33"/>
        <v>4.8563001321362191E-5</v>
      </c>
      <c r="GD18" s="40">
        <f t="shared" si="34"/>
        <v>6.565033706380426E-5</v>
      </c>
      <c r="GE18" s="40">
        <f t="shared" si="35"/>
        <v>1.0001624832415536E-6</v>
      </c>
      <c r="GF18" s="40">
        <f t="shared" si="36"/>
        <v>-7.8845390715454973E-6</v>
      </c>
      <c r="GG18" s="40">
        <f t="shared" si="37"/>
        <v>-4.0747828091413505E-6</v>
      </c>
      <c r="GH18" s="40">
        <f t="shared" si="38"/>
        <v>4.6182752785235642E-7</v>
      </c>
      <c r="GI18" s="40">
        <f t="shared" si="39"/>
        <v>6.0638010914628765E-6</v>
      </c>
      <c r="GJ18" s="40">
        <f t="shared" si="40"/>
        <v>1.9303855908822738E-4</v>
      </c>
      <c r="GK18" s="40">
        <f t="shared" si="41"/>
        <v>0</v>
      </c>
      <c r="GL18" s="40">
        <f t="shared" si="42"/>
        <v>0</v>
      </c>
    </row>
    <row r="19" spans="1:194" x14ac:dyDescent="0.3">
      <c r="A19" s="17" t="s">
        <v>186</v>
      </c>
      <c r="B19" s="17">
        <v>23208.244941000001</v>
      </c>
      <c r="C19" s="17">
        <v>6.2073399000000001E-2</v>
      </c>
      <c r="D19" s="17">
        <v>19947.314569999999</v>
      </c>
      <c r="E19" s="17">
        <v>374.46393941000002</v>
      </c>
      <c r="F19" s="17">
        <v>370.68178418999997</v>
      </c>
      <c r="G19" s="17">
        <v>2957.5413970999998</v>
      </c>
      <c r="H19" s="17">
        <v>55399.792352999997</v>
      </c>
      <c r="I19" s="17">
        <v>42.770433097000002</v>
      </c>
      <c r="J19" s="17">
        <v>18.733419302000001</v>
      </c>
      <c r="K19" s="17">
        <v>1.5040768000000001E-3</v>
      </c>
      <c r="L19" s="17">
        <v>2070.9943447999999</v>
      </c>
      <c r="M19" s="17">
        <v>4.1402529531000001</v>
      </c>
      <c r="N19" s="17">
        <v>5.0429430000000003E-3</v>
      </c>
      <c r="O19" s="17">
        <v>9.73945529E-2</v>
      </c>
      <c r="P19" s="17">
        <v>4.3369325399999999E-2</v>
      </c>
      <c r="Q19" s="17">
        <v>5.7931683E-8</v>
      </c>
      <c r="R19" s="17">
        <v>9.0268518300000003E-2</v>
      </c>
      <c r="S19" s="17">
        <v>0.1514148676</v>
      </c>
      <c r="T19" s="17">
        <v>566.55449480000004</v>
      </c>
      <c r="U19" s="17">
        <v>1.9992000000000001E-5</v>
      </c>
      <c r="V19" s="17">
        <v>5.2950927999999998E-3</v>
      </c>
      <c r="W19" s="17">
        <v>3.2045692000000001E-3</v>
      </c>
      <c r="X19" s="17">
        <v>0.25700290850000002</v>
      </c>
      <c r="Y19" s="17">
        <v>18.496333411999998</v>
      </c>
      <c r="Z19" s="17">
        <v>1.4767669742</v>
      </c>
      <c r="AA19" s="17">
        <v>5.6016531999999999E-3</v>
      </c>
      <c r="AB19" s="17">
        <v>9.2294556700000002E-2</v>
      </c>
      <c r="AC19" s="17">
        <v>972.02514280000003</v>
      </c>
      <c r="AD19" s="17">
        <v>0.1689982894</v>
      </c>
      <c r="AE19" s="17">
        <v>5.1011899600000001E-2</v>
      </c>
      <c r="AF19" s="17">
        <v>2.689332E-3</v>
      </c>
      <c r="AG19" s="17">
        <v>9.3772431999999996E-7</v>
      </c>
      <c r="AH19" s="17">
        <v>3.3181600000000001E-5</v>
      </c>
      <c r="AI19" s="17">
        <v>3.0126600000000001E-5</v>
      </c>
      <c r="AJ19" s="17">
        <v>0.77763107060000003</v>
      </c>
      <c r="AK19" s="17">
        <v>3264.0144633999998</v>
      </c>
      <c r="AL19" s="17">
        <v>193.31607119</v>
      </c>
      <c r="AM19" s="17">
        <v>29.575636614</v>
      </c>
      <c r="AN19" s="17">
        <v>8.3604611100000004E-2</v>
      </c>
      <c r="AO19" s="17">
        <v>5.7574063999999996E-6</v>
      </c>
      <c r="AS19" s="17" t="s">
        <v>186</v>
      </c>
      <c r="AT19" s="17">
        <v>0</v>
      </c>
      <c r="AU19" s="17">
        <v>0</v>
      </c>
      <c r="AV19" s="17">
        <v>18.733402859061901</v>
      </c>
      <c r="AW19" s="17">
        <v>42.770427695450998</v>
      </c>
      <c r="AX19" s="17">
        <v>42.770427695450998</v>
      </c>
      <c r="AY19" s="17">
        <v>8.4192053154058505E-2</v>
      </c>
      <c r="AZ19" s="17">
        <v>0</v>
      </c>
      <c r="BA19" s="17">
        <v>6.16660520841944E-4</v>
      </c>
      <c r="BB19" s="17">
        <v>8.8740578272347801E-4</v>
      </c>
      <c r="BC19" s="17">
        <v>2070.9748125111601</v>
      </c>
      <c r="BD19" s="5">
        <v>5.7574128694544003E-6</v>
      </c>
      <c r="BE19" s="17">
        <v>0.15141419204735601</v>
      </c>
      <c r="BF19" s="17">
        <v>4.1402598401400699</v>
      </c>
      <c r="BG19" s="17">
        <v>1.2103099090042199E-3</v>
      </c>
      <c r="BH19" s="17">
        <v>3.8326388211886199E-3</v>
      </c>
      <c r="BI19" s="17">
        <v>0</v>
      </c>
      <c r="BJ19" s="17">
        <v>265229.05208994</v>
      </c>
      <c r="BK19" s="17">
        <v>9.7394717913566395E-2</v>
      </c>
      <c r="BL19" s="5">
        <v>1.67994697884113E-8</v>
      </c>
      <c r="BM19" s="5">
        <v>4.11320811080429E-8</v>
      </c>
      <c r="BN19" s="17">
        <v>4.33690146323902E-2</v>
      </c>
      <c r="BO19" s="17">
        <v>0</v>
      </c>
      <c r="BP19" s="17">
        <v>0.25700239007742098</v>
      </c>
      <c r="BQ19" s="17">
        <v>0.16899971643621101</v>
      </c>
      <c r="BR19" s="17">
        <v>5.1012431452790698E-2</v>
      </c>
      <c r="BS19" s="17">
        <v>23208.183663288</v>
      </c>
      <c r="BT19" s="17">
        <v>9.0268774338436705E-2</v>
      </c>
      <c r="BU19" s="17">
        <v>163.03053940030699</v>
      </c>
      <c r="BV19" s="17">
        <v>23719.297916450399</v>
      </c>
      <c r="BW19" s="17">
        <v>252.44896984926501</v>
      </c>
      <c r="BX19" s="17">
        <v>193.314045091716</v>
      </c>
      <c r="BY19" s="17">
        <v>28.035567252373099</v>
      </c>
      <c r="BZ19" s="17">
        <v>0</v>
      </c>
      <c r="CA19" s="17">
        <v>566.55150618229902</v>
      </c>
      <c r="CB19" s="17">
        <v>566.55150618229902</v>
      </c>
      <c r="CC19" s="17">
        <v>0</v>
      </c>
      <c r="CD19" s="17">
        <v>0</v>
      </c>
      <c r="CE19" s="17">
        <v>29.5756181612667</v>
      </c>
      <c r="CF19" s="5">
        <v>4.3982145740468496E-6</v>
      </c>
      <c r="CG19" s="5">
        <v>1.4594216428604399E-5</v>
      </c>
      <c r="CH19" s="17">
        <v>0</v>
      </c>
      <c r="CI19" s="17">
        <v>0.132925929609434</v>
      </c>
      <c r="CJ19" s="17">
        <v>0</v>
      </c>
      <c r="CK19" s="17">
        <v>0</v>
      </c>
      <c r="CL19" s="17">
        <v>4.34833697851848E-2</v>
      </c>
      <c r="CM19" s="17">
        <v>0</v>
      </c>
      <c r="CN19" s="17">
        <v>1.3767299998346499E-3</v>
      </c>
      <c r="CO19" s="17">
        <v>3.9183641098563104E-3</v>
      </c>
      <c r="CP19" s="17">
        <v>1.05750424874749E-3</v>
      </c>
      <c r="CQ19" s="17">
        <v>2.1470385511224198E-3</v>
      </c>
      <c r="CR19" s="17">
        <v>18.496375865542099</v>
      </c>
      <c r="CS19" s="17">
        <v>0</v>
      </c>
      <c r="CT19" s="17">
        <v>1.55977607257198</v>
      </c>
      <c r="CU19" s="17">
        <v>6.2073085864514897E-2</v>
      </c>
      <c r="CV19" s="17">
        <v>0</v>
      </c>
      <c r="CW19" s="17">
        <v>2.2966722487695402E-3</v>
      </c>
      <c r="CX19" s="17">
        <v>3.3049920071429699E-3</v>
      </c>
      <c r="CY19" s="17">
        <v>79138.651990387807</v>
      </c>
      <c r="CZ19" s="17">
        <v>17952.539273654202</v>
      </c>
      <c r="DA19" s="17">
        <v>1994.72670125476</v>
      </c>
      <c r="DB19" s="17">
        <v>19947.2659749089</v>
      </c>
      <c r="DC19" s="17">
        <v>0</v>
      </c>
      <c r="DD19" s="17">
        <v>84.440754023903494</v>
      </c>
      <c r="DE19" s="17">
        <v>0</v>
      </c>
      <c r="DF19" s="17">
        <v>2.6893422391243201E-3</v>
      </c>
      <c r="DG19" s="5">
        <v>9.3769529346274502E-7</v>
      </c>
      <c r="DH19" s="5">
        <v>3.3181682942288401E-5</v>
      </c>
      <c r="DI19" s="5">
        <v>3.01256540617404E-5</v>
      </c>
      <c r="DJ19" s="17">
        <v>0.77762995294366499</v>
      </c>
      <c r="DK19" s="17">
        <v>1.4581096227891699</v>
      </c>
      <c r="DL19" s="17">
        <v>31567.021037462899</v>
      </c>
      <c r="DM19" s="17">
        <v>1.9727348329282299</v>
      </c>
      <c r="DN19" s="17">
        <v>5.1462581078831802</v>
      </c>
      <c r="DO19" s="17">
        <v>12.465397679414799</v>
      </c>
      <c r="DP19" s="17">
        <v>2.9162199653874299</v>
      </c>
      <c r="DQ19" s="17">
        <v>10.632994229953001</v>
      </c>
      <c r="DR19" s="5">
        <v>9.9960063415951505E-7</v>
      </c>
      <c r="DS19" s="17">
        <v>0.68616836078638899</v>
      </c>
      <c r="DT19" s="17">
        <v>374.463622417191</v>
      </c>
      <c r="DU19" s="17">
        <v>370.68146998224103</v>
      </c>
      <c r="DV19" s="17">
        <v>3.7821524349498699</v>
      </c>
      <c r="DW19" s="17">
        <v>0</v>
      </c>
      <c r="DX19" s="17">
        <v>0</v>
      </c>
      <c r="DY19" s="17">
        <v>129.26471174137501</v>
      </c>
      <c r="DZ19" s="17">
        <v>0</v>
      </c>
      <c r="EA19" s="17">
        <v>36.091937269134696</v>
      </c>
      <c r="EB19" s="17">
        <v>8.3197991125294202</v>
      </c>
      <c r="EC19" s="17">
        <v>4.9785496822588504</v>
      </c>
      <c r="ED19" s="17">
        <v>90.229844355781793</v>
      </c>
      <c r="EE19" s="17">
        <v>9.2220603698521295E-2</v>
      </c>
      <c r="EF19" s="17">
        <v>19876.506966883699</v>
      </c>
      <c r="EG19" s="17">
        <v>4.5458578131252096</v>
      </c>
      <c r="EH19" s="17">
        <v>61.972887208893397</v>
      </c>
      <c r="EI19" s="17">
        <v>0</v>
      </c>
      <c r="EJ19" s="17">
        <v>2957.52661945406</v>
      </c>
      <c r="EK19" s="17">
        <v>540.26630547802995</v>
      </c>
      <c r="EL19" s="17">
        <v>8.3606308474564198E-2</v>
      </c>
      <c r="EM19" s="17">
        <v>0</v>
      </c>
      <c r="EN19" s="17">
        <v>0</v>
      </c>
      <c r="EO19" s="17">
        <v>797.42182892735002</v>
      </c>
      <c r="EP19" s="17">
        <v>972.01278940515601</v>
      </c>
      <c r="EQ19" s="17">
        <v>1.0051205155592799</v>
      </c>
      <c r="ER19" s="17">
        <v>55399.392349961599</v>
      </c>
      <c r="ES19" s="17">
        <v>3263.9586316119899</v>
      </c>
      <c r="ET19" s="17">
        <v>819.03002167750299</v>
      </c>
      <c r="EU19" s="17"/>
      <c r="EV19" s="26">
        <f t="shared" si="0"/>
        <v>1.4285111917918476</v>
      </c>
      <c r="EW19" s="40">
        <f t="shared" si="1"/>
        <v>-2.6403423505838903E-6</v>
      </c>
      <c r="EX19" s="40">
        <f t="shared" si="2"/>
        <v>-5.0446002659543092E-6</v>
      </c>
      <c r="EY19" s="40">
        <f t="shared" si="3"/>
        <v>-2.436172093657026E-6</v>
      </c>
      <c r="EZ19" s="40">
        <f t="shared" si="4"/>
        <v>-8.4652425950067745E-7</v>
      </c>
      <c r="FA19" s="40">
        <f t="shared" si="5"/>
        <v>-8.4764823184905014E-7</v>
      </c>
      <c r="FB19" s="40">
        <f t="shared" si="6"/>
        <v>-4.996598172495656E-6</v>
      </c>
      <c r="FC19" s="40">
        <f t="shared" si="7"/>
        <v>-7.2202985139174131E-6</v>
      </c>
      <c r="FD19" s="40">
        <f t="shared" si="8"/>
        <v>-1.2629166020802334E-7</v>
      </c>
      <c r="FE19" s="40">
        <f t="shared" si="9"/>
        <v>-8.7773288131786429E-7</v>
      </c>
      <c r="FF19" s="40">
        <f t="shared" si="10"/>
        <v>-6.9786559955349152E-6</v>
      </c>
      <c r="FG19" s="40">
        <f t="shared" si="11"/>
        <v>-9.4313578831821009E-6</v>
      </c>
      <c r="FH19" s="40">
        <f t="shared" si="12"/>
        <v>1.6634346132487261E-6</v>
      </c>
      <c r="FI19" s="40">
        <f t="shared" si="13"/>
        <v>1.1362795175998024E-6</v>
      </c>
      <c r="FJ19" s="40">
        <f t="shared" si="14"/>
        <v>1.6942792125536108E-6</v>
      </c>
      <c r="FK19" s="40">
        <f t="shared" si="15"/>
        <v>-7.1656085708571931E-6</v>
      </c>
      <c r="FL19" s="40">
        <f t="shared" si="16"/>
        <v>-2.2803332988459973E-6</v>
      </c>
      <c r="FM19" s="40">
        <f t="shared" si="17"/>
        <v>2.8364089886950033E-6</v>
      </c>
      <c r="FN19" s="40">
        <f t="shared" si="18"/>
        <v>-4.4616004669785903E-6</v>
      </c>
      <c r="FO19" s="40">
        <f t="shared" si="19"/>
        <v>-5.2750754401414235E-6</v>
      </c>
      <c r="FP19" s="40">
        <f t="shared" si="20"/>
        <v>1.5824735276872737E-6</v>
      </c>
      <c r="FQ19" s="40">
        <f t="shared" si="21"/>
        <v>2.4734051133478664E-7</v>
      </c>
      <c r="FR19" s="40">
        <f t="shared" si="22"/>
        <v>-8.2382774228367949E-6</v>
      </c>
      <c r="FS19" s="40">
        <f t="shared" si="23"/>
        <v>-2.0171856499913088E-6</v>
      </c>
      <c r="FT19" s="40">
        <f t="shared" si="24"/>
        <v>2.2952409623452763E-6</v>
      </c>
      <c r="FU19" s="40">
        <f t="shared" si="25"/>
        <v>5.6210018115382093E-2</v>
      </c>
      <c r="FV19" s="40">
        <f t="shared" si="26"/>
        <v>1.9736874303726451E-6</v>
      </c>
      <c r="FW19" s="40">
        <f t="shared" si="27"/>
        <v>-8.0127153889572394E-4</v>
      </c>
      <c r="FX19" s="40">
        <f t="shared" si="28"/>
        <v>-1.2708925211983369E-5</v>
      </c>
      <c r="FY19" s="40">
        <f t="shared" si="29"/>
        <v>8.4440867186949546E-6</v>
      </c>
      <c r="FZ19" s="40">
        <f t="shared" si="30"/>
        <v>1.0426053428075618E-5</v>
      </c>
      <c r="GA19" s="40">
        <f t="shared" si="31"/>
        <v>3.8073113769932183E-6</v>
      </c>
      <c r="GB19" s="40">
        <f t="shared" si="32"/>
        <v>-3.0954233174778817E-5</v>
      </c>
      <c r="GC19" s="40">
        <f t="shared" si="33"/>
        <v>2.4996470453461735E-6</v>
      </c>
      <c r="GD19" s="40">
        <f t="shared" si="34"/>
        <v>-3.1398772500056219E-5</v>
      </c>
      <c r="GE19" s="40">
        <f t="shared" si="35"/>
        <v>-1.437257817096279E-6</v>
      </c>
      <c r="GF19" s="40">
        <f t="shared" si="36"/>
        <v>-1.7105251412343397E-5</v>
      </c>
      <c r="GG19" s="40">
        <f t="shared" si="37"/>
        <v>-1.0480754504959603E-5</v>
      </c>
      <c r="GH19" s="40">
        <f t="shared" si="38"/>
        <v>-6.2391668998743369E-7</v>
      </c>
      <c r="GI19" s="40">
        <f t="shared" si="39"/>
        <v>2.0302403681584186E-5</v>
      </c>
      <c r="GJ19" s="40">
        <f t="shared" si="40"/>
        <v>1.1236751327181638E-6</v>
      </c>
      <c r="GK19" s="40">
        <f t="shared" si="41"/>
        <v>0</v>
      </c>
      <c r="GL19" s="40">
        <f t="shared" si="42"/>
        <v>0</v>
      </c>
    </row>
    <row r="20" spans="1:194" x14ac:dyDescent="0.3">
      <c r="A20" s="17" t="s">
        <v>187</v>
      </c>
      <c r="B20" s="17"/>
      <c r="C20" s="17"/>
      <c r="D20" s="17"/>
      <c r="E20" s="17"/>
      <c r="F20" s="17"/>
      <c r="G20" s="17"/>
      <c r="H20" s="17"/>
      <c r="AS20" s="17"/>
      <c r="AV20" s="17"/>
      <c r="AW20" s="17"/>
      <c r="AX20" s="17"/>
      <c r="AY20" s="17"/>
      <c r="BC20" s="17"/>
      <c r="BE20" s="17"/>
      <c r="BF20" s="17"/>
      <c r="BG20" s="17"/>
      <c r="BH20" s="17"/>
      <c r="BJ20" s="17"/>
      <c r="BK20" s="17"/>
      <c r="BN20" s="17"/>
      <c r="BP20" s="17"/>
      <c r="BQ20" s="17"/>
      <c r="BR20" s="17"/>
      <c r="BS20" s="17"/>
      <c r="BT20" s="17"/>
      <c r="BU20" s="17"/>
      <c r="BV20" s="17"/>
      <c r="BY20" s="17"/>
      <c r="CA20" s="17"/>
      <c r="CB20" s="17"/>
      <c r="CF20" s="17"/>
      <c r="CG20" s="17"/>
      <c r="CH20" s="17"/>
      <c r="CI20" s="17"/>
      <c r="CJ20" s="17"/>
      <c r="CN20" s="17"/>
      <c r="CO20" s="17"/>
      <c r="CP20" s="17"/>
      <c r="CQ20" s="17"/>
      <c r="CR20" s="17"/>
      <c r="CT20" s="17"/>
      <c r="CW20" s="17"/>
      <c r="CX20" s="17"/>
      <c r="CZ20" s="17"/>
      <c r="DA20" s="17"/>
      <c r="DB20" s="17"/>
      <c r="DC20" s="17"/>
      <c r="DD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G20" s="17"/>
      <c r="EH20" s="17"/>
      <c r="EI20" s="17"/>
      <c r="EJ20" s="17"/>
      <c r="EM20" s="17"/>
      <c r="EN20" s="17"/>
      <c r="EO20" s="17"/>
      <c r="EP20" s="17"/>
      <c r="EQ20" s="17"/>
      <c r="ER20" s="17"/>
      <c r="ET20" s="17"/>
      <c r="EU20" s="17"/>
      <c r="EV20" s="26" t="e">
        <f t="shared" si="0"/>
        <v>#DIV/0!</v>
      </c>
      <c r="EW20" s="40">
        <f t="shared" si="1"/>
        <v>0</v>
      </c>
      <c r="EX20" s="40">
        <f t="shared" si="2"/>
        <v>0</v>
      </c>
      <c r="EY20" s="40">
        <f t="shared" si="3"/>
        <v>0</v>
      </c>
      <c r="EZ20" s="40">
        <f t="shared" si="4"/>
        <v>0</v>
      </c>
      <c r="FA20" s="40">
        <f t="shared" si="5"/>
        <v>0</v>
      </c>
      <c r="FB20" s="40">
        <f t="shared" si="6"/>
        <v>0</v>
      </c>
      <c r="FC20" s="40">
        <f t="shared" si="7"/>
        <v>0</v>
      </c>
      <c r="FD20" s="40">
        <f t="shared" si="8"/>
        <v>0</v>
      </c>
      <c r="FE20" s="40">
        <f t="shared" si="9"/>
        <v>0</v>
      </c>
      <c r="FF20" s="40">
        <f t="shared" si="10"/>
        <v>0</v>
      </c>
      <c r="FG20" s="40">
        <f t="shared" si="11"/>
        <v>0</v>
      </c>
      <c r="FH20" s="40">
        <f t="shared" si="12"/>
        <v>0</v>
      </c>
      <c r="FI20" s="40">
        <f t="shared" si="13"/>
        <v>0</v>
      </c>
      <c r="FJ20" s="40">
        <f t="shared" si="14"/>
        <v>0</v>
      </c>
      <c r="FK20" s="40">
        <f t="shared" si="15"/>
        <v>0</v>
      </c>
      <c r="FL20" s="40">
        <f t="shared" si="16"/>
        <v>0</v>
      </c>
      <c r="FM20" s="40">
        <f t="shared" si="17"/>
        <v>0</v>
      </c>
      <c r="FN20" s="40">
        <f t="shared" si="18"/>
        <v>0</v>
      </c>
      <c r="FO20" s="40">
        <f t="shared" si="19"/>
        <v>0</v>
      </c>
      <c r="FP20" s="40">
        <f t="shared" si="20"/>
        <v>0</v>
      </c>
      <c r="FQ20" s="40">
        <f t="shared" si="21"/>
        <v>0</v>
      </c>
      <c r="FR20" s="40">
        <f t="shared" si="22"/>
        <v>0</v>
      </c>
      <c r="FS20" s="40">
        <f t="shared" si="23"/>
        <v>0</v>
      </c>
      <c r="FT20" s="40">
        <f t="shared" si="24"/>
        <v>0</v>
      </c>
      <c r="FU20" s="40">
        <f t="shared" si="25"/>
        <v>0</v>
      </c>
      <c r="FV20" s="40">
        <f t="shared" si="26"/>
        <v>0</v>
      </c>
      <c r="FW20" s="40">
        <f t="shared" si="27"/>
        <v>0</v>
      </c>
      <c r="FX20" s="40">
        <f t="shared" si="28"/>
        <v>0</v>
      </c>
      <c r="FY20" s="40">
        <f t="shared" si="29"/>
        <v>0</v>
      </c>
      <c r="FZ20" s="40">
        <f t="shared" si="30"/>
        <v>0</v>
      </c>
      <c r="GA20" s="40">
        <f t="shared" si="31"/>
        <v>0</v>
      </c>
      <c r="GB20" s="40">
        <f t="shared" si="32"/>
        <v>0</v>
      </c>
      <c r="GC20" s="40">
        <f t="shared" si="33"/>
        <v>0</v>
      </c>
      <c r="GD20" s="40">
        <f t="shared" si="34"/>
        <v>0</v>
      </c>
      <c r="GE20" s="40">
        <f t="shared" si="35"/>
        <v>0</v>
      </c>
      <c r="GF20" s="40">
        <f t="shared" si="36"/>
        <v>0</v>
      </c>
      <c r="GG20" s="40">
        <f t="shared" si="37"/>
        <v>0</v>
      </c>
      <c r="GH20" s="40">
        <f t="shared" si="38"/>
        <v>0</v>
      </c>
      <c r="GI20" s="40">
        <f t="shared" si="39"/>
        <v>0</v>
      </c>
      <c r="GJ20" s="40">
        <f t="shared" si="40"/>
        <v>0</v>
      </c>
      <c r="GK20" s="40">
        <f t="shared" si="41"/>
        <v>0</v>
      </c>
      <c r="GL20" s="40">
        <f t="shared" si="42"/>
        <v>0</v>
      </c>
    </row>
    <row r="21" spans="1:194" x14ac:dyDescent="0.3">
      <c r="A21" s="17" t="s">
        <v>188</v>
      </c>
      <c r="B21" s="17">
        <v>1.0167828329999999</v>
      </c>
      <c r="C21" s="17"/>
      <c r="D21" s="17">
        <v>0.72790652280000001</v>
      </c>
      <c r="E21" s="17">
        <v>1.23161485E-2</v>
      </c>
      <c r="F21" s="17">
        <v>1.23161485E-2</v>
      </c>
      <c r="G21" s="17">
        <v>2.7335370000000002E-4</v>
      </c>
      <c r="H21" s="17">
        <v>1.9068592675</v>
      </c>
      <c r="I21" s="17">
        <v>1.7265227000000001E-3</v>
      </c>
      <c r="J21" s="17">
        <v>1.3108600000000001E-3</v>
      </c>
      <c r="L21" s="17">
        <v>1.1582217699999999E-2</v>
      </c>
      <c r="M21" s="17">
        <v>2.081474E-4</v>
      </c>
      <c r="O21" s="17">
        <v>6.9719199999999998E-6</v>
      </c>
      <c r="R21" s="17">
        <v>6.4607300000000002E-6</v>
      </c>
      <c r="S21" s="17">
        <v>1.0838399999999999E-5</v>
      </c>
      <c r="T21" s="17">
        <v>1.9576614799999999E-2</v>
      </c>
      <c r="X21" s="17">
        <v>1.43657E-5</v>
      </c>
      <c r="Y21" s="17">
        <v>1.1079989999999999E-3</v>
      </c>
      <c r="Z21" s="17">
        <v>3.4949600000000002E-5</v>
      </c>
      <c r="AB21" s="17">
        <v>6.5989800000000001E-6</v>
      </c>
      <c r="AC21" s="17">
        <v>7.8157717999999994E-3</v>
      </c>
      <c r="AD21" s="17">
        <v>1.14073E-5</v>
      </c>
      <c r="AE21" s="17">
        <v>3.6496510000000001E-6</v>
      </c>
      <c r="AJ21" s="17">
        <v>4.0794000000000003E-5</v>
      </c>
      <c r="AK21" s="17">
        <v>1.09714475E-2</v>
      </c>
      <c r="AL21" s="17">
        <v>7.2261160000000005E-4</v>
      </c>
      <c r="AM21" s="17">
        <v>1.1543323E-3</v>
      </c>
      <c r="AN21" s="17">
        <v>5.9216229999999998E-6</v>
      </c>
      <c r="AS21" s="17" t="s">
        <v>188</v>
      </c>
      <c r="AT21" s="17">
        <v>0</v>
      </c>
      <c r="AU21" s="17">
        <v>0</v>
      </c>
      <c r="AV21" s="17">
        <v>1.31077013232691E-3</v>
      </c>
      <c r="AW21" s="17">
        <v>1.7265219052232899E-3</v>
      </c>
      <c r="AX21" s="17">
        <v>1.7265219052232899E-3</v>
      </c>
      <c r="AY21" s="5">
        <v>8.9901384778187796E-6</v>
      </c>
      <c r="AZ21" s="17">
        <v>0</v>
      </c>
      <c r="BA21" s="17">
        <v>0</v>
      </c>
      <c r="BB21" s="17">
        <v>0</v>
      </c>
      <c r="BC21" s="17">
        <v>1.15809847868405E-2</v>
      </c>
      <c r="BD21" s="17">
        <v>0</v>
      </c>
      <c r="BE21" s="5">
        <v>1.0838781792027E-5</v>
      </c>
      <c r="BF21" s="17">
        <v>2.0814058184824501E-4</v>
      </c>
      <c r="BG21" s="17">
        <v>0</v>
      </c>
      <c r="BH21" s="17">
        <v>0</v>
      </c>
      <c r="BI21" s="17">
        <v>0</v>
      </c>
      <c r="BJ21" s="17">
        <v>40.305032299806598</v>
      </c>
      <c r="BK21" s="5">
        <v>6.9740725924700901E-6</v>
      </c>
      <c r="BL21" s="17">
        <v>0</v>
      </c>
      <c r="BM21" s="17">
        <v>0</v>
      </c>
      <c r="BN21" s="17">
        <v>0</v>
      </c>
      <c r="BO21" s="17">
        <v>0</v>
      </c>
      <c r="BP21" s="5">
        <v>1.43655029349029E-5</v>
      </c>
      <c r="BQ21" s="5">
        <v>1.1406384282147401E-5</v>
      </c>
      <c r="BR21" s="5">
        <v>3.6487527351091701E-6</v>
      </c>
      <c r="BS21" s="17">
        <v>1.01677838588601</v>
      </c>
      <c r="BT21" s="5">
        <v>6.4605742323781402E-6</v>
      </c>
      <c r="BU21" s="17">
        <v>5.5971948229963998E-4</v>
      </c>
      <c r="BV21" s="17">
        <v>1.51760664436416</v>
      </c>
      <c r="BW21" s="17">
        <v>2.8410418558507902E-4</v>
      </c>
      <c r="BX21" s="17">
        <v>7.2275505560883096E-4</v>
      </c>
      <c r="BY21" s="17">
        <v>0</v>
      </c>
      <c r="BZ21" s="17">
        <v>0</v>
      </c>
      <c r="CA21" s="17">
        <v>1.9576156986281599E-2</v>
      </c>
      <c r="CB21" s="17">
        <v>1.9576156986281599E-2</v>
      </c>
      <c r="CC21" s="17">
        <v>0</v>
      </c>
      <c r="CD21" s="17">
        <v>0</v>
      </c>
      <c r="CE21" s="17">
        <v>1.1542292903321701E-3</v>
      </c>
      <c r="CF21" s="17">
        <v>0</v>
      </c>
      <c r="CG21" s="17">
        <v>0</v>
      </c>
      <c r="CH21" s="17">
        <v>0</v>
      </c>
      <c r="CI21" s="5">
        <v>1.41954709568611E-5</v>
      </c>
      <c r="CJ21" s="17">
        <v>0</v>
      </c>
      <c r="CK21" s="17">
        <v>0</v>
      </c>
      <c r="CL21" s="5">
        <v>4.6436103826011203E-6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1.1080580184857601E-3</v>
      </c>
      <c r="CS21" s="17">
        <v>0</v>
      </c>
      <c r="CT21" s="5">
        <v>4.38126564394254E-5</v>
      </c>
      <c r="CU21" s="17">
        <v>0</v>
      </c>
      <c r="CV21" s="17">
        <v>0</v>
      </c>
      <c r="CW21" s="17">
        <v>0</v>
      </c>
      <c r="CX21" s="17">
        <v>0</v>
      </c>
      <c r="CY21" s="17">
        <v>3.4257878822952099</v>
      </c>
      <c r="CZ21" s="17">
        <v>0.65512065344996295</v>
      </c>
      <c r="DA21" s="17">
        <v>7.2791183716661795E-2</v>
      </c>
      <c r="DB21" s="17">
        <v>0.727911837166624</v>
      </c>
      <c r="DC21" s="17">
        <v>0</v>
      </c>
      <c r="DD21" s="17">
        <v>9.12344695403917E-4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5">
        <v>4.0793930675661402E-5</v>
      </c>
      <c r="DK21" s="5">
        <v>9.8574160727966305E-5</v>
      </c>
      <c r="DL21" s="17">
        <v>0.99009729062980401</v>
      </c>
      <c r="DM21" s="17">
        <v>1.3337687461763601E-4</v>
      </c>
      <c r="DN21" s="17">
        <v>3.47946670194062E-4</v>
      </c>
      <c r="DO21" s="17">
        <v>8.4282919139976704E-4</v>
      </c>
      <c r="DP21" s="17">
        <v>1.9718855580724999E-4</v>
      </c>
      <c r="DQ21" s="17">
        <v>0</v>
      </c>
      <c r="DR21" s="17">
        <v>0</v>
      </c>
      <c r="DS21" s="5">
        <v>4.6390207069120302E-5</v>
      </c>
      <c r="DT21" s="17">
        <v>1.2315936110054699E-2</v>
      </c>
      <c r="DU21" s="17">
        <v>1.2315936110054699E-2</v>
      </c>
      <c r="DV21" s="17">
        <v>0</v>
      </c>
      <c r="DW21" s="17">
        <v>0</v>
      </c>
      <c r="DX21" s="17">
        <v>0</v>
      </c>
      <c r="DY21" s="17">
        <v>3.6713845577252799E-4</v>
      </c>
      <c r="DZ21" s="17">
        <v>0</v>
      </c>
      <c r="EA21" s="17">
        <v>2.2618545280179698E-3</v>
      </c>
      <c r="EB21" s="17">
        <v>5.6251646577048695E-4</v>
      </c>
      <c r="EC21" s="17">
        <v>3.0155646312494299E-4</v>
      </c>
      <c r="ED21" s="17">
        <v>5.6545357341667001E-3</v>
      </c>
      <c r="EE21" s="5">
        <v>6.5956493989649101E-6</v>
      </c>
      <c r="EF21" s="17">
        <v>0.90231500455585001</v>
      </c>
      <c r="EG21" s="17">
        <v>3.0735020971466698E-4</v>
      </c>
      <c r="EH21" s="17">
        <v>1.1946785936716199E-3</v>
      </c>
      <c r="EI21" s="17">
        <v>0</v>
      </c>
      <c r="EJ21" s="17">
        <v>2.7346483903503498E-4</v>
      </c>
      <c r="EK21" s="17">
        <v>2.3389790954175899E-4</v>
      </c>
      <c r="EL21" s="5">
        <v>5.9210460655764299E-6</v>
      </c>
      <c r="EM21" s="17">
        <v>0</v>
      </c>
      <c r="EN21" s="17">
        <v>0</v>
      </c>
      <c r="EO21" s="17">
        <v>5.7557139009132997E-3</v>
      </c>
      <c r="EP21" s="17">
        <v>7.8153256770118595E-3</v>
      </c>
      <c r="EQ21" s="17">
        <v>0</v>
      </c>
      <c r="ER21" s="17">
        <v>1.90683496199782</v>
      </c>
      <c r="ES21" s="17">
        <v>1.09709484559764E-2</v>
      </c>
      <c r="ET21" s="17">
        <v>1.5918752374102199E-3</v>
      </c>
      <c r="EU21" s="17"/>
      <c r="EV21" s="26">
        <f t="shared" si="0"/>
        <v>1.7965833176804982</v>
      </c>
      <c r="EW21" s="40">
        <f t="shared" si="1"/>
        <v>-4.3737107331228189E-6</v>
      </c>
      <c r="EX21" s="40">
        <f t="shared" si="2"/>
        <v>0</v>
      </c>
      <c r="EY21" s="40">
        <f t="shared" si="3"/>
        <v>7.3008916083687989E-6</v>
      </c>
      <c r="EZ21" s="40">
        <f t="shared" si="4"/>
        <v>-1.724483472257402E-5</v>
      </c>
      <c r="FA21" s="40">
        <f t="shared" si="5"/>
        <v>-1.724483472257402E-5</v>
      </c>
      <c r="FB21" s="40">
        <f t="shared" si="6"/>
        <v>4.0657593087257602E-4</v>
      </c>
      <c r="FC21" s="40">
        <f t="shared" si="7"/>
        <v>-1.2746353437969187E-5</v>
      </c>
      <c r="FD21" s="40">
        <f t="shared" si="8"/>
        <v>-4.6033377386605045E-7</v>
      </c>
      <c r="FE21" s="40">
        <f t="shared" si="9"/>
        <v>-6.8556270761220003E-5</v>
      </c>
      <c r="FF21" s="40">
        <f t="shared" si="10"/>
        <v>0</v>
      </c>
      <c r="FG21" s="40">
        <f t="shared" si="11"/>
        <v>-1.0644879861822328E-4</v>
      </c>
      <c r="FH21" s="40">
        <f t="shared" si="12"/>
        <v>-3.2756362822640268E-5</v>
      </c>
      <c r="FI21" s="40">
        <f t="shared" si="13"/>
        <v>0</v>
      </c>
      <c r="FJ21" s="40">
        <f t="shared" si="14"/>
        <v>3.087517455866243E-4</v>
      </c>
      <c r="FK21" s="40">
        <f t="shared" si="15"/>
        <v>0</v>
      </c>
      <c r="FL21" s="40">
        <f t="shared" si="16"/>
        <v>0</v>
      </c>
      <c r="FM21" s="40">
        <f t="shared" si="17"/>
        <v>-2.4109910468322441E-5</v>
      </c>
      <c r="FN21" s="40">
        <f t="shared" si="18"/>
        <v>3.5225866087330098E-5</v>
      </c>
      <c r="FO21" s="40">
        <f t="shared" si="19"/>
        <v>-2.3385744832683476E-5</v>
      </c>
      <c r="FP21" s="40">
        <f t="shared" si="20"/>
        <v>0</v>
      </c>
      <c r="FQ21" s="40">
        <f t="shared" si="21"/>
        <v>0</v>
      </c>
      <c r="FR21" s="40">
        <f t="shared" si="22"/>
        <v>0</v>
      </c>
      <c r="FS21" s="40">
        <f t="shared" si="23"/>
        <v>-1.3717751108536012E-5</v>
      </c>
      <c r="FT21" s="40">
        <f t="shared" si="24"/>
        <v>5.326582944586121E-5</v>
      </c>
      <c r="FU21" s="40">
        <f t="shared" si="25"/>
        <v>0.25359536130386034</v>
      </c>
      <c r="FV21" s="40">
        <f t="shared" si="26"/>
        <v>0</v>
      </c>
      <c r="FW21" s="40">
        <f t="shared" si="27"/>
        <v>-5.0471452180337077E-4</v>
      </c>
      <c r="FX21" s="40">
        <f t="shared" si="28"/>
        <v>-5.7079837993726758E-5</v>
      </c>
      <c r="FY21" s="40">
        <f t="shared" si="29"/>
        <v>-8.027472343141991E-5</v>
      </c>
      <c r="FZ21" s="40">
        <f t="shared" si="30"/>
        <v>-2.4612350354320664E-4</v>
      </c>
      <c r="GA21" s="40">
        <f t="shared" si="31"/>
        <v>0</v>
      </c>
      <c r="GB21" s="40">
        <f t="shared" si="32"/>
        <v>0</v>
      </c>
      <c r="GC21" s="40">
        <f t="shared" si="33"/>
        <v>0</v>
      </c>
      <c r="GD21" s="40">
        <f t="shared" si="34"/>
        <v>0</v>
      </c>
      <c r="GE21" s="40">
        <f t="shared" si="35"/>
        <v>-1.699375854314378E-6</v>
      </c>
      <c r="GF21" s="40">
        <f t="shared" si="36"/>
        <v>-4.5485704926358052E-5</v>
      </c>
      <c r="GG21" s="40">
        <f t="shared" si="37"/>
        <v>1.9852381117451038E-4</v>
      </c>
      <c r="GH21" s="40">
        <f t="shared" si="38"/>
        <v>-8.9237447336352056E-5</v>
      </c>
      <c r="GI21" s="40">
        <f t="shared" si="39"/>
        <v>-9.7428428586192418E-5</v>
      </c>
      <c r="GJ21" s="40">
        <f t="shared" si="40"/>
        <v>0</v>
      </c>
      <c r="GK21" s="40">
        <f t="shared" si="41"/>
        <v>0</v>
      </c>
      <c r="GL21" s="40">
        <f t="shared" si="42"/>
        <v>0</v>
      </c>
    </row>
    <row r="22" spans="1:194" x14ac:dyDescent="0.3">
      <c r="A22" s="17" t="s">
        <v>189</v>
      </c>
      <c r="B22" s="17"/>
      <c r="C22" s="17"/>
      <c r="D22" s="17"/>
      <c r="E22" s="17"/>
      <c r="F22" s="17"/>
      <c r="G22" s="17"/>
      <c r="H22" s="17"/>
      <c r="AS22" s="17"/>
      <c r="AV22" s="17"/>
      <c r="AW22" s="17"/>
      <c r="AX22" s="17"/>
      <c r="AY22" s="17"/>
      <c r="BC22" s="17"/>
      <c r="BE22" s="17"/>
      <c r="BF22" s="17"/>
      <c r="BG22" s="17"/>
      <c r="BH22" s="17"/>
      <c r="BJ22" s="17"/>
      <c r="BK22" s="17"/>
      <c r="BN22" s="17"/>
      <c r="BP22" s="17"/>
      <c r="BQ22" s="17"/>
      <c r="BR22" s="17"/>
      <c r="BS22" s="17"/>
      <c r="BT22" s="17"/>
      <c r="BU22" s="17"/>
      <c r="BV22" s="17"/>
      <c r="BY22" s="17"/>
      <c r="CA22" s="17"/>
      <c r="CB22" s="17"/>
      <c r="CF22" s="17"/>
      <c r="CG22" s="17"/>
      <c r="CH22" s="17"/>
      <c r="CI22" s="17"/>
      <c r="CJ22" s="17"/>
      <c r="CN22" s="17"/>
      <c r="CO22" s="17"/>
      <c r="CP22" s="17"/>
      <c r="CQ22" s="17"/>
      <c r="CR22" s="17"/>
      <c r="CT22" s="17"/>
      <c r="CW22" s="17"/>
      <c r="CX22" s="17"/>
      <c r="CZ22" s="17"/>
      <c r="DA22" s="17"/>
      <c r="DB22" s="17"/>
      <c r="DC22" s="17"/>
      <c r="DD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G22" s="17"/>
      <c r="EH22" s="17"/>
      <c r="EI22" s="17"/>
      <c r="EJ22" s="17"/>
      <c r="EM22" s="17"/>
      <c r="EN22" s="17"/>
      <c r="EO22" s="17"/>
      <c r="EP22" s="17"/>
      <c r="EQ22" s="17"/>
      <c r="ER22" s="17"/>
      <c r="ET22" s="17"/>
      <c r="EU22" s="17"/>
      <c r="EV22" s="26" t="e">
        <f t="shared" si="0"/>
        <v>#DIV/0!</v>
      </c>
      <c r="EW22" s="40">
        <f t="shared" si="1"/>
        <v>0</v>
      </c>
      <c r="EX22" s="40">
        <f t="shared" si="2"/>
        <v>0</v>
      </c>
      <c r="EY22" s="40">
        <f t="shared" si="3"/>
        <v>0</v>
      </c>
      <c r="EZ22" s="40">
        <f t="shared" si="4"/>
        <v>0</v>
      </c>
      <c r="FA22" s="40">
        <f t="shared" si="5"/>
        <v>0</v>
      </c>
      <c r="FB22" s="40">
        <f t="shared" si="6"/>
        <v>0</v>
      </c>
      <c r="FC22" s="40">
        <f t="shared" si="7"/>
        <v>0</v>
      </c>
      <c r="FD22" s="40">
        <f t="shared" si="8"/>
        <v>0</v>
      </c>
      <c r="FE22" s="40">
        <f t="shared" si="9"/>
        <v>0</v>
      </c>
      <c r="FF22" s="40">
        <f t="shared" si="10"/>
        <v>0</v>
      </c>
      <c r="FG22" s="40">
        <f t="shared" si="11"/>
        <v>0</v>
      </c>
      <c r="FH22" s="40">
        <f t="shared" si="12"/>
        <v>0</v>
      </c>
      <c r="FI22" s="40">
        <f t="shared" si="13"/>
        <v>0</v>
      </c>
      <c r="FJ22" s="40">
        <f t="shared" si="14"/>
        <v>0</v>
      </c>
      <c r="FK22" s="40">
        <f t="shared" si="15"/>
        <v>0</v>
      </c>
      <c r="FL22" s="40">
        <f t="shared" si="16"/>
        <v>0</v>
      </c>
      <c r="FM22" s="40">
        <f t="shared" si="17"/>
        <v>0</v>
      </c>
      <c r="FN22" s="40">
        <f t="shared" si="18"/>
        <v>0</v>
      </c>
      <c r="FO22" s="40">
        <f t="shared" si="19"/>
        <v>0</v>
      </c>
      <c r="FP22" s="40">
        <f t="shared" si="20"/>
        <v>0</v>
      </c>
      <c r="FQ22" s="40">
        <f t="shared" si="21"/>
        <v>0</v>
      </c>
      <c r="FR22" s="40">
        <f t="shared" si="22"/>
        <v>0</v>
      </c>
      <c r="FS22" s="40">
        <f t="shared" si="23"/>
        <v>0</v>
      </c>
      <c r="FT22" s="40">
        <f t="shared" si="24"/>
        <v>0</v>
      </c>
      <c r="FU22" s="40">
        <f t="shared" si="25"/>
        <v>0</v>
      </c>
      <c r="FV22" s="40">
        <f t="shared" si="26"/>
        <v>0</v>
      </c>
      <c r="FW22" s="40">
        <f t="shared" si="27"/>
        <v>0</v>
      </c>
      <c r="FX22" s="40">
        <f t="shared" si="28"/>
        <v>0</v>
      </c>
      <c r="FY22" s="40">
        <f t="shared" si="29"/>
        <v>0</v>
      </c>
      <c r="FZ22" s="40">
        <f t="shared" si="30"/>
        <v>0</v>
      </c>
      <c r="GA22" s="40">
        <f t="shared" si="31"/>
        <v>0</v>
      </c>
      <c r="GB22" s="40">
        <f t="shared" si="32"/>
        <v>0</v>
      </c>
      <c r="GC22" s="40">
        <f t="shared" si="33"/>
        <v>0</v>
      </c>
      <c r="GD22" s="40">
        <f t="shared" si="34"/>
        <v>0</v>
      </c>
      <c r="GE22" s="40">
        <f t="shared" si="35"/>
        <v>0</v>
      </c>
      <c r="GF22" s="40">
        <f t="shared" si="36"/>
        <v>0</v>
      </c>
      <c r="GG22" s="40">
        <f t="shared" si="37"/>
        <v>0</v>
      </c>
      <c r="GH22" s="40">
        <f t="shared" si="38"/>
        <v>0</v>
      </c>
      <c r="GI22" s="40">
        <f t="shared" si="39"/>
        <v>0</v>
      </c>
      <c r="GJ22" s="40">
        <f t="shared" si="40"/>
        <v>0</v>
      </c>
      <c r="GK22" s="40">
        <f t="shared" si="41"/>
        <v>0</v>
      </c>
      <c r="GL22" s="40">
        <f t="shared" si="42"/>
        <v>0</v>
      </c>
    </row>
    <row r="23" spans="1:194" x14ac:dyDescent="0.3">
      <c r="A23" s="17" t="s">
        <v>190</v>
      </c>
      <c r="B23" s="17">
        <v>16416.209194999999</v>
      </c>
      <c r="C23" s="17">
        <v>1.9019760000000001E-3</v>
      </c>
      <c r="D23" s="17">
        <v>11609.079065</v>
      </c>
      <c r="E23" s="17">
        <v>229.48148144999999</v>
      </c>
      <c r="F23" s="17">
        <v>229.45195276999999</v>
      </c>
      <c r="G23" s="17">
        <v>431.85086706999999</v>
      </c>
      <c r="H23" s="17">
        <v>15072.425809</v>
      </c>
      <c r="I23" s="17">
        <v>25.920864203000001</v>
      </c>
      <c r="J23" s="17">
        <v>19.792595441</v>
      </c>
      <c r="K23" s="17">
        <v>1.43601E-5</v>
      </c>
      <c r="L23" s="17">
        <v>128.09798284999999</v>
      </c>
      <c r="M23" s="17">
        <v>3.2103542795000002</v>
      </c>
      <c r="N23" s="17">
        <v>3.9369899999999997E-5</v>
      </c>
      <c r="O23" s="17">
        <v>0.1046003006</v>
      </c>
      <c r="P23" s="17">
        <v>3.385811E-4</v>
      </c>
      <c r="Q23" s="17">
        <v>1.7750679999999999E-9</v>
      </c>
      <c r="R23" s="17">
        <v>9.6932399099999997E-2</v>
      </c>
      <c r="S23" s="17">
        <v>0.16260972479999999</v>
      </c>
      <c r="T23" s="17">
        <v>213.73332556</v>
      </c>
      <c r="U23" s="17">
        <v>1.9087299999999999E-7</v>
      </c>
      <c r="V23" s="17">
        <v>4.1338399999999997E-5</v>
      </c>
      <c r="W23" s="17">
        <v>1.9596E-5</v>
      </c>
      <c r="X23" s="17">
        <v>0.2211835214</v>
      </c>
      <c r="Y23" s="17">
        <v>16.920133353000001</v>
      </c>
      <c r="Z23" s="17">
        <v>0.54325794260000004</v>
      </c>
      <c r="AA23" s="17">
        <v>3.3632600000000001E-5</v>
      </c>
      <c r="AB23" s="17">
        <v>9.9016086700000006E-2</v>
      </c>
      <c r="AC23" s="17">
        <v>79.668832671000004</v>
      </c>
      <c r="AD23" s="17">
        <v>0.172112283</v>
      </c>
      <c r="AE23" s="17">
        <v>5.4758891900000002E-2</v>
      </c>
      <c r="AF23" s="17">
        <v>8.2403299999999998E-5</v>
      </c>
      <c r="AG23" s="17">
        <v>2.8732640000000001E-8</v>
      </c>
      <c r="AH23" s="17">
        <v>1.0167104E-6</v>
      </c>
      <c r="AI23" s="17">
        <v>9.2310240000000002E-7</v>
      </c>
      <c r="AJ23" s="17">
        <v>0.63259037259999995</v>
      </c>
      <c r="AK23" s="17">
        <v>151.14695030999999</v>
      </c>
      <c r="AL23" s="17">
        <v>8.3346388254000008</v>
      </c>
      <c r="AM23" s="17">
        <v>27.361205693999999</v>
      </c>
      <c r="AN23" s="17">
        <v>8.8931199700000005E-2</v>
      </c>
      <c r="AO23" s="17">
        <v>1.764114E-7</v>
      </c>
      <c r="AS23" s="17" t="s">
        <v>190</v>
      </c>
      <c r="AT23" s="17">
        <v>0</v>
      </c>
      <c r="AU23" s="17">
        <v>0</v>
      </c>
      <c r="AV23" s="17">
        <v>19.792489167576701</v>
      </c>
      <c r="AW23" s="17">
        <v>25.9208803841851</v>
      </c>
      <c r="AX23" s="17">
        <v>25.9208803841851</v>
      </c>
      <c r="AY23" s="17">
        <v>0.13073009472248201</v>
      </c>
      <c r="AZ23" s="17">
        <v>0</v>
      </c>
      <c r="BA23" s="5">
        <v>5.8876712026764099E-6</v>
      </c>
      <c r="BB23" s="5">
        <v>8.4722267233254398E-6</v>
      </c>
      <c r="BC23" s="17">
        <v>128.09770003394601</v>
      </c>
      <c r="BD23" s="5">
        <v>1.7644055410969001E-7</v>
      </c>
      <c r="BE23" s="17">
        <v>0.16260965666359301</v>
      </c>
      <c r="BF23" s="17">
        <v>3.2103576921701502</v>
      </c>
      <c r="BG23" s="5">
        <v>9.4487519083759095E-6</v>
      </c>
      <c r="BH23" s="5">
        <v>2.9921419556099302E-5</v>
      </c>
      <c r="BI23" s="17">
        <v>0</v>
      </c>
      <c r="BJ23" s="17">
        <v>64028.132783635003</v>
      </c>
      <c r="BK23" s="17">
        <v>0.104597518036325</v>
      </c>
      <c r="BL23" s="5">
        <v>5.14757188445575E-10</v>
      </c>
      <c r="BM23" s="5">
        <v>1.26040443790406E-9</v>
      </c>
      <c r="BN23" s="17">
        <v>3.3858498890634202E-4</v>
      </c>
      <c r="BO23" s="17">
        <v>0</v>
      </c>
      <c r="BP23" s="17">
        <v>0.22118472217620599</v>
      </c>
      <c r="BQ23" s="17">
        <v>0.17211617003753801</v>
      </c>
      <c r="BR23" s="17">
        <v>5.4760017276658003E-2</v>
      </c>
      <c r="BS23" s="17">
        <v>16416.203183103698</v>
      </c>
      <c r="BT23" s="17">
        <v>9.6933114426450598E-2</v>
      </c>
      <c r="BU23" s="17">
        <v>12.213500804362001</v>
      </c>
      <c r="BV23" s="17">
        <v>7641.9763980306398</v>
      </c>
      <c r="BW23" s="17">
        <v>11.991541835570199</v>
      </c>
      <c r="BX23" s="17">
        <v>8.3346088059289603</v>
      </c>
      <c r="BY23" s="17">
        <v>4.1238748969158596</v>
      </c>
      <c r="BZ23" s="17">
        <v>0</v>
      </c>
      <c r="CA23" s="17">
        <v>213.732924605927</v>
      </c>
      <c r="CB23" s="17">
        <v>213.732924605927</v>
      </c>
      <c r="CC23" s="17">
        <v>0</v>
      </c>
      <c r="CD23" s="17">
        <v>0</v>
      </c>
      <c r="CE23" s="17">
        <v>27.3611457981266</v>
      </c>
      <c r="CF23" s="5">
        <v>4.19931981531881E-8</v>
      </c>
      <c r="CG23" s="5">
        <v>1.3934155485595501E-7</v>
      </c>
      <c r="CH23" s="17">
        <v>0</v>
      </c>
      <c r="CI23" s="17">
        <v>0.20640181736461999</v>
      </c>
      <c r="CJ23" s="17">
        <v>0</v>
      </c>
      <c r="CK23" s="17">
        <v>0</v>
      </c>
      <c r="CL23" s="17">
        <v>6.7518969245683694E-2</v>
      </c>
      <c r="CM23" s="17">
        <v>0</v>
      </c>
      <c r="CN23" s="5">
        <v>1.0748083356757401E-5</v>
      </c>
      <c r="CO23" s="5">
        <v>3.0589421121380898E-5</v>
      </c>
      <c r="CP23" s="5">
        <v>6.4668408318038699E-6</v>
      </c>
      <c r="CQ23" s="5">
        <v>1.3130105766739899E-5</v>
      </c>
      <c r="CR23" s="17">
        <v>16.920184440037399</v>
      </c>
      <c r="CS23" s="17">
        <v>0</v>
      </c>
      <c r="CT23" s="17">
        <v>0.67216130273362995</v>
      </c>
      <c r="CU23" s="17">
        <v>1.90190644686585E-3</v>
      </c>
      <c r="CV23" s="17">
        <v>0</v>
      </c>
      <c r="CW23" s="5">
        <v>1.37897209499716E-5</v>
      </c>
      <c r="CX23" s="5">
        <v>1.9843306492060501E-5</v>
      </c>
      <c r="CY23" s="17">
        <v>22719.233392233102</v>
      </c>
      <c r="CZ23" s="17">
        <v>10448.1637214195</v>
      </c>
      <c r="DA23" s="17">
        <v>1160.90615341942</v>
      </c>
      <c r="DB23" s="17">
        <v>11609.0698748389</v>
      </c>
      <c r="DC23" s="17">
        <v>0</v>
      </c>
      <c r="DD23" s="17">
        <v>20.094691324638401</v>
      </c>
      <c r="DE23" s="17">
        <v>0</v>
      </c>
      <c r="DF23" s="5">
        <v>8.2406289786537401E-5</v>
      </c>
      <c r="DG23" s="5">
        <v>2.8736639164007299E-8</v>
      </c>
      <c r="DH23" s="5">
        <v>1.0166199837960201E-6</v>
      </c>
      <c r="DI23" s="5">
        <v>9.2317399427900504E-7</v>
      </c>
      <c r="DJ23" s="17">
        <v>0.63258780917982405</v>
      </c>
      <c r="DK23" s="17">
        <v>1.62533954912173</v>
      </c>
      <c r="DL23" s="17">
        <v>8539.0782959750704</v>
      </c>
      <c r="DM23" s="17">
        <v>2.1989946413135102</v>
      </c>
      <c r="DN23" s="17">
        <v>5.7365171175669802</v>
      </c>
      <c r="DO23" s="17">
        <v>13.8951304668837</v>
      </c>
      <c r="DP23" s="17">
        <v>3.25069982991341</v>
      </c>
      <c r="DQ23" s="17">
        <v>1.48931208937537</v>
      </c>
      <c r="DR23" s="5">
        <v>9.5436884428203701E-9</v>
      </c>
      <c r="DS23" s="17">
        <v>0.76487018468118395</v>
      </c>
      <c r="DT23" s="17">
        <v>229.48143563423099</v>
      </c>
      <c r="DU23" s="17">
        <v>229.45190698020701</v>
      </c>
      <c r="DV23" s="17">
        <v>2.95286540231595E-2</v>
      </c>
      <c r="DW23" s="17">
        <v>0</v>
      </c>
      <c r="DX23" s="17">
        <v>0</v>
      </c>
      <c r="DY23" s="17">
        <v>23.397849304166101</v>
      </c>
      <c r="DZ23" s="17">
        <v>0</v>
      </c>
      <c r="EA23" s="17">
        <v>37.659086610669199</v>
      </c>
      <c r="EB23" s="17">
        <v>9.2740314923637399</v>
      </c>
      <c r="EC23" s="17">
        <v>5.0442776886743097</v>
      </c>
      <c r="ED23" s="17">
        <v>94.147680474324403</v>
      </c>
      <c r="EE23" s="17">
        <v>9.89368298930208E-2</v>
      </c>
      <c r="EF23" s="17">
        <v>6061.8223335602097</v>
      </c>
      <c r="EG23" s="17">
        <v>5.0672515558568501</v>
      </c>
      <c r="EH23" s="17">
        <v>25.900865975297101</v>
      </c>
      <c r="EI23" s="17">
        <v>0</v>
      </c>
      <c r="EJ23" s="17">
        <v>431.85037912046602</v>
      </c>
      <c r="EK23" s="17">
        <v>59.267115976687897</v>
      </c>
      <c r="EL23" s="17">
        <v>8.8933321243910998E-2</v>
      </c>
      <c r="EM23" s="17">
        <v>0</v>
      </c>
      <c r="EN23" s="17">
        <v>0</v>
      </c>
      <c r="EO23" s="17">
        <v>147.69302715009101</v>
      </c>
      <c r="EP23" s="17">
        <v>79.668755209239905</v>
      </c>
      <c r="EQ23" s="17">
        <v>0.201082635370852</v>
      </c>
      <c r="ER23" s="17">
        <v>15072.394889070199</v>
      </c>
      <c r="ES23" s="17">
        <v>151.14653853012501</v>
      </c>
      <c r="ET23" s="17">
        <v>129.30653826427601</v>
      </c>
      <c r="EU23" s="17"/>
      <c r="EV23" s="26">
        <f t="shared" si="0"/>
        <v>1.5073406422431272</v>
      </c>
      <c r="EW23" s="40">
        <f t="shared" si="1"/>
        <v>-3.6621708639604817E-7</v>
      </c>
      <c r="EX23" s="40">
        <f t="shared" si="2"/>
        <v>-3.6568881074282163E-5</v>
      </c>
      <c r="EY23" s="40">
        <f t="shared" si="3"/>
        <v>-7.9163567135790211E-7</v>
      </c>
      <c r="EZ23" s="40">
        <f t="shared" si="4"/>
        <v>-1.9964909024292529E-7</v>
      </c>
      <c r="FA23" s="40">
        <f t="shared" si="5"/>
        <v>-1.9956157454740199E-7</v>
      </c>
      <c r="FB23" s="40">
        <f t="shared" si="6"/>
        <v>-1.1299028696806309E-6</v>
      </c>
      <c r="FC23" s="40">
        <f t="shared" si="7"/>
        <v>-2.0514235858662965E-6</v>
      </c>
      <c r="FD23" s="40">
        <f t="shared" si="8"/>
        <v>6.2425330315613105E-7</v>
      </c>
      <c r="FE23" s="40">
        <f t="shared" si="9"/>
        <v>-5.3693525750891183E-6</v>
      </c>
      <c r="FF23" s="40">
        <f t="shared" si="10"/>
        <v>-1.4071907448489494E-5</v>
      </c>
      <c r="FG23" s="40">
        <f t="shared" si="11"/>
        <v>-2.2078103627379651E-6</v>
      </c>
      <c r="FH23" s="40">
        <f t="shared" si="12"/>
        <v>1.0630197956091335E-6</v>
      </c>
      <c r="FI23" s="40">
        <f t="shared" si="13"/>
        <v>6.895228974773042E-6</v>
      </c>
      <c r="FJ23" s="40">
        <f t="shared" si="14"/>
        <v>-2.6601870731165872E-5</v>
      </c>
      <c r="FK23" s="40">
        <f t="shared" si="15"/>
        <v>1.1485893164228911E-5</v>
      </c>
      <c r="FL23" s="40">
        <f t="shared" si="16"/>
        <v>5.2745218569082955E-5</v>
      </c>
      <c r="FM23" s="40">
        <f t="shared" si="17"/>
        <v>7.3796424853062061E-6</v>
      </c>
      <c r="FN23" s="40">
        <f t="shared" si="18"/>
        <v>-4.1901803273190482E-7</v>
      </c>
      <c r="FO23" s="40">
        <f t="shared" si="19"/>
        <v>-1.8759548701657467E-6</v>
      </c>
      <c r="FP23" s="40">
        <f t="shared" si="20"/>
        <v>2.8508233031825158E-5</v>
      </c>
      <c r="FQ23" s="40">
        <f t="shared" si="21"/>
        <v>-2.1663196004111862E-5</v>
      </c>
      <c r="FR23" s="40">
        <f t="shared" si="22"/>
        <v>4.8305702376411799E-5</v>
      </c>
      <c r="FS23" s="40">
        <f t="shared" si="23"/>
        <v>5.4288682917909467E-6</v>
      </c>
      <c r="FT23" s="40">
        <f t="shared" si="24"/>
        <v>3.0193046551602405E-6</v>
      </c>
      <c r="FU23" s="40">
        <f t="shared" si="25"/>
        <v>0.23727837188482903</v>
      </c>
      <c r="FV23" s="40">
        <f t="shared" si="26"/>
        <v>1.2709158141216222E-5</v>
      </c>
      <c r="FW23" s="40">
        <f t="shared" si="27"/>
        <v>-8.0044374223088187E-4</v>
      </c>
      <c r="FX23" s="40">
        <f t="shared" si="28"/>
        <v>-9.7229691339248004E-7</v>
      </c>
      <c r="FY23" s="40">
        <f t="shared" si="29"/>
        <v>2.2584312230687529E-5</v>
      </c>
      <c r="FZ23" s="40">
        <f t="shared" si="30"/>
        <v>2.0551487054489754E-5</v>
      </c>
      <c r="GA23" s="40">
        <f t="shared" si="31"/>
        <v>3.6282364145650112E-5</v>
      </c>
      <c r="GB23" s="40">
        <f t="shared" si="32"/>
        <v>1.391854005513573E-4</v>
      </c>
      <c r="GC23" s="40">
        <f t="shared" si="33"/>
        <v>-8.8930145673638453E-5</v>
      </c>
      <c r="GD23" s="40">
        <f t="shared" si="34"/>
        <v>7.7558328312237983E-5</v>
      </c>
      <c r="GE23" s="40">
        <f t="shared" si="35"/>
        <v>-4.0522592295693302E-6</v>
      </c>
      <c r="GF23" s="40">
        <f t="shared" si="36"/>
        <v>-2.7243677370648724E-6</v>
      </c>
      <c r="GG23" s="40">
        <f t="shared" si="37"/>
        <v>-3.6017722746481987E-6</v>
      </c>
      <c r="GH23" s="40">
        <f t="shared" si="38"/>
        <v>-2.189080191446542E-6</v>
      </c>
      <c r="GI23" s="40">
        <f t="shared" si="39"/>
        <v>2.3856013616708188E-5</v>
      </c>
      <c r="GJ23" s="40">
        <f t="shared" si="40"/>
        <v>1.6526205046844041E-4</v>
      </c>
      <c r="GK23" s="40">
        <f t="shared" si="41"/>
        <v>0</v>
      </c>
      <c r="GL23" s="40">
        <f t="shared" si="42"/>
        <v>0</v>
      </c>
    </row>
    <row r="24" spans="1:194" x14ac:dyDescent="0.3">
      <c r="A24" s="17" t="s">
        <v>191</v>
      </c>
      <c r="B24" s="17"/>
      <c r="C24" s="17"/>
      <c r="D24" s="17"/>
      <c r="E24" s="17"/>
      <c r="F24" s="17"/>
      <c r="G24" s="17"/>
      <c r="H24" s="17">
        <v>1.4104326E-2</v>
      </c>
      <c r="L24" s="17">
        <v>2.83465E-5</v>
      </c>
      <c r="T24" s="17">
        <v>1.8855480000000001E-4</v>
      </c>
      <c r="AC24" s="17">
        <v>1.1528E-5</v>
      </c>
      <c r="AK24" s="17">
        <v>8.0703528999999997E-6</v>
      </c>
      <c r="AL24" s="17">
        <v>5.0931314E-6</v>
      </c>
      <c r="AS24" s="17" t="s">
        <v>191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5">
        <v>2.8347853981272001E-5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0.846558400767215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1.8121694705600301E-2</v>
      </c>
      <c r="BW24" s="17">
        <v>0</v>
      </c>
      <c r="BX24" s="5">
        <v>5.0916040498905902E-6</v>
      </c>
      <c r="BY24" s="17">
        <v>0</v>
      </c>
      <c r="BZ24" s="17">
        <v>0</v>
      </c>
      <c r="CA24" s="17">
        <v>1.8858076235828299E-4</v>
      </c>
      <c r="CB24" s="17">
        <v>1.8858076235828299E-4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3.2244613832900601E-2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6.1727445228922104E-3</v>
      </c>
      <c r="DM24" s="17">
        <v>0</v>
      </c>
      <c r="DN24" s="17">
        <v>0</v>
      </c>
      <c r="DO24" s="17">
        <v>0</v>
      </c>
      <c r="DP24" s="17">
        <v>0</v>
      </c>
      <c r="DQ24" s="17">
        <v>0</v>
      </c>
      <c r="DR24" s="17">
        <v>0</v>
      </c>
      <c r="DS24" s="17">
        <v>0</v>
      </c>
      <c r="DT24" s="17">
        <v>0</v>
      </c>
      <c r="DU24" s="17">
        <v>0</v>
      </c>
      <c r="DV24" s="17">
        <v>0</v>
      </c>
      <c r="DW24" s="17">
        <v>0</v>
      </c>
      <c r="DX24" s="17">
        <v>0</v>
      </c>
      <c r="DY24" s="17">
        <v>0</v>
      </c>
      <c r="DZ24" s="17">
        <v>0</v>
      </c>
      <c r="EA24" s="17">
        <v>0</v>
      </c>
      <c r="EB24" s="17">
        <v>0</v>
      </c>
      <c r="EC24" s="17">
        <v>0</v>
      </c>
      <c r="ED24" s="17">
        <v>0</v>
      </c>
      <c r="EE24" s="17">
        <v>0</v>
      </c>
      <c r="EF24" s="17">
        <v>7.8986224507680298E-3</v>
      </c>
      <c r="EG24" s="17">
        <v>0</v>
      </c>
      <c r="EH24" s="17">
        <v>0</v>
      </c>
      <c r="EI24" s="17">
        <v>0</v>
      </c>
      <c r="EJ24" s="17">
        <v>0</v>
      </c>
      <c r="EK24" s="17">
        <v>0</v>
      </c>
      <c r="EL24" s="17">
        <v>0</v>
      </c>
      <c r="EM24" s="17">
        <v>0</v>
      </c>
      <c r="EN24" s="17">
        <v>0</v>
      </c>
      <c r="EO24" s="17">
        <v>0</v>
      </c>
      <c r="EP24" s="5">
        <v>1.15291704294053E-5</v>
      </c>
      <c r="EQ24" s="17">
        <v>0</v>
      </c>
      <c r="ER24" s="17">
        <v>1.4104151854362699E-2</v>
      </c>
      <c r="ES24" s="5">
        <v>8.0688255455061398E-6</v>
      </c>
      <c r="ET24" s="17">
        <v>0</v>
      </c>
      <c r="EU24" s="17"/>
      <c r="EV24" s="26">
        <f t="shared" si="0"/>
        <v>2.2861788617886081</v>
      </c>
      <c r="EW24" s="40">
        <f t="shared" si="1"/>
        <v>0</v>
      </c>
      <c r="EX24" s="40">
        <f t="shared" si="2"/>
        <v>0</v>
      </c>
      <c r="EY24" s="40">
        <f t="shared" si="3"/>
        <v>0</v>
      </c>
      <c r="EZ24" s="40">
        <f t="shared" si="4"/>
        <v>0</v>
      </c>
      <c r="FA24" s="40">
        <f t="shared" si="5"/>
        <v>0</v>
      </c>
      <c r="FB24" s="40">
        <f t="shared" si="6"/>
        <v>0</v>
      </c>
      <c r="FC24" s="40">
        <f t="shared" si="7"/>
        <v>-1.2346966264193311E-5</v>
      </c>
      <c r="FD24" s="40">
        <f t="shared" si="8"/>
        <v>0</v>
      </c>
      <c r="FE24" s="40">
        <f t="shared" si="9"/>
        <v>0</v>
      </c>
      <c r="FF24" s="40">
        <f t="shared" si="10"/>
        <v>0</v>
      </c>
      <c r="FG24" s="40">
        <f t="shared" si="11"/>
        <v>4.7765377454021544E-5</v>
      </c>
      <c r="FH24" s="40">
        <f t="shared" si="12"/>
        <v>0</v>
      </c>
      <c r="FI24" s="40">
        <f t="shared" si="13"/>
        <v>0</v>
      </c>
      <c r="FJ24" s="40">
        <f t="shared" si="14"/>
        <v>0</v>
      </c>
      <c r="FK24" s="40">
        <f t="shared" si="15"/>
        <v>0</v>
      </c>
      <c r="FL24" s="40">
        <f t="shared" si="16"/>
        <v>0</v>
      </c>
      <c r="FM24" s="40">
        <f t="shared" si="17"/>
        <v>0</v>
      </c>
      <c r="FN24" s="40">
        <f t="shared" si="18"/>
        <v>0</v>
      </c>
      <c r="FO24" s="40">
        <f t="shared" si="19"/>
        <v>1.3769131458321596E-4</v>
      </c>
      <c r="FP24" s="40">
        <f t="shared" si="20"/>
        <v>0</v>
      </c>
      <c r="FQ24" s="40">
        <f t="shared" si="21"/>
        <v>0</v>
      </c>
      <c r="FR24" s="40">
        <f t="shared" si="22"/>
        <v>0</v>
      </c>
      <c r="FS24" s="40">
        <f t="shared" si="23"/>
        <v>0</v>
      </c>
      <c r="FT24" s="40">
        <f t="shared" si="24"/>
        <v>0</v>
      </c>
      <c r="FU24" s="40">
        <f t="shared" si="25"/>
        <v>0</v>
      </c>
      <c r="FV24" s="40">
        <f t="shared" si="26"/>
        <v>0</v>
      </c>
      <c r="FW24" s="40">
        <f t="shared" si="27"/>
        <v>0</v>
      </c>
      <c r="FX24" s="40">
        <f t="shared" si="28"/>
        <v>1.0152926832925268E-4</v>
      </c>
      <c r="FY24" s="40">
        <f t="shared" si="29"/>
        <v>0</v>
      </c>
      <c r="FZ24" s="40">
        <f t="shared" si="30"/>
        <v>0</v>
      </c>
      <c r="GA24" s="40">
        <f t="shared" si="31"/>
        <v>0</v>
      </c>
      <c r="GB24" s="40">
        <f t="shared" si="32"/>
        <v>0</v>
      </c>
      <c r="GC24" s="40">
        <f t="shared" si="33"/>
        <v>0</v>
      </c>
      <c r="GD24" s="40">
        <f t="shared" si="34"/>
        <v>0</v>
      </c>
      <c r="GE24" s="40">
        <f t="shared" si="35"/>
        <v>0</v>
      </c>
      <c r="GF24" s="40">
        <f t="shared" si="36"/>
        <v>-1.8925498212845582E-4</v>
      </c>
      <c r="GG24" s="40">
        <f t="shared" si="37"/>
        <v>-2.9988429307160099E-4</v>
      </c>
      <c r="GH24" s="40">
        <f t="shared" si="38"/>
        <v>0</v>
      </c>
      <c r="GI24" s="40">
        <f t="shared" si="39"/>
        <v>0</v>
      </c>
      <c r="GJ24" s="40">
        <f t="shared" si="40"/>
        <v>0</v>
      </c>
      <c r="GK24" s="40">
        <f t="shared" si="41"/>
        <v>0</v>
      </c>
      <c r="GL24" s="40">
        <f t="shared" si="42"/>
        <v>0</v>
      </c>
    </row>
    <row r="25" spans="1:194" x14ac:dyDescent="0.3">
      <c r="A25" s="17" t="s">
        <v>192</v>
      </c>
      <c r="B25" s="17">
        <v>4877.3959481000002</v>
      </c>
      <c r="C25" s="17"/>
      <c r="D25" s="17">
        <v>3323.1844092000001</v>
      </c>
      <c r="E25" s="17">
        <v>47.327215614000004</v>
      </c>
      <c r="F25" s="17">
        <v>47.286770648000001</v>
      </c>
      <c r="G25" s="17">
        <v>996.64036170999998</v>
      </c>
      <c r="H25" s="17">
        <v>8018.1517186999999</v>
      </c>
      <c r="I25" s="17">
        <v>8.1658931509000006</v>
      </c>
      <c r="J25" s="17">
        <v>6.0222489712999998</v>
      </c>
      <c r="K25" s="17">
        <v>1.9277099999999999E-5</v>
      </c>
      <c r="L25" s="17">
        <v>51.185026927000003</v>
      </c>
      <c r="M25" s="17">
        <v>0.94761884419999998</v>
      </c>
      <c r="N25" s="17">
        <v>5.3924600000000002E-5</v>
      </c>
      <c r="O25" s="17">
        <v>3.2193725700000002E-2</v>
      </c>
      <c r="P25" s="17">
        <v>4.6375099999999999E-4</v>
      </c>
      <c r="R25" s="17">
        <v>2.9832949599999999E-2</v>
      </c>
      <c r="S25" s="17">
        <v>5.0047390800000001E-2</v>
      </c>
      <c r="T25" s="17">
        <v>176.89470656</v>
      </c>
      <c r="U25" s="17">
        <v>2.5622998999999998E-7</v>
      </c>
      <c r="V25" s="17">
        <v>5.6620699999999998E-5</v>
      </c>
      <c r="W25" s="17">
        <v>2.7695199999999999E-5</v>
      </c>
      <c r="X25" s="17">
        <v>6.5226123999999996E-2</v>
      </c>
      <c r="Y25" s="17">
        <v>5.0587910860000003</v>
      </c>
      <c r="Z25" s="17">
        <v>0.16676477310000001</v>
      </c>
      <c r="AA25" s="17">
        <v>4.7655999999999999E-5</v>
      </c>
      <c r="AB25" s="17">
        <v>3.04694753E-2</v>
      </c>
      <c r="AC25" s="17">
        <v>30.30722432</v>
      </c>
      <c r="AD25" s="17">
        <v>5.2484557500000001E-2</v>
      </c>
      <c r="AE25" s="17">
        <v>1.68522038E-2</v>
      </c>
      <c r="AJ25" s="17">
        <v>0.1843656578</v>
      </c>
      <c r="AK25" s="17">
        <v>16.151016191</v>
      </c>
      <c r="AL25" s="17">
        <v>5.0210865876000002</v>
      </c>
      <c r="AM25" s="17">
        <v>2.9764020078</v>
      </c>
      <c r="AN25" s="17">
        <v>2.73264836E-2</v>
      </c>
      <c r="AS25" s="17" t="s">
        <v>192</v>
      </c>
      <c r="AT25" s="17">
        <v>0</v>
      </c>
      <c r="AU25" s="17">
        <v>0</v>
      </c>
      <c r="AV25" s="17">
        <v>6.0222546540304602</v>
      </c>
      <c r="AW25" s="17">
        <v>8.1658700953562509</v>
      </c>
      <c r="AX25" s="17">
        <v>8.1658700953562509</v>
      </c>
      <c r="AY25" s="17">
        <v>4.2330237127343399E-2</v>
      </c>
      <c r="AZ25" s="17">
        <v>0</v>
      </c>
      <c r="BA25" s="5">
        <v>7.9039375651052392E-6</v>
      </c>
      <c r="BB25" s="5">
        <v>1.13736269889824E-5</v>
      </c>
      <c r="BC25" s="17">
        <v>51.1848213080752</v>
      </c>
      <c r="BD25" s="17">
        <v>0</v>
      </c>
      <c r="BE25" s="17">
        <v>5.0047414036689601E-2</v>
      </c>
      <c r="BF25" s="17">
        <v>0.94761823775398102</v>
      </c>
      <c r="BG25" s="5">
        <v>1.2941311198928501E-5</v>
      </c>
      <c r="BH25" s="5">
        <v>4.0982753242172101E-5</v>
      </c>
      <c r="BI25" s="17">
        <v>0</v>
      </c>
      <c r="BJ25" s="17">
        <v>21749.7707615789</v>
      </c>
      <c r="BK25" s="17">
        <v>3.21926247127629E-2</v>
      </c>
      <c r="BL25" s="17">
        <v>0</v>
      </c>
      <c r="BM25" s="17">
        <v>0</v>
      </c>
      <c r="BN25" s="17">
        <v>4.6375046983801498E-4</v>
      </c>
      <c r="BO25" s="17">
        <v>0</v>
      </c>
      <c r="BP25" s="17">
        <v>6.5225784980375803E-2</v>
      </c>
      <c r="BQ25" s="17">
        <v>5.2485349502365997E-2</v>
      </c>
      <c r="BR25" s="17">
        <v>1.6852873600064999E-2</v>
      </c>
      <c r="BS25" s="17">
        <v>4877.39298040421</v>
      </c>
      <c r="BT25" s="17">
        <v>2.9832244314864899E-2</v>
      </c>
      <c r="BU25" s="17">
        <v>12.7451305520855</v>
      </c>
      <c r="BV25" s="17">
        <v>2522.3929526083798</v>
      </c>
      <c r="BW25" s="17">
        <v>21.292483391314001</v>
      </c>
      <c r="BX25" s="17">
        <v>5.02108614075446</v>
      </c>
      <c r="BY25" s="17">
        <v>5.1478523662750497</v>
      </c>
      <c r="BZ25" s="17">
        <v>0</v>
      </c>
      <c r="CA25" s="17">
        <v>176.89468931293101</v>
      </c>
      <c r="CB25" s="17">
        <v>176.89468931293101</v>
      </c>
      <c r="CC25" s="17">
        <v>0</v>
      </c>
      <c r="CD25" s="17">
        <v>0</v>
      </c>
      <c r="CE25" s="17">
        <v>2.9764058003678899</v>
      </c>
      <c r="CF25" s="5">
        <v>5.6371303441745499E-8</v>
      </c>
      <c r="CG25" s="5">
        <v>1.8704892516123999E-7</v>
      </c>
      <c r="CH25" s="17">
        <v>0</v>
      </c>
      <c r="CI25" s="17">
        <v>6.6833615194471702E-2</v>
      </c>
      <c r="CJ25" s="17">
        <v>0</v>
      </c>
      <c r="CK25" s="17">
        <v>0</v>
      </c>
      <c r="CL25" s="17">
        <v>2.1860645932535401E-2</v>
      </c>
      <c r="CM25" s="17">
        <v>0</v>
      </c>
      <c r="CN25" s="5">
        <v>1.47212883810909E-5</v>
      </c>
      <c r="CO25" s="5">
        <v>4.1900654221575502E-5</v>
      </c>
      <c r="CP25" s="5">
        <v>9.1394427817920192E-6</v>
      </c>
      <c r="CQ25" s="5">
        <v>1.8555400497142199E-5</v>
      </c>
      <c r="CR25" s="17">
        <v>5.0587773456687701</v>
      </c>
      <c r="CS25" s="17">
        <v>0</v>
      </c>
      <c r="CT25" s="17">
        <v>0.20850476030192899</v>
      </c>
      <c r="CU25" s="17">
        <v>0</v>
      </c>
      <c r="CV25" s="17">
        <v>0</v>
      </c>
      <c r="CW25" s="5">
        <v>1.9538836069820301E-5</v>
      </c>
      <c r="CX25" s="5">
        <v>2.8118513864316499E-5</v>
      </c>
      <c r="CY25" s="17">
        <v>10542.546557067501</v>
      </c>
      <c r="CZ25" s="17">
        <v>2990.8637961013401</v>
      </c>
      <c r="DA25" s="17">
        <v>332.31805838919303</v>
      </c>
      <c r="DB25" s="17">
        <v>3323.18185449054</v>
      </c>
      <c r="DC25" s="17">
        <v>0</v>
      </c>
      <c r="DD25" s="17">
        <v>16.8458187096732</v>
      </c>
      <c r="DE25" s="17">
        <v>0</v>
      </c>
      <c r="DF25" s="17">
        <v>0</v>
      </c>
      <c r="DG25" s="17">
        <v>0</v>
      </c>
      <c r="DH25" s="17">
        <v>0</v>
      </c>
      <c r="DI25" s="17">
        <v>0</v>
      </c>
      <c r="DJ25" s="17">
        <v>0.184366459584141</v>
      </c>
      <c r="DK25" s="17">
        <v>0.32939863841443601</v>
      </c>
      <c r="DL25" s="17">
        <v>5073.1748758001204</v>
      </c>
      <c r="DM25" s="17">
        <v>0.445657090703659</v>
      </c>
      <c r="DN25" s="17">
        <v>1.16257964995011</v>
      </c>
      <c r="DO25" s="17">
        <v>2.8160427447543799</v>
      </c>
      <c r="DP25" s="17">
        <v>0.65879684148216899</v>
      </c>
      <c r="DQ25" s="17">
        <v>0.34611244927991502</v>
      </c>
      <c r="DR25" s="5">
        <v>1.2810778176446901E-8</v>
      </c>
      <c r="DS25" s="17">
        <v>0.15501150982214201</v>
      </c>
      <c r="DT25" s="17">
        <v>47.327173240064603</v>
      </c>
      <c r="DU25" s="17">
        <v>47.2867281574188</v>
      </c>
      <c r="DV25" s="17">
        <v>4.0445082645766801E-2</v>
      </c>
      <c r="DW25" s="17">
        <v>0</v>
      </c>
      <c r="DX25" s="17">
        <v>0</v>
      </c>
      <c r="DY25" s="17">
        <v>5.2576144181175799</v>
      </c>
      <c r="DZ25" s="17">
        <v>0</v>
      </c>
      <c r="EA25" s="17">
        <v>7.64311635035852</v>
      </c>
      <c r="EB25" s="17">
        <v>1.8795076898758201</v>
      </c>
      <c r="EC25" s="17">
        <v>1.02445021628444</v>
      </c>
      <c r="ED25" s="17">
        <v>19.107809376036801</v>
      </c>
      <c r="EE25" s="17">
        <v>3.04451144917849E-2</v>
      </c>
      <c r="EF25" s="17">
        <v>2488.5291811857701</v>
      </c>
      <c r="EG25" s="17">
        <v>1.0269502679717999</v>
      </c>
      <c r="EH25" s="17">
        <v>5.4336809143669598</v>
      </c>
      <c r="EI25" s="17">
        <v>0</v>
      </c>
      <c r="EJ25" s="17">
        <v>996.63887762376896</v>
      </c>
      <c r="EK25" s="17">
        <v>205.39944067199201</v>
      </c>
      <c r="EL25" s="17">
        <v>2.7326542503289201E-2</v>
      </c>
      <c r="EM25" s="17">
        <v>0</v>
      </c>
      <c r="EN25" s="17">
        <v>0</v>
      </c>
      <c r="EO25" s="17">
        <v>150.37937690532999</v>
      </c>
      <c r="EP25" s="17">
        <v>30.307078140785201</v>
      </c>
      <c r="EQ25" s="17">
        <v>0.18046974693923501</v>
      </c>
      <c r="ER25" s="17">
        <v>8018.12747283719</v>
      </c>
      <c r="ES25" s="17">
        <v>16.1509935393793</v>
      </c>
      <c r="ET25" s="17">
        <v>149.227429373776</v>
      </c>
      <c r="EU25" s="17"/>
      <c r="EV25" s="26">
        <f t="shared" si="0"/>
        <v>1.3148389811439418</v>
      </c>
      <c r="EW25" s="40">
        <f t="shared" si="1"/>
        <v>-6.0845906745211277E-7</v>
      </c>
      <c r="EX25" s="40">
        <f t="shared" si="2"/>
        <v>0</v>
      </c>
      <c r="EY25" s="40">
        <f t="shared" si="3"/>
        <v>-7.6875344415296128E-7</v>
      </c>
      <c r="EZ25" s="40">
        <f t="shared" si="4"/>
        <v>-8.9533970783577002E-7</v>
      </c>
      <c r="FA25" s="40">
        <f t="shared" si="5"/>
        <v>-8.9857227759093199E-7</v>
      </c>
      <c r="FB25" s="40">
        <f t="shared" si="6"/>
        <v>-1.4890890315441852E-6</v>
      </c>
      <c r="FC25" s="40">
        <f t="shared" si="7"/>
        <v>-3.023871792473326E-6</v>
      </c>
      <c r="FD25" s="40">
        <f t="shared" si="8"/>
        <v>-2.8233952273995794E-6</v>
      </c>
      <c r="FE25" s="40">
        <f t="shared" si="9"/>
        <v>9.4362263790540645E-7</v>
      </c>
      <c r="FF25" s="40">
        <f t="shared" si="10"/>
        <v>2.4098753839626212E-5</v>
      </c>
      <c r="FG25" s="40">
        <f t="shared" si="11"/>
        <v>-4.0171694174462811E-6</v>
      </c>
      <c r="FH25" s="40">
        <f t="shared" si="12"/>
        <v>-6.3996829808726546E-7</v>
      </c>
      <c r="FI25" s="40">
        <f t="shared" si="13"/>
        <v>-9.9316248873383144E-6</v>
      </c>
      <c r="FJ25" s="40">
        <f t="shared" si="14"/>
        <v>-3.4198813997520728E-5</v>
      </c>
      <c r="FK25" s="40">
        <f t="shared" si="15"/>
        <v>-1.1432039715389476E-6</v>
      </c>
      <c r="FL25" s="40">
        <f t="shared" si="16"/>
        <v>0</v>
      </c>
      <c r="FM25" s="40">
        <f t="shared" si="17"/>
        <v>-2.364114660320779E-5</v>
      </c>
      <c r="FN25" s="40">
        <f t="shared" si="18"/>
        <v>4.6429372698182358E-7</v>
      </c>
      <c r="FO25" s="40">
        <f t="shared" si="19"/>
        <v>-9.7499067843698824E-8</v>
      </c>
      <c r="FP25" s="40">
        <f t="shared" si="20"/>
        <v>3.9682296065037851E-6</v>
      </c>
      <c r="FQ25" s="40">
        <f t="shared" si="21"/>
        <v>2.1946084495705093E-5</v>
      </c>
      <c r="FR25" s="40">
        <f t="shared" si="22"/>
        <v>-1.2880248771589991E-5</v>
      </c>
      <c r="FS25" s="40">
        <f t="shared" si="23"/>
        <v>-5.19760493806343E-6</v>
      </c>
      <c r="FT25" s="40">
        <f t="shared" si="24"/>
        <v>-2.7161294065225476E-6</v>
      </c>
      <c r="FU25" s="40">
        <f t="shared" si="25"/>
        <v>0.25029259133102238</v>
      </c>
      <c r="FV25" s="40">
        <f t="shared" si="26"/>
        <v>2.8326635403682777E-5</v>
      </c>
      <c r="FW25" s="40">
        <f t="shared" si="27"/>
        <v>-7.9951518610824458E-4</v>
      </c>
      <c r="FX25" s="40">
        <f t="shared" si="28"/>
        <v>-4.8232465386832344E-6</v>
      </c>
      <c r="FY25" s="40">
        <f t="shared" si="29"/>
        <v>1.5090198026262249E-5</v>
      </c>
      <c r="FZ25" s="40">
        <f t="shared" si="30"/>
        <v>3.9745547404229916E-5</v>
      </c>
      <c r="GA25" s="40">
        <f t="shared" si="31"/>
        <v>0</v>
      </c>
      <c r="GB25" s="40">
        <f t="shared" si="32"/>
        <v>0</v>
      </c>
      <c r="GC25" s="40">
        <f t="shared" si="33"/>
        <v>0</v>
      </c>
      <c r="GD25" s="40">
        <f t="shared" si="34"/>
        <v>0</v>
      </c>
      <c r="GE25" s="40">
        <f t="shared" si="35"/>
        <v>4.3488801036179363E-6</v>
      </c>
      <c r="GF25" s="40">
        <f t="shared" si="36"/>
        <v>-1.4024888856624373E-6</v>
      </c>
      <c r="GG25" s="40">
        <f t="shared" si="37"/>
        <v>-8.8993792942889862E-8</v>
      </c>
      <c r="GH25" s="40">
        <f t="shared" si="38"/>
        <v>1.2742122468742078E-6</v>
      </c>
      <c r="GI25" s="40">
        <f t="shared" si="39"/>
        <v>2.1555385633693019E-6</v>
      </c>
      <c r="GJ25" s="40">
        <f t="shared" si="40"/>
        <v>0</v>
      </c>
      <c r="GK25" s="40">
        <f t="shared" si="41"/>
        <v>0</v>
      </c>
      <c r="GL25" s="40">
        <f t="shared" si="42"/>
        <v>0</v>
      </c>
    </row>
    <row r="26" spans="1:194" x14ac:dyDescent="0.3">
      <c r="A26" s="17" t="s">
        <v>193</v>
      </c>
      <c r="B26" s="17">
        <v>663.03677527000002</v>
      </c>
      <c r="C26" s="17"/>
      <c r="D26" s="17">
        <v>431.57706770999999</v>
      </c>
      <c r="E26" s="17">
        <v>9.4193822350000005</v>
      </c>
      <c r="F26" s="17">
        <v>9.4193470010000002</v>
      </c>
      <c r="G26" s="17">
        <v>1.2774687203999999</v>
      </c>
      <c r="H26" s="17">
        <v>1030.842543</v>
      </c>
      <c r="I26" s="17">
        <v>0.4489539226</v>
      </c>
      <c r="J26" s="17">
        <v>0.42404943299999998</v>
      </c>
      <c r="K26" s="17">
        <v>1.7543800000000001E-8</v>
      </c>
      <c r="L26" s="17">
        <v>1.6362360494999999</v>
      </c>
      <c r="M26" s="17">
        <v>0.10260679170000001</v>
      </c>
      <c r="N26" s="17">
        <v>4.6976000000000003E-8</v>
      </c>
      <c r="O26" s="17">
        <v>2.1327122999999998E-3</v>
      </c>
      <c r="P26" s="17">
        <v>4.0399400000000001E-7</v>
      </c>
      <c r="R26" s="17">
        <v>1.9770292E-3</v>
      </c>
      <c r="S26" s="17">
        <v>3.3158192999999999E-3</v>
      </c>
      <c r="T26" s="17">
        <v>4.6051773122000004</v>
      </c>
      <c r="U26" s="17">
        <v>2.3319100000000001E-10</v>
      </c>
      <c r="V26" s="17">
        <v>4.9324800000000002E-8</v>
      </c>
      <c r="W26" s="17">
        <v>2.31264E-8</v>
      </c>
      <c r="X26" s="17">
        <v>6.9765449000000002E-3</v>
      </c>
      <c r="Y26" s="17">
        <v>0.47424952370000001</v>
      </c>
      <c r="Z26" s="17">
        <v>1.5545277200000001E-2</v>
      </c>
      <c r="AA26" s="17">
        <v>3.9620300000000003E-8</v>
      </c>
      <c r="AB26" s="17">
        <v>2.0236643000000002E-3</v>
      </c>
      <c r="AC26" s="17">
        <v>0.59361853669999998</v>
      </c>
      <c r="AD26" s="17">
        <v>3.9316239999999999E-3</v>
      </c>
      <c r="AE26" s="17">
        <v>1.1177086E-3</v>
      </c>
      <c r="AJ26" s="17">
        <v>2.1804489699999999E-2</v>
      </c>
      <c r="AK26" s="17">
        <v>0.40068754109999999</v>
      </c>
      <c r="AL26" s="17">
        <v>0.46766807220000001</v>
      </c>
      <c r="AM26" s="17">
        <v>1.4522006536000001</v>
      </c>
      <c r="AN26" s="17">
        <v>1.8518737E-3</v>
      </c>
      <c r="AS26" s="17" t="s">
        <v>193</v>
      </c>
      <c r="AT26" s="17">
        <v>0</v>
      </c>
      <c r="AU26" s="17">
        <v>0</v>
      </c>
      <c r="AV26" s="17">
        <v>0.42404717589229102</v>
      </c>
      <c r="AW26" s="17">
        <v>0.44894780473493301</v>
      </c>
      <c r="AX26" s="17">
        <v>0.44894780473493301</v>
      </c>
      <c r="AY26" s="17">
        <v>8.5209252161907003E-4</v>
      </c>
      <c r="AZ26" s="17">
        <v>0</v>
      </c>
      <c r="BA26" s="5">
        <v>7.19478386437166E-9</v>
      </c>
      <c r="BB26" s="5">
        <v>1.034838538997E-8</v>
      </c>
      <c r="BC26" s="17">
        <v>1.6362290857514701</v>
      </c>
      <c r="BD26" s="17">
        <v>0</v>
      </c>
      <c r="BE26" s="17">
        <v>3.3156067709452898E-3</v>
      </c>
      <c r="BF26" s="17">
        <v>0.102604155691727</v>
      </c>
      <c r="BG26" s="5">
        <v>1.1276310785561899E-8</v>
      </c>
      <c r="BH26" s="5">
        <v>3.5704955439078001E-8</v>
      </c>
      <c r="BI26" s="17">
        <v>0</v>
      </c>
      <c r="BJ26" s="17">
        <v>7396.4331247834798</v>
      </c>
      <c r="BK26" s="17">
        <v>2.1325396233085798E-3</v>
      </c>
      <c r="BL26" s="17">
        <v>0</v>
      </c>
      <c r="BM26" s="17">
        <v>0</v>
      </c>
      <c r="BN26" s="5">
        <v>4.0399748926624598E-7</v>
      </c>
      <c r="BO26" s="17">
        <v>0</v>
      </c>
      <c r="BP26" s="17">
        <v>6.9777500691148697E-3</v>
      </c>
      <c r="BQ26" s="17">
        <v>3.9315879699565199E-3</v>
      </c>
      <c r="BR26" s="17">
        <v>1.11768602875929E-3</v>
      </c>
      <c r="BS26" s="17">
        <v>663.03631228470601</v>
      </c>
      <c r="BT26" s="17">
        <v>1.9769233604391501E-3</v>
      </c>
      <c r="BU26" s="17">
        <v>6.7892252176127404E-2</v>
      </c>
      <c r="BV26" s="17">
        <v>551.31128355197598</v>
      </c>
      <c r="BW26" s="17">
        <v>5.66200917422576E-2</v>
      </c>
      <c r="BX26" s="17">
        <v>0.46766675394611001</v>
      </c>
      <c r="BY26" s="17">
        <v>3.64626895170801E-2</v>
      </c>
      <c r="BZ26" s="17">
        <v>0</v>
      </c>
      <c r="CA26" s="17">
        <v>4.6051918054110201</v>
      </c>
      <c r="CB26" s="17">
        <v>4.6051918054110201</v>
      </c>
      <c r="CC26" s="17">
        <v>0</v>
      </c>
      <c r="CD26" s="17">
        <v>0</v>
      </c>
      <c r="CE26" s="17">
        <v>1.45220367663155</v>
      </c>
      <c r="CF26" s="5">
        <v>5.1307843449792399E-11</v>
      </c>
      <c r="CG26" s="5">
        <v>1.70216872853938E-10</v>
      </c>
      <c r="CH26" s="17">
        <v>0</v>
      </c>
      <c r="CI26" s="17">
        <v>1.3451896017901499E-3</v>
      </c>
      <c r="CJ26" s="17">
        <v>0</v>
      </c>
      <c r="CK26" s="17">
        <v>0</v>
      </c>
      <c r="CL26" s="17">
        <v>4.4007008003354103E-4</v>
      </c>
      <c r="CM26" s="17">
        <v>0</v>
      </c>
      <c r="CN26" s="5">
        <v>1.28228531115483E-8</v>
      </c>
      <c r="CO26" s="5">
        <v>3.6498398893279697E-8</v>
      </c>
      <c r="CP26" s="5">
        <v>7.6318501738895496E-9</v>
      </c>
      <c r="CQ26" s="5">
        <v>1.5492319648142299E-8</v>
      </c>
      <c r="CR26" s="17">
        <v>0.47425165399979202</v>
      </c>
      <c r="CS26" s="17">
        <v>0</v>
      </c>
      <c r="CT26" s="17">
        <v>1.6383258583079999E-2</v>
      </c>
      <c r="CU26" s="17">
        <v>0</v>
      </c>
      <c r="CV26" s="17">
        <v>0</v>
      </c>
      <c r="CW26" s="5">
        <v>1.6245418519927E-8</v>
      </c>
      <c r="CX26" s="5">
        <v>2.3372961413603598E-8</v>
      </c>
      <c r="CY26" s="17">
        <v>1582.7185597916</v>
      </c>
      <c r="CZ26" s="17">
        <v>388.42034255416399</v>
      </c>
      <c r="DA26" s="17">
        <v>43.158198508573001</v>
      </c>
      <c r="DB26" s="17">
        <v>431.57854106273697</v>
      </c>
      <c r="DC26" s="17">
        <v>0</v>
      </c>
      <c r="DD26" s="17">
        <v>0.14747488072994999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2.1807238038547901E-2</v>
      </c>
      <c r="DK26" s="17">
        <v>2.6673217811141001E-2</v>
      </c>
      <c r="DL26" s="17">
        <v>573.31363990143404</v>
      </c>
      <c r="DM26" s="17">
        <v>3.6087084552764798E-2</v>
      </c>
      <c r="DN26" s="17">
        <v>9.4139323070818196E-2</v>
      </c>
      <c r="DO26" s="17">
        <v>0.22802755336562999</v>
      </c>
      <c r="DP26" s="17">
        <v>5.3346468912074098E-2</v>
      </c>
      <c r="DQ26" s="17">
        <v>0.34331976719191798</v>
      </c>
      <c r="DR26" s="5">
        <v>1.1659584318523699E-11</v>
      </c>
      <c r="DS26" s="17">
        <v>1.25521965200041E-2</v>
      </c>
      <c r="DT26" s="17">
        <v>9.4193856625715799</v>
      </c>
      <c r="DU26" s="17">
        <v>9.4193504283029306</v>
      </c>
      <c r="DV26" s="5">
        <v>3.5234268644212597E-5</v>
      </c>
      <c r="DW26" s="17">
        <v>0</v>
      </c>
      <c r="DX26" s="17">
        <v>0</v>
      </c>
      <c r="DY26" s="17">
        <v>4.0977269688101199</v>
      </c>
      <c r="DZ26" s="17">
        <v>0</v>
      </c>
      <c r="EA26" s="17">
        <v>0.69716208601332896</v>
      </c>
      <c r="EB26" s="17">
        <v>0.15219261451633301</v>
      </c>
      <c r="EC26" s="17">
        <v>9.8327586324729793E-2</v>
      </c>
      <c r="ED26" s="17">
        <v>1.7429324999862099</v>
      </c>
      <c r="EE26" s="17">
        <v>2.0220248934891901E-3</v>
      </c>
      <c r="EF26" s="17">
        <v>461.42252744328903</v>
      </c>
      <c r="EG26" s="17">
        <v>8.3156129345171997E-2</v>
      </c>
      <c r="EH26" s="17">
        <v>1.7537069318826799</v>
      </c>
      <c r="EI26" s="17">
        <v>0</v>
      </c>
      <c r="EJ26" s="17">
        <v>1.2774669754019199</v>
      </c>
      <c r="EK26" s="17">
        <v>0.71050374541001005</v>
      </c>
      <c r="EL26" s="17">
        <v>1.85179379649685E-3</v>
      </c>
      <c r="EM26" s="17">
        <v>0</v>
      </c>
      <c r="EN26" s="17">
        <v>0</v>
      </c>
      <c r="EO26" s="17">
        <v>3.6302005452887798</v>
      </c>
      <c r="EP26" s="17">
        <v>0.593617207635324</v>
      </c>
      <c r="EQ26" s="17">
        <v>4.69677626150777E-2</v>
      </c>
      <c r="ER26" s="17">
        <v>1030.8416078954599</v>
      </c>
      <c r="ES26" s="17">
        <v>0.40068732238696497</v>
      </c>
      <c r="ET26" s="17">
        <v>1.7169096344830299</v>
      </c>
      <c r="EU26" s="17"/>
      <c r="EV26" s="26">
        <f t="shared" si="0"/>
        <v>1.5353654214858847</v>
      </c>
      <c r="EW26" s="40">
        <f t="shared" si="1"/>
        <v>-6.9827996164839673E-7</v>
      </c>
      <c r="EX26" s="40">
        <f t="shared" si="2"/>
        <v>0</v>
      </c>
      <c r="EY26" s="40">
        <f t="shared" si="3"/>
        <v>3.4138809663768566E-6</v>
      </c>
      <c r="EZ26" s="40">
        <f t="shared" si="4"/>
        <v>3.6388496548263578E-7</v>
      </c>
      <c r="FA26" s="40">
        <f t="shared" si="5"/>
        <v>3.638578056402324E-7</v>
      </c>
      <c r="FB26" s="40">
        <f t="shared" si="6"/>
        <v>-1.3659810625240695E-6</v>
      </c>
      <c r="FC26" s="40">
        <f t="shared" si="7"/>
        <v>-9.0712645342993126E-7</v>
      </c>
      <c r="FD26" s="40">
        <f t="shared" si="8"/>
        <v>-1.3626933097187714E-5</v>
      </c>
      <c r="FE26" s="40">
        <f t="shared" si="9"/>
        <v>-5.3227466736369214E-6</v>
      </c>
      <c r="FF26" s="40">
        <f t="shared" si="10"/>
        <v>-3.5952624764443133E-5</v>
      </c>
      <c r="FG26" s="40">
        <f t="shared" si="11"/>
        <v>-4.2559559373772246E-6</v>
      </c>
      <c r="FH26" s="40">
        <f t="shared" si="12"/>
        <v>-2.5690387832363965E-5</v>
      </c>
      <c r="FI26" s="40">
        <f t="shared" si="13"/>
        <v>1.121045776545142E-4</v>
      </c>
      <c r="FJ26" s="40">
        <f t="shared" si="14"/>
        <v>-8.0965768997542966E-5</v>
      </c>
      <c r="FK26" s="40">
        <f t="shared" si="15"/>
        <v>8.6369259097022658E-6</v>
      </c>
      <c r="FL26" s="40">
        <f t="shared" si="16"/>
        <v>0</v>
      </c>
      <c r="FM26" s="40">
        <f t="shared" si="17"/>
        <v>-5.3534647262622446E-5</v>
      </c>
      <c r="FN26" s="40">
        <f t="shared" si="18"/>
        <v>-6.409548756473727E-5</v>
      </c>
      <c r="FO26" s="40">
        <f t="shared" si="19"/>
        <v>3.147155915444608E-6</v>
      </c>
      <c r="FP26" s="40">
        <f t="shared" si="20"/>
        <v>-2.8729143688667229E-5</v>
      </c>
      <c r="FQ26" s="40">
        <f t="shared" si="21"/>
        <v>-7.1931263218589069E-5</v>
      </c>
      <c r="FR26" s="40">
        <f t="shared" si="22"/>
        <v>-9.6434290168370877E-5</v>
      </c>
      <c r="FS26" s="40">
        <f t="shared" si="23"/>
        <v>1.7274584083440216E-4</v>
      </c>
      <c r="FT26" s="40">
        <f t="shared" si="24"/>
        <v>4.4919387064291608E-6</v>
      </c>
      <c r="FU26" s="40">
        <f t="shared" si="25"/>
        <v>5.3905850136914769E-2</v>
      </c>
      <c r="FV26" s="40">
        <f t="shared" si="26"/>
        <v>-4.8461684273087136E-5</v>
      </c>
      <c r="FW26" s="40">
        <f t="shared" si="27"/>
        <v>-8.101178198430196E-4</v>
      </c>
      <c r="FX26" s="40">
        <f t="shared" si="28"/>
        <v>-2.2389204410118125E-6</v>
      </c>
      <c r="FY26" s="40">
        <f t="shared" si="29"/>
        <v>-9.1641630735771882E-6</v>
      </c>
      <c r="FZ26" s="40">
        <f t="shared" si="30"/>
        <v>-2.0194208678388124E-5</v>
      </c>
      <c r="GA26" s="40">
        <f t="shared" si="31"/>
        <v>0</v>
      </c>
      <c r="GB26" s="40">
        <f t="shared" si="32"/>
        <v>0</v>
      </c>
      <c r="GC26" s="40">
        <f t="shared" si="33"/>
        <v>0</v>
      </c>
      <c r="GD26" s="40">
        <f t="shared" si="34"/>
        <v>0</v>
      </c>
      <c r="GE26" s="40">
        <f t="shared" si="35"/>
        <v>1.260446167608248E-4</v>
      </c>
      <c r="GF26" s="40">
        <f t="shared" si="36"/>
        <v>-5.4584436145871886E-7</v>
      </c>
      <c r="GG26" s="40">
        <f t="shared" si="37"/>
        <v>-2.8187810294408109E-6</v>
      </c>
      <c r="GH26" s="40">
        <f t="shared" si="38"/>
        <v>2.0816899802941533E-6</v>
      </c>
      <c r="GI26" s="40">
        <f t="shared" si="39"/>
        <v>-4.3147382648153315E-5</v>
      </c>
      <c r="GJ26" s="40">
        <f t="shared" si="40"/>
        <v>0</v>
      </c>
      <c r="GK26" s="40">
        <f t="shared" si="41"/>
        <v>0</v>
      </c>
      <c r="GL26" s="40">
        <f t="shared" si="42"/>
        <v>0</v>
      </c>
    </row>
    <row r="27" spans="1:194" x14ac:dyDescent="0.3">
      <c r="A27" s="17" t="s">
        <v>194</v>
      </c>
      <c r="B27" s="17">
        <v>3433.406238</v>
      </c>
      <c r="C27" s="17">
        <v>4.4325739000000003E-2</v>
      </c>
      <c r="D27" s="17">
        <v>2257.6059559999999</v>
      </c>
      <c r="E27" s="17">
        <v>61.327352359999999</v>
      </c>
      <c r="F27" s="17">
        <v>61.123536154</v>
      </c>
      <c r="G27" s="17">
        <v>407.05833672</v>
      </c>
      <c r="H27" s="17">
        <v>30151.143472</v>
      </c>
      <c r="I27" s="17">
        <v>5.5938530878000003</v>
      </c>
      <c r="J27" s="17">
        <v>3.2748884890999999</v>
      </c>
      <c r="K27" s="17">
        <v>8.0766099999999999E-5</v>
      </c>
      <c r="L27" s="17">
        <v>393.75847296000001</v>
      </c>
      <c r="M27" s="17">
        <v>0.444600261</v>
      </c>
      <c r="N27" s="17">
        <v>2.7175829999999998E-4</v>
      </c>
      <c r="O27" s="17">
        <v>1.7076681900000001E-2</v>
      </c>
      <c r="P27" s="17">
        <v>2.3371225999999998E-3</v>
      </c>
      <c r="Q27" s="17">
        <v>4.1368200000000001E-8</v>
      </c>
      <c r="R27" s="17">
        <v>1.5823079800000001E-2</v>
      </c>
      <c r="S27" s="17">
        <v>2.6546186900000001E-2</v>
      </c>
      <c r="T27" s="17">
        <v>323.36542321000002</v>
      </c>
      <c r="U27" s="17">
        <v>1.0735355E-6</v>
      </c>
      <c r="V27" s="17">
        <v>2.8534650000000002E-4</v>
      </c>
      <c r="W27" s="17">
        <v>1.7326510000000001E-4</v>
      </c>
      <c r="X27" s="17">
        <v>2.9485222200000001E-2</v>
      </c>
      <c r="Y27" s="17">
        <v>2.4187092884000001</v>
      </c>
      <c r="Z27" s="17">
        <v>0.12589272409999999</v>
      </c>
      <c r="AA27" s="17">
        <v>3.0293820000000001E-4</v>
      </c>
      <c r="AB27" s="17">
        <v>1.6152111399999999E-2</v>
      </c>
      <c r="AC27" s="17">
        <v>246.44859450999999</v>
      </c>
      <c r="AD27" s="17">
        <v>2.69641329E-2</v>
      </c>
      <c r="AE27" s="17">
        <v>8.9364722999999997E-3</v>
      </c>
      <c r="AF27" s="17">
        <v>1.9204129999999999E-3</v>
      </c>
      <c r="AG27" s="17">
        <v>6.6961600000000003E-7</v>
      </c>
      <c r="AH27" s="17">
        <v>2.3694599999999998E-5</v>
      </c>
      <c r="AI27" s="17">
        <v>2.1512999999999999E-5</v>
      </c>
      <c r="AJ27" s="17">
        <v>8.2430277699999999E-2</v>
      </c>
      <c r="AK27" s="17">
        <v>605.51759186000004</v>
      </c>
      <c r="AL27" s="17">
        <v>69.976644101000005</v>
      </c>
      <c r="AM27" s="17">
        <v>9.4139727476000008</v>
      </c>
      <c r="AN27" s="17">
        <v>1.4414837999999999E-2</v>
      </c>
      <c r="AO27" s="17">
        <v>4.1112800000000002E-6</v>
      </c>
      <c r="AS27" s="17" t="s">
        <v>194</v>
      </c>
      <c r="AT27" s="17">
        <v>0</v>
      </c>
      <c r="AU27" s="17">
        <v>0</v>
      </c>
      <c r="AV27" s="17">
        <v>3.2748917614634601</v>
      </c>
      <c r="AW27" s="17">
        <v>5.5938480663755801</v>
      </c>
      <c r="AX27" s="17">
        <v>5.5938480663755801</v>
      </c>
      <c r="AY27" s="17">
        <v>2.6216550796407001E-2</v>
      </c>
      <c r="AZ27" s="17">
        <v>0</v>
      </c>
      <c r="BA27" s="5">
        <v>3.3114045977391499E-5</v>
      </c>
      <c r="BB27" s="5">
        <v>4.7654280769633503E-5</v>
      </c>
      <c r="BC27" s="17">
        <v>393.755444030847</v>
      </c>
      <c r="BD27" s="5">
        <v>4.1114253681443004E-6</v>
      </c>
      <c r="BE27" s="17">
        <v>2.6546346101606499E-2</v>
      </c>
      <c r="BF27" s="17">
        <v>0.44459982066430997</v>
      </c>
      <c r="BG27" s="5">
        <v>6.5223363040614696E-5</v>
      </c>
      <c r="BH27" s="17">
        <v>2.06550647332132E-4</v>
      </c>
      <c r="BI27" s="17">
        <v>0</v>
      </c>
      <c r="BJ27" s="17">
        <v>59611.489589701501</v>
      </c>
      <c r="BK27" s="17">
        <v>1.70766931548029E-2</v>
      </c>
      <c r="BL27" s="5">
        <v>1.19962962350568E-8</v>
      </c>
      <c r="BM27" s="5">
        <v>2.93705253063046E-8</v>
      </c>
      <c r="BN27" s="17">
        <v>2.3370384427277798E-3</v>
      </c>
      <c r="BO27" s="17">
        <v>0</v>
      </c>
      <c r="BP27" s="17">
        <v>2.9485059589624499E-2</v>
      </c>
      <c r="BQ27" s="17">
        <v>2.6964685067613799E-2</v>
      </c>
      <c r="BR27" s="17">
        <v>8.9364914163731594E-3</v>
      </c>
      <c r="BS27" s="17">
        <v>3433.4034004861101</v>
      </c>
      <c r="BT27" s="17">
        <v>1.5823241321728101E-2</v>
      </c>
      <c r="BU27" s="17">
        <v>54.566369355878301</v>
      </c>
      <c r="BV27" s="17">
        <v>14030.124787155</v>
      </c>
      <c r="BW27" s="17">
        <v>104.64102802558401</v>
      </c>
      <c r="BX27" s="17">
        <v>69.976085205515105</v>
      </c>
      <c r="BY27" s="17">
        <v>16.4405650728485</v>
      </c>
      <c r="BZ27" s="17">
        <v>0</v>
      </c>
      <c r="CA27" s="17">
        <v>323.36309644855601</v>
      </c>
      <c r="CB27" s="17">
        <v>323.36309644855601</v>
      </c>
      <c r="CC27" s="17">
        <v>0</v>
      </c>
      <c r="CD27" s="17">
        <v>0</v>
      </c>
      <c r="CE27" s="17">
        <v>9.4139420902801092</v>
      </c>
      <c r="CF27" s="5">
        <v>2.36188249165826E-7</v>
      </c>
      <c r="CG27" s="5">
        <v>7.8367163697459699E-7</v>
      </c>
      <c r="CH27" s="17">
        <v>0</v>
      </c>
      <c r="CI27" s="17">
        <v>4.1391871171477503E-2</v>
      </c>
      <c r="CJ27" s="17">
        <v>0</v>
      </c>
      <c r="CK27" s="17">
        <v>0</v>
      </c>
      <c r="CL27" s="17">
        <v>1.3540337465337299E-2</v>
      </c>
      <c r="CM27" s="17">
        <v>0</v>
      </c>
      <c r="CN27" s="5">
        <v>7.4189907130298697E-5</v>
      </c>
      <c r="CO27" s="17">
        <v>2.1115603763289701E-4</v>
      </c>
      <c r="CP27" s="5">
        <v>5.7174698545500603E-5</v>
      </c>
      <c r="CQ27" s="17">
        <v>1.16081380093365E-4</v>
      </c>
      <c r="CR27" s="17">
        <v>2.41871734018885</v>
      </c>
      <c r="CS27" s="17">
        <v>0</v>
      </c>
      <c r="CT27" s="17">
        <v>0.15174305469010599</v>
      </c>
      <c r="CU27" s="17">
        <v>4.43256619101947E-2</v>
      </c>
      <c r="CV27" s="17">
        <v>0</v>
      </c>
      <c r="CW27" s="17">
        <v>1.24213045850625E-4</v>
      </c>
      <c r="CX27" s="17">
        <v>1.78727129967978E-4</v>
      </c>
      <c r="CY27" s="17">
        <v>44193.739294656203</v>
      </c>
      <c r="CZ27" s="17">
        <v>2031.8418646858099</v>
      </c>
      <c r="DA27" s="17">
        <v>225.75992947789001</v>
      </c>
      <c r="DB27" s="17">
        <v>2257.6017941637001</v>
      </c>
      <c r="DC27" s="17">
        <v>0</v>
      </c>
      <c r="DD27" s="17">
        <v>29.318927654353601</v>
      </c>
      <c r="DE27" s="17">
        <v>0</v>
      </c>
      <c r="DF27" s="17">
        <v>1.92038197280598E-3</v>
      </c>
      <c r="DG27" s="5">
        <v>6.6959849644780298E-7</v>
      </c>
      <c r="DH27" s="5">
        <v>2.3696584048457599E-5</v>
      </c>
      <c r="DI27" s="5">
        <v>2.1509763058251598E-5</v>
      </c>
      <c r="DJ27" s="17">
        <v>8.2431315391797405E-2</v>
      </c>
      <c r="DK27" s="17">
        <v>0.304960568084789</v>
      </c>
      <c r="DL27" s="17">
        <v>15545.1968141079</v>
      </c>
      <c r="DM27" s="17">
        <v>0.412594247184422</v>
      </c>
      <c r="DN27" s="17">
        <v>1.07633304167286</v>
      </c>
      <c r="DO27" s="17">
        <v>2.6071098339588898</v>
      </c>
      <c r="DP27" s="17">
        <v>0.60992107366964798</v>
      </c>
      <c r="DQ27" s="17">
        <v>1.2986936622629299</v>
      </c>
      <c r="DR27" s="5">
        <v>5.3679096986832802E-8</v>
      </c>
      <c r="DS27" s="17">
        <v>0.14351073145279</v>
      </c>
      <c r="DT27" s="17">
        <v>61.327317288459398</v>
      </c>
      <c r="DU27" s="17">
        <v>61.1235019699742</v>
      </c>
      <c r="DV27" s="17">
        <v>0.20381531848520401</v>
      </c>
      <c r="DW27" s="17">
        <v>0</v>
      </c>
      <c r="DX27" s="17">
        <v>0</v>
      </c>
      <c r="DY27" s="17">
        <v>16.2605972052007</v>
      </c>
      <c r="DZ27" s="17">
        <v>0</v>
      </c>
      <c r="EA27" s="17">
        <v>7.3189216468526297</v>
      </c>
      <c r="EB27" s="17">
        <v>1.7400639978835599</v>
      </c>
      <c r="EC27" s="17">
        <v>0.99614419154858003</v>
      </c>
      <c r="ED27" s="17">
        <v>18.2972974703064</v>
      </c>
      <c r="EE27" s="17">
        <v>1.6139201250479601E-2</v>
      </c>
      <c r="EF27" s="17">
        <v>13072.816193217001</v>
      </c>
      <c r="EG27" s="17">
        <v>0.95076049113576599</v>
      </c>
      <c r="EH27" s="17">
        <v>9.1065938087600795</v>
      </c>
      <c r="EI27" s="17">
        <v>0</v>
      </c>
      <c r="EJ27" s="17">
        <v>407.058334878746</v>
      </c>
      <c r="EK27" s="17">
        <v>153.598509542252</v>
      </c>
      <c r="EL27" s="17">
        <v>1.44147599593744E-2</v>
      </c>
      <c r="EM27" s="17">
        <v>0</v>
      </c>
      <c r="EN27" s="17">
        <v>0</v>
      </c>
      <c r="EO27" s="17">
        <v>516.52583447121401</v>
      </c>
      <c r="EP27" s="17">
        <v>246.44766825046301</v>
      </c>
      <c r="EQ27" s="17">
        <v>9.4660678842940493E-2</v>
      </c>
      <c r="ER27" s="17">
        <v>30150.8876176862</v>
      </c>
      <c r="ES27" s="17">
        <v>605.51343276561397</v>
      </c>
      <c r="ET27" s="17">
        <v>532.24704621006401</v>
      </c>
      <c r="EU27" s="17"/>
      <c r="EV27" s="26">
        <f t="shared" si="0"/>
        <v>1.4657525129950937</v>
      </c>
      <c r="EW27" s="40">
        <f t="shared" si="1"/>
        <v>-8.2644280731101991E-7</v>
      </c>
      <c r="EX27" s="40">
        <f t="shared" si="2"/>
        <v>-1.7391657091873334E-6</v>
      </c>
      <c r="EY27" s="40">
        <f t="shared" si="3"/>
        <v>-1.8434732990987927E-6</v>
      </c>
      <c r="EZ27" s="40">
        <f t="shared" si="4"/>
        <v>-5.7187436358862114E-7</v>
      </c>
      <c r="FA27" s="40">
        <f t="shared" si="5"/>
        <v>-5.5926125926545309E-7</v>
      </c>
      <c r="FB27" s="40">
        <f t="shared" si="6"/>
        <v>-4.5233172699814845E-9</v>
      </c>
      <c r="FC27" s="40">
        <f t="shared" si="7"/>
        <v>-8.4857250617320077E-6</v>
      </c>
      <c r="FD27" s="40">
        <f t="shared" si="8"/>
        <v>-8.9766826934053751E-7</v>
      </c>
      <c r="FE27" s="40">
        <f t="shared" si="9"/>
        <v>9.992289725578692E-7</v>
      </c>
      <c r="FF27" s="40">
        <f t="shared" si="10"/>
        <v>2.7570317558929462E-5</v>
      </c>
      <c r="FG27" s="40">
        <f t="shared" si="11"/>
        <v>-7.6923529549333537E-6</v>
      </c>
      <c r="FH27" s="40">
        <f t="shared" si="12"/>
        <v>-9.9040807810451534E-7</v>
      </c>
      <c r="FI27" s="40">
        <f t="shared" si="13"/>
        <v>5.781009355262515E-5</v>
      </c>
      <c r="FJ27" s="40">
        <f t="shared" si="14"/>
        <v>6.5907434269653432E-7</v>
      </c>
      <c r="FK27" s="40">
        <f t="shared" si="15"/>
        <v>-3.6008924914768409E-5</v>
      </c>
      <c r="FL27" s="40">
        <f t="shared" si="16"/>
        <v>-3.3321697308513274E-5</v>
      </c>
      <c r="FM27" s="40">
        <f t="shared" si="17"/>
        <v>1.0207982904833534E-5</v>
      </c>
      <c r="FN27" s="40">
        <f t="shared" si="18"/>
        <v>5.9971553390378834E-6</v>
      </c>
      <c r="FO27" s="40">
        <f t="shared" si="19"/>
        <v>-7.1954552868167081E-6</v>
      </c>
      <c r="FP27" s="40">
        <f t="shared" si="20"/>
        <v>3.2445384952093734E-6</v>
      </c>
      <c r="FQ27" s="40">
        <f t="shared" si="21"/>
        <v>-1.9458335892948533E-6</v>
      </c>
      <c r="FR27" s="40">
        <f t="shared" si="22"/>
        <v>-5.2066810537214663E-5</v>
      </c>
      <c r="FS27" s="40">
        <f t="shared" si="23"/>
        <v>-5.5149788052677283E-6</v>
      </c>
      <c r="FT27" s="40">
        <f t="shared" si="24"/>
        <v>3.3289609828263242E-6</v>
      </c>
      <c r="FU27" s="40">
        <f t="shared" si="25"/>
        <v>0.20533617629540196</v>
      </c>
      <c r="FV27" s="40">
        <f t="shared" si="26"/>
        <v>6.5221837423165605E-6</v>
      </c>
      <c r="FW27" s="40">
        <f t="shared" si="27"/>
        <v>-7.9928556711152067E-4</v>
      </c>
      <c r="FX27" s="40">
        <f t="shared" si="28"/>
        <v>-3.7584289690250352E-6</v>
      </c>
      <c r="FY27" s="40">
        <f t="shared" si="29"/>
        <v>2.047785537352571E-5</v>
      </c>
      <c r="FZ27" s="40">
        <f t="shared" si="30"/>
        <v>2.1391408732705892E-6</v>
      </c>
      <c r="GA27" s="40">
        <f t="shared" si="31"/>
        <v>-1.6156521550304693E-5</v>
      </c>
      <c r="GB27" s="40">
        <f t="shared" si="32"/>
        <v>-2.6139686323278193E-5</v>
      </c>
      <c r="GC27" s="40">
        <f t="shared" si="33"/>
        <v>8.3734203472526027E-5</v>
      </c>
      <c r="GD27" s="40">
        <f t="shared" si="34"/>
        <v>-1.5046445165251254E-4</v>
      </c>
      <c r="GE27" s="40">
        <f t="shared" si="35"/>
        <v>1.258872135773996E-5</v>
      </c>
      <c r="GF27" s="40">
        <f t="shared" si="36"/>
        <v>-6.8686598737661951E-6</v>
      </c>
      <c r="GG27" s="40">
        <f t="shared" si="37"/>
        <v>-7.9868860829281082E-6</v>
      </c>
      <c r="GH27" s="40">
        <f t="shared" si="38"/>
        <v>-3.2565762312641575E-6</v>
      </c>
      <c r="GI27" s="40">
        <f t="shared" si="39"/>
        <v>-5.4139093064347367E-6</v>
      </c>
      <c r="GJ27" s="40">
        <f t="shared" si="40"/>
        <v>3.5358366323907124E-5</v>
      </c>
      <c r="GK27" s="40">
        <f t="shared" si="41"/>
        <v>0</v>
      </c>
      <c r="GL27" s="40">
        <f t="shared" si="42"/>
        <v>0</v>
      </c>
    </row>
    <row r="28" spans="1:194" x14ac:dyDescent="0.3">
      <c r="A28" s="17" t="s">
        <v>195</v>
      </c>
      <c r="B28" s="17">
        <v>388.73700928</v>
      </c>
      <c r="C28" s="17"/>
      <c r="D28" s="17">
        <v>255.60669799999999</v>
      </c>
      <c r="E28" s="17">
        <v>14.719819557999999</v>
      </c>
      <c r="F28" s="17">
        <v>14.704551990000001</v>
      </c>
      <c r="G28" s="17">
        <v>5.3287330100000002E-2</v>
      </c>
      <c r="H28" s="17">
        <v>2035.3127546000001</v>
      </c>
      <c r="I28" s="17">
        <v>0.31147193029999998</v>
      </c>
      <c r="J28" s="17">
        <v>0.2129841687</v>
      </c>
      <c r="K28" s="17">
        <v>7.6021270000000001E-6</v>
      </c>
      <c r="L28" s="17">
        <v>2.2273824578000001</v>
      </c>
      <c r="M28" s="17">
        <v>3.7647684700000003E-2</v>
      </c>
      <c r="N28" s="17">
        <v>2.0355799999999999E-5</v>
      </c>
      <c r="O28" s="17">
        <v>9.6103050000000004E-4</v>
      </c>
      <c r="P28" s="17">
        <v>1.7505950000000001E-4</v>
      </c>
      <c r="R28" s="17">
        <v>8.9070610000000004E-4</v>
      </c>
      <c r="S28" s="17">
        <v>1.4940661000000001E-3</v>
      </c>
      <c r="T28" s="17">
        <v>13.669724410000001</v>
      </c>
      <c r="U28" s="17">
        <v>1.0104673E-7</v>
      </c>
      <c r="V28" s="17">
        <v>2.1373500000000001E-5</v>
      </c>
      <c r="W28" s="17">
        <v>1.00212E-5</v>
      </c>
      <c r="X28" s="17">
        <v>2.4977951000000002E-3</v>
      </c>
      <c r="Y28" s="17">
        <v>0.18006814769999999</v>
      </c>
      <c r="Z28" s="17">
        <v>9.7343379000000008E-3</v>
      </c>
      <c r="AA28" s="17">
        <v>1.71684E-5</v>
      </c>
      <c r="AB28" s="17">
        <v>9.1063400000000001E-4</v>
      </c>
      <c r="AC28" s="17">
        <v>1.7332571654</v>
      </c>
      <c r="AD28" s="17">
        <v>1.6610405000000001E-3</v>
      </c>
      <c r="AE28" s="17">
        <v>5.0333599999999995E-4</v>
      </c>
      <c r="AJ28" s="17">
        <v>7.4925195999999998E-3</v>
      </c>
      <c r="AK28" s="17">
        <v>0.76197592000000003</v>
      </c>
      <c r="AL28" s="17">
        <v>0.1767775905</v>
      </c>
      <c r="AM28" s="17">
        <v>3.0860028147</v>
      </c>
      <c r="AN28" s="17">
        <v>8.2436249999999999E-4</v>
      </c>
      <c r="AS28" s="17" t="s">
        <v>195</v>
      </c>
      <c r="AT28" s="17">
        <v>0</v>
      </c>
      <c r="AU28" s="17">
        <v>0</v>
      </c>
      <c r="AV28" s="17">
        <v>0.21298507930392099</v>
      </c>
      <c r="AW28" s="17">
        <v>0.311471277167373</v>
      </c>
      <c r="AX28" s="17">
        <v>0.311471277167373</v>
      </c>
      <c r="AY28" s="17">
        <v>8.5883340230360702E-4</v>
      </c>
      <c r="AZ28" s="17">
        <v>0</v>
      </c>
      <c r="BA28" s="5">
        <v>3.1168325093558602E-6</v>
      </c>
      <c r="BB28" s="5">
        <v>4.4852525118911899E-6</v>
      </c>
      <c r="BC28" s="17">
        <v>2.2273805567807798</v>
      </c>
      <c r="BD28" s="17">
        <v>0</v>
      </c>
      <c r="BE28" s="17">
        <v>1.49408198142588E-3</v>
      </c>
      <c r="BF28" s="17">
        <v>3.7647440853216203E-2</v>
      </c>
      <c r="BG28" s="5">
        <v>4.8852284815114899E-6</v>
      </c>
      <c r="BH28" s="5">
        <v>1.5469927302589899E-5</v>
      </c>
      <c r="BI28" s="17">
        <v>0</v>
      </c>
      <c r="BJ28" s="17">
        <v>11921.366426467401</v>
      </c>
      <c r="BK28" s="17">
        <v>9.6101143282169104E-4</v>
      </c>
      <c r="BL28" s="17">
        <v>0</v>
      </c>
      <c r="BM28" s="17">
        <v>0</v>
      </c>
      <c r="BN28" s="17">
        <v>1.75060737670927E-4</v>
      </c>
      <c r="BO28" s="17">
        <v>0</v>
      </c>
      <c r="BP28" s="17">
        <v>2.4978630301506302E-3</v>
      </c>
      <c r="BQ28" s="17">
        <v>1.66105705190495E-3</v>
      </c>
      <c r="BR28" s="17">
        <v>5.0331971090516201E-4</v>
      </c>
      <c r="BS28" s="17">
        <v>388.73644094644402</v>
      </c>
      <c r="BT28" s="17">
        <v>8.9069678337131905E-4</v>
      </c>
      <c r="BU28" s="17">
        <v>0.43961917608198198</v>
      </c>
      <c r="BV28" s="17">
        <v>995.66687135737197</v>
      </c>
      <c r="BW28" s="17">
        <v>0.59222268213902296</v>
      </c>
      <c r="BX28" s="17">
        <v>0.17677549088476899</v>
      </c>
      <c r="BY28" s="17">
        <v>0.92115233928511298</v>
      </c>
      <c r="BZ28" s="17">
        <v>0</v>
      </c>
      <c r="CA28" s="17">
        <v>13.6697420834306</v>
      </c>
      <c r="CB28" s="17">
        <v>13.6697420834306</v>
      </c>
      <c r="CC28" s="17">
        <v>0</v>
      </c>
      <c r="CD28" s="17">
        <v>0</v>
      </c>
      <c r="CE28" s="17">
        <v>3.0860108300256499</v>
      </c>
      <c r="CF28" s="5">
        <v>2.2230197560563699E-8</v>
      </c>
      <c r="CG28" s="5">
        <v>7.3766098276205902E-8</v>
      </c>
      <c r="CH28" s="17">
        <v>0</v>
      </c>
      <c r="CI28" s="17">
        <v>1.35600060897467E-3</v>
      </c>
      <c r="CJ28" s="17">
        <v>0</v>
      </c>
      <c r="CK28" s="17">
        <v>0</v>
      </c>
      <c r="CL28" s="17">
        <v>4.43541799426199E-4</v>
      </c>
      <c r="CM28" s="17">
        <v>0</v>
      </c>
      <c r="CN28" s="5">
        <v>5.5571960515220299E-6</v>
      </c>
      <c r="CO28" s="5">
        <v>1.58173382496403E-5</v>
      </c>
      <c r="CP28" s="5">
        <v>3.3070129025501998E-6</v>
      </c>
      <c r="CQ28" s="5">
        <v>6.7142220164574904E-6</v>
      </c>
      <c r="CR28" s="17">
        <v>0.180068697626658</v>
      </c>
      <c r="CS28" s="17">
        <v>0</v>
      </c>
      <c r="CT28" s="17">
        <v>1.0581117479023501E-2</v>
      </c>
      <c r="CU28" s="17">
        <v>0</v>
      </c>
      <c r="CV28" s="17">
        <v>0</v>
      </c>
      <c r="CW28" s="5">
        <v>7.0391263083053497E-6</v>
      </c>
      <c r="CX28" s="5">
        <v>1.0129502141239001E-5</v>
      </c>
      <c r="CY28" s="17">
        <v>3019.0081088091101</v>
      </c>
      <c r="CZ28" s="17">
        <v>230.045958060814</v>
      </c>
      <c r="DA28" s="17">
        <v>25.5606110215667</v>
      </c>
      <c r="DB28" s="17">
        <v>255.60656908237999</v>
      </c>
      <c r="DC28" s="17">
        <v>0</v>
      </c>
      <c r="DD28" s="17">
        <v>1.64225819642983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7.4922603166939399E-3</v>
      </c>
      <c r="DK28" s="17">
        <v>2.6327286662588101E-2</v>
      </c>
      <c r="DL28" s="17">
        <v>1175.3566459733299</v>
      </c>
      <c r="DM28" s="17">
        <v>3.5619227004414701E-2</v>
      </c>
      <c r="DN28" s="17">
        <v>9.2920006933535707E-2</v>
      </c>
      <c r="DO28" s="17">
        <v>0.22507184629375401</v>
      </c>
      <c r="DP28" s="17">
        <v>5.2654544199915103E-2</v>
      </c>
      <c r="DQ28" s="17">
        <v>0.64384099086735203</v>
      </c>
      <c r="DR28" s="5">
        <v>5.0523142468184504E-9</v>
      </c>
      <c r="DS28" s="17">
        <v>1.2389326249882799E-2</v>
      </c>
      <c r="DT28" s="17">
        <v>14.7198188217563</v>
      </c>
      <c r="DU28" s="17">
        <v>14.7045513478673</v>
      </c>
      <c r="DV28" s="17">
        <v>1.5267473889008201E-2</v>
      </c>
      <c r="DW28" s="17">
        <v>0</v>
      </c>
      <c r="DX28" s="17">
        <v>0</v>
      </c>
      <c r="DY28" s="17">
        <v>7.5964006217033999</v>
      </c>
      <c r="DZ28" s="17">
        <v>0</v>
      </c>
      <c r="EA28" s="17">
        <v>0.76382989423325998</v>
      </c>
      <c r="EB28" s="17">
        <v>0.15022010682495801</v>
      </c>
      <c r="EC28" s="17">
        <v>0.111922734943809</v>
      </c>
      <c r="ED28" s="17">
        <v>1.9095754036938299</v>
      </c>
      <c r="EE28" s="17">
        <v>9.0990567458291299E-4</v>
      </c>
      <c r="EF28" s="17">
        <v>806.69074407157905</v>
      </c>
      <c r="EG28" s="17">
        <v>8.2078838076026506E-2</v>
      </c>
      <c r="EH28" s="17">
        <v>3.00170052018056</v>
      </c>
      <c r="EI28" s="17">
        <v>0</v>
      </c>
      <c r="EJ28" s="17">
        <v>5.3287272494143903E-2</v>
      </c>
      <c r="EK28" s="17">
        <v>12.0797498106618</v>
      </c>
      <c r="EL28" s="17">
        <v>8.2435287134581298E-4</v>
      </c>
      <c r="EM28" s="17">
        <v>0</v>
      </c>
      <c r="EN28" s="17">
        <v>0</v>
      </c>
      <c r="EO28" s="17">
        <v>27.012260507955599</v>
      </c>
      <c r="EP28" s="17">
        <v>1.7332556258983101</v>
      </c>
      <c r="EQ28" s="17">
        <v>4.1563306784550398E-2</v>
      </c>
      <c r="ER28" s="17">
        <v>2035.3082745746401</v>
      </c>
      <c r="ES28" s="17">
        <v>0.761971583348374</v>
      </c>
      <c r="ET28" s="17">
        <v>27.181363186740999</v>
      </c>
      <c r="EU28" s="17"/>
      <c r="EV28" s="26">
        <f t="shared" si="0"/>
        <v>1.4833173659847936</v>
      </c>
      <c r="EW28" s="40">
        <f t="shared" si="1"/>
        <v>-1.4620001245259022E-6</v>
      </c>
      <c r="EX28" s="40">
        <f t="shared" si="2"/>
        <v>0</v>
      </c>
      <c r="EY28" s="40">
        <f t="shared" si="3"/>
        <v>-5.0435931848398437E-7</v>
      </c>
      <c r="EZ28" s="40">
        <f t="shared" si="4"/>
        <v>-5.0017168756354799E-8</v>
      </c>
      <c r="FA28" s="40">
        <f t="shared" si="5"/>
        <v>-4.3668974153488885E-8</v>
      </c>
      <c r="FB28" s="40">
        <f t="shared" si="6"/>
        <v>-1.0810422663520185E-6</v>
      </c>
      <c r="FC28" s="40">
        <f t="shared" si="7"/>
        <v>-2.201148373795627E-6</v>
      </c>
      <c r="FD28" s="40">
        <f t="shared" si="8"/>
        <v>-2.0969229116505018E-6</v>
      </c>
      <c r="FE28" s="40">
        <f t="shared" si="9"/>
        <v>4.2754535538838183E-6</v>
      </c>
      <c r="FF28" s="40">
        <f t="shared" si="10"/>
        <v>-5.5219746986670894E-6</v>
      </c>
      <c r="FG28" s="40">
        <f t="shared" si="11"/>
        <v>-8.5347678554518029E-7</v>
      </c>
      <c r="FH28" s="40">
        <f t="shared" si="12"/>
        <v>-6.4770725143635417E-6</v>
      </c>
      <c r="FI28" s="40">
        <f t="shared" si="13"/>
        <v>-3.1647780908148134E-5</v>
      </c>
      <c r="FJ28" s="40">
        <f t="shared" si="14"/>
        <v>-1.9840346699719653E-5</v>
      </c>
      <c r="FK28" s="40">
        <f t="shared" si="15"/>
        <v>7.0700014965287582E-6</v>
      </c>
      <c r="FL28" s="40">
        <f t="shared" si="16"/>
        <v>0</v>
      </c>
      <c r="FM28" s="40">
        <f t="shared" si="17"/>
        <v>-1.045982359499923E-5</v>
      </c>
      <c r="FN28" s="40">
        <f t="shared" si="18"/>
        <v>1.0629667509285182E-5</v>
      </c>
      <c r="FO28" s="40">
        <f t="shared" si="19"/>
        <v>1.2928885813496007E-6</v>
      </c>
      <c r="FP28" s="40">
        <f t="shared" si="20"/>
        <v>1.8606080454530507E-5</v>
      </c>
      <c r="FQ28" s="40">
        <f t="shared" si="21"/>
        <v>4.8391754384124624E-5</v>
      </c>
      <c r="FR28" s="40">
        <f t="shared" si="22"/>
        <v>3.4845136001185491E-6</v>
      </c>
      <c r="FS28" s="40">
        <f t="shared" si="23"/>
        <v>2.7196046076794644E-5</v>
      </c>
      <c r="FT28" s="40">
        <f t="shared" si="24"/>
        <v>3.0539918638629675E-6</v>
      </c>
      <c r="FU28" s="40">
        <f t="shared" si="25"/>
        <v>8.6988923922961398E-2</v>
      </c>
      <c r="FV28" s="40">
        <f t="shared" si="26"/>
        <v>1.330639688903616E-5</v>
      </c>
      <c r="FW28" s="40">
        <f t="shared" si="27"/>
        <v>-7.9980037763472344E-4</v>
      </c>
      <c r="FX28" s="40">
        <f t="shared" si="28"/>
        <v>-8.8821308265089489E-7</v>
      </c>
      <c r="FY28" s="40">
        <f t="shared" si="29"/>
        <v>9.9647810814636406E-6</v>
      </c>
      <c r="FZ28" s="40">
        <f t="shared" si="30"/>
        <v>-3.2362268619664502E-5</v>
      </c>
      <c r="GA28" s="40">
        <f t="shared" si="31"/>
        <v>0</v>
      </c>
      <c r="GB28" s="40">
        <f t="shared" si="32"/>
        <v>0</v>
      </c>
      <c r="GC28" s="40">
        <f t="shared" si="33"/>
        <v>0</v>
      </c>
      <c r="GD28" s="40">
        <f t="shared" si="34"/>
        <v>0</v>
      </c>
      <c r="GE28" s="40">
        <f t="shared" si="35"/>
        <v>-3.4605622661285371E-5</v>
      </c>
      <c r="GF28" s="40">
        <f t="shared" si="36"/>
        <v>-5.6913237179786335E-6</v>
      </c>
      <c r="GG28" s="40">
        <f t="shared" si="37"/>
        <v>-1.1877157195501158E-5</v>
      </c>
      <c r="GH28" s="40">
        <f t="shared" si="38"/>
        <v>2.5973163769286719E-6</v>
      </c>
      <c r="GI28" s="40">
        <f t="shared" si="39"/>
        <v>-1.1680121532709972E-5</v>
      </c>
      <c r="GJ28" s="40">
        <f t="shared" si="40"/>
        <v>0</v>
      </c>
      <c r="GK28" s="40">
        <f t="shared" si="41"/>
        <v>0</v>
      </c>
      <c r="GL28" s="40">
        <f t="shared" si="42"/>
        <v>0</v>
      </c>
    </row>
    <row r="29" spans="1:194" x14ac:dyDescent="0.3">
      <c r="A29" s="17" t="s">
        <v>196</v>
      </c>
      <c r="B29" s="17">
        <v>9.334689225</v>
      </c>
      <c r="C29" s="17"/>
      <c r="D29" s="17">
        <v>4.4926638800000003</v>
      </c>
      <c r="E29" s="17">
        <v>0.23016211510000001</v>
      </c>
      <c r="F29" s="17">
        <v>0.22796629509999999</v>
      </c>
      <c r="G29" s="17">
        <v>20.244182068000001</v>
      </c>
      <c r="H29" s="17">
        <v>180.26631180000001</v>
      </c>
      <c r="I29" s="17">
        <v>9.5881053999999997E-3</v>
      </c>
      <c r="J29" s="17">
        <v>4.6190050000000001E-4</v>
      </c>
      <c r="K29" s="17">
        <v>1.082262E-6</v>
      </c>
      <c r="L29" s="17">
        <v>0.77646725019999996</v>
      </c>
      <c r="M29" s="17">
        <v>1.839903E-4</v>
      </c>
      <c r="N29" s="17">
        <v>2.9276199999999998E-6</v>
      </c>
      <c r="O29" s="17">
        <v>4.3930789999999999E-7</v>
      </c>
      <c r="P29" s="17">
        <v>2.5177400000000001E-5</v>
      </c>
      <c r="R29" s="17">
        <v>4.0724079999999998E-7</v>
      </c>
      <c r="S29" s="17">
        <v>6.8301099999999995E-7</v>
      </c>
      <c r="T29" s="17">
        <v>2.0071905285999998</v>
      </c>
      <c r="U29" s="17">
        <v>1.438534E-8</v>
      </c>
      <c r="V29" s="17">
        <v>3.0740000000000001E-6</v>
      </c>
      <c r="W29" s="17">
        <v>1.4266480000000001E-6</v>
      </c>
      <c r="X29" s="17">
        <v>1.445355E-6</v>
      </c>
      <c r="Y29" s="17">
        <v>1.284128E-4</v>
      </c>
      <c r="Z29" s="17">
        <v>4.425381E-4</v>
      </c>
      <c r="AA29" s="17">
        <v>2.4441399999999999E-6</v>
      </c>
      <c r="AB29" s="17">
        <v>4.1686079999999998E-7</v>
      </c>
      <c r="AC29" s="17">
        <v>0.4316016258</v>
      </c>
      <c r="AD29" s="17">
        <v>8.1127559999999997E-7</v>
      </c>
      <c r="AE29" s="17">
        <v>2.3023539999999999E-7</v>
      </c>
      <c r="AJ29" s="17">
        <v>4.5213399999999996E-6</v>
      </c>
      <c r="AK29" s="17">
        <v>0.17230536369999999</v>
      </c>
      <c r="AL29" s="17">
        <v>0.1140220438</v>
      </c>
      <c r="AM29" s="17">
        <v>3.7037710799999998E-2</v>
      </c>
      <c r="AN29" s="17">
        <v>3.8158870000000001E-7</v>
      </c>
      <c r="AR29" s="5"/>
      <c r="AS29" s="17" t="s">
        <v>196</v>
      </c>
      <c r="AT29" s="17">
        <v>0</v>
      </c>
      <c r="AU29" s="17">
        <v>0</v>
      </c>
      <c r="AV29" s="17">
        <v>4.6186991907857698E-4</v>
      </c>
      <c r="AW29" s="17">
        <v>9.5880976659204094E-3</v>
      </c>
      <c r="AX29" s="17">
        <v>9.5880976659204094E-3</v>
      </c>
      <c r="AY29" s="5">
        <v>1.6942805828469299E-7</v>
      </c>
      <c r="AZ29" s="17">
        <v>0</v>
      </c>
      <c r="BA29" s="5">
        <v>4.4377717885546998E-7</v>
      </c>
      <c r="BB29" s="5">
        <v>6.3853458776324498E-7</v>
      </c>
      <c r="BC29" s="17">
        <v>0.77646787307026499</v>
      </c>
      <c r="BD29" s="17">
        <v>0</v>
      </c>
      <c r="BE29" s="5">
        <v>6.8302198376957303E-7</v>
      </c>
      <c r="BF29" s="17">
        <v>1.8399646992201999E-4</v>
      </c>
      <c r="BG29" s="5">
        <v>7.0257995888379999E-7</v>
      </c>
      <c r="BH29" s="5">
        <v>2.22493758163991E-6</v>
      </c>
      <c r="BI29" s="17">
        <v>0</v>
      </c>
      <c r="BJ29" s="17">
        <v>957.49736692515603</v>
      </c>
      <c r="BK29" s="5">
        <v>4.3930742306276901E-7</v>
      </c>
      <c r="BL29" s="17">
        <v>0</v>
      </c>
      <c r="BM29" s="17">
        <v>0</v>
      </c>
      <c r="BN29" s="5">
        <v>2.5181751704448299E-5</v>
      </c>
      <c r="BO29" s="17">
        <v>0</v>
      </c>
      <c r="BP29" s="5">
        <v>1.44539160399477E-6</v>
      </c>
      <c r="BQ29" s="5">
        <v>8.1128841416029005E-7</v>
      </c>
      <c r="BR29" s="5">
        <v>2.3023304232323001E-7</v>
      </c>
      <c r="BS29" s="17">
        <v>9.3346790963254307</v>
      </c>
      <c r="BT29" s="5">
        <v>4.0724279306536099E-7</v>
      </c>
      <c r="BU29" s="17">
        <v>0.16215845320861699</v>
      </c>
      <c r="BV29" s="17">
        <v>59.802642209814799</v>
      </c>
      <c r="BW29" s="17">
        <v>0.29862097152400002</v>
      </c>
      <c r="BX29" s="17">
        <v>0.114020694730794</v>
      </c>
      <c r="BY29" s="17">
        <v>0.19473142158779</v>
      </c>
      <c r="BZ29" s="17">
        <v>0</v>
      </c>
      <c r="CA29" s="17">
        <v>2.0071832864188601</v>
      </c>
      <c r="CB29" s="17">
        <v>2.0071832864188601</v>
      </c>
      <c r="CC29" s="17">
        <v>0</v>
      </c>
      <c r="CD29" s="17">
        <v>0</v>
      </c>
      <c r="CE29" s="17">
        <v>3.70379977115197E-2</v>
      </c>
      <c r="CF29" s="5">
        <v>3.1647664178750601E-9</v>
      </c>
      <c r="CG29" s="5">
        <v>1.05020064904071E-8</v>
      </c>
      <c r="CH29" s="17">
        <v>0</v>
      </c>
      <c r="CI29" s="5">
        <v>2.6747340766216501E-7</v>
      </c>
      <c r="CJ29" s="17">
        <v>0</v>
      </c>
      <c r="CK29" s="17">
        <v>0</v>
      </c>
      <c r="CL29" s="5">
        <v>8.7503386291484297E-8</v>
      </c>
      <c r="CM29" s="17">
        <v>0</v>
      </c>
      <c r="CN29" s="5">
        <v>7.9930333945115702E-7</v>
      </c>
      <c r="CO29" s="5">
        <v>2.2753683096611998E-6</v>
      </c>
      <c r="CP29" s="5">
        <v>4.7080694676388899E-7</v>
      </c>
      <c r="CQ29" s="5">
        <v>9.5583590998528392E-7</v>
      </c>
      <c r="CR29" s="17">
        <v>1.2841386425260499E-4</v>
      </c>
      <c r="CS29" s="17">
        <v>0</v>
      </c>
      <c r="CT29" s="17">
        <v>4.4272167288577702E-4</v>
      </c>
      <c r="CU29" s="17">
        <v>0</v>
      </c>
      <c r="CV29" s="17">
        <v>0</v>
      </c>
      <c r="CW29" s="5">
        <v>1.0021296648423399E-6</v>
      </c>
      <c r="CX29" s="5">
        <v>1.44207410836819E-6</v>
      </c>
      <c r="CY29" s="17">
        <v>240.12856864917299</v>
      </c>
      <c r="CZ29" s="17">
        <v>4.0433920644631502</v>
      </c>
      <c r="DA29" s="17">
        <v>0.44926675286738799</v>
      </c>
      <c r="DB29" s="17">
        <v>4.49265881733053</v>
      </c>
      <c r="DC29" s="17">
        <v>0</v>
      </c>
      <c r="DD29" s="17">
        <v>0.35872333123342998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5">
        <v>4.5213142633531204E-6</v>
      </c>
      <c r="DK29" s="5">
        <v>5.45057733538362E-6</v>
      </c>
      <c r="DL29" s="17">
        <v>113.487935643463</v>
      </c>
      <c r="DM29" s="5">
        <v>7.3754923196481197E-6</v>
      </c>
      <c r="DN29" s="5">
        <v>1.9238804653956998E-5</v>
      </c>
      <c r="DO29" s="5">
        <v>4.6599458765301503E-5</v>
      </c>
      <c r="DP29" s="5">
        <v>1.0902749714777E-5</v>
      </c>
      <c r="DQ29" s="17">
        <v>1.28189237035445E-2</v>
      </c>
      <c r="DR29" s="5">
        <v>7.1922154797532904E-10</v>
      </c>
      <c r="DS29" s="5">
        <v>2.5650814332247501E-6</v>
      </c>
      <c r="DT29" s="17">
        <v>0.23016176963177301</v>
      </c>
      <c r="DU29" s="17">
        <v>0.22796598045977401</v>
      </c>
      <c r="DV29" s="17">
        <v>2.19578917199909E-3</v>
      </c>
      <c r="DW29" s="17">
        <v>0</v>
      </c>
      <c r="DX29" s="17">
        <v>0</v>
      </c>
      <c r="DY29" s="17">
        <v>0.149312493041662</v>
      </c>
      <c r="DZ29" s="17">
        <v>0</v>
      </c>
      <c r="EA29" s="17">
        <v>3.3070384761652799E-3</v>
      </c>
      <c r="EB29" s="5">
        <v>3.1103096942740297E-5</v>
      </c>
      <c r="EC29" s="17">
        <v>6.4171640845031303E-4</v>
      </c>
      <c r="ED29" s="17">
        <v>8.2675816950236302E-3</v>
      </c>
      <c r="EE29" s="5">
        <v>4.1654027417781099E-7</v>
      </c>
      <c r="EF29" s="17">
        <v>55.807209609365003</v>
      </c>
      <c r="EG29" s="5">
        <v>1.6993009143669699E-5</v>
      </c>
      <c r="EH29" s="17">
        <v>5.34779988646195E-2</v>
      </c>
      <c r="EI29" s="17">
        <v>0</v>
      </c>
      <c r="EJ29" s="17">
        <v>20.244165038883899</v>
      </c>
      <c r="EK29" s="17">
        <v>3.7096306642794898</v>
      </c>
      <c r="EL29" s="5">
        <v>3.8158847787937298E-7</v>
      </c>
      <c r="EM29" s="17">
        <v>0</v>
      </c>
      <c r="EN29" s="17">
        <v>0</v>
      </c>
      <c r="EO29" s="17">
        <v>4.8326300331197203</v>
      </c>
      <c r="EP29" s="17">
        <v>0.43160299841640998</v>
      </c>
      <c r="EQ29" s="17">
        <v>4.2866457545263602E-3</v>
      </c>
      <c r="ER29" s="17">
        <v>180.26620512905299</v>
      </c>
      <c r="ES29" s="17">
        <v>0.17230528961956201</v>
      </c>
      <c r="ET29" s="17">
        <v>5.4993223085055902</v>
      </c>
      <c r="EU29" s="17"/>
      <c r="EV29" s="26">
        <f t="shared" si="0"/>
        <v>1.3320775709305268</v>
      </c>
      <c r="EW29" s="40">
        <f t="shared" si="1"/>
        <v>-1.085057501663903E-6</v>
      </c>
      <c r="EX29" s="40">
        <f t="shared" si="2"/>
        <v>0</v>
      </c>
      <c r="EY29" s="40">
        <f t="shared" si="3"/>
        <v>-1.1268747463726668E-6</v>
      </c>
      <c r="EZ29" s="40">
        <f t="shared" si="4"/>
        <v>-1.5009778079574934E-6</v>
      </c>
      <c r="FA29" s="40">
        <f t="shared" si="5"/>
        <v>-1.3802050248111308E-6</v>
      </c>
      <c r="FB29" s="40">
        <f t="shared" si="6"/>
        <v>-8.4118568209082706E-7</v>
      </c>
      <c r="FC29" s="40">
        <f t="shared" si="7"/>
        <v>-5.9174088577230342E-7</v>
      </c>
      <c r="FD29" s="40">
        <f t="shared" si="8"/>
        <v>-8.0663272540807946E-7</v>
      </c>
      <c r="FE29" s="40">
        <f t="shared" si="9"/>
        <v>-6.6206729421245053E-5</v>
      </c>
      <c r="FF29" s="40">
        <f t="shared" si="10"/>
        <v>4.5983891807067643E-5</v>
      </c>
      <c r="FG29" s="40">
        <f t="shared" si="11"/>
        <v>8.021848505161622E-7</v>
      </c>
      <c r="FH29" s="40">
        <f t="shared" si="12"/>
        <v>3.3533952713757019E-5</v>
      </c>
      <c r="FI29" s="40">
        <f t="shared" si="13"/>
        <v>-3.4997532565682083E-5</v>
      </c>
      <c r="FJ29" s="40">
        <f t="shared" si="14"/>
        <v>-1.0856559396663017E-6</v>
      </c>
      <c r="FK29" s="40">
        <f t="shared" si="15"/>
        <v>1.7284169327645387E-4</v>
      </c>
      <c r="FL29" s="40">
        <f t="shared" si="16"/>
        <v>0</v>
      </c>
      <c r="FM29" s="40">
        <f t="shared" si="17"/>
        <v>4.8940709305392598E-6</v>
      </c>
      <c r="FN29" s="40">
        <f t="shared" si="18"/>
        <v>1.6081394842960059E-5</v>
      </c>
      <c r="FO29" s="40">
        <f t="shared" si="19"/>
        <v>-3.6081184304554263E-6</v>
      </c>
      <c r="FP29" s="40">
        <f t="shared" si="20"/>
        <v>4.5494667313273665E-5</v>
      </c>
      <c r="FQ29" s="40">
        <f t="shared" si="21"/>
        <v>2.1849353036974925E-4</v>
      </c>
      <c r="FR29" s="40">
        <f t="shared" si="22"/>
        <v>-3.6051295253794804E-6</v>
      </c>
      <c r="FS29" s="40">
        <f t="shared" si="23"/>
        <v>2.5325262492607998E-5</v>
      </c>
      <c r="FT29" s="40">
        <f t="shared" si="24"/>
        <v>8.2877454972433835E-6</v>
      </c>
      <c r="FU29" s="40">
        <f t="shared" si="25"/>
        <v>4.1481826260161505E-4</v>
      </c>
      <c r="FV29" s="40">
        <f t="shared" si="26"/>
        <v>2.60922903475371E-5</v>
      </c>
      <c r="FW29" s="40">
        <f t="shared" si="27"/>
        <v>-7.6890372562971943E-4</v>
      </c>
      <c r="FX29" s="40">
        <f t="shared" si="28"/>
        <v>3.1802855409403793E-6</v>
      </c>
      <c r="FY29" s="40">
        <f t="shared" si="29"/>
        <v>1.5795076654692302E-5</v>
      </c>
      <c r="FZ29" s="40">
        <f t="shared" si="30"/>
        <v>-1.0240287853133306E-5</v>
      </c>
      <c r="GA29" s="40">
        <f t="shared" si="31"/>
        <v>0</v>
      </c>
      <c r="GB29" s="40">
        <f t="shared" si="32"/>
        <v>0</v>
      </c>
      <c r="GC29" s="40">
        <f t="shared" si="33"/>
        <v>0</v>
      </c>
      <c r="GD29" s="40">
        <f t="shared" si="34"/>
        <v>0</v>
      </c>
      <c r="GE29" s="40">
        <f t="shared" si="35"/>
        <v>-5.6922608959391188E-6</v>
      </c>
      <c r="GF29" s="40">
        <f t="shared" si="36"/>
        <v>-4.2993692353877485E-7</v>
      </c>
      <c r="GG29" s="40">
        <f t="shared" si="37"/>
        <v>-1.1831652556290641E-5</v>
      </c>
      <c r="GH29" s="40">
        <f t="shared" si="38"/>
        <v>7.7464701112714427E-6</v>
      </c>
      <c r="GI29" s="40">
        <f t="shared" si="39"/>
        <v>-5.8209435193447782E-7</v>
      </c>
      <c r="GJ29" s="40">
        <f t="shared" si="40"/>
        <v>0</v>
      </c>
      <c r="GK29" s="40">
        <f t="shared" si="41"/>
        <v>0</v>
      </c>
      <c r="GL29" s="40">
        <f t="shared" si="42"/>
        <v>0</v>
      </c>
    </row>
    <row r="30" spans="1:194" x14ac:dyDescent="0.3">
      <c r="A30" s="17"/>
      <c r="B30" s="17"/>
      <c r="C30" s="17"/>
      <c r="D30" s="17"/>
      <c r="E30" s="17"/>
      <c r="F30" s="17"/>
      <c r="G30" s="17"/>
      <c r="H30" s="17"/>
      <c r="AR30" s="5"/>
      <c r="AS30" s="17"/>
      <c r="AV30" s="17"/>
      <c r="AW30" s="17"/>
      <c r="AX30" s="17"/>
      <c r="AY30" s="17"/>
      <c r="BC30" s="17"/>
      <c r="BE30" s="17"/>
      <c r="BF30" s="17"/>
      <c r="BG30" s="17"/>
      <c r="BH30" s="17"/>
      <c r="BJ30" s="17"/>
      <c r="BK30" s="17"/>
      <c r="BN30" s="17"/>
      <c r="BP30" s="17"/>
      <c r="BQ30" s="17"/>
      <c r="BR30" s="17"/>
      <c r="BS30" s="17"/>
      <c r="BT30" s="17"/>
      <c r="BU30" s="17"/>
      <c r="BV30" s="17"/>
      <c r="BY30" s="17"/>
      <c r="CA30" s="17"/>
      <c r="CB30" s="17"/>
      <c r="CF30" s="17"/>
      <c r="CG30" s="17"/>
      <c r="CH30" s="17"/>
      <c r="CI30" s="17"/>
      <c r="CJ30" s="17"/>
      <c r="CN30" s="17"/>
      <c r="CO30" s="17"/>
      <c r="CP30" s="17"/>
      <c r="CQ30" s="17"/>
      <c r="CR30" s="17"/>
      <c r="CT30" s="17"/>
      <c r="CW30" s="17"/>
      <c r="CX30" s="17"/>
      <c r="CZ30" s="17"/>
      <c r="DA30" s="17"/>
      <c r="DB30" s="17"/>
      <c r="DC30" s="17"/>
      <c r="DD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G30" s="17"/>
      <c r="EH30" s="17"/>
      <c r="EI30" s="17"/>
      <c r="EJ30" s="17"/>
      <c r="EM30" s="17"/>
      <c r="EN30" s="17"/>
      <c r="EO30" s="17"/>
      <c r="EP30" s="17"/>
      <c r="EQ30" s="17"/>
      <c r="ER30" s="17"/>
      <c r="ET30" s="17"/>
      <c r="EU30" s="17"/>
      <c r="EV30" s="26" t="e">
        <f t="shared" si="0"/>
        <v>#DIV/0!</v>
      </c>
      <c r="EW30" s="40">
        <f t="shared" si="1"/>
        <v>0</v>
      </c>
      <c r="EX30" s="40">
        <f t="shared" si="2"/>
        <v>0</v>
      </c>
      <c r="EY30" s="40">
        <f t="shared" si="3"/>
        <v>0</v>
      </c>
      <c r="EZ30" s="40">
        <f t="shared" si="4"/>
        <v>0</v>
      </c>
      <c r="FA30" s="40">
        <f t="shared" si="5"/>
        <v>0</v>
      </c>
      <c r="FB30" s="40">
        <f t="shared" si="6"/>
        <v>0</v>
      </c>
      <c r="FC30" s="40">
        <f t="shared" si="7"/>
        <v>0</v>
      </c>
      <c r="FD30" s="40">
        <f t="shared" si="8"/>
        <v>0</v>
      </c>
      <c r="FE30" s="40">
        <f t="shared" si="9"/>
        <v>0</v>
      </c>
      <c r="FF30" s="40">
        <f t="shared" si="10"/>
        <v>0</v>
      </c>
      <c r="FG30" s="40">
        <f t="shared" si="11"/>
        <v>0</v>
      </c>
      <c r="FH30" s="40">
        <f t="shared" si="12"/>
        <v>0</v>
      </c>
      <c r="FI30" s="40">
        <f t="shared" si="13"/>
        <v>0</v>
      </c>
      <c r="FJ30" s="40">
        <f t="shared" si="14"/>
        <v>0</v>
      </c>
      <c r="FK30" s="40">
        <f t="shared" si="15"/>
        <v>0</v>
      </c>
      <c r="FL30" s="40">
        <f t="shared" si="16"/>
        <v>0</v>
      </c>
      <c r="FM30" s="40">
        <f t="shared" si="17"/>
        <v>0</v>
      </c>
      <c r="FN30" s="40">
        <f t="shared" si="18"/>
        <v>0</v>
      </c>
      <c r="FO30" s="40">
        <f t="shared" si="19"/>
        <v>0</v>
      </c>
      <c r="FP30" s="40">
        <f t="shared" si="20"/>
        <v>0</v>
      </c>
      <c r="FQ30" s="40">
        <f t="shared" si="21"/>
        <v>0</v>
      </c>
      <c r="FR30" s="40">
        <f t="shared" si="22"/>
        <v>0</v>
      </c>
      <c r="FS30" s="40">
        <f t="shared" si="23"/>
        <v>0</v>
      </c>
      <c r="FT30" s="40">
        <f t="shared" si="24"/>
        <v>0</v>
      </c>
      <c r="FU30" s="40">
        <f t="shared" si="25"/>
        <v>0</v>
      </c>
      <c r="FV30" s="40">
        <f t="shared" si="26"/>
        <v>0</v>
      </c>
      <c r="FW30" s="40">
        <f t="shared" si="27"/>
        <v>0</v>
      </c>
      <c r="FX30" s="40">
        <f t="shared" si="28"/>
        <v>0</v>
      </c>
      <c r="FY30" s="40">
        <f t="shared" si="29"/>
        <v>0</v>
      </c>
      <c r="FZ30" s="40">
        <f t="shared" si="30"/>
        <v>0</v>
      </c>
      <c r="GA30" s="40">
        <f t="shared" si="31"/>
        <v>0</v>
      </c>
      <c r="GB30" s="40">
        <f t="shared" si="32"/>
        <v>0</v>
      </c>
      <c r="GC30" s="40">
        <f t="shared" si="33"/>
        <v>0</v>
      </c>
      <c r="GD30" s="40">
        <f t="shared" si="34"/>
        <v>0</v>
      </c>
      <c r="GE30" s="40">
        <f t="shared" si="35"/>
        <v>0</v>
      </c>
      <c r="GF30" s="40">
        <f t="shared" si="36"/>
        <v>0</v>
      </c>
      <c r="GG30" s="40">
        <f t="shared" si="37"/>
        <v>0</v>
      </c>
      <c r="GH30" s="40">
        <f t="shared" si="38"/>
        <v>0</v>
      </c>
      <c r="GI30" s="40">
        <f t="shared" si="39"/>
        <v>0</v>
      </c>
      <c r="GJ30" s="40">
        <f t="shared" si="40"/>
        <v>0</v>
      </c>
      <c r="GK30" s="40">
        <f t="shared" si="41"/>
        <v>0</v>
      </c>
      <c r="GL30" s="40">
        <f t="shared" si="42"/>
        <v>0</v>
      </c>
    </row>
    <row r="31" spans="1:194" x14ac:dyDescent="0.3">
      <c r="A31" s="17"/>
      <c r="B31" s="17"/>
      <c r="C31" s="17"/>
      <c r="D31" s="17"/>
      <c r="E31" s="17"/>
      <c r="F31" s="17"/>
      <c r="G31" s="17"/>
      <c r="H31" s="17"/>
      <c r="AR31" s="5"/>
      <c r="AS31" s="17"/>
      <c r="AV31" s="17"/>
      <c r="AW31" s="17"/>
      <c r="AX31" s="17"/>
      <c r="AY31" s="17"/>
      <c r="BC31" s="17"/>
      <c r="BE31" s="17"/>
      <c r="BF31" s="17"/>
      <c r="BG31" s="17"/>
      <c r="BH31" s="17"/>
      <c r="BJ31" s="17"/>
      <c r="BK31" s="17"/>
      <c r="BN31" s="17"/>
      <c r="BP31" s="17"/>
      <c r="BQ31" s="17"/>
      <c r="BR31" s="17"/>
      <c r="BS31" s="17"/>
      <c r="BT31" s="17"/>
      <c r="BU31" s="17"/>
      <c r="BV31" s="17"/>
      <c r="BY31" s="17"/>
      <c r="CA31" s="17"/>
      <c r="CB31" s="17"/>
      <c r="CF31" s="17"/>
      <c r="CG31" s="17"/>
      <c r="CH31" s="17"/>
      <c r="CI31" s="17"/>
      <c r="CJ31" s="17"/>
      <c r="CN31" s="17"/>
      <c r="CO31" s="17"/>
      <c r="CP31" s="17"/>
      <c r="CQ31" s="17"/>
      <c r="CR31" s="17"/>
      <c r="CT31" s="17"/>
      <c r="CW31" s="17"/>
      <c r="CX31" s="17"/>
      <c r="CZ31" s="17"/>
      <c r="DA31" s="17"/>
      <c r="DB31" s="17"/>
      <c r="DC31" s="17"/>
      <c r="DD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G31" s="17"/>
      <c r="EH31" s="17"/>
      <c r="EI31" s="17"/>
      <c r="EJ31" s="17"/>
      <c r="EM31" s="17"/>
      <c r="EN31" s="17"/>
      <c r="EO31" s="17"/>
      <c r="EP31" s="17"/>
      <c r="EQ31" s="17"/>
      <c r="ER31" s="17"/>
      <c r="ET31" s="17"/>
      <c r="EU31" s="17"/>
      <c r="EV31" s="26" t="e">
        <f t="shared" si="0"/>
        <v>#DIV/0!</v>
      </c>
      <c r="EW31" s="40">
        <f t="shared" si="1"/>
        <v>0</v>
      </c>
      <c r="EX31" s="40">
        <f t="shared" si="2"/>
        <v>0</v>
      </c>
      <c r="EY31" s="40">
        <f t="shared" si="3"/>
        <v>0</v>
      </c>
      <c r="EZ31" s="40">
        <f t="shared" si="4"/>
        <v>0</v>
      </c>
      <c r="FA31" s="40">
        <f t="shared" si="5"/>
        <v>0</v>
      </c>
      <c r="FB31" s="40">
        <f t="shared" si="6"/>
        <v>0</v>
      </c>
      <c r="FC31" s="40">
        <f t="shared" si="7"/>
        <v>0</v>
      </c>
      <c r="FD31" s="40">
        <f t="shared" si="8"/>
        <v>0</v>
      </c>
      <c r="FE31" s="40">
        <f t="shared" si="9"/>
        <v>0</v>
      </c>
      <c r="FF31" s="40">
        <f t="shared" si="10"/>
        <v>0</v>
      </c>
      <c r="FG31" s="40">
        <f t="shared" si="11"/>
        <v>0</v>
      </c>
      <c r="FH31" s="40">
        <f t="shared" si="12"/>
        <v>0</v>
      </c>
      <c r="FI31" s="40">
        <f t="shared" si="13"/>
        <v>0</v>
      </c>
      <c r="FJ31" s="40">
        <f t="shared" si="14"/>
        <v>0</v>
      </c>
      <c r="FK31" s="40">
        <f t="shared" si="15"/>
        <v>0</v>
      </c>
      <c r="FL31" s="40">
        <f t="shared" si="16"/>
        <v>0</v>
      </c>
      <c r="FM31" s="40">
        <f t="shared" si="17"/>
        <v>0</v>
      </c>
      <c r="FN31" s="40">
        <f t="shared" si="18"/>
        <v>0</v>
      </c>
      <c r="FO31" s="40">
        <f t="shared" si="19"/>
        <v>0</v>
      </c>
      <c r="FP31" s="40">
        <f t="shared" si="20"/>
        <v>0</v>
      </c>
      <c r="FQ31" s="40">
        <f t="shared" si="21"/>
        <v>0</v>
      </c>
      <c r="FR31" s="40">
        <f t="shared" si="22"/>
        <v>0</v>
      </c>
      <c r="FS31" s="40">
        <f t="shared" si="23"/>
        <v>0</v>
      </c>
      <c r="FT31" s="40">
        <f t="shared" si="24"/>
        <v>0</v>
      </c>
      <c r="FU31" s="40">
        <f t="shared" si="25"/>
        <v>0</v>
      </c>
      <c r="FV31" s="40">
        <f t="shared" si="26"/>
        <v>0</v>
      </c>
      <c r="FW31" s="40">
        <f t="shared" si="27"/>
        <v>0</v>
      </c>
      <c r="FX31" s="40">
        <f t="shared" si="28"/>
        <v>0</v>
      </c>
      <c r="FY31" s="40">
        <f t="shared" si="29"/>
        <v>0</v>
      </c>
      <c r="FZ31" s="40">
        <f t="shared" si="30"/>
        <v>0</v>
      </c>
      <c r="GA31" s="40">
        <f t="shared" si="31"/>
        <v>0</v>
      </c>
      <c r="GB31" s="40">
        <f t="shared" si="32"/>
        <v>0</v>
      </c>
      <c r="GC31" s="40">
        <f t="shared" si="33"/>
        <v>0</v>
      </c>
      <c r="GD31" s="40">
        <f t="shared" si="34"/>
        <v>0</v>
      </c>
      <c r="GE31" s="40">
        <f t="shared" si="35"/>
        <v>0</v>
      </c>
      <c r="GF31" s="40">
        <f t="shared" si="36"/>
        <v>0</v>
      </c>
      <c r="GG31" s="40">
        <f t="shared" si="37"/>
        <v>0</v>
      </c>
      <c r="GH31" s="40">
        <f t="shared" si="38"/>
        <v>0</v>
      </c>
      <c r="GI31" s="40">
        <f t="shared" si="39"/>
        <v>0</v>
      </c>
      <c r="GJ31" s="40">
        <f t="shared" si="40"/>
        <v>0</v>
      </c>
      <c r="GK31" s="40">
        <f t="shared" si="41"/>
        <v>0</v>
      </c>
      <c r="GL31" s="40">
        <f t="shared" si="42"/>
        <v>0</v>
      </c>
    </row>
    <row r="32" spans="1:194" x14ac:dyDescent="0.3">
      <c r="A32" s="17" t="s">
        <v>199</v>
      </c>
      <c r="B32" s="17">
        <v>78757.106604000001</v>
      </c>
      <c r="C32" s="17">
        <v>11.372781648</v>
      </c>
      <c r="D32" s="17">
        <v>120851.47652</v>
      </c>
      <c r="E32" s="17">
        <v>3351.8820808</v>
      </c>
      <c r="F32" s="17">
        <v>3293.3664173000002</v>
      </c>
      <c r="G32" s="17">
        <v>79535.047233000005</v>
      </c>
      <c r="H32" s="17">
        <v>295050.93456000002</v>
      </c>
      <c r="I32" s="17">
        <v>1428.2238728</v>
      </c>
      <c r="J32" s="17">
        <v>1051.1509563</v>
      </c>
      <c r="K32" s="17">
        <v>2.3185082900000001E-2</v>
      </c>
      <c r="L32" s="17">
        <v>3768.0335810000001</v>
      </c>
      <c r="M32" s="17">
        <v>269.33628993000002</v>
      </c>
      <c r="N32" s="17">
        <v>7.8023866499999997E-2</v>
      </c>
      <c r="O32" s="17">
        <v>5.5003185241999999</v>
      </c>
      <c r="P32" s="17">
        <v>0.67100524419999996</v>
      </c>
      <c r="Q32" s="17">
        <v>1.0614E-5</v>
      </c>
      <c r="R32" s="17">
        <v>5.0987981158000002</v>
      </c>
      <c r="S32" s="17">
        <v>8.5515697670000002</v>
      </c>
      <c r="T32" s="17">
        <v>10737.181124999999</v>
      </c>
      <c r="U32" s="17">
        <v>3.081739E-4</v>
      </c>
      <c r="V32" s="17">
        <v>8.1925064199999995E-2</v>
      </c>
      <c r="W32" s="17">
        <v>4.9752330499999997E-2</v>
      </c>
      <c r="X32" s="17">
        <v>17.908454646999999</v>
      </c>
      <c r="Y32" s="17">
        <v>1217.6109517</v>
      </c>
      <c r="Z32" s="17">
        <v>52.456433957999998</v>
      </c>
      <c r="AA32" s="17">
        <v>8.6988152999999999E-2</v>
      </c>
      <c r="AB32" s="17">
        <v>5.2190101002000002</v>
      </c>
      <c r="AC32" s="17">
        <v>2002.8423921999999</v>
      </c>
      <c r="AD32" s="17">
        <v>10.109958788</v>
      </c>
      <c r="AE32" s="17">
        <v>2.8737259443999998</v>
      </c>
      <c r="AF32" s="17">
        <v>0.49272611449999998</v>
      </c>
      <c r="AG32" s="17">
        <v>1.71805E-4</v>
      </c>
      <c r="AH32" s="17">
        <v>6.0793755999999999E-3</v>
      </c>
      <c r="AI32" s="17">
        <v>5.5196508000000003E-3</v>
      </c>
      <c r="AJ32" s="17">
        <v>56.902626499999997</v>
      </c>
      <c r="AK32" s="17">
        <v>534.71024599999998</v>
      </c>
      <c r="AL32" s="17">
        <v>108.58345426</v>
      </c>
      <c r="AM32" s="17">
        <v>41.743231239000004</v>
      </c>
      <c r="AN32" s="17">
        <v>4.7754692551</v>
      </c>
      <c r="AO32" s="17">
        <v>1.0548426000000001E-3</v>
      </c>
      <c r="AS32" s="17" t="s">
        <v>199</v>
      </c>
      <c r="AT32" s="17">
        <v>0</v>
      </c>
      <c r="AU32" s="17">
        <v>0</v>
      </c>
      <c r="AV32" s="17">
        <v>1051.1364895254801</v>
      </c>
      <c r="AW32" s="17">
        <v>1428.20818518228</v>
      </c>
      <c r="AX32" s="17">
        <v>1428.20818518228</v>
      </c>
      <c r="AY32" s="17">
        <v>3.2164990179339901</v>
      </c>
      <c r="AZ32" s="17">
        <v>0</v>
      </c>
      <c r="BA32" s="17">
        <v>9.5058645570638804E-3</v>
      </c>
      <c r="BB32" s="17">
        <v>1.36792018044831E-2</v>
      </c>
      <c r="BC32" s="17">
        <v>3767.98974308073</v>
      </c>
      <c r="BD32" s="17">
        <v>1.0548342885507501E-3</v>
      </c>
      <c r="BE32" s="17">
        <v>8.5515361798747396</v>
      </c>
      <c r="BF32" s="17">
        <v>269.33603566341998</v>
      </c>
      <c r="BG32" s="17">
        <v>1.87256840545202E-2</v>
      </c>
      <c r="BH32" s="17">
        <v>5.92980192000526E-2</v>
      </c>
      <c r="BI32" s="17">
        <v>0</v>
      </c>
      <c r="BJ32" s="17">
        <v>1799798.8579132601</v>
      </c>
      <c r="BK32" s="17">
        <v>5.5002986486272301</v>
      </c>
      <c r="BL32" s="5">
        <v>3.0780816250268598E-6</v>
      </c>
      <c r="BM32" s="5">
        <v>7.5360940601972102E-6</v>
      </c>
      <c r="BN32" s="17">
        <v>0.67100412991356895</v>
      </c>
      <c r="BO32" s="17">
        <v>0</v>
      </c>
      <c r="BP32" s="17">
        <v>17.908460213951201</v>
      </c>
      <c r="BQ32" s="17">
        <v>10.1099511599307</v>
      </c>
      <c r="BR32" s="17">
        <v>2.87372153159912</v>
      </c>
      <c r="BS32" s="17">
        <v>78756.764493636801</v>
      </c>
      <c r="BT32" s="17">
        <v>5.09878644924596</v>
      </c>
      <c r="BU32" s="17">
        <v>1251.7290683319</v>
      </c>
      <c r="BV32" s="17">
        <v>89498.740319859193</v>
      </c>
      <c r="BW32" s="17">
        <v>1236.26855380355</v>
      </c>
      <c r="BX32" s="17">
        <v>108.58247972350399</v>
      </c>
      <c r="BY32" s="17">
        <v>71.953538956523005</v>
      </c>
      <c r="BZ32" s="17">
        <v>0</v>
      </c>
      <c r="CA32" s="17">
        <v>10736.810355244501</v>
      </c>
      <c r="CB32" s="17">
        <v>10736.810355244501</v>
      </c>
      <c r="CC32" s="17">
        <v>0</v>
      </c>
      <c r="CD32" s="17">
        <v>0</v>
      </c>
      <c r="CE32" s="17">
        <v>41.743222862853202</v>
      </c>
      <c r="CF32" s="5">
        <v>6.7797528461628205E-5</v>
      </c>
      <c r="CG32" s="17">
        <v>2.2497039934016701E-4</v>
      </c>
      <c r="CH32" s="17">
        <v>0</v>
      </c>
      <c r="CI32" s="17">
        <v>4.6428313525388498</v>
      </c>
      <c r="CJ32" s="17">
        <v>4.9354748691519602E-2</v>
      </c>
      <c r="CK32" s="17">
        <v>0</v>
      </c>
      <c r="CL32" s="17">
        <v>1.1153837999007501</v>
      </c>
      <c r="CM32" s="17">
        <v>0</v>
      </c>
      <c r="CN32" s="17">
        <v>2.13004661342504E-2</v>
      </c>
      <c r="CO32" s="17">
        <v>6.0624557569845097E-2</v>
      </c>
      <c r="CP32" s="17">
        <v>1.6418315709695298E-2</v>
      </c>
      <c r="CQ32" s="17">
        <v>3.3334085465478301E-2</v>
      </c>
      <c r="CR32" s="17">
        <v>1217.6099872812599</v>
      </c>
      <c r="CS32" s="17">
        <v>0</v>
      </c>
      <c r="CT32" s="17">
        <v>54.583780894113602</v>
      </c>
      <c r="CU32" s="17">
        <v>11.372800347889299</v>
      </c>
      <c r="CV32" s="17">
        <v>0</v>
      </c>
      <c r="CW32" s="17">
        <v>3.56651804692538E-2</v>
      </c>
      <c r="CX32" s="17">
        <v>5.13229876772653E-2</v>
      </c>
      <c r="CY32" s="17">
        <v>383930.38093356899</v>
      </c>
      <c r="CZ32" s="17">
        <v>108765.37748441601</v>
      </c>
      <c r="DA32" s="17">
        <v>12085.031967819101</v>
      </c>
      <c r="DB32" s="17">
        <v>120850.40945223501</v>
      </c>
      <c r="DC32" s="17">
        <v>0</v>
      </c>
      <c r="DD32" s="17">
        <v>1055.1309615176899</v>
      </c>
      <c r="DE32" s="17">
        <v>0</v>
      </c>
      <c r="DF32" s="17">
        <v>0.49272755315398598</v>
      </c>
      <c r="DG32" s="17">
        <v>1.7180289477449401E-4</v>
      </c>
      <c r="DH32" s="17">
        <v>6.07952716396326E-3</v>
      </c>
      <c r="DI32" s="17">
        <v>5.5197878258569002E-3</v>
      </c>
      <c r="DJ32" s="17">
        <v>56.901986898403202</v>
      </c>
      <c r="DK32" s="17">
        <v>12.040719463395</v>
      </c>
      <c r="DL32" s="17">
        <v>197232.00567310801</v>
      </c>
      <c r="DM32" s="17">
        <v>16.290404290965899</v>
      </c>
      <c r="DN32" s="17">
        <v>42.4966876607307</v>
      </c>
      <c r="DO32" s="17">
        <v>102.93638315007399</v>
      </c>
      <c r="DP32" s="17">
        <v>24.081467556562298</v>
      </c>
      <c r="DQ32" s="17">
        <v>100.90991053070699</v>
      </c>
      <c r="DR32" s="5">
        <v>1.54093275792699E-5</v>
      </c>
      <c r="DS32" s="17">
        <v>5.6662360981497697</v>
      </c>
      <c r="DT32" s="17">
        <v>3351.8758954629898</v>
      </c>
      <c r="DU32" s="17">
        <v>3293.3587779197201</v>
      </c>
      <c r="DV32" s="17">
        <v>58.517117543279603</v>
      </c>
      <c r="DW32" s="17">
        <v>0</v>
      </c>
      <c r="DX32" s="17">
        <v>0</v>
      </c>
      <c r="DY32" s="17">
        <v>1220.0595376257299</v>
      </c>
      <c r="DZ32" s="17">
        <v>0</v>
      </c>
      <c r="EA32" s="17">
        <v>301.29197138841499</v>
      </c>
      <c r="EB32" s="17">
        <v>68.703002927958295</v>
      </c>
      <c r="EC32" s="17">
        <v>41.750663981437</v>
      </c>
      <c r="ED32" s="17">
        <v>753.23034119391298</v>
      </c>
      <c r="EE32" s="17">
        <v>5.2148370135345603</v>
      </c>
      <c r="EF32" s="17">
        <v>77749.901645825099</v>
      </c>
      <c r="EG32" s="17">
        <v>37.538736848051997</v>
      </c>
      <c r="EH32" s="17">
        <v>566.362715203623</v>
      </c>
      <c r="EI32" s="17">
        <v>0</v>
      </c>
      <c r="EJ32" s="17">
        <v>79534.391499203295</v>
      </c>
      <c r="EK32" s="17">
        <v>11476.176924088601</v>
      </c>
      <c r="EL32" s="17">
        <v>4.7754511940864104</v>
      </c>
      <c r="EM32" s="17">
        <v>0</v>
      </c>
      <c r="EN32" s="17">
        <v>0</v>
      </c>
      <c r="EO32" s="17">
        <v>2528.6416619450101</v>
      </c>
      <c r="EP32" s="17">
        <v>2002.8064614617499</v>
      </c>
      <c r="EQ32" s="17">
        <v>2.8947026801352401E-3</v>
      </c>
      <c r="ER32" s="17">
        <v>295036.637547247</v>
      </c>
      <c r="ES32" s="17">
        <v>534.70699329775005</v>
      </c>
      <c r="ET32" s="17">
        <v>1350.75370005743</v>
      </c>
      <c r="EU32" s="17"/>
      <c r="EV32" s="26">
        <f t="shared" si="0"/>
        <v>1.3012973037021092</v>
      </c>
      <c r="EW32" s="40">
        <f t="shared" si="1"/>
        <v>-4.3438665785323667E-6</v>
      </c>
      <c r="EX32" s="40">
        <f t="shared" si="2"/>
        <v>1.6442669768960869E-6</v>
      </c>
      <c r="EY32" s="40">
        <f t="shared" si="3"/>
        <v>-8.8295798753762504E-6</v>
      </c>
      <c r="EZ32" s="40">
        <f t="shared" si="4"/>
        <v>-1.845332521002377E-6</v>
      </c>
      <c r="FA32" s="40">
        <f t="shared" si="5"/>
        <v>-2.3196265802661243E-6</v>
      </c>
      <c r="FB32" s="40">
        <f t="shared" si="6"/>
        <v>-8.2445892662726849E-6</v>
      </c>
      <c r="FC32" s="40">
        <f t="shared" si="7"/>
        <v>-4.8456083605864973E-5</v>
      </c>
      <c r="FD32" s="40">
        <f t="shared" si="8"/>
        <v>-1.0984004691960159E-5</v>
      </c>
      <c r="FE32" s="40">
        <f t="shared" si="9"/>
        <v>-1.3762794423726424E-5</v>
      </c>
      <c r="FF32" s="40">
        <f t="shared" si="10"/>
        <v>-7.1332300564129408E-7</v>
      </c>
      <c r="FG32" s="40">
        <f t="shared" si="11"/>
        <v>-1.1634163636748573E-5</v>
      </c>
      <c r="FH32" s="40">
        <f t="shared" si="12"/>
        <v>-9.4404872105958337E-7</v>
      </c>
      <c r="FI32" s="40">
        <f t="shared" si="13"/>
        <v>-2.0922499039435404E-6</v>
      </c>
      <c r="FJ32" s="40">
        <f t="shared" si="14"/>
        <v>-3.6135312313980798E-6</v>
      </c>
      <c r="FK32" s="40">
        <f t="shared" si="15"/>
        <v>-1.6606225370753963E-6</v>
      </c>
      <c r="FL32" s="40">
        <f t="shared" si="16"/>
        <v>1.6552216324593486E-5</v>
      </c>
      <c r="FM32" s="40">
        <f t="shared" si="17"/>
        <v>-2.2880988372566472E-6</v>
      </c>
      <c r="FN32" s="40">
        <f t="shared" si="18"/>
        <v>-3.9275976429721702E-6</v>
      </c>
      <c r="FO32" s="40">
        <f t="shared" si="19"/>
        <v>-3.4531386886542699E-5</v>
      </c>
      <c r="FP32" s="40">
        <f t="shared" si="20"/>
        <v>1.0887946919313586E-5</v>
      </c>
      <c r="FQ32" s="40">
        <f t="shared" si="21"/>
        <v>-4.9430421446923477E-7</v>
      </c>
      <c r="FR32" s="40">
        <f t="shared" si="22"/>
        <v>1.4205399604823485E-6</v>
      </c>
      <c r="FS32" s="40">
        <f t="shared" si="23"/>
        <v>3.1085603487138724E-7</v>
      </c>
      <c r="FT32" s="40">
        <f t="shared" si="24"/>
        <v>-7.92058201120515E-7</v>
      </c>
      <c r="FU32" s="40">
        <f t="shared" si="25"/>
        <v>4.0554547375768905E-2</v>
      </c>
      <c r="FV32" s="40">
        <f t="shared" si="26"/>
        <v>1.7412163134891279E-7</v>
      </c>
      <c r="FW32" s="40">
        <f t="shared" si="27"/>
        <v>-7.9959352162970506E-4</v>
      </c>
      <c r="FX32" s="40">
        <f t="shared" si="28"/>
        <v>-1.7939873047412856E-5</v>
      </c>
      <c r="FY32" s="40">
        <f t="shared" si="29"/>
        <v>-7.5451042479263273E-7</v>
      </c>
      <c r="FZ32" s="40">
        <f t="shared" si="30"/>
        <v>-1.5355677490455494E-6</v>
      </c>
      <c r="GA32" s="40">
        <f t="shared" si="31"/>
        <v>2.9197843257336438E-6</v>
      </c>
      <c r="GB32" s="40">
        <f t="shared" si="32"/>
        <v>-1.2253575309176554E-5</v>
      </c>
      <c r="GC32" s="40">
        <f t="shared" si="33"/>
        <v>2.4930843762982853E-5</v>
      </c>
      <c r="GD32" s="40">
        <f t="shared" si="34"/>
        <v>2.4825095257807749E-5</v>
      </c>
      <c r="GE32" s="40">
        <f t="shared" si="35"/>
        <v>-1.124028249900034E-5</v>
      </c>
      <c r="GF32" s="40">
        <f t="shared" si="36"/>
        <v>-6.0831118802575016E-6</v>
      </c>
      <c r="GG32" s="40">
        <f t="shared" si="37"/>
        <v>-8.9749999449183364E-6</v>
      </c>
      <c r="GH32" s="40">
        <f t="shared" si="38"/>
        <v>-2.0065880271650863E-7</v>
      </c>
      <c r="GI32" s="40">
        <f t="shared" si="39"/>
        <v>-3.7820395493697627E-6</v>
      </c>
      <c r="GJ32" s="40">
        <f t="shared" si="40"/>
        <v>-7.8793264985502676E-6</v>
      </c>
      <c r="GK32" s="40">
        <f t="shared" si="41"/>
        <v>0</v>
      </c>
      <c r="GL32" s="40">
        <f t="shared" si="42"/>
        <v>0</v>
      </c>
    </row>
    <row r="33" spans="1:194" x14ac:dyDescent="0.3">
      <c r="A33" s="17" t="s">
        <v>200</v>
      </c>
      <c r="B33" s="17">
        <v>989.23442344</v>
      </c>
      <c r="C33" s="17">
        <v>9.3196819999999993E-3</v>
      </c>
      <c r="D33" s="17">
        <v>695.42425842</v>
      </c>
      <c r="E33" s="17">
        <v>34.527744114000001</v>
      </c>
      <c r="F33" s="17">
        <v>34.514183041999999</v>
      </c>
      <c r="G33" s="17">
        <v>36.411796308</v>
      </c>
      <c r="H33" s="17">
        <v>6505.2411550999996</v>
      </c>
      <c r="I33" s="17">
        <v>1.1201848198</v>
      </c>
      <c r="J33" s="17">
        <v>0.85008129509999997</v>
      </c>
      <c r="K33" s="17">
        <v>6.2440309999999996E-6</v>
      </c>
      <c r="L33" s="17">
        <v>33.591888787999999</v>
      </c>
      <c r="M33" s="17">
        <v>0.1351562597</v>
      </c>
      <c r="N33" s="17">
        <v>1.8080999999999998E-5</v>
      </c>
      <c r="O33" s="17">
        <v>4.1401238999999998E-3</v>
      </c>
      <c r="P33" s="17">
        <v>1.5549650000000001E-4</v>
      </c>
      <c r="Q33" s="17">
        <v>8.6978499999999997E-9</v>
      </c>
      <c r="R33" s="17">
        <v>3.8367479E-3</v>
      </c>
      <c r="S33" s="17">
        <v>6.4362270000000001E-3</v>
      </c>
      <c r="T33" s="17">
        <v>13.967261304000001</v>
      </c>
      <c r="U33" s="17">
        <v>8.299499E-8</v>
      </c>
      <c r="V33" s="17">
        <v>1.8984999999999999E-5</v>
      </c>
      <c r="W33" s="17">
        <v>9.7232269999999992E-6</v>
      </c>
      <c r="X33" s="17">
        <v>9.2219290000000002E-3</v>
      </c>
      <c r="Y33" s="17">
        <v>0.69438733900000005</v>
      </c>
      <c r="Z33" s="17">
        <v>2.6897283399999999E-2</v>
      </c>
      <c r="AA33" s="17">
        <v>1.6794099999999999E-5</v>
      </c>
      <c r="AB33" s="17">
        <v>3.9200067E-3</v>
      </c>
      <c r="AC33" s="17">
        <v>25.045540284000001</v>
      </c>
      <c r="AD33" s="17">
        <v>6.8923062999999996E-3</v>
      </c>
      <c r="AE33" s="17">
        <v>2.1676114E-3</v>
      </c>
      <c r="AF33" s="17">
        <v>4.0377529999999998E-4</v>
      </c>
      <c r="AG33" s="17">
        <v>1.4079000000000001E-7</v>
      </c>
      <c r="AH33" s="17">
        <v>4.9818770000000001E-6</v>
      </c>
      <c r="AI33" s="17">
        <v>4.5232000000000002E-6</v>
      </c>
      <c r="AJ33" s="17">
        <v>2.7373325099999998E-2</v>
      </c>
      <c r="AK33" s="17">
        <v>24.409428933000001</v>
      </c>
      <c r="AL33" s="17">
        <v>2.0127837733999998</v>
      </c>
      <c r="AM33" s="17">
        <v>6.9230479744000002</v>
      </c>
      <c r="AN33" s="17">
        <v>3.5272544000000002E-3</v>
      </c>
      <c r="AO33" s="17">
        <v>8.6441500000000003E-7</v>
      </c>
      <c r="AS33" s="17" t="s">
        <v>200</v>
      </c>
      <c r="AT33" s="17">
        <v>0</v>
      </c>
      <c r="AU33" s="17">
        <v>0</v>
      </c>
      <c r="AV33" s="17">
        <v>0.85008113431738397</v>
      </c>
      <c r="AW33" s="17">
        <v>1.12018025808274</v>
      </c>
      <c r="AX33" s="17">
        <v>1.12018025808274</v>
      </c>
      <c r="AY33" s="17">
        <v>4.8308660326724902E-3</v>
      </c>
      <c r="AZ33" s="17">
        <v>0</v>
      </c>
      <c r="BA33" s="5">
        <v>2.5597699476953399E-6</v>
      </c>
      <c r="BB33" s="5">
        <v>3.6840070106979099E-6</v>
      </c>
      <c r="BC33" s="17">
        <v>33.591549849827899</v>
      </c>
      <c r="BD33" s="5">
        <v>8.6441964978698398E-7</v>
      </c>
      <c r="BE33" s="17">
        <v>6.4359137839282996E-3</v>
      </c>
      <c r="BF33" s="17">
        <v>0.13515494549207699</v>
      </c>
      <c r="BG33" s="5">
        <v>4.3390526739308996E-6</v>
      </c>
      <c r="BH33" s="5">
        <v>1.3741542243313099E-5</v>
      </c>
      <c r="BI33" s="17">
        <v>0</v>
      </c>
      <c r="BJ33" s="17">
        <v>26848.149102720399</v>
      </c>
      <c r="BK33" s="17">
        <v>4.1400702718321801E-3</v>
      </c>
      <c r="BL33" s="5">
        <v>2.5224601376786299E-9</v>
      </c>
      <c r="BM33" s="5">
        <v>6.1755871183937101E-9</v>
      </c>
      <c r="BN33" s="17">
        <v>1.5549152084966001E-4</v>
      </c>
      <c r="BO33" s="17">
        <v>0</v>
      </c>
      <c r="BP33" s="17">
        <v>9.2228943938458003E-3</v>
      </c>
      <c r="BQ33" s="17">
        <v>6.8924515069114997E-3</v>
      </c>
      <c r="BR33" s="17">
        <v>2.16755291092776E-3</v>
      </c>
      <c r="BS33" s="17">
        <v>989.23209607301897</v>
      </c>
      <c r="BT33" s="17">
        <v>3.8367726828089001E-3</v>
      </c>
      <c r="BU33" s="17">
        <v>3.4726781394875701</v>
      </c>
      <c r="BV33" s="17">
        <v>3414.4212744369202</v>
      </c>
      <c r="BW33" s="17">
        <v>6.3900926796989097</v>
      </c>
      <c r="BX33" s="17">
        <v>2.0127548945817302</v>
      </c>
      <c r="BY33" s="17">
        <v>1.1653913773189599E-2</v>
      </c>
      <c r="BZ33" s="17">
        <v>0</v>
      </c>
      <c r="CA33" s="17">
        <v>13.967258223259901</v>
      </c>
      <c r="CB33" s="17">
        <v>13.967258223259901</v>
      </c>
      <c r="CC33" s="17">
        <v>0</v>
      </c>
      <c r="CD33" s="17">
        <v>0</v>
      </c>
      <c r="CE33" s="17">
        <v>6.9230586952173496</v>
      </c>
      <c r="CF33" s="5">
        <v>1.8259263142137399E-8</v>
      </c>
      <c r="CG33" s="5">
        <v>6.0583289911319304E-8</v>
      </c>
      <c r="CH33" s="17">
        <v>0</v>
      </c>
      <c r="CI33" s="17">
        <v>7.6264399530415403E-3</v>
      </c>
      <c r="CJ33" s="17">
        <v>0</v>
      </c>
      <c r="CK33" s="17">
        <v>0</v>
      </c>
      <c r="CL33" s="17">
        <v>2.4950239560646999E-3</v>
      </c>
      <c r="CM33" s="17">
        <v>0</v>
      </c>
      <c r="CN33" s="5">
        <v>4.9363338238617104E-6</v>
      </c>
      <c r="CO33" s="5">
        <v>1.40488974134272E-5</v>
      </c>
      <c r="CP33" s="5">
        <v>3.2087346020933001E-6</v>
      </c>
      <c r="CQ33" s="5">
        <v>6.5144110627931603E-6</v>
      </c>
      <c r="CR33" s="17">
        <v>0.69439093100225502</v>
      </c>
      <c r="CS33" s="17">
        <v>0</v>
      </c>
      <c r="CT33" s="17">
        <v>3.1661987387436002E-2</v>
      </c>
      <c r="CU33" s="17">
        <v>9.3196938882367103E-3</v>
      </c>
      <c r="CV33" s="17">
        <v>0</v>
      </c>
      <c r="CW33" s="5">
        <v>6.8853585542088999E-6</v>
      </c>
      <c r="CX33" s="5">
        <v>9.9083042598807897E-6</v>
      </c>
      <c r="CY33" s="17">
        <v>9921.5646934814795</v>
      </c>
      <c r="CZ33" s="17">
        <v>625.88140486119005</v>
      </c>
      <c r="DA33" s="17">
        <v>69.542136239245593</v>
      </c>
      <c r="DB33" s="17">
        <v>695.42354110043595</v>
      </c>
      <c r="DC33" s="17">
        <v>0</v>
      </c>
      <c r="DD33" s="17">
        <v>0.58540160549391795</v>
      </c>
      <c r="DE33" s="17">
        <v>0</v>
      </c>
      <c r="DF33" s="17">
        <v>4.0377160226414598E-4</v>
      </c>
      <c r="DG33" s="5">
        <v>1.4079576095283701E-7</v>
      </c>
      <c r="DH33" s="5">
        <v>4.9819354596912201E-6</v>
      </c>
      <c r="DI33" s="5">
        <v>4.5230700243059496E-6</v>
      </c>
      <c r="DJ33" s="17">
        <v>2.7372918841471E-2</v>
      </c>
      <c r="DK33" s="17">
        <v>0.201750003251817</v>
      </c>
      <c r="DL33" s="17">
        <v>3637.2537834210598</v>
      </c>
      <c r="DM33" s="17">
        <v>0.27295697095961602</v>
      </c>
      <c r="DN33" s="17">
        <v>0.71206188506203205</v>
      </c>
      <c r="DO33" s="17">
        <v>1.72476633597336</v>
      </c>
      <c r="DP33" s="17">
        <v>0.40350124875301002</v>
      </c>
      <c r="DQ33" s="17">
        <v>0.52511597072261995</v>
      </c>
      <c r="DR33" s="5">
        <v>4.1496817077001997E-9</v>
      </c>
      <c r="DS33" s="17">
        <v>9.4941003654160597E-2</v>
      </c>
      <c r="DT33" s="17">
        <v>34.527677728081898</v>
      </c>
      <c r="DU33" s="17">
        <v>34.514116641203202</v>
      </c>
      <c r="DV33" s="17">
        <v>1.3561086878641E-2</v>
      </c>
      <c r="DW33" s="17">
        <v>0</v>
      </c>
      <c r="DX33" s="17">
        <v>0</v>
      </c>
      <c r="DY33" s="17">
        <v>6.8669548552941304</v>
      </c>
      <c r="DZ33" s="17">
        <v>0</v>
      </c>
      <c r="EA33" s="17">
        <v>4.7589974569685198</v>
      </c>
      <c r="EB33" s="17">
        <v>1.15116221344047</v>
      </c>
      <c r="EC33" s="17">
        <v>0.642719790560911</v>
      </c>
      <c r="ED33" s="17">
        <v>11.897486862106399</v>
      </c>
      <c r="EE33" s="17">
        <v>3.91682615289603E-3</v>
      </c>
      <c r="EF33" s="17">
        <v>2886.6184446859102</v>
      </c>
      <c r="EG33" s="17">
        <v>0.62898646494375499</v>
      </c>
      <c r="EH33" s="17">
        <v>4.6327155795124497</v>
      </c>
      <c r="EI33" s="17">
        <v>0</v>
      </c>
      <c r="EJ33" s="17">
        <v>36.411702891066298</v>
      </c>
      <c r="EK33" s="17">
        <v>1.2016192872754901</v>
      </c>
      <c r="EL33" s="17">
        <v>3.5272623611032898E-3</v>
      </c>
      <c r="EM33" s="17">
        <v>0</v>
      </c>
      <c r="EN33" s="17">
        <v>0</v>
      </c>
      <c r="EO33" s="17">
        <v>21.2097651751467</v>
      </c>
      <c r="EP33" s="17">
        <v>25.0453187343652</v>
      </c>
      <c r="EQ33" s="17">
        <v>0.222868651146133</v>
      </c>
      <c r="ER33" s="17">
        <v>6505.2133060290898</v>
      </c>
      <c r="ES33" s="17">
        <v>24.409309835028701</v>
      </c>
      <c r="ET33" s="17">
        <v>5.7882718588109903</v>
      </c>
      <c r="EU33" s="17"/>
      <c r="EV33" s="26">
        <f t="shared" si="0"/>
        <v>1.5251713090308792</v>
      </c>
      <c r="EW33" s="40">
        <f t="shared" si="1"/>
        <v>-2.3526951002592619E-6</v>
      </c>
      <c r="EX33" s="40">
        <f t="shared" si="2"/>
        <v>1.2756054027409245E-6</v>
      </c>
      <c r="EY33" s="40">
        <f t="shared" si="3"/>
        <v>-1.0314848171617406E-6</v>
      </c>
      <c r="EZ33" s="40">
        <f t="shared" si="4"/>
        <v>-1.9226833321043302E-6</v>
      </c>
      <c r="FA33" s="40">
        <f t="shared" si="5"/>
        <v>-1.9238698686908281E-6</v>
      </c>
      <c r="FB33" s="40">
        <f t="shared" si="6"/>
        <v>-2.5655678426647075E-6</v>
      </c>
      <c r="FC33" s="40">
        <f t="shared" si="7"/>
        <v>-4.2810205257173141E-6</v>
      </c>
      <c r="FD33" s="40">
        <f t="shared" si="8"/>
        <v>-4.0722898394093668E-6</v>
      </c>
      <c r="FE33" s="40">
        <f t="shared" si="9"/>
        <v>-1.8913792942582002E-7</v>
      </c>
      <c r="FF33" s="40">
        <f t="shared" si="10"/>
        <v>-4.0685513372604946E-5</v>
      </c>
      <c r="FG33" s="40">
        <f t="shared" si="11"/>
        <v>-1.0089881347200956E-5</v>
      </c>
      <c r="FH33" s="40">
        <f t="shared" si="12"/>
        <v>-9.7236186169363104E-6</v>
      </c>
      <c r="FI33" s="40">
        <f t="shared" si="13"/>
        <v>-2.2403780543171721E-5</v>
      </c>
      <c r="FJ33" s="40">
        <f t="shared" si="14"/>
        <v>-1.2953276064927089E-5</v>
      </c>
      <c r="FK33" s="40">
        <f t="shared" si="15"/>
        <v>-3.2020980150677271E-5</v>
      </c>
      <c r="FL33" s="40">
        <f t="shared" si="16"/>
        <v>2.2678716273600177E-5</v>
      </c>
      <c r="FM33" s="40">
        <f t="shared" si="17"/>
        <v>6.4593268950798303E-6</v>
      </c>
      <c r="FN33" s="40">
        <f t="shared" si="18"/>
        <v>-4.8664547055365153E-5</v>
      </c>
      <c r="FO33" s="40">
        <f t="shared" si="19"/>
        <v>-2.2056865933167947E-7</v>
      </c>
      <c r="FP33" s="40">
        <f t="shared" si="20"/>
        <v>-3.31976525703068E-5</v>
      </c>
      <c r="FQ33" s="40">
        <f t="shared" si="21"/>
        <v>1.2179999416008227E-5</v>
      </c>
      <c r="FR33" s="40">
        <f t="shared" si="22"/>
        <v>-8.3650328783637841E-6</v>
      </c>
      <c r="FS33" s="40">
        <f t="shared" si="23"/>
        <v>1.0468458885338022E-4</v>
      </c>
      <c r="FT33" s="40">
        <f t="shared" si="24"/>
        <v>5.1729086249521811E-6</v>
      </c>
      <c r="FU33" s="40">
        <f t="shared" si="25"/>
        <v>0.17714443189589932</v>
      </c>
      <c r="FV33" s="40">
        <f t="shared" si="26"/>
        <v>-2.6032113081990363E-5</v>
      </c>
      <c r="FW33" s="40">
        <f t="shared" si="27"/>
        <v>-8.1136267036736529E-4</v>
      </c>
      <c r="FX33" s="40">
        <f t="shared" si="28"/>
        <v>-8.8458716517691034E-6</v>
      </c>
      <c r="FY33" s="40">
        <f t="shared" si="29"/>
        <v>2.1067971326244246E-5</v>
      </c>
      <c r="FZ33" s="40">
        <f t="shared" si="30"/>
        <v>-2.6983190916969966E-5</v>
      </c>
      <c r="GA33" s="40">
        <f t="shared" si="31"/>
        <v>-9.1579050377882315E-6</v>
      </c>
      <c r="GB33" s="40">
        <f t="shared" si="32"/>
        <v>4.0918764379622657E-5</v>
      </c>
      <c r="GC33" s="40">
        <f t="shared" si="33"/>
        <v>1.173447100760413E-5</v>
      </c>
      <c r="GD33" s="40">
        <f t="shared" si="34"/>
        <v>-2.8735340920264897E-5</v>
      </c>
      <c r="GE33" s="40">
        <f t="shared" si="35"/>
        <v>-1.4841402259830933E-5</v>
      </c>
      <c r="GF33" s="40">
        <f t="shared" si="36"/>
        <v>-4.8791789282358407E-6</v>
      </c>
      <c r="GG33" s="40">
        <f t="shared" si="37"/>
        <v>-1.4347700260344658E-5</v>
      </c>
      <c r="GH33" s="40">
        <f t="shared" si="38"/>
        <v>1.5485689813321162E-6</v>
      </c>
      <c r="GI33" s="40">
        <f t="shared" si="39"/>
        <v>2.2570255464478787E-6</v>
      </c>
      <c r="GJ33" s="40">
        <f t="shared" si="40"/>
        <v>5.3791141800550962E-6</v>
      </c>
      <c r="GK33" s="40">
        <f t="shared" si="41"/>
        <v>0</v>
      </c>
      <c r="GL33" s="40">
        <f t="shared" si="42"/>
        <v>0</v>
      </c>
    </row>
    <row r="34" spans="1:194" x14ac:dyDescent="0.3">
      <c r="A34" s="17" t="s">
        <v>201</v>
      </c>
      <c r="B34" s="17"/>
      <c r="C34" s="17"/>
      <c r="D34" s="17"/>
      <c r="E34" s="17"/>
      <c r="F34" s="17"/>
      <c r="G34" s="17"/>
      <c r="H34" s="17">
        <v>3.4627399999999999E-4</v>
      </c>
      <c r="L34" s="17">
        <v>6.9593227999999997E-7</v>
      </c>
      <c r="T34" s="17">
        <v>4.6291908000000002E-6</v>
      </c>
      <c r="AC34" s="17">
        <v>2.8302197999999999E-7</v>
      </c>
      <c r="AK34" s="17">
        <v>1.9813450000000001E-7</v>
      </c>
      <c r="AL34" s="17">
        <v>1.2504099999999999E-7</v>
      </c>
      <c r="AS34" s="17" t="s">
        <v>201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5">
        <v>6.9593352968501603E-7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2.07832798234097E-2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4.4492940384430798E-4</v>
      </c>
      <c r="BW34" s="17">
        <v>0</v>
      </c>
      <c r="BX34" s="5">
        <v>1.25043302815852E-7</v>
      </c>
      <c r="BY34" s="17">
        <v>0</v>
      </c>
      <c r="BZ34" s="17">
        <v>0</v>
      </c>
      <c r="CA34" s="5">
        <v>4.6292288486912798E-6</v>
      </c>
      <c r="CB34" s="5">
        <v>4.6292288486912798E-6</v>
      </c>
      <c r="CC34" s="17">
        <v>0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N34" s="17">
        <v>0</v>
      </c>
      <c r="CO34" s="17">
        <v>0</v>
      </c>
      <c r="CP34" s="17">
        <v>0</v>
      </c>
      <c r="CQ34" s="17">
        <v>0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17">
        <v>7.9165511995899201E-4</v>
      </c>
      <c r="CZ34" s="17">
        <v>0</v>
      </c>
      <c r="DA34" s="17">
        <v>0</v>
      </c>
      <c r="DB34" s="17">
        <v>0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0</v>
      </c>
      <c r="DJ34" s="17">
        <v>0</v>
      </c>
      <c r="DK34" s="17">
        <v>0</v>
      </c>
      <c r="DL34" s="17">
        <v>1.5154227143305901E-4</v>
      </c>
      <c r="DM34" s="17">
        <v>0</v>
      </c>
      <c r="DN34" s="17">
        <v>0</v>
      </c>
      <c r="DO34" s="17">
        <v>0</v>
      </c>
      <c r="DP34" s="17">
        <v>0</v>
      </c>
      <c r="DQ34" s="17">
        <v>0</v>
      </c>
      <c r="DR34" s="17">
        <v>0</v>
      </c>
      <c r="DS34" s="17">
        <v>0</v>
      </c>
      <c r="DT34" s="17">
        <v>0</v>
      </c>
      <c r="DU34" s="17">
        <v>0</v>
      </c>
      <c r="DV34" s="17">
        <v>0</v>
      </c>
      <c r="DW34" s="17">
        <v>0</v>
      </c>
      <c r="DX34" s="17">
        <v>0</v>
      </c>
      <c r="DY34" s="17">
        <v>0</v>
      </c>
      <c r="DZ34" s="17">
        <v>0</v>
      </c>
      <c r="EA34" s="17">
        <v>0</v>
      </c>
      <c r="EB34" s="17">
        <v>0</v>
      </c>
      <c r="EC34" s="17">
        <v>0</v>
      </c>
      <c r="ED34" s="17">
        <v>0</v>
      </c>
      <c r="EE34" s="17">
        <v>0</v>
      </c>
      <c r="EF34" s="17">
        <v>1.93915439183849E-4</v>
      </c>
      <c r="EG34" s="17">
        <v>0</v>
      </c>
      <c r="EH34" s="17">
        <v>0</v>
      </c>
      <c r="EI34" s="17">
        <v>0</v>
      </c>
      <c r="EJ34" s="17">
        <v>0</v>
      </c>
      <c r="EK34" s="17">
        <v>0</v>
      </c>
      <c r="EL34" s="17">
        <v>0</v>
      </c>
      <c r="EM34" s="17">
        <v>0</v>
      </c>
      <c r="EN34" s="17">
        <v>0</v>
      </c>
      <c r="EO34" s="17">
        <v>0</v>
      </c>
      <c r="EP34" s="5">
        <v>2.83034090497263E-7</v>
      </c>
      <c r="EQ34" s="17">
        <v>0</v>
      </c>
      <c r="ER34" s="17">
        <v>3.4629545241599002E-4</v>
      </c>
      <c r="ES34" s="5">
        <v>1.981394298831E-7</v>
      </c>
      <c r="ET34" s="17">
        <v>0</v>
      </c>
      <c r="EU34" s="17"/>
      <c r="EV34" s="26">
        <f t="shared" si="0"/>
        <v>2.2860684841105288</v>
      </c>
      <c r="EW34" s="40">
        <f t="shared" si="1"/>
        <v>0</v>
      </c>
      <c r="EX34" s="40">
        <f t="shared" si="2"/>
        <v>0</v>
      </c>
      <c r="EY34" s="40">
        <f t="shared" si="3"/>
        <v>0</v>
      </c>
      <c r="EZ34" s="40">
        <f t="shared" si="4"/>
        <v>0</v>
      </c>
      <c r="FA34" s="40">
        <f t="shared" si="5"/>
        <v>0</v>
      </c>
      <c r="FB34" s="40">
        <f t="shared" si="6"/>
        <v>0</v>
      </c>
      <c r="FC34" s="40">
        <f t="shared" si="7"/>
        <v>6.1952141916628994E-5</v>
      </c>
      <c r="FD34" s="40">
        <f t="shared" si="8"/>
        <v>0</v>
      </c>
      <c r="FE34" s="40">
        <f t="shared" si="9"/>
        <v>0</v>
      </c>
      <c r="FF34" s="40">
        <f t="shared" si="10"/>
        <v>0</v>
      </c>
      <c r="FG34" s="40">
        <f t="shared" si="11"/>
        <v>1.7956991678312884E-6</v>
      </c>
      <c r="FH34" s="40">
        <f t="shared" si="12"/>
        <v>0</v>
      </c>
      <c r="FI34" s="40">
        <f t="shared" si="13"/>
        <v>0</v>
      </c>
      <c r="FJ34" s="40">
        <f t="shared" si="14"/>
        <v>0</v>
      </c>
      <c r="FK34" s="40">
        <f t="shared" si="15"/>
        <v>0</v>
      </c>
      <c r="FL34" s="40">
        <f t="shared" si="16"/>
        <v>0</v>
      </c>
      <c r="FM34" s="40">
        <f t="shared" si="17"/>
        <v>0</v>
      </c>
      <c r="FN34" s="40">
        <f t="shared" si="18"/>
        <v>0</v>
      </c>
      <c r="FO34" s="40">
        <f t="shared" si="19"/>
        <v>8.2192964004928003E-6</v>
      </c>
      <c r="FP34" s="40">
        <f t="shared" si="20"/>
        <v>0</v>
      </c>
      <c r="FQ34" s="40">
        <f t="shared" si="21"/>
        <v>0</v>
      </c>
      <c r="FR34" s="40">
        <f t="shared" si="22"/>
        <v>0</v>
      </c>
      <c r="FS34" s="40">
        <f t="shared" si="23"/>
        <v>0</v>
      </c>
      <c r="FT34" s="40">
        <f t="shared" si="24"/>
        <v>0</v>
      </c>
      <c r="FU34" s="40">
        <f t="shared" si="25"/>
        <v>0</v>
      </c>
      <c r="FV34" s="40">
        <f t="shared" si="26"/>
        <v>0</v>
      </c>
      <c r="FW34" s="40">
        <f t="shared" si="27"/>
        <v>0</v>
      </c>
      <c r="FX34" s="40">
        <f t="shared" si="28"/>
        <v>4.2789953144330762E-5</v>
      </c>
      <c r="FY34" s="40">
        <f t="shared" si="29"/>
        <v>0</v>
      </c>
      <c r="FZ34" s="40">
        <f t="shared" si="30"/>
        <v>0</v>
      </c>
      <c r="GA34" s="40">
        <f t="shared" si="31"/>
        <v>0</v>
      </c>
      <c r="GB34" s="40">
        <f t="shared" si="32"/>
        <v>0</v>
      </c>
      <c r="GC34" s="40">
        <f t="shared" si="33"/>
        <v>0</v>
      </c>
      <c r="GD34" s="40">
        <f t="shared" si="34"/>
        <v>0</v>
      </c>
      <c r="GE34" s="40">
        <f t="shared" si="35"/>
        <v>0</v>
      </c>
      <c r="GF34" s="40">
        <f t="shared" si="36"/>
        <v>2.4881497669479775E-5</v>
      </c>
      <c r="GG34" s="40">
        <f t="shared" si="37"/>
        <v>1.8416486208598618E-5</v>
      </c>
      <c r="GH34" s="40">
        <f t="shared" si="38"/>
        <v>0</v>
      </c>
      <c r="GI34" s="40">
        <f t="shared" si="39"/>
        <v>0</v>
      </c>
      <c r="GJ34" s="40">
        <f t="shared" si="40"/>
        <v>0</v>
      </c>
      <c r="GK34" s="40">
        <f t="shared" si="41"/>
        <v>0</v>
      </c>
      <c r="GL34" s="40">
        <f t="shared" si="42"/>
        <v>0</v>
      </c>
    </row>
    <row r="35" spans="1:194" x14ac:dyDescent="0.3">
      <c r="A35" s="17" t="s">
        <v>202</v>
      </c>
      <c r="B35" s="17">
        <v>43988.113621999997</v>
      </c>
      <c r="C35" s="17">
        <v>15.519165247</v>
      </c>
      <c r="D35" s="17">
        <v>51202.082141999999</v>
      </c>
      <c r="E35" s="17">
        <v>772.43985554000005</v>
      </c>
      <c r="F35" s="17">
        <v>755.65720544999999</v>
      </c>
      <c r="G35" s="17">
        <v>7516.0157502000002</v>
      </c>
      <c r="H35" s="17">
        <v>233637.89686000001</v>
      </c>
      <c r="I35" s="17">
        <v>179.10525211000001</v>
      </c>
      <c r="J35" s="17">
        <v>90.475859560999993</v>
      </c>
      <c r="K35" s="17">
        <v>6.6481695000000004E-3</v>
      </c>
      <c r="L35" s="17">
        <v>2101.9455057</v>
      </c>
      <c r="M35" s="17">
        <v>22.536533176999999</v>
      </c>
      <c r="N35" s="17">
        <v>2.23771943E-2</v>
      </c>
      <c r="O35" s="17">
        <v>0.43039218899999998</v>
      </c>
      <c r="P35" s="17">
        <v>0.1924438587</v>
      </c>
      <c r="Q35" s="17">
        <v>1.44837E-5</v>
      </c>
      <c r="R35" s="17">
        <v>0.39897668800000002</v>
      </c>
      <c r="S35" s="17">
        <v>0.66914985900000001</v>
      </c>
      <c r="T35" s="17">
        <v>9129.5592572000005</v>
      </c>
      <c r="U35" s="17">
        <v>8.8366699999999995E-5</v>
      </c>
      <c r="V35" s="17">
        <v>2.3496056599999999E-2</v>
      </c>
      <c r="W35" s="17">
        <v>1.4271407599999999E-2</v>
      </c>
      <c r="X35" s="17">
        <v>1.4160221099999999</v>
      </c>
      <c r="Y35" s="17">
        <v>96.428028069000007</v>
      </c>
      <c r="Z35" s="17">
        <v>7.0039895501</v>
      </c>
      <c r="AA35" s="17">
        <v>2.4952760599999999E-2</v>
      </c>
      <c r="AB35" s="17">
        <v>0.40840140200000002</v>
      </c>
      <c r="AC35" s="17">
        <v>1374.1265349</v>
      </c>
      <c r="AD35" s="17">
        <v>0.794811885</v>
      </c>
      <c r="AE35" s="17">
        <v>0.22556317300000001</v>
      </c>
      <c r="AF35" s="17">
        <v>0.67236830299999994</v>
      </c>
      <c r="AG35" s="17">
        <v>2.3444340000000001E-4</v>
      </c>
      <c r="AH35" s="17">
        <v>8.2958436E-3</v>
      </c>
      <c r="AI35" s="17">
        <v>7.5320502000000003E-3</v>
      </c>
      <c r="AJ35" s="17">
        <v>5.5158784155999996</v>
      </c>
      <c r="AK35" s="17">
        <v>3052.1642585999998</v>
      </c>
      <c r="AL35" s="17">
        <v>367.27163273000002</v>
      </c>
      <c r="AM35" s="17">
        <v>28.710557293000001</v>
      </c>
      <c r="AN35" s="17">
        <v>0.37384431800000001</v>
      </c>
      <c r="AO35" s="17">
        <v>1.4394268E-3</v>
      </c>
      <c r="AS35" s="17" t="s">
        <v>202</v>
      </c>
      <c r="AT35" s="17">
        <v>0</v>
      </c>
      <c r="AU35" s="17">
        <v>0</v>
      </c>
      <c r="AV35" s="17">
        <v>90.476225509509604</v>
      </c>
      <c r="AW35" s="17">
        <v>179.10514572389499</v>
      </c>
      <c r="AX35" s="17">
        <v>179.10514572389499</v>
      </c>
      <c r="AY35" s="17">
        <v>0.169289991225053</v>
      </c>
      <c r="AZ35" s="17">
        <v>0</v>
      </c>
      <c r="BA35" s="17">
        <v>2.7257451886880798E-3</v>
      </c>
      <c r="BB35" s="17">
        <v>3.9224090323362803E-3</v>
      </c>
      <c r="BC35" s="17">
        <v>2101.90221313045</v>
      </c>
      <c r="BD35" s="17">
        <v>1.4394357943687301E-3</v>
      </c>
      <c r="BE35" s="17">
        <v>0.669152917269068</v>
      </c>
      <c r="BF35" s="17">
        <v>22.5365259914544</v>
      </c>
      <c r="BG35" s="17">
        <v>5.3705282384519E-3</v>
      </c>
      <c r="BH35" s="17">
        <v>1.7006675606408801E-2</v>
      </c>
      <c r="BI35" s="17">
        <v>0</v>
      </c>
      <c r="BJ35" s="17">
        <v>166131.329918726</v>
      </c>
      <c r="BK35" s="17">
        <v>0.43039127600926802</v>
      </c>
      <c r="BL35" s="5">
        <v>4.2001926839619201E-6</v>
      </c>
      <c r="BM35" s="5">
        <v>1.0283159774467101E-5</v>
      </c>
      <c r="BN35" s="17">
        <v>0.192442875013729</v>
      </c>
      <c r="BO35" s="17">
        <v>0</v>
      </c>
      <c r="BP35" s="17">
        <v>1.4160186301751001</v>
      </c>
      <c r="BQ35" s="17">
        <v>0.794812914917574</v>
      </c>
      <c r="BR35" s="17">
        <v>0.22556330771838201</v>
      </c>
      <c r="BS35" s="17">
        <v>43988.053952743801</v>
      </c>
      <c r="BT35" s="17">
        <v>0.39897531552836402</v>
      </c>
      <c r="BU35" s="17">
        <v>2110.6774940780101</v>
      </c>
      <c r="BV35" s="17">
        <v>87942.010156926204</v>
      </c>
      <c r="BW35" s="17">
        <v>3959.8474163587698</v>
      </c>
      <c r="BX35" s="17">
        <v>367.26585396932899</v>
      </c>
      <c r="BY35" s="17">
        <v>37.024058076285101</v>
      </c>
      <c r="BZ35" s="17">
        <v>0</v>
      </c>
      <c r="CA35" s="17">
        <v>9129.4902957351205</v>
      </c>
      <c r="CB35" s="17">
        <v>9129.4902957351205</v>
      </c>
      <c r="CC35" s="17">
        <v>0</v>
      </c>
      <c r="CD35" s="17">
        <v>0</v>
      </c>
      <c r="CE35" s="17">
        <v>28.7105795170968</v>
      </c>
      <c r="CF35" s="5">
        <v>1.9440866211033E-5</v>
      </c>
      <c r="CG35" s="5">
        <v>6.4507993473954006E-5</v>
      </c>
      <c r="CH35" s="17">
        <v>0</v>
      </c>
      <c r="CI35" s="17">
        <v>0.267284361027673</v>
      </c>
      <c r="CJ35" s="17">
        <v>0</v>
      </c>
      <c r="CK35" s="17">
        <v>0</v>
      </c>
      <c r="CL35" s="17">
        <v>8.7432895945469394E-2</v>
      </c>
      <c r="CM35" s="17">
        <v>0</v>
      </c>
      <c r="CN35" s="17">
        <v>6.1089791277412998E-3</v>
      </c>
      <c r="CO35" s="17">
        <v>1.73869747515666E-2</v>
      </c>
      <c r="CP35" s="17">
        <v>4.7095657192303703E-3</v>
      </c>
      <c r="CQ35" s="17">
        <v>9.5618252396148899E-3</v>
      </c>
      <c r="CR35" s="17">
        <v>96.428196167908695</v>
      </c>
      <c r="CS35" s="17">
        <v>0</v>
      </c>
      <c r="CT35" s="17">
        <v>7.1709009498810401</v>
      </c>
      <c r="CU35" s="17">
        <v>15.5191508259065</v>
      </c>
      <c r="CV35" s="17">
        <v>0</v>
      </c>
      <c r="CW35" s="17">
        <v>1.0230607693028399E-2</v>
      </c>
      <c r="CX35" s="17">
        <v>1.47221498922491E-2</v>
      </c>
      <c r="CY35" s="17">
        <v>321651.45385343098</v>
      </c>
      <c r="CZ35" s="17">
        <v>46081.699717786403</v>
      </c>
      <c r="DA35" s="17">
        <v>5120.1941876772598</v>
      </c>
      <c r="DB35" s="17">
        <v>51201.893905463599</v>
      </c>
      <c r="DC35" s="17">
        <v>0</v>
      </c>
      <c r="DD35" s="17">
        <v>186.24645046501999</v>
      </c>
      <c r="DE35" s="17">
        <v>0</v>
      </c>
      <c r="DF35" s="17">
        <v>0.67236552266626803</v>
      </c>
      <c r="DG35" s="17">
        <v>2.3444338779852E-4</v>
      </c>
      <c r="DH35" s="17">
        <v>8.2959050160661893E-3</v>
      </c>
      <c r="DI35" s="17">
        <v>7.5322425172373699E-3</v>
      </c>
      <c r="DJ35" s="17">
        <v>5.5158593976752304</v>
      </c>
      <c r="DK35" s="17">
        <v>2.7287729938215501</v>
      </c>
      <c r="DL35" s="17">
        <v>117905.601355837</v>
      </c>
      <c r="DM35" s="17">
        <v>3.6918455209246099</v>
      </c>
      <c r="DN35" s="17">
        <v>9.6308985123210995</v>
      </c>
      <c r="DO35" s="17">
        <v>23.3281843361607</v>
      </c>
      <c r="DP35" s="17">
        <v>5.45751298401097</v>
      </c>
      <c r="DQ35" s="17">
        <v>23.3929291390399</v>
      </c>
      <c r="DR35" s="5">
        <v>4.41833599100513E-6</v>
      </c>
      <c r="DS35" s="17">
        <v>1.2841196220175599</v>
      </c>
      <c r="DT35" s="17">
        <v>772.43953504378806</v>
      </c>
      <c r="DU35" s="17">
        <v>755.65688271377803</v>
      </c>
      <c r="DV35" s="17">
        <v>16.7826523300098</v>
      </c>
      <c r="DW35" s="17">
        <v>0</v>
      </c>
      <c r="DX35" s="17">
        <v>0</v>
      </c>
      <c r="DY35" s="17">
        <v>282.602636242882</v>
      </c>
      <c r="DZ35" s="17">
        <v>0</v>
      </c>
      <c r="EA35" s="17">
        <v>68.411054292123296</v>
      </c>
      <c r="EB35" s="17">
        <v>15.569963461366701</v>
      </c>
      <c r="EC35" s="17">
        <v>9.4873896441189007</v>
      </c>
      <c r="ED35" s="17">
        <v>171.02765066221301</v>
      </c>
      <c r="EE35" s="17">
        <v>0.408076942163284</v>
      </c>
      <c r="EF35" s="17">
        <v>97936.405935739196</v>
      </c>
      <c r="EG35" s="17">
        <v>8.5072804938353404</v>
      </c>
      <c r="EH35" s="17">
        <v>130.53664480894199</v>
      </c>
      <c r="EI35" s="17">
        <v>0</v>
      </c>
      <c r="EJ35" s="17">
        <v>7516.0131801473799</v>
      </c>
      <c r="EK35" s="17">
        <v>356.43194610846598</v>
      </c>
      <c r="EL35" s="17">
        <v>0.37384282256965201</v>
      </c>
      <c r="EM35" s="17">
        <v>0</v>
      </c>
      <c r="EN35" s="17">
        <v>0</v>
      </c>
      <c r="EO35" s="17">
        <v>1697.53143614279</v>
      </c>
      <c r="EP35" s="17">
        <v>1374.10230887633</v>
      </c>
      <c r="EQ35" s="17">
        <v>0.41035918490360301</v>
      </c>
      <c r="ER35" s="17">
        <v>233635.96796221699</v>
      </c>
      <c r="ES35" s="17">
        <v>3052.1027873220501</v>
      </c>
      <c r="ET35" s="17">
        <v>1702.8396812455001</v>
      </c>
      <c r="EU35" s="17"/>
      <c r="EV35" s="26">
        <f t="shared" ref="EV35:EV51" si="43">CY35/ER35</f>
        <v>1.3767206165167498</v>
      </c>
      <c r="EW35" s="40">
        <f t="shared" ref="EW35:EW51" si="44">(BS35-B35)/(B35+1E-50)</f>
        <v>-1.3564859068185309E-6</v>
      </c>
      <c r="EX35" s="40">
        <f t="shared" ref="EX35:EX51" si="45">(CU35-C35)/(C35+1E-50)</f>
        <v>-9.292441487852206E-7</v>
      </c>
      <c r="EY35" s="40">
        <f t="shared" ref="EY35:EY51" si="46">(DB35-D35)/(D35+1E-50)</f>
        <v>-3.6763453462280295E-6</v>
      </c>
      <c r="EZ35" s="40">
        <f t="shared" ref="EZ35:EZ51" si="47">(DT35-E35)/(E35+1E-50)</f>
        <v>-4.1491413175978607E-7</v>
      </c>
      <c r="FA35" s="40">
        <f t="shared" ref="FA35:FA51" si="48">(DU35-F35)/(F35+1E-50)</f>
        <v>-4.2709342229886914E-7</v>
      </c>
      <c r="FB35" s="40">
        <f t="shared" ref="FB35:FB51" si="49">(EJ35-G35)/(G35+1E-50)</f>
        <v>-3.4194348517923672E-7</v>
      </c>
      <c r="FC35" s="40">
        <f t="shared" ref="FC35:FC51" si="50">(ER35-H35)/(H35+1E-50)</f>
        <v>-8.2559285498555932E-6</v>
      </c>
      <c r="FD35" s="40">
        <f t="shared" ref="FD35:FD51" si="51">(AX35-I35)/(I35+1E-50)</f>
        <v>-5.9398651778045251E-7</v>
      </c>
      <c r="FE35" s="40">
        <f t="shared" ref="FE35:FE51" si="52">(AV35-J35)/(J35+1E-50)</f>
        <v>4.0447088470496997E-6</v>
      </c>
      <c r="FF35" s="40">
        <f t="shared" ref="FF35:FF51" si="53">(BA35+BB35-K35)/(K35+1E-50)</f>
        <v>-2.2982229379444552E-6</v>
      </c>
      <c r="FG35" s="40">
        <f t="shared" ref="FG35:FG51" si="54">(BC35-L35)/(L35+1E-50)</f>
        <v>-2.0596428134115055E-5</v>
      </c>
      <c r="FH35" s="40">
        <f t="shared" ref="FH35:FH51" si="55">(BF35-M35)/(M35+1E-50)</f>
        <v>-3.188398828735903E-7</v>
      </c>
      <c r="FI35" s="40">
        <f t="shared" ref="FI35:FI51" si="56">(BG35+BH35-N35)/(N35+1E-50)</f>
        <v>4.265441222194605E-7</v>
      </c>
      <c r="FJ35" s="40">
        <f t="shared" ref="FJ35:FJ51" si="57">(BK35-O35)/(O35+1E-50)</f>
        <v>-2.1212994921719983E-6</v>
      </c>
      <c r="FK35" s="40">
        <f t="shared" ref="FK35:FK51" si="58">(BN35-P35)/(P35+1E-50)</f>
        <v>-5.111549298790031E-6</v>
      </c>
      <c r="FL35" s="40">
        <f t="shared" ref="FL35:FL51" si="59">(BL35+BM35-Q35)/(Q35+1E-50)</f>
        <v>-2.3995358297951451E-5</v>
      </c>
      <c r="FM35" s="40">
        <f t="shared" ref="FM35:FM51" si="60">(BT35-R35)/(R35+1E-50)</f>
        <v>-3.4399795208273186E-6</v>
      </c>
      <c r="FN35" s="40">
        <f t="shared" ref="FN35:FN51" si="61">(BE35-S35)/(S35+1E-50)</f>
        <v>4.5703799034803921E-6</v>
      </c>
      <c r="FO35" s="40">
        <f t="shared" ref="FO35:FO51" si="62">(CB35-T35)/(T35+1E-50)</f>
        <v>-7.5536466698093736E-6</v>
      </c>
      <c r="FP35" s="40">
        <f t="shared" ref="FP35:FP51" si="63">(CF35+CG35+DR35-U35)/(U35+1E-50)</f>
        <v>5.6093074895929741E-6</v>
      </c>
      <c r="FQ35" s="40">
        <f t="shared" ref="FQ35:FQ51" si="64">(CN35+CO35-V35)/(V35+1E-50)</f>
        <v>-4.3718268919262666E-6</v>
      </c>
      <c r="FR35" s="40">
        <f t="shared" ref="FR35:FR51" si="65">(CQ35+CP35-W35)/(W35+1E-50)</f>
        <v>-1.1660485920763556E-6</v>
      </c>
      <c r="FS35" s="40">
        <f t="shared" ref="FS35:FS51" si="66">(BP35-X35)/(X35+1E-50)</f>
        <v>-2.4574650884427519E-6</v>
      </c>
      <c r="FT35" s="40">
        <f t="shared" ref="FT35:FT51" si="67">(CR35-Y35)/(Y35+1E-50)</f>
        <v>1.743257764926685E-6</v>
      </c>
      <c r="FU35" s="40">
        <f t="shared" ref="FU35:FU51" si="68">(CT35-Z35)/(Z35+1E-50)</f>
        <v>2.3830903599600172E-2</v>
      </c>
      <c r="FV35" s="40">
        <f t="shared" ref="FV35:FV51" si="69">(CW35+CX35-AA35)/(AA35+1E-50)</f>
        <v>-1.2081719324542526E-7</v>
      </c>
      <c r="FW35" s="40">
        <f t="shared" ref="FW35:FW51" si="70">(EE35-AB35)/(AB35+1E-50)</f>
        <v>-7.9446308246519908E-4</v>
      </c>
      <c r="FX35" s="40">
        <f t="shared" ref="FX35:FX51" si="71">(EP35-AC35)/(AC35+1E-50)</f>
        <v>-1.7630125796105177E-5</v>
      </c>
      <c r="FY35" s="40">
        <f t="shared" ref="FY35:FY51" si="72">(BQ35-AD35)/(AD35+1E-50)</f>
        <v>1.2958004194948638E-6</v>
      </c>
      <c r="FZ35" s="40">
        <f t="shared" ref="FZ35:FZ51" si="73">(BR35-AE35)/(AE35+1E-50)</f>
        <v>5.9725344440653196E-7</v>
      </c>
      <c r="GA35" s="40">
        <f t="shared" ref="GA35:GA51" si="74">(DF35-AF35)/(AF35+1E-50)</f>
        <v>-4.1351350435551392E-6</v>
      </c>
      <c r="GB35" s="40">
        <f t="shared" ref="GB35:GB51" si="75">(DG35-AG35)/(AG35+1E-50)</f>
        <v>-5.2044459372619948E-8</v>
      </c>
      <c r="GC35" s="40">
        <f t="shared" ref="GC35:GC51" si="76">(DH35-AH35)/(AH35+1E-50)</f>
        <v>7.4032333721068143E-6</v>
      </c>
      <c r="GD35" s="40">
        <f t="shared" ref="GD35:GD51" si="77">(DI35-AI35)/(AI35+1E-50)</f>
        <v>2.5533185820987687E-5</v>
      </c>
      <c r="GE35" s="40">
        <f t="shared" ref="GE35:GE51" si="78">(DJ35-AJ35)/(AJ35+1E-50)</f>
        <v>-3.4478506116866614E-6</v>
      </c>
      <c r="GF35" s="40">
        <f t="shared" ref="GF35:GF51" si="79">(ES35-AK35)/(AK35+1E-50)</f>
        <v>-2.0140225997517518E-5</v>
      </c>
      <c r="GG35" s="40">
        <f t="shared" ref="GG35:GG51" si="80">(BX35-AL35)/(AL35+1E-50)</f>
        <v>-1.5734296243029333E-5</v>
      </c>
      <c r="GH35" s="40">
        <f t="shared" ref="GH35:GH51" si="81">(CE35-AM35)/(AM35+1E-50)</f>
        <v>7.7407403041683355E-7</v>
      </c>
      <c r="GI35" s="40">
        <f t="shared" ref="GI35:GI51" si="82">(EL35-AN35)/(AN35+1E-50)</f>
        <v>-4.0001419735299654E-6</v>
      </c>
      <c r="GJ35" s="40">
        <f t="shared" ref="GJ35:GJ51" si="83">(BD35-AO35)/(AO35+1E-50)</f>
        <v>6.2485766765356809E-6</v>
      </c>
      <c r="GK35" s="40">
        <f t="shared" si="41"/>
        <v>0</v>
      </c>
      <c r="GL35" s="40">
        <f t="shared" si="42"/>
        <v>0</v>
      </c>
    </row>
    <row r="36" spans="1:194" x14ac:dyDescent="0.3">
      <c r="A36" s="17" t="s">
        <v>203</v>
      </c>
      <c r="B36" s="17">
        <v>1831.1171022999999</v>
      </c>
      <c r="C36" s="17">
        <v>3.556695E-2</v>
      </c>
      <c r="D36" s="17">
        <v>2449.5481086</v>
      </c>
      <c r="E36" s="17">
        <v>106.90472892</v>
      </c>
      <c r="F36" s="17">
        <v>105.54583598000001</v>
      </c>
      <c r="G36" s="17">
        <v>2228.0147504000001</v>
      </c>
      <c r="H36" s="17">
        <v>34243.018035000001</v>
      </c>
      <c r="I36" s="17">
        <v>7.3300862658000003</v>
      </c>
      <c r="J36" s="17">
        <v>0.41960985540000001</v>
      </c>
      <c r="K36" s="17">
        <v>5.8146719999999997E-4</v>
      </c>
      <c r="L36" s="17">
        <v>109.52033986000001</v>
      </c>
      <c r="M36" s="17">
        <v>0.1759187646</v>
      </c>
      <c r="N36" s="17">
        <v>1.8118469999999999E-3</v>
      </c>
      <c r="O36" s="17">
        <v>1.3687755E-3</v>
      </c>
      <c r="P36" s="17">
        <v>1.55818912E-2</v>
      </c>
      <c r="Q36" s="17">
        <v>3.3193849000000001E-8</v>
      </c>
      <c r="R36" s="17">
        <v>1.2685559000000001E-3</v>
      </c>
      <c r="S36" s="17">
        <v>2.1279352000000001E-3</v>
      </c>
      <c r="T36" s="17">
        <v>308.03178800000001</v>
      </c>
      <c r="U36" s="17">
        <v>7.7288049E-6</v>
      </c>
      <c r="V36" s="17">
        <v>1.9024414999999999E-3</v>
      </c>
      <c r="W36" s="17">
        <v>1.073222E-3</v>
      </c>
      <c r="X36" s="17">
        <v>3.3460024E-3</v>
      </c>
      <c r="Y36" s="17">
        <v>0.26755206520000002</v>
      </c>
      <c r="Z36" s="17">
        <v>0.31621465879999999</v>
      </c>
      <c r="AA36" s="17">
        <v>1.8666583999999999E-3</v>
      </c>
      <c r="AB36" s="17">
        <v>1.2965826999999999E-3</v>
      </c>
      <c r="AC36" s="17">
        <v>65.463458794000005</v>
      </c>
      <c r="AD36" s="17">
        <v>2.3295586E-3</v>
      </c>
      <c r="AE36" s="17">
        <v>7.1678569999999997E-4</v>
      </c>
      <c r="AF36" s="17">
        <v>1.5409402E-3</v>
      </c>
      <c r="AG36" s="17">
        <v>5.3729921999999995E-7</v>
      </c>
      <c r="AH36" s="17">
        <v>1.9012500000000001E-5</v>
      </c>
      <c r="AI36" s="17">
        <v>1.7261999999999998E-5</v>
      </c>
      <c r="AJ36" s="17">
        <v>1.23969592E-2</v>
      </c>
      <c r="AK36" s="17">
        <v>31.557973274999998</v>
      </c>
      <c r="AL36" s="17">
        <v>5.9660322049000003</v>
      </c>
      <c r="AM36" s="17">
        <v>14.233736239000001</v>
      </c>
      <c r="AN36" s="17">
        <v>1.1708075E-3</v>
      </c>
      <c r="AO36" s="17">
        <v>3.2988897000000002E-6</v>
      </c>
      <c r="AS36" s="17" t="s">
        <v>203</v>
      </c>
      <c r="AT36" s="17">
        <v>0</v>
      </c>
      <c r="AU36" s="17">
        <v>0</v>
      </c>
      <c r="AV36" s="17">
        <v>0.41960900641696902</v>
      </c>
      <c r="AW36" s="17">
        <v>7.3300724178561003</v>
      </c>
      <c r="AX36" s="17">
        <v>7.3300724178561003</v>
      </c>
      <c r="AY36" s="17">
        <v>1.3787613458817001E-3</v>
      </c>
      <c r="AZ36" s="17">
        <v>0</v>
      </c>
      <c r="BA36" s="17">
        <v>2.38403595958927E-4</v>
      </c>
      <c r="BB36" s="17">
        <v>3.4305948367752901E-4</v>
      </c>
      <c r="BC36" s="17">
        <v>109.51948523810501</v>
      </c>
      <c r="BD36" s="5">
        <v>3.2990153250549802E-6</v>
      </c>
      <c r="BE36" s="17">
        <v>2.12794318861575E-3</v>
      </c>
      <c r="BF36" s="17">
        <v>0.17591736846150899</v>
      </c>
      <c r="BG36" s="17">
        <v>4.3484950555840299E-4</v>
      </c>
      <c r="BH36" s="17">
        <v>1.3769866173933599E-3</v>
      </c>
      <c r="BI36" s="17">
        <v>0</v>
      </c>
      <c r="BJ36" s="17">
        <v>347237.48373244802</v>
      </c>
      <c r="BK36" s="17">
        <v>1.3687673306099601E-3</v>
      </c>
      <c r="BL36" s="5">
        <v>9.6262184670160703E-9</v>
      </c>
      <c r="BM36" s="5">
        <v>2.35681983277942E-8</v>
      </c>
      <c r="BN36" s="17">
        <v>1.5581642275713301E-2</v>
      </c>
      <c r="BO36" s="17">
        <v>0</v>
      </c>
      <c r="BP36" s="17">
        <v>3.3458435002969899E-3</v>
      </c>
      <c r="BQ36" s="17">
        <v>2.3295581290117199E-3</v>
      </c>
      <c r="BR36" s="17">
        <v>7.1679299067996098E-4</v>
      </c>
      <c r="BS36" s="17">
        <v>1831.1158802387499</v>
      </c>
      <c r="BT36" s="17">
        <v>1.2685618813738299E-3</v>
      </c>
      <c r="BU36" s="17">
        <v>67.051416532613402</v>
      </c>
      <c r="BV36" s="17">
        <v>17029.6398453029</v>
      </c>
      <c r="BW36" s="17">
        <v>112.47604538061201</v>
      </c>
      <c r="BX36" s="17">
        <v>5.9660085669632901</v>
      </c>
      <c r="BY36" s="17">
        <v>3.5102168539514098</v>
      </c>
      <c r="BZ36" s="17">
        <v>0</v>
      </c>
      <c r="CA36" s="17">
        <v>308.03122526157398</v>
      </c>
      <c r="CB36" s="17">
        <v>308.03122526157398</v>
      </c>
      <c r="CC36" s="17">
        <v>0</v>
      </c>
      <c r="CD36" s="17">
        <v>0</v>
      </c>
      <c r="CE36" s="17">
        <v>14.2337295007018</v>
      </c>
      <c r="CF36" s="5">
        <v>1.70035376962938E-6</v>
      </c>
      <c r="CG36" s="5">
        <v>5.6420484248678097E-6</v>
      </c>
      <c r="CH36" s="17">
        <v>0</v>
      </c>
      <c r="CI36" s="17">
        <v>2.1767369664317401E-3</v>
      </c>
      <c r="CJ36" s="17">
        <v>0</v>
      </c>
      <c r="CK36" s="17">
        <v>0</v>
      </c>
      <c r="CL36" s="17">
        <v>7.1207002722562397E-4</v>
      </c>
      <c r="CM36" s="17">
        <v>0</v>
      </c>
      <c r="CN36" s="17">
        <v>4.94639389981095E-4</v>
      </c>
      <c r="CO36" s="17">
        <v>1.4078154489988201E-3</v>
      </c>
      <c r="CP36" s="17">
        <v>3.54143404928432E-4</v>
      </c>
      <c r="CQ36" s="17">
        <v>7.1904488004100595E-4</v>
      </c>
      <c r="CR36" s="17">
        <v>0.26755431032988197</v>
      </c>
      <c r="CS36" s="17">
        <v>0</v>
      </c>
      <c r="CT36" s="17">
        <v>0.31757252197580099</v>
      </c>
      <c r="CU36" s="17">
        <v>3.5567117842556797E-2</v>
      </c>
      <c r="CV36" s="17">
        <v>0</v>
      </c>
      <c r="CW36" s="17">
        <v>7.6533101021291001E-4</v>
      </c>
      <c r="CX36" s="17">
        <v>1.10132227660289E-3</v>
      </c>
      <c r="CY36" s="17">
        <v>51288.723063487501</v>
      </c>
      <c r="CZ36" s="17">
        <v>2204.5913977638502</v>
      </c>
      <c r="DA36" s="17">
        <v>244.954992198063</v>
      </c>
      <c r="DB36" s="17">
        <v>2449.5463899619099</v>
      </c>
      <c r="DC36" s="17">
        <v>0</v>
      </c>
      <c r="DD36" s="17">
        <v>16.878655191664201</v>
      </c>
      <c r="DE36" s="17">
        <v>0</v>
      </c>
      <c r="DF36" s="17">
        <v>1.54087759200163E-3</v>
      </c>
      <c r="DG36" s="5">
        <v>5.3729900869172101E-7</v>
      </c>
      <c r="DH36" s="5">
        <v>1.90129970843874E-5</v>
      </c>
      <c r="DI36" s="5">
        <v>1.7261916103110099E-5</v>
      </c>
      <c r="DJ36" s="17">
        <v>1.2397167976851401E-2</v>
      </c>
      <c r="DK36" s="17">
        <v>0.32370826580796602</v>
      </c>
      <c r="DL36" s="17">
        <v>18993.5086303262</v>
      </c>
      <c r="DM36" s="17">
        <v>0.437958674559212</v>
      </c>
      <c r="DN36" s="17">
        <v>1.14250267927159</v>
      </c>
      <c r="DO36" s="17">
        <v>2.7673947463637498</v>
      </c>
      <c r="DP36" s="17">
        <v>0.64741797637196297</v>
      </c>
      <c r="DQ36" s="17">
        <v>3.6720123557488198</v>
      </c>
      <c r="DR36" s="5">
        <v>3.8645670199573401E-7</v>
      </c>
      <c r="DS36" s="17">
        <v>0.15233372578195201</v>
      </c>
      <c r="DT36" s="17">
        <v>106.904649506082</v>
      </c>
      <c r="DU36" s="17">
        <v>105.545756581045</v>
      </c>
      <c r="DV36" s="17">
        <v>1.3588929250373301</v>
      </c>
      <c r="DW36" s="17">
        <v>0</v>
      </c>
      <c r="DX36" s="17">
        <v>0</v>
      </c>
      <c r="DY36" s="17">
        <v>43.970737965795202</v>
      </c>
      <c r="DZ36" s="17">
        <v>0</v>
      </c>
      <c r="EA36" s="17">
        <v>8.33816543014931</v>
      </c>
      <c r="EB36" s="17">
        <v>1.8470502334694601</v>
      </c>
      <c r="EC36" s="17">
        <v>1.16921193173388</v>
      </c>
      <c r="ED36" s="17">
        <v>20.845428456323599</v>
      </c>
      <c r="EE36" s="17">
        <v>1.2955418727113E-3</v>
      </c>
      <c r="EF36" s="17">
        <v>14961.693660273</v>
      </c>
      <c r="EG36" s="17">
        <v>1.0092115250968601</v>
      </c>
      <c r="EH36" s="17">
        <v>19.222622614571399</v>
      </c>
      <c r="EI36" s="17">
        <v>0</v>
      </c>
      <c r="EJ36" s="17">
        <v>2228.0079559734199</v>
      </c>
      <c r="EK36" s="17">
        <v>143.12290188134</v>
      </c>
      <c r="EL36" s="17">
        <v>1.1708139866707401E-3</v>
      </c>
      <c r="EM36" s="17">
        <v>0</v>
      </c>
      <c r="EN36" s="17">
        <v>0</v>
      </c>
      <c r="EO36" s="17">
        <v>103.91991057909399</v>
      </c>
      <c r="EP36" s="17">
        <v>65.463044138399695</v>
      </c>
      <c r="EQ36" s="17">
        <v>2.6038141511847002</v>
      </c>
      <c r="ER36" s="17">
        <v>34242.805953085597</v>
      </c>
      <c r="ES36" s="17">
        <v>31.557746290074501</v>
      </c>
      <c r="ET36" s="17">
        <v>101.494977042863</v>
      </c>
      <c r="EU36" s="17"/>
      <c r="EV36" s="26">
        <f t="shared" si="43"/>
        <v>1.4977955700755272</v>
      </c>
      <c r="EW36" s="40">
        <f t="shared" si="44"/>
        <v>-6.6738563496768288E-7</v>
      </c>
      <c r="EX36" s="40">
        <f t="shared" si="45"/>
        <v>4.7190595987980588E-6</v>
      </c>
      <c r="EY36" s="40">
        <f t="shared" si="46"/>
        <v>-7.0161434432039268E-7</v>
      </c>
      <c r="EZ36" s="40">
        <f t="shared" si="47"/>
        <v>-7.4284756908199658E-7</v>
      </c>
      <c r="FA36" s="40">
        <f t="shared" si="48"/>
        <v>-7.5226989555527789E-7</v>
      </c>
      <c r="FB36" s="40">
        <f t="shared" si="49"/>
        <v>-3.0495429076400771E-6</v>
      </c>
      <c r="FC36" s="40">
        <f t="shared" si="50"/>
        <v>-6.193435233630833E-6</v>
      </c>
      <c r="FD36" s="40">
        <f t="shared" si="51"/>
        <v>-1.889192486674455E-6</v>
      </c>
      <c r="FE36" s="40">
        <f t="shared" si="52"/>
        <v>-2.0232676140992331E-6</v>
      </c>
      <c r="FF36" s="40">
        <f t="shared" si="53"/>
        <v>-7.0861495608970587E-6</v>
      </c>
      <c r="FG36" s="40">
        <f t="shared" si="54"/>
        <v>-7.8033166815779841E-6</v>
      </c>
      <c r="FH36" s="40">
        <f t="shared" si="55"/>
        <v>-7.9362681643744121E-6</v>
      </c>
      <c r="FI36" s="40">
        <f t="shared" si="56"/>
        <v>-6.0032929032792261E-6</v>
      </c>
      <c r="FJ36" s="40">
        <f t="shared" si="57"/>
        <v>-5.9683929467477903E-6</v>
      </c>
      <c r="FK36" s="40">
        <f t="shared" si="58"/>
        <v>-1.5975229418803086E-5</v>
      </c>
      <c r="FL36" s="40">
        <f t="shared" si="59"/>
        <v>1.7105422461488436E-5</v>
      </c>
      <c r="FM36" s="40">
        <f t="shared" si="60"/>
        <v>4.7151046554801868E-6</v>
      </c>
      <c r="FN36" s="40">
        <f t="shared" si="61"/>
        <v>3.7541630731108205E-6</v>
      </c>
      <c r="FO36" s="40">
        <f t="shared" si="62"/>
        <v>-1.8268842630829351E-6</v>
      </c>
      <c r="FP36" s="40">
        <f t="shared" si="63"/>
        <v>6.9863961663503002E-6</v>
      </c>
      <c r="FQ36" s="40">
        <f t="shared" si="64"/>
        <v>7.0115059596825915E-6</v>
      </c>
      <c r="FR36" s="40">
        <f t="shared" si="65"/>
        <v>-3.1414777708694733E-5</v>
      </c>
      <c r="FS36" s="40">
        <f t="shared" si="66"/>
        <v>-4.748941692633349E-5</v>
      </c>
      <c r="FT36" s="40">
        <f t="shared" si="67"/>
        <v>8.3913756385026706E-6</v>
      </c>
      <c r="FU36" s="40">
        <f t="shared" si="68"/>
        <v>4.2941183718488629E-3</v>
      </c>
      <c r="FV36" s="40">
        <f t="shared" si="69"/>
        <v>-2.7392179521598782E-6</v>
      </c>
      <c r="FW36" s="40">
        <f t="shared" si="70"/>
        <v>-8.0274654960296537E-4</v>
      </c>
      <c r="FX36" s="40">
        <f t="shared" si="71"/>
        <v>-6.3341535560185398E-6</v>
      </c>
      <c r="FY36" s="40">
        <f t="shared" si="72"/>
        <v>-2.021791939730113E-7</v>
      </c>
      <c r="FZ36" s="40">
        <f t="shared" si="73"/>
        <v>1.0171352415381582E-5</v>
      </c>
      <c r="GA36" s="40">
        <f t="shared" si="74"/>
        <v>-4.0629739148913822E-5</v>
      </c>
      <c r="GB36" s="40">
        <f t="shared" si="75"/>
        <v>-3.9327858867159718E-7</v>
      </c>
      <c r="GC36" s="40">
        <f t="shared" si="76"/>
        <v>2.6145135431868568E-5</v>
      </c>
      <c r="GD36" s="40">
        <f t="shared" si="77"/>
        <v>-4.8602068068496147E-6</v>
      </c>
      <c r="GE36" s="40">
        <f t="shared" si="78"/>
        <v>1.6840972696007708E-5</v>
      </c>
      <c r="GF36" s="40">
        <f t="shared" si="79"/>
        <v>-7.1926331744832262E-6</v>
      </c>
      <c r="GG36" s="40">
        <f t="shared" si="80"/>
        <v>-3.9620866764373063E-6</v>
      </c>
      <c r="GH36" s="40">
        <f t="shared" si="81"/>
        <v>-4.7340333466635316E-7</v>
      </c>
      <c r="GI36" s="40">
        <f t="shared" si="82"/>
        <v>5.5403392445328199E-6</v>
      </c>
      <c r="GJ36" s="40">
        <f t="shared" si="83"/>
        <v>3.8081011008023659E-5</v>
      </c>
      <c r="GK36" s="40">
        <f t="shared" si="41"/>
        <v>0</v>
      </c>
      <c r="GL36" s="40">
        <f t="shared" si="42"/>
        <v>0</v>
      </c>
    </row>
    <row r="37" spans="1:194" x14ac:dyDescent="0.3">
      <c r="A37" s="17" t="s">
        <v>204</v>
      </c>
      <c r="B37" s="17">
        <v>39038.539726000003</v>
      </c>
      <c r="C37" s="17">
        <v>0.42976390510000001</v>
      </c>
      <c r="D37" s="17">
        <v>43945.613038000003</v>
      </c>
      <c r="E37" s="17">
        <v>980.79732568999998</v>
      </c>
      <c r="F37" s="17">
        <v>957.74651005999999</v>
      </c>
      <c r="G37" s="17">
        <v>386.5322357</v>
      </c>
      <c r="H37" s="17">
        <v>166564.49400000001</v>
      </c>
      <c r="I37" s="17">
        <v>418.81713216999998</v>
      </c>
      <c r="J37" s="17">
        <v>344.56291844999998</v>
      </c>
      <c r="K37" s="17">
        <v>3.1675014999999998E-3</v>
      </c>
      <c r="L37" s="17">
        <v>573.88589233000005</v>
      </c>
      <c r="M37" s="17">
        <v>83.611185093000003</v>
      </c>
      <c r="N37" s="17">
        <v>1.0636382099999999E-2</v>
      </c>
      <c r="O37" s="17">
        <v>1.7972375738999999</v>
      </c>
      <c r="P37" s="17">
        <v>9.1472893E-2</v>
      </c>
      <c r="Q37" s="17">
        <v>4.0113174999999999E-7</v>
      </c>
      <c r="R37" s="17">
        <v>1.6660001145000001</v>
      </c>
      <c r="S37" s="17">
        <v>2.7942314453999999</v>
      </c>
      <c r="T37" s="17">
        <v>3151.1449797999999</v>
      </c>
      <c r="U37" s="17">
        <v>4.2102099999999998E-5</v>
      </c>
      <c r="V37" s="17">
        <v>1.11682046E-2</v>
      </c>
      <c r="W37" s="17">
        <v>6.7686921000000002E-3</v>
      </c>
      <c r="X37" s="17">
        <v>0.55098459369999997</v>
      </c>
      <c r="Y37" s="17">
        <v>386.69005053000001</v>
      </c>
      <c r="Z37" s="17">
        <v>14.144912775</v>
      </c>
      <c r="AA37" s="17">
        <v>1.18329484E-2</v>
      </c>
      <c r="AB37" s="17">
        <v>1.7048805154</v>
      </c>
      <c r="AC37" s="17">
        <v>362.50348832999998</v>
      </c>
      <c r="AD37" s="17">
        <v>3.2710695643999999</v>
      </c>
      <c r="AE37" s="17">
        <v>0.94178153229999995</v>
      </c>
      <c r="AF37" s="17">
        <v>1.86202756E-2</v>
      </c>
      <c r="AG37" s="17">
        <v>6.4919769000000003E-6</v>
      </c>
      <c r="AH37" s="17">
        <v>2.2972429999999999E-4</v>
      </c>
      <c r="AI37" s="17">
        <v>2.0857410000000001E-4</v>
      </c>
      <c r="AJ37" s="17">
        <v>17.527119720000002</v>
      </c>
      <c r="AK37" s="17">
        <v>1366.3603161999999</v>
      </c>
      <c r="AL37" s="17">
        <v>94.707036165999995</v>
      </c>
      <c r="AM37" s="17">
        <v>70.627686764000003</v>
      </c>
      <c r="AN37" s="17">
        <v>1.5586812503</v>
      </c>
      <c r="AO37" s="17">
        <v>3.9859099999999999E-5</v>
      </c>
      <c r="AS37" s="17" t="s">
        <v>204</v>
      </c>
      <c r="AT37" s="17">
        <v>0</v>
      </c>
      <c r="AU37" s="17">
        <v>0</v>
      </c>
      <c r="AV37" s="17">
        <v>344.56067092805199</v>
      </c>
      <c r="AW37" s="17">
        <v>418.81530170815603</v>
      </c>
      <c r="AX37" s="17">
        <v>418.81530170815603</v>
      </c>
      <c r="AY37" s="17">
        <v>0.89374420639085494</v>
      </c>
      <c r="AZ37" s="17">
        <v>0</v>
      </c>
      <c r="BA37" s="17">
        <v>1.2986781018645599E-3</v>
      </c>
      <c r="BB37" s="17">
        <v>1.8688273146050601E-3</v>
      </c>
      <c r="BC37" s="17">
        <v>573.88041209437097</v>
      </c>
      <c r="BD37" s="5">
        <v>3.9857246205794001E-5</v>
      </c>
      <c r="BE37" s="17">
        <v>2.7942245240891901</v>
      </c>
      <c r="BF37" s="17">
        <v>83.610846764270306</v>
      </c>
      <c r="BG37" s="17">
        <v>2.5527348678604702E-3</v>
      </c>
      <c r="BH37" s="17">
        <v>8.0836471735092306E-3</v>
      </c>
      <c r="BI37" s="17">
        <v>0</v>
      </c>
      <c r="BJ37" s="17">
        <v>620998.68581417506</v>
      </c>
      <c r="BK37" s="17">
        <v>1.7972391239766901</v>
      </c>
      <c r="BL37" s="5">
        <v>1.16335971891069E-7</v>
      </c>
      <c r="BM37" s="5">
        <v>2.8480535491658298E-7</v>
      </c>
      <c r="BN37" s="17">
        <v>9.14742737515917E-2</v>
      </c>
      <c r="BO37" s="17">
        <v>0</v>
      </c>
      <c r="BP37" s="17">
        <v>0.55098056068108203</v>
      </c>
      <c r="BQ37" s="17">
        <v>3.2710605909870201</v>
      </c>
      <c r="BR37" s="17">
        <v>0.94177943073973203</v>
      </c>
      <c r="BS37" s="17">
        <v>39038.410819486598</v>
      </c>
      <c r="BT37" s="17">
        <v>1.66599652444707</v>
      </c>
      <c r="BU37" s="17">
        <v>278.15097451035598</v>
      </c>
      <c r="BV37" s="17">
        <v>63002.680467744598</v>
      </c>
      <c r="BW37" s="17">
        <v>330.55633561922099</v>
      </c>
      <c r="BX37" s="17">
        <v>94.706161300626903</v>
      </c>
      <c r="BY37" s="17">
        <v>85.751506829421103</v>
      </c>
      <c r="BZ37" s="17">
        <v>0</v>
      </c>
      <c r="CA37" s="17">
        <v>3151.1196936291599</v>
      </c>
      <c r="CB37" s="17">
        <v>3151.1196936291599</v>
      </c>
      <c r="CC37" s="17">
        <v>0</v>
      </c>
      <c r="CD37" s="17">
        <v>0</v>
      </c>
      <c r="CE37" s="17">
        <v>70.627606856605794</v>
      </c>
      <c r="CF37" s="5">
        <v>9.2626851021080693E-6</v>
      </c>
      <c r="CG37" s="5">
        <v>3.0734629456351897E-5</v>
      </c>
      <c r="CH37" s="17">
        <v>0</v>
      </c>
      <c r="CI37" s="17">
        <v>1.4110872631215901</v>
      </c>
      <c r="CJ37" s="17">
        <v>0</v>
      </c>
      <c r="CK37" s="17">
        <v>0</v>
      </c>
      <c r="CL37" s="17">
        <v>0.46159587727216</v>
      </c>
      <c r="CM37" s="17">
        <v>0</v>
      </c>
      <c r="CN37" s="17">
        <v>2.9037109980874901E-3</v>
      </c>
      <c r="CO37" s="17">
        <v>8.2644427941378999E-3</v>
      </c>
      <c r="CP37" s="17">
        <v>2.23366353797736E-3</v>
      </c>
      <c r="CQ37" s="17">
        <v>4.5350073332341102E-3</v>
      </c>
      <c r="CR37" s="17">
        <v>386.689703226966</v>
      </c>
      <c r="CS37" s="17">
        <v>0</v>
      </c>
      <c r="CT37" s="17">
        <v>15.026031939622399</v>
      </c>
      <c r="CU37" s="17">
        <v>0.429761264377167</v>
      </c>
      <c r="CV37" s="17">
        <v>0</v>
      </c>
      <c r="CW37" s="17">
        <v>4.85151359259687E-3</v>
      </c>
      <c r="CX37" s="17">
        <v>6.9814265715372201E-3</v>
      </c>
      <c r="CY37" s="17">
        <v>228577.089450951</v>
      </c>
      <c r="CZ37" s="17">
        <v>39550.882672493899</v>
      </c>
      <c r="DA37" s="17">
        <v>4394.5438627411104</v>
      </c>
      <c r="DB37" s="17">
        <v>43945.426535234998</v>
      </c>
      <c r="DC37" s="17">
        <v>0</v>
      </c>
      <c r="DD37" s="17">
        <v>316.89323221878999</v>
      </c>
      <c r="DE37" s="17">
        <v>0</v>
      </c>
      <c r="DF37" s="17">
        <v>1.8621335704459299E-2</v>
      </c>
      <c r="DG37" s="5">
        <v>6.4919477580427102E-6</v>
      </c>
      <c r="DH37" s="17">
        <v>2.2973268043426599E-4</v>
      </c>
      <c r="DI37" s="17">
        <v>2.0856525995165099E-4</v>
      </c>
      <c r="DJ37" s="17">
        <v>17.527083556015</v>
      </c>
      <c r="DK37" s="17">
        <v>5.21168911251839</v>
      </c>
      <c r="DL37" s="17">
        <v>98591.989941418899</v>
      </c>
      <c r="DM37" s="17">
        <v>7.0511105744252802</v>
      </c>
      <c r="DN37" s="17">
        <v>18.394217099268499</v>
      </c>
      <c r="DO37" s="17">
        <v>44.554842371622001</v>
      </c>
      <c r="DP37" s="17">
        <v>10.4233908847919</v>
      </c>
      <c r="DQ37" s="17">
        <v>17.296588701620902</v>
      </c>
      <c r="DR37" s="5">
        <v>2.1050637002375398E-6</v>
      </c>
      <c r="DS37" s="17">
        <v>2.4525584230471198</v>
      </c>
      <c r="DT37" s="17">
        <v>980.79467405718901</v>
      </c>
      <c r="DU37" s="17">
        <v>957.74389225667505</v>
      </c>
      <c r="DV37" s="17">
        <v>23.050781800514699</v>
      </c>
      <c r="DW37" s="17">
        <v>0</v>
      </c>
      <c r="DX37" s="17">
        <v>0</v>
      </c>
      <c r="DY37" s="17">
        <v>220.84833870787099</v>
      </c>
      <c r="DZ37" s="17">
        <v>0</v>
      </c>
      <c r="EA37" s="17">
        <v>123.86236275908399</v>
      </c>
      <c r="EB37" s="17">
        <v>29.737308255758201</v>
      </c>
      <c r="EC37" s="17">
        <v>16.784996142903601</v>
      </c>
      <c r="ED37" s="17">
        <v>309.65604406884898</v>
      </c>
      <c r="EE37" s="17">
        <v>1.7035160096567401</v>
      </c>
      <c r="EF37" s="17">
        <v>59243.5357791852</v>
      </c>
      <c r="EG37" s="17">
        <v>16.2482213595462</v>
      </c>
      <c r="EH37" s="17">
        <v>135.222223795367</v>
      </c>
      <c r="EI37" s="17">
        <v>0</v>
      </c>
      <c r="EJ37" s="17">
        <v>386.52932073859199</v>
      </c>
      <c r="EK37" s="17">
        <v>2287.5259991747598</v>
      </c>
      <c r="EL37" s="17">
        <v>1.5586770008830899</v>
      </c>
      <c r="EM37" s="17">
        <v>0</v>
      </c>
      <c r="EN37" s="17">
        <v>0</v>
      </c>
      <c r="EO37" s="17">
        <v>2380.3331742875698</v>
      </c>
      <c r="EP37" s="17">
        <v>362.49973598018101</v>
      </c>
      <c r="EQ37" s="17">
        <v>7.0620419988162499</v>
      </c>
      <c r="ER37" s="17">
        <v>166562.68695284001</v>
      </c>
      <c r="ES37" s="17">
        <v>1366.34394406057</v>
      </c>
      <c r="ET37" s="17">
        <v>2478.8834285176799</v>
      </c>
      <c r="EU37" s="17"/>
      <c r="EV37" s="26">
        <f t="shared" si="43"/>
        <v>1.3723186965377758</v>
      </c>
      <c r="EW37" s="40">
        <f t="shared" si="44"/>
        <v>-3.30203215358398E-6</v>
      </c>
      <c r="EX37" s="40">
        <f t="shared" si="45"/>
        <v>-6.1445896262493367E-6</v>
      </c>
      <c r="EY37" s="40">
        <f t="shared" si="46"/>
        <v>-4.2439450063946294E-6</v>
      </c>
      <c r="EZ37" s="40">
        <f t="shared" si="47"/>
        <v>-2.7035481658772137E-6</v>
      </c>
      <c r="FA37" s="40">
        <f t="shared" si="48"/>
        <v>-2.7332945590937183E-6</v>
      </c>
      <c r="FB37" s="40">
        <f t="shared" si="49"/>
        <v>-7.5413151576628794E-6</v>
      </c>
      <c r="FC37" s="40">
        <f t="shared" si="50"/>
        <v>-1.0848933746907006E-5</v>
      </c>
      <c r="FD37" s="40">
        <f t="shared" si="51"/>
        <v>-4.3705514969443311E-6</v>
      </c>
      <c r="FE37" s="40">
        <f t="shared" si="52"/>
        <v>-6.522820151696264E-6</v>
      </c>
      <c r="FF37" s="40">
        <f t="shared" si="53"/>
        <v>1.2364539118296348E-6</v>
      </c>
      <c r="FG37" s="40">
        <f t="shared" si="54"/>
        <v>-9.5493471826416728E-6</v>
      </c>
      <c r="FH37" s="40">
        <f t="shared" si="55"/>
        <v>-4.0464529873682357E-6</v>
      </c>
      <c r="FI37" s="40">
        <f t="shared" si="56"/>
        <v>-5.5122407207252871E-9</v>
      </c>
      <c r="FJ37" s="40">
        <f t="shared" si="57"/>
        <v>8.6247734446808277E-7</v>
      </c>
      <c r="FK37" s="40">
        <f t="shared" si="58"/>
        <v>1.5094653141677861E-5</v>
      </c>
      <c r="FL37" s="40">
        <f t="shared" si="59"/>
        <v>2.3874469303444032E-5</v>
      </c>
      <c r="FM37" s="40">
        <f t="shared" si="60"/>
        <v>-2.1548935674139738E-6</v>
      </c>
      <c r="FN37" s="40">
        <f t="shared" si="61"/>
        <v>-2.4769998280599106E-6</v>
      </c>
      <c r="FO37" s="40">
        <f t="shared" si="62"/>
        <v>-8.024439053767499E-6</v>
      </c>
      <c r="FP37" s="40">
        <f t="shared" si="63"/>
        <v>6.6091405773864987E-6</v>
      </c>
      <c r="FQ37" s="40">
        <f t="shared" si="64"/>
        <v>-4.5493234078817025E-6</v>
      </c>
      <c r="FR37" s="40">
        <f t="shared" si="65"/>
        <v>-3.1363206091188955E-6</v>
      </c>
      <c r="FS37" s="40">
        <f t="shared" si="66"/>
        <v>-7.3196582337346943E-6</v>
      </c>
      <c r="FT37" s="40">
        <f t="shared" si="67"/>
        <v>-8.981431860701809E-7</v>
      </c>
      <c r="FU37" s="40">
        <f t="shared" si="68"/>
        <v>6.2292301029929768E-2</v>
      </c>
      <c r="FV37" s="40">
        <f t="shared" si="69"/>
        <v>-6.9601130935338726E-7</v>
      </c>
      <c r="FW37" s="40">
        <f t="shared" si="70"/>
        <v>-8.0035271148589401E-4</v>
      </c>
      <c r="FX37" s="40">
        <f t="shared" si="71"/>
        <v>-1.0351210235944559E-5</v>
      </c>
      <c r="FY37" s="40">
        <f t="shared" si="72"/>
        <v>-2.7432657126723843E-6</v>
      </c>
      <c r="FZ37" s="40">
        <f t="shared" si="73"/>
        <v>-2.2314732194709275E-6</v>
      </c>
      <c r="GA37" s="40">
        <f t="shared" si="74"/>
        <v>5.6932801751843751E-5</v>
      </c>
      <c r="GB37" s="40">
        <f t="shared" si="75"/>
        <v>-4.4889188207220452E-6</v>
      </c>
      <c r="GC37" s="40">
        <f t="shared" si="76"/>
        <v>3.6480399618163257E-5</v>
      </c>
      <c r="GD37" s="40">
        <f t="shared" si="77"/>
        <v>-4.2383250600218762E-5</v>
      </c>
      <c r="GE37" s="40">
        <f t="shared" si="78"/>
        <v>-2.0633159115136518E-6</v>
      </c>
      <c r="GF37" s="40">
        <f t="shared" si="79"/>
        <v>-1.1982300155962744E-5</v>
      </c>
      <c r="GG37" s="40">
        <f t="shared" si="80"/>
        <v>-9.237596365685567E-6</v>
      </c>
      <c r="GH37" s="40">
        <f t="shared" si="81"/>
        <v>-1.1313890893248746E-6</v>
      </c>
      <c r="GI37" s="40">
        <f t="shared" si="82"/>
        <v>-2.7262898744123394E-6</v>
      </c>
      <c r="GJ37" s="40">
        <f t="shared" si="83"/>
        <v>-4.6508681982238249E-5</v>
      </c>
      <c r="GK37" s="40">
        <f t="shared" si="41"/>
        <v>0</v>
      </c>
      <c r="GL37" s="40">
        <f t="shared" si="42"/>
        <v>0</v>
      </c>
    </row>
    <row r="38" spans="1:194" x14ac:dyDescent="0.3">
      <c r="A38" s="17" t="s">
        <v>205</v>
      </c>
      <c r="B38" s="17">
        <v>8.3737822039999994</v>
      </c>
      <c r="C38" s="17"/>
      <c r="D38" s="17">
        <v>5.9892050579999996</v>
      </c>
      <c r="E38" s="17">
        <v>0.12020001600000001</v>
      </c>
      <c r="F38" s="17">
        <v>0.12020001600000001</v>
      </c>
      <c r="G38" s="17">
        <v>2.3327742999999998E-3</v>
      </c>
      <c r="H38" s="17">
        <v>30.788070517000001</v>
      </c>
      <c r="I38" s="17">
        <v>1.3858431799999999E-2</v>
      </c>
      <c r="J38" s="17">
        <v>1.05392295E-2</v>
      </c>
      <c r="L38" s="17">
        <v>0.31489825980000002</v>
      </c>
      <c r="M38" s="17">
        <v>1.66518E-3</v>
      </c>
      <c r="O38" s="17">
        <v>5.5775300000000001E-5</v>
      </c>
      <c r="R38" s="17">
        <v>5.1685899999999999E-5</v>
      </c>
      <c r="S38" s="17">
        <v>8.6706900000000002E-5</v>
      </c>
      <c r="T38" s="17">
        <v>0.13495728100000001</v>
      </c>
      <c r="X38" s="17">
        <v>1.149252E-4</v>
      </c>
      <c r="Y38" s="17">
        <v>8.8639889999999992E-3</v>
      </c>
      <c r="Z38" s="17">
        <v>2.8133539999999999E-4</v>
      </c>
      <c r="AB38" s="17">
        <v>5.2791899999999998E-5</v>
      </c>
      <c r="AC38" s="17">
        <v>0.20569314220000001</v>
      </c>
      <c r="AD38" s="17">
        <v>9.1258100000000006E-5</v>
      </c>
      <c r="AE38" s="17">
        <v>2.9197199999999999E-5</v>
      </c>
      <c r="AJ38" s="17">
        <v>3.2635139999999998E-4</v>
      </c>
      <c r="AK38" s="17">
        <v>0.40922115240000001</v>
      </c>
      <c r="AL38" s="17">
        <v>1.6186792700000001E-2</v>
      </c>
      <c r="AM38" s="17">
        <v>1.4367220999999999E-2</v>
      </c>
      <c r="AN38" s="17">
        <v>4.7372900000000002E-5</v>
      </c>
      <c r="AS38" s="17" t="s">
        <v>205</v>
      </c>
      <c r="AT38" s="17">
        <v>0</v>
      </c>
      <c r="AU38" s="17">
        <v>0</v>
      </c>
      <c r="AV38" s="17">
        <v>1.0539462861720601E-2</v>
      </c>
      <c r="AW38" s="17">
        <v>1.38586856892474E-2</v>
      </c>
      <c r="AX38" s="17">
        <v>1.38586856892474E-2</v>
      </c>
      <c r="AY38" s="5">
        <v>7.1919135071677801E-5</v>
      </c>
      <c r="AZ38" s="17">
        <v>0</v>
      </c>
      <c r="BA38" s="17">
        <v>0</v>
      </c>
      <c r="BB38" s="17">
        <v>0</v>
      </c>
      <c r="BC38" s="17">
        <v>0.31489912543676102</v>
      </c>
      <c r="BD38" s="17">
        <v>0</v>
      </c>
      <c r="BE38" s="5">
        <v>8.6727007119826997E-5</v>
      </c>
      <c r="BF38" s="17">
        <v>1.66516579565138E-3</v>
      </c>
      <c r="BG38" s="17">
        <v>0</v>
      </c>
      <c r="BH38" s="17">
        <v>0</v>
      </c>
      <c r="BI38" s="17">
        <v>0</v>
      </c>
      <c r="BJ38" s="17">
        <v>302.54461288307499</v>
      </c>
      <c r="BK38" s="5">
        <v>5.5780434868213398E-5</v>
      </c>
      <c r="BL38" s="17">
        <v>0</v>
      </c>
      <c r="BM38" s="17">
        <v>0</v>
      </c>
      <c r="BN38" s="17">
        <v>0</v>
      </c>
      <c r="BO38" s="17">
        <v>0</v>
      </c>
      <c r="BP38" s="17">
        <v>1.14916814795218E-4</v>
      </c>
      <c r="BQ38" s="5">
        <v>9.1244968501463593E-5</v>
      </c>
      <c r="BR38" s="5">
        <v>2.92033598439128E-5</v>
      </c>
      <c r="BS38" s="17">
        <v>8.3737724058488805</v>
      </c>
      <c r="BT38" s="5">
        <v>5.1688997503265599E-5</v>
      </c>
      <c r="BU38" s="17">
        <v>4.4777094737016099E-3</v>
      </c>
      <c r="BV38" s="17">
        <v>19.925366416204401</v>
      </c>
      <c r="BW38" s="17">
        <v>2.27331565931976E-3</v>
      </c>
      <c r="BX38" s="17">
        <v>1.61865453347468E-2</v>
      </c>
      <c r="BY38" s="17">
        <v>0</v>
      </c>
      <c r="BZ38" s="17">
        <v>0</v>
      </c>
      <c r="CA38" s="17">
        <v>0.134956455390458</v>
      </c>
      <c r="CB38" s="17">
        <v>0.134956455390458</v>
      </c>
      <c r="CC38" s="17">
        <v>0</v>
      </c>
      <c r="CD38" s="17">
        <v>0</v>
      </c>
      <c r="CE38" s="17">
        <v>1.4367449064964601E-2</v>
      </c>
      <c r="CF38" s="17">
        <v>0</v>
      </c>
      <c r="CG38" s="17">
        <v>0</v>
      </c>
      <c r="CH38" s="17">
        <v>0</v>
      </c>
      <c r="CI38" s="17">
        <v>1.13567726097763E-4</v>
      </c>
      <c r="CJ38" s="17">
        <v>0</v>
      </c>
      <c r="CK38" s="17">
        <v>0</v>
      </c>
      <c r="CL38" s="5">
        <v>3.7148619287146497E-5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8.8642239701934803E-3</v>
      </c>
      <c r="CS38" s="17">
        <v>0</v>
      </c>
      <c r="CT38" s="17">
        <v>3.52255854423849E-4</v>
      </c>
      <c r="CU38" s="17">
        <v>0</v>
      </c>
      <c r="CV38" s="17">
        <v>0</v>
      </c>
      <c r="CW38" s="17">
        <v>0</v>
      </c>
      <c r="CX38" s="17">
        <v>0</v>
      </c>
      <c r="CY38" s="17">
        <v>50.731925277699602</v>
      </c>
      <c r="CZ38" s="17">
        <v>5.3902861709573999</v>
      </c>
      <c r="DA38" s="17">
        <v>0.59891889967316703</v>
      </c>
      <c r="DB38" s="17">
        <v>5.9892050706305699</v>
      </c>
      <c r="DC38" s="17">
        <v>0</v>
      </c>
      <c r="DD38" s="17">
        <v>7.2983156191956397E-3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3.2635792699394303E-4</v>
      </c>
      <c r="DK38" s="17">
        <v>9.6218312692559701E-4</v>
      </c>
      <c r="DL38" s="17">
        <v>17.305479035837202</v>
      </c>
      <c r="DM38" s="17">
        <v>1.30177946063923E-3</v>
      </c>
      <c r="DN38" s="17">
        <v>3.39593721236571E-3</v>
      </c>
      <c r="DO38" s="17">
        <v>8.2256914521293498E-3</v>
      </c>
      <c r="DP38" s="17">
        <v>1.9243630571493099E-3</v>
      </c>
      <c r="DQ38" s="17">
        <v>0</v>
      </c>
      <c r="DR38" s="17">
        <v>0</v>
      </c>
      <c r="DS38" s="17">
        <v>4.5278184714253502E-4</v>
      </c>
      <c r="DT38" s="17">
        <v>0.12020002656569399</v>
      </c>
      <c r="DU38" s="17">
        <v>0.12020002656569399</v>
      </c>
      <c r="DV38" s="17">
        <v>0</v>
      </c>
      <c r="DW38" s="17">
        <v>0</v>
      </c>
      <c r="DX38" s="17">
        <v>0</v>
      </c>
      <c r="DY38" s="17">
        <v>3.5832069533777598E-3</v>
      </c>
      <c r="DZ38" s="17">
        <v>0</v>
      </c>
      <c r="EA38" s="17">
        <v>2.2074706923064201E-2</v>
      </c>
      <c r="EB38" s="17">
        <v>5.4900988221806904E-3</v>
      </c>
      <c r="EC38" s="17">
        <v>2.94314875135721E-3</v>
      </c>
      <c r="ED38" s="17">
        <v>5.51870335157656E-2</v>
      </c>
      <c r="EE38" s="5">
        <v>5.27537083726033E-5</v>
      </c>
      <c r="EF38" s="17">
        <v>13.3312588262123</v>
      </c>
      <c r="EG38" s="17">
        <v>2.99973820113869E-3</v>
      </c>
      <c r="EH38" s="17">
        <v>1.16593572424588E-2</v>
      </c>
      <c r="EI38" s="17">
        <v>0</v>
      </c>
      <c r="EJ38" s="17">
        <v>2.3328152912581199E-3</v>
      </c>
      <c r="EK38" s="17">
        <v>7.5232110108273603E-2</v>
      </c>
      <c r="EL38" s="5">
        <v>4.7383626200830003E-5</v>
      </c>
      <c r="EM38" s="17">
        <v>0</v>
      </c>
      <c r="EN38" s="17">
        <v>0</v>
      </c>
      <c r="EO38" s="17">
        <v>0.12838742732166</v>
      </c>
      <c r="EP38" s="17">
        <v>0.205693093824203</v>
      </c>
      <c r="EQ38" s="5">
        <v>2.1318959638883E-9</v>
      </c>
      <c r="ER38" s="17">
        <v>30.7880449054162</v>
      </c>
      <c r="ES38" s="17">
        <v>0.40922156857129499</v>
      </c>
      <c r="ET38" s="17">
        <v>4.4473349800206202E-2</v>
      </c>
      <c r="EU38" s="17"/>
      <c r="EV38" s="26">
        <f t="shared" si="43"/>
        <v>1.64778002089944</v>
      </c>
      <c r="EW38" s="40">
        <f t="shared" si="44"/>
        <v>-1.1700986340700483E-6</v>
      </c>
      <c r="EX38" s="40">
        <f t="shared" si="45"/>
        <v>0</v>
      </c>
      <c r="EY38" s="40">
        <f t="shared" si="46"/>
        <v>2.1088892841474512E-9</v>
      </c>
      <c r="EZ38" s="40">
        <f t="shared" si="47"/>
        <v>8.7900936605418526E-8</v>
      </c>
      <c r="FA38" s="40">
        <f t="shared" si="48"/>
        <v>8.7900936605418526E-8</v>
      </c>
      <c r="FB38" s="40">
        <f t="shared" si="49"/>
        <v>1.757189202575395E-5</v>
      </c>
      <c r="FC38" s="40">
        <f t="shared" si="50"/>
        <v>-8.3186712811963378E-7</v>
      </c>
      <c r="FD38" s="40">
        <f t="shared" si="51"/>
        <v>1.8320200370728799E-5</v>
      </c>
      <c r="FE38" s="40">
        <f t="shared" si="52"/>
        <v>2.2142199351497006E-5</v>
      </c>
      <c r="FF38" s="40">
        <f t="shared" si="53"/>
        <v>0</v>
      </c>
      <c r="FG38" s="40">
        <f t="shared" si="54"/>
        <v>2.748941075582998E-6</v>
      </c>
      <c r="FH38" s="40">
        <f t="shared" si="55"/>
        <v>-8.5302181266050534E-6</v>
      </c>
      <c r="FI38" s="40">
        <f t="shared" si="56"/>
        <v>0</v>
      </c>
      <c r="FJ38" s="40">
        <f t="shared" si="57"/>
        <v>9.2063479952531348E-5</v>
      </c>
      <c r="FK38" s="40">
        <f t="shared" si="58"/>
        <v>0</v>
      </c>
      <c r="FL38" s="40">
        <f t="shared" si="59"/>
        <v>0</v>
      </c>
      <c r="FM38" s="40">
        <f t="shared" si="60"/>
        <v>5.9929366918247516E-5</v>
      </c>
      <c r="FN38" s="40">
        <f t="shared" si="61"/>
        <v>2.3189757478350235E-4</v>
      </c>
      <c r="FO38" s="40">
        <f t="shared" si="62"/>
        <v>-6.1175620603237611E-6</v>
      </c>
      <c r="FP38" s="40">
        <f t="shared" si="63"/>
        <v>0</v>
      </c>
      <c r="FQ38" s="40">
        <f t="shared" si="64"/>
        <v>0</v>
      </c>
      <c r="FR38" s="40">
        <f t="shared" si="65"/>
        <v>0</v>
      </c>
      <c r="FS38" s="40">
        <f t="shared" si="66"/>
        <v>-7.2962281396967221E-5</v>
      </c>
      <c r="FT38" s="40">
        <f t="shared" si="67"/>
        <v>2.6508403099451856E-5</v>
      </c>
      <c r="FU38" s="40">
        <f t="shared" si="68"/>
        <v>0.25208507149775322</v>
      </c>
      <c r="FV38" s="40">
        <f t="shared" si="69"/>
        <v>0</v>
      </c>
      <c r="FW38" s="40">
        <f t="shared" si="70"/>
        <v>-7.2343725830475308E-4</v>
      </c>
      <c r="FX38" s="40">
        <f t="shared" si="71"/>
        <v>-2.3518429681082659E-7</v>
      </c>
      <c r="FY38" s="40">
        <f t="shared" si="72"/>
        <v>-1.4389406021397423E-4</v>
      </c>
      <c r="FZ38" s="40">
        <f t="shared" si="73"/>
        <v>2.109737890208989E-4</v>
      </c>
      <c r="GA38" s="40">
        <f t="shared" si="74"/>
        <v>0</v>
      </c>
      <c r="GB38" s="40">
        <f t="shared" si="75"/>
        <v>0</v>
      </c>
      <c r="GC38" s="40">
        <f t="shared" si="76"/>
        <v>0</v>
      </c>
      <c r="GD38" s="40">
        <f t="shared" si="77"/>
        <v>0</v>
      </c>
      <c r="GE38" s="40">
        <f t="shared" si="78"/>
        <v>1.9999895643299864E-5</v>
      </c>
      <c r="GF38" s="40">
        <f t="shared" si="79"/>
        <v>1.0169838302358546E-6</v>
      </c>
      <c r="GG38" s="40">
        <f t="shared" si="80"/>
        <v>-1.5281918894349146E-5</v>
      </c>
      <c r="GH38" s="40">
        <f t="shared" si="81"/>
        <v>1.5873979011048379E-5</v>
      </c>
      <c r="GI38" s="40">
        <f t="shared" si="82"/>
        <v>2.2642060819585825E-4</v>
      </c>
      <c r="GJ38" s="40">
        <f t="shared" si="83"/>
        <v>0</v>
      </c>
      <c r="GK38" s="40">
        <f t="shared" si="41"/>
        <v>0</v>
      </c>
      <c r="GL38" s="40">
        <f t="shared" si="42"/>
        <v>0</v>
      </c>
    </row>
    <row r="39" spans="1:194" x14ac:dyDescent="0.3">
      <c r="A39" s="17" t="s">
        <v>206</v>
      </c>
      <c r="B39" s="17">
        <v>77556.452344999998</v>
      </c>
      <c r="C39" s="17">
        <v>0.113928355</v>
      </c>
      <c r="D39" s="17">
        <v>65308.154627000004</v>
      </c>
      <c r="E39" s="17">
        <v>1255.9934401999999</v>
      </c>
      <c r="F39" s="17">
        <v>1243.6722431000001</v>
      </c>
      <c r="G39" s="17">
        <v>2004.427175</v>
      </c>
      <c r="H39" s="17">
        <v>197668.66607000001</v>
      </c>
      <c r="I39" s="17">
        <v>124.83320232</v>
      </c>
      <c r="J39" s="17">
        <v>83.263028177999999</v>
      </c>
      <c r="K39" s="17">
        <v>1.4602532E-3</v>
      </c>
      <c r="L39" s="17">
        <v>7473.7182628999999</v>
      </c>
      <c r="M39" s="17">
        <v>14.236652358000001</v>
      </c>
      <c r="N39" s="17">
        <v>4.548234E-3</v>
      </c>
      <c r="O39" s="17">
        <v>0.4411406075</v>
      </c>
      <c r="P39" s="17">
        <v>3.9114814599999999E-2</v>
      </c>
      <c r="Q39" s="17">
        <v>1.0632683E-7</v>
      </c>
      <c r="R39" s="17">
        <v>0.40880891380000001</v>
      </c>
      <c r="S39" s="17">
        <v>0.68579272280000003</v>
      </c>
      <c r="T39" s="17">
        <v>1379.0914152</v>
      </c>
      <c r="U39" s="17">
        <v>1.9409500000000001E-5</v>
      </c>
      <c r="V39" s="17">
        <v>4.7756459000000001E-3</v>
      </c>
      <c r="W39" s="17">
        <v>2.6926687999999999E-3</v>
      </c>
      <c r="X39" s="17">
        <v>0.95854248490000005</v>
      </c>
      <c r="Y39" s="17">
        <v>72.761570074999995</v>
      </c>
      <c r="Z39" s="17">
        <v>3.0606117025000001</v>
      </c>
      <c r="AA39" s="17">
        <v>4.6831991000000003E-3</v>
      </c>
      <c r="AB39" s="17">
        <v>0.41763992709999997</v>
      </c>
      <c r="AC39" s="17">
        <v>3966.8535087</v>
      </c>
      <c r="AD39" s="17">
        <v>0.73027009580000002</v>
      </c>
      <c r="AE39" s="17">
        <v>0.2309525144</v>
      </c>
      <c r="AF39" s="17">
        <v>4.9359495999999996E-3</v>
      </c>
      <c r="AG39" s="17">
        <v>1.7210821999999999E-6</v>
      </c>
      <c r="AH39" s="17">
        <v>6.0900899999999998E-5</v>
      </c>
      <c r="AI39" s="17">
        <v>5.5293900000000003E-5</v>
      </c>
      <c r="AJ39" s="17">
        <v>2.7682038062999998</v>
      </c>
      <c r="AK39" s="17">
        <v>14173.874456</v>
      </c>
      <c r="AL39" s="17">
        <v>354.82508883000003</v>
      </c>
      <c r="AM39" s="17">
        <v>168.90331472</v>
      </c>
      <c r="AN39" s="17">
        <v>0.37546079599999999</v>
      </c>
      <c r="AO39" s="17">
        <v>1.0567000000000001E-5</v>
      </c>
      <c r="AS39" s="17" t="s">
        <v>206</v>
      </c>
      <c r="AT39" s="17">
        <v>0</v>
      </c>
      <c r="AU39" s="17">
        <v>0</v>
      </c>
      <c r="AV39" s="17">
        <v>83.262868548094602</v>
      </c>
      <c r="AW39" s="17">
        <v>124.83299411205201</v>
      </c>
      <c r="AX39" s="17">
        <v>124.83299411205201</v>
      </c>
      <c r="AY39" s="17">
        <v>1.0251472840486699</v>
      </c>
      <c r="AZ39" s="17">
        <v>0</v>
      </c>
      <c r="BA39" s="17">
        <v>5.9869716893467E-4</v>
      </c>
      <c r="BB39" s="17">
        <v>8.6155408466850696E-4</v>
      </c>
      <c r="BC39" s="17">
        <v>7473.5879691912996</v>
      </c>
      <c r="BD39" s="5">
        <v>1.05672831134244E-5</v>
      </c>
      <c r="BE39" s="17">
        <v>0.68579302544690901</v>
      </c>
      <c r="BF39" s="17">
        <v>14.236656521261301</v>
      </c>
      <c r="BG39" s="17">
        <v>1.09157509912531E-3</v>
      </c>
      <c r="BH39" s="17">
        <v>3.4566616113582099E-3</v>
      </c>
      <c r="BI39" s="17">
        <v>0</v>
      </c>
      <c r="BJ39" s="17">
        <v>972475.68769413105</v>
      </c>
      <c r="BK39" s="17">
        <v>0.44114165627788099</v>
      </c>
      <c r="BL39" s="5">
        <v>3.0835413945336402E-8</v>
      </c>
      <c r="BM39" s="5">
        <v>7.5490292498222606E-8</v>
      </c>
      <c r="BN39" s="17">
        <v>3.9115039591812999E-2</v>
      </c>
      <c r="BO39" s="17">
        <v>0</v>
      </c>
      <c r="BP39" s="17">
        <v>0.95854055997835097</v>
      </c>
      <c r="BQ39" s="17">
        <v>0.73026818816222205</v>
      </c>
      <c r="BR39" s="17">
        <v>0.23095385740642699</v>
      </c>
      <c r="BS39" s="17">
        <v>77556.178743608005</v>
      </c>
      <c r="BT39" s="17">
        <v>0.40880617973643701</v>
      </c>
      <c r="BU39" s="17">
        <v>380.53889653108502</v>
      </c>
      <c r="BV39" s="17">
        <v>112408.013588924</v>
      </c>
      <c r="BW39" s="17">
        <v>555.27217660418705</v>
      </c>
      <c r="BX39" s="17">
        <v>354.81927700707098</v>
      </c>
      <c r="BY39" s="17">
        <v>8.7826219075905598</v>
      </c>
      <c r="BZ39" s="17">
        <v>0</v>
      </c>
      <c r="CA39" s="17">
        <v>1379.0851295017001</v>
      </c>
      <c r="CB39" s="17">
        <v>1379.0851295017001</v>
      </c>
      <c r="CC39" s="17">
        <v>0</v>
      </c>
      <c r="CD39" s="17">
        <v>0</v>
      </c>
      <c r="CE39" s="17">
        <v>168.903254672613</v>
      </c>
      <c r="CF39" s="5">
        <v>4.27013296129304E-6</v>
      </c>
      <c r="CG39" s="5">
        <v>1.4168900822723401E-5</v>
      </c>
      <c r="CH39" s="17">
        <v>0</v>
      </c>
      <c r="CI39" s="17">
        <v>1.6160864918434801</v>
      </c>
      <c r="CJ39" s="17">
        <v>2.7435227111515301E-4</v>
      </c>
      <c r="CK39" s="17">
        <v>0</v>
      </c>
      <c r="CL39" s="17">
        <v>0.52637559754428398</v>
      </c>
      <c r="CM39" s="17">
        <v>0</v>
      </c>
      <c r="CN39" s="17">
        <v>1.2416475836791801E-3</v>
      </c>
      <c r="CO39" s="17">
        <v>3.5339682349245201E-3</v>
      </c>
      <c r="CP39" s="17">
        <v>8.8857528519541195E-4</v>
      </c>
      <c r="CQ39" s="17">
        <v>1.80410438510336E-3</v>
      </c>
      <c r="CR39" s="17">
        <v>72.7617360688091</v>
      </c>
      <c r="CS39" s="17">
        <v>0</v>
      </c>
      <c r="CT39" s="17">
        <v>4.0655444252898603</v>
      </c>
      <c r="CU39" s="17">
        <v>0.113928746066127</v>
      </c>
      <c r="CV39" s="17">
        <v>0</v>
      </c>
      <c r="CW39" s="17">
        <v>1.9201137345745301E-3</v>
      </c>
      <c r="CX39" s="17">
        <v>2.7630788426836802E-3</v>
      </c>
      <c r="CY39" s="17">
        <v>310148.54793753201</v>
      </c>
      <c r="CZ39" s="17">
        <v>58777.137580125302</v>
      </c>
      <c r="DA39" s="17">
        <v>6530.7940379045003</v>
      </c>
      <c r="DB39" s="17">
        <v>65307.931618029797</v>
      </c>
      <c r="DC39" s="17">
        <v>0</v>
      </c>
      <c r="DD39" s="17">
        <v>163.87606608104699</v>
      </c>
      <c r="DE39" s="17">
        <v>0</v>
      </c>
      <c r="DF39" s="17">
        <v>4.9361127778788198E-3</v>
      </c>
      <c r="DG39" s="5">
        <v>1.72107056884758E-6</v>
      </c>
      <c r="DH39" s="5">
        <v>6.0903500388564503E-5</v>
      </c>
      <c r="DI39" s="5">
        <v>5.5292213561732099E-5</v>
      </c>
      <c r="DJ39" s="17">
        <v>2.7681985257560502</v>
      </c>
      <c r="DK39" s="17">
        <v>8.9670167776142709</v>
      </c>
      <c r="DL39" s="17">
        <v>103798.51112858699</v>
      </c>
      <c r="DM39" s="17">
        <v>12.131838188021099</v>
      </c>
      <c r="DN39" s="17">
        <v>31.648290897887399</v>
      </c>
      <c r="DO39" s="17">
        <v>76.659237378153193</v>
      </c>
      <c r="DP39" s="17">
        <v>17.934041158087901</v>
      </c>
      <c r="DQ39" s="17">
        <v>6.9637144666192503</v>
      </c>
      <c r="DR39" s="5">
        <v>9.7047923852356391E-7</v>
      </c>
      <c r="DS39" s="17">
        <v>4.2197760873471202</v>
      </c>
      <c r="DT39" s="17">
        <v>1255.99181229705</v>
      </c>
      <c r="DU39" s="17">
        <v>1243.6706241480999</v>
      </c>
      <c r="DV39" s="17">
        <v>12.3211881489442</v>
      </c>
      <c r="DW39" s="17">
        <v>0</v>
      </c>
      <c r="DX39" s="17">
        <v>0</v>
      </c>
      <c r="DY39" s="17">
        <v>114.49493283508799</v>
      </c>
      <c r="DZ39" s="17">
        <v>0</v>
      </c>
      <c r="EA39" s="17">
        <v>207.45364732882399</v>
      </c>
      <c r="EB39" s="17">
        <v>51.164739112198703</v>
      </c>
      <c r="EC39" s="17">
        <v>27.768077585277499</v>
      </c>
      <c r="ED39" s="17">
        <v>518.63462721385395</v>
      </c>
      <c r="EE39" s="17">
        <v>0.41730450981364298</v>
      </c>
      <c r="EF39" s="17">
        <v>85600.1014513095</v>
      </c>
      <c r="EG39" s="17">
        <v>27.9560277021776</v>
      </c>
      <c r="EH39" s="17">
        <v>137.67465741695401</v>
      </c>
      <c r="EI39" s="17">
        <v>0</v>
      </c>
      <c r="EJ39" s="17">
        <v>2004.41314625475</v>
      </c>
      <c r="EK39" s="17">
        <v>226.70691670840199</v>
      </c>
      <c r="EL39" s="17">
        <v>0.375463228953344</v>
      </c>
      <c r="EM39" s="17">
        <v>0</v>
      </c>
      <c r="EN39" s="17">
        <v>0</v>
      </c>
      <c r="EO39" s="17">
        <v>656.426505866345</v>
      </c>
      <c r="EP39" s="17">
        <v>3966.7943668488301</v>
      </c>
      <c r="EQ39" s="17">
        <v>10.1537206142528</v>
      </c>
      <c r="ER39" s="17">
        <v>197665.67602910701</v>
      </c>
      <c r="ES39" s="17">
        <v>14173.5121321447</v>
      </c>
      <c r="ET39" s="17">
        <v>370.58458609294399</v>
      </c>
      <c r="EU39" s="17"/>
      <c r="EV39" s="26">
        <f t="shared" si="43"/>
        <v>1.5690561667968164</v>
      </c>
      <c r="EW39" s="40">
        <f t="shared" si="44"/>
        <v>-3.5277708523323944E-6</v>
      </c>
      <c r="EX39" s="40">
        <f t="shared" si="45"/>
        <v>3.4325618675790578E-6</v>
      </c>
      <c r="EY39" s="40">
        <f t="shared" si="46"/>
        <v>-3.4147185980039976E-6</v>
      </c>
      <c r="EZ39" s="40">
        <f t="shared" si="47"/>
        <v>-1.29610784399474E-6</v>
      </c>
      <c r="FA39" s="40">
        <f t="shared" si="48"/>
        <v>-1.3017512524777884E-6</v>
      </c>
      <c r="FB39" s="40">
        <f t="shared" si="49"/>
        <v>-6.9988799917443107E-6</v>
      </c>
      <c r="FC39" s="40">
        <f t="shared" si="50"/>
        <v>-1.5126529421401574E-5</v>
      </c>
      <c r="FD39" s="40">
        <f t="shared" si="51"/>
        <v>-1.6678891843068998E-6</v>
      </c>
      <c r="FE39" s="40">
        <f t="shared" si="52"/>
        <v>-1.9171763133084559E-6</v>
      </c>
      <c r="FF39" s="40">
        <f t="shared" si="53"/>
        <v>-1.3329173481783045E-6</v>
      </c>
      <c r="FG39" s="40">
        <f t="shared" si="54"/>
        <v>-1.7433585815918528E-5</v>
      </c>
      <c r="FH39" s="40">
        <f t="shared" si="55"/>
        <v>2.9243260251488798E-7</v>
      </c>
      <c r="FI39" s="40">
        <f t="shared" si="56"/>
        <v>5.9594196778827476E-7</v>
      </c>
      <c r="FJ39" s="40">
        <f t="shared" si="57"/>
        <v>2.3774231235000078E-6</v>
      </c>
      <c r="FK39" s="40">
        <f t="shared" si="58"/>
        <v>5.7520869087755263E-6</v>
      </c>
      <c r="FL39" s="40">
        <f t="shared" si="59"/>
        <v>-1.0567007790921888E-5</v>
      </c>
      <c r="FM39" s="40">
        <f t="shared" si="60"/>
        <v>-6.6878765865903171E-6</v>
      </c>
      <c r="FN39" s="40">
        <f t="shared" si="61"/>
        <v>4.4130959532895476E-7</v>
      </c>
      <c r="FO39" s="40">
        <f t="shared" si="62"/>
        <v>-4.5578547083119788E-6</v>
      </c>
      <c r="FP39" s="40">
        <f t="shared" si="63"/>
        <v>6.7093639727972215E-7</v>
      </c>
      <c r="FQ39" s="40">
        <f t="shared" si="64"/>
        <v>-6.2989168229813751E-6</v>
      </c>
      <c r="FR39" s="40">
        <f t="shared" si="65"/>
        <v>4.0369980787185335E-6</v>
      </c>
      <c r="FS39" s="40">
        <f t="shared" si="66"/>
        <v>-2.0081756201736737E-6</v>
      </c>
      <c r="FT39" s="40">
        <f t="shared" si="67"/>
        <v>2.281339021877926E-6</v>
      </c>
      <c r="FU39" s="40">
        <f t="shared" si="68"/>
        <v>0.32834374970500202</v>
      </c>
      <c r="FV39" s="40">
        <f t="shared" si="69"/>
        <v>-1.3927961743650743E-6</v>
      </c>
      <c r="FW39" s="40">
        <f t="shared" si="70"/>
        <v>-8.0312552654163659E-4</v>
      </c>
      <c r="FX39" s="40">
        <f t="shared" si="71"/>
        <v>-1.4909008119455179E-5</v>
      </c>
      <c r="FY39" s="40">
        <f t="shared" si="72"/>
        <v>-2.6122359233058515E-6</v>
      </c>
      <c r="FZ39" s="40">
        <f t="shared" si="73"/>
        <v>5.8150760145385809E-6</v>
      </c>
      <c r="GA39" s="40">
        <f t="shared" si="74"/>
        <v>3.305906503183362E-5</v>
      </c>
      <c r="GB39" s="40">
        <f t="shared" si="75"/>
        <v>-6.7580458504100389E-6</v>
      </c>
      <c r="GC39" s="40">
        <f t="shared" si="76"/>
        <v>4.2698688599101435E-5</v>
      </c>
      <c r="GD39" s="40">
        <f t="shared" si="77"/>
        <v>-3.0499535534723572E-5</v>
      </c>
      <c r="GE39" s="40">
        <f t="shared" si="78"/>
        <v>-1.9075705111169181E-6</v>
      </c>
      <c r="GF39" s="40">
        <f t="shared" si="79"/>
        <v>-2.5562795580267959E-5</v>
      </c>
      <c r="GG39" s="40">
        <f t="shared" si="80"/>
        <v>-1.6379402449277303E-5</v>
      </c>
      <c r="GH39" s="40">
        <f t="shared" si="81"/>
        <v>-3.5551337221954108E-7</v>
      </c>
      <c r="GI39" s="40">
        <f t="shared" si="82"/>
        <v>6.4799131358883642E-6</v>
      </c>
      <c r="GJ39" s="40">
        <f t="shared" si="83"/>
        <v>2.6792223374556567E-5</v>
      </c>
      <c r="GK39" s="40">
        <f t="shared" si="41"/>
        <v>0</v>
      </c>
      <c r="GL39" s="40">
        <f t="shared" si="42"/>
        <v>0</v>
      </c>
    </row>
    <row r="40" spans="1:194" x14ac:dyDescent="0.3">
      <c r="A40" s="17"/>
      <c r="B40" s="17"/>
      <c r="C40" s="17"/>
      <c r="D40" s="17"/>
      <c r="E40" s="17"/>
      <c r="F40" s="17"/>
      <c r="G40" s="17"/>
      <c r="H40" s="17"/>
      <c r="AS40" s="17"/>
      <c r="AV40" s="17"/>
      <c r="AW40" s="17"/>
      <c r="AX40" s="17"/>
      <c r="AY40" s="17"/>
      <c r="BC40" s="17"/>
      <c r="BE40" s="17"/>
      <c r="BF40" s="17"/>
      <c r="BG40" s="17"/>
      <c r="BH40" s="17"/>
      <c r="BJ40" s="17"/>
      <c r="BK40" s="17"/>
      <c r="BN40" s="17"/>
      <c r="BP40" s="17"/>
      <c r="BQ40" s="17"/>
      <c r="BR40" s="17"/>
      <c r="BS40" s="17"/>
      <c r="BT40" s="17"/>
      <c r="BU40" s="17"/>
      <c r="BV40" s="17"/>
      <c r="BY40" s="17"/>
      <c r="CA40" s="17"/>
      <c r="CB40" s="17"/>
      <c r="CF40" s="17"/>
      <c r="CG40" s="17"/>
      <c r="CH40" s="17"/>
      <c r="CI40" s="17"/>
      <c r="CJ40" s="17"/>
      <c r="CN40" s="17"/>
      <c r="CO40" s="17"/>
      <c r="CP40" s="17"/>
      <c r="CQ40" s="17"/>
      <c r="CR40" s="17"/>
      <c r="CT40" s="17"/>
      <c r="CW40" s="17"/>
      <c r="CX40" s="17"/>
      <c r="CZ40" s="17"/>
      <c r="DA40" s="17"/>
      <c r="DB40" s="17"/>
      <c r="DC40" s="17"/>
      <c r="DD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G40" s="17"/>
      <c r="EH40" s="17"/>
      <c r="EI40" s="17"/>
      <c r="EJ40" s="17"/>
      <c r="EM40" s="17"/>
      <c r="EN40" s="17"/>
      <c r="EO40" s="17"/>
      <c r="EP40" s="17"/>
      <c r="EQ40" s="17"/>
      <c r="ER40" s="17"/>
      <c r="ET40" s="17"/>
      <c r="EU40" s="17"/>
      <c r="EV40" s="26" t="e">
        <f t="shared" si="43"/>
        <v>#DIV/0!</v>
      </c>
      <c r="EW40" s="40">
        <f t="shared" si="44"/>
        <v>0</v>
      </c>
      <c r="EX40" s="40">
        <f t="shared" si="45"/>
        <v>0</v>
      </c>
      <c r="EY40" s="40">
        <f t="shared" si="46"/>
        <v>0</v>
      </c>
      <c r="EZ40" s="40">
        <f t="shared" si="47"/>
        <v>0</v>
      </c>
      <c r="FA40" s="40">
        <f t="shared" si="48"/>
        <v>0</v>
      </c>
      <c r="FB40" s="40">
        <f t="shared" si="49"/>
        <v>0</v>
      </c>
      <c r="FC40" s="40">
        <f t="shared" si="50"/>
        <v>0</v>
      </c>
      <c r="FD40" s="40">
        <f t="shared" si="51"/>
        <v>0</v>
      </c>
      <c r="FE40" s="40">
        <f t="shared" si="52"/>
        <v>0</v>
      </c>
      <c r="FF40" s="40">
        <f t="shared" si="53"/>
        <v>0</v>
      </c>
      <c r="FG40" s="40">
        <f t="shared" si="54"/>
        <v>0</v>
      </c>
      <c r="FH40" s="40">
        <f t="shared" si="55"/>
        <v>0</v>
      </c>
      <c r="FI40" s="40">
        <f t="shared" si="56"/>
        <v>0</v>
      </c>
      <c r="FJ40" s="40">
        <f t="shared" si="57"/>
        <v>0</v>
      </c>
      <c r="FK40" s="40">
        <f t="shared" si="58"/>
        <v>0</v>
      </c>
      <c r="FL40" s="40">
        <f t="shared" si="59"/>
        <v>0</v>
      </c>
      <c r="FM40" s="40">
        <f t="shared" si="60"/>
        <v>0</v>
      </c>
      <c r="FN40" s="40">
        <f t="shared" si="61"/>
        <v>0</v>
      </c>
      <c r="FO40" s="40">
        <f t="shared" si="62"/>
        <v>0</v>
      </c>
      <c r="FP40" s="40">
        <f t="shared" si="63"/>
        <v>0</v>
      </c>
      <c r="FQ40" s="40">
        <f t="shared" si="64"/>
        <v>0</v>
      </c>
      <c r="FR40" s="40">
        <f t="shared" si="65"/>
        <v>0</v>
      </c>
      <c r="FS40" s="40">
        <f t="shared" si="66"/>
        <v>0</v>
      </c>
      <c r="FT40" s="40">
        <f t="shared" si="67"/>
        <v>0</v>
      </c>
      <c r="FU40" s="40">
        <f t="shared" si="68"/>
        <v>0</v>
      </c>
      <c r="FV40" s="40">
        <f t="shared" si="69"/>
        <v>0</v>
      </c>
      <c r="FW40" s="40">
        <f t="shared" si="70"/>
        <v>0</v>
      </c>
      <c r="FX40" s="40">
        <f t="shared" si="71"/>
        <v>0</v>
      </c>
      <c r="FY40" s="40">
        <f t="shared" si="72"/>
        <v>0</v>
      </c>
      <c r="FZ40" s="40">
        <f t="shared" si="73"/>
        <v>0</v>
      </c>
      <c r="GA40" s="40">
        <f t="shared" si="74"/>
        <v>0</v>
      </c>
      <c r="GB40" s="40">
        <f t="shared" si="75"/>
        <v>0</v>
      </c>
      <c r="GC40" s="40">
        <f t="shared" si="76"/>
        <v>0</v>
      </c>
      <c r="GD40" s="40">
        <f t="shared" si="77"/>
        <v>0</v>
      </c>
      <c r="GE40" s="40">
        <f t="shared" si="78"/>
        <v>0</v>
      </c>
      <c r="GF40" s="40">
        <f t="shared" si="79"/>
        <v>0</v>
      </c>
      <c r="GG40" s="40">
        <f t="shared" si="80"/>
        <v>0</v>
      </c>
      <c r="GH40" s="40">
        <f t="shared" si="81"/>
        <v>0</v>
      </c>
      <c r="GI40" s="40">
        <f t="shared" si="82"/>
        <v>0</v>
      </c>
      <c r="GJ40" s="40">
        <f t="shared" si="83"/>
        <v>0</v>
      </c>
      <c r="GK40" s="40">
        <f t="shared" si="41"/>
        <v>0</v>
      </c>
      <c r="GL40" s="40">
        <f t="shared" si="42"/>
        <v>0</v>
      </c>
    </row>
    <row r="41" spans="1:194" x14ac:dyDescent="0.3">
      <c r="A41" s="17"/>
      <c r="B41" s="17"/>
      <c r="C41" s="17"/>
      <c r="D41" s="17"/>
      <c r="E41" s="17"/>
      <c r="F41" s="17"/>
      <c r="G41" s="17"/>
      <c r="H41" s="17"/>
      <c r="AS41" s="17"/>
      <c r="AV41" s="17"/>
      <c r="AW41" s="17"/>
      <c r="AX41" s="17"/>
      <c r="AY41" s="17"/>
      <c r="BC41" s="17"/>
      <c r="BE41" s="17"/>
      <c r="BF41" s="17"/>
      <c r="BG41" s="17"/>
      <c r="BH41" s="17"/>
      <c r="BJ41" s="17"/>
      <c r="BK41" s="17"/>
      <c r="BN41" s="17"/>
      <c r="BP41" s="17"/>
      <c r="BQ41" s="17"/>
      <c r="BR41" s="17"/>
      <c r="BS41" s="17"/>
      <c r="BT41" s="17"/>
      <c r="BU41" s="17"/>
      <c r="BV41" s="17"/>
      <c r="BY41" s="17"/>
      <c r="CA41" s="17"/>
      <c r="CB41" s="17"/>
      <c r="CF41" s="17"/>
      <c r="CG41" s="17"/>
      <c r="CH41" s="17"/>
      <c r="CI41" s="17"/>
      <c r="CJ41" s="17"/>
      <c r="CN41" s="17"/>
      <c r="CO41" s="17"/>
      <c r="CP41" s="17"/>
      <c r="CQ41" s="17"/>
      <c r="CR41" s="17"/>
      <c r="CT41" s="17"/>
      <c r="CW41" s="17"/>
      <c r="CX41" s="17"/>
      <c r="CZ41" s="17"/>
      <c r="DA41" s="17"/>
      <c r="DB41" s="17"/>
      <c r="DC41" s="17"/>
      <c r="DD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G41" s="17"/>
      <c r="EH41" s="17"/>
      <c r="EI41" s="17"/>
      <c r="EJ41" s="17"/>
      <c r="EM41" s="17"/>
      <c r="EN41" s="17"/>
      <c r="EO41" s="17"/>
      <c r="EP41" s="17"/>
      <c r="EQ41" s="17"/>
      <c r="ER41" s="17"/>
      <c r="ET41" s="17"/>
      <c r="EU41" s="17"/>
      <c r="EV41" s="26" t="e">
        <f t="shared" si="43"/>
        <v>#DIV/0!</v>
      </c>
      <c r="EW41" s="40">
        <f t="shared" si="44"/>
        <v>0</v>
      </c>
      <c r="EX41" s="40">
        <f t="shared" si="45"/>
        <v>0</v>
      </c>
      <c r="EY41" s="40">
        <f t="shared" si="46"/>
        <v>0</v>
      </c>
      <c r="EZ41" s="40">
        <f t="shared" si="47"/>
        <v>0</v>
      </c>
      <c r="FA41" s="40">
        <f t="shared" si="48"/>
        <v>0</v>
      </c>
      <c r="FB41" s="40">
        <f t="shared" si="49"/>
        <v>0</v>
      </c>
      <c r="FC41" s="40">
        <f t="shared" si="50"/>
        <v>0</v>
      </c>
      <c r="FD41" s="40">
        <f t="shared" si="51"/>
        <v>0</v>
      </c>
      <c r="FE41" s="40">
        <f t="shared" si="52"/>
        <v>0</v>
      </c>
      <c r="FF41" s="40">
        <f t="shared" si="53"/>
        <v>0</v>
      </c>
      <c r="FG41" s="40">
        <f t="shared" si="54"/>
        <v>0</v>
      </c>
      <c r="FH41" s="40">
        <f t="shared" si="55"/>
        <v>0</v>
      </c>
      <c r="FI41" s="40">
        <f t="shared" si="56"/>
        <v>0</v>
      </c>
      <c r="FJ41" s="40">
        <f t="shared" si="57"/>
        <v>0</v>
      </c>
      <c r="FK41" s="40">
        <f t="shared" si="58"/>
        <v>0</v>
      </c>
      <c r="FL41" s="40">
        <f t="shared" si="59"/>
        <v>0</v>
      </c>
      <c r="FM41" s="40">
        <f t="shared" si="60"/>
        <v>0</v>
      </c>
      <c r="FN41" s="40">
        <f t="shared" si="61"/>
        <v>0</v>
      </c>
      <c r="FO41" s="40">
        <f t="shared" si="62"/>
        <v>0</v>
      </c>
      <c r="FP41" s="40">
        <f t="shared" si="63"/>
        <v>0</v>
      </c>
      <c r="FQ41" s="40">
        <f t="shared" si="64"/>
        <v>0</v>
      </c>
      <c r="FR41" s="40">
        <f t="shared" si="65"/>
        <v>0</v>
      </c>
      <c r="FS41" s="40">
        <f t="shared" si="66"/>
        <v>0</v>
      </c>
      <c r="FT41" s="40">
        <f t="shared" si="67"/>
        <v>0</v>
      </c>
      <c r="FU41" s="40">
        <f t="shared" si="68"/>
        <v>0</v>
      </c>
      <c r="FV41" s="40">
        <f t="shared" si="69"/>
        <v>0</v>
      </c>
      <c r="FW41" s="40">
        <f t="shared" si="70"/>
        <v>0</v>
      </c>
      <c r="FX41" s="40">
        <f t="shared" si="71"/>
        <v>0</v>
      </c>
      <c r="FY41" s="40">
        <f t="shared" si="72"/>
        <v>0</v>
      </c>
      <c r="FZ41" s="40">
        <f t="shared" si="73"/>
        <v>0</v>
      </c>
      <c r="GA41" s="40">
        <f t="shared" si="74"/>
        <v>0</v>
      </c>
      <c r="GB41" s="40">
        <f t="shared" si="75"/>
        <v>0</v>
      </c>
      <c r="GC41" s="40">
        <f t="shared" si="76"/>
        <v>0</v>
      </c>
      <c r="GD41" s="40">
        <f t="shared" si="77"/>
        <v>0</v>
      </c>
      <c r="GE41" s="40">
        <f t="shared" si="78"/>
        <v>0</v>
      </c>
      <c r="GF41" s="40">
        <f t="shared" si="79"/>
        <v>0</v>
      </c>
      <c r="GG41" s="40">
        <f t="shared" si="80"/>
        <v>0</v>
      </c>
      <c r="GH41" s="40">
        <f t="shared" si="81"/>
        <v>0</v>
      </c>
      <c r="GI41" s="40">
        <f t="shared" si="82"/>
        <v>0</v>
      </c>
      <c r="GJ41" s="40">
        <f t="shared" si="83"/>
        <v>0</v>
      </c>
      <c r="GK41" s="40">
        <f t="shared" si="41"/>
        <v>0</v>
      </c>
      <c r="GL41" s="40">
        <f t="shared" si="42"/>
        <v>0</v>
      </c>
    </row>
    <row r="42" spans="1:194" x14ac:dyDescent="0.3">
      <c r="A42" s="17" t="s">
        <v>209</v>
      </c>
      <c r="B42" s="17">
        <v>148.39874913</v>
      </c>
      <c r="C42" s="17"/>
      <c r="D42" s="17">
        <v>175.46763913999999</v>
      </c>
      <c r="E42" s="17">
        <v>2.4201267880000001</v>
      </c>
      <c r="F42" s="17">
        <v>2.4197624819999999</v>
      </c>
      <c r="G42" s="17">
        <v>38.966853397000001</v>
      </c>
      <c r="H42" s="17">
        <v>1213.4746978000001</v>
      </c>
      <c r="I42" s="17">
        <v>0.67400714579999998</v>
      </c>
      <c r="J42" s="17">
        <v>0.6313721752</v>
      </c>
      <c r="K42" s="17">
        <v>1.79557E-7</v>
      </c>
      <c r="L42" s="17">
        <v>8.8630450533000005</v>
      </c>
      <c r="M42" s="17">
        <v>0.15700042889999999</v>
      </c>
      <c r="N42" s="17">
        <v>4.8571700000000001E-7</v>
      </c>
      <c r="O42" s="17">
        <v>3.2705133000000002E-3</v>
      </c>
      <c r="P42" s="17">
        <v>4.17717E-6</v>
      </c>
      <c r="R42" s="17">
        <v>3.0317668999999998E-3</v>
      </c>
      <c r="S42" s="17">
        <v>5.0848012E-3</v>
      </c>
      <c r="T42" s="17">
        <v>18.895619832000001</v>
      </c>
      <c r="U42" s="17">
        <v>2.3866600000000001E-9</v>
      </c>
      <c r="V42" s="17">
        <v>5.1000299999999996E-7</v>
      </c>
      <c r="W42" s="17">
        <v>2.3669399999999999E-7</v>
      </c>
      <c r="X42" s="17">
        <v>1.0673991000000001E-2</v>
      </c>
      <c r="Y42" s="17">
        <v>0.72597986339999998</v>
      </c>
      <c r="Z42" s="17">
        <v>2.3231826600000002E-2</v>
      </c>
      <c r="AA42" s="17">
        <v>4.0550399999999998E-7</v>
      </c>
      <c r="AB42" s="17">
        <v>3.1032396E-3</v>
      </c>
      <c r="AC42" s="17">
        <v>6.0506398610999996</v>
      </c>
      <c r="AD42" s="17">
        <v>6.0249413000000003E-3</v>
      </c>
      <c r="AE42" s="17">
        <v>1.7139926999999999E-3</v>
      </c>
      <c r="AJ42" s="17">
        <v>3.33485611E-2</v>
      </c>
      <c r="AK42" s="17">
        <v>11.940735066</v>
      </c>
      <c r="AL42" s="17">
        <v>2.2827371792000002</v>
      </c>
      <c r="AM42" s="17">
        <v>0.38518405160000002</v>
      </c>
      <c r="AN42" s="17">
        <v>2.8394605E-3</v>
      </c>
      <c r="AS42" s="17" t="s">
        <v>209</v>
      </c>
      <c r="AT42" s="17">
        <v>0</v>
      </c>
      <c r="AU42" s="17">
        <v>0</v>
      </c>
      <c r="AV42" s="17">
        <v>0.63137265948383703</v>
      </c>
      <c r="AW42" s="17">
        <v>0.67400600613154804</v>
      </c>
      <c r="AX42" s="17">
        <v>0.67400600613154804</v>
      </c>
      <c r="AY42" s="17">
        <v>1.34920593451446E-3</v>
      </c>
      <c r="AZ42" s="17">
        <v>0</v>
      </c>
      <c r="BA42" s="5">
        <v>7.3628862911092996E-8</v>
      </c>
      <c r="BB42" s="5">
        <v>1.0597176981541701E-7</v>
      </c>
      <c r="BC42" s="17">
        <v>8.8630363292957206</v>
      </c>
      <c r="BD42" s="17">
        <v>0</v>
      </c>
      <c r="BE42" s="17">
        <v>5.0848488653846896E-3</v>
      </c>
      <c r="BF42" s="17">
        <v>0.15700058142294299</v>
      </c>
      <c r="BG42" s="5">
        <v>1.1659584318523699E-7</v>
      </c>
      <c r="BH42" s="5">
        <v>3.6915292911589103E-7</v>
      </c>
      <c r="BI42" s="17">
        <v>0</v>
      </c>
      <c r="BJ42" s="17">
        <v>2903.2694206432302</v>
      </c>
      <c r="BK42" s="17">
        <v>3.2705759290885799E-3</v>
      </c>
      <c r="BL42" s="17">
        <v>0</v>
      </c>
      <c r="BM42" s="17">
        <v>0</v>
      </c>
      <c r="BN42" s="5">
        <v>4.1772949409436799E-6</v>
      </c>
      <c r="BO42" s="17">
        <v>0</v>
      </c>
      <c r="BP42" s="17">
        <v>1.0674113638419899E-2</v>
      </c>
      <c r="BQ42" s="17">
        <v>6.0249689827874299E-3</v>
      </c>
      <c r="BR42" s="17">
        <v>1.71401327664698E-3</v>
      </c>
      <c r="BS42" s="17">
        <v>148.399007082347</v>
      </c>
      <c r="BT42" s="17">
        <v>3.03173378206979E-3</v>
      </c>
      <c r="BU42" s="17">
        <v>4.4041040646544598</v>
      </c>
      <c r="BV42" s="17">
        <v>411.91200705760798</v>
      </c>
      <c r="BW42" s="17">
        <v>8.8238529746671102</v>
      </c>
      <c r="BX42" s="17">
        <v>2.2827357383031499</v>
      </c>
      <c r="BY42" s="17">
        <v>0.38946860182079701</v>
      </c>
      <c r="BZ42" s="17">
        <v>0</v>
      </c>
      <c r="CA42" s="17">
        <v>18.895649873568701</v>
      </c>
      <c r="CB42" s="17">
        <v>18.895649873568701</v>
      </c>
      <c r="CC42" s="17">
        <v>0</v>
      </c>
      <c r="CD42" s="17">
        <v>0</v>
      </c>
      <c r="CE42" s="17">
        <v>0.385181423080736</v>
      </c>
      <c r="CF42" s="5">
        <v>5.2508263551535799E-10</v>
      </c>
      <c r="CG42" s="5">
        <v>1.74263232747455E-9</v>
      </c>
      <c r="CH42" s="17">
        <v>0</v>
      </c>
      <c r="CI42" s="17">
        <v>2.1301734343810701E-3</v>
      </c>
      <c r="CJ42" s="17">
        <v>0</v>
      </c>
      <c r="CK42" s="17">
        <v>0</v>
      </c>
      <c r="CL42" s="17">
        <v>6.9689526954187005E-4</v>
      </c>
      <c r="CM42" s="17">
        <v>0</v>
      </c>
      <c r="CN42" s="5">
        <v>1.3259919421066199E-7</v>
      </c>
      <c r="CO42" s="5">
        <v>3.7742356851138399E-7</v>
      </c>
      <c r="CP42" s="5">
        <v>7.8134007947662303E-8</v>
      </c>
      <c r="CQ42" s="5">
        <v>1.5855420889895601E-7</v>
      </c>
      <c r="CR42" s="17">
        <v>0.72598337169540605</v>
      </c>
      <c r="CS42" s="17">
        <v>0</v>
      </c>
      <c r="CT42" s="17">
        <v>2.4561714648282901E-2</v>
      </c>
      <c r="CU42" s="17">
        <v>0</v>
      </c>
      <c r="CV42" s="17">
        <v>0</v>
      </c>
      <c r="CW42" s="5">
        <v>1.6628692052888799E-7</v>
      </c>
      <c r="CX42" s="5">
        <v>2.3924337373303102E-7</v>
      </c>
      <c r="CY42" s="17">
        <v>1625.7880926198</v>
      </c>
      <c r="CZ42" s="17">
        <v>157.920533337742</v>
      </c>
      <c r="DA42" s="17">
        <v>17.546759308630399</v>
      </c>
      <c r="DB42" s="17">
        <v>175.46729264637199</v>
      </c>
      <c r="DC42" s="17">
        <v>0</v>
      </c>
      <c r="DD42" s="17">
        <v>1.2018479659992101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3.3349201825427097E-2</v>
      </c>
      <c r="DK42" s="17">
        <v>1.11310290624293E-2</v>
      </c>
      <c r="DL42" s="17">
        <v>782.68529453785095</v>
      </c>
      <c r="DM42" s="17">
        <v>1.5059688707375E-2</v>
      </c>
      <c r="DN42" s="17">
        <v>3.92861033857482E-2</v>
      </c>
      <c r="DO42" s="17">
        <v>9.5159973213843202E-2</v>
      </c>
      <c r="DP42" s="17">
        <v>2.2262113901795E-2</v>
      </c>
      <c r="DQ42" s="17">
        <v>5.8048832928234297E-2</v>
      </c>
      <c r="DR42" s="5">
        <v>1.19352722983735E-10</v>
      </c>
      <c r="DS42" s="17">
        <v>5.2381049069374101E-3</v>
      </c>
      <c r="DT42" s="17">
        <v>2.4201282695370798</v>
      </c>
      <c r="DU42" s="17">
        <v>2.41976396468195</v>
      </c>
      <c r="DV42" s="17">
        <v>3.6430485512877701E-4</v>
      </c>
      <c r="DW42" s="17">
        <v>0</v>
      </c>
      <c r="DX42" s="17">
        <v>0</v>
      </c>
      <c r="DY42" s="17">
        <v>0.71749762176402898</v>
      </c>
      <c r="DZ42" s="17">
        <v>0</v>
      </c>
      <c r="EA42" s="17">
        <v>0.26978304149649701</v>
      </c>
      <c r="EB42" s="17">
        <v>6.3512942453854096E-2</v>
      </c>
      <c r="EC42" s="17">
        <v>3.6878370894580403E-2</v>
      </c>
      <c r="ED42" s="17">
        <v>0.674454316374278</v>
      </c>
      <c r="EE42" s="17">
        <v>3.1007265082590501E-3</v>
      </c>
      <c r="EF42" s="17">
        <v>384.27929710561102</v>
      </c>
      <c r="EG42" s="17">
        <v>3.4702853772934902E-2</v>
      </c>
      <c r="EH42" s="17">
        <v>0.37674897181942002</v>
      </c>
      <c r="EI42" s="17">
        <v>0</v>
      </c>
      <c r="EJ42" s="17">
        <v>38.967057742797799</v>
      </c>
      <c r="EK42" s="17">
        <v>22.472752858197701</v>
      </c>
      <c r="EL42" s="17">
        <v>2.8393834495913099E-3</v>
      </c>
      <c r="EM42" s="17">
        <v>0</v>
      </c>
      <c r="EN42" s="17">
        <v>0</v>
      </c>
      <c r="EO42" s="17">
        <v>13.4806577784453</v>
      </c>
      <c r="EP42" s="17">
        <v>6.0505906618032697</v>
      </c>
      <c r="EQ42" s="17">
        <v>1.07646388845143E-2</v>
      </c>
      <c r="ER42" s="17">
        <v>1213.46825224595</v>
      </c>
      <c r="ES42" s="17">
        <v>11.9407138643294</v>
      </c>
      <c r="ET42" s="17">
        <v>11.6423418679618</v>
      </c>
      <c r="EU42" s="17"/>
      <c r="EV42" s="26">
        <f t="shared" si="43"/>
        <v>1.3397862610832274</v>
      </c>
      <c r="EW42" s="40">
        <f t="shared" si="44"/>
        <v>1.7382380142100785E-6</v>
      </c>
      <c r="EX42" s="40">
        <f t="shared" si="45"/>
        <v>0</v>
      </c>
      <c r="EY42" s="40">
        <f t="shared" si="46"/>
        <v>-1.9746867838384872E-6</v>
      </c>
      <c r="EZ42" s="40">
        <f t="shared" si="47"/>
        <v>6.121733320047459E-7</v>
      </c>
      <c r="FA42" s="40">
        <f t="shared" si="48"/>
        <v>6.1273863080938204E-7</v>
      </c>
      <c r="FB42" s="40">
        <f t="shared" si="49"/>
        <v>5.2440928631238341E-6</v>
      </c>
      <c r="FC42" s="40">
        <f t="shared" si="50"/>
        <v>-5.3116509654020317E-6</v>
      </c>
      <c r="FD42" s="40">
        <f t="shared" si="51"/>
        <v>-1.6908848207997712E-6</v>
      </c>
      <c r="FE42" s="40">
        <f t="shared" si="52"/>
        <v>7.6703386062086809E-7</v>
      </c>
      <c r="FF42" s="40">
        <f t="shared" si="53"/>
        <v>2.4300209131371993E-4</v>
      </c>
      <c r="FG42" s="40">
        <f t="shared" si="54"/>
        <v>-9.843123020819481E-7</v>
      </c>
      <c r="FH42" s="40">
        <f t="shared" si="55"/>
        <v>9.7148105942355008E-7</v>
      </c>
      <c r="FI42" s="40">
        <f t="shared" si="56"/>
        <v>6.5413195601550235E-5</v>
      </c>
      <c r="FJ42" s="40">
        <f t="shared" si="57"/>
        <v>1.914962051361537E-5</v>
      </c>
      <c r="FK42" s="40">
        <f t="shared" si="58"/>
        <v>2.9910428275575685E-5</v>
      </c>
      <c r="FL42" s="40">
        <f t="shared" si="59"/>
        <v>0</v>
      </c>
      <c r="FM42" s="40">
        <f t="shared" si="60"/>
        <v>-1.0923640010004011E-5</v>
      </c>
      <c r="FN42" s="40">
        <f t="shared" si="61"/>
        <v>9.3740901197084965E-6</v>
      </c>
      <c r="FO42" s="40">
        <f t="shared" si="62"/>
        <v>1.5898694494514661E-6</v>
      </c>
      <c r="FP42" s="40">
        <f t="shared" si="63"/>
        <v>1.7081862252804825E-4</v>
      </c>
      <c r="FQ42" s="40">
        <f t="shared" si="64"/>
        <v>3.8750207442000297E-5</v>
      </c>
      <c r="FR42" s="40">
        <f t="shared" si="65"/>
        <v>-2.4433037515495669E-5</v>
      </c>
      <c r="FS42" s="40">
        <f t="shared" si="66"/>
        <v>1.148946255421361E-5</v>
      </c>
      <c r="FT42" s="40">
        <f t="shared" si="67"/>
        <v>4.832496854173616E-6</v>
      </c>
      <c r="FU42" s="40">
        <f t="shared" si="68"/>
        <v>5.7244230993136788E-2</v>
      </c>
      <c r="FV42" s="40">
        <f t="shared" si="69"/>
        <v>6.4843409483101848E-5</v>
      </c>
      <c r="FW42" s="40">
        <f t="shared" si="70"/>
        <v>-8.098284582827251E-4</v>
      </c>
      <c r="FX42" s="40">
        <f t="shared" si="71"/>
        <v>-8.1312551828244687E-6</v>
      </c>
      <c r="FY42" s="40">
        <f t="shared" si="72"/>
        <v>4.5946982802239334E-6</v>
      </c>
      <c r="FZ42" s="40">
        <f t="shared" si="73"/>
        <v>1.200509604273533E-5</v>
      </c>
      <c r="GA42" s="40">
        <f t="shared" si="74"/>
        <v>0</v>
      </c>
      <c r="GB42" s="40">
        <f t="shared" si="75"/>
        <v>0</v>
      </c>
      <c r="GC42" s="40">
        <f t="shared" si="76"/>
        <v>0</v>
      </c>
      <c r="GD42" s="40">
        <f t="shared" si="77"/>
        <v>0</v>
      </c>
      <c r="GE42" s="40">
        <f t="shared" si="78"/>
        <v>1.9212985687005651E-5</v>
      </c>
      <c r="GF42" s="40">
        <f t="shared" si="79"/>
        <v>-1.7755749946131728E-6</v>
      </c>
      <c r="GG42" s="40">
        <f t="shared" si="80"/>
        <v>-6.3121451887198784E-7</v>
      </c>
      <c r="GH42" s="40">
        <f t="shared" si="81"/>
        <v>-6.8240604799359933E-6</v>
      </c>
      <c r="GI42" s="40">
        <f t="shared" si="82"/>
        <v>-2.7135580399884319E-5</v>
      </c>
      <c r="GJ42" s="40">
        <f t="shared" si="83"/>
        <v>0</v>
      </c>
      <c r="GK42" s="40">
        <f t="shared" si="41"/>
        <v>0</v>
      </c>
      <c r="GL42" s="40">
        <f t="shared" si="42"/>
        <v>0</v>
      </c>
    </row>
    <row r="43" spans="1:194" x14ac:dyDescent="0.3">
      <c r="A43" s="17" t="s">
        <v>210</v>
      </c>
      <c r="B43" s="17">
        <v>1288.4784251999999</v>
      </c>
      <c r="C43" s="17"/>
      <c r="D43" s="17">
        <v>874.42480667999996</v>
      </c>
      <c r="E43" s="17">
        <v>12.858908197</v>
      </c>
      <c r="F43" s="17">
        <v>12.847729491999999</v>
      </c>
      <c r="G43" s="17">
        <v>14.593304147</v>
      </c>
      <c r="H43" s="17">
        <v>3529.0211027</v>
      </c>
      <c r="I43" s="17">
        <v>1.4661559064</v>
      </c>
      <c r="J43" s="17">
        <v>1.1783915886</v>
      </c>
      <c r="K43" s="17">
        <v>5.5096974999999998E-6</v>
      </c>
      <c r="L43" s="17">
        <v>14.02482745</v>
      </c>
      <c r="M43" s="17">
        <v>0.23457839690000001</v>
      </c>
      <c r="N43" s="17">
        <v>1.49042E-5</v>
      </c>
      <c r="O43" s="17">
        <v>6.1843870000000004E-3</v>
      </c>
      <c r="P43" s="17">
        <v>1.2817610000000001E-4</v>
      </c>
      <c r="R43" s="17">
        <v>5.7318122999999999E-3</v>
      </c>
      <c r="S43" s="17">
        <v>9.6145406000000006E-3</v>
      </c>
      <c r="T43" s="17">
        <v>24.529255982999999</v>
      </c>
      <c r="U43" s="17">
        <v>7.3234500000000006E-8</v>
      </c>
      <c r="V43" s="17">
        <v>1.56494E-5</v>
      </c>
      <c r="W43" s="17">
        <v>7.2629369999999999E-6</v>
      </c>
      <c r="X43" s="17">
        <v>1.6000371699999998E-2</v>
      </c>
      <c r="Y43" s="17">
        <v>1.1536986994</v>
      </c>
      <c r="Z43" s="17">
        <v>3.8841972299999999E-2</v>
      </c>
      <c r="AA43" s="17">
        <v>1.2442900000000001E-5</v>
      </c>
      <c r="AB43" s="17">
        <v>5.8599243000000004E-3</v>
      </c>
      <c r="AC43" s="17">
        <v>8.9197803913999998</v>
      </c>
      <c r="AD43" s="17">
        <v>1.06765022E-2</v>
      </c>
      <c r="AE43" s="17">
        <v>3.2390098E-3</v>
      </c>
      <c r="AJ43" s="17">
        <v>4.7950690400000003E-2</v>
      </c>
      <c r="AK43" s="17">
        <v>10.491510269999999</v>
      </c>
      <c r="AL43" s="17">
        <v>2.931672066</v>
      </c>
      <c r="AM43" s="17">
        <v>1.0767240517000001</v>
      </c>
      <c r="AN43" s="17">
        <v>5.3037531999999997E-3</v>
      </c>
      <c r="AS43" s="17" t="s">
        <v>210</v>
      </c>
      <c r="AT43" s="17">
        <v>0</v>
      </c>
      <c r="AU43" s="17">
        <v>0</v>
      </c>
      <c r="AV43" s="17">
        <v>1.1783807699925399</v>
      </c>
      <c r="AW43" s="17">
        <v>1.46617100523153</v>
      </c>
      <c r="AX43" s="17">
        <v>1.46617100523153</v>
      </c>
      <c r="AY43" s="17">
        <v>5.5798812722928403E-3</v>
      </c>
      <c r="AZ43" s="17">
        <v>0</v>
      </c>
      <c r="BA43" s="5">
        <v>2.2587840407414101E-6</v>
      </c>
      <c r="BB43" s="5">
        <v>3.2506192232014399E-6</v>
      </c>
      <c r="BC43" s="17">
        <v>14.0248357711422</v>
      </c>
      <c r="BD43" s="17">
        <v>0</v>
      </c>
      <c r="BE43" s="17">
        <v>9.6150923978174201E-3</v>
      </c>
      <c r="BF43" s="17">
        <v>0.234576277184258</v>
      </c>
      <c r="BG43" s="5">
        <v>3.5774610470852101E-6</v>
      </c>
      <c r="BH43" s="5">
        <v>1.13265860877329E-5</v>
      </c>
      <c r="BI43" s="17">
        <v>0</v>
      </c>
      <c r="BJ43" s="17">
        <v>33885.737461427001</v>
      </c>
      <c r="BK43" s="17">
        <v>6.1845922051455299E-3</v>
      </c>
      <c r="BL43" s="17">
        <v>0</v>
      </c>
      <c r="BM43" s="17">
        <v>0</v>
      </c>
      <c r="BN43" s="17">
        <v>1.2818649854439801E-4</v>
      </c>
      <c r="BO43" s="17">
        <v>0</v>
      </c>
      <c r="BP43" s="17">
        <v>1.6000809050992899E-2</v>
      </c>
      <c r="BQ43" s="17">
        <v>1.0675836771887701E-2</v>
      </c>
      <c r="BR43" s="17">
        <v>3.2390473415014501E-3</v>
      </c>
      <c r="BS43" s="17">
        <v>1288.47645827918</v>
      </c>
      <c r="BT43" s="17">
        <v>5.7320455922253901E-3</v>
      </c>
      <c r="BU43" s="17">
        <v>0.53526181939042905</v>
      </c>
      <c r="BV43" s="17">
        <v>1982.85521497324</v>
      </c>
      <c r="BW43" s="17">
        <v>0.39980098801011899</v>
      </c>
      <c r="BX43" s="17">
        <v>2.93167028186275</v>
      </c>
      <c r="BY43" s="17">
        <v>3.8531149992609699E-3</v>
      </c>
      <c r="BZ43" s="17">
        <v>0</v>
      </c>
      <c r="CA43" s="17">
        <v>24.529297493091299</v>
      </c>
      <c r="CB43" s="17">
        <v>24.529297493091299</v>
      </c>
      <c r="CC43" s="17">
        <v>0</v>
      </c>
      <c r="CD43" s="17">
        <v>0</v>
      </c>
      <c r="CE43" s="17">
        <v>1.0767255658841699</v>
      </c>
      <c r="CF43" s="5">
        <v>1.6112160659733101E-8</v>
      </c>
      <c r="CG43" s="5">
        <v>5.3458450566312298E-8</v>
      </c>
      <c r="CH43" s="17">
        <v>0</v>
      </c>
      <c r="CI43" s="17">
        <v>8.8111690073038994E-3</v>
      </c>
      <c r="CJ43" s="17">
        <v>0</v>
      </c>
      <c r="CK43" s="17">
        <v>0</v>
      </c>
      <c r="CL43" s="17">
        <v>2.8824607436075001E-3</v>
      </c>
      <c r="CM43" s="17">
        <v>0</v>
      </c>
      <c r="CN43" s="5">
        <v>4.0683432816900501E-6</v>
      </c>
      <c r="CO43" s="5">
        <v>1.15810424555079E-5</v>
      </c>
      <c r="CP43" s="5">
        <v>2.3968088096694598E-6</v>
      </c>
      <c r="CQ43" s="5">
        <v>4.8655610487386701E-6</v>
      </c>
      <c r="CR43" s="17">
        <v>1.1537044040536699</v>
      </c>
      <c r="CS43" s="17">
        <v>0</v>
      </c>
      <c r="CT43" s="17">
        <v>4.4342434762328999E-2</v>
      </c>
      <c r="CU43" s="17">
        <v>0</v>
      </c>
      <c r="CV43" s="17">
        <v>0</v>
      </c>
      <c r="CW43" s="5">
        <v>5.1020122687213702E-6</v>
      </c>
      <c r="CX43" s="5">
        <v>7.3409910878155996E-6</v>
      </c>
      <c r="CY43" s="17">
        <v>5513.7265570418303</v>
      </c>
      <c r="CZ43" s="17">
        <v>786.98271461499098</v>
      </c>
      <c r="DA43" s="17">
        <v>87.442636285652895</v>
      </c>
      <c r="DB43" s="17">
        <v>874.42535090064405</v>
      </c>
      <c r="DC43" s="17">
        <v>0</v>
      </c>
      <c r="DD43" s="17">
        <v>0.66383779182873304</v>
      </c>
      <c r="DE43" s="17">
        <v>0</v>
      </c>
      <c r="DF43" s="17">
        <v>0</v>
      </c>
      <c r="DG43" s="17">
        <v>0</v>
      </c>
      <c r="DH43" s="17">
        <v>0</v>
      </c>
      <c r="DI43" s="17">
        <v>0</v>
      </c>
      <c r="DJ43" s="17">
        <v>4.7951274311193198E-2</v>
      </c>
      <c r="DK43" s="17">
        <v>7.9231368904909005E-2</v>
      </c>
      <c r="DL43" s="17">
        <v>1927.46095882742</v>
      </c>
      <c r="DM43" s="17">
        <v>0.107195593181104</v>
      </c>
      <c r="DN43" s="17">
        <v>0.27964231220754299</v>
      </c>
      <c r="DO43" s="17">
        <v>0.67735693888236803</v>
      </c>
      <c r="DP43" s="17">
        <v>0.15846331751517001</v>
      </c>
      <c r="DQ43" s="17">
        <v>0.16636536864035401</v>
      </c>
      <c r="DR43" s="5">
        <v>3.6616313100414998E-9</v>
      </c>
      <c r="DS43" s="17">
        <v>3.7285576040168099E-2</v>
      </c>
      <c r="DT43" s="17">
        <v>12.858866545026601</v>
      </c>
      <c r="DU43" s="17">
        <v>12.847687813345599</v>
      </c>
      <c r="DV43" s="17">
        <v>1.11787316809691E-2</v>
      </c>
      <c r="DW43" s="17">
        <v>0</v>
      </c>
      <c r="DX43" s="17">
        <v>0</v>
      </c>
      <c r="DY43" s="17">
        <v>2.2325949866895902</v>
      </c>
      <c r="DZ43" s="17">
        <v>0</v>
      </c>
      <c r="EA43" s="17">
        <v>1.8590615675964599</v>
      </c>
      <c r="EB43" s="17">
        <v>0.45208590739485199</v>
      </c>
      <c r="EC43" s="17">
        <v>0.25046732132916699</v>
      </c>
      <c r="ED43" s="17">
        <v>4.6476272557416598</v>
      </c>
      <c r="EE43" s="17">
        <v>5.8553967729294302E-3</v>
      </c>
      <c r="EF43" s="17">
        <v>1604.5408080489501</v>
      </c>
      <c r="EG43" s="17">
        <v>0.24701765538451301</v>
      </c>
      <c r="EH43" s="17">
        <v>1.6532926438377999</v>
      </c>
      <c r="EI43" s="17">
        <v>0</v>
      </c>
      <c r="EJ43" s="17">
        <v>14.593286980715</v>
      </c>
      <c r="EK43" s="17">
        <v>1.59287017302815</v>
      </c>
      <c r="EL43" s="17">
        <v>5.3040127236726603E-3</v>
      </c>
      <c r="EM43" s="17">
        <v>0</v>
      </c>
      <c r="EN43" s="17">
        <v>0</v>
      </c>
      <c r="EO43" s="17">
        <v>7.9471902542099802</v>
      </c>
      <c r="EP43" s="17">
        <v>8.9197663207785194</v>
      </c>
      <c r="EQ43" s="17">
        <v>0.174231093208221</v>
      </c>
      <c r="ER43" s="17">
        <v>3529.0133438052799</v>
      </c>
      <c r="ES43" s="17">
        <v>10.491482343325</v>
      </c>
      <c r="ET43" s="17">
        <v>2.1909420592756099</v>
      </c>
      <c r="EU43" s="17"/>
      <c r="EV43" s="26">
        <f t="shared" si="43"/>
        <v>1.5623988973349887</v>
      </c>
      <c r="EW43" s="40">
        <f t="shared" si="44"/>
        <v>-1.526545405438521E-6</v>
      </c>
      <c r="EX43" s="40">
        <f t="shared" si="45"/>
        <v>0</v>
      </c>
      <c r="EY43" s="40">
        <f t="shared" si="46"/>
        <v>6.2237557755689959E-7</v>
      </c>
      <c r="EZ43" s="40">
        <f t="shared" si="47"/>
        <v>-3.2391531816786324E-6</v>
      </c>
      <c r="FA43" s="40">
        <f t="shared" si="48"/>
        <v>-3.2440482519264156E-6</v>
      </c>
      <c r="FB43" s="40">
        <f t="shared" si="49"/>
        <v>-1.1763124256703952E-6</v>
      </c>
      <c r="FC43" s="40">
        <f t="shared" si="50"/>
        <v>-2.1985968613841878E-6</v>
      </c>
      <c r="FD43" s="40">
        <f t="shared" si="51"/>
        <v>1.0298244179925486E-5</v>
      </c>
      <c r="FE43" s="40">
        <f t="shared" si="52"/>
        <v>-9.1808254274446434E-6</v>
      </c>
      <c r="FF43" s="40">
        <f t="shared" si="53"/>
        <v>-5.3403305199571158E-5</v>
      </c>
      <c r="FG43" s="40">
        <f t="shared" si="54"/>
        <v>5.9331512133319556E-7</v>
      </c>
      <c r="FH43" s="40">
        <f t="shared" si="55"/>
        <v>-9.0362785747901138E-6</v>
      </c>
      <c r="FI43" s="40">
        <f t="shared" si="56"/>
        <v>-1.0256517081718031E-5</v>
      </c>
      <c r="FJ43" s="40">
        <f t="shared" si="57"/>
        <v>3.3181161775541157E-5</v>
      </c>
      <c r="FK43" s="40">
        <f t="shared" si="58"/>
        <v>8.1127015083149977E-5</v>
      </c>
      <c r="FL43" s="40">
        <f t="shared" si="59"/>
        <v>0</v>
      </c>
      <c r="FM43" s="40">
        <f t="shared" si="60"/>
        <v>4.0701302342061023E-5</v>
      </c>
      <c r="FN43" s="40">
        <f t="shared" si="61"/>
        <v>5.7392010744584539E-5</v>
      </c>
      <c r="FO43" s="40">
        <f t="shared" si="62"/>
        <v>1.6922686659976998E-6</v>
      </c>
      <c r="FP43" s="40">
        <f t="shared" si="63"/>
        <v>-3.0825142700470808E-5</v>
      </c>
      <c r="FQ43" s="40">
        <f t="shared" si="64"/>
        <v>-9.1139609504815445E-7</v>
      </c>
      <c r="FR43" s="40">
        <f t="shared" si="65"/>
        <v>-7.8087086790089546E-5</v>
      </c>
      <c r="FS43" s="40">
        <f t="shared" si="66"/>
        <v>2.7333802057884447E-5</v>
      </c>
      <c r="FT43" s="40">
        <f t="shared" si="67"/>
        <v>4.9446650783762317E-6</v>
      </c>
      <c r="FU43" s="40">
        <f t="shared" si="68"/>
        <v>0.14161130696056337</v>
      </c>
      <c r="FV43" s="40">
        <f t="shared" si="69"/>
        <v>8.3064668983134784E-6</v>
      </c>
      <c r="FW43" s="40">
        <f t="shared" si="70"/>
        <v>-7.7262552189798391E-4</v>
      </c>
      <c r="FX43" s="40">
        <f t="shared" si="71"/>
        <v>-1.577462769595316E-6</v>
      </c>
      <c r="FY43" s="40">
        <f t="shared" si="72"/>
        <v>-6.2326415508954892E-5</v>
      </c>
      <c r="FZ43" s="40">
        <f t="shared" si="73"/>
        <v>1.1590425397927829E-5</v>
      </c>
      <c r="GA43" s="40">
        <f t="shared" si="74"/>
        <v>0</v>
      </c>
      <c r="GB43" s="40">
        <f t="shared" si="75"/>
        <v>0</v>
      </c>
      <c r="GC43" s="40">
        <f t="shared" si="76"/>
        <v>0</v>
      </c>
      <c r="GD43" s="40">
        <f t="shared" si="77"/>
        <v>0</v>
      </c>
      <c r="GE43" s="40">
        <f t="shared" si="78"/>
        <v>1.2177326089046879E-5</v>
      </c>
      <c r="GF43" s="40">
        <f t="shared" si="79"/>
        <v>-2.6618355489804155E-6</v>
      </c>
      <c r="GG43" s="40">
        <f t="shared" si="80"/>
        <v>-6.0857326800968031E-7</v>
      </c>
      <c r="GH43" s="40">
        <f t="shared" si="81"/>
        <v>1.4062880525754058E-6</v>
      </c>
      <c r="GI43" s="40">
        <f t="shared" si="82"/>
        <v>4.8932079392502668E-5</v>
      </c>
      <c r="GJ43" s="40">
        <f t="shared" si="83"/>
        <v>0</v>
      </c>
      <c r="GK43" s="40">
        <f t="shared" si="41"/>
        <v>0</v>
      </c>
      <c r="GL43" s="40">
        <f t="shared" si="42"/>
        <v>0</v>
      </c>
    </row>
    <row r="44" spans="1:194" x14ac:dyDescent="0.3">
      <c r="A44" s="17" t="s">
        <v>211</v>
      </c>
      <c r="B44" s="17">
        <v>187245.36008000001</v>
      </c>
      <c r="C44" s="17">
        <v>15.595721556000001</v>
      </c>
      <c r="D44" s="17">
        <v>273305.16519000003</v>
      </c>
      <c r="E44" s="17">
        <v>3825.3968286999998</v>
      </c>
      <c r="F44" s="17">
        <v>3782.2808951000002</v>
      </c>
      <c r="G44" s="17">
        <v>39159.528023999999</v>
      </c>
      <c r="H44" s="17">
        <v>1289661.8141999999</v>
      </c>
      <c r="I44" s="17">
        <v>758.05946487000006</v>
      </c>
      <c r="J44" s="17">
        <v>462.78183834999999</v>
      </c>
      <c r="K44" s="17">
        <v>1.7374062499999999E-2</v>
      </c>
      <c r="L44" s="17">
        <v>10876.928857999999</v>
      </c>
      <c r="M44" s="17">
        <v>81.761163940000003</v>
      </c>
      <c r="N44" s="17">
        <v>5.7488490599999997E-2</v>
      </c>
      <c r="O44" s="17">
        <v>2.4898969714999999</v>
      </c>
      <c r="P44" s="17">
        <v>0.4944010083</v>
      </c>
      <c r="Q44" s="17">
        <v>1.4555100000000001E-5</v>
      </c>
      <c r="R44" s="17">
        <v>2.3099613784000002</v>
      </c>
      <c r="S44" s="17">
        <v>3.8736621550999999</v>
      </c>
      <c r="T44" s="17">
        <v>8043.0368930000004</v>
      </c>
      <c r="U44" s="17">
        <v>2.3093420000000001E-4</v>
      </c>
      <c r="V44" s="17">
        <v>6.0362921100000001E-2</v>
      </c>
      <c r="W44" s="17">
        <v>3.6099188300000001E-2</v>
      </c>
      <c r="X44" s="17">
        <v>5.8930990419000002</v>
      </c>
      <c r="Y44" s="17">
        <v>360.66530159000001</v>
      </c>
      <c r="Z44" s="17">
        <v>21.732257672999999</v>
      </c>
      <c r="AA44" s="17">
        <v>6.3050307E-2</v>
      </c>
      <c r="AB44" s="17">
        <v>2.3586064029</v>
      </c>
      <c r="AC44" s="17">
        <v>7482.2727778999997</v>
      </c>
      <c r="AD44" s="17">
        <v>4.0447661761999996</v>
      </c>
      <c r="AE44" s="17">
        <v>1.3045068702</v>
      </c>
      <c r="AF44" s="17">
        <v>0.6756851143</v>
      </c>
      <c r="AG44" s="17">
        <v>2.3560000000000001E-4</v>
      </c>
      <c r="AH44" s="17">
        <v>8.3367662999999995E-3</v>
      </c>
      <c r="AI44" s="17">
        <v>7.5692071999999997E-3</v>
      </c>
      <c r="AJ44" s="17">
        <v>16.387801891999999</v>
      </c>
      <c r="AK44" s="17">
        <v>3092.1937790000002</v>
      </c>
      <c r="AL44" s="17">
        <v>724.74682705999999</v>
      </c>
      <c r="AM44" s="17">
        <v>322.34692118999999</v>
      </c>
      <c r="AN44" s="17">
        <v>2.3599553270000002</v>
      </c>
      <c r="AO44" s="17">
        <v>1.4465277E-3</v>
      </c>
      <c r="AP44" s="17">
        <v>1.12494038</v>
      </c>
      <c r="AS44" s="17" t="s">
        <v>211</v>
      </c>
      <c r="AT44" s="17">
        <v>0</v>
      </c>
      <c r="AU44" s="17">
        <v>0</v>
      </c>
      <c r="AV44" s="17">
        <v>462.77924991330099</v>
      </c>
      <c r="AW44" s="17">
        <v>758.05580699486097</v>
      </c>
      <c r="AX44" s="17">
        <v>758.05580699486097</v>
      </c>
      <c r="AY44" s="17">
        <v>2.6200113725838898</v>
      </c>
      <c r="AZ44" s="17">
        <v>0</v>
      </c>
      <c r="BA44" s="17">
        <v>7.12335863115021E-3</v>
      </c>
      <c r="BB44" s="17">
        <v>1.0250684038426499E-2</v>
      </c>
      <c r="BC44" s="17">
        <v>10876.815553816699</v>
      </c>
      <c r="BD44" s="17">
        <v>1.44648537188072E-3</v>
      </c>
      <c r="BE44" s="17">
        <v>3.8736533061336602</v>
      </c>
      <c r="BF44" s="17">
        <v>81.761039427766704</v>
      </c>
      <c r="BG44" s="17">
        <v>1.3797255759519801E-2</v>
      </c>
      <c r="BH44" s="17">
        <v>4.3691137599056303E-2</v>
      </c>
      <c r="BI44" s="17">
        <v>1.1249389277238999</v>
      </c>
      <c r="BJ44" s="17">
        <v>2780117.3696914399</v>
      </c>
      <c r="BK44" s="17">
        <v>2.4898925964665399</v>
      </c>
      <c r="BL44" s="5">
        <v>4.2210073861450504E-6</v>
      </c>
      <c r="BM44" s="5">
        <v>1.0334230411657999E-5</v>
      </c>
      <c r="BN44" s="17">
        <v>0.49440104883073499</v>
      </c>
      <c r="BO44" s="17">
        <v>0</v>
      </c>
      <c r="BP44" s="17">
        <v>5.8930879601589199</v>
      </c>
      <c r="BQ44" s="17">
        <v>4.04475831924975</v>
      </c>
      <c r="BR44" s="17">
        <v>1.30450261760349</v>
      </c>
      <c r="BS44" s="17">
        <v>187244.440927547</v>
      </c>
      <c r="BT44" s="17">
        <v>2.30995452825537</v>
      </c>
      <c r="BU44" s="17">
        <v>3516.3770999550302</v>
      </c>
      <c r="BV44" s="17">
        <v>331229.34598076198</v>
      </c>
      <c r="BW44" s="17">
        <v>6101.8547369288099</v>
      </c>
      <c r="BX44" s="17">
        <v>724.73772917395604</v>
      </c>
      <c r="BY44" s="17">
        <v>485.12337005268</v>
      </c>
      <c r="BZ44" s="17">
        <v>0</v>
      </c>
      <c r="CA44" s="17">
        <v>8042.9911919589604</v>
      </c>
      <c r="CB44" s="17">
        <v>8042.9911919589604</v>
      </c>
      <c r="CC44" s="17">
        <v>0</v>
      </c>
      <c r="CD44" s="17">
        <v>0</v>
      </c>
      <c r="CE44" s="17">
        <v>322.34654608516797</v>
      </c>
      <c r="CF44" s="5">
        <v>5.0805516280871E-5</v>
      </c>
      <c r="CG44" s="17">
        <v>1.68585292869318E-4</v>
      </c>
      <c r="CH44" s="17">
        <v>0</v>
      </c>
      <c r="CI44" s="17">
        <v>4.1366090244701397</v>
      </c>
      <c r="CJ44" s="17">
        <v>0</v>
      </c>
      <c r="CK44" s="17">
        <v>0</v>
      </c>
      <c r="CL44" s="17">
        <v>1.35316513116072</v>
      </c>
      <c r="CM44" s="17">
        <v>0</v>
      </c>
      <c r="CN44" s="17">
        <v>1.5694397752608301E-2</v>
      </c>
      <c r="CO44" s="17">
        <v>4.46685548904577E-2</v>
      </c>
      <c r="CP44" s="17">
        <v>1.1912722223581701E-2</v>
      </c>
      <c r="CQ44" s="17">
        <v>2.4186465228701898E-2</v>
      </c>
      <c r="CR44" s="17">
        <v>360.66542444208602</v>
      </c>
      <c r="CS44" s="17">
        <v>0</v>
      </c>
      <c r="CT44" s="17">
        <v>24.315480091992001</v>
      </c>
      <c r="CU44" s="17">
        <v>15.595676614913099</v>
      </c>
      <c r="CV44" s="17">
        <v>0</v>
      </c>
      <c r="CW44" s="17">
        <v>2.5850570600483899E-2</v>
      </c>
      <c r="CX44" s="17">
        <v>3.7199646224970601E-2</v>
      </c>
      <c r="CY44" s="17">
        <v>1616078.51543389</v>
      </c>
      <c r="CZ44" s="17">
        <v>245973.11153382601</v>
      </c>
      <c r="DA44" s="17">
        <v>27330.3350370566</v>
      </c>
      <c r="DB44" s="17">
        <v>273303.44657088298</v>
      </c>
      <c r="DC44" s="17">
        <v>0</v>
      </c>
      <c r="DD44" s="17">
        <v>2517.2865250642699</v>
      </c>
      <c r="DE44" s="17">
        <v>0</v>
      </c>
      <c r="DF44" s="17">
        <v>0.675686129379233</v>
      </c>
      <c r="DG44" s="17">
        <v>2.3560037348765601E-4</v>
      </c>
      <c r="DH44" s="17">
        <v>8.3367345604523999E-3</v>
      </c>
      <c r="DI44" s="17">
        <v>7.5693796679839297E-3</v>
      </c>
      <c r="DJ44" s="17">
        <v>16.387793907361601</v>
      </c>
      <c r="DK44" s="17">
        <v>15.309462855606</v>
      </c>
      <c r="DL44" s="17">
        <v>886463.52232894499</v>
      </c>
      <c r="DM44" s="17">
        <v>20.712806332476799</v>
      </c>
      <c r="DN44" s="17">
        <v>54.033340414204403</v>
      </c>
      <c r="DO44" s="17">
        <v>130.9201986235</v>
      </c>
      <c r="DP44" s="17">
        <v>30.618914609963699</v>
      </c>
      <c r="DQ44" s="17">
        <v>105.45117186453599</v>
      </c>
      <c r="DR44" s="5">
        <v>1.1546773428573E-5</v>
      </c>
      <c r="DS44" s="17">
        <v>7.2044452220252699</v>
      </c>
      <c r="DT44" s="17">
        <v>3825.38813502934</v>
      </c>
      <c r="DU44" s="17">
        <v>3782.2722247131501</v>
      </c>
      <c r="DV44" s="17">
        <v>43.115910316197798</v>
      </c>
      <c r="DW44" s="17">
        <v>0</v>
      </c>
      <c r="DX44" s="17">
        <v>0</v>
      </c>
      <c r="DY44" s="17">
        <v>1285.1222489479801</v>
      </c>
      <c r="DZ44" s="17">
        <v>0</v>
      </c>
      <c r="EA44" s="17">
        <v>377.41369679944</v>
      </c>
      <c r="EB44" s="17">
        <v>87.353892660890494</v>
      </c>
      <c r="EC44" s="17">
        <v>51.970597426621801</v>
      </c>
      <c r="ED44" s="17">
        <v>943.53818349090795</v>
      </c>
      <c r="EE44" s="17">
        <v>2.3567250386737602</v>
      </c>
      <c r="EF44" s="17">
        <v>357526.13026636001</v>
      </c>
      <c r="EG44" s="17">
        <v>47.729430857630902</v>
      </c>
      <c r="EH44" s="17">
        <v>624.89383440253005</v>
      </c>
      <c r="EI44" s="5">
        <v>2.04829389815749E-7</v>
      </c>
      <c r="EJ44" s="17">
        <v>39159.246197804598</v>
      </c>
      <c r="EK44" s="17">
        <v>48660.274586736297</v>
      </c>
      <c r="EL44" s="17">
        <v>2.3599564874766301</v>
      </c>
      <c r="EM44" s="17">
        <v>0</v>
      </c>
      <c r="EN44" s="17">
        <v>0</v>
      </c>
      <c r="EO44" s="17">
        <v>18223.242531853899</v>
      </c>
      <c r="EP44" s="17">
        <v>7482.17921689796</v>
      </c>
      <c r="EQ44" s="17">
        <v>45.982997540083602</v>
      </c>
      <c r="ER44" s="17">
        <v>1289638.7197348999</v>
      </c>
      <c r="ES44" s="17">
        <v>3092.1511175533701</v>
      </c>
      <c r="ET44" s="17">
        <v>14554.7745708443</v>
      </c>
      <c r="EU44" s="17"/>
      <c r="EV44" s="26">
        <f t="shared" si="43"/>
        <v>1.2531249959415716</v>
      </c>
      <c r="EW44" s="40">
        <f t="shared" si="44"/>
        <v>-4.9088129747256838E-6</v>
      </c>
      <c r="EX44" s="40">
        <f t="shared" si="45"/>
        <v>-2.88162921736592E-6</v>
      </c>
      <c r="EY44" s="40">
        <f t="shared" si="46"/>
        <v>-6.2882789494770966E-6</v>
      </c>
      <c r="EZ44" s="40">
        <f t="shared" si="47"/>
        <v>-2.2726192991459453E-6</v>
      </c>
      <c r="FA44" s="40">
        <f t="shared" si="48"/>
        <v>-2.2923698928156376E-6</v>
      </c>
      <c r="FB44" s="40">
        <f t="shared" si="49"/>
        <v>-7.1968741612242734E-6</v>
      </c>
      <c r="FC44" s="40">
        <f t="shared" si="50"/>
        <v>-1.7907380714609676E-5</v>
      </c>
      <c r="FD44" s="40">
        <f t="shared" si="51"/>
        <v>-4.825314251185736E-6</v>
      </c>
      <c r="FE44" s="40">
        <f t="shared" si="52"/>
        <v>-5.5932114972979156E-6</v>
      </c>
      <c r="FF44" s="40">
        <f t="shared" si="53"/>
        <v>-1.1413809113193027E-6</v>
      </c>
      <c r="FG44" s="40">
        <f t="shared" si="54"/>
        <v>-1.0416927864399197E-5</v>
      </c>
      <c r="FH44" s="40">
        <f t="shared" si="55"/>
        <v>-1.522877455490652E-6</v>
      </c>
      <c r="FI44" s="40">
        <f t="shared" si="56"/>
        <v>-1.691493773403755E-6</v>
      </c>
      <c r="FJ44" s="40">
        <f t="shared" si="57"/>
        <v>-1.7571142541380987E-6</v>
      </c>
      <c r="FK44" s="40">
        <f t="shared" si="58"/>
        <v>8.1979474778592322E-8</v>
      </c>
      <c r="FL44" s="40">
        <f t="shared" si="59"/>
        <v>9.4673209424818016E-6</v>
      </c>
      <c r="FM44" s="40">
        <f t="shared" si="60"/>
        <v>-2.9654801566181001E-6</v>
      </c>
      <c r="FN44" s="40">
        <f t="shared" si="61"/>
        <v>-2.2843929040198517E-6</v>
      </c>
      <c r="FO44" s="40">
        <f t="shared" si="62"/>
        <v>-5.6820628387048139E-6</v>
      </c>
      <c r="FP44" s="40">
        <f t="shared" si="63"/>
        <v>1.4647370385091769E-5</v>
      </c>
      <c r="FQ44" s="40">
        <f t="shared" si="64"/>
        <v>5.2255698406634746E-7</v>
      </c>
      <c r="FR44" s="40">
        <f t="shared" si="65"/>
        <v>-2.3482976873962191E-8</v>
      </c>
      <c r="FS44" s="40">
        <f t="shared" si="66"/>
        <v>-1.8804606882627976E-6</v>
      </c>
      <c r="FT44" s="40">
        <f t="shared" si="67"/>
        <v>3.4062629664277615E-7</v>
      </c>
      <c r="FU44" s="40">
        <f t="shared" si="68"/>
        <v>0.1188658103479685</v>
      </c>
      <c r="FV44" s="40">
        <f t="shared" si="69"/>
        <v>-1.4301999433137162E-6</v>
      </c>
      <c r="FW44" s="40">
        <f t="shared" si="70"/>
        <v>-7.9765925502730964E-4</v>
      </c>
      <c r="FX44" s="40">
        <f t="shared" si="71"/>
        <v>-1.2504355937947659E-5</v>
      </c>
      <c r="FY44" s="40">
        <f t="shared" si="72"/>
        <v>-1.9424980103299776E-6</v>
      </c>
      <c r="FZ44" s="40">
        <f t="shared" si="73"/>
        <v>-3.2599264957446809E-6</v>
      </c>
      <c r="GA44" s="40">
        <f t="shared" si="74"/>
        <v>1.5022962790200799E-6</v>
      </c>
      <c r="GB44" s="40">
        <f t="shared" si="75"/>
        <v>1.5852616978108921E-6</v>
      </c>
      <c r="GC44" s="40">
        <f t="shared" si="76"/>
        <v>-3.8071773224035331E-6</v>
      </c>
      <c r="GD44" s="40">
        <f t="shared" si="77"/>
        <v>2.2785475330880914E-5</v>
      </c>
      <c r="GE44" s="40">
        <f t="shared" si="78"/>
        <v>-4.8723059078907395E-7</v>
      </c>
      <c r="GF44" s="40">
        <f t="shared" si="79"/>
        <v>-1.3796498434150505E-5</v>
      </c>
      <c r="GG44" s="40">
        <f t="shared" si="80"/>
        <v>-1.2553191962016212E-5</v>
      </c>
      <c r="GH44" s="40">
        <f t="shared" si="81"/>
        <v>-1.1636681083600683E-6</v>
      </c>
      <c r="GI44" s="40">
        <f t="shared" si="82"/>
        <v>4.9173669375236558E-7</v>
      </c>
      <c r="GJ44" s="40">
        <f t="shared" si="83"/>
        <v>-2.9261879520192448E-5</v>
      </c>
      <c r="GK44" s="40">
        <f t="shared" si="41"/>
        <v>-1.2909805051576279E-6</v>
      </c>
      <c r="GL44" s="40">
        <f t="shared" si="42"/>
        <v>0</v>
      </c>
    </row>
    <row r="45" spans="1:194" x14ac:dyDescent="0.3">
      <c r="A45" s="17" t="s">
        <v>212</v>
      </c>
      <c r="B45" s="17">
        <v>14426.145248999999</v>
      </c>
      <c r="C45" s="17">
        <v>4.945138E-3</v>
      </c>
      <c r="D45" s="17">
        <v>13939.79766</v>
      </c>
      <c r="E45" s="17">
        <v>783.25844063</v>
      </c>
      <c r="F45" s="17">
        <v>782.61485836999998</v>
      </c>
      <c r="G45" s="17">
        <v>535.07950309</v>
      </c>
      <c r="H45" s="17">
        <v>67148.775376000005</v>
      </c>
      <c r="I45" s="17">
        <v>113.73100851</v>
      </c>
      <c r="J45" s="17">
        <v>106.90887476</v>
      </c>
      <c r="K45" s="17">
        <v>2.6557309999999999E-4</v>
      </c>
      <c r="L45" s="17">
        <v>795.17874945000005</v>
      </c>
      <c r="M45" s="17">
        <v>22.590909494000002</v>
      </c>
      <c r="N45" s="17">
        <v>7.1177009999999995E-4</v>
      </c>
      <c r="O45" s="17">
        <v>0.57624254799999997</v>
      </c>
      <c r="P45" s="17">
        <v>6.1212159E-3</v>
      </c>
      <c r="Q45" s="17">
        <v>4.6151840000000002E-9</v>
      </c>
      <c r="R45" s="17">
        <v>0.5346851749</v>
      </c>
      <c r="S45" s="17">
        <v>0.89653850830000004</v>
      </c>
      <c r="T45" s="17">
        <v>838.68846480000002</v>
      </c>
      <c r="U45" s="17">
        <v>3.5299826000000001E-6</v>
      </c>
      <c r="V45" s="17">
        <v>7.4735700000000003E-4</v>
      </c>
      <c r="W45" s="17">
        <v>3.5087319999999999E-4</v>
      </c>
      <c r="X45" s="17">
        <v>0.66788007329999999</v>
      </c>
      <c r="Y45" s="17">
        <v>99.323416495999993</v>
      </c>
      <c r="Z45" s="17">
        <v>3.3514951243</v>
      </c>
      <c r="AA45" s="17">
        <v>6.0119130000000005E-4</v>
      </c>
      <c r="AB45" s="17">
        <v>0.5464581288</v>
      </c>
      <c r="AC45" s="17">
        <v>779.40264028000001</v>
      </c>
      <c r="AD45" s="17">
        <v>0.98854786780000004</v>
      </c>
      <c r="AE45" s="17">
        <v>0.30205864939999999</v>
      </c>
      <c r="AF45" s="17">
        <v>2.1424820000000001E-4</v>
      </c>
      <c r="AG45" s="17">
        <v>7.4704719999999996E-8</v>
      </c>
      <c r="AH45" s="17">
        <v>2.6434461999999998E-6</v>
      </c>
      <c r="AI45" s="17">
        <v>2.4000716E-6</v>
      </c>
      <c r="AJ45" s="17">
        <v>4.6484815144000002</v>
      </c>
      <c r="AK45" s="17">
        <v>414.10270659999998</v>
      </c>
      <c r="AL45" s="17">
        <v>94.206063391000001</v>
      </c>
      <c r="AM45" s="17">
        <v>89.532490770999999</v>
      </c>
      <c r="AN45" s="17">
        <v>0.55127936379999998</v>
      </c>
      <c r="AO45" s="17">
        <v>4.5866919999999997E-7</v>
      </c>
      <c r="AP45" s="17">
        <v>5.564341E-4</v>
      </c>
      <c r="AS45" s="17" t="s">
        <v>212</v>
      </c>
      <c r="AT45" s="17">
        <v>0</v>
      </c>
      <c r="AU45" s="17">
        <v>0</v>
      </c>
      <c r="AV45" s="17">
        <v>106.90881717820299</v>
      </c>
      <c r="AW45" s="17">
        <v>113.730454961966</v>
      </c>
      <c r="AX45" s="17">
        <v>113.730454961966</v>
      </c>
      <c r="AY45" s="17">
        <v>0.55826115377997299</v>
      </c>
      <c r="AZ45" s="17">
        <v>0</v>
      </c>
      <c r="BA45" s="17">
        <v>1.08885461510055E-4</v>
      </c>
      <c r="BB45" s="17">
        <v>1.56694199088389E-4</v>
      </c>
      <c r="BC45" s="17">
        <v>795.16549740733501</v>
      </c>
      <c r="BD45" s="5">
        <v>4.5865894203718001E-7</v>
      </c>
      <c r="BE45" s="17">
        <v>0.89653622126444399</v>
      </c>
      <c r="BF45" s="17">
        <v>22.590934824137801</v>
      </c>
      <c r="BG45" s="17">
        <v>1.7082841140451E-4</v>
      </c>
      <c r="BH45" s="17">
        <v>5.4094927164800898E-4</v>
      </c>
      <c r="BI45" s="17">
        <v>5.5643723135167698E-4</v>
      </c>
      <c r="BJ45" s="17">
        <v>661083.51161586097</v>
      </c>
      <c r="BK45" s="17">
        <v>0.576242934141309</v>
      </c>
      <c r="BL45" s="5">
        <v>1.33839073617839E-9</v>
      </c>
      <c r="BM45" s="5">
        <v>3.2762336237922699E-9</v>
      </c>
      <c r="BN45" s="17">
        <v>6.12113172958986E-3</v>
      </c>
      <c r="BO45" s="17">
        <v>0</v>
      </c>
      <c r="BP45" s="17">
        <v>0.66787580822172399</v>
      </c>
      <c r="BQ45" s="17">
        <v>0.98854565227566604</v>
      </c>
      <c r="BR45" s="17">
        <v>0.30205869077145098</v>
      </c>
      <c r="BS45" s="17">
        <v>14426.078931499</v>
      </c>
      <c r="BT45" s="17">
        <v>0.53468584413063203</v>
      </c>
      <c r="BU45" s="17">
        <v>83.4828992055333</v>
      </c>
      <c r="BV45" s="17">
        <v>26814.009720309201</v>
      </c>
      <c r="BW45" s="17">
        <v>125.147927865805</v>
      </c>
      <c r="BX45" s="17">
        <v>94.204100826566602</v>
      </c>
      <c r="BY45" s="17">
        <v>75.370794318146395</v>
      </c>
      <c r="BZ45" s="17">
        <v>0</v>
      </c>
      <c r="CA45" s="17">
        <v>838.68090935002101</v>
      </c>
      <c r="CB45" s="17">
        <v>838.68090935002101</v>
      </c>
      <c r="CC45" s="17">
        <v>0</v>
      </c>
      <c r="CD45" s="17">
        <v>0</v>
      </c>
      <c r="CE45" s="17">
        <v>89.532472241215999</v>
      </c>
      <c r="CF45" s="5">
        <v>7.7658815231215304E-7</v>
      </c>
      <c r="CG45" s="5">
        <v>2.5769834922302599E-6</v>
      </c>
      <c r="CH45" s="17">
        <v>0</v>
      </c>
      <c r="CI45" s="17">
        <v>0.80490016793409802</v>
      </c>
      <c r="CJ45" s="17">
        <v>7.5377748023809903E-3</v>
      </c>
      <c r="CK45" s="17">
        <v>0</v>
      </c>
      <c r="CL45" s="17">
        <v>0.20081272691945601</v>
      </c>
      <c r="CM45" s="17">
        <v>0</v>
      </c>
      <c r="CN45" s="17">
        <v>1.9431928967079401E-4</v>
      </c>
      <c r="CO45" s="17">
        <v>5.5304421479631901E-4</v>
      </c>
      <c r="CP45" s="17">
        <v>1.15784229126363E-4</v>
      </c>
      <c r="CQ45" s="17">
        <v>2.3508360698203701E-4</v>
      </c>
      <c r="CR45" s="17">
        <v>99.323572508496</v>
      </c>
      <c r="CS45" s="17">
        <v>0</v>
      </c>
      <c r="CT45" s="17">
        <v>3.73476550261385</v>
      </c>
      <c r="CU45" s="17">
        <v>4.9451760115081199E-3</v>
      </c>
      <c r="CV45" s="17">
        <v>0</v>
      </c>
      <c r="CW45" s="17">
        <v>2.4648387263898698E-4</v>
      </c>
      <c r="CX45" s="17">
        <v>3.5470365801903601E-4</v>
      </c>
      <c r="CY45" s="17">
        <v>93981.788344518005</v>
      </c>
      <c r="CZ45" s="17">
        <v>12545.7688169382</v>
      </c>
      <c r="DA45" s="17">
        <v>1393.97159873699</v>
      </c>
      <c r="DB45" s="17">
        <v>13939.7404156752</v>
      </c>
      <c r="DC45" s="17">
        <v>0</v>
      </c>
      <c r="DD45" s="17">
        <v>153.13235532087799</v>
      </c>
      <c r="DE45" s="17">
        <v>0</v>
      </c>
      <c r="DF45" s="17">
        <v>2.1426495962786001E-4</v>
      </c>
      <c r="DG45" s="5">
        <v>7.4707085324382595E-8</v>
      </c>
      <c r="DH45" s="5">
        <v>2.6433705142831902E-6</v>
      </c>
      <c r="DI45" s="5">
        <v>2.4001493410935999E-6</v>
      </c>
      <c r="DJ45" s="17">
        <v>4.6484620297381403</v>
      </c>
      <c r="DK45" s="17">
        <v>3.6962191645584999</v>
      </c>
      <c r="DL45" s="17">
        <v>41795.322991426299</v>
      </c>
      <c r="DM45" s="17">
        <v>5.0007744770912304</v>
      </c>
      <c r="DN45" s="17">
        <v>13.045521135159801</v>
      </c>
      <c r="DO45" s="17">
        <v>31.5991492221541</v>
      </c>
      <c r="DP45" s="17">
        <v>7.39246024824046</v>
      </c>
      <c r="DQ45" s="17">
        <v>18.096707681343901</v>
      </c>
      <c r="DR45" s="5">
        <v>1.7649408841636399E-7</v>
      </c>
      <c r="DS45" s="17">
        <v>1.7394019421617299</v>
      </c>
      <c r="DT45" s="17">
        <v>783.25498521227803</v>
      </c>
      <c r="DU45" s="17">
        <v>782.611356455188</v>
      </c>
      <c r="DV45" s="17">
        <v>0.64362875708923795</v>
      </c>
      <c r="DW45" s="17">
        <v>0</v>
      </c>
      <c r="DX45" s="17">
        <v>0</v>
      </c>
      <c r="DY45" s="17">
        <v>224.52359424042399</v>
      </c>
      <c r="DZ45" s="17">
        <v>0</v>
      </c>
      <c r="EA45" s="17">
        <v>89.292379267735001</v>
      </c>
      <c r="EB45" s="17">
        <v>21.0902346497131</v>
      </c>
      <c r="EC45" s="17">
        <v>12.188458279513</v>
      </c>
      <c r="ED45" s="17">
        <v>223.23089517794</v>
      </c>
      <c r="EE45" s="17">
        <v>0.54602345486142301</v>
      </c>
      <c r="EF45" s="17">
        <v>19071.043191650198</v>
      </c>
      <c r="EG45" s="17">
        <v>11.523550537101</v>
      </c>
      <c r="EH45" s="17">
        <v>120.19201043205</v>
      </c>
      <c r="EI45" s="17">
        <v>0</v>
      </c>
      <c r="EJ45" s="17">
        <v>535.07773206867398</v>
      </c>
      <c r="EK45" s="17">
        <v>1864.6232446792001</v>
      </c>
      <c r="EL45" s="17">
        <v>0.55128075914186703</v>
      </c>
      <c r="EM45" s="17">
        <v>0</v>
      </c>
      <c r="EN45" s="17">
        <v>0</v>
      </c>
      <c r="EO45" s="17">
        <v>2581.9188355667502</v>
      </c>
      <c r="EP45" s="17">
        <v>779.39202467131895</v>
      </c>
      <c r="EQ45" s="17">
        <v>3.2666171205610203E-2</v>
      </c>
      <c r="ER45" s="17">
        <v>67147.568062745602</v>
      </c>
      <c r="ES45" s="17">
        <v>414.09605047871003</v>
      </c>
      <c r="ET45" s="17">
        <v>2570.52012911168</v>
      </c>
      <c r="EU45" s="17"/>
      <c r="EV45" s="26">
        <f t="shared" si="43"/>
        <v>1.3996305608074642</v>
      </c>
      <c r="EW45" s="40">
        <f t="shared" si="44"/>
        <v>-4.5970354418897864E-6</v>
      </c>
      <c r="EX45" s="40">
        <f t="shared" si="45"/>
        <v>7.6866425405975724E-6</v>
      </c>
      <c r="EY45" s="40">
        <f t="shared" si="46"/>
        <v>-4.1065391475843411E-6</v>
      </c>
      <c r="EZ45" s="40">
        <f t="shared" si="47"/>
        <v>-4.4115933422776913E-6</v>
      </c>
      <c r="FA45" s="40">
        <f t="shared" si="48"/>
        <v>-4.4746336905370175E-6</v>
      </c>
      <c r="FB45" s="40">
        <f t="shared" si="49"/>
        <v>-3.3098283821267918E-6</v>
      </c>
      <c r="FC45" s="40">
        <f t="shared" si="50"/>
        <v>-1.7979676437023245E-5</v>
      </c>
      <c r="FD45" s="40">
        <f t="shared" si="51"/>
        <v>-4.8671689563262333E-6</v>
      </c>
      <c r="FE45" s="40">
        <f t="shared" si="52"/>
        <v>-5.3860633308535944E-7</v>
      </c>
      <c r="FF45" s="40">
        <f t="shared" si="53"/>
        <v>2.4703550337019815E-5</v>
      </c>
      <c r="FG45" s="40">
        <f t="shared" si="54"/>
        <v>-1.6665488953534593E-5</v>
      </c>
      <c r="FH45" s="40">
        <f t="shared" si="55"/>
        <v>1.1212535646493341E-6</v>
      </c>
      <c r="FI45" s="40">
        <f t="shared" si="56"/>
        <v>1.0653794700040875E-5</v>
      </c>
      <c r="FJ45" s="40">
        <f t="shared" si="57"/>
        <v>6.7010204362575485E-7</v>
      </c>
      <c r="FK45" s="40">
        <f t="shared" si="58"/>
        <v>-1.3750603068912126E-5</v>
      </c>
      <c r="FL45" s="40">
        <f t="shared" si="59"/>
        <v>-1.2126061048486645E-4</v>
      </c>
      <c r="FM45" s="40">
        <f t="shared" si="60"/>
        <v>1.2516349123525652E-6</v>
      </c>
      <c r="FN45" s="40">
        <f t="shared" si="61"/>
        <v>-2.5509618771249957E-6</v>
      </c>
      <c r="FO45" s="40">
        <f t="shared" si="62"/>
        <v>-9.0086489752907575E-6</v>
      </c>
      <c r="FP45" s="40">
        <f t="shared" si="63"/>
        <v>2.3550529336019634E-5</v>
      </c>
      <c r="FQ45" s="40">
        <f t="shared" si="64"/>
        <v>8.7032932226955457E-6</v>
      </c>
      <c r="FR45" s="40">
        <f t="shared" si="65"/>
        <v>-1.5287265029026524E-5</v>
      </c>
      <c r="FS45" s="40">
        <f t="shared" si="66"/>
        <v>-6.385994202411682E-6</v>
      </c>
      <c r="FT45" s="40">
        <f t="shared" si="67"/>
        <v>1.5707524117716975E-6</v>
      </c>
      <c r="FU45" s="40">
        <f t="shared" si="68"/>
        <v>0.11435802950598076</v>
      </c>
      <c r="FV45" s="40">
        <f t="shared" si="69"/>
        <v>-6.2697879645096509E-6</v>
      </c>
      <c r="FW45" s="40">
        <f t="shared" si="70"/>
        <v>-7.9543869084995925E-4</v>
      </c>
      <c r="FX45" s="40">
        <f t="shared" si="71"/>
        <v>-1.3620185681242505E-5</v>
      </c>
      <c r="FY45" s="40">
        <f t="shared" si="72"/>
        <v>-2.2411907467094802E-6</v>
      </c>
      <c r="FZ45" s="40">
        <f t="shared" si="73"/>
        <v>1.3696496051160522E-7</v>
      </c>
      <c r="GA45" s="40">
        <f t="shared" si="74"/>
        <v>7.8225291320992371E-5</v>
      </c>
      <c r="GB45" s="40">
        <f t="shared" si="75"/>
        <v>3.1662315079944492E-5</v>
      </c>
      <c r="GC45" s="40">
        <f t="shared" si="76"/>
        <v>-2.8631457227947646E-5</v>
      </c>
      <c r="GD45" s="40">
        <f t="shared" si="77"/>
        <v>3.2391155997155428E-5</v>
      </c>
      <c r="GE45" s="40">
        <f t="shared" si="78"/>
        <v>-4.1916186607627601E-6</v>
      </c>
      <c r="GF45" s="40">
        <f t="shared" si="79"/>
        <v>-1.6073600060720005E-5</v>
      </c>
      <c r="GG45" s="40">
        <f t="shared" si="80"/>
        <v>-2.0832676398470311E-5</v>
      </c>
      <c r="GH45" s="40">
        <f t="shared" si="81"/>
        <v>-2.0696156044529934E-7</v>
      </c>
      <c r="GI45" s="40">
        <f t="shared" si="82"/>
        <v>2.5310975862249666E-6</v>
      </c>
      <c r="GJ45" s="40">
        <f t="shared" si="83"/>
        <v>-2.2364620994737727E-5</v>
      </c>
      <c r="GK45" s="40">
        <f t="shared" si="41"/>
        <v>5.6275337492405737E-6</v>
      </c>
      <c r="GL45" s="40">
        <f t="shared" si="42"/>
        <v>0</v>
      </c>
    </row>
    <row r="46" spans="1:194" x14ac:dyDescent="0.3">
      <c r="A46" s="17"/>
      <c r="B46" s="17"/>
      <c r="C46" s="17"/>
      <c r="D46" s="17"/>
      <c r="E46" s="17"/>
      <c r="F46" s="17"/>
      <c r="G46" s="17"/>
      <c r="H46" s="17"/>
      <c r="AS46" s="17"/>
      <c r="AV46" s="17"/>
      <c r="AW46" s="17"/>
      <c r="AX46" s="17"/>
      <c r="AY46" s="17"/>
      <c r="BC46" s="17"/>
      <c r="BE46" s="17"/>
      <c r="BF46" s="17"/>
      <c r="BG46" s="17"/>
      <c r="BH46" s="17"/>
      <c r="BJ46" s="17"/>
      <c r="BK46" s="17"/>
      <c r="BN46" s="17"/>
      <c r="BP46" s="17"/>
      <c r="BQ46" s="17"/>
      <c r="BR46" s="17"/>
      <c r="BS46" s="17"/>
      <c r="BT46" s="17"/>
      <c r="BU46" s="17"/>
      <c r="BV46" s="17"/>
      <c r="BY46" s="17"/>
      <c r="CA46" s="17"/>
      <c r="CB46" s="17"/>
      <c r="CF46" s="17"/>
      <c r="CG46" s="17"/>
      <c r="CH46" s="17"/>
      <c r="CI46" s="17"/>
      <c r="CJ46" s="17"/>
      <c r="CN46" s="17"/>
      <c r="CO46" s="17"/>
      <c r="CP46" s="17"/>
      <c r="CQ46" s="17"/>
      <c r="CR46" s="17"/>
      <c r="CT46" s="17"/>
      <c r="CW46" s="17"/>
      <c r="CX46" s="17"/>
      <c r="CZ46" s="17"/>
      <c r="DA46" s="17"/>
      <c r="DB46" s="17"/>
      <c r="DC46" s="17"/>
      <c r="DD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G46" s="17"/>
      <c r="EH46" s="17"/>
      <c r="EI46" s="17"/>
      <c r="EJ46" s="17"/>
      <c r="EM46" s="17"/>
      <c r="EN46" s="17"/>
      <c r="EO46" s="17"/>
      <c r="EP46" s="17"/>
      <c r="EQ46" s="17"/>
      <c r="ER46" s="17"/>
      <c r="ET46" s="17"/>
      <c r="EU46" s="17"/>
      <c r="EV46" s="26" t="e">
        <f t="shared" si="43"/>
        <v>#DIV/0!</v>
      </c>
      <c r="EW46" s="40">
        <f t="shared" si="44"/>
        <v>0</v>
      </c>
      <c r="EX46" s="40">
        <f t="shared" si="45"/>
        <v>0</v>
      </c>
      <c r="EY46" s="40">
        <f t="shared" si="46"/>
        <v>0</v>
      </c>
      <c r="EZ46" s="40">
        <f t="shared" si="47"/>
        <v>0</v>
      </c>
      <c r="FA46" s="40">
        <f t="shared" si="48"/>
        <v>0</v>
      </c>
      <c r="FB46" s="40">
        <f t="shared" si="49"/>
        <v>0</v>
      </c>
      <c r="FC46" s="40">
        <f t="shared" si="50"/>
        <v>0</v>
      </c>
      <c r="FD46" s="40">
        <f t="shared" si="51"/>
        <v>0</v>
      </c>
      <c r="FE46" s="40">
        <f t="shared" si="52"/>
        <v>0</v>
      </c>
      <c r="FF46" s="40">
        <f t="shared" si="53"/>
        <v>0</v>
      </c>
      <c r="FG46" s="40">
        <f t="shared" si="54"/>
        <v>0</v>
      </c>
      <c r="FH46" s="40">
        <f t="shared" si="55"/>
        <v>0</v>
      </c>
      <c r="FI46" s="40">
        <f t="shared" si="56"/>
        <v>0</v>
      </c>
      <c r="FJ46" s="40">
        <f t="shared" si="57"/>
        <v>0</v>
      </c>
      <c r="FK46" s="40">
        <f t="shared" si="58"/>
        <v>0</v>
      </c>
      <c r="FL46" s="40">
        <f t="shared" si="59"/>
        <v>0</v>
      </c>
      <c r="FM46" s="40">
        <f t="shared" si="60"/>
        <v>0</v>
      </c>
      <c r="FN46" s="40">
        <f t="shared" si="61"/>
        <v>0</v>
      </c>
      <c r="FO46" s="40">
        <f t="shared" si="62"/>
        <v>0</v>
      </c>
      <c r="FP46" s="40">
        <f t="shared" si="63"/>
        <v>0</v>
      </c>
      <c r="FQ46" s="40">
        <f t="shared" si="64"/>
        <v>0</v>
      </c>
      <c r="FR46" s="40">
        <f t="shared" si="65"/>
        <v>0</v>
      </c>
      <c r="FS46" s="40">
        <f t="shared" si="66"/>
        <v>0</v>
      </c>
      <c r="FT46" s="40">
        <f t="shared" si="67"/>
        <v>0</v>
      </c>
      <c r="FU46" s="40">
        <f t="shared" si="68"/>
        <v>0</v>
      </c>
      <c r="FV46" s="40">
        <f t="shared" si="69"/>
        <v>0</v>
      </c>
      <c r="FW46" s="40">
        <f t="shared" si="70"/>
        <v>0</v>
      </c>
      <c r="FX46" s="40">
        <f t="shared" si="71"/>
        <v>0</v>
      </c>
      <c r="FY46" s="40">
        <f t="shared" si="72"/>
        <v>0</v>
      </c>
      <c r="FZ46" s="40">
        <f t="shared" si="73"/>
        <v>0</v>
      </c>
      <c r="GA46" s="40">
        <f t="shared" si="74"/>
        <v>0</v>
      </c>
      <c r="GB46" s="40">
        <f t="shared" si="75"/>
        <v>0</v>
      </c>
      <c r="GC46" s="40">
        <f t="shared" si="76"/>
        <v>0</v>
      </c>
      <c r="GD46" s="40">
        <f t="shared" si="77"/>
        <v>0</v>
      </c>
      <c r="GE46" s="40">
        <f t="shared" si="78"/>
        <v>0</v>
      </c>
      <c r="GF46" s="40">
        <f t="shared" si="79"/>
        <v>0</v>
      </c>
      <c r="GG46" s="40">
        <f t="shared" si="80"/>
        <v>0</v>
      </c>
      <c r="GH46" s="40">
        <f t="shared" si="81"/>
        <v>0</v>
      </c>
      <c r="GI46" s="40">
        <f t="shared" si="82"/>
        <v>0</v>
      </c>
      <c r="GJ46" s="40">
        <f t="shared" si="83"/>
        <v>0</v>
      </c>
      <c r="GK46" s="40">
        <f t="shared" si="41"/>
        <v>0</v>
      </c>
      <c r="GL46" s="40">
        <f t="shared" si="42"/>
        <v>0</v>
      </c>
    </row>
    <row r="47" spans="1:194" x14ac:dyDescent="0.3">
      <c r="A47" s="17" t="s">
        <v>214</v>
      </c>
      <c r="B47" s="17">
        <v>5625.2808376000003</v>
      </c>
      <c r="C47" s="17">
        <v>5.8961250000000003E-3</v>
      </c>
      <c r="D47" s="17">
        <v>3967.4242869</v>
      </c>
      <c r="E47" s="17">
        <v>76.206216036000001</v>
      </c>
      <c r="F47" s="17">
        <v>76.202488275999997</v>
      </c>
      <c r="G47" s="17">
        <v>127.58409426999999</v>
      </c>
      <c r="H47" s="17">
        <v>8464.4256710000009</v>
      </c>
      <c r="I47" s="17">
        <v>8.5527322479999999</v>
      </c>
      <c r="J47" s="17">
        <v>6.6010499117999997</v>
      </c>
      <c r="K47" s="17">
        <v>1.559016E-6</v>
      </c>
      <c r="L47" s="17">
        <v>122.40326632</v>
      </c>
      <c r="M47" s="17">
        <v>1.0936871195</v>
      </c>
      <c r="N47" s="17">
        <v>4.9703499999999998E-6</v>
      </c>
      <c r="O47" s="17">
        <v>3.4839776000000003E-2</v>
      </c>
      <c r="P47" s="17">
        <v>4.2744999999999998E-5</v>
      </c>
      <c r="Q47" s="17">
        <v>5.5027199999999998E-9</v>
      </c>
      <c r="R47" s="17">
        <v>3.2286224600000003E-2</v>
      </c>
      <c r="S47" s="17">
        <v>5.4161502899999998E-2</v>
      </c>
      <c r="T47" s="17">
        <v>61.875918732999999</v>
      </c>
      <c r="U47" s="17">
        <v>2.0722269999999999E-8</v>
      </c>
      <c r="V47" s="17">
        <v>5.2188699999999997E-6</v>
      </c>
      <c r="W47" s="17">
        <v>2.9992110000000001E-6</v>
      </c>
      <c r="X47" s="17">
        <v>7.5314881900000005E-2</v>
      </c>
      <c r="Y47" s="17">
        <v>5.7217607779000001</v>
      </c>
      <c r="Z47" s="17">
        <v>0.18264714339999999</v>
      </c>
      <c r="AA47" s="17">
        <v>5.2244740000000003E-6</v>
      </c>
      <c r="AB47" s="17">
        <v>3.2983014099999999E-2</v>
      </c>
      <c r="AC47" s="17">
        <v>75.790242808000002</v>
      </c>
      <c r="AD47" s="17">
        <v>5.7607871800000002E-2</v>
      </c>
      <c r="AE47" s="17">
        <v>1.8239646700000001E-2</v>
      </c>
      <c r="AF47" s="17">
        <v>2.5544959999999997E-4</v>
      </c>
      <c r="AG47" s="17">
        <v>8.9071000000000004E-8</v>
      </c>
      <c r="AH47" s="17">
        <v>3.1518020000000001E-6</v>
      </c>
      <c r="AI47" s="17">
        <v>2.8616190000000002E-6</v>
      </c>
      <c r="AJ47" s="17">
        <v>0.2170065712</v>
      </c>
      <c r="AK47" s="17">
        <v>182.19064447</v>
      </c>
      <c r="AL47" s="17">
        <v>5.7028685836999999</v>
      </c>
      <c r="AM47" s="17">
        <v>8.6959309977999997</v>
      </c>
      <c r="AN47" s="17">
        <v>2.9646533199999998E-2</v>
      </c>
      <c r="AO47" s="17">
        <v>5.4687499999999995E-7</v>
      </c>
      <c r="AS47" s="17" t="s">
        <v>214</v>
      </c>
      <c r="AT47" s="17">
        <v>0</v>
      </c>
      <c r="AU47" s="17">
        <v>0</v>
      </c>
      <c r="AV47" s="17">
        <v>6.6010433612333399</v>
      </c>
      <c r="AW47" s="17">
        <v>8.5527107833035299</v>
      </c>
      <c r="AX47" s="17">
        <v>8.5527107833035299</v>
      </c>
      <c r="AY47" s="17">
        <v>0.12506616837365001</v>
      </c>
      <c r="AZ47" s="17">
        <v>0</v>
      </c>
      <c r="BA47" s="5">
        <v>6.3918649448569005E-7</v>
      </c>
      <c r="BB47" s="5">
        <v>9.1982010284561399E-7</v>
      </c>
      <c r="BC47" s="17">
        <v>122.402998708385</v>
      </c>
      <c r="BD47" s="5">
        <v>5.4692956074890797E-7</v>
      </c>
      <c r="BE47" s="17">
        <v>5.4159990889267401E-2</v>
      </c>
      <c r="BF47" s="17">
        <v>1.0936836625889499</v>
      </c>
      <c r="BG47" s="5">
        <v>1.1928370729233901E-6</v>
      </c>
      <c r="BH47" s="5">
        <v>3.77699366722333E-6</v>
      </c>
      <c r="BI47" s="17">
        <v>0</v>
      </c>
      <c r="BJ47" s="17">
        <v>221220.896216739</v>
      </c>
      <c r="BK47" s="17">
        <v>3.4839665357641499E-2</v>
      </c>
      <c r="BL47" s="5">
        <v>1.5957638188462E-9</v>
      </c>
      <c r="BM47" s="5">
        <v>3.9070498299685402E-9</v>
      </c>
      <c r="BN47" s="5">
        <v>4.2746414733489E-5</v>
      </c>
      <c r="BO47" s="17">
        <v>0</v>
      </c>
      <c r="BP47" s="17">
        <v>7.5315038923394903E-2</v>
      </c>
      <c r="BQ47" s="17">
        <v>5.7608187445890101E-2</v>
      </c>
      <c r="BR47" s="17">
        <v>1.8239554707694599E-2</v>
      </c>
      <c r="BS47" s="17">
        <v>5625.2759457001703</v>
      </c>
      <c r="BT47" s="17">
        <v>3.2286595904396503E-2</v>
      </c>
      <c r="BU47" s="17">
        <v>5.6998100521410802</v>
      </c>
      <c r="BV47" s="17">
        <v>15969.8145442158</v>
      </c>
      <c r="BW47" s="17">
        <v>7.5041500384725301</v>
      </c>
      <c r="BX47" s="17">
        <v>5.7028693817295402</v>
      </c>
      <c r="BY47" s="17">
        <v>2.1384146374200999</v>
      </c>
      <c r="BZ47" s="17">
        <v>0</v>
      </c>
      <c r="CA47" s="17">
        <v>61.875839045064197</v>
      </c>
      <c r="CB47" s="17">
        <v>61.875839045064197</v>
      </c>
      <c r="CC47" s="17">
        <v>0</v>
      </c>
      <c r="CD47" s="17">
        <v>0</v>
      </c>
      <c r="CE47" s="17">
        <v>8.6959576978703392</v>
      </c>
      <c r="CF47" s="5">
        <v>4.5592923937234398E-9</v>
      </c>
      <c r="CG47" s="5">
        <v>1.5127250128143598E-8</v>
      </c>
      <c r="CH47" s="17">
        <v>0</v>
      </c>
      <c r="CI47" s="17">
        <v>0.163302712914179</v>
      </c>
      <c r="CJ47" s="17">
        <v>3.80300780218621E-3</v>
      </c>
      <c r="CK47" s="17">
        <v>0</v>
      </c>
      <c r="CL47" s="17">
        <v>2.1864113365050699E-2</v>
      </c>
      <c r="CM47" s="17">
        <v>0</v>
      </c>
      <c r="CN47" s="5">
        <v>1.35686987769859E-6</v>
      </c>
      <c r="CO47" s="5">
        <v>3.8618131913556599E-6</v>
      </c>
      <c r="CP47" s="5">
        <v>9.8975931039424304E-7</v>
      </c>
      <c r="CQ47" s="5">
        <v>2.0095779802355598E-6</v>
      </c>
      <c r="CR47" s="17">
        <v>5.7218023067294901</v>
      </c>
      <c r="CS47" s="17">
        <v>0</v>
      </c>
      <c r="CT47" s="17">
        <v>0.224388988746787</v>
      </c>
      <c r="CU47" s="17">
        <v>5.8960748910090203E-3</v>
      </c>
      <c r="CV47" s="17">
        <v>0</v>
      </c>
      <c r="CW47" s="5">
        <v>2.1422025275991102E-6</v>
      </c>
      <c r="CX47" s="5">
        <v>3.0823492451925398E-6</v>
      </c>
      <c r="CY47" s="17">
        <v>24448.084335691099</v>
      </c>
      <c r="CZ47" s="17">
        <v>3570.6752013536402</v>
      </c>
      <c r="DA47" s="17">
        <v>396.74239735004397</v>
      </c>
      <c r="DB47" s="17">
        <v>3967.4175987036801</v>
      </c>
      <c r="DC47" s="17">
        <v>0</v>
      </c>
      <c r="DD47" s="17">
        <v>7.6280297500234298</v>
      </c>
      <c r="DE47" s="17">
        <v>0</v>
      </c>
      <c r="DF47" s="17">
        <v>2.5546434453832501E-4</v>
      </c>
      <c r="DG47" s="5">
        <v>8.9084522782011806E-8</v>
      </c>
      <c r="DH47" s="5">
        <v>3.1516531688685402E-6</v>
      </c>
      <c r="DI47" s="5">
        <v>2.8616332942012801E-6</v>
      </c>
      <c r="DJ47" s="17">
        <v>0.21700771009661701</v>
      </c>
      <c r="DK47" s="17">
        <v>0.60955580713966695</v>
      </c>
      <c r="DL47" s="17">
        <v>3610.8620247612698</v>
      </c>
      <c r="DM47" s="17">
        <v>0.82469040350093903</v>
      </c>
      <c r="DN47" s="17">
        <v>2.15137060908194</v>
      </c>
      <c r="DO47" s="17">
        <v>5.21108612576265</v>
      </c>
      <c r="DP47" s="17">
        <v>1.21911237718877</v>
      </c>
      <c r="DQ47" s="17">
        <v>3.0552997459173102E-3</v>
      </c>
      <c r="DR47" s="5">
        <v>1.0360959451489899E-9</v>
      </c>
      <c r="DS47" s="17">
        <v>0.28684890171243999</v>
      </c>
      <c r="DT47" s="17">
        <v>76.206131890959298</v>
      </c>
      <c r="DU47" s="17">
        <v>76.202404137524198</v>
      </c>
      <c r="DV47" s="17">
        <v>3.72775343507663E-3</v>
      </c>
      <c r="DW47" s="17">
        <v>0</v>
      </c>
      <c r="DX47" s="17">
        <v>0</v>
      </c>
      <c r="DY47" s="17">
        <v>2.3055942459365899</v>
      </c>
      <c r="DZ47" s="17">
        <v>0</v>
      </c>
      <c r="EA47" s="17">
        <v>13.9854110087799</v>
      </c>
      <c r="EB47" s="17">
        <v>3.4780356046451399</v>
      </c>
      <c r="EC47" s="17">
        <v>1.8646661298412099</v>
      </c>
      <c r="ED47" s="17">
        <v>34.963515898080203</v>
      </c>
      <c r="EE47" s="17">
        <v>3.2957619505172502E-2</v>
      </c>
      <c r="EF47" s="17">
        <v>4691.8177386768602</v>
      </c>
      <c r="EG47" s="17">
        <v>1.90036629904595</v>
      </c>
      <c r="EH47" s="17">
        <v>7.3990954270628304</v>
      </c>
      <c r="EI47" s="17">
        <v>0</v>
      </c>
      <c r="EJ47" s="17">
        <v>127.583863941312</v>
      </c>
      <c r="EK47" s="17">
        <v>2.01632758636045</v>
      </c>
      <c r="EL47" s="17">
        <v>2.9646090935861999E-2</v>
      </c>
      <c r="EM47" s="17">
        <v>0</v>
      </c>
      <c r="EN47" s="17">
        <v>0</v>
      </c>
      <c r="EO47" s="17">
        <v>32.031112954586099</v>
      </c>
      <c r="EP47" s="17">
        <v>75.790084394302497</v>
      </c>
      <c r="EQ47" s="17">
        <v>1.4229575733704599E-3</v>
      </c>
      <c r="ER47" s="17">
        <v>8464.4155309636499</v>
      </c>
      <c r="ES47" s="17">
        <v>182.19031167847999</v>
      </c>
      <c r="ET47" s="17">
        <v>9.0578703460611898</v>
      </c>
      <c r="EU47" s="17"/>
      <c r="EV47" s="26">
        <f t="shared" si="43"/>
        <v>2.8883369733276498</v>
      </c>
      <c r="EW47" s="40">
        <f t="shared" si="44"/>
        <v>-8.6962766326289021E-7</v>
      </c>
      <c r="EX47" s="40">
        <f t="shared" si="45"/>
        <v>-8.4986310466631027E-6</v>
      </c>
      <c r="EY47" s="40">
        <f t="shared" si="46"/>
        <v>-1.6857779345436061E-6</v>
      </c>
      <c r="EZ47" s="40">
        <f t="shared" si="47"/>
        <v>-1.1041755525895684E-6</v>
      </c>
      <c r="FA47" s="40">
        <f t="shared" si="48"/>
        <v>-1.1041434171319851E-6</v>
      </c>
      <c r="FB47" s="40">
        <f t="shared" si="49"/>
        <v>-1.8053087989427894E-6</v>
      </c>
      <c r="FC47" s="40">
        <f t="shared" si="50"/>
        <v>-1.1979591699581715E-6</v>
      </c>
      <c r="FD47" s="40">
        <f t="shared" si="51"/>
        <v>-2.509688816113557E-6</v>
      </c>
      <c r="FE47" s="40">
        <f t="shared" si="52"/>
        <v>-9.9235223900654998E-7</v>
      </c>
      <c r="FF47" s="40">
        <f t="shared" si="53"/>
        <v>-6.0311559957629053E-6</v>
      </c>
      <c r="FG47" s="40">
        <f t="shared" si="54"/>
        <v>-2.1863110605374619E-6</v>
      </c>
      <c r="FH47" s="40">
        <f t="shared" si="55"/>
        <v>-3.1607861045871093E-6</v>
      </c>
      <c r="FI47" s="40">
        <f t="shared" si="56"/>
        <v>-1.0447148657131362E-4</v>
      </c>
      <c r="FJ47" s="40">
        <f t="shared" si="57"/>
        <v>-3.1757482741644476E-6</v>
      </c>
      <c r="FK47" s="40">
        <f t="shared" si="58"/>
        <v>3.3097052029522555E-5</v>
      </c>
      <c r="FL47" s="40">
        <f t="shared" si="59"/>
        <v>1.7018640734113189E-5</v>
      </c>
      <c r="FM47" s="40">
        <f t="shared" si="60"/>
        <v>1.1500396875145064E-5</v>
      </c>
      <c r="FN47" s="40">
        <f t="shared" si="61"/>
        <v>-2.7916705623718776E-5</v>
      </c>
      <c r="FO47" s="40">
        <f t="shared" si="62"/>
        <v>-1.28786670862864E-6</v>
      </c>
      <c r="FP47" s="40">
        <f t="shared" si="63"/>
        <v>1.7781209106473712E-5</v>
      </c>
      <c r="FQ47" s="40">
        <f t="shared" si="64"/>
        <v>-3.5818279771253997E-5</v>
      </c>
      <c r="FR47" s="40">
        <f t="shared" si="65"/>
        <v>4.2107950991956619E-5</v>
      </c>
      <c r="FS47" s="40">
        <f t="shared" si="66"/>
        <v>2.0848920019053963E-6</v>
      </c>
      <c r="FT47" s="40">
        <f t="shared" si="67"/>
        <v>7.2580506424415713E-6</v>
      </c>
      <c r="FU47" s="40">
        <f t="shared" si="68"/>
        <v>0.2285381778754226</v>
      </c>
      <c r="FV47" s="40">
        <f t="shared" si="69"/>
        <v>1.4886243409256117E-5</v>
      </c>
      <c r="FW47" s="40">
        <f t="shared" si="70"/>
        <v>-7.6992947795810412E-4</v>
      </c>
      <c r="FX47" s="40">
        <f t="shared" si="71"/>
        <v>-2.0901595196993474E-6</v>
      </c>
      <c r="FY47" s="40">
        <f t="shared" si="72"/>
        <v>5.4792145628105124E-6</v>
      </c>
      <c r="FZ47" s="40">
        <f t="shared" si="73"/>
        <v>-5.0435354869958569E-6</v>
      </c>
      <c r="GA47" s="40">
        <f t="shared" si="74"/>
        <v>5.7719950726245764E-5</v>
      </c>
      <c r="GB47" s="40">
        <f t="shared" si="75"/>
        <v>1.5182025588353392E-4</v>
      </c>
      <c r="GC47" s="40">
        <f t="shared" si="76"/>
        <v>-4.7220964851200304E-5</v>
      </c>
      <c r="GD47" s="40">
        <f t="shared" si="77"/>
        <v>4.9951448043874347E-6</v>
      </c>
      <c r="GE47" s="40">
        <f t="shared" si="78"/>
        <v>5.2482125804607685E-6</v>
      </c>
      <c r="GF47" s="40">
        <f t="shared" si="79"/>
        <v>-1.8266114650232032E-6</v>
      </c>
      <c r="GG47" s="40">
        <f t="shared" si="80"/>
        <v>1.3993475888759043E-7</v>
      </c>
      <c r="GH47" s="40">
        <f t="shared" si="81"/>
        <v>3.0704096371409831E-6</v>
      </c>
      <c r="GI47" s="40">
        <f t="shared" si="82"/>
        <v>-1.4917904060346279E-5</v>
      </c>
      <c r="GJ47" s="40">
        <f t="shared" si="83"/>
        <v>9.976822657466506E-5</v>
      </c>
      <c r="GK47" s="40">
        <f t="shared" si="41"/>
        <v>0</v>
      </c>
      <c r="GL47" s="40">
        <f t="shared" si="42"/>
        <v>0</v>
      </c>
    </row>
    <row r="48" spans="1:194" x14ac:dyDescent="0.3">
      <c r="A48" s="17" t="s">
        <v>215</v>
      </c>
      <c r="B48" s="17"/>
      <c r="C48" s="17"/>
      <c r="D48" s="17"/>
      <c r="E48" s="17"/>
      <c r="F48" s="17"/>
      <c r="G48" s="17"/>
      <c r="H48" s="17">
        <v>2.7933659433</v>
      </c>
      <c r="L48" s="17">
        <v>5.6140325000000003E-3</v>
      </c>
      <c r="T48" s="17">
        <v>3.7343326500000003E-2</v>
      </c>
      <c r="AC48" s="17">
        <v>2.2831168999999998E-3</v>
      </c>
      <c r="AK48" s="17">
        <v>1.5983359000000001E-3</v>
      </c>
      <c r="AL48" s="17">
        <v>1.0086964E-3</v>
      </c>
      <c r="AS48" s="17" t="s">
        <v>215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5.6143477938767001E-3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167.65807947946499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3.58899925312492</v>
      </c>
      <c r="BW48" s="17">
        <v>0</v>
      </c>
      <c r="BX48" s="17">
        <v>1.00868211305104E-3</v>
      </c>
      <c r="BY48" s="17">
        <v>0</v>
      </c>
      <c r="BZ48" s="17">
        <v>0</v>
      </c>
      <c r="CA48" s="17">
        <v>3.7344019324308302E-2</v>
      </c>
      <c r="CB48" s="17">
        <v>3.7344019324308302E-2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6.3860678582648402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1.2225072014182099</v>
      </c>
      <c r="DM48" s="17">
        <v>0</v>
      </c>
      <c r="DN48" s="17">
        <v>0</v>
      </c>
      <c r="DO48" s="17">
        <v>0</v>
      </c>
      <c r="DP48" s="17">
        <v>0</v>
      </c>
      <c r="DQ48" s="17">
        <v>0</v>
      </c>
      <c r="DR48" s="17">
        <v>0</v>
      </c>
      <c r="DS48" s="17">
        <v>0</v>
      </c>
      <c r="DT48" s="17">
        <v>0</v>
      </c>
      <c r="DU48" s="17">
        <v>0</v>
      </c>
      <c r="DV48" s="17">
        <v>0</v>
      </c>
      <c r="DW48" s="17">
        <v>0</v>
      </c>
      <c r="DX48" s="17">
        <v>0</v>
      </c>
      <c r="DY48" s="17">
        <v>0</v>
      </c>
      <c r="DZ48" s="17">
        <v>0</v>
      </c>
      <c r="EA48" s="17">
        <v>0</v>
      </c>
      <c r="EB48" s="17">
        <v>0</v>
      </c>
      <c r="EC48" s="17">
        <v>0</v>
      </c>
      <c r="ED48" s="17">
        <v>0</v>
      </c>
      <c r="EE48" s="17">
        <v>0</v>
      </c>
      <c r="EF48" s="17">
        <v>1.5642018465744101</v>
      </c>
      <c r="EG48" s="17">
        <v>0</v>
      </c>
      <c r="EH48" s="17">
        <v>0</v>
      </c>
      <c r="EI48" s="17">
        <v>0</v>
      </c>
      <c r="EJ48" s="17">
        <v>0</v>
      </c>
      <c r="EK48" s="17">
        <v>0</v>
      </c>
      <c r="EL48" s="17">
        <v>0</v>
      </c>
      <c r="EM48" s="17">
        <v>0</v>
      </c>
      <c r="EN48" s="17">
        <v>0</v>
      </c>
      <c r="EO48" s="17">
        <v>0</v>
      </c>
      <c r="EP48" s="17">
        <v>2.28315847418492E-3</v>
      </c>
      <c r="EQ48" s="17">
        <v>0</v>
      </c>
      <c r="ER48" s="17">
        <v>2.79335714634832</v>
      </c>
      <c r="ES48" s="17">
        <v>1.5984379892629E-3</v>
      </c>
      <c r="ET48" s="17">
        <v>0</v>
      </c>
      <c r="EU48" s="17"/>
      <c r="EV48" s="26">
        <f t="shared" si="43"/>
        <v>2.2861623214250186</v>
      </c>
      <c r="EW48" s="40">
        <f t="shared" si="44"/>
        <v>0</v>
      </c>
      <c r="EX48" s="40">
        <f t="shared" si="45"/>
        <v>0</v>
      </c>
      <c r="EY48" s="40">
        <f t="shared" si="46"/>
        <v>0</v>
      </c>
      <c r="EZ48" s="40">
        <f t="shared" si="47"/>
        <v>0</v>
      </c>
      <c r="FA48" s="40">
        <f t="shared" si="48"/>
        <v>0</v>
      </c>
      <c r="FB48" s="40">
        <f t="shared" si="49"/>
        <v>0</v>
      </c>
      <c r="FC48" s="40">
        <f t="shared" si="50"/>
        <v>-3.1492299464343414E-6</v>
      </c>
      <c r="FD48" s="40">
        <f t="shared" si="51"/>
        <v>0</v>
      </c>
      <c r="FE48" s="40">
        <f t="shared" si="52"/>
        <v>0</v>
      </c>
      <c r="FF48" s="40">
        <f t="shared" si="53"/>
        <v>0</v>
      </c>
      <c r="FG48" s="40">
        <f t="shared" si="54"/>
        <v>5.616174767419831E-5</v>
      </c>
      <c r="FH48" s="40">
        <f t="shared" si="55"/>
        <v>0</v>
      </c>
      <c r="FI48" s="40">
        <f t="shared" si="56"/>
        <v>0</v>
      </c>
      <c r="FJ48" s="40">
        <f t="shared" si="57"/>
        <v>0</v>
      </c>
      <c r="FK48" s="40">
        <f t="shared" si="58"/>
        <v>0</v>
      </c>
      <c r="FL48" s="40">
        <f t="shared" si="59"/>
        <v>0</v>
      </c>
      <c r="FM48" s="40">
        <f t="shared" si="60"/>
        <v>0</v>
      </c>
      <c r="FN48" s="40">
        <f t="shared" si="61"/>
        <v>0</v>
      </c>
      <c r="FO48" s="40">
        <f t="shared" si="62"/>
        <v>1.8552827860655534E-5</v>
      </c>
      <c r="FP48" s="40">
        <f t="shared" si="63"/>
        <v>0</v>
      </c>
      <c r="FQ48" s="40">
        <f t="shared" si="64"/>
        <v>0</v>
      </c>
      <c r="FR48" s="40">
        <f t="shared" si="65"/>
        <v>0</v>
      </c>
      <c r="FS48" s="40">
        <f t="shared" si="66"/>
        <v>0</v>
      </c>
      <c r="FT48" s="40">
        <f t="shared" si="67"/>
        <v>0</v>
      </c>
      <c r="FU48" s="40">
        <f t="shared" si="68"/>
        <v>0</v>
      </c>
      <c r="FV48" s="40">
        <f t="shared" si="69"/>
        <v>0</v>
      </c>
      <c r="FW48" s="40">
        <f t="shared" si="70"/>
        <v>0</v>
      </c>
      <c r="FX48" s="40">
        <f t="shared" si="71"/>
        <v>1.8209398266115838E-5</v>
      </c>
      <c r="FY48" s="40">
        <f t="shared" si="72"/>
        <v>0</v>
      </c>
      <c r="FZ48" s="40">
        <f t="shared" si="73"/>
        <v>0</v>
      </c>
      <c r="GA48" s="40">
        <f t="shared" si="74"/>
        <v>0</v>
      </c>
      <c r="GB48" s="40">
        <f t="shared" si="75"/>
        <v>0</v>
      </c>
      <c r="GC48" s="40">
        <f t="shared" si="76"/>
        <v>0</v>
      </c>
      <c r="GD48" s="40">
        <f t="shared" si="77"/>
        <v>0</v>
      </c>
      <c r="GE48" s="40">
        <f t="shared" si="78"/>
        <v>0</v>
      </c>
      <c r="GF48" s="40">
        <f t="shared" si="79"/>
        <v>6.3872220413677884E-5</v>
      </c>
      <c r="GG48" s="40">
        <f t="shared" si="80"/>
        <v>-1.4163775106205919E-5</v>
      </c>
      <c r="GH48" s="40">
        <f t="shared" si="81"/>
        <v>0</v>
      </c>
      <c r="GI48" s="40">
        <f t="shared" si="82"/>
        <v>0</v>
      </c>
      <c r="GJ48" s="40">
        <f t="shared" si="83"/>
        <v>0</v>
      </c>
      <c r="GK48" s="40">
        <f t="shared" si="41"/>
        <v>0</v>
      </c>
      <c r="GL48" s="40">
        <f t="shared" si="42"/>
        <v>0</v>
      </c>
    </row>
    <row r="49" spans="1:194" x14ac:dyDescent="0.3">
      <c r="A49" s="17" t="s">
        <v>216</v>
      </c>
      <c r="B49" s="17">
        <v>33437.453749</v>
      </c>
      <c r="C49" s="17">
        <v>3.8419913999999999E-2</v>
      </c>
      <c r="D49" s="17">
        <v>22430.900532</v>
      </c>
      <c r="E49" s="17">
        <v>466.01002812000002</v>
      </c>
      <c r="F49" s="17">
        <v>464.64625287000001</v>
      </c>
      <c r="G49" s="17">
        <v>95.131796643000001</v>
      </c>
      <c r="H49" s="17">
        <v>162678.27707000001</v>
      </c>
      <c r="I49" s="17">
        <v>46.095466096000003</v>
      </c>
      <c r="J49" s="17">
        <v>30.928151575000001</v>
      </c>
      <c r="K49" s="17">
        <v>5.8348079999999999E-4</v>
      </c>
      <c r="L49" s="17">
        <v>3072.5176857000001</v>
      </c>
      <c r="M49" s="17">
        <v>5.4895384559</v>
      </c>
      <c r="N49" s="17">
        <v>1.818357E-3</v>
      </c>
      <c r="O49" s="17">
        <v>0.16267794690000001</v>
      </c>
      <c r="P49" s="17">
        <v>1.5637865300000001E-2</v>
      </c>
      <c r="Q49" s="17">
        <v>3.5856489999999998E-8</v>
      </c>
      <c r="R49" s="17">
        <v>0.150709278</v>
      </c>
      <c r="S49" s="17">
        <v>0.2528582929</v>
      </c>
      <c r="T49" s="17">
        <v>1375.0243347999999</v>
      </c>
      <c r="U49" s="17">
        <v>7.7555660999999993E-6</v>
      </c>
      <c r="V49" s="17">
        <v>1.9092757E-3</v>
      </c>
      <c r="W49" s="17">
        <v>1.0772288E-3</v>
      </c>
      <c r="X49" s="17">
        <v>0.36873199179999999</v>
      </c>
      <c r="Y49" s="17">
        <v>27.629846017999999</v>
      </c>
      <c r="Z49" s="17">
        <v>1.1879878393000001</v>
      </c>
      <c r="AA49" s="17">
        <v>1.8736459E-3</v>
      </c>
      <c r="AB49" s="17">
        <v>0.1546805097</v>
      </c>
      <c r="AC49" s="17">
        <v>1864.0083712000001</v>
      </c>
      <c r="AD49" s="17">
        <v>0.27187077320000003</v>
      </c>
      <c r="AE49" s="17">
        <v>8.5164529899999994E-2</v>
      </c>
      <c r="AF49" s="17">
        <v>1.6645430999999999E-3</v>
      </c>
      <c r="AG49" s="17">
        <v>5.8039821999999998E-7</v>
      </c>
      <c r="AH49" s="17">
        <v>2.0537500000000001E-5</v>
      </c>
      <c r="AI49" s="17">
        <v>1.8646699999999999E-5</v>
      </c>
      <c r="AJ49" s="17">
        <v>1.0762677385999999</v>
      </c>
      <c r="AK49" s="17">
        <v>5158.4214969000004</v>
      </c>
      <c r="AL49" s="17">
        <v>165.4038339</v>
      </c>
      <c r="AM49" s="17">
        <v>54.064883752999997</v>
      </c>
      <c r="AN49" s="17">
        <v>0.13868400280000001</v>
      </c>
      <c r="AO49" s="17">
        <v>3.5635027999999998E-6</v>
      </c>
      <c r="AS49" s="17" t="s">
        <v>216</v>
      </c>
      <c r="AT49" s="17">
        <v>0</v>
      </c>
      <c r="AU49" s="17">
        <v>0</v>
      </c>
      <c r="AV49" s="17">
        <v>30.9281382985079</v>
      </c>
      <c r="AW49" s="17">
        <v>46.095382630486597</v>
      </c>
      <c r="AX49" s="17">
        <v>46.095382630486597</v>
      </c>
      <c r="AY49" s="17">
        <v>0.17100073003057201</v>
      </c>
      <c r="AZ49" s="17">
        <v>0</v>
      </c>
      <c r="BA49" s="17">
        <v>2.39227493399912E-4</v>
      </c>
      <c r="BB49" s="17">
        <v>3.4426101831489702E-4</v>
      </c>
      <c r="BC49" s="17">
        <v>3072.4868196267798</v>
      </c>
      <c r="BD49" s="5">
        <v>3.5636719842589899E-6</v>
      </c>
      <c r="BE49" s="17">
        <v>0.252860421037165</v>
      </c>
      <c r="BF49" s="17">
        <v>5.48953661683269</v>
      </c>
      <c r="BG49" s="17">
        <v>4.3640894734811602E-4</v>
      </c>
      <c r="BH49" s="17">
        <v>1.38195764921157E-3</v>
      </c>
      <c r="BI49" s="17">
        <v>0</v>
      </c>
      <c r="BJ49" s="17">
        <v>427041.932662912</v>
      </c>
      <c r="BK49" s="17">
        <v>0.16268013288539401</v>
      </c>
      <c r="BL49" s="5">
        <v>1.03980676488257E-8</v>
      </c>
      <c r="BM49" s="5">
        <v>2.5459000093696399E-8</v>
      </c>
      <c r="BN49" s="17">
        <v>1.5637851104629098E-2</v>
      </c>
      <c r="BO49" s="17">
        <v>0</v>
      </c>
      <c r="BP49" s="17">
        <v>0.368730759317832</v>
      </c>
      <c r="BQ49" s="17">
        <v>0.27186827043358103</v>
      </c>
      <c r="BR49" s="17">
        <v>8.5164699817291897E-2</v>
      </c>
      <c r="BS49" s="17">
        <v>33437.426986799801</v>
      </c>
      <c r="BT49" s="17">
        <v>0.15070739540189501</v>
      </c>
      <c r="BU49" s="17">
        <v>945.87783387164598</v>
      </c>
      <c r="BV49" s="17">
        <v>57544.5763829629</v>
      </c>
      <c r="BW49" s="17">
        <v>1883.6540556201101</v>
      </c>
      <c r="BX49" s="17">
        <v>165.40254587189699</v>
      </c>
      <c r="BY49" s="17">
        <v>5.4851457859682</v>
      </c>
      <c r="BZ49" s="17">
        <v>0</v>
      </c>
      <c r="CA49" s="17">
        <v>1375.0198689757699</v>
      </c>
      <c r="CB49" s="17">
        <v>1375.0198689757699</v>
      </c>
      <c r="CC49" s="17">
        <v>0</v>
      </c>
      <c r="CD49" s="17">
        <v>0</v>
      </c>
      <c r="CE49" s="17">
        <v>54.064810460604498</v>
      </c>
      <c r="CF49" s="5">
        <v>1.7062533165838301E-6</v>
      </c>
      <c r="CG49" s="5">
        <v>5.6616124069073998E-6</v>
      </c>
      <c r="CH49" s="17">
        <v>0</v>
      </c>
      <c r="CI49" s="17">
        <v>0.26998411085515001</v>
      </c>
      <c r="CJ49" s="17">
        <v>0</v>
      </c>
      <c r="CK49" s="17">
        <v>0</v>
      </c>
      <c r="CL49" s="17">
        <v>8.8316030843153995E-2</v>
      </c>
      <c r="CM49" s="17">
        <v>0</v>
      </c>
      <c r="CN49" s="17">
        <v>4.9641458897578799E-4</v>
      </c>
      <c r="CO49" s="17">
        <v>1.4128761013464601E-3</v>
      </c>
      <c r="CP49" s="17">
        <v>3.5548805359436001E-4</v>
      </c>
      <c r="CQ49" s="17">
        <v>7.2176458065333895E-4</v>
      </c>
      <c r="CR49" s="17">
        <v>27.6298798673958</v>
      </c>
      <c r="CS49" s="17">
        <v>0</v>
      </c>
      <c r="CT49" s="17">
        <v>1.35659933758842</v>
      </c>
      <c r="CU49" s="17">
        <v>3.8420157410010002E-2</v>
      </c>
      <c r="CV49" s="17">
        <v>0</v>
      </c>
      <c r="CW49" s="17">
        <v>7.6819079107348404E-4</v>
      </c>
      <c r="CX49" s="17">
        <v>1.1054452924155499E-3</v>
      </c>
      <c r="CY49" s="17">
        <v>220274.07858832501</v>
      </c>
      <c r="CZ49" s="17">
        <v>20187.7951948103</v>
      </c>
      <c r="DA49" s="17">
        <v>2243.0872071526701</v>
      </c>
      <c r="DB49" s="17">
        <v>22430.882401962899</v>
      </c>
      <c r="DC49" s="17">
        <v>0</v>
      </c>
      <c r="DD49" s="17">
        <v>169.00927260156999</v>
      </c>
      <c r="DE49" s="17">
        <v>0</v>
      </c>
      <c r="DF49" s="17">
        <v>1.6645829480205199E-3</v>
      </c>
      <c r="DG49" s="5">
        <v>5.8042478524226E-7</v>
      </c>
      <c r="DH49" s="5">
        <v>2.05379899359006E-5</v>
      </c>
      <c r="DI49" s="5">
        <v>1.8647204881033E-5</v>
      </c>
      <c r="DJ49" s="17">
        <v>1.0762677998622101</v>
      </c>
      <c r="DK49" s="17">
        <v>3.31473578652645</v>
      </c>
      <c r="DL49" s="17">
        <v>105253.800379222</v>
      </c>
      <c r="DM49" s="17">
        <v>4.4846467129637198</v>
      </c>
      <c r="DN49" s="17">
        <v>11.6990508517005</v>
      </c>
      <c r="DO49" s="17">
        <v>28.337710227682301</v>
      </c>
      <c r="DP49" s="17">
        <v>6.6294763579644602</v>
      </c>
      <c r="DQ49" s="17">
        <v>2.85127322519662</v>
      </c>
      <c r="DR49" s="5">
        <v>3.8778683487932402E-7</v>
      </c>
      <c r="DS49" s="17">
        <v>1.5598755975793199</v>
      </c>
      <c r="DT49" s="17">
        <v>466.00962805457499</v>
      </c>
      <c r="DU49" s="17">
        <v>464.64585286572202</v>
      </c>
      <c r="DV49" s="17">
        <v>1.36377518885343</v>
      </c>
      <c r="DW49" s="17">
        <v>0</v>
      </c>
      <c r="DX49" s="17">
        <v>0</v>
      </c>
      <c r="DY49" s="17">
        <v>45.550806449842</v>
      </c>
      <c r="DZ49" s="17">
        <v>0</v>
      </c>
      <c r="EA49" s="17">
        <v>76.755782512056498</v>
      </c>
      <c r="EB49" s="17">
        <v>18.9135001060422</v>
      </c>
      <c r="EC49" s="17">
        <v>10.2782119039666</v>
      </c>
      <c r="ED49" s="17">
        <v>191.88953960845899</v>
      </c>
      <c r="EE49" s="17">
        <v>0.15455531007234299</v>
      </c>
      <c r="EF49" s="17">
        <v>51591.2116233669</v>
      </c>
      <c r="EG49" s="17">
        <v>10.334166836202099</v>
      </c>
      <c r="EH49" s="17">
        <v>52.047076689539502</v>
      </c>
      <c r="EI49" s="17">
        <v>0</v>
      </c>
      <c r="EJ49" s="17">
        <v>95.131781780765905</v>
      </c>
      <c r="EK49" s="17">
        <v>4706.5738385006798</v>
      </c>
      <c r="EL49" s="17">
        <v>0.13868361061481099</v>
      </c>
      <c r="EM49" s="17">
        <v>0</v>
      </c>
      <c r="EN49" s="17">
        <v>0</v>
      </c>
      <c r="EO49" s="17">
        <v>1078.5948877108499</v>
      </c>
      <c r="EP49" s="17">
        <v>1863.9900696633999</v>
      </c>
      <c r="EQ49" s="17">
        <v>0.307979916630513</v>
      </c>
      <c r="ER49" s="17">
        <v>162677.213297012</v>
      </c>
      <c r="ES49" s="17">
        <v>5158.3632622720797</v>
      </c>
      <c r="ET49" s="17">
        <v>271.48298170662002</v>
      </c>
      <c r="EU49" s="17"/>
      <c r="EV49" s="26">
        <f t="shared" si="43"/>
        <v>1.3540561343779236</v>
      </c>
      <c r="EW49" s="40">
        <f t="shared" si="44"/>
        <v>-8.0036597284566828E-7</v>
      </c>
      <c r="EX49" s="40">
        <f t="shared" si="45"/>
        <v>6.3355167843975317E-6</v>
      </c>
      <c r="EY49" s="40">
        <f t="shared" si="46"/>
        <v>-8.0826166896984396E-7</v>
      </c>
      <c r="EZ49" s="40">
        <f t="shared" si="47"/>
        <v>-8.58491021406137E-7</v>
      </c>
      <c r="FA49" s="40">
        <f t="shared" si="48"/>
        <v>-8.6087916457179076E-7</v>
      </c>
      <c r="FB49" s="40">
        <f t="shared" si="49"/>
        <v>-1.5622782939369388E-7</v>
      </c>
      <c r="FC49" s="40">
        <f t="shared" si="50"/>
        <v>-6.539121308453235E-6</v>
      </c>
      <c r="FD49" s="40">
        <f t="shared" si="51"/>
        <v>-1.8107098262511971E-6</v>
      </c>
      <c r="FE49" s="40">
        <f t="shared" si="52"/>
        <v>-4.2926885135893036E-7</v>
      </c>
      <c r="FF49" s="40">
        <f t="shared" si="53"/>
        <v>1.3216741337591597E-5</v>
      </c>
      <c r="FG49" s="40">
        <f t="shared" si="54"/>
        <v>-1.0045856973891794E-5</v>
      </c>
      <c r="FH49" s="40">
        <f t="shared" si="55"/>
        <v>-3.3501310260752682E-7</v>
      </c>
      <c r="FI49" s="40">
        <f t="shared" si="56"/>
        <v>5.2775993306128292E-6</v>
      </c>
      <c r="FJ49" s="40">
        <f t="shared" si="57"/>
        <v>1.3437502966201222E-5</v>
      </c>
      <c r="FK49" s="40">
        <f t="shared" si="58"/>
        <v>-9.0775631013095461E-7</v>
      </c>
      <c r="FL49" s="40">
        <f t="shared" si="59"/>
        <v>1.6112634619284502E-5</v>
      </c>
      <c r="FM49" s="40">
        <f t="shared" si="60"/>
        <v>-1.2491587312831575E-5</v>
      </c>
      <c r="FN49" s="40">
        <f t="shared" si="61"/>
        <v>8.4163233904032933E-6</v>
      </c>
      <c r="FO49" s="40">
        <f t="shared" si="62"/>
        <v>-3.2478146873376956E-6</v>
      </c>
      <c r="FP49" s="40">
        <f t="shared" si="63"/>
        <v>1.114791227875725E-5</v>
      </c>
      <c r="FQ49" s="40">
        <f t="shared" si="64"/>
        <v>7.8513135887281572E-6</v>
      </c>
      <c r="FR49" s="40">
        <f t="shared" si="65"/>
        <v>2.2125520315604E-5</v>
      </c>
      <c r="FS49" s="40">
        <f t="shared" si="66"/>
        <v>-3.3424877564146279E-6</v>
      </c>
      <c r="FT49" s="40">
        <f t="shared" si="67"/>
        <v>1.2251025857984921E-6</v>
      </c>
      <c r="FU49" s="40">
        <f t="shared" si="68"/>
        <v>0.14193032345160295</v>
      </c>
      <c r="FV49" s="40">
        <f t="shared" si="69"/>
        <v>-5.2392562362385406E-6</v>
      </c>
      <c r="FW49" s="40">
        <f t="shared" si="70"/>
        <v>-8.0940790730405908E-4</v>
      </c>
      <c r="FX49" s="40">
        <f t="shared" si="71"/>
        <v>-9.8183768286072465E-6</v>
      </c>
      <c r="FY49" s="40">
        <f t="shared" si="72"/>
        <v>-9.2057207530653317E-6</v>
      </c>
      <c r="FZ49" s="40">
        <f t="shared" si="73"/>
        <v>1.995165030593444E-6</v>
      </c>
      <c r="GA49" s="40">
        <f t="shared" si="74"/>
        <v>2.3939314349973954E-5</v>
      </c>
      <c r="GB49" s="40">
        <f t="shared" si="75"/>
        <v>4.5770716285128335E-5</v>
      </c>
      <c r="GC49" s="40">
        <f t="shared" si="76"/>
        <v>2.3855673796672145E-5</v>
      </c>
      <c r="GD49" s="40">
        <f t="shared" si="77"/>
        <v>2.7076160017637903E-5</v>
      </c>
      <c r="GE49" s="40">
        <f t="shared" si="78"/>
        <v>5.6920976069891318E-8</v>
      </c>
      <c r="GF49" s="40">
        <f t="shared" si="79"/>
        <v>-1.1289234110799155E-5</v>
      </c>
      <c r="GG49" s="40">
        <f t="shared" si="80"/>
        <v>-7.7871719937502003E-6</v>
      </c>
      <c r="GH49" s="40">
        <f t="shared" si="81"/>
        <v>-1.3556377154774328E-6</v>
      </c>
      <c r="GI49" s="40">
        <f t="shared" si="82"/>
        <v>-2.8279050294237282E-6</v>
      </c>
      <c r="GJ49" s="40">
        <f t="shared" si="83"/>
        <v>4.7476954133473121E-5</v>
      </c>
      <c r="GK49" s="40">
        <f t="shared" si="41"/>
        <v>0</v>
      </c>
      <c r="GL49" s="40">
        <f t="shared" si="42"/>
        <v>0</v>
      </c>
    </row>
    <row r="50" spans="1:194" x14ac:dyDescent="0.3">
      <c r="A50" s="17"/>
      <c r="B50" s="17"/>
      <c r="C50" s="17"/>
      <c r="D50" s="17"/>
      <c r="E50" s="17"/>
      <c r="F50" s="17"/>
      <c r="G50" s="17"/>
      <c r="H50" s="17"/>
      <c r="AS50" s="17"/>
      <c r="AV50" s="17"/>
      <c r="AW50" s="17"/>
      <c r="AX50" s="17"/>
      <c r="AY50" s="17"/>
      <c r="BC50" s="17"/>
      <c r="BE50" s="17"/>
      <c r="BF50" s="17"/>
      <c r="BG50" s="17"/>
      <c r="BH50" s="17"/>
      <c r="BJ50" s="17"/>
      <c r="BK50" s="17"/>
      <c r="BN50" s="17"/>
      <c r="BP50" s="17"/>
      <c r="BQ50" s="17"/>
      <c r="BR50" s="17"/>
      <c r="BS50" s="17"/>
      <c r="BT50" s="17"/>
      <c r="BU50" s="17"/>
      <c r="BV50" s="17"/>
      <c r="BY50" s="17"/>
      <c r="CA50" s="17"/>
      <c r="CB50" s="17"/>
      <c r="CF50" s="17"/>
      <c r="CG50" s="17"/>
      <c r="CH50" s="17"/>
      <c r="CI50" s="17"/>
      <c r="CJ50" s="17"/>
      <c r="CN50" s="17"/>
      <c r="CO50" s="17"/>
      <c r="CP50" s="17"/>
      <c r="CQ50" s="17"/>
      <c r="CR50" s="17"/>
      <c r="CT50" s="17"/>
      <c r="CW50" s="17"/>
      <c r="CX50" s="17"/>
      <c r="CZ50" s="17"/>
      <c r="DA50" s="17"/>
      <c r="DB50" s="17"/>
      <c r="DC50" s="17"/>
      <c r="DD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G50" s="17"/>
      <c r="EH50" s="17"/>
      <c r="EI50" s="17"/>
      <c r="EJ50" s="17"/>
      <c r="EM50" s="17"/>
      <c r="EN50" s="17"/>
      <c r="EO50" s="17"/>
      <c r="EP50" s="17"/>
      <c r="EQ50" s="17"/>
      <c r="ER50" s="17"/>
      <c r="ET50" s="17"/>
      <c r="EU50" s="17"/>
      <c r="EV50" s="26" t="e">
        <f t="shared" si="43"/>
        <v>#DIV/0!</v>
      </c>
      <c r="EW50" s="40">
        <f t="shared" si="44"/>
        <v>0</v>
      </c>
      <c r="EX50" s="40">
        <f t="shared" si="45"/>
        <v>0</v>
      </c>
      <c r="EY50" s="40">
        <f t="shared" si="46"/>
        <v>0</v>
      </c>
      <c r="EZ50" s="40">
        <f t="shared" si="47"/>
        <v>0</v>
      </c>
      <c r="FA50" s="40">
        <f t="shared" si="48"/>
        <v>0</v>
      </c>
      <c r="FB50" s="40">
        <f t="shared" si="49"/>
        <v>0</v>
      </c>
      <c r="FC50" s="40">
        <f t="shared" si="50"/>
        <v>0</v>
      </c>
      <c r="FD50" s="40">
        <f t="shared" si="51"/>
        <v>0</v>
      </c>
      <c r="FE50" s="40">
        <f t="shared" si="52"/>
        <v>0</v>
      </c>
      <c r="FF50" s="40">
        <f t="shared" si="53"/>
        <v>0</v>
      </c>
      <c r="FG50" s="40">
        <f t="shared" si="54"/>
        <v>0</v>
      </c>
      <c r="FH50" s="40">
        <f t="shared" si="55"/>
        <v>0</v>
      </c>
      <c r="FI50" s="40">
        <f t="shared" si="56"/>
        <v>0</v>
      </c>
      <c r="FJ50" s="40">
        <f t="shared" si="57"/>
        <v>0</v>
      </c>
      <c r="FK50" s="40">
        <f t="shared" si="58"/>
        <v>0</v>
      </c>
      <c r="FL50" s="40">
        <f t="shared" si="59"/>
        <v>0</v>
      </c>
      <c r="FM50" s="40">
        <f t="shared" si="60"/>
        <v>0</v>
      </c>
      <c r="FN50" s="40">
        <f t="shared" si="61"/>
        <v>0</v>
      </c>
      <c r="FO50" s="40">
        <f t="shared" si="62"/>
        <v>0</v>
      </c>
      <c r="FP50" s="40">
        <f t="shared" si="63"/>
        <v>0</v>
      </c>
      <c r="FQ50" s="40">
        <f t="shared" si="64"/>
        <v>0</v>
      </c>
      <c r="FR50" s="40">
        <f t="shared" si="65"/>
        <v>0</v>
      </c>
      <c r="FS50" s="40">
        <f t="shared" si="66"/>
        <v>0</v>
      </c>
      <c r="FT50" s="40">
        <f t="shared" si="67"/>
        <v>0</v>
      </c>
      <c r="FU50" s="40">
        <f t="shared" si="68"/>
        <v>0</v>
      </c>
      <c r="FV50" s="40">
        <f t="shared" si="69"/>
        <v>0</v>
      </c>
      <c r="FW50" s="40">
        <f t="shared" si="70"/>
        <v>0</v>
      </c>
      <c r="FX50" s="40">
        <f t="shared" si="71"/>
        <v>0</v>
      </c>
      <c r="FY50" s="40">
        <f t="shared" si="72"/>
        <v>0</v>
      </c>
      <c r="FZ50" s="40">
        <f t="shared" si="73"/>
        <v>0</v>
      </c>
      <c r="GA50" s="40">
        <f t="shared" si="74"/>
        <v>0</v>
      </c>
      <c r="GB50" s="40">
        <f t="shared" si="75"/>
        <v>0</v>
      </c>
      <c r="GC50" s="40">
        <f t="shared" si="76"/>
        <v>0</v>
      </c>
      <c r="GD50" s="40">
        <f t="shared" si="77"/>
        <v>0</v>
      </c>
      <c r="GE50" s="40">
        <f t="shared" si="78"/>
        <v>0</v>
      </c>
      <c r="GF50" s="40">
        <f t="shared" si="79"/>
        <v>0</v>
      </c>
      <c r="GG50" s="40">
        <f t="shared" si="80"/>
        <v>0</v>
      </c>
      <c r="GH50" s="40">
        <f t="shared" si="81"/>
        <v>0</v>
      </c>
      <c r="GI50" s="40">
        <f t="shared" si="82"/>
        <v>0</v>
      </c>
      <c r="GJ50" s="40">
        <f t="shared" si="83"/>
        <v>0</v>
      </c>
      <c r="GK50" s="40">
        <f t="shared" si="41"/>
        <v>0</v>
      </c>
      <c r="GL50" s="40">
        <f t="shared" si="42"/>
        <v>0</v>
      </c>
    </row>
    <row r="51" spans="1:194" x14ac:dyDescent="0.3">
      <c r="A51" s="17" t="s">
        <v>218</v>
      </c>
      <c r="B51" s="17">
        <v>671.01049943999999</v>
      </c>
      <c r="C51" s="17">
        <v>1.7729491E-2</v>
      </c>
      <c r="D51" s="17">
        <v>2105.2447253</v>
      </c>
      <c r="E51" s="17">
        <v>66.659526873999994</v>
      </c>
      <c r="F51" s="17">
        <v>65.373000962999996</v>
      </c>
      <c r="G51" s="17">
        <v>95.348516985000003</v>
      </c>
      <c r="H51" s="17">
        <v>8145.8989045999997</v>
      </c>
      <c r="I51" s="17">
        <v>9.9491897842999997</v>
      </c>
      <c r="J51" s="17">
        <v>3.1066320409000001</v>
      </c>
      <c r="K51" s="17">
        <v>5.4314170000000004E-4</v>
      </c>
      <c r="L51" s="17">
        <v>39.635003419</v>
      </c>
      <c r="M51" s="17">
        <v>0.88774028500000002</v>
      </c>
      <c r="N51" s="17">
        <v>1.7550879000000001E-3</v>
      </c>
      <c r="O51" s="17">
        <v>1.57813633E-2</v>
      </c>
      <c r="P51" s="17">
        <v>1.5093763200000001E-2</v>
      </c>
      <c r="Q51" s="17">
        <v>1.6625586E-8</v>
      </c>
      <c r="R51" s="17">
        <v>1.4629447300000001E-2</v>
      </c>
      <c r="S51" s="17">
        <v>2.4535974299999999E-2</v>
      </c>
      <c r="T51" s="17">
        <v>156.36817672000001</v>
      </c>
      <c r="U51" s="17">
        <v>3.7509699999999998E-5</v>
      </c>
      <c r="V51" s="17">
        <v>1.8428444000000001E-3</v>
      </c>
      <c r="W51" s="17">
        <v>1.0788537000000001E-3</v>
      </c>
      <c r="X51" s="17">
        <v>1.47384383E-2</v>
      </c>
      <c r="Y51" s="17">
        <v>3.5466751467000002</v>
      </c>
      <c r="Z51" s="17">
        <v>0.40608922209999998</v>
      </c>
      <c r="AA51" s="17">
        <v>1.8282266000000001E-3</v>
      </c>
      <c r="AB51" s="17">
        <v>1.4975035100000001E-2</v>
      </c>
      <c r="AC51" s="17">
        <v>59.683966312000003</v>
      </c>
      <c r="AD51" s="17">
        <v>2.91436651E-2</v>
      </c>
      <c r="AE51" s="17">
        <v>8.2708130000000001E-3</v>
      </c>
      <c r="AF51" s="17">
        <v>7.6949639999999997E-4</v>
      </c>
      <c r="AG51" s="17">
        <v>2.6721350000000001E-7</v>
      </c>
      <c r="AH51" s="17">
        <v>9.4625303999999998E-6</v>
      </c>
      <c r="AI51" s="17">
        <v>8.5923634999999994E-6</v>
      </c>
      <c r="AJ51" s="17">
        <v>0.16366306980000001</v>
      </c>
      <c r="AK51" s="17">
        <v>52.742871217000001</v>
      </c>
      <c r="AL51" s="17">
        <v>6.6582130426999999</v>
      </c>
      <c r="AM51" s="17">
        <v>54.472974729999997</v>
      </c>
      <c r="AN51" s="17">
        <v>1.38970139E-2</v>
      </c>
      <c r="AO51" s="17">
        <v>1.6406255E-6</v>
      </c>
      <c r="AP51" s="17">
        <v>6.3317976999999999E-3</v>
      </c>
      <c r="AS51" s="17" t="s">
        <v>218</v>
      </c>
      <c r="AT51" s="17">
        <v>0</v>
      </c>
      <c r="AU51" s="17">
        <v>0</v>
      </c>
      <c r="AV51" s="17">
        <v>3.10661236954678</v>
      </c>
      <c r="AW51" s="17">
        <v>9.9491815540175796</v>
      </c>
      <c r="AX51" s="17">
        <v>9.9491815540175796</v>
      </c>
      <c r="AY51" s="17">
        <v>2.2168464578084902E-2</v>
      </c>
      <c r="AZ51" s="17">
        <v>0</v>
      </c>
      <c r="BA51" s="17">
        <v>2.2268658668297999E-4</v>
      </c>
      <c r="BB51" s="17">
        <v>3.2045760039021802E-4</v>
      </c>
      <c r="BC51" s="17">
        <v>39.634593699925297</v>
      </c>
      <c r="BD51" s="5">
        <v>1.6407283278846001E-6</v>
      </c>
      <c r="BE51" s="17">
        <v>2.45360133157566E-2</v>
      </c>
      <c r="BF51" s="17">
        <v>0.88773710496795599</v>
      </c>
      <c r="BG51" s="17">
        <v>4.2122745568985302E-4</v>
      </c>
      <c r="BH51" s="17">
        <v>1.33386482007528E-3</v>
      </c>
      <c r="BI51" s="17">
        <v>6.33191588718996E-3</v>
      </c>
      <c r="BJ51" s="17">
        <v>23895.169516591101</v>
      </c>
      <c r="BK51" s="17">
        <v>1.5781479205518499E-2</v>
      </c>
      <c r="BL51" s="5">
        <v>4.8214003317956101E-9</v>
      </c>
      <c r="BM51" s="5">
        <v>1.1804830988166699E-8</v>
      </c>
      <c r="BN51" s="17">
        <v>1.5093854768569399E-2</v>
      </c>
      <c r="BO51" s="17">
        <v>0</v>
      </c>
      <c r="BP51" s="17">
        <v>1.4738481368805701E-2</v>
      </c>
      <c r="BQ51" s="17">
        <v>2.9143557529096101E-2</v>
      </c>
      <c r="BR51" s="17">
        <v>8.2707462638546905E-3</v>
      </c>
      <c r="BS51" s="17">
        <v>671.00856277385503</v>
      </c>
      <c r="BT51" s="17">
        <v>1.4629445883754E-2</v>
      </c>
      <c r="BU51" s="17">
        <v>26.910565167338302</v>
      </c>
      <c r="BV51" s="17">
        <v>3430.94563970135</v>
      </c>
      <c r="BW51" s="17">
        <v>29.024149504321599</v>
      </c>
      <c r="BX51" s="17">
        <v>6.6581788382003104</v>
      </c>
      <c r="BY51" s="17">
        <v>0</v>
      </c>
      <c r="BZ51" s="17">
        <v>0</v>
      </c>
      <c r="CA51" s="17">
        <v>156.36721631037699</v>
      </c>
      <c r="CB51" s="17">
        <v>156.36721631037699</v>
      </c>
      <c r="CC51" s="17">
        <v>0</v>
      </c>
      <c r="CD51" s="17">
        <v>0</v>
      </c>
      <c r="CE51" s="17">
        <v>54.472745535681803</v>
      </c>
      <c r="CF51" s="5">
        <v>8.2520551921785099E-6</v>
      </c>
      <c r="CG51" s="5">
        <v>2.7381948577034101E-5</v>
      </c>
      <c r="CH51" s="17">
        <v>0</v>
      </c>
      <c r="CI51" s="17">
        <v>3.5000745689402799E-2</v>
      </c>
      <c r="CJ51" s="17">
        <v>0</v>
      </c>
      <c r="CK51" s="17">
        <v>0</v>
      </c>
      <c r="CL51" s="17">
        <v>1.1449397963104201E-2</v>
      </c>
      <c r="CM51" s="17">
        <v>0</v>
      </c>
      <c r="CN51" s="17">
        <v>4.7913631991269601E-4</v>
      </c>
      <c r="CO51" s="17">
        <v>1.3637111786460199E-3</v>
      </c>
      <c r="CP51" s="17">
        <v>3.5602682054928001E-4</v>
      </c>
      <c r="CQ51" s="17">
        <v>7.2283631299018295E-4</v>
      </c>
      <c r="CR51" s="17">
        <v>3.5466753518568299</v>
      </c>
      <c r="CS51" s="17">
        <v>0</v>
      </c>
      <c r="CT51" s="17">
        <v>0.42794820178276399</v>
      </c>
      <c r="CU51" s="17">
        <v>1.7729413082226801E-2</v>
      </c>
      <c r="CV51" s="17">
        <v>0</v>
      </c>
      <c r="CW51" s="17">
        <v>7.4956901451192503E-4</v>
      </c>
      <c r="CX51" s="17">
        <v>1.0786565318430101E-3</v>
      </c>
      <c r="CY51" s="17">
        <v>11579.596964676401</v>
      </c>
      <c r="CZ51" s="17">
        <v>1894.71885790439</v>
      </c>
      <c r="DA51" s="17">
        <v>210.52394924982201</v>
      </c>
      <c r="DB51" s="17">
        <v>2105.2428071542199</v>
      </c>
      <c r="DC51" s="17">
        <v>0</v>
      </c>
      <c r="DD51" s="17">
        <v>15.0253691633459</v>
      </c>
      <c r="DE51" s="17">
        <v>0</v>
      </c>
      <c r="DF51" s="17">
        <v>7.69501436465551E-4</v>
      </c>
      <c r="DG51" s="5">
        <v>2.6720843620650601E-7</v>
      </c>
      <c r="DH51" s="5">
        <v>9.4624077406041894E-6</v>
      </c>
      <c r="DI51" s="5">
        <v>8.5921740799946905E-6</v>
      </c>
      <c r="DJ51" s="17">
        <v>0.16366416534973499</v>
      </c>
      <c r="DK51" s="17">
        <v>0.11382254432116901</v>
      </c>
      <c r="DL51" s="17">
        <v>4986.8006653233997</v>
      </c>
      <c r="DM51" s="17">
        <v>0.153994402597044</v>
      </c>
      <c r="DN51" s="17">
        <v>0.40172497037539101</v>
      </c>
      <c r="DO51" s="17">
        <v>0.97307058218555098</v>
      </c>
      <c r="DP51" s="17">
        <v>0.22764468170218799</v>
      </c>
      <c r="DQ51" s="17">
        <v>2.8850717326675301</v>
      </c>
      <c r="DR51" s="5">
        <v>1.8754754104179401E-6</v>
      </c>
      <c r="DS51" s="17">
        <v>5.3563473933100597E-2</v>
      </c>
      <c r="DT51" s="17">
        <v>66.659499555261505</v>
      </c>
      <c r="DU51" s="17">
        <v>65.372972111575805</v>
      </c>
      <c r="DV51" s="17">
        <v>1.28652744368568</v>
      </c>
      <c r="DW51" s="17">
        <v>0</v>
      </c>
      <c r="DX51" s="17">
        <v>0</v>
      </c>
      <c r="DY51" s="17">
        <v>34.024239418641102</v>
      </c>
      <c r="DZ51" s="17">
        <v>0</v>
      </c>
      <c r="EA51" s="17">
        <v>3.3275176990360298</v>
      </c>
      <c r="EB51" s="17">
        <v>0.64945739865628405</v>
      </c>
      <c r="EC51" s="17">
        <v>0.48883473536268801</v>
      </c>
      <c r="ED51" s="17">
        <v>8.3187833955587802</v>
      </c>
      <c r="EE51" s="17">
        <v>1.49634123764689E-2</v>
      </c>
      <c r="EF51" s="17">
        <v>2962.6385807321799</v>
      </c>
      <c r="EG51" s="17">
        <v>0.35485860120041601</v>
      </c>
      <c r="EH51" s="17">
        <v>13.400388475338501</v>
      </c>
      <c r="EI51" s="17">
        <v>0</v>
      </c>
      <c r="EJ51" s="17">
        <v>95.348168224121807</v>
      </c>
      <c r="EK51" s="17">
        <v>157.18532008913601</v>
      </c>
      <c r="EL51" s="17">
        <v>1.389623546033E-2</v>
      </c>
      <c r="EM51" s="17">
        <v>0</v>
      </c>
      <c r="EN51" s="17">
        <v>0</v>
      </c>
      <c r="EO51" s="17">
        <v>45.416442408125199</v>
      </c>
      <c r="EP51" s="17">
        <v>59.683371658502402</v>
      </c>
      <c r="EQ51" s="17">
        <v>0.13176918716337899</v>
      </c>
      <c r="ER51" s="17">
        <v>8145.8126259362698</v>
      </c>
      <c r="ES51" s="17">
        <v>52.742424157943603</v>
      </c>
      <c r="ET51" s="17">
        <v>9.6923232894524798</v>
      </c>
      <c r="EU51" s="17"/>
      <c r="EV51" s="26">
        <f t="shared" si="43"/>
        <v>1.4215398139415778</v>
      </c>
      <c r="EW51" s="40">
        <f t="shared" si="44"/>
        <v>-2.8861935045322799E-6</v>
      </c>
      <c r="EX51" s="40">
        <f t="shared" si="45"/>
        <v>-4.3948116276333712E-6</v>
      </c>
      <c r="EY51" s="40">
        <f t="shared" si="46"/>
        <v>-9.1112722291052772E-7</v>
      </c>
      <c r="EZ51" s="40">
        <f t="shared" si="47"/>
        <v>-4.0982496831690782E-7</v>
      </c>
      <c r="FA51" s="40">
        <f t="shared" si="48"/>
        <v>-4.4133547129814034E-7</v>
      </c>
      <c r="FB51" s="40">
        <f t="shared" si="49"/>
        <v>-3.6577483239886338E-6</v>
      </c>
      <c r="FC51" s="40">
        <f t="shared" si="50"/>
        <v>-1.0591668855745054E-5</v>
      </c>
      <c r="FD51" s="40">
        <f t="shared" si="51"/>
        <v>-8.2723142270512322E-7</v>
      </c>
      <c r="FE51" s="40">
        <f t="shared" si="52"/>
        <v>-6.3320512249721914E-6</v>
      </c>
      <c r="FF51" s="40">
        <f t="shared" si="53"/>
        <v>4.5790503619869541E-6</v>
      </c>
      <c r="FG51" s="40">
        <f t="shared" si="54"/>
        <v>-1.0337303881921955E-5</v>
      </c>
      <c r="FH51" s="40">
        <f t="shared" si="55"/>
        <v>-3.5821648490646291E-6</v>
      </c>
      <c r="FI51" s="40">
        <f t="shared" si="56"/>
        <v>2.4931885934780037E-6</v>
      </c>
      <c r="FJ51" s="40">
        <f t="shared" si="57"/>
        <v>7.3444553740746819E-6</v>
      </c>
      <c r="FK51" s="40">
        <f t="shared" si="58"/>
        <v>6.0666493958798718E-6</v>
      </c>
      <c r="FL51" s="40">
        <f t="shared" si="59"/>
        <v>3.8814870183157815E-5</v>
      </c>
      <c r="FM51" s="40">
        <f t="shared" si="60"/>
        <v>-9.6807895174702999E-8</v>
      </c>
      <c r="FN51" s="40">
        <f t="shared" si="61"/>
        <v>1.5901449897253095E-6</v>
      </c>
      <c r="FO51" s="40">
        <f t="shared" si="62"/>
        <v>-6.1419762202566641E-6</v>
      </c>
      <c r="FP51" s="40">
        <f t="shared" si="63"/>
        <v>-5.8870204093785631E-6</v>
      </c>
      <c r="FQ51" s="40">
        <f t="shared" si="64"/>
        <v>1.6814000768675436E-6</v>
      </c>
      <c r="FR51" s="40">
        <f t="shared" si="65"/>
        <v>8.7440395883394608E-6</v>
      </c>
      <c r="FS51" s="40">
        <f t="shared" si="66"/>
        <v>2.9222095872015438E-6</v>
      </c>
      <c r="FT51" s="40">
        <f t="shared" si="67"/>
        <v>5.7844832487024746E-8</v>
      </c>
      <c r="FU51" s="40">
        <f t="shared" si="68"/>
        <v>5.3828022250197054E-2</v>
      </c>
      <c r="FV51" s="40">
        <f t="shared" si="69"/>
        <v>-5.7632082646476448E-7</v>
      </c>
      <c r="FW51" s="40">
        <f t="shared" si="70"/>
        <v>-7.7613998588228208E-4</v>
      </c>
      <c r="FX51" s="40">
        <f t="shared" si="71"/>
        <v>-9.9633709745744706E-6</v>
      </c>
      <c r="FY51" s="40">
        <f t="shared" si="72"/>
        <v>-3.6910561362350447E-6</v>
      </c>
      <c r="FZ51" s="40">
        <f t="shared" si="73"/>
        <v>-8.0688736777866311E-6</v>
      </c>
      <c r="GA51" s="40">
        <f t="shared" si="74"/>
        <v>6.5451450468581167E-6</v>
      </c>
      <c r="GB51" s="40">
        <f t="shared" si="75"/>
        <v>-1.8950365509236379E-5</v>
      </c>
      <c r="GC51" s="40">
        <f t="shared" si="76"/>
        <v>-1.2962642192450368E-5</v>
      </c>
      <c r="GD51" s="40">
        <f t="shared" si="77"/>
        <v>-2.2045157343373004E-5</v>
      </c>
      <c r="GE51" s="40">
        <f t="shared" si="78"/>
        <v>6.6939336792659102E-6</v>
      </c>
      <c r="GF51" s="40">
        <f t="shared" si="79"/>
        <v>-8.4761986991373149E-6</v>
      </c>
      <c r="GG51" s="40">
        <f t="shared" si="80"/>
        <v>-5.1371891332007781E-6</v>
      </c>
      <c r="GH51" s="40">
        <f t="shared" si="81"/>
        <v>-4.2074867276935088E-6</v>
      </c>
      <c r="GI51" s="40">
        <f t="shared" si="82"/>
        <v>-5.6014887486005193E-5</v>
      </c>
      <c r="GJ51" s="40">
        <f t="shared" si="83"/>
        <v>6.2676024845475809E-5</v>
      </c>
      <c r="GK51" s="40">
        <f t="shared" si="41"/>
        <v>1.8665661090222985E-5</v>
      </c>
      <c r="GL51" s="40">
        <f t="shared" si="42"/>
        <v>0</v>
      </c>
    </row>
    <row r="52" spans="1:194" x14ac:dyDescent="0.3">
      <c r="A52" s="17"/>
      <c r="B52" s="17"/>
      <c r="C52" s="17"/>
      <c r="D52" s="17"/>
      <c r="E52" s="17"/>
      <c r="F52" s="17"/>
      <c r="G52" s="17"/>
      <c r="H52" s="17"/>
      <c r="AS52" s="17"/>
      <c r="AV52" s="17"/>
      <c r="AW52" s="17"/>
      <c r="AX52" s="17"/>
      <c r="AY52" s="17"/>
      <c r="BC52" s="17"/>
      <c r="BE52" s="17"/>
      <c r="BF52" s="17"/>
      <c r="BG52" s="17"/>
      <c r="BH52" s="17"/>
      <c r="BJ52" s="17"/>
      <c r="BK52" s="17"/>
      <c r="BN52" s="17"/>
      <c r="BP52" s="17"/>
      <c r="BQ52" s="17"/>
      <c r="BR52" s="17"/>
      <c r="BS52" s="17"/>
      <c r="BT52" s="17"/>
      <c r="BU52" s="17"/>
      <c r="BV52" s="17"/>
      <c r="BY52" s="17"/>
      <c r="CA52" s="17"/>
      <c r="CB52" s="17"/>
      <c r="CF52" s="17"/>
      <c r="CG52" s="17"/>
      <c r="CH52" s="17"/>
      <c r="CI52" s="17"/>
      <c r="CJ52" s="17"/>
      <c r="CN52" s="17"/>
      <c r="CO52" s="17"/>
      <c r="CP52" s="17"/>
      <c r="CQ52" s="17"/>
      <c r="CR52" s="17"/>
      <c r="CT52" s="17"/>
      <c r="CW52" s="17"/>
      <c r="CX52" s="17"/>
      <c r="CZ52" s="17"/>
      <c r="DA52" s="17"/>
      <c r="DB52" s="17"/>
      <c r="DC52" s="17"/>
      <c r="DD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G52" s="17"/>
      <c r="EH52" s="17"/>
      <c r="EI52" s="17"/>
      <c r="EJ52" s="17"/>
      <c r="EM52" s="17"/>
      <c r="EN52" s="17"/>
      <c r="EO52" s="17"/>
      <c r="EP52" s="17"/>
      <c r="EQ52" s="17"/>
      <c r="ER52" s="17"/>
      <c r="ET52" s="17"/>
      <c r="EU52" s="17"/>
      <c r="EW52" s="17"/>
      <c r="EX52" s="17"/>
      <c r="EY52" s="17"/>
      <c r="EZ52" s="17"/>
      <c r="FA52" s="17"/>
      <c r="FB52" s="17"/>
      <c r="FC52" s="17"/>
      <c r="FD52" s="17"/>
      <c r="FE52" s="17"/>
      <c r="FG52" s="17"/>
      <c r="FH52" s="17"/>
      <c r="FI52" s="17"/>
      <c r="FJ52" s="17"/>
      <c r="FK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C52" s="17"/>
      <c r="GD52" s="17"/>
      <c r="GE52" s="17"/>
      <c r="GF52" s="40"/>
      <c r="GG52" s="40"/>
      <c r="GH52" s="40"/>
      <c r="GI52" s="40"/>
      <c r="GJ52" s="40"/>
      <c r="GK52" s="40"/>
    </row>
    <row r="53" spans="1:194" x14ac:dyDescent="0.3">
      <c r="A53" s="17"/>
      <c r="B53" s="17"/>
      <c r="C53" s="17"/>
      <c r="D53" s="17"/>
      <c r="E53" s="17"/>
      <c r="F53" s="17"/>
      <c r="G53" s="17"/>
      <c r="H53" s="17"/>
      <c r="AS53" s="17"/>
      <c r="AV53" s="17"/>
      <c r="AW53" s="17"/>
      <c r="AX53" s="17"/>
      <c r="AY53" s="17"/>
      <c r="BC53" s="17"/>
      <c r="BE53" s="17"/>
      <c r="BF53" s="17"/>
      <c r="BG53" s="17"/>
      <c r="BH53" s="17"/>
      <c r="BJ53" s="17"/>
      <c r="BK53" s="17"/>
      <c r="BN53" s="17"/>
      <c r="BP53" s="17"/>
      <c r="BQ53" s="17"/>
      <c r="BR53" s="17"/>
      <c r="BS53" s="17"/>
      <c r="BT53" s="17"/>
      <c r="BU53" s="17"/>
      <c r="BV53" s="17"/>
      <c r="BY53" s="17"/>
      <c r="CA53" s="17"/>
      <c r="CB53" s="17"/>
      <c r="CF53" s="17"/>
      <c r="CG53" s="17"/>
      <c r="CH53" s="17"/>
      <c r="CI53" s="17"/>
      <c r="CJ53" s="17"/>
      <c r="CN53" s="17"/>
      <c r="CO53" s="17"/>
      <c r="CP53" s="17"/>
      <c r="CQ53" s="17"/>
      <c r="CR53" s="17"/>
      <c r="CT53" s="17"/>
      <c r="CW53" s="17"/>
      <c r="CX53" s="17"/>
      <c r="CZ53" s="17"/>
      <c r="DA53" s="17"/>
      <c r="DB53" s="17"/>
      <c r="DC53" s="17"/>
      <c r="DD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G53" s="17"/>
      <c r="EH53" s="17"/>
      <c r="EI53" s="17"/>
      <c r="EJ53" s="17"/>
      <c r="EM53" s="17"/>
      <c r="EN53" s="17"/>
      <c r="EO53" s="17"/>
      <c r="EP53" s="17"/>
      <c r="EQ53" s="17"/>
      <c r="ER53" s="17"/>
      <c r="ET53" s="17"/>
      <c r="EU53" s="17"/>
      <c r="EW53" s="17"/>
      <c r="EX53" s="17"/>
      <c r="EY53" s="17"/>
      <c r="EZ53" s="17"/>
      <c r="FA53" s="17"/>
      <c r="FB53" s="17"/>
      <c r="FC53" s="17"/>
      <c r="FD53" s="17"/>
      <c r="FE53" s="17"/>
      <c r="FG53" s="17"/>
      <c r="FH53" s="17"/>
      <c r="FI53" s="17"/>
      <c r="FJ53" s="17"/>
      <c r="FK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C53" s="17"/>
      <c r="GD53" s="17"/>
      <c r="GE53" s="17"/>
      <c r="GF53" s="40"/>
      <c r="GG53" s="40"/>
      <c r="GH53" s="40"/>
      <c r="GI53" s="40"/>
      <c r="GJ53" s="40"/>
      <c r="GK53" s="40"/>
    </row>
    <row r="54" spans="1:194" x14ac:dyDescent="0.3">
      <c r="A54" s="17" t="s">
        <v>333</v>
      </c>
      <c r="B54" s="17"/>
      <c r="C54" s="17"/>
      <c r="D54" s="17"/>
      <c r="E54" s="17"/>
      <c r="F54" s="17"/>
      <c r="G54" s="17"/>
      <c r="H54" s="17"/>
      <c r="AS54" s="17"/>
      <c r="AV54" s="17"/>
      <c r="AW54" s="17"/>
      <c r="AX54" s="17"/>
      <c r="AY54" s="17"/>
      <c r="BC54" s="17"/>
      <c r="BE54" s="17"/>
      <c r="BF54" s="17"/>
      <c r="BG54" s="17"/>
      <c r="BH54" s="17"/>
      <c r="BJ54" s="17"/>
      <c r="BK54" s="17"/>
      <c r="BN54" s="17"/>
      <c r="BP54" s="17"/>
      <c r="BQ54" s="17"/>
      <c r="BR54" s="17"/>
      <c r="BS54" s="17"/>
      <c r="BT54" s="17"/>
      <c r="BU54" s="17"/>
      <c r="BV54" s="17"/>
      <c r="BY54" s="17"/>
      <c r="CA54" s="17"/>
      <c r="CB54" s="17"/>
      <c r="CF54" s="17"/>
      <c r="CG54" s="17"/>
      <c r="CH54" s="17"/>
      <c r="CI54" s="17"/>
      <c r="CJ54" s="17"/>
      <c r="CN54" s="17"/>
      <c r="CO54" s="17"/>
      <c r="CP54" s="17"/>
      <c r="CQ54" s="17"/>
      <c r="CR54" s="17"/>
      <c r="CT54" s="17"/>
      <c r="CW54" s="17"/>
      <c r="CX54" s="17"/>
      <c r="CZ54" s="17"/>
      <c r="DA54" s="17"/>
      <c r="DB54" s="17"/>
      <c r="DC54" s="17"/>
      <c r="DD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G54" s="17"/>
      <c r="EH54" s="17"/>
      <c r="EI54" s="17"/>
      <c r="EJ54" s="17"/>
      <c r="EM54" s="17"/>
      <c r="EN54" s="17"/>
      <c r="EO54" s="17"/>
      <c r="EP54" s="17"/>
      <c r="EQ54" s="17"/>
      <c r="ER54" s="17"/>
      <c r="ET54" s="17"/>
      <c r="EU54" s="17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</row>
    <row r="55" spans="1:194" x14ac:dyDescent="0.3">
      <c r="A55" s="17" t="s">
        <v>334</v>
      </c>
      <c r="B55" s="17">
        <v>3261.7470779999999</v>
      </c>
      <c r="C55" s="17"/>
      <c r="D55" s="17">
        <v>1583.1841647000001</v>
      </c>
      <c r="E55" s="17">
        <v>25.559360433999998</v>
      </c>
      <c r="F55" s="17">
        <v>25.466274644999999</v>
      </c>
      <c r="G55" s="17">
        <v>2918.8321589000002</v>
      </c>
      <c r="H55" s="17">
        <v>12595.906907000001</v>
      </c>
      <c r="I55" s="17">
        <v>2.1115535266999998</v>
      </c>
      <c r="J55" s="17">
        <v>1.4064295951000001</v>
      </c>
      <c r="K55" s="17">
        <v>4.11201E-5</v>
      </c>
      <c r="L55" s="17">
        <v>107.03186095</v>
      </c>
      <c r="M55" s="17">
        <v>0.29458890599999998</v>
      </c>
      <c r="N55" s="17">
        <v>1.2411209999999999E-4</v>
      </c>
      <c r="O55" s="17">
        <v>7.2679433000000003E-3</v>
      </c>
      <c r="P55" s="17">
        <v>1.0673664000000001E-3</v>
      </c>
      <c r="R55" s="17">
        <v>6.7362762000000003E-3</v>
      </c>
      <c r="S55" s="17">
        <v>1.1299190400000001E-2</v>
      </c>
      <c r="T55" s="17">
        <v>432.77940491999999</v>
      </c>
      <c r="U55" s="17">
        <v>5.4656463000000001E-7</v>
      </c>
      <c r="V55" s="17">
        <v>1.3031769999999999E-4</v>
      </c>
      <c r="W55" s="17">
        <v>7.0745800000000003E-5</v>
      </c>
      <c r="X55" s="17">
        <v>1.9570475800000001E-2</v>
      </c>
      <c r="Y55" s="17">
        <v>1.3973186659000001</v>
      </c>
      <c r="Z55" s="17">
        <v>6.5251844399999995E-2</v>
      </c>
      <c r="AA55" s="17">
        <v>1.2271229999999999E-4</v>
      </c>
      <c r="AB55" s="17">
        <v>6.8881248999999997E-3</v>
      </c>
      <c r="AC55" s="17">
        <v>63.843234342999999</v>
      </c>
      <c r="AD55" s="17">
        <v>1.2678395E-2</v>
      </c>
      <c r="AE55" s="17">
        <v>3.8068893E-3</v>
      </c>
      <c r="AJ55" s="17">
        <v>5.9121122900000003E-2</v>
      </c>
      <c r="AK55" s="17">
        <v>138.45913293000001</v>
      </c>
      <c r="AL55" s="17">
        <v>10.094219278000001</v>
      </c>
      <c r="AM55" s="17">
        <v>3.0648375389</v>
      </c>
      <c r="AN55" s="17">
        <v>6.2450240999999997E-3</v>
      </c>
      <c r="AS55" s="17" t="s">
        <v>334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/>
      <c r="EW55" s="40">
        <f>(BS55-B55)/(B55+1E-50)</f>
        <v>-1</v>
      </c>
      <c r="EX55" s="40">
        <f>(CU55-C55)/(C55+1E-50)</f>
        <v>0</v>
      </c>
      <c r="EY55" s="40">
        <f>(DB55-D55)/(D55+1E-50)</f>
        <v>-1</v>
      </c>
      <c r="EZ55" s="40">
        <f>(DT55-E55)/(E55+1E-50)</f>
        <v>-1</v>
      </c>
      <c r="FA55" s="40">
        <f>(DU55-F55)/(F55+1E-50)</f>
        <v>-1</v>
      </c>
      <c r="FB55" s="40">
        <f>(EJ55-G55)/(G55+1E-50)</f>
        <v>-1</v>
      </c>
      <c r="FC55" s="40">
        <f>(ER55-H55)/(H55+1E-50)</f>
        <v>-1</v>
      </c>
      <c r="FD55" s="40">
        <f>(AX55-I55)/(I55+1E-50)</f>
        <v>-1</v>
      </c>
      <c r="FE55" s="40">
        <f>(AV55-J55)/(J55+1E-50)</f>
        <v>-1</v>
      </c>
      <c r="FF55" s="40">
        <f>(BA55+BB55-K55)/(K55+1E-50)</f>
        <v>-1</v>
      </c>
      <c r="FG55" s="40">
        <f>(BC55-L55)/(L55+1E-50)</f>
        <v>-1</v>
      </c>
      <c r="FH55" s="40">
        <f>(BF55-M55)/(M55+1E-50)</f>
        <v>-1</v>
      </c>
      <c r="FI55" s="40">
        <f>(BG55+BH55-N55)/(N55+1E-50)</f>
        <v>-1</v>
      </c>
      <c r="FJ55" s="40">
        <f>(BK55-O55)/(O55+1E-50)</f>
        <v>-1</v>
      </c>
      <c r="FK55" s="40">
        <f>(BN55-P55)/(P55+1E-50)</f>
        <v>-1</v>
      </c>
      <c r="FL55" s="40">
        <f>(BL55+BM55-Q55)/(Q55+1E-50)</f>
        <v>0</v>
      </c>
      <c r="FM55" s="40">
        <f>(BT55-R55)/(R55+1E-50)</f>
        <v>-1</v>
      </c>
      <c r="FN55" s="40">
        <f>(BE55-S55)/(S55+1E-50)</f>
        <v>-1</v>
      </c>
      <c r="FO55" s="40">
        <f>(CB55-T55)/(T55+1E-50)</f>
        <v>-1</v>
      </c>
      <c r="FP55" s="40">
        <f>(CF55+CG55+DR55-U55)/(U55+1E-50)</f>
        <v>-1</v>
      </c>
      <c r="FQ55" s="40">
        <f>(CN55+CO55-V55)/(V55+1E-50)</f>
        <v>-1</v>
      </c>
      <c r="FR55" s="40">
        <f>(CQ55+CP55-W55)/(W55+1E-50)</f>
        <v>-1</v>
      </c>
      <c r="FS55" s="40">
        <f>(BP55-X55)/(X55+1E-50)</f>
        <v>-1</v>
      </c>
      <c r="FT55" s="40">
        <f>(CR55-Y55)/(Y55+1E-50)</f>
        <v>-1</v>
      </c>
      <c r="FU55" s="40">
        <f>(CT55-Z55)/(Z55+1E-50)</f>
        <v>-1</v>
      </c>
      <c r="FV55" s="40">
        <f>(CW55+CX55-AA55)/(AA55+1E-50)</f>
        <v>-1</v>
      </c>
      <c r="FW55" s="40">
        <f>(EE55-AB55)/(AB55+1E-50)</f>
        <v>-1</v>
      </c>
      <c r="FX55" s="40">
        <f>(EP55-AC55)/(AC55+1E-50)</f>
        <v>-1</v>
      </c>
      <c r="FY55" s="40">
        <f>(BQ55-AD55)/(AD55+1E-50)</f>
        <v>-1</v>
      </c>
      <c r="FZ55" s="40">
        <f>(BR55-AE55)/(AE55+1E-50)</f>
        <v>-1</v>
      </c>
      <c r="GA55" s="40">
        <f>(DF55-AF55)/(AF55+1E-50)</f>
        <v>0</v>
      </c>
      <c r="GB55" s="40">
        <f>(DG55-AG55)/(AG55+1E-50)</f>
        <v>0</v>
      </c>
      <c r="GC55" s="40">
        <f>(DH55-AH55)/(AH55+1E-50)</f>
        <v>0</v>
      </c>
      <c r="GD55" s="40">
        <f>(DI55-AI55)/(AI55+1E-50)</f>
        <v>0</v>
      </c>
      <c r="GE55" s="40">
        <f>(DJ55-AJ55)/(AJ55+1E-50)</f>
        <v>-1</v>
      </c>
      <c r="GF55" s="40">
        <f t="shared" ref="GF55" si="84">(ES55-AK55)/(AK55+1E-50)</f>
        <v>-1</v>
      </c>
      <c r="GG55" s="40">
        <f t="shared" ref="GG55" si="85">(BX55-AL55)/(AL55+1E-50)</f>
        <v>-1</v>
      </c>
      <c r="GH55" s="40">
        <f t="shared" ref="GH55" si="86">(CE55-AM55)/(AM55+1E-50)</f>
        <v>-1</v>
      </c>
      <c r="GI55" s="40">
        <f t="shared" ref="GI55" si="87">(EL55-AN55)/(AN55+1E-50)</f>
        <v>-1</v>
      </c>
      <c r="GJ55" s="40">
        <f t="shared" ref="GJ55" si="88">(BD55-AO55)/(AO55+1E-50)</f>
        <v>0</v>
      </c>
      <c r="GK55" s="40">
        <f t="shared" ref="GK55" si="89">(BI55-AP55)/(AP55+1E-50)</f>
        <v>0</v>
      </c>
      <c r="GL55" s="40">
        <f t="shared" ref="GL55" si="90">(BO55-AQ55)/(AQ55+1E-50)</f>
        <v>0</v>
      </c>
    </row>
    <row r="56" spans="1:194" x14ac:dyDescent="0.3">
      <c r="A56" s="17" t="s">
        <v>335</v>
      </c>
      <c r="AS56" s="17"/>
      <c r="AV56" s="17"/>
      <c r="AW56" s="17"/>
      <c r="AX56" s="17"/>
      <c r="AY56" s="17"/>
      <c r="AZ56" s="117"/>
      <c r="BC56" s="17"/>
      <c r="BE56" s="17"/>
      <c r="BF56" s="17"/>
      <c r="BG56" s="17"/>
      <c r="BH56" s="17"/>
      <c r="BJ56" s="17"/>
      <c r="BK56" s="17"/>
      <c r="BN56" s="17"/>
      <c r="BP56" s="17"/>
      <c r="BQ56" s="17"/>
      <c r="BR56" s="17"/>
      <c r="BS56" s="17"/>
      <c r="BT56" s="17"/>
      <c r="BU56" s="17"/>
      <c r="BV56" s="17"/>
      <c r="BY56" s="17"/>
      <c r="CA56" s="17"/>
      <c r="CB56" s="17"/>
      <c r="CF56" s="17"/>
      <c r="CG56" s="17"/>
      <c r="CH56" s="17"/>
      <c r="CI56" s="17"/>
      <c r="CJ56" s="17"/>
      <c r="CN56" s="17"/>
      <c r="CO56" s="17"/>
      <c r="CP56" s="17"/>
      <c r="CQ56" s="17"/>
      <c r="CR56" s="17"/>
      <c r="CT56" s="17"/>
      <c r="CW56" s="17"/>
      <c r="CX56" s="17"/>
      <c r="CZ56" s="17"/>
      <c r="DA56" s="17"/>
      <c r="DB56" s="17"/>
      <c r="DC56" s="17"/>
      <c r="DD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G56" s="17"/>
      <c r="EH56" s="17"/>
      <c r="EI56" s="17"/>
      <c r="EJ56" s="17"/>
      <c r="EM56" s="17"/>
      <c r="EN56" s="17"/>
      <c r="EO56" s="17"/>
      <c r="EP56" s="17"/>
      <c r="EQ56" s="17"/>
      <c r="ER56" s="17"/>
      <c r="ET56" s="17"/>
      <c r="EU56" s="17"/>
      <c r="EW56" s="17"/>
      <c r="EX56" s="17"/>
      <c r="EY56" s="17"/>
      <c r="EZ56" s="17"/>
      <c r="FA56" s="17"/>
      <c r="FB56" s="17"/>
      <c r="FC56" s="17"/>
      <c r="FD56" s="17"/>
      <c r="FE56" s="17"/>
      <c r="FG56" s="17"/>
      <c r="FH56" s="17"/>
      <c r="FI56" s="17"/>
      <c r="FJ56" s="17"/>
      <c r="FK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C56" s="17"/>
      <c r="GD56" s="17"/>
      <c r="GE56" s="17"/>
      <c r="GF56" s="17"/>
      <c r="GG56" s="17"/>
      <c r="GH56" s="17"/>
      <c r="GI56" s="17"/>
      <c r="GJ56" s="17"/>
      <c r="GK56" s="17"/>
    </row>
    <row r="57" spans="1:194" x14ac:dyDescent="0.3">
      <c r="A57" s="17" t="s">
        <v>336</v>
      </c>
      <c r="AS57" s="17"/>
      <c r="AV57" s="17"/>
      <c r="AW57" s="17"/>
      <c r="AX57" s="17"/>
      <c r="AY57" s="17"/>
      <c r="AZ57" s="117"/>
      <c r="BC57" s="17"/>
      <c r="BE57" s="17"/>
      <c r="BF57" s="17"/>
      <c r="BG57" s="17"/>
      <c r="BH57" s="17"/>
      <c r="BJ57" s="17"/>
      <c r="BK57" s="17"/>
      <c r="BN57" s="17"/>
      <c r="BP57" s="17"/>
      <c r="BQ57" s="17"/>
      <c r="BR57" s="17"/>
      <c r="BS57" s="17"/>
      <c r="BT57" s="17"/>
      <c r="BU57" s="17"/>
      <c r="BV57" s="17"/>
      <c r="BY57" s="17"/>
      <c r="CA57" s="17"/>
      <c r="CB57" s="17"/>
      <c r="CF57" s="17"/>
      <c r="CG57" s="17"/>
      <c r="CH57" s="17"/>
      <c r="CI57" s="17"/>
      <c r="CJ57" s="17"/>
      <c r="CN57" s="17"/>
      <c r="CO57" s="17"/>
      <c r="CP57" s="17"/>
      <c r="CQ57" s="17"/>
      <c r="CR57" s="17"/>
      <c r="CT57" s="17"/>
      <c r="CW57" s="17"/>
      <c r="CX57" s="17"/>
      <c r="CZ57" s="17"/>
      <c r="DA57" s="17"/>
      <c r="DB57" s="17"/>
      <c r="DC57" s="17"/>
      <c r="DD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G57" s="17"/>
      <c r="EH57" s="17"/>
      <c r="EI57" s="17"/>
      <c r="EJ57" s="17"/>
      <c r="EM57" s="17"/>
      <c r="EN57" s="17"/>
      <c r="EO57" s="17"/>
      <c r="EP57" s="17"/>
      <c r="EQ57" s="17"/>
      <c r="ER57" s="17"/>
      <c r="ET57" s="17"/>
      <c r="EU57" s="17"/>
      <c r="EW57" s="17"/>
      <c r="EX57" s="17"/>
      <c r="EY57" s="17"/>
      <c r="EZ57" s="17"/>
      <c r="FA57" s="17"/>
      <c r="FB57" s="17"/>
      <c r="FC57" s="17"/>
      <c r="FD57" s="17"/>
      <c r="FE57" s="17"/>
      <c r="FG57" s="17"/>
      <c r="FH57" s="17"/>
      <c r="FI57" s="17"/>
      <c r="FJ57" s="17"/>
      <c r="FK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C57" s="17"/>
      <c r="GD57" s="17"/>
      <c r="GE57" s="17"/>
      <c r="GF57" s="17"/>
      <c r="GG57" s="17"/>
      <c r="GH57" s="17"/>
      <c r="GI57" s="17"/>
      <c r="GJ57" s="17"/>
      <c r="GK57" s="17"/>
    </row>
    <row r="58" spans="1:194" x14ac:dyDescent="0.3">
      <c r="A58" s="17" t="s">
        <v>408</v>
      </c>
      <c r="AS58" s="17"/>
      <c r="AV58" s="17"/>
      <c r="AW58" s="17"/>
      <c r="AX58" s="17"/>
      <c r="AY58" s="17"/>
      <c r="AZ58" s="117"/>
      <c r="BC58" s="17"/>
      <c r="BE58" s="17"/>
      <c r="BF58" s="17"/>
      <c r="BG58" s="17"/>
      <c r="BH58" s="17"/>
      <c r="BJ58" s="17"/>
      <c r="BK58" s="17"/>
      <c r="BN58" s="17"/>
      <c r="BP58" s="17"/>
      <c r="BQ58" s="17"/>
      <c r="BR58" s="17"/>
      <c r="BS58" s="17"/>
      <c r="BT58" s="17"/>
      <c r="BU58" s="17"/>
      <c r="BV58" s="17"/>
      <c r="BY58" s="17"/>
      <c r="CA58" s="17"/>
      <c r="CB58" s="17"/>
      <c r="CF58" s="17"/>
      <c r="CG58" s="17"/>
      <c r="CH58" s="17"/>
      <c r="CI58" s="17"/>
      <c r="CJ58" s="17"/>
      <c r="CN58" s="17"/>
      <c r="CO58" s="17"/>
      <c r="CP58" s="17"/>
      <c r="CQ58" s="17"/>
      <c r="CR58" s="17"/>
      <c r="CT58" s="17"/>
      <c r="CW58" s="17"/>
      <c r="CX58" s="17"/>
      <c r="CZ58" s="17"/>
      <c r="DA58" s="17"/>
      <c r="DB58" s="17"/>
      <c r="DC58" s="17"/>
      <c r="DD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G58" s="17"/>
      <c r="EH58" s="17"/>
      <c r="EI58" s="17"/>
      <c r="EJ58" s="17"/>
      <c r="EM58" s="17"/>
      <c r="EN58" s="17"/>
      <c r="EO58" s="17"/>
      <c r="EP58" s="17"/>
      <c r="EQ58" s="17"/>
      <c r="ER58" s="17"/>
      <c r="ET58" s="17"/>
      <c r="EU58" s="17"/>
      <c r="EW58" s="17"/>
      <c r="EX58" s="17"/>
      <c r="EY58" s="17"/>
      <c r="EZ58" s="17"/>
      <c r="FA58" s="17"/>
      <c r="FB58" s="17"/>
      <c r="FC58" s="17"/>
      <c r="FD58" s="17"/>
      <c r="FE58" s="17"/>
      <c r="FG58" s="17"/>
      <c r="FH58" s="17"/>
      <c r="FI58" s="17"/>
      <c r="FJ58" s="17"/>
      <c r="FK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C58" s="17"/>
      <c r="GD58" s="17"/>
      <c r="GE58" s="17"/>
      <c r="GF58" s="17"/>
      <c r="GG58" s="17"/>
      <c r="GH58" s="17"/>
      <c r="GI58" s="17"/>
      <c r="GJ58" s="17"/>
      <c r="GK58" s="17"/>
    </row>
    <row r="59" spans="1:194" x14ac:dyDescent="0.3">
      <c r="A59" s="17" t="s">
        <v>366</v>
      </c>
      <c r="AS59" s="17"/>
      <c r="AV59" s="17"/>
      <c r="AW59" s="17"/>
      <c r="AX59" s="17"/>
      <c r="AY59" s="17"/>
      <c r="AZ59" s="117"/>
      <c r="BC59" s="17"/>
      <c r="BE59" s="17"/>
      <c r="BF59" s="17"/>
      <c r="BG59" s="17"/>
      <c r="BH59" s="17"/>
      <c r="BJ59" s="17"/>
      <c r="BK59" s="17"/>
      <c r="BN59" s="17"/>
      <c r="BP59" s="17"/>
      <c r="BQ59" s="17"/>
      <c r="BR59" s="17"/>
      <c r="BS59" s="17"/>
      <c r="BT59" s="17"/>
      <c r="BU59" s="17"/>
      <c r="BV59" s="17"/>
      <c r="BY59" s="17"/>
      <c r="CA59" s="17"/>
      <c r="CB59" s="17"/>
      <c r="CF59" s="17"/>
      <c r="CG59" s="17"/>
      <c r="CH59" s="17"/>
      <c r="CI59" s="17"/>
      <c r="CJ59" s="17"/>
      <c r="CN59" s="17"/>
      <c r="CO59" s="17"/>
      <c r="CP59" s="17"/>
      <c r="CQ59" s="17"/>
      <c r="CR59" s="17"/>
      <c r="CT59" s="17"/>
      <c r="CW59" s="17"/>
      <c r="CX59" s="17"/>
      <c r="CZ59" s="17"/>
      <c r="DA59" s="17"/>
      <c r="DB59" s="17"/>
      <c r="DC59" s="17"/>
      <c r="DD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G59" s="17"/>
      <c r="EH59" s="17"/>
      <c r="EI59" s="17"/>
      <c r="EJ59" s="17"/>
      <c r="EM59" s="17"/>
      <c r="EN59" s="17"/>
      <c r="EO59" s="17"/>
      <c r="EP59" s="17"/>
      <c r="EQ59" s="17"/>
      <c r="ER59" s="17"/>
      <c r="ET59" s="17"/>
      <c r="EU59" s="17"/>
      <c r="EW59" s="17"/>
      <c r="EX59" s="17"/>
      <c r="EY59" s="17"/>
      <c r="EZ59" s="17"/>
      <c r="FA59" s="17"/>
      <c r="FB59" s="17"/>
      <c r="FC59" s="17"/>
      <c r="FD59" s="17"/>
      <c r="FE59" s="17"/>
      <c r="FG59" s="17"/>
      <c r="FH59" s="17"/>
      <c r="FI59" s="17"/>
      <c r="FJ59" s="17"/>
      <c r="FK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C59" s="17"/>
      <c r="GD59" s="17"/>
      <c r="GE59" s="17"/>
      <c r="GF59" s="17"/>
      <c r="GG59" s="17"/>
      <c r="GH59" s="17"/>
      <c r="GI59" s="17"/>
      <c r="GJ59" s="17"/>
      <c r="GK59" s="17"/>
    </row>
    <row r="60" spans="1:194" s="17" customFormat="1" x14ac:dyDescent="0.3">
      <c r="B60" s="15"/>
      <c r="C60" s="15"/>
      <c r="D60" s="15"/>
      <c r="E60" s="15"/>
      <c r="F60" s="15"/>
      <c r="G60" s="15"/>
      <c r="H60" s="15"/>
      <c r="AZ60" s="117"/>
    </row>
    <row r="61" spans="1:194" x14ac:dyDescent="0.3">
      <c r="A61" s="2" t="s">
        <v>342</v>
      </c>
      <c r="B61" s="1">
        <f>SUM(B3:B59)</f>
        <v>657536.54480231903</v>
      </c>
      <c r="C61" s="1">
        <f t="shared" ref="C61:AN61" si="91">SUM(C3:C59)</f>
        <v>43.300934539299995</v>
      </c>
      <c r="D61" s="1">
        <f t="shared" si="91"/>
        <v>730245.75383719988</v>
      </c>
      <c r="E61" s="1">
        <f t="shared" si="91"/>
        <v>14073.119543358596</v>
      </c>
      <c r="F61" s="1">
        <f t="shared" si="91"/>
        <v>13905.6046205046</v>
      </c>
      <c r="G61" s="1">
        <f t="shared" si="91"/>
        <v>142432.37450654421</v>
      </c>
      <c r="H61" s="1">
        <f t="shared" si="91"/>
        <v>2889075.7305605523</v>
      </c>
      <c r="I61" s="1">
        <f t="shared" si="91"/>
        <v>4148.3232373593009</v>
      </c>
      <c r="J61" s="1">
        <f t="shared" si="91"/>
        <v>2568.5274425018997</v>
      </c>
      <c r="K61" s="1">
        <f t="shared" si="91"/>
        <v>5.5773810888E-2</v>
      </c>
      <c r="L61" s="1">
        <f t="shared" si="91"/>
        <v>33188.287197333535</v>
      </c>
      <c r="M61" s="1">
        <f t="shared" si="91"/>
        <v>579.21937058359993</v>
      </c>
      <c r="N61" s="1">
        <f t="shared" si="91"/>
        <v>0.18573604370559998</v>
      </c>
      <c r="O61" s="1">
        <f t="shared" si="91"/>
        <v>12.7106391570279</v>
      </c>
      <c r="P61" s="1">
        <f t="shared" si="91"/>
        <v>1.5973280750040002</v>
      </c>
      <c r="Q61" s="1">
        <f t="shared" si="91"/>
        <v>4.0911823607000005E-5</v>
      </c>
      <c r="R61" s="1">
        <f t="shared" si="91"/>
        <v>11.784874414770805</v>
      </c>
      <c r="S61" s="1">
        <f t="shared" si="91"/>
        <v>21.267297282611004</v>
      </c>
      <c r="T61" s="1">
        <f t="shared" si="91"/>
        <v>41347.523461983292</v>
      </c>
      <c r="U61" s="1">
        <f t="shared" si="91"/>
        <v>9.919435085409998E-4</v>
      </c>
      <c r="V61" s="1">
        <f t="shared" si="91"/>
        <v>0.19502263722449997</v>
      </c>
      <c r="W61" s="1">
        <f t="shared" si="91"/>
        <v>0.1173295114987</v>
      </c>
      <c r="X61" s="1">
        <f t="shared" si="91"/>
        <v>32.945547249554998</v>
      </c>
      <c r="Y61" s="1">
        <f t="shared" si="91"/>
        <v>2692.6011074233002</v>
      </c>
      <c r="Z61" s="1">
        <f t="shared" si="91"/>
        <v>115.57141848260002</v>
      </c>
      <c r="AA61" s="1">
        <f t="shared" si="91"/>
        <v>0.20490691091029997</v>
      </c>
      <c r="AB61" s="1">
        <f t="shared" si="91"/>
        <v>12.053707401140798</v>
      </c>
      <c r="AC61" s="1">
        <f t="shared" si="91"/>
        <v>20498.086243732923</v>
      </c>
      <c r="AD61" s="1">
        <f t="shared" si="91"/>
        <v>23.5033801922756</v>
      </c>
      <c r="AE61" s="1">
        <f t="shared" si="91"/>
        <v>6.7335121889863991</v>
      </c>
      <c r="AF61" s="1">
        <f t="shared" si="91"/>
        <v>2.3292320160149993</v>
      </c>
      <c r="AG61" s="1"/>
      <c r="AH61" s="1">
        <f t="shared" si="91"/>
        <v>2.5594165228000003E-2</v>
      </c>
      <c r="AI61" s="1">
        <f t="shared" si="91"/>
        <v>2.6328917211100002E-2</v>
      </c>
      <c r="AJ61" s="1">
        <f t="shared" si="91"/>
        <v>125.86065751213998</v>
      </c>
      <c r="AK61" s="1">
        <f t="shared" si="91"/>
        <v>33605.963129104624</v>
      </c>
      <c r="AL61" s="1">
        <f t="shared" si="91"/>
        <v>2437.8066327870251</v>
      </c>
      <c r="AM61" s="1">
        <f t="shared" si="91"/>
        <v>2426.7722463765999</v>
      </c>
      <c r="AN61" s="1">
        <f t="shared" si="91"/>
        <v>16.747804236011703</v>
      </c>
      <c r="AO61" s="1"/>
      <c r="AP61" s="1"/>
      <c r="AQ61" s="1"/>
      <c r="AR61" s="1"/>
      <c r="AS61" s="17"/>
      <c r="AT61" s="1">
        <f t="shared" ref="AT61:DN61" si="92">SUM(AT3:AT59)</f>
        <v>0</v>
      </c>
      <c r="AU61" s="1">
        <f t="shared" si="92"/>
        <v>0</v>
      </c>
      <c r="AV61" s="1">
        <f t="shared" si="92"/>
        <v>2567.1012668706371</v>
      </c>
      <c r="AW61" s="1">
        <f t="shared" si="92"/>
        <v>4146.1857633141908</v>
      </c>
      <c r="AX61" s="1">
        <f t="shared" si="92"/>
        <v>4146.1857633141908</v>
      </c>
      <c r="AY61" s="1">
        <f t="shared" si="92"/>
        <v>12.739386496563771</v>
      </c>
      <c r="AZ61" s="1">
        <f t="shared" si="92"/>
        <v>0</v>
      </c>
      <c r="BA61" s="1">
        <f t="shared" si="92"/>
        <v>2.2850357337514036E-2</v>
      </c>
      <c r="BB61" s="1">
        <f t="shared" si="92"/>
        <v>3.2882284060118713E-2</v>
      </c>
      <c r="BC61" s="1">
        <f t="shared" si="92"/>
        <v>33080.839539126675</v>
      </c>
      <c r="BD61" s="1"/>
      <c r="BE61" s="1">
        <f t="shared" si="92"/>
        <v>21.25594745397909</v>
      </c>
      <c r="BF61" s="1">
        <f t="shared" si="92"/>
        <v>578.92399115297712</v>
      </c>
      <c r="BG61" s="1">
        <f t="shared" si="92"/>
        <v>4.4546867011935623E-2</v>
      </c>
      <c r="BH61" s="1">
        <f t="shared" si="92"/>
        <v>0.14106485118261944</v>
      </c>
      <c r="BI61" s="1"/>
      <c r="BJ61" s="1">
        <f t="shared" si="92"/>
        <v>9757160.8675353471</v>
      </c>
      <c r="BK61" s="1">
        <f t="shared" si="92"/>
        <v>12.703350266480795</v>
      </c>
      <c r="BL61" s="1">
        <f t="shared" si="92"/>
        <v>1.1864410741491517E-5</v>
      </c>
      <c r="BM61" s="1">
        <f t="shared" si="92"/>
        <v>2.9047398615100456E-5</v>
      </c>
      <c r="BN61" s="1">
        <f t="shared" si="92"/>
        <v>1.5962596679995265</v>
      </c>
      <c r="BO61" s="1"/>
      <c r="BP61" s="1">
        <f t="shared" si="92"/>
        <v>32.925967443572482</v>
      </c>
      <c r="BQ61" s="1">
        <f t="shared" si="92"/>
        <v>23.490668353669552</v>
      </c>
      <c r="BR61" s="1">
        <f t="shared" si="92"/>
        <v>6.7296977264252291</v>
      </c>
      <c r="BS61" s="1">
        <f t="shared" si="92"/>
        <v>654272.78941358696</v>
      </c>
      <c r="BT61" s="1">
        <f t="shared" si="92"/>
        <v>11.778111839954358</v>
      </c>
      <c r="BU61" s="1">
        <f t="shared" si="92"/>
        <v>10830.562765789486</v>
      </c>
      <c r="BV61" s="1">
        <f t="shared" si="92"/>
        <v>1003328.1584993158</v>
      </c>
      <c r="BW61" s="1">
        <f t="shared" si="92"/>
        <v>18506.770564133742</v>
      </c>
      <c r="BX61" s="1">
        <f t="shared" si="92"/>
        <v>2427.6797199293205</v>
      </c>
      <c r="BY61" s="1">
        <f t="shared" si="92"/>
        <v>949.10214556426536</v>
      </c>
      <c r="BZ61" s="1">
        <f t="shared" si="92"/>
        <v>0</v>
      </c>
      <c r="CA61" s="1">
        <f t="shared" si="92"/>
        <v>40914.192566237958</v>
      </c>
      <c r="CB61" s="1">
        <f t="shared" si="92"/>
        <v>40914.192566237958</v>
      </c>
      <c r="CC61" s="1"/>
      <c r="CD61" s="1"/>
      <c r="CE61" s="1">
        <f t="shared" si="92"/>
        <v>2423.7011129115826</v>
      </c>
      <c r="CF61" s="1">
        <f t="shared" si="92"/>
        <v>2.1810917566398948E-4</v>
      </c>
      <c r="CG61" s="1">
        <f t="shared" si="92"/>
        <v>7.2372556475022059E-4</v>
      </c>
      <c r="CH61" s="1">
        <f t="shared" si="92"/>
        <v>0</v>
      </c>
      <c r="CI61" s="1">
        <f t="shared" si="92"/>
        <v>20.850113685331454</v>
      </c>
      <c r="CJ61" s="1">
        <f t="shared" si="92"/>
        <v>1.5682274876495872</v>
      </c>
      <c r="CK61" s="1"/>
      <c r="CL61" s="1">
        <f t="shared" si="92"/>
        <v>5.5351651944883162</v>
      </c>
      <c r="CM61" s="1">
        <f t="shared" si="92"/>
        <v>0</v>
      </c>
      <c r="CN61" s="1">
        <f t="shared" si="92"/>
        <v>5.0671968516630993E-2</v>
      </c>
      <c r="CO61" s="1">
        <f t="shared" si="92"/>
        <v>0.14422020565891161</v>
      </c>
      <c r="CP61" s="1">
        <f t="shared" si="92"/>
        <v>3.8695399699844875E-2</v>
      </c>
      <c r="CQ61" s="1">
        <f t="shared" si="92"/>
        <v>7.8563375761282278E-2</v>
      </c>
      <c r="CR61" s="1">
        <f t="shared" si="92"/>
        <v>2691.2036597729821</v>
      </c>
      <c r="CS61" s="1"/>
      <c r="CT61" s="1">
        <f t="shared" si="92"/>
        <v>124.35530167459078</v>
      </c>
      <c r="CU61" s="1">
        <f t="shared" si="92"/>
        <v>43.30089085770696</v>
      </c>
      <c r="CV61" s="1">
        <f t="shared" si="92"/>
        <v>0</v>
      </c>
      <c r="CW61" s="1">
        <f t="shared" si="92"/>
        <v>8.3961482474713578E-2</v>
      </c>
      <c r="CX61" s="1">
        <f t="shared" si="92"/>
        <v>0.12082262451977784</v>
      </c>
      <c r="CY61" s="1"/>
      <c r="CZ61" s="1">
        <f t="shared" si="92"/>
        <v>655793.0293167386</v>
      </c>
      <c r="DA61" s="1">
        <f t="shared" si="92"/>
        <v>72865.879161506091</v>
      </c>
      <c r="DB61" s="1">
        <f t="shared" si="92"/>
        <v>728658.90847824467</v>
      </c>
      <c r="DC61" s="1">
        <f t="shared" si="92"/>
        <v>0</v>
      </c>
      <c r="DD61" s="1">
        <f t="shared" si="92"/>
        <v>5236.1460866602692</v>
      </c>
      <c r="DE61" s="1"/>
      <c r="DF61" s="1">
        <f t="shared" si="92"/>
        <v>2.3292342007441564</v>
      </c>
      <c r="DG61" s="1"/>
      <c r="DH61" s="1">
        <f t="shared" si="92"/>
        <v>2.5594399550523794E-2</v>
      </c>
      <c r="DI61" s="1">
        <f t="shared" si="92"/>
        <v>2.6329224700553891E-2</v>
      </c>
      <c r="DJ61" s="1">
        <f t="shared" si="92"/>
        <v>125.8007019606807</v>
      </c>
      <c r="DK61" s="1">
        <f t="shared" si="92"/>
        <v>65.378397882098028</v>
      </c>
      <c r="DL61" s="1">
        <f t="shared" si="92"/>
        <v>1810419.036175902</v>
      </c>
      <c r="DM61" s="1">
        <f t="shared" si="92"/>
        <v>88.45312718181755</v>
      </c>
      <c r="DN61" s="1">
        <f t="shared" si="92"/>
        <v>230.74721604018879</v>
      </c>
      <c r="DO61" s="1">
        <f t="shared" ref="DO61:ET61" si="93">SUM(DO3:DO59)</f>
        <v>558.96051421534094</v>
      </c>
      <c r="DP61" s="1">
        <f t="shared" si="93"/>
        <v>130.75683405695793</v>
      </c>
      <c r="DQ61" s="1">
        <f t="shared" si="93"/>
        <v>322.19698871071301</v>
      </c>
      <c r="DR61" s="1">
        <f t="shared" si="93"/>
        <v>4.9570409068968188E-5</v>
      </c>
      <c r="DS61" s="1">
        <f t="shared" si="93"/>
        <v>30.76631272553831</v>
      </c>
      <c r="DT61" s="1">
        <f t="shared" si="93"/>
        <v>14047.535338539721</v>
      </c>
      <c r="DU61" s="1">
        <f t="shared" si="93"/>
        <v>13880.111983251991</v>
      </c>
      <c r="DV61" s="1">
        <f t="shared" si="93"/>
        <v>167.42335528774481</v>
      </c>
      <c r="DW61" s="1">
        <f t="shared" si="93"/>
        <v>0</v>
      </c>
      <c r="DX61" s="1">
        <f t="shared" si="93"/>
        <v>0</v>
      </c>
      <c r="DY61" s="1">
        <f t="shared" si="93"/>
        <v>3995.8558498266329</v>
      </c>
      <c r="DZ61" s="1">
        <f t="shared" si="93"/>
        <v>0</v>
      </c>
      <c r="EA61" s="1">
        <f t="shared" si="93"/>
        <v>1579.9184936148167</v>
      </c>
      <c r="EB61" s="1">
        <f t="shared" si="93"/>
        <v>373.04142684346584</v>
      </c>
      <c r="EC61" s="1">
        <f t="shared" si="93"/>
        <v>215.69085904391247</v>
      </c>
      <c r="ED61" s="1">
        <f t="shared" si="93"/>
        <v>3949.8014454452355</v>
      </c>
      <c r="EE61" s="1">
        <f t="shared" si="93"/>
        <v>12.037193401431963</v>
      </c>
      <c r="EF61" s="1">
        <f t="shared" si="93"/>
        <v>931957.9161290077</v>
      </c>
      <c r="EG61" s="1">
        <f t="shared" si="93"/>
        <v>203.82675409856722</v>
      </c>
      <c r="EH61" s="1">
        <f t="shared" si="93"/>
        <v>2134.7177633618571</v>
      </c>
      <c r="EI61" s="1">
        <f t="shared" si="93"/>
        <v>2.04829389815749E-7</v>
      </c>
      <c r="EJ61" s="1">
        <f t="shared" si="93"/>
        <v>139512.55310192922</v>
      </c>
      <c r="EK61" s="1">
        <f t="shared" si="93"/>
        <v>72697.51611299385</v>
      </c>
      <c r="EL61" s="1">
        <f t="shared" si="93"/>
        <v>16.741527693346562</v>
      </c>
      <c r="EM61" s="1">
        <f t="shared" si="93"/>
        <v>0</v>
      </c>
      <c r="EN61" s="1">
        <f t="shared" si="93"/>
        <v>0</v>
      </c>
      <c r="EO61" s="1">
        <f t="shared" si="93"/>
        <v>33461.564844512941</v>
      </c>
      <c r="EP61" s="1">
        <f t="shared" si="93"/>
        <v>20433.974119193244</v>
      </c>
      <c r="EQ61" s="1">
        <f t="shared" si="93"/>
        <v>77.740212355996547</v>
      </c>
      <c r="ER61" s="1">
        <f t="shared" si="93"/>
        <v>2876430.7224573665</v>
      </c>
      <c r="ES61" s="1">
        <f t="shared" si="93"/>
        <v>33466.875162317316</v>
      </c>
      <c r="ET61" s="1">
        <f t="shared" si="93"/>
        <v>27182.472219516163</v>
      </c>
      <c r="EU61" s="17"/>
      <c r="EW61" s="17"/>
      <c r="EX61" s="17"/>
      <c r="EY61" s="17"/>
      <c r="EZ61" s="17"/>
      <c r="FA61" s="17"/>
      <c r="FB61" s="17"/>
      <c r="FC61" s="17"/>
      <c r="FD61" s="17"/>
      <c r="FE61" s="17"/>
      <c r="FG61" s="17"/>
      <c r="FH61" s="17"/>
      <c r="FI61" s="17"/>
      <c r="FJ61" s="17"/>
      <c r="FK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C61" s="17"/>
      <c r="GD61" s="17"/>
      <c r="GE61" s="17"/>
      <c r="GF61" s="17"/>
      <c r="GG61" s="17"/>
      <c r="GH61" s="17"/>
      <c r="GI61" s="17"/>
      <c r="GJ61" s="17"/>
      <c r="GK61" s="17"/>
    </row>
    <row r="62" spans="1:194" x14ac:dyDescent="0.3">
      <c r="A62" s="2" t="s">
        <v>220</v>
      </c>
      <c r="B62" s="1">
        <f>SUM(B2:B51)</f>
        <v>654274.79772431904</v>
      </c>
      <c r="C62" s="1">
        <f t="shared" ref="C62:AN62" si="94">SUM(C2:C51)</f>
        <v>43.300934539299995</v>
      </c>
      <c r="D62" s="1">
        <f t="shared" si="94"/>
        <v>728662.5696724999</v>
      </c>
      <c r="E62" s="1">
        <f t="shared" si="94"/>
        <v>14047.560182924597</v>
      </c>
      <c r="F62" s="1">
        <f t="shared" si="94"/>
        <v>13880.138345859601</v>
      </c>
      <c r="G62" s="1">
        <f t="shared" si="94"/>
        <v>139513.54234764419</v>
      </c>
      <c r="H62" s="1">
        <f t="shared" si="94"/>
        <v>2876479.8236535522</v>
      </c>
      <c r="I62" s="1">
        <f t="shared" si="94"/>
        <v>4146.211683832601</v>
      </c>
      <c r="J62" s="1">
        <f t="shared" si="94"/>
        <v>2567.1210129067999</v>
      </c>
      <c r="K62" s="1">
        <f t="shared" si="94"/>
        <v>5.5732690788E-2</v>
      </c>
      <c r="L62" s="1">
        <f t="shared" si="94"/>
        <v>33081.255336383532</v>
      </c>
      <c r="M62" s="1">
        <f t="shared" si="94"/>
        <v>578.92478167759998</v>
      </c>
      <c r="N62" s="1">
        <f t="shared" si="94"/>
        <v>0.18561193160559999</v>
      </c>
      <c r="O62" s="1">
        <f t="shared" si="94"/>
        <v>12.7033712137279</v>
      </c>
      <c r="P62" s="1">
        <f t="shared" si="94"/>
        <v>1.5962607086040002</v>
      </c>
      <c r="Q62" s="1">
        <f t="shared" si="94"/>
        <v>4.0911823607000005E-5</v>
      </c>
      <c r="R62" s="1">
        <f t="shared" si="94"/>
        <v>11.778138138570805</v>
      </c>
      <c r="S62" s="1">
        <f t="shared" si="94"/>
        <v>21.255998092211005</v>
      </c>
      <c r="T62" s="1">
        <f t="shared" si="94"/>
        <v>40914.74405706329</v>
      </c>
      <c r="U62" s="1">
        <f t="shared" si="94"/>
        <v>9.9139694391099978E-4</v>
      </c>
      <c r="V62" s="1">
        <f t="shared" si="94"/>
        <v>0.19489231952449998</v>
      </c>
      <c r="W62" s="1">
        <f t="shared" si="94"/>
        <v>0.1172587656987</v>
      </c>
      <c r="X62" s="1">
        <f t="shared" si="94"/>
        <v>32.925976773754996</v>
      </c>
      <c r="Y62" s="1">
        <f t="shared" si="94"/>
        <v>2691.2037887574002</v>
      </c>
      <c r="Z62" s="1">
        <f t="shared" si="94"/>
        <v>115.50616663820003</v>
      </c>
      <c r="AA62" s="1">
        <f t="shared" si="94"/>
        <v>0.20478419861029998</v>
      </c>
      <c r="AB62" s="1">
        <f t="shared" si="94"/>
        <v>12.046819276240798</v>
      </c>
      <c r="AC62" s="1">
        <f t="shared" si="94"/>
        <v>20434.243009389924</v>
      </c>
      <c r="AD62" s="1">
        <f t="shared" si="94"/>
        <v>23.490701797275602</v>
      </c>
      <c r="AE62" s="1">
        <f t="shared" si="94"/>
        <v>6.7297052996863993</v>
      </c>
      <c r="AF62" s="1">
        <f t="shared" si="94"/>
        <v>2.3292320160149993</v>
      </c>
      <c r="AG62" s="1"/>
      <c r="AH62" s="1">
        <f t="shared" si="94"/>
        <v>2.5594165228000003E-2</v>
      </c>
      <c r="AI62" s="1">
        <f t="shared" si="94"/>
        <v>2.6328917211100002E-2</v>
      </c>
      <c r="AJ62" s="1">
        <f t="shared" si="94"/>
        <v>125.80153638923998</v>
      </c>
      <c r="AK62" s="1">
        <f t="shared" si="94"/>
        <v>33467.503996174622</v>
      </c>
      <c r="AL62" s="1">
        <f t="shared" si="94"/>
        <v>2427.7124135090253</v>
      </c>
      <c r="AM62" s="1">
        <f t="shared" si="94"/>
        <v>2423.7074088376999</v>
      </c>
      <c r="AN62" s="1">
        <f t="shared" si="94"/>
        <v>16.741559211911703</v>
      </c>
      <c r="AO62" s="1"/>
      <c r="AP62" s="1"/>
      <c r="AQ62" s="1"/>
      <c r="AR62" s="1"/>
      <c r="AS62" s="17"/>
      <c r="AT62" s="1">
        <f t="shared" ref="AT62:DN62" si="95">SUM(AT2:AT51)</f>
        <v>0</v>
      </c>
      <c r="AU62" s="1">
        <f t="shared" si="95"/>
        <v>0</v>
      </c>
      <c r="AV62" s="1">
        <f t="shared" si="95"/>
        <v>2567.1012668706371</v>
      </c>
      <c r="AW62" s="1">
        <f t="shared" si="95"/>
        <v>4146.1857633141908</v>
      </c>
      <c r="AX62" s="1">
        <f t="shared" si="95"/>
        <v>4146.1857633141908</v>
      </c>
      <c r="AY62" s="1">
        <f t="shared" si="95"/>
        <v>12.739386496563771</v>
      </c>
      <c r="AZ62" s="1">
        <f t="shared" si="95"/>
        <v>0</v>
      </c>
      <c r="BA62" s="1">
        <f t="shared" si="95"/>
        <v>2.2850357337514036E-2</v>
      </c>
      <c r="BB62" s="1">
        <f t="shared" si="95"/>
        <v>3.2882284060118713E-2</v>
      </c>
      <c r="BC62" s="1">
        <f t="shared" si="95"/>
        <v>33080.839539126675</v>
      </c>
      <c r="BD62" s="1"/>
      <c r="BE62" s="1">
        <f t="shared" si="95"/>
        <v>21.25594745397909</v>
      </c>
      <c r="BF62" s="1">
        <f t="shared" si="95"/>
        <v>578.92399115297712</v>
      </c>
      <c r="BG62" s="1">
        <f t="shared" si="95"/>
        <v>4.4546867011935623E-2</v>
      </c>
      <c r="BH62" s="1">
        <f t="shared" si="95"/>
        <v>0.14106485118261944</v>
      </c>
      <c r="BI62" s="1"/>
      <c r="BJ62" s="1">
        <f t="shared" si="95"/>
        <v>9757160.8675353471</v>
      </c>
      <c r="BK62" s="1">
        <f t="shared" si="95"/>
        <v>12.703350266480795</v>
      </c>
      <c r="BL62" s="1">
        <f t="shared" si="95"/>
        <v>1.1864410741491517E-5</v>
      </c>
      <c r="BM62" s="1">
        <f t="shared" si="95"/>
        <v>2.9047398615100456E-5</v>
      </c>
      <c r="BN62" s="1">
        <f t="shared" si="95"/>
        <v>1.5962596679995265</v>
      </c>
      <c r="BO62" s="1"/>
      <c r="BP62" s="1">
        <f t="shared" si="95"/>
        <v>32.925967443572482</v>
      </c>
      <c r="BQ62" s="1">
        <f t="shared" si="95"/>
        <v>23.490668353669552</v>
      </c>
      <c r="BR62" s="1">
        <f t="shared" si="95"/>
        <v>6.7296977264252291</v>
      </c>
      <c r="BS62" s="1">
        <f t="shared" si="95"/>
        <v>654272.78941358696</v>
      </c>
      <c r="BT62" s="1">
        <f t="shared" si="95"/>
        <v>11.778111839954358</v>
      </c>
      <c r="BU62" s="1">
        <f t="shared" si="95"/>
        <v>10830.562765789486</v>
      </c>
      <c r="BV62" s="1">
        <f t="shared" si="95"/>
        <v>1003328.1584993158</v>
      </c>
      <c r="BW62" s="1">
        <f t="shared" si="95"/>
        <v>18506.770564133742</v>
      </c>
      <c r="BX62" s="1">
        <f t="shared" si="95"/>
        <v>2427.6797199293205</v>
      </c>
      <c r="BY62" s="1">
        <f t="shared" si="95"/>
        <v>949.10214556426536</v>
      </c>
      <c r="BZ62" s="1">
        <f t="shared" si="95"/>
        <v>0</v>
      </c>
      <c r="CA62" s="1">
        <f t="shared" si="95"/>
        <v>40914.192566237958</v>
      </c>
      <c r="CB62" s="1">
        <f t="shared" si="95"/>
        <v>40914.192566237958</v>
      </c>
      <c r="CC62" s="1"/>
      <c r="CD62" s="1"/>
      <c r="CE62" s="1">
        <f t="shared" si="95"/>
        <v>2423.7011129115826</v>
      </c>
      <c r="CF62" s="1">
        <f t="shared" si="95"/>
        <v>2.1810917566398948E-4</v>
      </c>
      <c r="CG62" s="1">
        <f t="shared" si="95"/>
        <v>7.2372556475022059E-4</v>
      </c>
      <c r="CH62" s="1">
        <f t="shared" si="95"/>
        <v>0</v>
      </c>
      <c r="CI62" s="1">
        <f t="shared" si="95"/>
        <v>20.850113685331454</v>
      </c>
      <c r="CJ62" s="1">
        <f t="shared" si="95"/>
        <v>1.5682274876495872</v>
      </c>
      <c r="CK62" s="1"/>
      <c r="CL62" s="1">
        <f t="shared" si="95"/>
        <v>5.5351651944883162</v>
      </c>
      <c r="CM62" s="1">
        <f t="shared" si="95"/>
        <v>0</v>
      </c>
      <c r="CN62" s="1">
        <f t="shared" si="95"/>
        <v>5.0671968516630993E-2</v>
      </c>
      <c r="CO62" s="1">
        <f t="shared" si="95"/>
        <v>0.14422020565891161</v>
      </c>
      <c r="CP62" s="1">
        <f t="shared" si="95"/>
        <v>3.8695399699844875E-2</v>
      </c>
      <c r="CQ62" s="1">
        <f t="shared" si="95"/>
        <v>7.8563375761282278E-2</v>
      </c>
      <c r="CR62" s="1">
        <f t="shared" si="95"/>
        <v>2691.2036597729821</v>
      </c>
      <c r="CS62" s="1"/>
      <c r="CT62" s="1">
        <f t="shared" si="95"/>
        <v>124.35530167459078</v>
      </c>
      <c r="CU62" s="1">
        <f t="shared" si="95"/>
        <v>43.30089085770696</v>
      </c>
      <c r="CV62" s="1">
        <f t="shared" si="95"/>
        <v>0</v>
      </c>
      <c r="CW62" s="1">
        <f t="shared" si="95"/>
        <v>8.3961482474713578E-2</v>
      </c>
      <c r="CX62" s="1">
        <f t="shared" si="95"/>
        <v>0.12082262451977784</v>
      </c>
      <c r="CY62" s="1"/>
      <c r="CZ62" s="1">
        <f t="shared" si="95"/>
        <v>655793.0293167386</v>
      </c>
      <c r="DA62" s="1">
        <f t="shared" si="95"/>
        <v>72865.879161506091</v>
      </c>
      <c r="DB62" s="1">
        <f t="shared" si="95"/>
        <v>728658.90847824467</v>
      </c>
      <c r="DC62" s="1">
        <f t="shared" si="95"/>
        <v>0</v>
      </c>
      <c r="DD62" s="1">
        <f t="shared" si="95"/>
        <v>5236.1460866602692</v>
      </c>
      <c r="DE62" s="1"/>
      <c r="DF62" s="1">
        <f t="shared" si="95"/>
        <v>2.3292342007441564</v>
      </c>
      <c r="DG62" s="1"/>
      <c r="DH62" s="1">
        <f t="shared" si="95"/>
        <v>2.5594399550523794E-2</v>
      </c>
      <c r="DI62" s="1">
        <f t="shared" si="95"/>
        <v>2.6329224700553891E-2</v>
      </c>
      <c r="DJ62" s="1">
        <f t="shared" si="95"/>
        <v>125.8007019606807</v>
      </c>
      <c r="DK62" s="1">
        <f t="shared" si="95"/>
        <v>65.378397882098028</v>
      </c>
      <c r="DL62" s="1">
        <f t="shared" si="95"/>
        <v>1810419.036175902</v>
      </c>
      <c r="DM62" s="1">
        <f t="shared" si="95"/>
        <v>88.45312718181755</v>
      </c>
      <c r="DN62" s="1">
        <f t="shared" si="95"/>
        <v>230.74721604018879</v>
      </c>
      <c r="DO62" s="1">
        <f t="shared" ref="DO62:ET62" si="96">SUM(DO2:DO51)</f>
        <v>558.96051421534094</v>
      </c>
      <c r="DP62" s="1">
        <f t="shared" si="96"/>
        <v>130.75683405695793</v>
      </c>
      <c r="DQ62" s="1">
        <f t="shared" si="96"/>
        <v>322.19698871071301</v>
      </c>
      <c r="DR62" s="1">
        <f t="shared" si="96"/>
        <v>4.9570409068968188E-5</v>
      </c>
      <c r="DS62" s="1">
        <f t="shared" si="96"/>
        <v>30.76631272553831</v>
      </c>
      <c r="DT62" s="1">
        <f t="shared" si="96"/>
        <v>14047.535338539721</v>
      </c>
      <c r="DU62" s="1">
        <f t="shared" si="96"/>
        <v>13880.111983251991</v>
      </c>
      <c r="DV62" s="1">
        <f t="shared" si="96"/>
        <v>167.42335528774481</v>
      </c>
      <c r="DW62" s="1">
        <f t="shared" si="96"/>
        <v>0</v>
      </c>
      <c r="DX62" s="1">
        <f t="shared" si="96"/>
        <v>0</v>
      </c>
      <c r="DY62" s="1">
        <f t="shared" si="96"/>
        <v>3995.8558498266329</v>
      </c>
      <c r="DZ62" s="1">
        <f t="shared" si="96"/>
        <v>0</v>
      </c>
      <c r="EA62" s="1">
        <f t="shared" si="96"/>
        <v>1579.9184936148167</v>
      </c>
      <c r="EB62" s="1">
        <f t="shared" si="96"/>
        <v>373.04142684346584</v>
      </c>
      <c r="EC62" s="1">
        <f t="shared" si="96"/>
        <v>215.69085904391247</v>
      </c>
      <c r="ED62" s="1">
        <f t="shared" si="96"/>
        <v>3949.8014454452355</v>
      </c>
      <c r="EE62" s="1">
        <f t="shared" si="96"/>
        <v>12.037193401431963</v>
      </c>
      <c r="EF62" s="1">
        <f t="shared" si="96"/>
        <v>931957.9161290077</v>
      </c>
      <c r="EG62" s="1">
        <f t="shared" si="96"/>
        <v>203.82675409856722</v>
      </c>
      <c r="EH62" s="1">
        <f t="shared" si="96"/>
        <v>2134.7177633618571</v>
      </c>
      <c r="EI62" s="1">
        <f t="shared" si="96"/>
        <v>2.04829389815749E-7</v>
      </c>
      <c r="EJ62" s="1">
        <f t="shared" si="96"/>
        <v>139512.55310192922</v>
      </c>
      <c r="EK62" s="1">
        <f t="shared" si="96"/>
        <v>72697.51611299385</v>
      </c>
      <c r="EL62" s="1">
        <f t="shared" si="96"/>
        <v>16.741527693346562</v>
      </c>
      <c r="EM62" s="1">
        <f t="shared" si="96"/>
        <v>0</v>
      </c>
      <c r="EN62" s="1">
        <f t="shared" si="96"/>
        <v>0</v>
      </c>
      <c r="EO62" s="1">
        <f t="shared" si="96"/>
        <v>33461.564844512941</v>
      </c>
      <c r="EP62" s="1">
        <f t="shared" si="96"/>
        <v>20433.974119193244</v>
      </c>
      <c r="EQ62" s="1">
        <f t="shared" si="96"/>
        <v>77.740212355996547</v>
      </c>
      <c r="ER62" s="1">
        <f t="shared" si="96"/>
        <v>2876430.7224573665</v>
      </c>
      <c r="ES62" s="1">
        <f t="shared" si="96"/>
        <v>33466.875162317316</v>
      </c>
      <c r="ET62" s="1">
        <f t="shared" si="96"/>
        <v>27182.472219516163</v>
      </c>
      <c r="EU62" s="17"/>
      <c r="EW62" s="17"/>
      <c r="EX62" s="17"/>
      <c r="EY62" s="17"/>
      <c r="EZ62" s="17"/>
      <c r="FA62" s="17"/>
      <c r="FB62" s="17"/>
      <c r="FC62" s="17"/>
      <c r="FD62" s="17"/>
      <c r="FE62" s="17"/>
      <c r="FG62" s="17"/>
      <c r="FH62" s="17"/>
      <c r="FI62" s="17"/>
      <c r="FJ62" s="17"/>
      <c r="FK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C62" s="17"/>
      <c r="GD62" s="17"/>
      <c r="GE62" s="17"/>
      <c r="GF62" s="17"/>
      <c r="GG62" s="17"/>
      <c r="GH62" s="17"/>
      <c r="GI62" s="17"/>
      <c r="GJ62" s="17"/>
      <c r="GK62" s="17"/>
    </row>
    <row r="63" spans="1:194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525084.0781131041</v>
      </c>
      <c r="C63" s="15">
        <f t="shared" ref="C63:AN63" si="97">+C3+C5+C8+C9+C11+C12+C14+C15+C16+C17+C18+C19+C20+C21+C22+C23+C24+C25+C26+C28+C30+C31+C33+C34+C35+C36+C37+C39+C40+C41+C42+C43+C44+C46+C47+C49+C50</f>
        <v>31.831009056099997</v>
      </c>
      <c r="D63" s="15">
        <f t="shared" si="97"/>
        <v>561085.8201595078</v>
      </c>
      <c r="E63" s="15">
        <f t="shared" si="97"/>
        <v>9535.3747906424978</v>
      </c>
      <c r="F63" s="15">
        <f t="shared" si="97"/>
        <v>9433.1164717864995</v>
      </c>
      <c r="G63" s="15">
        <f t="shared" si="97"/>
        <v>58665.371005289206</v>
      </c>
      <c r="H63" s="15">
        <f t="shared" si="97"/>
        <v>2389783.8220427348</v>
      </c>
      <c r="I63" s="15">
        <f t="shared" si="97"/>
        <v>1741.2552213427002</v>
      </c>
      <c r="J63" s="15">
        <f t="shared" si="97"/>
        <v>1161.0136841471999</v>
      </c>
      <c r="K63" s="15">
        <f t="shared" si="97"/>
        <v>3.1554486886199995E-2</v>
      </c>
      <c r="L63" s="15">
        <f t="shared" si="97"/>
        <v>27326.858947133234</v>
      </c>
      <c r="M63" s="15">
        <f t="shared" si="97"/>
        <v>235.44464660610001</v>
      </c>
      <c r="N63" s="15">
        <f t="shared" si="97"/>
        <v>0.10436728615299999</v>
      </c>
      <c r="O63" s="15">
        <f t="shared" si="97"/>
        <v>6.1006513979199992</v>
      </c>
      <c r="P63" s="15">
        <f t="shared" si="97"/>
        <v>0.89755866276399998</v>
      </c>
      <c r="Q63" s="15">
        <f t="shared" si="97"/>
        <v>2.9707183670000001E-5</v>
      </c>
      <c r="R63" s="15">
        <f t="shared" si="97"/>
        <v>5.6566936556299998</v>
      </c>
      <c r="S63" s="15">
        <f t="shared" si="97"/>
        <v>9.4872204200999999</v>
      </c>
      <c r="T63" s="15">
        <f t="shared" si="97"/>
        <v>25891.655435519595</v>
      </c>
      <c r="U63" s="15">
        <f t="shared" si="97"/>
        <v>4.1941878985999996E-4</v>
      </c>
      <c r="V63" s="15">
        <f t="shared" si="97"/>
        <v>0.10958566801780001</v>
      </c>
      <c r="W63" s="15">
        <f t="shared" si="97"/>
        <v>6.5511498552000003E-2</v>
      </c>
      <c r="X63" s="15">
        <f t="shared" si="97"/>
        <v>11.058132119000001</v>
      </c>
      <c r="Y63" s="15">
        <f t="shared" si="97"/>
        <v>1082.0071038876001</v>
      </c>
      <c r="Z63" s="15">
        <f t="shared" si="97"/>
        <v>52.822380830499995</v>
      </c>
      <c r="AA63" s="15">
        <f t="shared" si="97"/>
        <v>0.11441843424630001</v>
      </c>
      <c r="AB63" s="15">
        <f t="shared" si="97"/>
        <v>5.7823450919800008</v>
      </c>
      <c r="AC63" s="15">
        <f t="shared" si="97"/>
        <v>16719.96481241842</v>
      </c>
      <c r="AD63" s="15">
        <f t="shared" si="97"/>
        <v>10.433242292599997</v>
      </c>
      <c r="AE63" s="15">
        <f t="shared" si="97"/>
        <v>3.1960503613510003</v>
      </c>
      <c r="AF63" s="15">
        <f t="shared" si="97"/>
        <v>1.3790801768149998</v>
      </c>
      <c r="AG63" s="15"/>
      <c r="AH63" s="15">
        <f t="shared" si="97"/>
        <v>1.7015408319200002E-2</v>
      </c>
      <c r="AI63" s="15">
        <f t="shared" si="97"/>
        <v>1.5448812335299999E-2</v>
      </c>
      <c r="AJ63" s="15">
        <f t="shared" si="97"/>
        <v>48.801566962300008</v>
      </c>
      <c r="AK63" s="15">
        <f t="shared" si="97"/>
        <v>31305.232418593121</v>
      </c>
      <c r="AL63" s="15">
        <f t="shared" si="97"/>
        <v>2001.5782612370258</v>
      </c>
      <c r="AM63" s="15">
        <f t="shared" si="97"/>
        <v>891.22989820750001</v>
      </c>
      <c r="AN63" s="15">
        <f t="shared" si="97"/>
        <v>5.4726828192230004</v>
      </c>
      <c r="AO63" s="15"/>
      <c r="AP63" s="15"/>
      <c r="AQ63" s="15"/>
      <c r="AR63" s="15"/>
      <c r="AS63" s="17"/>
      <c r="AT63" s="15">
        <f t="shared" ref="AT63:DN63" si="98">+AT3+AT5+AT8+AT9+AT11+AT12+AT14+AT15+AT16+AT17+AT18+AT19+AT20+AT21+AT22+AT23+AT24+AT25+AT26+AT28+AT30+AT31+AT33+AT34+AT35+AT36+AT37+AT39+AT40+AT41+AT42+AT43+AT44+AT46+AT47+AT49+AT50</f>
        <v>0</v>
      </c>
      <c r="AU63" s="15">
        <f t="shared" si="98"/>
        <v>0</v>
      </c>
      <c r="AV63" s="15">
        <f t="shared" si="98"/>
        <v>1161.0088347161968</v>
      </c>
      <c r="AW63" s="15">
        <f t="shared" si="98"/>
        <v>1741.2491306077636</v>
      </c>
      <c r="AX63" s="15">
        <f t="shared" si="98"/>
        <v>1741.2491306077636</v>
      </c>
      <c r="AY63" s="15">
        <f t="shared" si="98"/>
        <v>8.2193436336305794</v>
      </c>
      <c r="AZ63" s="15">
        <f t="shared" si="98"/>
        <v>0</v>
      </c>
      <c r="BA63" s="15">
        <f t="shared" si="98"/>
        <v>1.2937314367290018E-2</v>
      </c>
      <c r="BB63" s="15">
        <f t="shared" si="98"/>
        <v>1.8617129492110123E-2</v>
      </c>
      <c r="BC63" s="15">
        <f t="shared" si="98"/>
        <v>27326.512016641966</v>
      </c>
      <c r="BD63" s="15"/>
      <c r="BE63" s="15">
        <f t="shared" si="98"/>
        <v>9.4872048705054191</v>
      </c>
      <c r="BF63" s="15">
        <f t="shared" si="98"/>
        <v>235.44416208044649</v>
      </c>
      <c r="BG63" s="15">
        <f t="shared" si="98"/>
        <v>2.5048182819821695E-2</v>
      </c>
      <c r="BH63" s="15">
        <f t="shared" si="98"/>
        <v>7.9319038332533967E-2</v>
      </c>
      <c r="BI63" s="15"/>
      <c r="BJ63" s="15">
        <f t="shared" si="98"/>
        <v>6993568.6913104337</v>
      </c>
      <c r="BK63" s="15">
        <f t="shared" si="98"/>
        <v>6.1006501547004426</v>
      </c>
      <c r="BL63" s="15">
        <f t="shared" si="98"/>
        <v>8.6150390441420342E-6</v>
      </c>
      <c r="BM63" s="15">
        <f t="shared" si="98"/>
        <v>2.1091943691639411E-5</v>
      </c>
      <c r="BN63" s="15">
        <f t="shared" si="98"/>
        <v>0.89755881239792679</v>
      </c>
      <c r="BO63" s="15"/>
      <c r="BP63" s="15">
        <f t="shared" si="98"/>
        <v>11.058126582029356</v>
      </c>
      <c r="BQ63" s="15">
        <f t="shared" si="98"/>
        <v>10.433223713014558</v>
      </c>
      <c r="BR63" s="15">
        <f t="shared" si="98"/>
        <v>3.1960486226947169</v>
      </c>
      <c r="BS63" s="15">
        <f t="shared" si="98"/>
        <v>525082.52932375052</v>
      </c>
      <c r="BT63" s="15">
        <f t="shared" si="98"/>
        <v>5.6566795170650659</v>
      </c>
      <c r="BU63" s="15">
        <f t="shared" si="98"/>
        <v>7686.1611059790848</v>
      </c>
      <c r="BV63" s="15">
        <f t="shared" si="98"/>
        <v>840738.40013384877</v>
      </c>
      <c r="BW63" s="15">
        <f t="shared" si="98"/>
        <v>13576.644918790196</v>
      </c>
      <c r="BX63" s="15">
        <f t="shared" si="98"/>
        <v>2001.5529860204085</v>
      </c>
      <c r="BY63" s="15">
        <f t="shared" si="98"/>
        <v>779.91925875797256</v>
      </c>
      <c r="BZ63" s="15">
        <f t="shared" si="98"/>
        <v>0</v>
      </c>
      <c r="CA63" s="15">
        <f t="shared" si="98"/>
        <v>25891.498616433273</v>
      </c>
      <c r="CB63" s="15">
        <f t="shared" si="98"/>
        <v>25891.498616433273</v>
      </c>
      <c r="CC63" s="15"/>
      <c r="CD63" s="15"/>
      <c r="CE63" s="15">
        <f t="shared" si="98"/>
        <v>891.22928205421908</v>
      </c>
      <c r="CF63" s="15">
        <f t="shared" si="98"/>
        <v>9.22726003904725E-5</v>
      </c>
      <c r="CG63" s="15">
        <f t="shared" si="98"/>
        <v>3.0617951969774866E-4</v>
      </c>
      <c r="CH63" s="15">
        <f t="shared" si="98"/>
        <v>0</v>
      </c>
      <c r="CI63" s="15">
        <f t="shared" si="98"/>
        <v>11.930085195038338</v>
      </c>
      <c r="CJ63" s="15">
        <f t="shared" si="98"/>
        <v>0.11657306941626662</v>
      </c>
      <c r="CK63" s="15"/>
      <c r="CL63" s="15">
        <f t="shared" si="98"/>
        <v>2.935319105967126</v>
      </c>
      <c r="CM63" s="15">
        <f t="shared" si="98"/>
        <v>0</v>
      </c>
      <c r="CN63" s="15">
        <f t="shared" si="98"/>
        <v>2.8492286363200389E-2</v>
      </c>
      <c r="CO63" s="15">
        <f t="shared" si="98"/>
        <v>8.1093261528794883E-2</v>
      </c>
      <c r="CP63" s="15">
        <f t="shared" si="98"/>
        <v>2.1618755539829199E-2</v>
      </c>
      <c r="CQ63" s="15">
        <f t="shared" si="98"/>
        <v>4.389268004221844E-2</v>
      </c>
      <c r="CR63" s="15">
        <f t="shared" si="98"/>
        <v>1082.0076718343164</v>
      </c>
      <c r="CS63" s="15"/>
      <c r="CT63" s="15">
        <f t="shared" si="98"/>
        <v>58.426023538939042</v>
      </c>
      <c r="CU63" s="15">
        <f t="shared" si="98"/>
        <v>31.830947187204291</v>
      </c>
      <c r="CV63" s="15">
        <f t="shared" si="98"/>
        <v>0</v>
      </c>
      <c r="CW63" s="15">
        <f t="shared" si="98"/>
        <v>4.6911480468482106E-2</v>
      </c>
      <c r="CX63" s="15">
        <f t="shared" si="98"/>
        <v>6.7506850345078376E-2</v>
      </c>
      <c r="CY63" s="15"/>
      <c r="CZ63" s="15">
        <f t="shared" si="98"/>
        <v>504975.01831393066</v>
      </c>
      <c r="DA63" s="15">
        <f t="shared" si="98"/>
        <v>56108.331432293686</v>
      </c>
      <c r="DB63" s="15">
        <f t="shared" si="98"/>
        <v>561083.34974622447</v>
      </c>
      <c r="DC63" s="15">
        <f t="shared" si="98"/>
        <v>0</v>
      </c>
      <c r="DD63" s="15">
        <f t="shared" si="98"/>
        <v>3740.6142013818953</v>
      </c>
      <c r="DE63" s="15"/>
      <c r="DF63" s="15">
        <f t="shared" si="98"/>
        <v>1.3790796375271281</v>
      </c>
      <c r="DG63" s="15"/>
      <c r="DH63" s="15">
        <f t="shared" si="98"/>
        <v>1.7015449329876239E-2</v>
      </c>
      <c r="DI63" s="15">
        <f t="shared" si="98"/>
        <v>1.544916663543734E-2</v>
      </c>
      <c r="DJ63" s="15">
        <f t="shared" si="98"/>
        <v>48.801491443947434</v>
      </c>
      <c r="DK63" s="15">
        <f t="shared" si="98"/>
        <v>47.592785560829277</v>
      </c>
      <c r="DL63" s="15">
        <f t="shared" si="98"/>
        <v>1502434.2661810655</v>
      </c>
      <c r="DM63" s="15">
        <f t="shared" si="98"/>
        <v>64.390207667496526</v>
      </c>
      <c r="DN63" s="15">
        <f t="shared" si="98"/>
        <v>167.97439789498807</v>
      </c>
      <c r="DO63" s="15">
        <f t="shared" ref="DO63:ET63" si="99">+DO3+DO5+DO8+DO9+DO11+DO12+DO14+DO15+DO16+DO17+DO18+DO19+DO20+DO21+DO22+DO23+DO24+DO25+DO26+DO28+DO30+DO31+DO33+DO34+DO35+DO36+DO37+DO39+DO40+DO41+DO42+DO43+DO44+DO46+DO47+DO49+DO50</f>
        <v>406.91082738859149</v>
      </c>
      <c r="DP63" s="15">
        <f t="shared" si="99"/>
        <v>95.185557894106253</v>
      </c>
      <c r="DQ63" s="15">
        <f t="shared" si="99"/>
        <v>196.69811879033358</v>
      </c>
      <c r="DR63" s="15">
        <f t="shared" si="99"/>
        <v>2.0970993100635456E-5</v>
      </c>
      <c r="DS63" s="15">
        <f t="shared" si="99"/>
        <v>22.396592955020729</v>
      </c>
      <c r="DT63" s="15">
        <f t="shared" si="99"/>
        <v>9535.3597675119254</v>
      </c>
      <c r="DU63" s="15">
        <f t="shared" si="99"/>
        <v>9433.1015157154343</v>
      </c>
      <c r="DV63" s="15">
        <f t="shared" si="99"/>
        <v>102.258251796491</v>
      </c>
      <c r="DW63" s="15">
        <f t="shared" si="99"/>
        <v>0</v>
      </c>
      <c r="DX63" s="15">
        <f t="shared" si="99"/>
        <v>0</v>
      </c>
      <c r="DY63" s="15">
        <f t="shared" si="99"/>
        <v>2468.0329204764957</v>
      </c>
      <c r="DZ63" s="15">
        <f t="shared" si="99"/>
        <v>0</v>
      </c>
      <c r="EA63" s="15">
        <f t="shared" si="99"/>
        <v>1140.7209941083111</v>
      </c>
      <c r="EB63" s="15">
        <f t="shared" si="99"/>
        <v>271.55868756316482</v>
      </c>
      <c r="EC63" s="15">
        <f t="shared" si="99"/>
        <v>155.16865081170849</v>
      </c>
      <c r="ED63" s="15">
        <f t="shared" si="99"/>
        <v>2851.80740720222</v>
      </c>
      <c r="EE63" s="15">
        <f t="shared" si="99"/>
        <v>5.7777244263609626</v>
      </c>
      <c r="EF63" s="15">
        <f t="shared" si="99"/>
        <v>791801.9582091812</v>
      </c>
      <c r="EG63" s="15">
        <f t="shared" si="99"/>
        <v>148.37741625154152</v>
      </c>
      <c r="EH63" s="15">
        <f t="shared" si="99"/>
        <v>1396.2869509457917</v>
      </c>
      <c r="EI63" s="15">
        <f t="shared" si="99"/>
        <v>2.04829389815749E-7</v>
      </c>
      <c r="EJ63" s="15">
        <f t="shared" si="99"/>
        <v>58665.041154987463</v>
      </c>
      <c r="EK63" s="15">
        <f t="shared" si="99"/>
        <v>58098.058211401476</v>
      </c>
      <c r="EL63" s="15">
        <f t="shared" si="99"/>
        <v>5.4726836541035437</v>
      </c>
      <c r="EM63" s="15">
        <f t="shared" si="99"/>
        <v>0</v>
      </c>
      <c r="EN63" s="15">
        <f t="shared" si="99"/>
        <v>0</v>
      </c>
      <c r="EO63" s="15">
        <f t="shared" si="99"/>
        <v>27143.872168615588</v>
      </c>
      <c r="EP63" s="15">
        <f t="shared" si="99"/>
        <v>16719.750920220875</v>
      </c>
      <c r="EQ63" s="15">
        <f t="shared" si="99"/>
        <v>74.513954732582704</v>
      </c>
      <c r="ER63" s="15">
        <f t="shared" si="99"/>
        <v>2389751.4937348599</v>
      </c>
      <c r="ES63" s="15">
        <f t="shared" si="99"/>
        <v>31304.627432731137</v>
      </c>
      <c r="ET63" s="15">
        <f t="shared" si="99"/>
        <v>22231.323916489786</v>
      </c>
      <c r="EU63" s="17"/>
      <c r="EW63" s="17"/>
      <c r="EX63" s="17"/>
      <c r="EY63" s="17"/>
      <c r="EZ63" s="17"/>
      <c r="FA63" s="17"/>
      <c r="FB63" s="17"/>
      <c r="FC63" s="17"/>
      <c r="FD63" s="17"/>
      <c r="FE63" s="17"/>
      <c r="FG63" s="17"/>
      <c r="FH63" s="17"/>
      <c r="FI63" s="17"/>
      <c r="FJ63" s="17"/>
      <c r="FK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C63" s="17"/>
      <c r="GD63" s="17"/>
      <c r="GE63" s="17"/>
      <c r="GF63" s="17"/>
      <c r="GG63" s="17"/>
      <c r="GH63" s="17"/>
      <c r="GI63" s="17"/>
      <c r="GJ63" s="17"/>
      <c r="GK63" s="17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V63"/>
  <sheetViews>
    <sheetView zoomScale="85" zoomScaleNormal="85" workbookViewId="0">
      <pane xSplit="1" ySplit="2" topLeftCell="AT3" activePane="bottomRight" state="frozen"/>
      <selection pane="topRight" activeCell="AY55" sqref="AY55"/>
      <selection pane="bottomLeft" activeCell="AY55" sqref="AY55"/>
      <selection pane="bottomRight" activeCell="AT2" sqref="AT2"/>
    </sheetView>
  </sheetViews>
  <sheetFormatPr defaultRowHeight="14.4" x14ac:dyDescent="0.3"/>
  <cols>
    <col min="1" max="1" width="19.5546875" customWidth="1"/>
    <col min="2" max="2" width="9.33203125" style="15" customWidth="1"/>
    <col min="3" max="4" width="6.6640625" style="15" bestFit="1" customWidth="1"/>
    <col min="5" max="6" width="7.6640625" style="15" bestFit="1" customWidth="1"/>
    <col min="7" max="7" width="5.6640625" style="15" bestFit="1" customWidth="1"/>
    <col min="8" max="8" width="7.6640625" style="15" bestFit="1" customWidth="1"/>
    <col min="9" max="12" width="9" customWidth="1"/>
    <col min="13" max="28" width="9" style="17" customWidth="1"/>
    <col min="29" max="29" width="15.44140625" bestFit="1" customWidth="1"/>
    <col min="30" max="30" width="8.6640625" style="17" customWidth="1"/>
    <col min="31" max="31" width="9" style="17" customWidth="1"/>
    <col min="32" max="117" width="9" style="28" customWidth="1"/>
  </cols>
  <sheetData>
    <row r="1" spans="1:152" x14ac:dyDescent="0.3">
      <c r="A1" s="17"/>
      <c r="B1" s="15" t="s">
        <v>650</v>
      </c>
      <c r="I1" s="17"/>
      <c r="J1" s="17"/>
      <c r="K1" s="17"/>
      <c r="L1" s="17"/>
      <c r="AC1" s="17" t="s">
        <v>651</v>
      </c>
      <c r="DN1" s="17"/>
      <c r="DO1" s="17" t="s">
        <v>343</v>
      </c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</row>
    <row r="2" spans="1:152" x14ac:dyDescent="0.3">
      <c r="A2" s="17" t="s">
        <v>155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I2" s="17" t="s">
        <v>345</v>
      </c>
      <c r="J2" s="17" t="s">
        <v>394</v>
      </c>
      <c r="K2" s="17" t="s">
        <v>41</v>
      </c>
      <c r="L2" s="17" t="s">
        <v>397</v>
      </c>
      <c r="M2" s="17" t="s">
        <v>398</v>
      </c>
      <c r="N2" s="17" t="s">
        <v>400</v>
      </c>
      <c r="O2" s="17" t="s">
        <v>401</v>
      </c>
      <c r="P2" s="17" t="s">
        <v>403</v>
      </c>
      <c r="Q2" s="17" t="s">
        <v>404</v>
      </c>
      <c r="R2" s="17" t="s">
        <v>405</v>
      </c>
      <c r="S2" s="17" t="s">
        <v>350</v>
      </c>
      <c r="T2" s="17" t="s">
        <v>289</v>
      </c>
      <c r="U2" s="17" t="s">
        <v>389</v>
      </c>
      <c r="V2" s="17" t="s">
        <v>390</v>
      </c>
      <c r="W2" s="17" t="s">
        <v>391</v>
      </c>
      <c r="X2" s="17" t="s">
        <v>392</v>
      </c>
      <c r="Y2" s="17" t="s">
        <v>286</v>
      </c>
      <c r="Z2" s="17" t="s">
        <v>396</v>
      </c>
      <c r="AA2" s="17" t="s">
        <v>381</v>
      </c>
      <c r="AC2" s="28" t="s">
        <v>329</v>
      </c>
      <c r="AD2" s="28" t="s">
        <v>352</v>
      </c>
      <c r="AE2" s="28" t="s">
        <v>31</v>
      </c>
      <c r="AF2" s="28" t="s">
        <v>33</v>
      </c>
      <c r="AG2" s="28" t="s">
        <v>35</v>
      </c>
      <c r="AH2" s="28" t="s">
        <v>37</v>
      </c>
      <c r="AI2" s="28" t="s">
        <v>39</v>
      </c>
      <c r="AJ2" s="28" t="s">
        <v>354</v>
      </c>
      <c r="AK2" s="28" t="s">
        <v>277</v>
      </c>
      <c r="AL2" s="28" t="s">
        <v>278</v>
      </c>
      <c r="AM2" s="28" t="s">
        <v>43</v>
      </c>
      <c r="AN2" s="28" t="s">
        <v>371</v>
      </c>
      <c r="AO2" s="28" t="s">
        <v>372</v>
      </c>
      <c r="AP2" s="28" t="s">
        <v>45</v>
      </c>
      <c r="AQ2" s="28" t="s">
        <v>49</v>
      </c>
      <c r="AR2" s="28" t="s">
        <v>51</v>
      </c>
      <c r="AS2" s="28" t="s">
        <v>53</v>
      </c>
      <c r="AT2" s="28" t="s">
        <v>357</v>
      </c>
      <c r="AU2" s="28" t="s">
        <v>381</v>
      </c>
      <c r="AV2" s="28" t="s">
        <v>55</v>
      </c>
      <c r="AW2" s="28" t="s">
        <v>358</v>
      </c>
      <c r="AX2" s="28" t="s">
        <v>57</v>
      </c>
      <c r="AY2" s="28" t="s">
        <v>59</v>
      </c>
      <c r="AZ2" s="28" t="s">
        <v>359</v>
      </c>
      <c r="BA2" s="28" t="s">
        <v>360</v>
      </c>
      <c r="BB2" s="28" t="s">
        <v>382</v>
      </c>
      <c r="BC2" s="28" t="s">
        <v>285</v>
      </c>
      <c r="BD2" s="28" t="s">
        <v>63</v>
      </c>
      <c r="BE2" s="28" t="s">
        <v>65</v>
      </c>
      <c r="BF2" s="28" t="s">
        <v>67</v>
      </c>
      <c r="BG2" s="28" t="s">
        <v>361</v>
      </c>
      <c r="BH2" s="28" t="s">
        <v>362</v>
      </c>
      <c r="BI2" s="28" t="s">
        <v>69</v>
      </c>
      <c r="BJ2" s="28" t="s">
        <v>385</v>
      </c>
      <c r="BK2" s="28" t="s">
        <v>386</v>
      </c>
      <c r="BL2" s="28" t="s">
        <v>71</v>
      </c>
      <c r="BM2" s="28" t="s">
        <v>363</v>
      </c>
      <c r="BN2" s="28" t="s">
        <v>73</v>
      </c>
      <c r="BO2" s="28" t="s">
        <v>75</v>
      </c>
      <c r="BP2" s="28" t="s">
        <v>77</v>
      </c>
      <c r="BQ2" s="28" t="s">
        <v>387</v>
      </c>
      <c r="BR2" s="28" t="s">
        <v>388</v>
      </c>
      <c r="BS2" s="28" t="s">
        <v>364</v>
      </c>
      <c r="BT2" s="28" t="s">
        <v>79</v>
      </c>
      <c r="BU2" s="28" t="s">
        <v>81</v>
      </c>
      <c r="BV2" s="28" t="s">
        <v>156</v>
      </c>
      <c r="BW2" s="28" t="s">
        <v>85</v>
      </c>
      <c r="BX2" s="28" t="s">
        <v>87</v>
      </c>
      <c r="BY2" s="28" t="s">
        <v>365</v>
      </c>
      <c r="BZ2" s="28" t="s">
        <v>389</v>
      </c>
      <c r="CA2" s="28" t="s">
        <v>390</v>
      </c>
      <c r="CB2" s="28" t="s">
        <v>391</v>
      </c>
      <c r="CC2" s="28" t="s">
        <v>392</v>
      </c>
      <c r="CD2" s="28" t="s">
        <v>286</v>
      </c>
      <c r="CE2" s="28" t="s">
        <v>89</v>
      </c>
      <c r="CF2" s="28" t="s">
        <v>91</v>
      </c>
      <c r="CG2" s="28" t="s">
        <v>93</v>
      </c>
      <c r="CH2" s="28" t="s">
        <v>95</v>
      </c>
      <c r="CI2" s="28" t="s">
        <v>97</v>
      </c>
      <c r="CJ2" s="28" t="s">
        <v>99</v>
      </c>
      <c r="CK2" s="28" t="s">
        <v>101</v>
      </c>
      <c r="CL2" s="28" t="s">
        <v>393</v>
      </c>
      <c r="CM2" s="28" t="s">
        <v>103</v>
      </c>
      <c r="CN2" s="28" t="s">
        <v>157</v>
      </c>
      <c r="CO2" s="28" t="s">
        <v>158</v>
      </c>
      <c r="CP2" s="28" t="s">
        <v>105</v>
      </c>
      <c r="CQ2" s="28" t="s">
        <v>109</v>
      </c>
      <c r="CR2" s="28" t="s">
        <v>111</v>
      </c>
      <c r="CS2" s="28" t="s">
        <v>113</v>
      </c>
      <c r="CT2" s="28" t="s">
        <v>115</v>
      </c>
      <c r="CU2" s="28" t="s">
        <v>117</v>
      </c>
      <c r="CV2" s="28" t="s">
        <v>119</v>
      </c>
      <c r="CW2" s="28" t="s">
        <v>121</v>
      </c>
      <c r="CX2" s="28" t="s">
        <v>123</v>
      </c>
      <c r="CY2" s="28" t="s">
        <v>125</v>
      </c>
      <c r="CZ2" s="28" t="s">
        <v>127</v>
      </c>
      <c r="DA2" s="28" t="s">
        <v>129</v>
      </c>
      <c r="DB2" s="28" t="s">
        <v>131</v>
      </c>
      <c r="DC2" s="28" t="s">
        <v>135</v>
      </c>
      <c r="DD2" s="28" t="s">
        <v>137</v>
      </c>
      <c r="DE2" s="28" t="s">
        <v>139</v>
      </c>
      <c r="DF2" s="28" t="s">
        <v>141</v>
      </c>
      <c r="DG2" s="28" t="s">
        <v>143</v>
      </c>
      <c r="DH2" s="28" t="s">
        <v>288</v>
      </c>
      <c r="DI2" s="28" t="s">
        <v>147</v>
      </c>
      <c r="DJ2" s="28" t="s">
        <v>149</v>
      </c>
      <c r="DK2" s="28" t="s">
        <v>289</v>
      </c>
      <c r="DL2" s="28" t="s">
        <v>151</v>
      </c>
      <c r="DN2" s="28" t="s">
        <v>364</v>
      </c>
      <c r="DO2" s="17" t="s">
        <v>49</v>
      </c>
      <c r="DP2" s="17" t="s">
        <v>75</v>
      </c>
      <c r="DQ2" s="17" t="s">
        <v>156</v>
      </c>
      <c r="DR2" s="17" t="s">
        <v>157</v>
      </c>
      <c r="DS2" s="17" t="s">
        <v>158</v>
      </c>
      <c r="DT2" s="17" t="s">
        <v>135</v>
      </c>
      <c r="DU2" s="17" t="s">
        <v>159</v>
      </c>
      <c r="DV2" s="17" t="s">
        <v>345</v>
      </c>
      <c r="DW2" s="17" t="s">
        <v>394</v>
      </c>
      <c r="DX2" s="17" t="s">
        <v>41</v>
      </c>
      <c r="DY2" s="17" t="s">
        <v>397</v>
      </c>
      <c r="DZ2" s="17" t="s">
        <v>398</v>
      </c>
      <c r="EA2" s="17" t="s">
        <v>400</v>
      </c>
      <c r="EB2" s="17" t="s">
        <v>401</v>
      </c>
      <c r="EC2" s="17" t="s">
        <v>403</v>
      </c>
      <c r="ED2" s="17" t="s">
        <v>404</v>
      </c>
      <c r="EE2" s="17" t="s">
        <v>405</v>
      </c>
      <c r="EF2" s="17" t="s">
        <v>350</v>
      </c>
      <c r="EG2" s="17" t="s">
        <v>289</v>
      </c>
      <c r="EH2" s="17" t="s">
        <v>389</v>
      </c>
      <c r="EI2" s="17" t="s">
        <v>390</v>
      </c>
      <c r="EJ2" s="17" t="s">
        <v>391</v>
      </c>
      <c r="EK2" s="17" t="s">
        <v>392</v>
      </c>
      <c r="EL2" s="17" t="s">
        <v>286</v>
      </c>
      <c r="EM2" s="17" t="s">
        <v>396</v>
      </c>
      <c r="EN2" s="17" t="s">
        <v>381</v>
      </c>
      <c r="EO2" s="17"/>
      <c r="EP2" s="17"/>
      <c r="EQ2" s="17"/>
      <c r="ER2" s="17"/>
      <c r="ES2" s="17"/>
      <c r="ET2" s="17"/>
      <c r="EU2" s="17"/>
      <c r="EV2" s="17"/>
    </row>
    <row r="3" spans="1:152" x14ac:dyDescent="0.3">
      <c r="A3" s="15" t="s">
        <v>169</v>
      </c>
      <c r="B3" s="17">
        <v>15028.522408000001</v>
      </c>
      <c r="C3" s="17">
        <v>129.69056176000001</v>
      </c>
      <c r="D3" s="17">
        <v>250.12813915999999</v>
      </c>
      <c r="E3" s="17">
        <v>2282.4378548</v>
      </c>
      <c r="F3" s="17">
        <v>2279.2012860999998</v>
      </c>
      <c r="G3" s="17">
        <v>47.235372869000003</v>
      </c>
      <c r="H3" s="17">
        <v>2353.1112994999999</v>
      </c>
      <c r="I3" s="17">
        <v>274.39903889999999</v>
      </c>
      <c r="J3" s="17">
        <v>10.145033121999999</v>
      </c>
      <c r="K3" s="17">
        <v>65.432603924999995</v>
      </c>
      <c r="L3" s="17">
        <v>18.840780307999999</v>
      </c>
      <c r="M3" s="17">
        <v>5.8802789999999995E-4</v>
      </c>
      <c r="N3" s="17">
        <v>187.60262703999999</v>
      </c>
      <c r="O3" s="17">
        <v>4.0350001999999996E-3</v>
      </c>
      <c r="P3" s="5">
        <v>4.3499832E-3</v>
      </c>
      <c r="Q3" s="5">
        <v>36.897554057999997</v>
      </c>
      <c r="R3" s="17">
        <v>4.7487540000000001E-4</v>
      </c>
      <c r="S3" s="17">
        <v>25.443103763</v>
      </c>
      <c r="T3" s="17">
        <v>12.576620905</v>
      </c>
      <c r="U3" s="17">
        <v>3.4670173966000002</v>
      </c>
      <c r="V3" s="17">
        <v>6.5634281999999997E-3</v>
      </c>
      <c r="W3" s="17">
        <v>8.2514539100000006E-2</v>
      </c>
      <c r="X3" s="17">
        <v>5.36438178E-2</v>
      </c>
      <c r="Y3" s="17">
        <v>9.4460005284000008</v>
      </c>
      <c r="Z3" s="17">
        <v>0.1209973815</v>
      </c>
      <c r="AA3" s="17">
        <v>3.6876398101999999</v>
      </c>
      <c r="AC3" s="28" t="s">
        <v>169</v>
      </c>
      <c r="AD3" s="28">
        <v>0</v>
      </c>
      <c r="AE3" s="28">
        <v>130.37602563689401</v>
      </c>
      <c r="AF3" s="28">
        <v>10.1417290649138</v>
      </c>
      <c r="AG3" s="28">
        <v>274.309759230113</v>
      </c>
      <c r="AH3" s="28">
        <v>274.309759230113</v>
      </c>
      <c r="AI3" s="28">
        <v>114.857608796359</v>
      </c>
      <c r="AJ3" s="28">
        <v>0</v>
      </c>
      <c r="AK3" s="28">
        <v>65.411693143727803</v>
      </c>
      <c r="AL3" s="28">
        <v>0.120958779844349</v>
      </c>
      <c r="AM3" s="28">
        <v>18.834653080936999</v>
      </c>
      <c r="AN3" s="28">
        <v>1.41094525164106E-4</v>
      </c>
      <c r="AO3" s="28">
        <v>4.46801690669488E-4</v>
      </c>
      <c r="AP3" s="28">
        <v>719.29763709681697</v>
      </c>
      <c r="AQ3" s="28">
        <v>15023.2757136857</v>
      </c>
      <c r="AR3" s="28">
        <v>195.39444834468401</v>
      </c>
      <c r="AS3" s="28">
        <v>74.450804958045893</v>
      </c>
      <c r="AT3" s="28">
        <v>122.4130691411</v>
      </c>
      <c r="AU3" s="28">
        <v>3.6864385520618699</v>
      </c>
      <c r="AV3" s="28">
        <v>0</v>
      </c>
      <c r="AW3" s="28">
        <v>0</v>
      </c>
      <c r="AX3" s="28">
        <v>187.54157541808399</v>
      </c>
      <c r="AY3" s="28">
        <v>187.54157541808399</v>
      </c>
      <c r="AZ3" s="28">
        <v>116.73934346257499</v>
      </c>
      <c r="BA3" s="28">
        <v>0</v>
      </c>
      <c r="BB3" s="28">
        <v>1.6134064737932999E-3</v>
      </c>
      <c r="BC3" s="28">
        <v>2.01675814387141E-3</v>
      </c>
      <c r="BD3" s="28">
        <v>0</v>
      </c>
      <c r="BE3" s="28">
        <v>25.067895943213301</v>
      </c>
      <c r="BF3" s="28">
        <v>7.1411024702418704</v>
      </c>
      <c r="BG3" s="28">
        <v>0</v>
      </c>
      <c r="BH3" s="28">
        <v>268.35370798078799</v>
      </c>
      <c r="BI3" s="28">
        <v>32.230988892876297</v>
      </c>
      <c r="BJ3" s="28">
        <v>1.4351693244376801E-3</v>
      </c>
      <c r="BK3" s="28">
        <v>2.9138249899414099E-3</v>
      </c>
      <c r="BL3" s="28">
        <v>0</v>
      </c>
      <c r="BM3" s="28">
        <v>164.34802803092299</v>
      </c>
      <c r="BN3" s="28">
        <v>36.885580907987197</v>
      </c>
      <c r="BO3" s="28">
        <v>129.63707484129401</v>
      </c>
      <c r="BP3" s="28">
        <v>0</v>
      </c>
      <c r="BQ3" s="28">
        <v>1.9465413131941099E-4</v>
      </c>
      <c r="BR3" s="28">
        <v>2.8011239073066598E-4</v>
      </c>
      <c r="BS3" s="28">
        <v>2557.2215262598002</v>
      </c>
      <c r="BT3" s="28">
        <v>225.033024100045</v>
      </c>
      <c r="BU3" s="28">
        <v>25.003662968413199</v>
      </c>
      <c r="BV3" s="28">
        <v>250.036687068459</v>
      </c>
      <c r="BW3" s="28">
        <v>0.200598522437474</v>
      </c>
      <c r="BX3" s="28">
        <v>71.506082695023593</v>
      </c>
      <c r="BY3" s="28">
        <v>0</v>
      </c>
      <c r="BZ3" s="28">
        <v>3.4658973945567801</v>
      </c>
      <c r="CA3" s="28">
        <v>6.56197748129433E-3</v>
      </c>
      <c r="CB3" s="28">
        <v>8.2495833435076604E-2</v>
      </c>
      <c r="CC3" s="28">
        <v>5.3631594383976099E-2</v>
      </c>
      <c r="CD3" s="28">
        <v>9.4429362014142608</v>
      </c>
      <c r="CE3" s="28">
        <v>0.25062391970766701</v>
      </c>
      <c r="CF3" s="28">
        <v>231.56429049406901</v>
      </c>
      <c r="CG3" s="28">
        <v>0.22784002832939201</v>
      </c>
      <c r="CH3" s="28">
        <v>6.7554566526122004</v>
      </c>
      <c r="CI3" s="28">
        <v>127.11507361012301</v>
      </c>
      <c r="CJ3" s="28">
        <v>0.20505605339594399</v>
      </c>
      <c r="CK3" s="28">
        <v>0</v>
      </c>
      <c r="CL3" s="28">
        <v>4.0335138169171598E-4</v>
      </c>
      <c r="CM3" s="28">
        <v>22.033267724885199</v>
      </c>
      <c r="CN3" s="28">
        <v>2281.6359214702802</v>
      </c>
      <c r="CO3" s="28">
        <v>2278.4000571859001</v>
      </c>
      <c r="CP3" s="28">
        <v>3.2358642843741898</v>
      </c>
      <c r="CQ3" s="28">
        <v>0.25745921691826901</v>
      </c>
      <c r="CR3" s="28">
        <v>0</v>
      </c>
      <c r="CS3" s="28">
        <v>55.748282898196003</v>
      </c>
      <c r="CT3" s="28">
        <v>2.1416959808638798</v>
      </c>
      <c r="CU3" s="28">
        <v>842.38926797731403</v>
      </c>
      <c r="CV3" s="28">
        <v>3.4175994821342899</v>
      </c>
      <c r="CW3" s="28">
        <v>4.3289607147384501</v>
      </c>
      <c r="CX3" s="28">
        <v>1203.4133771612101</v>
      </c>
      <c r="CY3" s="28">
        <v>29.425249756374701</v>
      </c>
      <c r="CZ3" s="28">
        <v>0.77465617575246504</v>
      </c>
      <c r="DA3" s="28">
        <v>9.3414395897198492</v>
      </c>
      <c r="DB3" s="28">
        <v>0</v>
      </c>
      <c r="DC3" s="28">
        <v>47.220662020646202</v>
      </c>
      <c r="DD3" s="28">
        <v>0.91730269973228995</v>
      </c>
      <c r="DE3" s="28">
        <v>0</v>
      </c>
      <c r="DF3" s="28">
        <v>0</v>
      </c>
      <c r="DG3" s="28">
        <v>39.522575614806399</v>
      </c>
      <c r="DH3" s="28">
        <v>25.4348313765447</v>
      </c>
      <c r="DI3" s="28">
        <v>3.1430719086916099</v>
      </c>
      <c r="DJ3" s="28">
        <v>2352.35973643744</v>
      </c>
      <c r="DK3" s="28">
        <v>12.572526161051201</v>
      </c>
      <c r="DL3" s="28">
        <v>13.5950539995713</v>
      </c>
      <c r="DN3" s="26">
        <f t="shared" ref="DN3:DN34" si="0">BS3/DJ3</f>
        <v>1.0870877811114961</v>
      </c>
      <c r="DO3" s="40">
        <f t="shared" ref="DO3:DO34" si="1">(AQ3-B3)/(B3+1E-50)</f>
        <v>-3.4911577944002749E-4</v>
      </c>
      <c r="DP3" s="40">
        <f t="shared" ref="DP3:DP34" si="2">(BO3-C3)/(C3+1E-50)</f>
        <v>-4.1241951596277546E-4</v>
      </c>
      <c r="DQ3" s="40">
        <f t="shared" ref="DQ3:DQ34" si="3">(BV3-D3)/(D3+1E-50)</f>
        <v>-3.6562096471076091E-4</v>
      </c>
      <c r="DR3" s="40">
        <f t="shared" ref="DR3:DR34" si="4">(CN3-E3)/(E3+1E-50)</f>
        <v>-3.513494696178832E-4</v>
      </c>
      <c r="DS3" s="40">
        <f t="shared" ref="DS3:DS34" si="5">(CO3-F3)/(F3+1E-50)</f>
        <v>-3.5153933923525539E-4</v>
      </c>
      <c r="DT3" s="40">
        <f t="shared" ref="DT3:DT34" si="6">(DC3-G3)/(G3+1E-50)</f>
        <v>-3.1143711714944658E-4</v>
      </c>
      <c r="DU3" s="40">
        <f t="shared" ref="DU3:DU34" si="7">(DJ3-H3)/(H3+1E-50)</f>
        <v>-3.1939120887292875E-4</v>
      </c>
      <c r="DV3" s="40">
        <f t="shared" ref="DV3:DV34" si="8">(AH3-I3)/(I3+1E-50)</f>
        <v>-3.2536436805643469E-4</v>
      </c>
      <c r="DW3" s="40">
        <f t="shared" ref="DW3:DW34" si="9">(AF3-J3)/(J3+1E-50)</f>
        <v>-3.2568223745212262E-4</v>
      </c>
      <c r="DX3" s="40">
        <f t="shared" ref="DX3:DX34" si="10">(AK3-K3)/(K3+1E-50)</f>
        <v>-3.1957739747237915E-4</v>
      </c>
      <c r="DY3" s="40">
        <f t="shared" ref="DY3:DY34" si="11">(AM3-L3)/(L3+1E-50)</f>
        <v>-3.2521089693928075E-4</v>
      </c>
      <c r="DZ3" s="40">
        <f t="shared" ref="DZ3:DZ34" si="12">(AN3+AO3-M3)/(M3+1E-50)</f>
        <v>-2.2394203813446871E-4</v>
      </c>
      <c r="EA3" s="40">
        <f t="shared" ref="EA3:EA34" si="13">(AY3-N3)/(N3+1E-50)</f>
        <v>-3.2543052770245121E-4</v>
      </c>
      <c r="EB3" s="40">
        <f t="shared" ref="EB3:EB34" si="14">(BB3+BC3+CL3-O3)/(O3+1E-50)</f>
        <v>-3.6783161586294787E-4</v>
      </c>
      <c r="EC3" s="40">
        <f t="shared" ref="EC3:EC34" si="15">(BJ3+BK3-P3)/(P3+1E-50)</f>
        <v>-2.2733090576311147E-4</v>
      </c>
      <c r="ED3" s="40">
        <f t="shared" ref="ED3:ED34" si="16">(BN3-Q3)/(Q3+1E-50)</f>
        <v>-3.2449711961879418E-4</v>
      </c>
      <c r="EE3" s="40">
        <f t="shared" ref="EE3:EE34" si="17">(BQ3+BR3-R3)/(R3+1E-50)</f>
        <v>-2.2927687962583028E-4</v>
      </c>
      <c r="EF3" s="40">
        <f t="shared" ref="EF3:EF34" si="18">(DH3-S3)/(S3+1E-50)</f>
        <v>-3.2513275630033427E-4</v>
      </c>
      <c r="EG3" s="40">
        <f t="shared" ref="EG3:EG34" si="19">(DK3-T3)/(T3+1E-50)</f>
        <v>-3.2558379390856872E-4</v>
      </c>
      <c r="EH3" s="40">
        <f t="shared" ref="EH3:EH34" si="20">(BZ3-U3)/(U3+1E-50)</f>
        <v>-3.2304482934478488E-4</v>
      </c>
      <c r="EI3" s="40">
        <f t="shared" ref="EI3:EI34" si="21">(CA3-V3)/(V3+1E-50)</f>
        <v>-2.2103063543373462E-4</v>
      </c>
      <c r="EJ3" s="40">
        <f t="shared" ref="EJ3:EJ34" si="22">(CB3-W3)/(W3+1E-50)</f>
        <v>-2.2669538153430543E-4</v>
      </c>
      <c r="EK3" s="40">
        <f t="shared" ref="EK3:EK34" si="23">(CC3-X3)/(X3+1E-50)</f>
        <v>-2.2786252964831922E-4</v>
      </c>
      <c r="EL3" s="40">
        <f t="shared" ref="EL3:EL34" si="24">(CD3-Y3)/(Y3+1E-50)</f>
        <v>-3.2440470191875406E-4</v>
      </c>
      <c r="EM3" s="40">
        <f t="shared" ref="EM3:EM34" si="25">(AL3-Z3)/(Z3+1E-50)</f>
        <v>-3.1902885147150833E-4</v>
      </c>
      <c r="EN3" s="40">
        <f t="shared" ref="EN3:EN34" si="26">(AU3-AA3)/(AA3+1E-50)</f>
        <v>-3.257525680266587E-4</v>
      </c>
      <c r="EO3" s="17"/>
      <c r="EP3" s="13"/>
      <c r="EQ3" s="13"/>
      <c r="ER3" s="13"/>
      <c r="ES3" s="13"/>
      <c r="ET3" s="13"/>
      <c r="EU3" s="13"/>
      <c r="EV3" s="13"/>
    </row>
    <row r="4" spans="1:152" x14ac:dyDescent="0.3">
      <c r="A4" s="15" t="s">
        <v>171</v>
      </c>
      <c r="B4" s="17">
        <v>16567.820947</v>
      </c>
      <c r="C4" s="17">
        <v>134.70188587999999</v>
      </c>
      <c r="D4" s="17">
        <v>278.20380755999997</v>
      </c>
      <c r="E4" s="17">
        <v>2416.3045407</v>
      </c>
      <c r="F4" s="17">
        <v>2411.5673409999999</v>
      </c>
      <c r="G4" s="17">
        <v>49.287819826000003</v>
      </c>
      <c r="H4" s="17">
        <v>2639.5289521999998</v>
      </c>
      <c r="I4" s="17">
        <v>301.94391936</v>
      </c>
      <c r="J4" s="17">
        <v>11.163426298999999</v>
      </c>
      <c r="K4" s="17">
        <v>73.356300859000001</v>
      </c>
      <c r="L4" s="17">
        <v>20.732066240999998</v>
      </c>
      <c r="M4" s="17">
        <v>7.1774839999999996E-4</v>
      </c>
      <c r="N4" s="17">
        <v>206.43464681</v>
      </c>
      <c r="O4" s="17">
        <v>4.2403887999999997E-3</v>
      </c>
      <c r="P4" s="17">
        <v>5.3288881999999996E-3</v>
      </c>
      <c r="Q4" s="17">
        <v>40.725238552</v>
      </c>
      <c r="R4" s="17">
        <v>5.6961730000000001E-4</v>
      </c>
      <c r="S4" s="17">
        <v>27.997146750999999</v>
      </c>
      <c r="T4" s="17">
        <v>13.839093825000001</v>
      </c>
      <c r="U4" s="17">
        <v>3.8452513210000001</v>
      </c>
      <c r="V4" s="17">
        <v>8.5005436000000004E-3</v>
      </c>
      <c r="W4" s="17">
        <v>0.1029564605</v>
      </c>
      <c r="X4" s="17">
        <v>6.7389081700000006E-2</v>
      </c>
      <c r="Y4" s="17">
        <v>10.425793602000001</v>
      </c>
      <c r="Z4" s="17">
        <v>0.13120197280000001</v>
      </c>
      <c r="AA4" s="17">
        <v>4.0578135067999996</v>
      </c>
      <c r="AC4" s="28" t="s">
        <v>171</v>
      </c>
      <c r="AD4" s="28">
        <v>0</v>
      </c>
      <c r="AE4" s="28">
        <v>147.050624265332</v>
      </c>
      <c r="AF4" s="28">
        <v>11.162635396922999</v>
      </c>
      <c r="AG4" s="28">
        <v>301.92296195386501</v>
      </c>
      <c r="AH4" s="28">
        <v>301.92296195386501</v>
      </c>
      <c r="AI4" s="28">
        <v>129.54741825693199</v>
      </c>
      <c r="AJ4" s="28">
        <v>0</v>
      </c>
      <c r="AK4" s="28">
        <v>73.350543412363706</v>
      </c>
      <c r="AL4" s="28">
        <v>0.13119376839706101</v>
      </c>
      <c r="AM4" s="28">
        <v>20.730590418872499</v>
      </c>
      <c r="AN4" s="28">
        <v>1.7225829911803999E-4</v>
      </c>
      <c r="AO4" s="28">
        <v>5.4548414460666697E-4</v>
      </c>
      <c r="AP4" s="28">
        <v>811.29165035643598</v>
      </c>
      <c r="AQ4" s="28">
        <v>16566.5687924866</v>
      </c>
      <c r="AR4" s="28">
        <v>220.38398421302901</v>
      </c>
      <c r="AS4" s="28">
        <v>83.972609429539105</v>
      </c>
      <c r="AT4" s="28">
        <v>138.069204437217</v>
      </c>
      <c r="AU4" s="28">
        <v>4.0575356446850197</v>
      </c>
      <c r="AV4" s="28">
        <v>0</v>
      </c>
      <c r="AW4" s="28">
        <v>0</v>
      </c>
      <c r="AX4" s="28">
        <v>206.42023861027201</v>
      </c>
      <c r="AY4" s="28">
        <v>206.42023861027201</v>
      </c>
      <c r="AZ4" s="28">
        <v>131.66971918925799</v>
      </c>
      <c r="BA4" s="28">
        <v>0</v>
      </c>
      <c r="BB4" s="28">
        <v>1.6960334028915101E-3</v>
      </c>
      <c r="BC4" s="28">
        <v>2.1200458884082498E-3</v>
      </c>
      <c r="BD4" s="28">
        <v>0</v>
      </c>
      <c r="BE4" s="28">
        <v>28.273914770179498</v>
      </c>
      <c r="BF4" s="28">
        <v>8.0543957206433703</v>
      </c>
      <c r="BG4" s="28">
        <v>0</v>
      </c>
      <c r="BH4" s="28">
        <v>302.67528038271598</v>
      </c>
      <c r="BI4" s="28">
        <v>36.3532225243098</v>
      </c>
      <c r="BJ4" s="28">
        <v>1.75851472015961E-3</v>
      </c>
      <c r="BK4" s="28">
        <v>3.5703213579038398E-3</v>
      </c>
      <c r="BL4" s="28">
        <v>0</v>
      </c>
      <c r="BM4" s="28">
        <v>185.367403422026</v>
      </c>
      <c r="BN4" s="28">
        <v>40.721999576613797</v>
      </c>
      <c r="BO4" s="28">
        <v>134.69166846784199</v>
      </c>
      <c r="BP4" s="28">
        <v>0</v>
      </c>
      <c r="BQ4" s="28">
        <v>2.3354080034645601E-4</v>
      </c>
      <c r="BR4" s="28">
        <v>3.3607209937664301E-4</v>
      </c>
      <c r="BS4" s="28">
        <v>2869.0417512194199</v>
      </c>
      <c r="BT4" s="28">
        <v>250.363255463218</v>
      </c>
      <c r="BU4" s="28">
        <v>27.818119483655401</v>
      </c>
      <c r="BV4" s="28">
        <v>278.18137494687397</v>
      </c>
      <c r="BW4" s="28">
        <v>0.22625348701161099</v>
      </c>
      <c r="BX4" s="28">
        <v>80.651395625726806</v>
      </c>
      <c r="BY4" s="28">
        <v>0</v>
      </c>
      <c r="BZ4" s="28">
        <v>3.8449572388608702</v>
      </c>
      <c r="CA4" s="28">
        <v>8.5002354601436299E-3</v>
      </c>
      <c r="CB4" s="28">
        <v>0.102953955949174</v>
      </c>
      <c r="CC4" s="28">
        <v>6.7385486586490004E-2</v>
      </c>
      <c r="CD4" s="28">
        <v>10.424962335439799</v>
      </c>
      <c r="CE4" s="28">
        <v>0.26525316138384097</v>
      </c>
      <c r="CF4" s="28">
        <v>261.18026041474798</v>
      </c>
      <c r="CG4" s="28">
        <v>0.24113883364473601</v>
      </c>
      <c r="CH4" s="28">
        <v>7.14976739893185</v>
      </c>
      <c r="CI4" s="28">
        <v>134.53478671605001</v>
      </c>
      <c r="CJ4" s="28">
        <v>0.21702502422328401</v>
      </c>
      <c r="CK4" s="28">
        <v>0</v>
      </c>
      <c r="CL4" s="28">
        <v>4.24011548780017E-4</v>
      </c>
      <c r="CM4" s="28">
        <v>23.319342994427799</v>
      </c>
      <c r="CN4" s="28">
        <v>2416.1259356190299</v>
      </c>
      <c r="CO4" s="28">
        <v>2411.3887519712098</v>
      </c>
      <c r="CP4" s="28">
        <v>4.73718364781163</v>
      </c>
      <c r="CQ4" s="28">
        <v>0.27248728969284097</v>
      </c>
      <c r="CR4" s="28">
        <v>0</v>
      </c>
      <c r="CS4" s="28">
        <v>59.002249242216202</v>
      </c>
      <c r="CT4" s="28">
        <v>2.2667044812248802</v>
      </c>
      <c r="CU4" s="28">
        <v>891.55877820951605</v>
      </c>
      <c r="CV4" s="28">
        <v>3.6170792002733698</v>
      </c>
      <c r="CW4" s="28">
        <v>4.58163840716061</v>
      </c>
      <c r="CX4" s="28">
        <v>1273.6559351620599</v>
      </c>
      <c r="CY4" s="28">
        <v>33.188584125256</v>
      </c>
      <c r="CZ4" s="28">
        <v>0.81987120399918301</v>
      </c>
      <c r="DA4" s="28">
        <v>9.8866946464061893</v>
      </c>
      <c r="DB4" s="28">
        <v>0</v>
      </c>
      <c r="DC4" s="28">
        <v>49.284599046060002</v>
      </c>
      <c r="DD4" s="28">
        <v>1.0346226992554</v>
      </c>
      <c r="DE4" s="28">
        <v>0</v>
      </c>
      <c r="DF4" s="28">
        <v>0</v>
      </c>
      <c r="DG4" s="28">
        <v>44.577259807867101</v>
      </c>
      <c r="DH4" s="28">
        <v>27.9952545640556</v>
      </c>
      <c r="DI4" s="28">
        <v>3.54504699276707</v>
      </c>
      <c r="DJ4" s="28">
        <v>2639.3292640751301</v>
      </c>
      <c r="DK4" s="28">
        <v>13.838151038687201</v>
      </c>
      <c r="DL4" s="28">
        <v>15.333793218195</v>
      </c>
      <c r="DN4" s="26">
        <f t="shared" si="0"/>
        <v>1.0870344182785339</v>
      </c>
      <c r="DO4" s="40">
        <f t="shared" si="1"/>
        <v>-7.5577501555941674E-5</v>
      </c>
      <c r="DP4" s="40">
        <f t="shared" si="2"/>
        <v>-7.5852034967806243E-5</v>
      </c>
      <c r="DQ4" s="40">
        <f t="shared" si="3"/>
        <v>-8.0633738706692413E-5</v>
      </c>
      <c r="DR4" s="40">
        <f t="shared" si="4"/>
        <v>-7.3916626800013926E-5</v>
      </c>
      <c r="DS4" s="40">
        <f t="shared" si="5"/>
        <v>-7.4055169745374571E-5</v>
      </c>
      <c r="DT4" s="40">
        <f t="shared" si="6"/>
        <v>-6.5346366533791065E-5</v>
      </c>
      <c r="DU4" s="40">
        <f t="shared" si="7"/>
        <v>-7.5652939780503051E-5</v>
      </c>
      <c r="DV4" s="40">
        <f t="shared" si="8"/>
        <v>-6.9408273494640804E-5</v>
      </c>
      <c r="DW4" s="40">
        <f t="shared" si="9"/>
        <v>-7.0847610385612776E-5</v>
      </c>
      <c r="DX4" s="40">
        <f t="shared" si="10"/>
        <v>-7.8486054624831819E-5</v>
      </c>
      <c r="DY4" s="40">
        <f t="shared" si="11"/>
        <v>-7.1185481965175374E-5</v>
      </c>
      <c r="DZ4" s="40">
        <f t="shared" si="12"/>
        <v>-8.2985560023139704E-6</v>
      </c>
      <c r="EA4" s="40">
        <f t="shared" si="13"/>
        <v>-6.9795453188904811E-5</v>
      </c>
      <c r="EB4" s="40">
        <f t="shared" si="14"/>
        <v>-7.026712272774791E-5</v>
      </c>
      <c r="EC4" s="40">
        <f t="shared" si="15"/>
        <v>-9.7810152124760983E-6</v>
      </c>
      <c r="ED4" s="40">
        <f t="shared" si="16"/>
        <v>-7.9532385846377578E-5</v>
      </c>
      <c r="EE4" s="40">
        <f t="shared" si="17"/>
        <v>-7.7249706091949922E-6</v>
      </c>
      <c r="EF4" s="40">
        <f t="shared" si="18"/>
        <v>-6.7584992186095323E-5</v>
      </c>
      <c r="EG4" s="40">
        <f t="shared" si="19"/>
        <v>-6.8124858803750567E-5</v>
      </c>
      <c r="EH4" s="40">
        <f t="shared" si="20"/>
        <v>-7.6479302542305428E-5</v>
      </c>
      <c r="EI4" s="40">
        <f t="shared" si="21"/>
        <v>-3.6249429550656896E-5</v>
      </c>
      <c r="EJ4" s="40">
        <f t="shared" si="22"/>
        <v>-2.4326310498954277E-5</v>
      </c>
      <c r="EK4" s="40">
        <f t="shared" si="23"/>
        <v>-5.3348605134681322E-5</v>
      </c>
      <c r="EL4" s="40">
        <f t="shared" si="24"/>
        <v>-7.9731729970350455E-5</v>
      </c>
      <c r="EM4" s="40">
        <f t="shared" si="25"/>
        <v>-6.2532618709216364E-5</v>
      </c>
      <c r="EN4" s="40">
        <f t="shared" si="26"/>
        <v>-6.8475821896274073E-5</v>
      </c>
      <c r="EO4" s="17"/>
      <c r="EP4" s="13"/>
      <c r="EQ4" s="13"/>
      <c r="ER4" s="13"/>
      <c r="ES4" s="13"/>
      <c r="ET4" s="13"/>
      <c r="EU4" s="13"/>
      <c r="EV4" s="13"/>
    </row>
    <row r="5" spans="1:152" x14ac:dyDescent="0.3">
      <c r="A5" s="15" t="s">
        <v>172</v>
      </c>
      <c r="B5" s="17">
        <v>39851.16635</v>
      </c>
      <c r="C5" s="17">
        <v>324.55605051999999</v>
      </c>
      <c r="D5" s="17">
        <v>597.51929040000005</v>
      </c>
      <c r="E5" s="17">
        <v>5953.3138644999999</v>
      </c>
      <c r="F5" s="17">
        <v>5950.9665930000001</v>
      </c>
      <c r="G5" s="17">
        <v>138.08258900999999</v>
      </c>
      <c r="H5" s="17">
        <v>6282.4399930999998</v>
      </c>
      <c r="I5" s="17">
        <v>766.14557162000006</v>
      </c>
      <c r="J5" s="17">
        <v>28.325806304</v>
      </c>
      <c r="K5" s="17">
        <v>174.92777408000001</v>
      </c>
      <c r="L5" s="17">
        <v>52.605080004000001</v>
      </c>
      <c r="M5" s="17">
        <v>1.8079728E-3</v>
      </c>
      <c r="N5" s="17">
        <v>523.80263883999999</v>
      </c>
      <c r="O5" s="17">
        <v>1.06838699E-2</v>
      </c>
      <c r="P5" s="5">
        <v>1.3374621499999999E-2</v>
      </c>
      <c r="Q5" s="5">
        <v>102.31173726999999</v>
      </c>
      <c r="R5" s="17">
        <v>1.4600698999999999E-3</v>
      </c>
      <c r="S5" s="17">
        <v>71.039352174000001</v>
      </c>
      <c r="T5" s="17">
        <v>35.115003604000002</v>
      </c>
      <c r="U5" s="17">
        <v>9.5071548655000004</v>
      </c>
      <c r="V5" s="17">
        <v>1.5221047600000001E-2</v>
      </c>
      <c r="W5" s="17">
        <v>0.22890665560000001</v>
      </c>
      <c r="X5" s="17">
        <v>0.14449172639999999</v>
      </c>
      <c r="Y5" s="17">
        <v>26.247852376000001</v>
      </c>
      <c r="Z5" s="17">
        <v>0.33543394780000002</v>
      </c>
      <c r="AA5" s="17">
        <v>10.296205520000001</v>
      </c>
      <c r="AC5" s="28" t="s">
        <v>172</v>
      </c>
      <c r="AD5" s="28">
        <v>0</v>
      </c>
      <c r="AE5" s="28">
        <v>343.74680873853498</v>
      </c>
      <c r="AF5" s="28">
        <v>28.3227978898849</v>
      </c>
      <c r="AG5" s="28">
        <v>766.06463572796099</v>
      </c>
      <c r="AH5" s="28">
        <v>766.06463572796099</v>
      </c>
      <c r="AI5" s="28">
        <v>302.83138427508698</v>
      </c>
      <c r="AJ5" s="28">
        <v>0</v>
      </c>
      <c r="AK5" s="28">
        <v>174.90952757898501</v>
      </c>
      <c r="AL5" s="28">
        <v>0.33539974310911203</v>
      </c>
      <c r="AM5" s="28">
        <v>52.599484008537701</v>
      </c>
      <c r="AN5" s="28">
        <v>4.3391445422933501E-4</v>
      </c>
      <c r="AO5" s="28">
        <v>1.37405728966373E-3</v>
      </c>
      <c r="AP5" s="28">
        <v>1896.4865373156399</v>
      </c>
      <c r="AQ5" s="28">
        <v>39846.051073419403</v>
      </c>
      <c r="AR5" s="28">
        <v>515.17314654313702</v>
      </c>
      <c r="AS5" s="28">
        <v>196.29547200171999</v>
      </c>
      <c r="AT5" s="28">
        <v>322.75179073838001</v>
      </c>
      <c r="AU5" s="28">
        <v>10.2951141688929</v>
      </c>
      <c r="AV5" s="28">
        <v>0</v>
      </c>
      <c r="AW5" s="28">
        <v>0</v>
      </c>
      <c r="AX5" s="28">
        <v>523.747064423143</v>
      </c>
      <c r="AY5" s="28">
        <v>523.747064423143</v>
      </c>
      <c r="AZ5" s="28">
        <v>307.79265701727201</v>
      </c>
      <c r="BA5" s="28">
        <v>0</v>
      </c>
      <c r="BB5" s="28">
        <v>4.2729717465456304E-3</v>
      </c>
      <c r="BC5" s="28">
        <v>5.3412085185637901E-3</v>
      </c>
      <c r="BD5" s="28">
        <v>0</v>
      </c>
      <c r="BE5" s="28">
        <v>66.093522249688803</v>
      </c>
      <c r="BF5" s="28">
        <v>18.828084368225099</v>
      </c>
      <c r="BG5" s="28">
        <v>0</v>
      </c>
      <c r="BH5" s="28">
        <v>707.53618258760002</v>
      </c>
      <c r="BI5" s="28">
        <v>84.979605998436895</v>
      </c>
      <c r="BJ5" s="28">
        <v>4.4136208816360498E-3</v>
      </c>
      <c r="BK5" s="28">
        <v>8.9609948751081595E-3</v>
      </c>
      <c r="BL5" s="28">
        <v>0</v>
      </c>
      <c r="BM5" s="28">
        <v>433.31687303599102</v>
      </c>
      <c r="BN5" s="28">
        <v>102.30090468284099</v>
      </c>
      <c r="BO5" s="28">
        <v>324.49533923400401</v>
      </c>
      <c r="BP5" s="28">
        <v>0</v>
      </c>
      <c r="BQ5" s="28">
        <v>5.9862893336045005E-4</v>
      </c>
      <c r="BR5" s="28">
        <v>8.61440104389512E-4</v>
      </c>
      <c r="BS5" s="28">
        <v>6821.9558423033805</v>
      </c>
      <c r="BT5" s="28">
        <v>537.68852243610695</v>
      </c>
      <c r="BU5" s="28">
        <v>59.743195251905497</v>
      </c>
      <c r="BV5" s="28">
        <v>597.43171768801199</v>
      </c>
      <c r="BW5" s="28">
        <v>0.52889414175237603</v>
      </c>
      <c r="BX5" s="28">
        <v>188.53156909077501</v>
      </c>
      <c r="BY5" s="28">
        <v>0</v>
      </c>
      <c r="BZ5" s="28">
        <v>9.5061523377844708</v>
      </c>
      <c r="CA5" s="28">
        <v>1.5221021613922201E-2</v>
      </c>
      <c r="CB5" s="28">
        <v>0.22890691155121901</v>
      </c>
      <c r="CC5" s="28">
        <v>0.14449133896403199</v>
      </c>
      <c r="CD5" s="28">
        <v>26.245084842496301</v>
      </c>
      <c r="CE5" s="28">
        <v>0.65451735004436795</v>
      </c>
      <c r="CF5" s="28">
        <v>610.53807963478198</v>
      </c>
      <c r="CG5" s="28">
        <v>0.59501577770796399</v>
      </c>
      <c r="CH5" s="28">
        <v>17.642217101142499</v>
      </c>
      <c r="CI5" s="28">
        <v>331.96751695629803</v>
      </c>
      <c r="CJ5" s="28">
        <v>0.53551410759657603</v>
      </c>
      <c r="CK5" s="28">
        <v>0</v>
      </c>
      <c r="CL5" s="28">
        <v>1.0682456647762E-3</v>
      </c>
      <c r="CM5" s="28">
        <v>57.5410060208226</v>
      </c>
      <c r="CN5" s="28">
        <v>5952.5052821090503</v>
      </c>
      <c r="CO5" s="28">
        <v>5950.1580109329398</v>
      </c>
      <c r="CP5" s="28">
        <v>2.3472711761087299</v>
      </c>
      <c r="CQ5" s="28">
        <v>0.67236804532702799</v>
      </c>
      <c r="CR5" s="28">
        <v>0</v>
      </c>
      <c r="CS5" s="28">
        <v>145.58945193427999</v>
      </c>
      <c r="CT5" s="28">
        <v>5.5931488518879799</v>
      </c>
      <c r="CU5" s="28">
        <v>2199.9423716220999</v>
      </c>
      <c r="CV5" s="28">
        <v>8.9252340627325193</v>
      </c>
      <c r="CW5" s="28">
        <v>11.305305293407599</v>
      </c>
      <c r="CX5" s="28">
        <v>3142.7756385963198</v>
      </c>
      <c r="CY5" s="28">
        <v>77.582047487215405</v>
      </c>
      <c r="CZ5" s="28">
        <v>2.0230533285933898</v>
      </c>
      <c r="DA5" s="28">
        <v>24.395651884676202</v>
      </c>
      <c r="DB5" s="28">
        <v>0</v>
      </c>
      <c r="DC5" s="28">
        <v>138.06886701874399</v>
      </c>
      <c r="DD5" s="28">
        <v>2.4185401873315699</v>
      </c>
      <c r="DE5" s="28">
        <v>0</v>
      </c>
      <c r="DF5" s="28">
        <v>0</v>
      </c>
      <c r="DG5" s="28">
        <v>104.204403469303</v>
      </c>
      <c r="DH5" s="28">
        <v>71.031836592746799</v>
      </c>
      <c r="DI5" s="28">
        <v>8.2869609599298908</v>
      </c>
      <c r="DJ5" s="28">
        <v>6281.7835782117199</v>
      </c>
      <c r="DK5" s="28">
        <v>35.111280945260802</v>
      </c>
      <c r="DL5" s="28">
        <v>35.844454959552301</v>
      </c>
      <c r="DN5" s="26">
        <f t="shared" si="0"/>
        <v>1.0859902697006691</v>
      </c>
      <c r="DO5" s="40">
        <f t="shared" si="1"/>
        <v>-1.2835951991142666E-4</v>
      </c>
      <c r="DP5" s="40">
        <f t="shared" si="2"/>
        <v>-1.8705947986089765E-4</v>
      </c>
      <c r="DQ5" s="40">
        <f t="shared" si="3"/>
        <v>-1.4656047661563393E-4</v>
      </c>
      <c r="DR5" s="40">
        <f t="shared" si="4"/>
        <v>-1.3582055462777219E-4</v>
      </c>
      <c r="DS5" s="40">
        <f t="shared" si="5"/>
        <v>-1.3587407262737131E-4</v>
      </c>
      <c r="DT5" s="40">
        <f t="shared" si="6"/>
        <v>-9.9375246034906278E-5</v>
      </c>
      <c r="DU5" s="40">
        <f t="shared" si="7"/>
        <v>-1.044840681328925E-4</v>
      </c>
      <c r="DV5" s="40">
        <f t="shared" si="8"/>
        <v>-1.056403574426824E-4</v>
      </c>
      <c r="DW5" s="40">
        <f t="shared" si="9"/>
        <v>-1.0620753678866845E-4</v>
      </c>
      <c r="DX5" s="40">
        <f t="shared" si="10"/>
        <v>-1.0430877035372892E-4</v>
      </c>
      <c r="DY5" s="40">
        <f t="shared" si="11"/>
        <v>-1.0637747270558465E-4</v>
      </c>
      <c r="DZ5" s="40">
        <f t="shared" si="12"/>
        <v>-5.8413872984013538E-7</v>
      </c>
      <c r="EA5" s="40">
        <f t="shared" si="13"/>
        <v>-1.0609800855539443E-4</v>
      </c>
      <c r="EB5" s="40">
        <f t="shared" si="14"/>
        <v>-1.3515422107299627E-4</v>
      </c>
      <c r="EC5" s="40">
        <f t="shared" si="15"/>
        <v>-4.2941445416494631E-7</v>
      </c>
      <c r="ED5" s="40">
        <f t="shared" si="16"/>
        <v>-1.0587824474541005E-4</v>
      </c>
      <c r="EE5" s="40">
        <f t="shared" si="17"/>
        <v>-5.9055394393290474E-7</v>
      </c>
      <c r="EF5" s="40">
        <f t="shared" si="18"/>
        <v>-1.0579461978754348E-4</v>
      </c>
      <c r="EG5" s="40">
        <f t="shared" si="19"/>
        <v>-1.0601333780799625E-4</v>
      </c>
      <c r="EH5" s="40">
        <f t="shared" si="20"/>
        <v>-1.0544981434642291E-4</v>
      </c>
      <c r="EI5" s="40">
        <f t="shared" si="21"/>
        <v>-1.7072463396011118E-6</v>
      </c>
      <c r="EJ5" s="40">
        <f t="shared" si="22"/>
        <v>1.1181466887720289E-6</v>
      </c>
      <c r="EK5" s="40">
        <f t="shared" si="23"/>
        <v>-2.6813712982412051E-6</v>
      </c>
      <c r="EL5" s="40">
        <f t="shared" si="24"/>
        <v>-1.0543847412944213E-4</v>
      </c>
      <c r="EM5" s="40">
        <f t="shared" si="25"/>
        <v>-1.019714644636681E-4</v>
      </c>
      <c r="EN5" s="40">
        <f t="shared" si="26"/>
        <v>-1.0599546648339882E-4</v>
      </c>
      <c r="EO5" s="17"/>
      <c r="EP5" s="13"/>
      <c r="EQ5" s="13"/>
      <c r="ER5" s="13"/>
      <c r="ES5" s="13"/>
      <c r="ET5" s="13"/>
      <c r="EU5" s="13"/>
      <c r="EV5" s="13"/>
    </row>
    <row r="6" spans="1:152" x14ac:dyDescent="0.3">
      <c r="A6" s="15" t="s">
        <v>173</v>
      </c>
      <c r="B6" s="17">
        <v>162662.66191</v>
      </c>
      <c r="C6" s="17">
        <v>1229.9415965999999</v>
      </c>
      <c r="D6" s="17">
        <v>2745.1257009000001</v>
      </c>
      <c r="E6" s="17">
        <v>23566.900430000002</v>
      </c>
      <c r="F6" s="17">
        <v>22871.173825999998</v>
      </c>
      <c r="G6" s="17">
        <v>523.82095071000003</v>
      </c>
      <c r="H6" s="17">
        <v>27409.696657</v>
      </c>
      <c r="I6" s="17">
        <v>3223.5964515000001</v>
      </c>
      <c r="J6" s="17">
        <v>119.18223856</v>
      </c>
      <c r="K6" s="17">
        <v>762.36697450999998</v>
      </c>
      <c r="L6" s="17">
        <v>221.33844056000001</v>
      </c>
      <c r="M6" s="17">
        <v>5.3709365000000004E-3</v>
      </c>
      <c r="N6" s="17">
        <v>2203.9254344000001</v>
      </c>
      <c r="O6" s="17">
        <v>3.4664792600000001E-2</v>
      </c>
      <c r="P6" s="17">
        <v>3.9731927100000002E-2</v>
      </c>
      <c r="Q6" s="17">
        <v>432.88865555000001</v>
      </c>
      <c r="R6" s="5">
        <v>4.337423E-3</v>
      </c>
      <c r="S6" s="17">
        <v>298.90140221000001</v>
      </c>
      <c r="T6" s="17">
        <v>147.74811614999999</v>
      </c>
      <c r="U6" s="17">
        <v>40.589023648999998</v>
      </c>
      <c r="V6" s="17">
        <v>0.15945522039999999</v>
      </c>
      <c r="W6" s="17">
        <v>2.3401603538</v>
      </c>
      <c r="X6" s="17">
        <v>1.4806001396999999</v>
      </c>
      <c r="Y6" s="17">
        <v>111.96883683999999</v>
      </c>
      <c r="Z6" s="17">
        <v>2.1027828976</v>
      </c>
      <c r="AA6" s="17">
        <v>43.321795887999997</v>
      </c>
      <c r="AC6" s="28" t="s">
        <v>173</v>
      </c>
      <c r="AD6" s="28">
        <v>0</v>
      </c>
      <c r="AE6" s="28">
        <v>1515.42457746174</v>
      </c>
      <c r="AF6" s="28">
        <v>119.173041311747</v>
      </c>
      <c r="AG6" s="28">
        <v>3223.3466885563098</v>
      </c>
      <c r="AH6" s="28">
        <v>3223.3466885563098</v>
      </c>
      <c r="AI6" s="28">
        <v>1335.0465295837</v>
      </c>
      <c r="AJ6" s="28">
        <v>0</v>
      </c>
      <c r="AK6" s="28">
        <v>762.305119665554</v>
      </c>
      <c r="AL6" s="28">
        <v>2.1026150370886798</v>
      </c>
      <c r="AM6" s="28">
        <v>221.32137904672999</v>
      </c>
      <c r="AN6" s="28">
        <v>1.28895230862525E-3</v>
      </c>
      <c r="AO6" s="28">
        <v>4.0816703954827298E-3</v>
      </c>
      <c r="AP6" s="28">
        <v>8360.7467920415602</v>
      </c>
      <c r="AQ6" s="28">
        <v>162650.34913730199</v>
      </c>
      <c r="AR6" s="28">
        <v>2271.1627255714502</v>
      </c>
      <c r="AS6" s="28">
        <v>865.37808535436295</v>
      </c>
      <c r="AT6" s="28">
        <v>1422.86663145187</v>
      </c>
      <c r="AU6" s="28">
        <v>43.318469517734798</v>
      </c>
      <c r="AV6" s="28">
        <v>0</v>
      </c>
      <c r="AW6" s="28">
        <v>0</v>
      </c>
      <c r="AX6" s="28">
        <v>2203.7543511794502</v>
      </c>
      <c r="AY6" s="28">
        <v>2203.7543511794502</v>
      </c>
      <c r="AZ6" s="28">
        <v>1356.9175780365399</v>
      </c>
      <c r="BA6" s="28">
        <v>0</v>
      </c>
      <c r="BB6" s="28">
        <v>1.3864839209154199E-2</v>
      </c>
      <c r="BC6" s="28">
        <v>1.7331005418712402E-2</v>
      </c>
      <c r="BD6" s="28">
        <v>0</v>
      </c>
      <c r="BE6" s="28">
        <v>291.37615264416303</v>
      </c>
      <c r="BF6" s="28">
        <v>83.004410404486293</v>
      </c>
      <c r="BG6" s="28">
        <v>0</v>
      </c>
      <c r="BH6" s="28">
        <v>3119.2075164944299</v>
      </c>
      <c r="BI6" s="28">
        <v>374.63654084944</v>
      </c>
      <c r="BJ6" s="28">
        <v>1.3110754828897E-2</v>
      </c>
      <c r="BK6" s="28">
        <v>2.6618804800967798E-2</v>
      </c>
      <c r="BL6" s="28">
        <v>0</v>
      </c>
      <c r="BM6" s="28">
        <v>1910.2976528429699</v>
      </c>
      <c r="BN6" s="28">
        <v>432.85377724559402</v>
      </c>
      <c r="BO6" s="28">
        <v>1229.8230067946399</v>
      </c>
      <c r="BP6" s="28">
        <v>0</v>
      </c>
      <c r="BQ6" s="28">
        <v>1.7782358965089801E-3</v>
      </c>
      <c r="BR6" s="28">
        <v>2.55892806254611E-3</v>
      </c>
      <c r="BS6" s="28">
        <v>29785.160944177798</v>
      </c>
      <c r="BT6" s="28">
        <v>2470.4223694635498</v>
      </c>
      <c r="BU6" s="28">
        <v>274.49128716115803</v>
      </c>
      <c r="BV6" s="28">
        <v>2744.9136566247098</v>
      </c>
      <c r="BW6" s="28">
        <v>2.33165176105976</v>
      </c>
      <c r="BX6" s="28">
        <v>831.15005290243096</v>
      </c>
      <c r="BY6" s="28">
        <v>0</v>
      </c>
      <c r="BZ6" s="28">
        <v>40.585805066480098</v>
      </c>
      <c r="CA6" s="28">
        <v>0.159445455895557</v>
      </c>
      <c r="CB6" s="28">
        <v>2.3400138135695498</v>
      </c>
      <c r="CC6" s="28">
        <v>1.48049005099006</v>
      </c>
      <c r="CD6" s="28">
        <v>111.95965763127199</v>
      </c>
      <c r="CE6" s="28">
        <v>2.51564353844585</v>
      </c>
      <c r="CF6" s="28">
        <v>2691.5835621659999</v>
      </c>
      <c r="CG6" s="28">
        <v>2.2869483832812398</v>
      </c>
      <c r="CH6" s="28">
        <v>67.808008972910599</v>
      </c>
      <c r="CI6" s="28">
        <v>1275.92044053274</v>
      </c>
      <c r="CJ6" s="28">
        <v>2.0582526522925302</v>
      </c>
      <c r="CK6" s="28">
        <v>0</v>
      </c>
      <c r="CL6" s="28">
        <v>3.4662044371878901E-3</v>
      </c>
      <c r="CM6" s="28">
        <v>221.15920884736801</v>
      </c>
      <c r="CN6" s="28">
        <v>23565.165829756799</v>
      </c>
      <c r="CO6" s="28">
        <v>22869.476680707801</v>
      </c>
      <c r="CP6" s="28">
        <v>695.68914904898099</v>
      </c>
      <c r="CQ6" s="28">
        <v>2.58425196392797</v>
      </c>
      <c r="CR6" s="28">
        <v>0</v>
      </c>
      <c r="CS6" s="28">
        <v>559.57442824175803</v>
      </c>
      <c r="CT6" s="28">
        <v>21.497319970402899</v>
      </c>
      <c r="CU6" s="28">
        <v>8455.4965427947991</v>
      </c>
      <c r="CV6" s="28">
        <v>34.304213320281903</v>
      </c>
      <c r="CW6" s="28">
        <v>43.452025733196599</v>
      </c>
      <c r="CX6" s="28">
        <v>12079.2789157691</v>
      </c>
      <c r="CY6" s="28">
        <v>342.02403312540002</v>
      </c>
      <c r="CZ6" s="28">
        <v>7.7756207353009499</v>
      </c>
      <c r="DA6" s="28">
        <v>93.764859252026795</v>
      </c>
      <c r="DB6" s="28">
        <v>0</v>
      </c>
      <c r="DC6" s="28">
        <v>523.78280829091295</v>
      </c>
      <c r="DD6" s="28">
        <v>10.6622565510788</v>
      </c>
      <c r="DE6" s="28">
        <v>0</v>
      </c>
      <c r="DF6" s="28">
        <v>0</v>
      </c>
      <c r="DG6" s="28">
        <v>459.389667692888</v>
      </c>
      <c r="DH6" s="28">
        <v>298.87853140008201</v>
      </c>
      <c r="DI6" s="28">
        <v>36.533428944868497</v>
      </c>
      <c r="DJ6" s="28">
        <v>27407.5027738344</v>
      </c>
      <c r="DK6" s="28">
        <v>147.73668306000999</v>
      </c>
      <c r="DL6" s="28">
        <v>158.021848813123</v>
      </c>
      <c r="DN6" s="26">
        <f t="shared" si="0"/>
        <v>1.0867520908403709</v>
      </c>
      <c r="DO6" s="40">
        <f t="shared" si="1"/>
        <v>-7.5695138352122252E-5</v>
      </c>
      <c r="DP6" s="40">
        <f t="shared" si="2"/>
        <v>-9.6419054114287473E-5</v>
      </c>
      <c r="DQ6" s="40">
        <f t="shared" si="3"/>
        <v>-7.7243921916130207E-5</v>
      </c>
      <c r="DR6" s="40">
        <f t="shared" si="4"/>
        <v>-7.3603240627867925E-5</v>
      </c>
      <c r="DS6" s="40">
        <f t="shared" si="5"/>
        <v>-7.4204555704428853E-5</v>
      </c>
      <c r="DT6" s="40">
        <f t="shared" si="6"/>
        <v>-7.2815757054736134E-5</v>
      </c>
      <c r="DU6" s="40">
        <f t="shared" si="7"/>
        <v>-8.0040402965949155E-5</v>
      </c>
      <c r="DV6" s="40">
        <f t="shared" si="8"/>
        <v>-7.7479593816415102E-5</v>
      </c>
      <c r="DW6" s="40">
        <f t="shared" si="9"/>
        <v>-7.7169621615827611E-5</v>
      </c>
      <c r="DX6" s="40">
        <f t="shared" si="10"/>
        <v>-8.1135262300325979E-5</v>
      </c>
      <c r="DY6" s="40">
        <f t="shared" si="11"/>
        <v>-7.708337163149494E-5</v>
      </c>
      <c r="DZ6" s="40">
        <f t="shared" si="12"/>
        <v>-5.8424800222594448E-5</v>
      </c>
      <c r="EA6" s="40">
        <f t="shared" si="13"/>
        <v>-7.7626592025103276E-5</v>
      </c>
      <c r="EB6" s="40">
        <f t="shared" si="14"/>
        <v>-7.914470965307304E-5</v>
      </c>
      <c r="EC6" s="40">
        <f t="shared" si="15"/>
        <v>-5.9586088770527287E-5</v>
      </c>
      <c r="ED6" s="40">
        <f t="shared" si="16"/>
        <v>-8.0571075168691419E-5</v>
      </c>
      <c r="EE6" s="40">
        <f t="shared" si="17"/>
        <v>-5.972231551076266E-5</v>
      </c>
      <c r="EF6" s="40">
        <f t="shared" si="18"/>
        <v>-7.6516234948725769E-5</v>
      </c>
      <c r="EG6" s="40">
        <f t="shared" si="19"/>
        <v>-7.7382306373268754E-5</v>
      </c>
      <c r="EH6" s="40">
        <f t="shared" si="20"/>
        <v>-7.9296869708731418E-5</v>
      </c>
      <c r="EI6" s="40">
        <f t="shared" si="21"/>
        <v>-6.1236655773879109E-5</v>
      </c>
      <c r="EJ6" s="40">
        <f t="shared" si="22"/>
        <v>-6.2619738947451505E-5</v>
      </c>
      <c r="EK6" s="40">
        <f t="shared" si="23"/>
        <v>-7.4354112895193343E-5</v>
      </c>
      <c r="EL6" s="40">
        <f t="shared" si="24"/>
        <v>-8.198003111452007E-5</v>
      </c>
      <c r="EM6" s="40">
        <f t="shared" si="25"/>
        <v>-7.9827789883499028E-5</v>
      </c>
      <c r="EN6" s="40">
        <f t="shared" si="26"/>
        <v>-7.6782834068075278E-5</v>
      </c>
      <c r="EO6" s="17"/>
      <c r="EP6" s="13"/>
      <c r="EQ6" s="13"/>
      <c r="ER6" s="13"/>
      <c r="ES6" s="13"/>
      <c r="ET6" s="13"/>
      <c r="EU6" s="13"/>
      <c r="EV6" s="13"/>
    </row>
    <row r="7" spans="1:152" x14ac:dyDescent="0.3">
      <c r="A7" s="15" t="s">
        <v>174</v>
      </c>
      <c r="B7" s="17">
        <v>57444.495449000002</v>
      </c>
      <c r="C7" s="17">
        <v>430.44345105000002</v>
      </c>
      <c r="D7" s="17">
        <v>942.61846396999999</v>
      </c>
      <c r="E7" s="17">
        <v>8927.0993534000008</v>
      </c>
      <c r="F7" s="17">
        <v>8911.0187673</v>
      </c>
      <c r="G7" s="17">
        <v>230.97936163</v>
      </c>
      <c r="H7" s="17">
        <v>9384.5966418999997</v>
      </c>
      <c r="I7" s="17">
        <v>1077.4402372</v>
      </c>
      <c r="J7" s="17">
        <v>39.834940185000001</v>
      </c>
      <c r="K7" s="17">
        <v>260.83862517</v>
      </c>
      <c r="L7" s="17">
        <v>73.979151634999994</v>
      </c>
      <c r="M7" s="17">
        <v>2.1826130999999999E-3</v>
      </c>
      <c r="N7" s="17">
        <v>736.63000008999995</v>
      </c>
      <c r="O7" s="17">
        <v>1.4624301100000001E-2</v>
      </c>
      <c r="P7" s="17">
        <v>1.61460532E-2</v>
      </c>
      <c r="Q7" s="17">
        <v>145.23747753999999</v>
      </c>
      <c r="R7" s="17">
        <v>1.7626192000000001E-3</v>
      </c>
      <c r="S7" s="17">
        <v>99.903490089000002</v>
      </c>
      <c r="T7" s="17">
        <v>49.382674532999999</v>
      </c>
      <c r="U7" s="17">
        <v>13.700633024</v>
      </c>
      <c r="V7" s="17">
        <v>2.70143615E-2</v>
      </c>
      <c r="W7" s="17">
        <v>0.31953624209999998</v>
      </c>
      <c r="X7" s="17">
        <v>0.21176817019999999</v>
      </c>
      <c r="Y7" s="17">
        <v>37.149573846000003</v>
      </c>
      <c r="Z7" s="17">
        <v>0.63897605189999995</v>
      </c>
      <c r="AA7" s="17">
        <v>14.479686257999999</v>
      </c>
      <c r="AC7" s="28" t="s">
        <v>174</v>
      </c>
      <c r="AD7" s="28">
        <v>0</v>
      </c>
      <c r="AE7" s="28">
        <v>522.19614418957997</v>
      </c>
      <c r="AF7" s="28">
        <v>39.823727236770097</v>
      </c>
      <c r="AG7" s="28">
        <v>1077.13668348479</v>
      </c>
      <c r="AH7" s="28">
        <v>1077.13668348479</v>
      </c>
      <c r="AI7" s="28">
        <v>460.040167741537</v>
      </c>
      <c r="AJ7" s="28">
        <v>0</v>
      </c>
      <c r="AK7" s="28">
        <v>260.76247994613999</v>
      </c>
      <c r="AL7" s="28">
        <v>0.63876191450168796</v>
      </c>
      <c r="AM7" s="28">
        <v>73.958325176521399</v>
      </c>
      <c r="AN7" s="28">
        <v>5.2360888737457004E-4</v>
      </c>
      <c r="AO7" s="28">
        <v>1.65809313615767E-3</v>
      </c>
      <c r="AP7" s="28">
        <v>2881.0090504417099</v>
      </c>
      <c r="AQ7" s="28">
        <v>57427.444378364002</v>
      </c>
      <c r="AR7" s="28">
        <v>782.61493793310206</v>
      </c>
      <c r="AS7" s="28">
        <v>298.19828342966002</v>
      </c>
      <c r="AT7" s="28">
        <v>490.30178161524901</v>
      </c>
      <c r="AU7" s="28">
        <v>14.475611687973601</v>
      </c>
      <c r="AV7" s="28">
        <v>0</v>
      </c>
      <c r="AW7" s="28">
        <v>0</v>
      </c>
      <c r="AX7" s="28">
        <v>736.42268739351198</v>
      </c>
      <c r="AY7" s="28">
        <v>736.42268739351198</v>
      </c>
      <c r="AZ7" s="28">
        <v>467.57689379908902</v>
      </c>
      <c r="BA7" s="28">
        <v>0</v>
      </c>
      <c r="BB7" s="28">
        <v>5.8477412611784999E-3</v>
      </c>
      <c r="BC7" s="28">
        <v>7.3096675734891101E-3</v>
      </c>
      <c r="BD7" s="28">
        <v>0</v>
      </c>
      <c r="BE7" s="28">
        <v>100.40464908525701</v>
      </c>
      <c r="BF7" s="28">
        <v>28.602301153403801</v>
      </c>
      <c r="BG7" s="28">
        <v>0</v>
      </c>
      <c r="BH7" s="28">
        <v>1074.8394132298999</v>
      </c>
      <c r="BI7" s="28">
        <v>129.095042301787</v>
      </c>
      <c r="BJ7" s="28">
        <v>5.3259642710516602E-3</v>
      </c>
      <c r="BK7" s="28">
        <v>1.0813316559334599E-2</v>
      </c>
      <c r="BL7" s="28">
        <v>0</v>
      </c>
      <c r="BM7" s="28">
        <v>658.26444564525605</v>
      </c>
      <c r="BN7" s="28">
        <v>145.196233244924</v>
      </c>
      <c r="BO7" s="28">
        <v>430.31137871316798</v>
      </c>
      <c r="BP7" s="28">
        <v>0</v>
      </c>
      <c r="BQ7" s="28">
        <v>7.22371846379625E-4</v>
      </c>
      <c r="BR7" s="28">
        <v>1.03950810994615E-3</v>
      </c>
      <c r="BS7" s="28">
        <v>10201.794001746201</v>
      </c>
      <c r="BT7" s="28">
        <v>848.05877956666995</v>
      </c>
      <c r="BU7" s="28">
        <v>94.228713354529802</v>
      </c>
      <c r="BV7" s="28">
        <v>942.28749292120096</v>
      </c>
      <c r="BW7" s="28">
        <v>0.803458745345625</v>
      </c>
      <c r="BX7" s="28">
        <v>286.40392905740998</v>
      </c>
      <c r="BY7" s="28">
        <v>0</v>
      </c>
      <c r="BZ7" s="28">
        <v>13.6967124012442</v>
      </c>
      <c r="CA7" s="28">
        <v>2.70029780459493E-2</v>
      </c>
      <c r="CB7" s="28">
        <v>0.31940210458840501</v>
      </c>
      <c r="CC7" s="28">
        <v>0.21167703104628099</v>
      </c>
      <c r="CD7" s="28">
        <v>37.139017095830397</v>
      </c>
      <c r="CE7" s="28">
        <v>0.97993534026090501</v>
      </c>
      <c r="CF7" s="28">
        <v>927.48637591739498</v>
      </c>
      <c r="CG7" s="28">
        <v>0.89085032034867195</v>
      </c>
      <c r="CH7" s="28">
        <v>26.413711624431699</v>
      </c>
      <c r="CI7" s="28">
        <v>497.017716648489</v>
      </c>
      <c r="CJ7" s="28">
        <v>0.80176553061093303</v>
      </c>
      <c r="CK7" s="28">
        <v>0</v>
      </c>
      <c r="CL7" s="28">
        <v>1.46193456429374E-3</v>
      </c>
      <c r="CM7" s="28">
        <v>86.149687080574495</v>
      </c>
      <c r="CN7" s="28">
        <v>8924.5780368539508</v>
      </c>
      <c r="CO7" s="28">
        <v>8908.5041454213697</v>
      </c>
      <c r="CP7" s="28">
        <v>16.073891432583199</v>
      </c>
      <c r="CQ7" s="28">
        <v>1.00666068402869</v>
      </c>
      <c r="CR7" s="28">
        <v>0</v>
      </c>
      <c r="CS7" s="28">
        <v>217.97477461727399</v>
      </c>
      <c r="CT7" s="28">
        <v>8.3739925161104907</v>
      </c>
      <c r="CU7" s="28">
        <v>3293.7270017706901</v>
      </c>
      <c r="CV7" s="28">
        <v>13.3627575691653</v>
      </c>
      <c r="CW7" s="28">
        <v>16.926160291811399</v>
      </c>
      <c r="CX7" s="28">
        <v>4705.3253749435798</v>
      </c>
      <c r="CY7" s="28">
        <v>117.857198689775</v>
      </c>
      <c r="CZ7" s="28">
        <v>3.02889076231591</v>
      </c>
      <c r="DA7" s="28">
        <v>36.524865721667197</v>
      </c>
      <c r="DB7" s="28">
        <v>0</v>
      </c>
      <c r="DC7" s="28">
        <v>230.91689650705499</v>
      </c>
      <c r="DD7" s="28">
        <v>3.6740780608520902</v>
      </c>
      <c r="DE7" s="28">
        <v>0</v>
      </c>
      <c r="DF7" s="28">
        <v>0</v>
      </c>
      <c r="DG7" s="28">
        <v>158.300059310444</v>
      </c>
      <c r="DH7" s="28">
        <v>99.875386145049504</v>
      </c>
      <c r="DI7" s="28">
        <v>12.588970625738799</v>
      </c>
      <c r="DJ7" s="28">
        <v>9381.8525458607601</v>
      </c>
      <c r="DK7" s="28">
        <v>49.368778118866501</v>
      </c>
      <c r="DL7" s="28">
        <v>54.452372048438498</v>
      </c>
      <c r="DN7" s="26">
        <f t="shared" si="0"/>
        <v>1.0873965404889245</v>
      </c>
      <c r="DO7" s="40">
        <f t="shared" si="1"/>
        <v>-2.9682688485162598E-4</v>
      </c>
      <c r="DP7" s="40">
        <f t="shared" si="2"/>
        <v>-3.0682854277343214E-4</v>
      </c>
      <c r="DQ7" s="40">
        <f t="shared" si="3"/>
        <v>-3.5111878395113028E-4</v>
      </c>
      <c r="DR7" s="40">
        <f t="shared" si="4"/>
        <v>-2.8243401873753385E-4</v>
      </c>
      <c r="DS7" s="40">
        <f t="shared" si="5"/>
        <v>-2.8219241192242153E-4</v>
      </c>
      <c r="DT7" s="40">
        <f t="shared" si="6"/>
        <v>-2.7043594936016413E-4</v>
      </c>
      <c r="DU7" s="40">
        <f t="shared" si="7"/>
        <v>-2.9240426029477446E-4</v>
      </c>
      <c r="DV7" s="40">
        <f t="shared" si="8"/>
        <v>-2.8173601164075828E-4</v>
      </c>
      <c r="DW7" s="40">
        <f t="shared" si="9"/>
        <v>-2.814852533436515E-4</v>
      </c>
      <c r="DX7" s="40">
        <f t="shared" si="10"/>
        <v>-2.9192464808608311E-4</v>
      </c>
      <c r="DY7" s="40">
        <f t="shared" si="11"/>
        <v>-2.8151794145125035E-4</v>
      </c>
      <c r="DZ7" s="40">
        <f t="shared" si="12"/>
        <v>-4.1742463094342398E-4</v>
      </c>
      <c r="EA7" s="40">
        <f t="shared" si="13"/>
        <v>-2.8143395797435044E-4</v>
      </c>
      <c r="EB7" s="40">
        <f t="shared" si="14"/>
        <v>-3.3900430555622372E-4</v>
      </c>
      <c r="EC7" s="40">
        <f t="shared" si="15"/>
        <v>-4.1944427717734948E-4</v>
      </c>
      <c r="ED7" s="40">
        <f t="shared" si="16"/>
        <v>-2.8397832139865416E-4</v>
      </c>
      <c r="EE7" s="40">
        <f t="shared" si="17"/>
        <v>-4.1940067044823399E-4</v>
      </c>
      <c r="EF7" s="40">
        <f t="shared" si="18"/>
        <v>-2.8131093243550658E-4</v>
      </c>
      <c r="EG7" s="40">
        <f t="shared" si="19"/>
        <v>-2.8140262278042037E-4</v>
      </c>
      <c r="EH7" s="40">
        <f t="shared" si="20"/>
        <v>-2.8616362097516325E-4</v>
      </c>
      <c r="EI7" s="40">
        <f t="shared" si="21"/>
        <v>-4.2138527133798971E-4</v>
      </c>
      <c r="EJ7" s="40">
        <f t="shared" si="22"/>
        <v>-4.1978809888171752E-4</v>
      </c>
      <c r="EK7" s="40">
        <f t="shared" si="23"/>
        <v>-4.3037229642644301E-4</v>
      </c>
      <c r="EL7" s="40">
        <f t="shared" si="24"/>
        <v>-2.8416880940189984E-4</v>
      </c>
      <c r="EM7" s="40">
        <f t="shared" si="25"/>
        <v>-3.3512585906038031E-4</v>
      </c>
      <c r="EN7" s="40">
        <f t="shared" si="26"/>
        <v>-2.8139905477216184E-4</v>
      </c>
      <c r="EO7" s="17"/>
      <c r="EP7" s="13"/>
      <c r="EQ7" s="13"/>
      <c r="ER7" s="13"/>
      <c r="ES7" s="13"/>
      <c r="ET7" s="13"/>
      <c r="EU7" s="13"/>
      <c r="EV7" s="13"/>
    </row>
    <row r="8" spans="1:152" x14ac:dyDescent="0.3">
      <c r="A8" s="15" t="s">
        <v>175</v>
      </c>
      <c r="B8" s="17">
        <v>42133.618025999996</v>
      </c>
      <c r="C8" s="17">
        <v>310.42955724000001</v>
      </c>
      <c r="D8" s="17">
        <v>698.09214962999999</v>
      </c>
      <c r="E8" s="17">
        <v>6450.6566077999996</v>
      </c>
      <c r="F8" s="17">
        <v>6441.4148281999996</v>
      </c>
      <c r="G8" s="17">
        <v>169.23354778999999</v>
      </c>
      <c r="H8" s="17">
        <v>6424.7631171000003</v>
      </c>
      <c r="I8" s="17">
        <v>747.04157101999999</v>
      </c>
      <c r="J8" s="17">
        <v>27.619479135999999</v>
      </c>
      <c r="K8" s="17">
        <v>178.63745098999999</v>
      </c>
      <c r="L8" s="17">
        <v>51.293329395999997</v>
      </c>
      <c r="M8" s="17">
        <v>1.7930702E-3</v>
      </c>
      <c r="N8" s="17">
        <v>510.74131317000001</v>
      </c>
      <c r="O8" s="5">
        <v>1.1872703300000001E-2</v>
      </c>
      <c r="P8" s="17">
        <v>1.3004684000000001E-2</v>
      </c>
      <c r="Q8" s="17">
        <v>100.49784335</v>
      </c>
      <c r="R8" s="17">
        <v>1.5828935000000001E-3</v>
      </c>
      <c r="S8" s="17">
        <v>69.267930742000004</v>
      </c>
      <c r="T8" s="17">
        <v>34.239384809000001</v>
      </c>
      <c r="U8" s="17">
        <v>9.4499595444000004</v>
      </c>
      <c r="V8" s="17">
        <v>2.2051148699999999E-2</v>
      </c>
      <c r="W8" s="17">
        <v>0.28911702119999999</v>
      </c>
      <c r="X8" s="17">
        <v>0.1874656653</v>
      </c>
      <c r="Y8" s="17">
        <v>25.776215336</v>
      </c>
      <c r="Z8" s="17">
        <v>0.4653009997</v>
      </c>
      <c r="AA8" s="17">
        <v>10.039461618000001</v>
      </c>
      <c r="AC8" s="28" t="s">
        <v>175</v>
      </c>
      <c r="AD8" s="28">
        <v>0</v>
      </c>
      <c r="AE8" s="28">
        <v>356.18200491603602</v>
      </c>
      <c r="AF8" s="28">
        <v>27.605744837579898</v>
      </c>
      <c r="AG8" s="28">
        <v>746.67001533574899</v>
      </c>
      <c r="AH8" s="28">
        <v>746.67001533574899</v>
      </c>
      <c r="AI8" s="28">
        <v>313.78632929479602</v>
      </c>
      <c r="AJ8" s="28">
        <v>0</v>
      </c>
      <c r="AK8" s="28">
        <v>178.54601786665199</v>
      </c>
      <c r="AL8" s="28">
        <v>0.46502268094736998</v>
      </c>
      <c r="AM8" s="28">
        <v>51.267812274920701</v>
      </c>
      <c r="AN8" s="28">
        <v>4.3001669615348498E-4</v>
      </c>
      <c r="AO8" s="28">
        <v>1.3617200346125601E-3</v>
      </c>
      <c r="AP8" s="28">
        <v>1965.09146212272</v>
      </c>
      <c r="AQ8" s="28">
        <v>42111.1863846954</v>
      </c>
      <c r="AR8" s="28">
        <v>533.80962530961096</v>
      </c>
      <c r="AS8" s="28">
        <v>203.396501314413</v>
      </c>
      <c r="AT8" s="28">
        <v>334.42733283906801</v>
      </c>
      <c r="AU8" s="28">
        <v>10.0344652104129</v>
      </c>
      <c r="AV8" s="28">
        <v>0</v>
      </c>
      <c r="AW8" s="28">
        <v>0</v>
      </c>
      <c r="AX8" s="28">
        <v>510.48724362832201</v>
      </c>
      <c r="AY8" s="28">
        <v>510.48724362832201</v>
      </c>
      <c r="AZ8" s="28">
        <v>318.92697296435398</v>
      </c>
      <c r="BA8" s="28">
        <v>0</v>
      </c>
      <c r="BB8" s="28">
        <v>4.7461956145504998E-3</v>
      </c>
      <c r="BC8" s="28">
        <v>5.9327386034270903E-3</v>
      </c>
      <c r="BD8" s="28">
        <v>0</v>
      </c>
      <c r="BE8" s="28">
        <v>68.484472934098306</v>
      </c>
      <c r="BF8" s="28">
        <v>19.5092004563923</v>
      </c>
      <c r="BG8" s="28">
        <v>0</v>
      </c>
      <c r="BH8" s="28">
        <v>733.13132955307196</v>
      </c>
      <c r="BI8" s="28">
        <v>88.053759994069495</v>
      </c>
      <c r="BJ8" s="28">
        <v>4.2883578307621904E-3</v>
      </c>
      <c r="BK8" s="28">
        <v>8.7066694653240503E-3</v>
      </c>
      <c r="BL8" s="28">
        <v>0</v>
      </c>
      <c r="BM8" s="28">
        <v>448.99203752874502</v>
      </c>
      <c r="BN8" s="28">
        <v>100.447633271398</v>
      </c>
      <c r="BO8" s="28">
        <v>310.26315029459198</v>
      </c>
      <c r="BP8" s="28">
        <v>0</v>
      </c>
      <c r="BQ8" s="28">
        <v>6.4850569458269199E-4</v>
      </c>
      <c r="BR8" s="28">
        <v>9.3321190467214501E-4</v>
      </c>
      <c r="BS8" s="28">
        <v>6981.2285550356301</v>
      </c>
      <c r="BT8" s="28">
        <v>627.89361506197702</v>
      </c>
      <c r="BU8" s="28">
        <v>69.765925239063705</v>
      </c>
      <c r="BV8" s="28">
        <v>697.65954030104103</v>
      </c>
      <c r="BW8" s="28">
        <v>0.54802665849335996</v>
      </c>
      <c r="BX8" s="28">
        <v>195.35168897733101</v>
      </c>
      <c r="BY8" s="28">
        <v>0</v>
      </c>
      <c r="BZ8" s="28">
        <v>9.4451977914096794</v>
      </c>
      <c r="CA8" s="28">
        <v>2.2034678276064899E-2</v>
      </c>
      <c r="CB8" s="28">
        <v>0.288902388701753</v>
      </c>
      <c r="CC8" s="28">
        <v>0.187325787741636</v>
      </c>
      <c r="CD8" s="28">
        <v>25.763294684105201</v>
      </c>
      <c r="CE8" s="28">
        <v>0.70819668667361002</v>
      </c>
      <c r="CF8" s="28">
        <v>632.62394607450403</v>
      </c>
      <c r="CG8" s="28">
        <v>0.64381509295237405</v>
      </c>
      <c r="CH8" s="28">
        <v>19.089109520108899</v>
      </c>
      <c r="CI8" s="28">
        <v>359.19329596499</v>
      </c>
      <c r="CJ8" s="28">
        <v>0.57943338172478498</v>
      </c>
      <c r="CK8" s="28">
        <v>0</v>
      </c>
      <c r="CL8" s="28">
        <v>1.1865447841399399E-3</v>
      </c>
      <c r="CM8" s="28">
        <v>62.260135870853198</v>
      </c>
      <c r="CN8" s="28">
        <v>6447.3858500297001</v>
      </c>
      <c r="CO8" s="28">
        <v>6438.1509196062498</v>
      </c>
      <c r="CP8" s="28">
        <v>9.2349304234527594</v>
      </c>
      <c r="CQ8" s="28">
        <v>0.72751108461890401</v>
      </c>
      <c r="CR8" s="28">
        <v>0</v>
      </c>
      <c r="CS8" s="28">
        <v>157.52977650644499</v>
      </c>
      <c r="CT8" s="28">
        <v>6.0518606976526197</v>
      </c>
      <c r="CU8" s="28">
        <v>2380.3674661728301</v>
      </c>
      <c r="CV8" s="28">
        <v>9.65722444705324</v>
      </c>
      <c r="CW8" s="28">
        <v>12.232485457762101</v>
      </c>
      <c r="CX8" s="28">
        <v>3400.5252182300101</v>
      </c>
      <c r="CY8" s="28">
        <v>80.388619776279398</v>
      </c>
      <c r="CZ8" s="28">
        <v>2.1889710191416301</v>
      </c>
      <c r="DA8" s="28">
        <v>26.396419473426</v>
      </c>
      <c r="DB8" s="28">
        <v>0</v>
      </c>
      <c r="DC8" s="28">
        <v>169.14940355495199</v>
      </c>
      <c r="DD8" s="28">
        <v>2.5060328639117002</v>
      </c>
      <c r="DE8" s="28">
        <v>0</v>
      </c>
      <c r="DF8" s="28">
        <v>0</v>
      </c>
      <c r="DG8" s="28">
        <v>107.973967796246</v>
      </c>
      <c r="DH8" s="28">
        <v>69.233530798135703</v>
      </c>
      <c r="DI8" s="28">
        <v>8.58674020829047</v>
      </c>
      <c r="DJ8" s="28">
        <v>6421.4706658509504</v>
      </c>
      <c r="DK8" s="28">
        <v>34.222365321245299</v>
      </c>
      <c r="DL8" s="28">
        <v>37.141102041640899</v>
      </c>
      <c r="DN8" s="26">
        <f t="shared" si="0"/>
        <v>1.0871697338993453</v>
      </c>
      <c r="DO8" s="40">
        <f t="shared" si="1"/>
        <v>-5.3239295260032156E-4</v>
      </c>
      <c r="DP8" s="40">
        <f t="shared" si="2"/>
        <v>-5.3605380520958183E-4</v>
      </c>
      <c r="DQ8" s="40">
        <f t="shared" si="3"/>
        <v>-6.1970232610157648E-4</v>
      </c>
      <c r="DR8" s="40">
        <f t="shared" si="4"/>
        <v>-5.0704261118853617E-4</v>
      </c>
      <c r="DS8" s="40">
        <f t="shared" si="5"/>
        <v>-5.0670678427055247E-4</v>
      </c>
      <c r="DT8" s="40">
        <f t="shared" si="6"/>
        <v>-4.9720777083994293E-4</v>
      </c>
      <c r="DU8" s="40">
        <f t="shared" si="7"/>
        <v>-5.124626681234062E-4</v>
      </c>
      <c r="DV8" s="40">
        <f t="shared" si="8"/>
        <v>-4.9736948874704512E-4</v>
      </c>
      <c r="DW8" s="40">
        <f t="shared" si="9"/>
        <v>-4.9726855283809012E-4</v>
      </c>
      <c r="DX8" s="40">
        <f t="shared" si="10"/>
        <v>-5.1183625181214318E-4</v>
      </c>
      <c r="DY8" s="40">
        <f t="shared" si="11"/>
        <v>-4.9747445486130794E-4</v>
      </c>
      <c r="DZ8" s="40">
        <f t="shared" si="12"/>
        <v>-7.4367932385186234E-4</v>
      </c>
      <c r="EA8" s="40">
        <f t="shared" si="13"/>
        <v>-4.9745249723599284E-4</v>
      </c>
      <c r="EB8" s="40">
        <f t="shared" si="14"/>
        <v>-6.0847961074463519E-4</v>
      </c>
      <c r="EC8" s="40">
        <f t="shared" si="15"/>
        <v>-7.4255582940416904E-4</v>
      </c>
      <c r="ED8" s="40">
        <f t="shared" si="16"/>
        <v>-4.9961349346699523E-4</v>
      </c>
      <c r="EE8" s="40">
        <f t="shared" si="17"/>
        <v>-7.428805192282972E-4</v>
      </c>
      <c r="EF8" s="40">
        <f t="shared" si="18"/>
        <v>-4.966215028485455E-4</v>
      </c>
      <c r="EG8" s="40">
        <f t="shared" si="19"/>
        <v>-4.9707340974853599E-4</v>
      </c>
      <c r="EH8" s="40">
        <f t="shared" si="20"/>
        <v>-5.0389136249189459E-4</v>
      </c>
      <c r="EI8" s="40">
        <f t="shared" si="21"/>
        <v>-7.469190906639661E-4</v>
      </c>
      <c r="EJ8" s="40">
        <f t="shared" si="22"/>
        <v>-7.4237240462752662E-4</v>
      </c>
      <c r="EK8" s="40">
        <f t="shared" si="23"/>
        <v>-7.4615027845317339E-4</v>
      </c>
      <c r="EL8" s="40">
        <f t="shared" si="24"/>
        <v>-5.012625680835851E-4</v>
      </c>
      <c r="EM8" s="40">
        <f t="shared" si="25"/>
        <v>-5.9814776415579988E-4</v>
      </c>
      <c r="EN8" s="40">
        <f t="shared" si="26"/>
        <v>-4.9767684535414829E-4</v>
      </c>
      <c r="EO8" s="17"/>
      <c r="EP8" s="13"/>
      <c r="EQ8" s="13"/>
      <c r="ER8" s="13"/>
      <c r="ES8" s="13"/>
      <c r="ET8" s="13"/>
      <c r="EU8" s="13"/>
      <c r="EV8" s="13"/>
    </row>
    <row r="9" spans="1:152" x14ac:dyDescent="0.3">
      <c r="A9" s="15" t="s">
        <v>176</v>
      </c>
      <c r="B9" s="17">
        <v>4193.6234452999997</v>
      </c>
      <c r="C9" s="17">
        <v>36.564972419999997</v>
      </c>
      <c r="D9" s="17">
        <v>65.995349075999997</v>
      </c>
      <c r="E9" s="17">
        <v>636.26488255000004</v>
      </c>
      <c r="F9" s="17">
        <v>635.89222085999995</v>
      </c>
      <c r="G9" s="17">
        <v>14.213457593999999</v>
      </c>
      <c r="H9" s="17">
        <v>643.54898544000002</v>
      </c>
      <c r="I9" s="17">
        <v>77.776404843999998</v>
      </c>
      <c r="J9" s="17">
        <v>2.8755352551</v>
      </c>
      <c r="K9" s="17">
        <v>17.914039068000001</v>
      </c>
      <c r="L9" s="17">
        <v>5.3402798390999999</v>
      </c>
      <c r="M9" s="17">
        <v>1.548229E-4</v>
      </c>
      <c r="N9" s="17">
        <v>53.174586845</v>
      </c>
      <c r="O9" s="17">
        <v>1.1318768E-3</v>
      </c>
      <c r="P9" s="17">
        <v>1.1453149E-3</v>
      </c>
      <c r="Q9" s="17">
        <v>10.400570242000001</v>
      </c>
      <c r="R9" s="17">
        <v>1.2503079999999999E-4</v>
      </c>
      <c r="S9" s="17">
        <v>7.2116590547000001</v>
      </c>
      <c r="T9" s="17">
        <v>3.5647501602</v>
      </c>
      <c r="U9" s="17">
        <v>0.96860849329999998</v>
      </c>
      <c r="V9" s="17">
        <v>1.4153785000000001E-3</v>
      </c>
      <c r="W9" s="17">
        <v>2.0161796700000002E-2</v>
      </c>
      <c r="X9" s="17">
        <v>1.2855195999999999E-2</v>
      </c>
      <c r="Y9" s="17">
        <v>2.6646297156999998</v>
      </c>
      <c r="Z9" s="17">
        <v>3.5888896599999998E-2</v>
      </c>
      <c r="AA9" s="17">
        <v>1.0452341167999999</v>
      </c>
      <c r="AC9" s="28" t="s">
        <v>176</v>
      </c>
      <c r="AD9" s="28">
        <v>0</v>
      </c>
      <c r="AE9" s="28">
        <v>35.288775431763</v>
      </c>
      <c r="AF9" s="28">
        <v>2.8739439050607101</v>
      </c>
      <c r="AG9" s="28">
        <v>77.733220652404995</v>
      </c>
      <c r="AH9" s="28">
        <v>77.733220652404995</v>
      </c>
      <c r="AI9" s="28">
        <v>31.088430103672302</v>
      </c>
      <c r="AJ9" s="28">
        <v>0</v>
      </c>
      <c r="AK9" s="28">
        <v>17.904063810775298</v>
      </c>
      <c r="AL9" s="28">
        <v>3.5868277557719701E-2</v>
      </c>
      <c r="AM9" s="28">
        <v>5.3373170186004302</v>
      </c>
      <c r="AN9" s="28">
        <v>3.7135973919321799E-5</v>
      </c>
      <c r="AO9" s="28">
        <v>1.17597992691678E-4</v>
      </c>
      <c r="AP9" s="28">
        <v>194.691730325126</v>
      </c>
      <c r="AQ9" s="28">
        <v>4191.1766936181702</v>
      </c>
      <c r="AR9" s="28">
        <v>52.887241358058098</v>
      </c>
      <c r="AS9" s="28">
        <v>20.151540753147302</v>
      </c>
      <c r="AT9" s="28">
        <v>33.133446293655602</v>
      </c>
      <c r="AU9" s="28">
        <v>1.04465387506903</v>
      </c>
      <c r="AV9" s="28">
        <v>0</v>
      </c>
      <c r="AW9" s="28">
        <v>0</v>
      </c>
      <c r="AX9" s="28">
        <v>53.145060158291798</v>
      </c>
      <c r="AY9" s="28">
        <v>53.145060158291798</v>
      </c>
      <c r="AZ9" s="28">
        <v>31.5977310833137</v>
      </c>
      <c r="BA9" s="28">
        <v>0</v>
      </c>
      <c r="BB9" s="28">
        <v>4.5247072933745502E-4</v>
      </c>
      <c r="BC9" s="28">
        <v>5.6558274013459198E-4</v>
      </c>
      <c r="BD9" s="28">
        <v>0</v>
      </c>
      <c r="BE9" s="28">
        <v>6.7850995156445402</v>
      </c>
      <c r="BF9" s="28">
        <v>1.93287592866427</v>
      </c>
      <c r="BG9" s="28">
        <v>0</v>
      </c>
      <c r="BH9" s="28">
        <v>72.635031911841097</v>
      </c>
      <c r="BI9" s="28">
        <v>8.7239393112540498</v>
      </c>
      <c r="BJ9" s="28">
        <v>3.7773556110385302E-4</v>
      </c>
      <c r="BK9" s="28">
        <v>7.6691940563391103E-4</v>
      </c>
      <c r="BL9" s="28">
        <v>0</v>
      </c>
      <c r="BM9" s="28">
        <v>44.483961294221203</v>
      </c>
      <c r="BN9" s="28">
        <v>10.3947923716243</v>
      </c>
      <c r="BO9" s="28">
        <v>36.541559825173401</v>
      </c>
      <c r="BP9" s="28">
        <v>0</v>
      </c>
      <c r="BQ9" s="28">
        <v>5.1233745928338698E-5</v>
      </c>
      <c r="BR9" s="28">
        <v>7.3725709089105294E-5</v>
      </c>
      <c r="BS9" s="28">
        <v>698.64823999514999</v>
      </c>
      <c r="BT9" s="28">
        <v>59.358026598764297</v>
      </c>
      <c r="BU9" s="28">
        <v>6.5953398832652601</v>
      </c>
      <c r="BV9" s="28">
        <v>65.953366482029594</v>
      </c>
      <c r="BW9" s="28">
        <v>5.4295854589714303E-2</v>
      </c>
      <c r="BX9" s="28">
        <v>19.354467960338798</v>
      </c>
      <c r="BY9" s="28">
        <v>0</v>
      </c>
      <c r="BZ9" s="28">
        <v>0.96807094947557604</v>
      </c>
      <c r="CA9" s="28">
        <v>1.4145720661607E-3</v>
      </c>
      <c r="CB9" s="28">
        <v>2.0150067673517499E-2</v>
      </c>
      <c r="CC9" s="28">
        <v>1.28478667468972E-2</v>
      </c>
      <c r="CD9" s="28">
        <v>2.6631494193576799</v>
      </c>
      <c r="CE9" s="28">
        <v>6.9907898168510202E-2</v>
      </c>
      <c r="CF9" s="28">
        <v>62.6772848261379</v>
      </c>
      <c r="CG9" s="28">
        <v>6.3552617051648802E-2</v>
      </c>
      <c r="CH9" s="28">
        <v>1.8843356426748601</v>
      </c>
      <c r="CI9" s="28">
        <v>35.456884758896997</v>
      </c>
      <c r="CJ9" s="28">
        <v>5.7197292944658397E-2</v>
      </c>
      <c r="CK9" s="28">
        <v>0</v>
      </c>
      <c r="CL9" s="28">
        <v>1.13117423678742E-4</v>
      </c>
      <c r="CM9" s="28">
        <v>6.1458600285498601</v>
      </c>
      <c r="CN9" s="28">
        <v>635.89872169381101</v>
      </c>
      <c r="CO9" s="28">
        <v>635.52628807112103</v>
      </c>
      <c r="CP9" s="28">
        <v>0.37243362268996899</v>
      </c>
      <c r="CQ9" s="28">
        <v>7.1814443691198604E-2</v>
      </c>
      <c r="CR9" s="28">
        <v>0</v>
      </c>
      <c r="CS9" s="28">
        <v>15.5501649608404</v>
      </c>
      <c r="CT9" s="28">
        <v>0.59739440687401202</v>
      </c>
      <c r="CU9" s="28">
        <v>234.97212156285599</v>
      </c>
      <c r="CV9" s="28">
        <v>0.95328963882780304</v>
      </c>
      <c r="CW9" s="28">
        <v>1.20750156803738</v>
      </c>
      <c r="CX9" s="28">
        <v>335.674523829208</v>
      </c>
      <c r="CY9" s="28">
        <v>7.9645114800972197</v>
      </c>
      <c r="CZ9" s="28">
        <v>0.21607891223951001</v>
      </c>
      <c r="DA9" s="28">
        <v>2.6056605102597499</v>
      </c>
      <c r="DB9" s="28">
        <v>0</v>
      </c>
      <c r="DC9" s="28">
        <v>14.206035875813599</v>
      </c>
      <c r="DD9" s="28">
        <v>0.24828533321953</v>
      </c>
      <c r="DE9" s="28">
        <v>0</v>
      </c>
      <c r="DF9" s="28">
        <v>0</v>
      </c>
      <c r="DG9" s="28">
        <v>10.6975303434946</v>
      </c>
      <c r="DH9" s="28">
        <v>7.2076590729833496</v>
      </c>
      <c r="DI9" s="28">
        <v>0.85073300167661503</v>
      </c>
      <c r="DJ9" s="28">
        <v>643.19077321604698</v>
      </c>
      <c r="DK9" s="28">
        <v>3.5627706599249298</v>
      </c>
      <c r="DL9" s="28">
        <v>3.6797614975484598</v>
      </c>
      <c r="DN9" s="26">
        <f t="shared" si="0"/>
        <v>1.0862224227841573</v>
      </c>
      <c r="DO9" s="40">
        <f t="shared" si="1"/>
        <v>-5.8344572748220342E-4</v>
      </c>
      <c r="DP9" s="40">
        <f t="shared" si="2"/>
        <v>-6.4030117560787494E-4</v>
      </c>
      <c r="DQ9" s="40">
        <f t="shared" si="3"/>
        <v>-6.3614473683676722E-4</v>
      </c>
      <c r="DR9" s="40">
        <f t="shared" si="4"/>
        <v>-5.7548493753346809E-4</v>
      </c>
      <c r="DS9" s="40">
        <f t="shared" si="5"/>
        <v>-5.754635406359013E-4</v>
      </c>
      <c r="DT9" s="40">
        <f t="shared" si="6"/>
        <v>-5.2216134865966715E-4</v>
      </c>
      <c r="DU9" s="40">
        <f t="shared" si="7"/>
        <v>-5.5661998085217005E-4</v>
      </c>
      <c r="DV9" s="40">
        <f t="shared" si="8"/>
        <v>-5.5523512152072041E-4</v>
      </c>
      <c r="DW9" s="40">
        <f t="shared" si="9"/>
        <v>-5.5341002565261713E-4</v>
      </c>
      <c r="DX9" s="40">
        <f t="shared" si="10"/>
        <v>-5.5684020710447155E-4</v>
      </c>
      <c r="DY9" s="40">
        <f t="shared" si="11"/>
        <v>-5.5480622529868718E-4</v>
      </c>
      <c r="DZ9" s="40">
        <f t="shared" si="12"/>
        <v>-5.7442012131414912E-4</v>
      </c>
      <c r="EA9" s="40">
        <f t="shared" si="13"/>
        <v>-5.5527815936342174E-4</v>
      </c>
      <c r="EB9" s="40">
        <f t="shared" si="14"/>
        <v>-6.2366049839601961E-4</v>
      </c>
      <c r="EC9" s="40">
        <f t="shared" si="15"/>
        <v>-5.7620245945985151E-4</v>
      </c>
      <c r="ED9" s="40">
        <f t="shared" si="16"/>
        <v>-5.555339987386573E-4</v>
      </c>
      <c r="EE9" s="40">
        <f t="shared" si="17"/>
        <v>-5.7061925986245476E-4</v>
      </c>
      <c r="EF9" s="40">
        <f t="shared" si="18"/>
        <v>-5.5465485629740421E-4</v>
      </c>
      <c r="EG9" s="40">
        <f t="shared" si="19"/>
        <v>-5.5529846023182506E-4</v>
      </c>
      <c r="EH9" s="40">
        <f t="shared" si="20"/>
        <v>-5.5496501232666533E-4</v>
      </c>
      <c r="EI9" s="40">
        <f t="shared" si="21"/>
        <v>-5.6976550039448959E-4</v>
      </c>
      <c r="EJ9" s="40">
        <f t="shared" si="22"/>
        <v>-5.8174510223596334E-4</v>
      </c>
      <c r="EK9" s="40">
        <f t="shared" si="23"/>
        <v>-5.701393508741134E-4</v>
      </c>
      <c r="EL9" s="40">
        <f t="shared" si="24"/>
        <v>-5.5553547781818813E-4</v>
      </c>
      <c r="EM9" s="40">
        <f t="shared" si="25"/>
        <v>-5.7452427446033042E-4</v>
      </c>
      <c r="EN9" s="40">
        <f t="shared" si="26"/>
        <v>-5.5513087608195517E-4</v>
      </c>
      <c r="EO9" s="17"/>
      <c r="EP9" s="13"/>
      <c r="EQ9" s="13"/>
      <c r="ER9" s="13"/>
      <c r="ES9" s="13"/>
      <c r="ET9" s="13"/>
      <c r="EU9" s="13"/>
      <c r="EV9" s="13"/>
    </row>
    <row r="10" spans="1:152" x14ac:dyDescent="0.3">
      <c r="A10" s="15" t="s">
        <v>177</v>
      </c>
      <c r="B10" s="17">
        <v>66.1020501</v>
      </c>
      <c r="C10" s="17">
        <v>7.2501049999999997E-2</v>
      </c>
      <c r="D10" s="17">
        <v>3.6154996399999999</v>
      </c>
      <c r="E10" s="17">
        <v>14.585302069999999</v>
      </c>
      <c r="F10" s="17">
        <v>14.169442070000001</v>
      </c>
      <c r="G10" s="17">
        <v>2.5867999999999999E-2</v>
      </c>
      <c r="H10" s="17">
        <v>19.46365836</v>
      </c>
      <c r="I10" s="17">
        <v>0.19604060000000001</v>
      </c>
      <c r="J10" s="17">
        <v>7.2479889999999998E-3</v>
      </c>
      <c r="K10" s="17">
        <v>0.52682108999999999</v>
      </c>
      <c r="L10" s="5">
        <v>1.3460545000000001E-2</v>
      </c>
      <c r="M10" s="5">
        <v>6.9664080000000001E-7</v>
      </c>
      <c r="N10" s="17">
        <v>0.13403013</v>
      </c>
      <c r="O10" s="5">
        <v>2.7549419E-6</v>
      </c>
      <c r="P10" s="5">
        <v>5.1534550000000001E-6</v>
      </c>
      <c r="Q10" s="5">
        <v>7.0214840000000001E-2</v>
      </c>
      <c r="R10" s="5">
        <v>5.6258824999999996E-7</v>
      </c>
      <c r="S10" s="17">
        <v>1.8177476000000001E-2</v>
      </c>
      <c r="T10" s="17">
        <v>8.985191E-3</v>
      </c>
      <c r="U10" s="17">
        <v>1.31752455E-2</v>
      </c>
      <c r="V10" s="17">
        <v>2.7648709999999999E-4</v>
      </c>
      <c r="W10" s="17">
        <v>1.4413141E-3</v>
      </c>
      <c r="X10" s="17">
        <v>1.1740271E-3</v>
      </c>
      <c r="Y10" s="17">
        <v>1.55860957E-2</v>
      </c>
      <c r="Z10" s="17">
        <v>6.0599320000000005E-4</v>
      </c>
      <c r="AA10" s="5">
        <v>2.6345840000000001E-3</v>
      </c>
      <c r="AC10" s="28" t="s">
        <v>177</v>
      </c>
      <c r="AD10" s="28">
        <v>0</v>
      </c>
      <c r="AE10" s="28">
        <v>1.3508085901379301</v>
      </c>
      <c r="AF10" s="28">
        <v>7.24441080820124E-3</v>
      </c>
      <c r="AG10" s="28">
        <v>0.19594389800352399</v>
      </c>
      <c r="AH10" s="28">
        <v>0.19594389800352399</v>
      </c>
      <c r="AI10" s="28">
        <v>1.19002217663982</v>
      </c>
      <c r="AJ10" s="28">
        <v>0</v>
      </c>
      <c r="AK10" s="28">
        <v>0.52656111992025001</v>
      </c>
      <c r="AL10" s="28">
        <v>6.05704644460161E-4</v>
      </c>
      <c r="AM10" s="28">
        <v>1.34538867531411E-2</v>
      </c>
      <c r="AN10" s="28">
        <v>1.6710903762738499E-7</v>
      </c>
      <c r="AO10" s="28">
        <v>5.2918432513765095E-7</v>
      </c>
      <c r="AP10" s="28">
        <v>7.45254917786162</v>
      </c>
      <c r="AQ10" s="28">
        <v>66.069461226982298</v>
      </c>
      <c r="AR10" s="28">
        <v>2.0244540520891499</v>
      </c>
      <c r="AS10" s="28">
        <v>0.771374917569569</v>
      </c>
      <c r="AT10" s="28">
        <v>1.2683054318054201</v>
      </c>
      <c r="AU10" s="28">
        <v>2.6333015974745501E-3</v>
      </c>
      <c r="AV10" s="28">
        <v>0</v>
      </c>
      <c r="AW10" s="28">
        <v>0</v>
      </c>
      <c r="AX10" s="28">
        <v>0.133964039364806</v>
      </c>
      <c r="AY10" s="28">
        <v>0.133964039364806</v>
      </c>
      <c r="AZ10" s="28">
        <v>1.20951993286718</v>
      </c>
      <c r="BA10" s="28">
        <v>0</v>
      </c>
      <c r="BB10" s="28">
        <v>1.10144020629783E-6</v>
      </c>
      <c r="BC10" s="28">
        <v>1.37680532521944E-6</v>
      </c>
      <c r="BD10" s="28">
        <v>0</v>
      </c>
      <c r="BE10" s="28">
        <v>0.25972506034794401</v>
      </c>
      <c r="BF10" s="28">
        <v>7.3988010075454205E-2</v>
      </c>
      <c r="BG10" s="28">
        <v>0</v>
      </c>
      <c r="BH10" s="28">
        <v>2.7803744957222198</v>
      </c>
      <c r="BI10" s="28">
        <v>0.33394127374725102</v>
      </c>
      <c r="BJ10" s="28">
        <v>1.6997539300142699E-6</v>
      </c>
      <c r="BK10" s="28">
        <v>3.4510995684452399E-6</v>
      </c>
      <c r="BL10" s="28">
        <v>0</v>
      </c>
      <c r="BM10" s="28">
        <v>1.7027886809911199</v>
      </c>
      <c r="BN10" s="28">
        <v>7.0180282885875994E-2</v>
      </c>
      <c r="BO10" s="28">
        <v>7.2465282755997895E-2</v>
      </c>
      <c r="BP10" s="28">
        <v>0</v>
      </c>
      <c r="BQ10" s="28">
        <v>2.3054426914025201E-7</v>
      </c>
      <c r="BR10" s="28">
        <v>3.31759686943677E-7</v>
      </c>
      <c r="BS10" s="28">
        <v>21.5775301476545</v>
      </c>
      <c r="BT10" s="28">
        <v>3.2523426723325399</v>
      </c>
      <c r="BU10" s="28">
        <v>0.36137159463615398</v>
      </c>
      <c r="BV10" s="28">
        <v>3.6137142669686999</v>
      </c>
      <c r="BW10" s="28">
        <v>2.0783732712211902E-3</v>
      </c>
      <c r="BX10" s="28">
        <v>0.74086475847098399</v>
      </c>
      <c r="BY10" s="28">
        <v>0</v>
      </c>
      <c r="BZ10" s="28">
        <v>1.3168587285470899E-2</v>
      </c>
      <c r="CA10" s="28">
        <v>2.7634743652507398E-4</v>
      </c>
      <c r="CB10" s="28">
        <v>1.44059751261319E-3</v>
      </c>
      <c r="CC10" s="28">
        <v>1.1734566654871899E-3</v>
      </c>
      <c r="CD10" s="28">
        <v>1.55783975546332E-2</v>
      </c>
      <c r="CE10" s="28">
        <v>1.55786583442186E-3</v>
      </c>
      <c r="CF10" s="28">
        <v>2.3992049580647801</v>
      </c>
      <c r="CG10" s="28">
        <v>1.41624431620893E-3</v>
      </c>
      <c r="CH10" s="28">
        <v>4.1991671103468402E-2</v>
      </c>
      <c r="CI10" s="28">
        <v>0.79014283812011799</v>
      </c>
      <c r="CJ10" s="28">
        <v>1.2746170439326E-3</v>
      </c>
      <c r="CK10" s="28">
        <v>0</v>
      </c>
      <c r="CL10" s="28">
        <v>2.7536449544469902E-7</v>
      </c>
      <c r="CM10" s="28">
        <v>0.13695793019064401</v>
      </c>
      <c r="CN10" s="28">
        <v>14.578108618711701</v>
      </c>
      <c r="CO10" s="28">
        <v>14.1624533460826</v>
      </c>
      <c r="CP10" s="28">
        <v>0.41565527262906599</v>
      </c>
      <c r="CQ10" s="28">
        <v>1.6003603190088E-3</v>
      </c>
      <c r="CR10" s="28">
        <v>0</v>
      </c>
      <c r="CS10" s="28">
        <v>0.34652908403467803</v>
      </c>
      <c r="CT10" s="28">
        <v>1.33127325958872E-2</v>
      </c>
      <c r="CU10" s="28">
        <v>5.2362623301752098</v>
      </c>
      <c r="CV10" s="28">
        <v>2.12436269118206E-2</v>
      </c>
      <c r="CW10" s="28">
        <v>2.6908664649437499E-2</v>
      </c>
      <c r="CX10" s="28">
        <v>7.4803740405760601</v>
      </c>
      <c r="CY10" s="28">
        <v>0.30487119539798302</v>
      </c>
      <c r="CZ10" s="28">
        <v>4.8152328576861296E-3</v>
      </c>
      <c r="DA10" s="28">
        <v>5.8066107354067698E-2</v>
      </c>
      <c r="DB10" s="28">
        <v>0</v>
      </c>
      <c r="DC10" s="28">
        <v>2.5855234858601001E-2</v>
      </c>
      <c r="DD10" s="28">
        <v>9.5040283414866596E-3</v>
      </c>
      <c r="DE10" s="28">
        <v>0</v>
      </c>
      <c r="DF10" s="28">
        <v>0</v>
      </c>
      <c r="DG10" s="28">
        <v>0.409488639632269</v>
      </c>
      <c r="DH10" s="28">
        <v>1.8168514913089899E-2</v>
      </c>
      <c r="DI10" s="28">
        <v>3.2564903251574899E-2</v>
      </c>
      <c r="DJ10" s="28">
        <v>19.454059418971799</v>
      </c>
      <c r="DK10" s="28">
        <v>8.9808050428369004E-3</v>
      </c>
      <c r="DL10" s="28">
        <v>0.14085606795373501</v>
      </c>
      <c r="DN10" s="26">
        <f t="shared" si="0"/>
        <v>1.1091530915450927</v>
      </c>
      <c r="DO10" s="40">
        <f t="shared" si="1"/>
        <v>-4.9300850682241245E-4</v>
      </c>
      <c r="DP10" s="40">
        <f t="shared" si="2"/>
        <v>-4.933341517412823E-4</v>
      </c>
      <c r="DQ10" s="40">
        <f t="shared" si="3"/>
        <v>-4.9381087237502727E-4</v>
      </c>
      <c r="DR10" s="40">
        <f t="shared" si="4"/>
        <v>-4.9319864983079446E-4</v>
      </c>
      <c r="DS10" s="40">
        <f t="shared" si="5"/>
        <v>-4.9322506015937035E-4</v>
      </c>
      <c r="DT10" s="40">
        <f t="shared" si="6"/>
        <v>-4.9347229778096743E-4</v>
      </c>
      <c r="DU10" s="40">
        <f t="shared" si="7"/>
        <v>-4.9317249874918068E-4</v>
      </c>
      <c r="DV10" s="40">
        <f t="shared" si="8"/>
        <v>-4.9327535457460042E-4</v>
      </c>
      <c r="DW10" s="40">
        <f t="shared" si="9"/>
        <v>-4.9368063317421914E-4</v>
      </c>
      <c r="DX10" s="40">
        <f t="shared" si="10"/>
        <v>-4.9346938587819763E-4</v>
      </c>
      <c r="DY10" s="40">
        <f t="shared" si="11"/>
        <v>-4.9464912890979083E-4</v>
      </c>
      <c r="DZ10" s="40">
        <f t="shared" si="12"/>
        <v>-4.9873225192096314E-4</v>
      </c>
      <c r="EA10" s="40">
        <f t="shared" si="13"/>
        <v>-4.931028209403317E-4</v>
      </c>
      <c r="EB10" s="40">
        <f t="shared" si="14"/>
        <v>-4.8344868471859062E-4</v>
      </c>
      <c r="EC10" s="40">
        <f t="shared" si="15"/>
        <v>-5.048072682288015E-4</v>
      </c>
      <c r="ED10" s="40">
        <f t="shared" si="16"/>
        <v>-4.9216254176476671E-4</v>
      </c>
      <c r="EE10" s="40">
        <f t="shared" si="17"/>
        <v>-5.0533212535279818E-4</v>
      </c>
      <c r="EF10" s="40">
        <f t="shared" si="18"/>
        <v>-4.9297751294527449E-4</v>
      </c>
      <c r="EG10" s="40">
        <f t="shared" si="19"/>
        <v>-4.8813176738253278E-4</v>
      </c>
      <c r="EH10" s="40">
        <f t="shared" si="20"/>
        <v>-5.053579099608235E-4</v>
      </c>
      <c r="EI10" s="40">
        <f t="shared" si="21"/>
        <v>-5.0513559195350117E-4</v>
      </c>
      <c r="EJ10" s="40">
        <f t="shared" si="22"/>
        <v>-4.97176421718194E-4</v>
      </c>
      <c r="EK10" s="40">
        <f t="shared" si="23"/>
        <v>-4.8587848850350081E-4</v>
      </c>
      <c r="EL10" s="40">
        <f t="shared" si="24"/>
        <v>-4.9391108042539614E-4</v>
      </c>
      <c r="EM10" s="40">
        <f t="shared" si="25"/>
        <v>-4.7616960031737472E-4</v>
      </c>
      <c r="EN10" s="40">
        <f t="shared" si="26"/>
        <v>-4.8675712197829215E-4</v>
      </c>
      <c r="EO10" s="17"/>
      <c r="EP10" s="13"/>
      <c r="EQ10" s="13"/>
      <c r="ER10" s="13"/>
      <c r="ES10" s="13"/>
      <c r="ET10" s="13"/>
      <c r="EU10" s="13"/>
      <c r="EV10" s="13"/>
    </row>
    <row r="11" spans="1:152" x14ac:dyDescent="0.3">
      <c r="A11" s="15" t="s">
        <v>178</v>
      </c>
      <c r="B11" s="17">
        <v>20507.861735999999</v>
      </c>
      <c r="C11" s="17">
        <v>227.11880303999999</v>
      </c>
      <c r="D11" s="17">
        <v>405.31166573000002</v>
      </c>
      <c r="E11" s="17">
        <v>3313.9532525999998</v>
      </c>
      <c r="F11" s="17">
        <v>3305.3862156999999</v>
      </c>
      <c r="G11" s="17">
        <v>52.580215238000001</v>
      </c>
      <c r="H11" s="17">
        <v>2875.5847376000002</v>
      </c>
      <c r="I11" s="17">
        <v>310.74657558000001</v>
      </c>
      <c r="J11" s="17">
        <v>11.488872978</v>
      </c>
      <c r="K11" s="17">
        <v>79.790242327000001</v>
      </c>
      <c r="L11" s="17">
        <v>21.336467763000002</v>
      </c>
      <c r="M11" s="17">
        <v>9.3805000000000001E-5</v>
      </c>
      <c r="N11" s="17">
        <v>212.45301122999999</v>
      </c>
      <c r="O11" s="17">
        <v>5.5253569999999998E-3</v>
      </c>
      <c r="P11" s="5">
        <v>6.9392990000000001E-4</v>
      </c>
      <c r="Q11" s="17">
        <v>42.304907810000003</v>
      </c>
      <c r="R11" s="17">
        <v>7.5754399999999994E-5</v>
      </c>
      <c r="S11" s="17">
        <v>28.813346200000002</v>
      </c>
      <c r="T11" s="17">
        <v>14.242552519</v>
      </c>
      <c r="U11" s="17">
        <v>4.0530727895999998</v>
      </c>
      <c r="V11" s="17">
        <v>6.2974746999999998E-3</v>
      </c>
      <c r="W11" s="17">
        <v>3.9415419600000001E-2</v>
      </c>
      <c r="X11" s="17">
        <v>3.0252813600000001E-2</v>
      </c>
      <c r="Y11" s="17">
        <v>10.745448084</v>
      </c>
      <c r="Z11" s="17">
        <v>0.14304545360000001</v>
      </c>
      <c r="AA11" s="17">
        <v>4.1761142440999999</v>
      </c>
      <c r="AC11" s="28" t="s">
        <v>178</v>
      </c>
      <c r="AD11" s="28">
        <v>0</v>
      </c>
      <c r="AE11" s="28">
        <v>162.51383196702301</v>
      </c>
      <c r="AF11" s="28">
        <v>11.481772794263501</v>
      </c>
      <c r="AG11" s="28">
        <v>310.55445752591299</v>
      </c>
      <c r="AH11" s="28">
        <v>310.55445752591299</v>
      </c>
      <c r="AI11" s="28">
        <v>143.17019500438599</v>
      </c>
      <c r="AJ11" s="28">
        <v>0</v>
      </c>
      <c r="AK11" s="28">
        <v>79.743570767620994</v>
      </c>
      <c r="AL11" s="28">
        <v>0.14296077061485099</v>
      </c>
      <c r="AM11" s="28">
        <v>21.3232705931057</v>
      </c>
      <c r="AN11" s="28">
        <v>2.2505494306784099E-5</v>
      </c>
      <c r="AO11" s="28">
        <v>7.1267990924012096E-5</v>
      </c>
      <c r="AP11" s="28">
        <v>896.60550369107705</v>
      </c>
      <c r="AQ11" s="28">
        <v>20495.366342724799</v>
      </c>
      <c r="AR11" s="28">
        <v>243.55930878839601</v>
      </c>
      <c r="AS11" s="28">
        <v>92.802974551259894</v>
      </c>
      <c r="AT11" s="28">
        <v>152.587922815865</v>
      </c>
      <c r="AU11" s="28">
        <v>4.1735330792374796</v>
      </c>
      <c r="AV11" s="28">
        <v>0</v>
      </c>
      <c r="AW11" s="28">
        <v>0</v>
      </c>
      <c r="AX11" s="28">
        <v>212.32166245347301</v>
      </c>
      <c r="AY11" s="28">
        <v>212.32166245347301</v>
      </c>
      <c r="AZ11" s="28">
        <v>145.51568139677801</v>
      </c>
      <c r="BA11" s="28">
        <v>0</v>
      </c>
      <c r="BB11" s="28">
        <v>2.2087627224609998E-3</v>
      </c>
      <c r="BC11" s="28">
        <v>2.7609515257593E-3</v>
      </c>
      <c r="BD11" s="28">
        <v>0</v>
      </c>
      <c r="BE11" s="28">
        <v>31.247158199314701</v>
      </c>
      <c r="BF11" s="28">
        <v>8.9013914130763094</v>
      </c>
      <c r="BG11" s="28">
        <v>0</v>
      </c>
      <c r="BH11" s="28">
        <v>334.50340598085597</v>
      </c>
      <c r="BI11" s="28">
        <v>40.175961500138499</v>
      </c>
      <c r="BJ11" s="28">
        <v>2.2891993826727701E-4</v>
      </c>
      <c r="BK11" s="28">
        <v>4.6477746038900501E-4</v>
      </c>
      <c r="BL11" s="28">
        <v>0</v>
      </c>
      <c r="BM11" s="28">
        <v>204.85992591266299</v>
      </c>
      <c r="BN11" s="28">
        <v>42.278984032255799</v>
      </c>
      <c r="BO11" s="28">
        <v>226.97463807256901</v>
      </c>
      <c r="BP11" s="28">
        <v>0</v>
      </c>
      <c r="BQ11" s="28">
        <v>3.10490806533397E-5</v>
      </c>
      <c r="BR11" s="28">
        <v>4.46801013692907E-5</v>
      </c>
      <c r="BS11" s="28">
        <v>3129.2796823396402</v>
      </c>
      <c r="BT11" s="28">
        <v>364.56873316074399</v>
      </c>
      <c r="BU11" s="28">
        <v>40.507659133093703</v>
      </c>
      <c r="BV11" s="28">
        <v>405.07639229383699</v>
      </c>
      <c r="BW11" s="28">
        <v>0.250046199485846</v>
      </c>
      <c r="BX11" s="28">
        <v>89.132427119525502</v>
      </c>
      <c r="BY11" s="28">
        <v>0</v>
      </c>
      <c r="BZ11" s="28">
        <v>4.0506289372012798</v>
      </c>
      <c r="CA11" s="28">
        <v>6.2953177712422401E-3</v>
      </c>
      <c r="CB11" s="28">
        <v>3.94019825719076E-2</v>
      </c>
      <c r="CC11" s="28">
        <v>3.02421750349697E-2</v>
      </c>
      <c r="CD11" s="28">
        <v>10.738858752415499</v>
      </c>
      <c r="CE11" s="28">
        <v>0.36337249152845702</v>
      </c>
      <c r="CF11" s="28">
        <v>288.645053833264</v>
      </c>
      <c r="CG11" s="28">
        <v>0.33033856363329001</v>
      </c>
      <c r="CH11" s="28">
        <v>9.7945417430702602</v>
      </c>
      <c r="CI11" s="28">
        <v>184.30053722387001</v>
      </c>
      <c r="CJ11" s="28">
        <v>0.29730481533115699</v>
      </c>
      <c r="CK11" s="28">
        <v>0</v>
      </c>
      <c r="CL11" s="28">
        <v>5.5219207072334197E-4</v>
      </c>
      <c r="CM11" s="28">
        <v>31.945410417970901</v>
      </c>
      <c r="CN11" s="28">
        <v>3311.95100020166</v>
      </c>
      <c r="CO11" s="28">
        <v>3303.3868798919698</v>
      </c>
      <c r="CP11" s="28">
        <v>8.5641203096832506</v>
      </c>
      <c r="CQ11" s="28">
        <v>0.37328276562777102</v>
      </c>
      <c r="CR11" s="28">
        <v>0</v>
      </c>
      <c r="CS11" s="28">
        <v>80.827826573852406</v>
      </c>
      <c r="CT11" s="28">
        <v>3.1051832018863101</v>
      </c>
      <c r="CU11" s="28">
        <v>1221.35597337371</v>
      </c>
      <c r="CV11" s="28">
        <v>4.9550801075090298</v>
      </c>
      <c r="CW11" s="28">
        <v>6.2764353561927502</v>
      </c>
      <c r="CX11" s="28">
        <v>1744.7945571422999</v>
      </c>
      <c r="CY11" s="28">
        <v>36.678603412256699</v>
      </c>
      <c r="CZ11" s="28">
        <v>1.1231513198759</v>
      </c>
      <c r="DA11" s="28">
        <v>13.5438847956112</v>
      </c>
      <c r="DB11" s="28">
        <v>0</v>
      </c>
      <c r="DC11" s="28">
        <v>52.547643316202098</v>
      </c>
      <c r="DD11" s="28">
        <v>1.1434180235293101</v>
      </c>
      <c r="DE11" s="28">
        <v>0</v>
      </c>
      <c r="DF11" s="28">
        <v>0</v>
      </c>
      <c r="DG11" s="28">
        <v>49.264945489101898</v>
      </c>
      <c r="DH11" s="28">
        <v>28.7955137451243</v>
      </c>
      <c r="DI11" s="28">
        <v>3.9178421962788299</v>
      </c>
      <c r="DJ11" s="28">
        <v>2873.9055656964802</v>
      </c>
      <c r="DK11" s="28">
        <v>14.233749001172599</v>
      </c>
      <c r="DL11" s="28">
        <v>16.9462438528798</v>
      </c>
      <c r="DN11" s="26">
        <f t="shared" si="0"/>
        <v>1.0888596061371527</v>
      </c>
      <c r="DO11" s="40">
        <f t="shared" si="1"/>
        <v>-6.0929771402080826E-4</v>
      </c>
      <c r="DP11" s="40">
        <f t="shared" si="2"/>
        <v>-6.3475575558396755E-4</v>
      </c>
      <c r="DQ11" s="40">
        <f t="shared" si="3"/>
        <v>-5.8047536267992646E-4</v>
      </c>
      <c r="DR11" s="40">
        <f t="shared" si="4"/>
        <v>-6.0418848599294995E-4</v>
      </c>
      <c r="DS11" s="40">
        <f t="shared" si="5"/>
        <v>-6.0487207169122653E-4</v>
      </c>
      <c r="DT11" s="40">
        <f t="shared" si="6"/>
        <v>-6.1947106246082657E-4</v>
      </c>
      <c r="DU11" s="40">
        <f t="shared" si="7"/>
        <v>-5.8394102652021261E-4</v>
      </c>
      <c r="DV11" s="40">
        <f t="shared" si="8"/>
        <v>-6.1824672960091389E-4</v>
      </c>
      <c r="DW11" s="40">
        <f t="shared" si="9"/>
        <v>-6.180052429942735E-4</v>
      </c>
      <c r="DX11" s="40">
        <f t="shared" si="10"/>
        <v>-5.8492815685075262E-4</v>
      </c>
      <c r="DY11" s="40">
        <f t="shared" si="11"/>
        <v>-6.185264609349573E-4</v>
      </c>
      <c r="DZ11" s="40">
        <f t="shared" si="12"/>
        <v>-3.359604413815768E-4</v>
      </c>
      <c r="EA11" s="40">
        <f t="shared" si="13"/>
        <v>-6.1824859890914792E-4</v>
      </c>
      <c r="EB11" s="40">
        <f t="shared" si="14"/>
        <v>-6.2451730383348474E-4</v>
      </c>
      <c r="EC11" s="40">
        <f t="shared" si="15"/>
        <v>-3.3505018838073672E-4</v>
      </c>
      <c r="ED11" s="40">
        <f t="shared" si="16"/>
        <v>-6.1278416822541809E-4</v>
      </c>
      <c r="EE11" s="40">
        <f t="shared" si="17"/>
        <v>-3.3289125608009591E-4</v>
      </c>
      <c r="EF11" s="40">
        <f t="shared" si="18"/>
        <v>-6.1889565869658832E-4</v>
      </c>
      <c r="EG11" s="40">
        <f t="shared" si="19"/>
        <v>-6.181137696811503E-4</v>
      </c>
      <c r="EH11" s="40">
        <f t="shared" si="20"/>
        <v>-6.0296286930519474E-4</v>
      </c>
      <c r="EI11" s="40">
        <f t="shared" si="21"/>
        <v>-3.425069350035851E-4</v>
      </c>
      <c r="EJ11" s="40">
        <f t="shared" si="22"/>
        <v>-3.4090790428630859E-4</v>
      </c>
      <c r="EK11" s="40">
        <f t="shared" si="23"/>
        <v>-3.5165539215501726E-4</v>
      </c>
      <c r="EL11" s="40">
        <f t="shared" si="24"/>
        <v>-6.132207361656504E-4</v>
      </c>
      <c r="EM11" s="40">
        <f t="shared" si="25"/>
        <v>-5.920005356187042E-4</v>
      </c>
      <c r="EN11" s="40">
        <f t="shared" si="26"/>
        <v>-6.1807812517746788E-4</v>
      </c>
      <c r="EO11" s="17"/>
      <c r="EP11" s="13"/>
      <c r="EQ11" s="13"/>
      <c r="ER11" s="13"/>
      <c r="ES11" s="13"/>
      <c r="ET11" s="13"/>
      <c r="EU11" s="13"/>
      <c r="EV11" s="13"/>
    </row>
    <row r="12" spans="1:152" x14ac:dyDescent="0.3">
      <c r="A12" s="15" t="s">
        <v>179</v>
      </c>
      <c r="B12" s="17">
        <v>26422.786149</v>
      </c>
      <c r="C12" s="17">
        <v>237.91532887</v>
      </c>
      <c r="D12" s="17">
        <v>454.33723895999998</v>
      </c>
      <c r="E12" s="17">
        <v>4028.6150886999999</v>
      </c>
      <c r="F12" s="17">
        <v>4022.8780934000001</v>
      </c>
      <c r="G12" s="17">
        <v>80.277388974000004</v>
      </c>
      <c r="H12" s="17">
        <v>4069.6113227999999</v>
      </c>
      <c r="I12" s="17">
        <v>473.81872149999998</v>
      </c>
      <c r="J12" s="17">
        <v>17.517943931000001</v>
      </c>
      <c r="K12" s="17">
        <v>113.15789529</v>
      </c>
      <c r="L12" s="17">
        <v>32.533324485999998</v>
      </c>
      <c r="M12" s="17">
        <v>9.4394909999999995E-4</v>
      </c>
      <c r="N12" s="17">
        <v>323.94292288999998</v>
      </c>
      <c r="O12" s="17">
        <v>7.2256504000000003E-3</v>
      </c>
      <c r="P12" s="17">
        <v>6.9829380000000002E-3</v>
      </c>
      <c r="Q12" s="17">
        <v>63.728591866999999</v>
      </c>
      <c r="R12" s="17">
        <v>7.6230769999999996E-4</v>
      </c>
      <c r="S12" s="17">
        <v>43.933898759000002</v>
      </c>
      <c r="T12" s="17">
        <v>21.716685713</v>
      </c>
      <c r="U12" s="17">
        <v>5.9905101024</v>
      </c>
      <c r="V12" s="17">
        <v>1.08892303E-2</v>
      </c>
      <c r="W12" s="17">
        <v>0.13422437009999999</v>
      </c>
      <c r="X12" s="17">
        <v>8.7672433100000002E-2</v>
      </c>
      <c r="Y12" s="17">
        <v>16.307026972999999</v>
      </c>
      <c r="Z12" s="17">
        <v>0.2174356066</v>
      </c>
      <c r="AA12" s="17">
        <v>6.3676341425</v>
      </c>
      <c r="AC12" s="28" t="s">
        <v>179</v>
      </c>
      <c r="AD12" s="28">
        <v>0</v>
      </c>
      <c r="AE12" s="28">
        <v>225.56620839100799</v>
      </c>
      <c r="AF12" s="28">
        <v>17.511317537950799</v>
      </c>
      <c r="AG12" s="28">
        <v>473.63958351111302</v>
      </c>
      <c r="AH12" s="28">
        <v>473.63958351111302</v>
      </c>
      <c r="AI12" s="28">
        <v>198.717503557383</v>
      </c>
      <c r="AJ12" s="28">
        <v>0</v>
      </c>
      <c r="AK12" s="28">
        <v>113.11585930298</v>
      </c>
      <c r="AL12" s="28">
        <v>0.217355313164002</v>
      </c>
      <c r="AM12" s="28">
        <v>32.521026778732001</v>
      </c>
      <c r="AN12" s="28">
        <v>2.26486177799632E-4</v>
      </c>
      <c r="AO12" s="28">
        <v>7.1720607237101496E-4</v>
      </c>
      <c r="AP12" s="28">
        <v>1244.47173377749</v>
      </c>
      <c r="AQ12" s="28">
        <v>26412.202666459401</v>
      </c>
      <c r="AR12" s="28">
        <v>338.05595042148599</v>
      </c>
      <c r="AS12" s="28">
        <v>128.80879748290801</v>
      </c>
      <c r="AT12" s="28">
        <v>211.789298119938</v>
      </c>
      <c r="AU12" s="28">
        <v>6.3652251191893603</v>
      </c>
      <c r="AV12" s="28">
        <v>0</v>
      </c>
      <c r="AW12" s="28">
        <v>0</v>
      </c>
      <c r="AX12" s="28">
        <v>323.820504102592</v>
      </c>
      <c r="AY12" s="28">
        <v>323.820504102592</v>
      </c>
      <c r="AZ12" s="28">
        <v>201.97313026007399</v>
      </c>
      <c r="BA12" s="28">
        <v>0</v>
      </c>
      <c r="BB12" s="28">
        <v>2.8890553696761202E-3</v>
      </c>
      <c r="BC12" s="28">
        <v>3.6113178860831198E-3</v>
      </c>
      <c r="BD12" s="28">
        <v>0</v>
      </c>
      <c r="BE12" s="28">
        <v>43.370472560152301</v>
      </c>
      <c r="BF12" s="28">
        <v>12.354965032905399</v>
      </c>
      <c r="BG12" s="28">
        <v>0</v>
      </c>
      <c r="BH12" s="28">
        <v>464.28431455373402</v>
      </c>
      <c r="BI12" s="28">
        <v>55.763504523311099</v>
      </c>
      <c r="BJ12" s="28">
        <v>2.3037428634678698E-3</v>
      </c>
      <c r="BK12" s="28">
        <v>4.6772982221399096E-3</v>
      </c>
      <c r="BL12" s="28">
        <v>0</v>
      </c>
      <c r="BM12" s="28">
        <v>284.34187091399298</v>
      </c>
      <c r="BN12" s="28">
        <v>63.704564373565901</v>
      </c>
      <c r="BO12" s="28">
        <v>237.80630082860699</v>
      </c>
      <c r="BP12" s="28">
        <v>0</v>
      </c>
      <c r="BQ12" s="28">
        <v>3.12461446628306E-4</v>
      </c>
      <c r="BR12" s="28">
        <v>4.4963801580228898E-4</v>
      </c>
      <c r="BS12" s="28">
        <v>4422.62473120697</v>
      </c>
      <c r="BT12" s="28">
        <v>408.73501940905101</v>
      </c>
      <c r="BU12" s="28">
        <v>45.415003953592603</v>
      </c>
      <c r="BV12" s="28">
        <v>454.15002336264303</v>
      </c>
      <c r="BW12" s="28">
        <v>0.34705960946115999</v>
      </c>
      <c r="BX12" s="28">
        <v>123.7141308851</v>
      </c>
      <c r="BY12" s="28">
        <v>0</v>
      </c>
      <c r="BZ12" s="28">
        <v>5.9882627649751701</v>
      </c>
      <c r="CA12" s="28">
        <v>1.0886309315385201E-2</v>
      </c>
      <c r="CB12" s="28">
        <v>0.13418826691013599</v>
      </c>
      <c r="CC12" s="28">
        <v>8.7648673545347194E-2</v>
      </c>
      <c r="CD12" s="28">
        <v>16.3008840155073</v>
      </c>
      <c r="CE12" s="28">
        <v>0.44233818116481199</v>
      </c>
      <c r="CF12" s="28">
        <v>400.634170997235</v>
      </c>
      <c r="CG12" s="28">
        <v>0.40212562626145698</v>
      </c>
      <c r="CH12" s="28">
        <v>11.923021985703</v>
      </c>
      <c r="CI12" s="28">
        <v>224.35143272099899</v>
      </c>
      <c r="CJ12" s="28">
        <v>0.36191308022068203</v>
      </c>
      <c r="CK12" s="28">
        <v>0</v>
      </c>
      <c r="CL12" s="28">
        <v>7.2226512464381603E-4</v>
      </c>
      <c r="CM12" s="28">
        <v>38.887544095415997</v>
      </c>
      <c r="CN12" s="28">
        <v>4026.9915086901801</v>
      </c>
      <c r="CO12" s="28">
        <v>4021.25601209051</v>
      </c>
      <c r="CP12" s="28">
        <v>5.7354965996737102</v>
      </c>
      <c r="CQ12" s="28">
        <v>0.45440191990608297</v>
      </c>
      <c r="CR12" s="28">
        <v>0</v>
      </c>
      <c r="CS12" s="28">
        <v>98.392783411983203</v>
      </c>
      <c r="CT12" s="28">
        <v>3.7799807029437198</v>
      </c>
      <c r="CU12" s="28">
        <v>1486.77254353852</v>
      </c>
      <c r="CV12" s="28">
        <v>6.0318839359116296</v>
      </c>
      <c r="CW12" s="28">
        <v>7.6403876594079403</v>
      </c>
      <c r="CX12" s="28">
        <v>2123.96128191052</v>
      </c>
      <c r="CY12" s="28">
        <v>50.909210846412797</v>
      </c>
      <c r="CZ12" s="28">
        <v>1.3672268917585699</v>
      </c>
      <c r="DA12" s="28">
        <v>16.487146429780001</v>
      </c>
      <c r="DB12" s="28">
        <v>0</v>
      </c>
      <c r="DC12" s="28">
        <v>80.247867569238807</v>
      </c>
      <c r="DD12" s="28">
        <v>1.58704307887398</v>
      </c>
      <c r="DE12" s="28">
        <v>0</v>
      </c>
      <c r="DF12" s="28">
        <v>0</v>
      </c>
      <c r="DG12" s="28">
        <v>68.378794547986899</v>
      </c>
      <c r="DH12" s="28">
        <v>43.917295021612603</v>
      </c>
      <c r="DI12" s="28">
        <v>5.4378937774883802</v>
      </c>
      <c r="DJ12" s="28">
        <v>4068.1009544139201</v>
      </c>
      <c r="DK12" s="28">
        <v>21.708473613921502</v>
      </c>
      <c r="DL12" s="28">
        <v>23.521073180029902</v>
      </c>
      <c r="DN12" s="26">
        <f t="shared" si="0"/>
        <v>1.087147241616113</v>
      </c>
      <c r="DO12" s="40">
        <f t="shared" si="1"/>
        <v>-4.0054377615279384E-4</v>
      </c>
      <c r="DP12" s="40">
        <f t="shared" si="2"/>
        <v>-4.5826404675495912E-4</v>
      </c>
      <c r="DQ12" s="40">
        <f t="shared" si="3"/>
        <v>-4.1206306968255335E-4</v>
      </c>
      <c r="DR12" s="40">
        <f t="shared" si="4"/>
        <v>-4.0301194680370347E-4</v>
      </c>
      <c r="DS12" s="40">
        <f t="shared" si="5"/>
        <v>-4.0321413471398161E-4</v>
      </c>
      <c r="DT12" s="40">
        <f t="shared" si="6"/>
        <v>-3.6774246320790406E-4</v>
      </c>
      <c r="DU12" s="40">
        <f t="shared" si="7"/>
        <v>-3.7113332607906566E-4</v>
      </c>
      <c r="DV12" s="40">
        <f t="shared" si="8"/>
        <v>-3.7807283832064497E-4</v>
      </c>
      <c r="DW12" s="40">
        <f t="shared" si="9"/>
        <v>-3.7826317262476235E-4</v>
      </c>
      <c r="DX12" s="40">
        <f t="shared" si="10"/>
        <v>-3.7148081370964691E-4</v>
      </c>
      <c r="DY12" s="40">
        <f t="shared" si="11"/>
        <v>-3.7800339996883292E-4</v>
      </c>
      <c r="DZ12" s="40">
        <f t="shared" si="12"/>
        <v>-2.7210135520332472E-4</v>
      </c>
      <c r="EA12" s="40">
        <f t="shared" si="13"/>
        <v>-3.779023363617348E-4</v>
      </c>
      <c r="EB12" s="40">
        <f t="shared" si="14"/>
        <v>-4.1685100028421144E-4</v>
      </c>
      <c r="EC12" s="40">
        <f t="shared" si="15"/>
        <v>-2.7164989753887124E-4</v>
      </c>
      <c r="ED12" s="40">
        <f t="shared" si="16"/>
        <v>-3.7702846917192468E-4</v>
      </c>
      <c r="EE12" s="40">
        <f t="shared" si="17"/>
        <v>-2.7316734358715574E-4</v>
      </c>
      <c r="EF12" s="40">
        <f t="shared" si="18"/>
        <v>-3.7792542561449171E-4</v>
      </c>
      <c r="EG12" s="40">
        <f t="shared" si="19"/>
        <v>-3.7814697818197525E-4</v>
      </c>
      <c r="EH12" s="40">
        <f t="shared" si="20"/>
        <v>-3.7514959267485518E-4</v>
      </c>
      <c r="EI12" s="40">
        <f t="shared" si="21"/>
        <v>-2.6824527852987193E-4</v>
      </c>
      <c r="EJ12" s="40">
        <f t="shared" si="22"/>
        <v>-2.6897641491703441E-4</v>
      </c>
      <c r="EK12" s="40">
        <f t="shared" si="23"/>
        <v>-2.7100371020509511E-4</v>
      </c>
      <c r="EL12" s="40">
        <f t="shared" si="24"/>
        <v>-3.7670615881546429E-4</v>
      </c>
      <c r="EM12" s="40">
        <f t="shared" si="25"/>
        <v>-3.6927455099709859E-4</v>
      </c>
      <c r="EN12" s="40">
        <f t="shared" si="26"/>
        <v>-3.7832313489259895E-4</v>
      </c>
      <c r="EO12" s="17"/>
      <c r="EP12" s="13"/>
      <c r="EQ12" s="13"/>
      <c r="ER12" s="13"/>
      <c r="ES12" s="13"/>
      <c r="ET12" s="13"/>
      <c r="EU12" s="13"/>
      <c r="EV12" s="13"/>
    </row>
    <row r="13" spans="1:152" x14ac:dyDescent="0.3">
      <c r="A13" s="15" t="s">
        <v>180</v>
      </c>
      <c r="B13" s="17">
        <v>50546.444796999996</v>
      </c>
      <c r="C13" s="17">
        <v>432.69605859000001</v>
      </c>
      <c r="D13" s="17">
        <v>1150.5677751999999</v>
      </c>
      <c r="E13" s="17">
        <v>7129.9732101999998</v>
      </c>
      <c r="F13" s="17">
        <v>6905.3723362999999</v>
      </c>
      <c r="G13" s="17">
        <v>158.80445017</v>
      </c>
      <c r="H13" s="17">
        <v>9280.8938631000001</v>
      </c>
      <c r="I13" s="17">
        <v>1119.693976</v>
      </c>
      <c r="J13" s="17">
        <v>41.397135601000002</v>
      </c>
      <c r="K13" s="17">
        <v>251.66829382</v>
      </c>
      <c r="L13" s="17">
        <v>76.880395046999993</v>
      </c>
      <c r="M13" s="17">
        <v>3.4814431999999999E-3</v>
      </c>
      <c r="N13" s="17">
        <v>765.51843231999999</v>
      </c>
      <c r="O13" s="17">
        <v>1.6999003400000001E-2</v>
      </c>
      <c r="P13" s="17">
        <v>2.6396644E-2</v>
      </c>
      <c r="Q13" s="17">
        <v>149.16111384000001</v>
      </c>
      <c r="R13" s="5">
        <v>2.4779259000000001E-3</v>
      </c>
      <c r="S13" s="17">
        <v>103.82139724</v>
      </c>
      <c r="T13" s="17">
        <v>51.319298801999999</v>
      </c>
      <c r="U13" s="17">
        <v>13.805617076000001</v>
      </c>
      <c r="V13" s="17">
        <v>1.7562134300000001E-2</v>
      </c>
      <c r="W13" s="5">
        <v>0.28379277489999999</v>
      </c>
      <c r="X13" s="17">
        <v>0.18602756070000001</v>
      </c>
      <c r="Y13" s="17">
        <v>38.255392434999997</v>
      </c>
      <c r="Z13" s="17">
        <v>1.1070509050999999</v>
      </c>
      <c r="AA13" s="17">
        <v>15.047531414</v>
      </c>
      <c r="AC13" s="28" t="s">
        <v>180</v>
      </c>
      <c r="AD13" s="28">
        <v>0</v>
      </c>
      <c r="AE13" s="28">
        <v>509.74632342770599</v>
      </c>
      <c r="AF13" s="28">
        <v>41.377789223213199</v>
      </c>
      <c r="AG13" s="28">
        <v>1119.1705041770001</v>
      </c>
      <c r="AH13" s="28">
        <v>1119.1705041770001</v>
      </c>
      <c r="AI13" s="28">
        <v>449.07198660313497</v>
      </c>
      <c r="AJ13" s="28">
        <v>0</v>
      </c>
      <c r="AK13" s="28">
        <v>251.550734061198</v>
      </c>
      <c r="AL13" s="28">
        <v>1.1065774078745101</v>
      </c>
      <c r="AM13" s="28">
        <v>76.844440771104701</v>
      </c>
      <c r="AN13" s="28">
        <v>8.3515646247898695E-4</v>
      </c>
      <c r="AO13" s="28">
        <v>2.6446589275021001E-3</v>
      </c>
      <c r="AP13" s="28">
        <v>2812.3215310383498</v>
      </c>
      <c r="AQ13" s="28">
        <v>50522.788113498304</v>
      </c>
      <c r="AR13" s="28">
        <v>763.956214653796</v>
      </c>
      <c r="AS13" s="28">
        <v>291.088740100623</v>
      </c>
      <c r="AT13" s="28">
        <v>478.612278695442</v>
      </c>
      <c r="AU13" s="28">
        <v>15.0404841105344</v>
      </c>
      <c r="AV13" s="28">
        <v>0</v>
      </c>
      <c r="AW13" s="28">
        <v>0</v>
      </c>
      <c r="AX13" s="28">
        <v>765.16053781615005</v>
      </c>
      <c r="AY13" s="28">
        <v>765.16053781615005</v>
      </c>
      <c r="AZ13" s="28">
        <v>456.42923239355503</v>
      </c>
      <c r="BA13" s="28">
        <v>0</v>
      </c>
      <c r="BB13" s="28">
        <v>6.7964651348406801E-3</v>
      </c>
      <c r="BC13" s="28">
        <v>8.4956331328544799E-3</v>
      </c>
      <c r="BD13" s="28">
        <v>0</v>
      </c>
      <c r="BE13" s="28">
        <v>98.010788209242406</v>
      </c>
      <c r="BF13" s="28">
        <v>27.920393017779698</v>
      </c>
      <c r="BG13" s="28">
        <v>0</v>
      </c>
      <c r="BH13" s="28">
        <v>1049.2136099408101</v>
      </c>
      <c r="BI13" s="28">
        <v>126.017183012232</v>
      </c>
      <c r="BJ13" s="28">
        <v>8.7068227046963893E-3</v>
      </c>
      <c r="BK13" s="28">
        <v>1.7677496676256701E-2</v>
      </c>
      <c r="BL13" s="28">
        <v>0</v>
      </c>
      <c r="BM13" s="28">
        <v>642.57027146355097</v>
      </c>
      <c r="BN13" s="28">
        <v>149.09127892886599</v>
      </c>
      <c r="BO13" s="28">
        <v>432.49416990668902</v>
      </c>
      <c r="BP13" s="28">
        <v>0</v>
      </c>
      <c r="BQ13" s="28">
        <v>1.0154731911263899E-3</v>
      </c>
      <c r="BR13" s="28">
        <v>1.4612885810700101E-3</v>
      </c>
      <c r="BS13" s="28">
        <v>10077.120265359301</v>
      </c>
      <c r="BT13" s="28">
        <v>1035.0463493664399</v>
      </c>
      <c r="BU13" s="28">
        <v>115.005135595496</v>
      </c>
      <c r="BV13" s="28">
        <v>1150.0514849619401</v>
      </c>
      <c r="BW13" s="28">
        <v>0.78430278558164901</v>
      </c>
      <c r="BX13" s="28">
        <v>279.57559043823898</v>
      </c>
      <c r="BY13" s="28">
        <v>0</v>
      </c>
      <c r="BZ13" s="28">
        <v>13.799158901012399</v>
      </c>
      <c r="CA13" s="28">
        <v>1.7553832286968499E-2</v>
      </c>
      <c r="CB13" s="28">
        <v>0.28365845589199101</v>
      </c>
      <c r="CC13" s="28">
        <v>0.18594032573823899</v>
      </c>
      <c r="CD13" s="28">
        <v>38.237517481122303</v>
      </c>
      <c r="CE13" s="28">
        <v>0.75923665993154699</v>
      </c>
      <c r="CF13" s="28">
        <v>905.37365564658796</v>
      </c>
      <c r="CG13" s="28">
        <v>0.69021431231777397</v>
      </c>
      <c r="CH13" s="28">
        <v>20.464877130353699</v>
      </c>
      <c r="CI13" s="28">
        <v>385.08040232918302</v>
      </c>
      <c r="CJ13" s="28">
        <v>0.62119342877141903</v>
      </c>
      <c r="CK13" s="28">
        <v>0</v>
      </c>
      <c r="CL13" s="28">
        <v>1.69912676396765E-3</v>
      </c>
      <c r="CM13" s="28">
        <v>66.747212966704694</v>
      </c>
      <c r="CN13" s="28">
        <v>7126.6449295887896</v>
      </c>
      <c r="CO13" s="28">
        <v>6902.1476068144902</v>
      </c>
      <c r="CP13" s="28">
        <v>224.49732277429601</v>
      </c>
      <c r="CQ13" s="28">
        <v>0.779942908965646</v>
      </c>
      <c r="CR13" s="28">
        <v>0</v>
      </c>
      <c r="CS13" s="28">
        <v>168.88302440031501</v>
      </c>
      <c r="CT13" s="28">
        <v>6.4880190111168003</v>
      </c>
      <c r="CU13" s="28">
        <v>2551.9202409100599</v>
      </c>
      <c r="CV13" s="28">
        <v>10.353225483115301</v>
      </c>
      <c r="CW13" s="28">
        <v>13.114082114783599</v>
      </c>
      <c r="CX13" s="28">
        <v>3645.6003939769698</v>
      </c>
      <c r="CY13" s="28">
        <v>115.047236737334</v>
      </c>
      <c r="CZ13" s="28">
        <v>2.34673161868858</v>
      </c>
      <c r="DA13" s="28">
        <v>28.2988095632092</v>
      </c>
      <c r="DB13" s="28">
        <v>0</v>
      </c>
      <c r="DC13" s="28">
        <v>158.73300211268901</v>
      </c>
      <c r="DD13" s="28">
        <v>3.5864822180553202</v>
      </c>
      <c r="DE13" s="28">
        <v>0</v>
      </c>
      <c r="DF13" s="28">
        <v>0</v>
      </c>
      <c r="DG13" s="28">
        <v>154.52594643533499</v>
      </c>
      <c r="DH13" s="28">
        <v>103.772877808121</v>
      </c>
      <c r="DI13" s="28">
        <v>12.288832396259799</v>
      </c>
      <c r="DJ13" s="28">
        <v>9276.5462057243003</v>
      </c>
      <c r="DK13" s="28">
        <v>51.295322518707103</v>
      </c>
      <c r="DL13" s="28">
        <v>53.154159919771097</v>
      </c>
      <c r="DN13" s="26">
        <f t="shared" si="0"/>
        <v>1.0863008755501038</v>
      </c>
      <c r="DO13" s="40">
        <f t="shared" si="1"/>
        <v>-4.680187419056019E-4</v>
      </c>
      <c r="DP13" s="40">
        <f t="shared" si="2"/>
        <v>-4.6658313451910198E-4</v>
      </c>
      <c r="DQ13" s="40">
        <f t="shared" si="3"/>
        <v>-4.4872648894591586E-4</v>
      </c>
      <c r="DR13" s="40">
        <f t="shared" si="4"/>
        <v>-4.6680127864278683E-4</v>
      </c>
      <c r="DS13" s="40">
        <f t="shared" si="5"/>
        <v>-4.6698850235171057E-4</v>
      </c>
      <c r="DT13" s="40">
        <f t="shared" si="6"/>
        <v>-4.4991218592742874E-4</v>
      </c>
      <c r="DU13" s="40">
        <f t="shared" si="7"/>
        <v>-4.6845244001611497E-4</v>
      </c>
      <c r="DV13" s="40">
        <f t="shared" si="8"/>
        <v>-4.6751329757972092E-4</v>
      </c>
      <c r="DW13" s="40">
        <f t="shared" si="9"/>
        <v>-4.6733614550703172E-4</v>
      </c>
      <c r="DX13" s="40">
        <f t="shared" si="10"/>
        <v>-4.6712184923097409E-4</v>
      </c>
      <c r="DY13" s="40">
        <f t="shared" si="11"/>
        <v>-4.6766507733619732E-4</v>
      </c>
      <c r="DZ13" s="40">
        <f t="shared" si="12"/>
        <v>-4.6756759349477845E-4</v>
      </c>
      <c r="EA13" s="40">
        <f t="shared" si="13"/>
        <v>-4.6751912003645658E-4</v>
      </c>
      <c r="EB13" s="40">
        <f t="shared" si="14"/>
        <v>-4.5757790348995172E-4</v>
      </c>
      <c r="EC13" s="40">
        <f t="shared" si="15"/>
        <v>-4.6690098358369124E-4</v>
      </c>
      <c r="ED13" s="40">
        <f t="shared" si="16"/>
        <v>-4.6818443048724493E-4</v>
      </c>
      <c r="EE13" s="40">
        <f t="shared" si="17"/>
        <v>-4.6979927995436868E-4</v>
      </c>
      <c r="EF13" s="40">
        <f t="shared" si="18"/>
        <v>-4.6733557020852095E-4</v>
      </c>
      <c r="EG13" s="40">
        <f t="shared" si="19"/>
        <v>-4.671981857234891E-4</v>
      </c>
      <c r="EH13" s="40">
        <f t="shared" si="20"/>
        <v>-4.6779328675055265E-4</v>
      </c>
      <c r="EI13" s="40">
        <f t="shared" si="21"/>
        <v>-4.7272232917050332E-4</v>
      </c>
      <c r="EJ13" s="40">
        <f t="shared" si="22"/>
        <v>-4.7329960410833643E-4</v>
      </c>
      <c r="EK13" s="40">
        <f t="shared" si="23"/>
        <v>-4.6893568583476845E-4</v>
      </c>
      <c r="EL13" s="40">
        <f t="shared" si="24"/>
        <v>-4.6725318288305548E-4</v>
      </c>
      <c r="EM13" s="40">
        <f t="shared" si="25"/>
        <v>-4.2771043617643528E-4</v>
      </c>
      <c r="EN13" s="40">
        <f t="shared" si="26"/>
        <v>-4.6833618563126142E-4</v>
      </c>
      <c r="EO13" s="17"/>
      <c r="EP13" s="13"/>
      <c r="EQ13" s="13"/>
      <c r="ER13" s="13"/>
      <c r="ES13" s="13"/>
      <c r="ET13" s="13"/>
      <c r="EU13" s="13"/>
      <c r="EV13" s="13"/>
    </row>
    <row r="14" spans="1:152" x14ac:dyDescent="0.3">
      <c r="A14" s="15" t="s">
        <v>181</v>
      </c>
      <c r="B14" s="17">
        <v>42290.862388000001</v>
      </c>
      <c r="C14" s="17">
        <v>325.86417738</v>
      </c>
      <c r="D14" s="17">
        <v>845.96177415</v>
      </c>
      <c r="E14" s="17">
        <v>6823.4804080000004</v>
      </c>
      <c r="F14" s="17">
        <v>6791.7085110999997</v>
      </c>
      <c r="G14" s="17">
        <v>147.74314946999999</v>
      </c>
      <c r="H14" s="17">
        <v>6681.6870019999997</v>
      </c>
      <c r="I14" s="17">
        <v>658.81116865000001</v>
      </c>
      <c r="J14" s="17">
        <v>24.357452601999999</v>
      </c>
      <c r="K14" s="17">
        <v>184.96078052999999</v>
      </c>
      <c r="L14" s="17">
        <v>45.235264545</v>
      </c>
      <c r="M14" s="17">
        <v>1.2126955999999999E-3</v>
      </c>
      <c r="N14" s="17">
        <v>450.41954405000001</v>
      </c>
      <c r="O14" s="17">
        <v>1.0889922599999999E-2</v>
      </c>
      <c r="P14" s="17">
        <v>8.7354797999999994E-3</v>
      </c>
      <c r="Q14" s="17">
        <v>91.133327890999993</v>
      </c>
      <c r="R14" s="17">
        <v>1.1016514000000001E-3</v>
      </c>
      <c r="S14" s="17">
        <v>61.086945894999999</v>
      </c>
      <c r="T14" s="17">
        <v>30.195498923999999</v>
      </c>
      <c r="U14" s="17">
        <v>8.9449412315999997</v>
      </c>
      <c r="V14" s="17">
        <v>3.2008724400000001E-2</v>
      </c>
      <c r="W14" s="17">
        <v>0.28604450419999999</v>
      </c>
      <c r="X14" s="17">
        <v>0.19988584409999999</v>
      </c>
      <c r="Y14" s="17">
        <v>23.198223458000001</v>
      </c>
      <c r="Z14" s="17">
        <v>0.40435366210000001</v>
      </c>
      <c r="AA14" s="17">
        <v>8.8537391100999994</v>
      </c>
      <c r="AC14" s="28" t="s">
        <v>181</v>
      </c>
      <c r="AD14" s="28">
        <v>0</v>
      </c>
      <c r="AE14" s="28">
        <v>386.005012486797</v>
      </c>
      <c r="AF14" s="28">
        <v>24.348272866060601</v>
      </c>
      <c r="AG14" s="28">
        <v>658.56273169225506</v>
      </c>
      <c r="AH14" s="28">
        <v>658.56273169225506</v>
      </c>
      <c r="AI14" s="28">
        <v>340.059565194931</v>
      </c>
      <c r="AJ14" s="28">
        <v>0</v>
      </c>
      <c r="AK14" s="28">
        <v>184.89112985085501</v>
      </c>
      <c r="AL14" s="28">
        <v>0.40420017745999798</v>
      </c>
      <c r="AM14" s="28">
        <v>45.218206917678799</v>
      </c>
      <c r="AN14" s="28">
        <v>2.9095710931387701E-4</v>
      </c>
      <c r="AO14" s="28">
        <v>9.2136407241312295E-4</v>
      </c>
      <c r="AP14" s="28">
        <v>2129.6285761772501</v>
      </c>
      <c r="AQ14" s="28">
        <v>42273.761710273699</v>
      </c>
      <c r="AR14" s="28">
        <v>578.50548500198704</v>
      </c>
      <c r="AS14" s="28">
        <v>220.42677711346201</v>
      </c>
      <c r="AT14" s="28">
        <v>362.42897433975003</v>
      </c>
      <c r="AU14" s="28">
        <v>8.8503980724536007</v>
      </c>
      <c r="AV14" s="28">
        <v>0</v>
      </c>
      <c r="AW14" s="28">
        <v>0</v>
      </c>
      <c r="AX14" s="28">
        <v>450.24978809208397</v>
      </c>
      <c r="AY14" s="28">
        <v>450.24978809208397</v>
      </c>
      <c r="AZ14" s="28">
        <v>345.63084627759002</v>
      </c>
      <c r="BA14" s="28">
        <v>0</v>
      </c>
      <c r="BB14" s="28">
        <v>4.35406464024027E-3</v>
      </c>
      <c r="BC14" s="28">
        <v>5.4425992259972498E-3</v>
      </c>
      <c r="BD14" s="28">
        <v>0</v>
      </c>
      <c r="BE14" s="28">
        <v>74.218624652853507</v>
      </c>
      <c r="BF14" s="28">
        <v>21.142693628076401</v>
      </c>
      <c r="BG14" s="28">
        <v>0</v>
      </c>
      <c r="BH14" s="28">
        <v>794.51647648394999</v>
      </c>
      <c r="BI14" s="28">
        <v>95.426460129595</v>
      </c>
      <c r="BJ14" s="28">
        <v>2.8818244026565698E-3</v>
      </c>
      <c r="BK14" s="28">
        <v>5.8509644465642597E-3</v>
      </c>
      <c r="BL14" s="28">
        <v>0</v>
      </c>
      <c r="BM14" s="28">
        <v>486.58605790819001</v>
      </c>
      <c r="BN14" s="28">
        <v>91.098952779801905</v>
      </c>
      <c r="BO14" s="28">
        <v>325.70459228187298</v>
      </c>
      <c r="BP14" s="28">
        <v>0</v>
      </c>
      <c r="BQ14" s="28">
        <v>4.5153745155494102E-4</v>
      </c>
      <c r="BR14" s="28">
        <v>6.49773709034694E-4</v>
      </c>
      <c r="BS14" s="28">
        <v>7285.8030292044004</v>
      </c>
      <c r="BT14" s="28">
        <v>761.03551732366202</v>
      </c>
      <c r="BU14" s="28">
        <v>84.559506172400404</v>
      </c>
      <c r="BV14" s="28">
        <v>845.59502349606305</v>
      </c>
      <c r="BW14" s="28">
        <v>0.59391301800698004</v>
      </c>
      <c r="BX14" s="28">
        <v>211.70841339566999</v>
      </c>
      <c r="BY14" s="28">
        <v>0</v>
      </c>
      <c r="BZ14" s="28">
        <v>8.94156851986404</v>
      </c>
      <c r="CA14" s="28">
        <v>3.1997449512130197E-2</v>
      </c>
      <c r="CB14" s="28">
        <v>0.285949353885049</v>
      </c>
      <c r="CC14" s="28">
        <v>0.19981840545391999</v>
      </c>
      <c r="CD14" s="28">
        <v>23.189487146360499</v>
      </c>
      <c r="CE14" s="28">
        <v>0.74678883663221896</v>
      </c>
      <c r="CF14" s="28">
        <v>685.59379125708301</v>
      </c>
      <c r="CG14" s="28">
        <v>0.67889873241273802</v>
      </c>
      <c r="CH14" s="28">
        <v>20.129350460091601</v>
      </c>
      <c r="CI14" s="28">
        <v>378.76710518304401</v>
      </c>
      <c r="CJ14" s="28">
        <v>0.61100895414710299</v>
      </c>
      <c r="CK14" s="28">
        <v>0</v>
      </c>
      <c r="CL14" s="28">
        <v>1.08851665497768E-3</v>
      </c>
      <c r="CM14" s="28">
        <v>65.652901184628206</v>
      </c>
      <c r="CN14" s="28">
        <v>6820.74789836321</v>
      </c>
      <c r="CO14" s="28">
        <v>6788.98790476262</v>
      </c>
      <c r="CP14" s="28">
        <v>31.759993600586</v>
      </c>
      <c r="CQ14" s="28">
        <v>0.76715566968090299</v>
      </c>
      <c r="CR14" s="28">
        <v>0</v>
      </c>
      <c r="CS14" s="28">
        <v>166.11413398661699</v>
      </c>
      <c r="CT14" s="28">
        <v>6.3816492625732302</v>
      </c>
      <c r="CU14" s="28">
        <v>2510.0817819018898</v>
      </c>
      <c r="CV14" s="28">
        <v>10.183479750944199</v>
      </c>
      <c r="CW14" s="28">
        <v>12.899076686258001</v>
      </c>
      <c r="CX14" s="28">
        <v>3585.8314605881901</v>
      </c>
      <c r="CY14" s="28">
        <v>87.119474461255606</v>
      </c>
      <c r="CZ14" s="28">
        <v>2.30825560517258</v>
      </c>
      <c r="DA14" s="28">
        <v>27.834857960336201</v>
      </c>
      <c r="DB14" s="28">
        <v>0</v>
      </c>
      <c r="DC14" s="28">
        <v>147.692988414506</v>
      </c>
      <c r="DD14" s="28">
        <v>2.7158610864513801</v>
      </c>
      <c r="DE14" s="28">
        <v>0</v>
      </c>
      <c r="DF14" s="28">
        <v>0</v>
      </c>
      <c r="DG14" s="28">
        <v>117.01470667946499</v>
      </c>
      <c r="DH14" s="28">
        <v>61.063908516934397</v>
      </c>
      <c r="DI14" s="28">
        <v>9.3057097885473006</v>
      </c>
      <c r="DJ14" s="28">
        <v>6679.16903762518</v>
      </c>
      <c r="DK14" s="28">
        <v>30.184105991366</v>
      </c>
      <c r="DL14" s="28">
        <v>40.250938849687699</v>
      </c>
      <c r="DN14" s="26">
        <f t="shared" si="0"/>
        <v>1.090824769991884</v>
      </c>
      <c r="DO14" s="40">
        <f t="shared" si="1"/>
        <v>-4.0435869028660723E-4</v>
      </c>
      <c r="DP14" s="40">
        <f t="shared" si="2"/>
        <v>-4.8972887848585951E-4</v>
      </c>
      <c r="DQ14" s="40">
        <f t="shared" si="3"/>
        <v>-4.3353100003300774E-4</v>
      </c>
      <c r="DR14" s="40">
        <f t="shared" si="4"/>
        <v>-4.0045687441070795E-4</v>
      </c>
      <c r="DS14" s="40">
        <f t="shared" si="5"/>
        <v>-4.0057760619927052E-4</v>
      </c>
      <c r="DT14" s="40">
        <f t="shared" si="6"/>
        <v>-3.395152714283566E-4</v>
      </c>
      <c r="DU14" s="40">
        <f t="shared" si="7"/>
        <v>-3.7684560412153714E-4</v>
      </c>
      <c r="DV14" s="40">
        <f t="shared" si="8"/>
        <v>-3.7709888594335836E-4</v>
      </c>
      <c r="DW14" s="40">
        <f t="shared" si="9"/>
        <v>-3.7687586174935898E-4</v>
      </c>
      <c r="DX14" s="40">
        <f t="shared" si="10"/>
        <v>-3.7656998929936828E-4</v>
      </c>
      <c r="DY14" s="40">
        <f t="shared" si="11"/>
        <v>-3.7708693632667337E-4</v>
      </c>
      <c r="DZ14" s="40">
        <f t="shared" si="12"/>
        <v>-3.0874876844612706E-4</v>
      </c>
      <c r="EA14" s="40">
        <f t="shared" si="13"/>
        <v>-3.7688408542324299E-4</v>
      </c>
      <c r="EB14" s="40">
        <f t="shared" si="14"/>
        <v>-4.354556922928376E-4</v>
      </c>
      <c r="EC14" s="40">
        <f t="shared" si="15"/>
        <v>-3.0804842330129473E-4</v>
      </c>
      <c r="ED14" s="40">
        <f t="shared" si="16"/>
        <v>-3.7719582938090709E-4</v>
      </c>
      <c r="EE14" s="40">
        <f t="shared" si="17"/>
        <v>-3.088448944602131E-4</v>
      </c>
      <c r="EF14" s="40">
        <f t="shared" si="18"/>
        <v>-3.7712440404534899E-4</v>
      </c>
      <c r="EG14" s="40">
        <f t="shared" si="19"/>
        <v>-3.7730565945190837E-4</v>
      </c>
      <c r="EH14" s="40">
        <f t="shared" si="20"/>
        <v>-3.7705241975707996E-4</v>
      </c>
      <c r="EI14" s="40">
        <f t="shared" si="21"/>
        <v>-3.5224421095031433E-4</v>
      </c>
      <c r="EJ14" s="40">
        <f t="shared" si="22"/>
        <v>-3.3264164685530782E-4</v>
      </c>
      <c r="EK14" s="40">
        <f t="shared" si="23"/>
        <v>-3.3738580330010503E-4</v>
      </c>
      <c r="EL14" s="40">
        <f t="shared" si="24"/>
        <v>-3.765939945927088E-4</v>
      </c>
      <c r="EM14" s="40">
        <f t="shared" si="25"/>
        <v>-3.7958019028420438E-4</v>
      </c>
      <c r="EN14" s="40">
        <f t="shared" si="26"/>
        <v>-3.7735894460537905E-4</v>
      </c>
      <c r="EO14" s="17"/>
      <c r="EP14" s="13"/>
      <c r="EQ14" s="13"/>
      <c r="ER14" s="13"/>
      <c r="ES14" s="13"/>
      <c r="ET14" s="13"/>
      <c r="EU14" s="13"/>
      <c r="EV14" s="13"/>
    </row>
    <row r="15" spans="1:152" x14ac:dyDescent="0.3">
      <c r="A15" s="15" t="s">
        <v>182</v>
      </c>
      <c r="B15" s="17">
        <v>83498.543189000004</v>
      </c>
      <c r="C15" s="17">
        <v>628.50849727000002</v>
      </c>
      <c r="D15" s="17">
        <v>1308.3257598</v>
      </c>
      <c r="E15" s="17">
        <v>12867.199123</v>
      </c>
      <c r="F15" s="17">
        <v>12852.886235</v>
      </c>
      <c r="G15" s="17">
        <v>345.71161859</v>
      </c>
      <c r="H15" s="17">
        <v>12312.970037999999</v>
      </c>
      <c r="I15" s="17">
        <v>1449.8083389000001</v>
      </c>
      <c r="J15" s="17">
        <v>53.602070654000002</v>
      </c>
      <c r="K15" s="17">
        <v>342.48195672000003</v>
      </c>
      <c r="L15" s="17">
        <v>99.546707476999998</v>
      </c>
      <c r="M15" s="17">
        <v>3.1539635999999998E-3</v>
      </c>
      <c r="N15" s="17">
        <v>991.21292268000002</v>
      </c>
      <c r="O15" s="17">
        <v>2.3135419500000001E-2</v>
      </c>
      <c r="P15" s="17">
        <v>2.27191266E-2</v>
      </c>
      <c r="Q15" s="17">
        <v>194.65543271000001</v>
      </c>
      <c r="R15" s="17">
        <v>2.8651610999999998E-3</v>
      </c>
      <c r="S15" s="17">
        <v>134.43060209000001</v>
      </c>
      <c r="T15" s="17">
        <v>66.449548261000004</v>
      </c>
      <c r="U15" s="17">
        <v>18.246135033000002</v>
      </c>
      <c r="V15" s="17">
        <v>3.8692132800000001E-2</v>
      </c>
      <c r="W15" s="17">
        <v>0.52116156280000003</v>
      </c>
      <c r="X15" s="17">
        <v>0.33566864029999999</v>
      </c>
      <c r="Y15" s="17">
        <v>49.925010808000003</v>
      </c>
      <c r="Z15" s="17">
        <v>0.84943797880000005</v>
      </c>
      <c r="AA15" s="17">
        <v>19.483928709000001</v>
      </c>
      <c r="AC15" s="28" t="s">
        <v>182</v>
      </c>
      <c r="AD15" s="28">
        <v>0</v>
      </c>
      <c r="AE15" s="28">
        <v>680.36078704450097</v>
      </c>
      <c r="AF15" s="28">
        <v>53.584394452007501</v>
      </c>
      <c r="AG15" s="28">
        <v>1449.3299795728999</v>
      </c>
      <c r="AH15" s="28">
        <v>1449.3299795728999</v>
      </c>
      <c r="AI15" s="28">
        <v>599.37863898574699</v>
      </c>
      <c r="AJ15" s="28">
        <v>0</v>
      </c>
      <c r="AK15" s="28">
        <v>342.36779689813397</v>
      </c>
      <c r="AL15" s="28">
        <v>0.84913017857935802</v>
      </c>
      <c r="AM15" s="28">
        <v>99.513862900495695</v>
      </c>
      <c r="AN15" s="28">
        <v>7.5666092522693699E-4</v>
      </c>
      <c r="AO15" s="28">
        <v>2.3960858621328599E-3</v>
      </c>
      <c r="AP15" s="28">
        <v>3753.6190792030202</v>
      </c>
      <c r="AQ15" s="28">
        <v>83468.244056504394</v>
      </c>
      <c r="AR15" s="28">
        <v>1019.65633609485</v>
      </c>
      <c r="AS15" s="28">
        <v>388.51771250736499</v>
      </c>
      <c r="AT15" s="28">
        <v>638.80610764354401</v>
      </c>
      <c r="AU15" s="28">
        <v>19.4774976241298</v>
      </c>
      <c r="AV15" s="28">
        <v>0</v>
      </c>
      <c r="AW15" s="28">
        <v>0</v>
      </c>
      <c r="AX15" s="28">
        <v>990.88591845239296</v>
      </c>
      <c r="AY15" s="28">
        <v>990.88591845239296</v>
      </c>
      <c r="AZ15" s="28">
        <v>609.19825847413699</v>
      </c>
      <c r="BA15" s="28">
        <v>0</v>
      </c>
      <c r="BB15" s="28">
        <v>9.2503801088473607E-3</v>
      </c>
      <c r="BC15" s="28">
        <v>1.15629793123227E-2</v>
      </c>
      <c r="BD15" s="28">
        <v>0</v>
      </c>
      <c r="BE15" s="28">
        <v>130.81554988188699</v>
      </c>
      <c r="BF15" s="28">
        <v>37.265480834746</v>
      </c>
      <c r="BG15" s="28">
        <v>0</v>
      </c>
      <c r="BH15" s="28">
        <v>1400.39060414556</v>
      </c>
      <c r="BI15" s="28">
        <v>168.195778788963</v>
      </c>
      <c r="BJ15" s="28">
        <v>7.4944249000688896E-3</v>
      </c>
      <c r="BK15" s="28">
        <v>1.52159655665128E-2</v>
      </c>
      <c r="BL15" s="28">
        <v>0</v>
      </c>
      <c r="BM15" s="28">
        <v>857.64184055084502</v>
      </c>
      <c r="BN15" s="28">
        <v>194.59109753623099</v>
      </c>
      <c r="BO15" s="28">
        <v>628.24079649244595</v>
      </c>
      <c r="BP15" s="28">
        <v>0</v>
      </c>
      <c r="BQ15" s="28">
        <v>1.17426397968529E-3</v>
      </c>
      <c r="BR15" s="28">
        <v>1.6897947003545E-3</v>
      </c>
      <c r="BS15" s="28">
        <v>13378.194310311501</v>
      </c>
      <c r="BT15" s="28">
        <v>1176.9984583166599</v>
      </c>
      <c r="BU15" s="28">
        <v>130.77761817137599</v>
      </c>
      <c r="BV15" s="28">
        <v>1307.77607648803</v>
      </c>
      <c r="BW15" s="28">
        <v>1.0468133237861399</v>
      </c>
      <c r="BX15" s="28">
        <v>373.15084232127901</v>
      </c>
      <c r="BY15" s="28">
        <v>0</v>
      </c>
      <c r="BZ15" s="28">
        <v>18.240084368800101</v>
      </c>
      <c r="CA15" s="28">
        <v>3.8677133589856902E-2</v>
      </c>
      <c r="CB15" s="28">
        <v>0.52096137654327102</v>
      </c>
      <c r="CC15" s="28">
        <v>0.335539209723275</v>
      </c>
      <c r="CD15" s="28">
        <v>49.908493817688701</v>
      </c>
      <c r="CE15" s="28">
        <v>1.4133190563115501</v>
      </c>
      <c r="CF15" s="28">
        <v>1208.4067604065799</v>
      </c>
      <c r="CG15" s="28">
        <v>1.2848358205878601</v>
      </c>
      <c r="CH15" s="28">
        <v>38.095379423160601</v>
      </c>
      <c r="CI15" s="28">
        <v>716.82770783246997</v>
      </c>
      <c r="CJ15" s="28">
        <v>1.1563525027419901</v>
      </c>
      <c r="CK15" s="28">
        <v>0</v>
      </c>
      <c r="CL15" s="28">
        <v>2.31259418189233E-3</v>
      </c>
      <c r="CM15" s="28">
        <v>124.250043900637</v>
      </c>
      <c r="CN15" s="28">
        <v>12862.6654807016</v>
      </c>
      <c r="CO15" s="28">
        <v>12848.3582900565</v>
      </c>
      <c r="CP15" s="28">
        <v>14.3071906451649</v>
      </c>
      <c r="CQ15" s="28">
        <v>1.45186436415946</v>
      </c>
      <c r="CR15" s="28">
        <v>0</v>
      </c>
      <c r="CS15" s="28">
        <v>314.37579914791303</v>
      </c>
      <c r="CT15" s="28">
        <v>12.0774584503712</v>
      </c>
      <c r="CU15" s="28">
        <v>4750.4029437215104</v>
      </c>
      <c r="CV15" s="28">
        <v>19.272539605593099</v>
      </c>
      <c r="CW15" s="28">
        <v>24.411880196431799</v>
      </c>
      <c r="CX15" s="28">
        <v>6786.2914492633699</v>
      </c>
      <c r="CY15" s="28">
        <v>153.55416621774299</v>
      </c>
      <c r="CZ15" s="28">
        <v>4.3684413114193896</v>
      </c>
      <c r="DA15" s="28">
        <v>52.678275459801398</v>
      </c>
      <c r="DB15" s="28">
        <v>0</v>
      </c>
      <c r="DC15" s="28">
        <v>345.60269126142902</v>
      </c>
      <c r="DD15" s="28">
        <v>4.7868948233580797</v>
      </c>
      <c r="DE15" s="28">
        <v>0</v>
      </c>
      <c r="DF15" s="28">
        <v>0</v>
      </c>
      <c r="DG15" s="28">
        <v>206.24652560677299</v>
      </c>
      <c r="DH15" s="28">
        <v>134.386232161706</v>
      </c>
      <c r="DI15" s="28">
        <v>16.401965530918101</v>
      </c>
      <c r="DJ15" s="28">
        <v>12308.863233629299</v>
      </c>
      <c r="DK15" s="28">
        <v>66.427614518921104</v>
      </c>
      <c r="DL15" s="28">
        <v>70.945085197865893</v>
      </c>
      <c r="DN15" s="26">
        <f t="shared" si="0"/>
        <v>1.0868748849008785</v>
      </c>
      <c r="DO15" s="40">
        <f t="shared" si="1"/>
        <v>-3.6287019316045741E-4</v>
      </c>
      <c r="DP15" s="40">
        <f t="shared" si="2"/>
        <v>-4.2593024392964979E-4</v>
      </c>
      <c r="DQ15" s="40">
        <f t="shared" si="3"/>
        <v>-4.2014254313397093E-4</v>
      </c>
      <c r="DR15" s="40">
        <f t="shared" si="4"/>
        <v>-3.5234103825254696E-4</v>
      </c>
      <c r="DS15" s="40">
        <f t="shared" si="5"/>
        <v>-3.5229012851370559E-4</v>
      </c>
      <c r="DT15" s="40">
        <f t="shared" si="6"/>
        <v>-3.1508148038312964E-4</v>
      </c>
      <c r="DU15" s="40">
        <f t="shared" si="7"/>
        <v>-3.3353483018522126E-4</v>
      </c>
      <c r="DV15" s="40">
        <f t="shared" si="8"/>
        <v>-3.2994659657090977E-4</v>
      </c>
      <c r="DW15" s="40">
        <f t="shared" si="9"/>
        <v>-3.297671484857401E-4</v>
      </c>
      <c r="DX15" s="40">
        <f t="shared" si="10"/>
        <v>-3.3333090875612456E-4</v>
      </c>
      <c r="DY15" s="40">
        <f t="shared" si="11"/>
        <v>-3.2994136457894889E-4</v>
      </c>
      <c r="DZ15" s="40">
        <f t="shared" si="12"/>
        <v>-3.8580427504078481E-4</v>
      </c>
      <c r="EA15" s="40">
        <f t="shared" si="13"/>
        <v>-3.2990311175819042E-4</v>
      </c>
      <c r="EB15" s="40">
        <f t="shared" si="14"/>
        <v>-4.0915173107672229E-4</v>
      </c>
      <c r="EC15" s="40">
        <f t="shared" si="15"/>
        <v>-3.8452769651408579E-4</v>
      </c>
      <c r="ED15" s="40">
        <f t="shared" si="16"/>
        <v>-3.3050797952745135E-4</v>
      </c>
      <c r="EE15" s="40">
        <f t="shared" si="17"/>
        <v>-3.8476718122747931E-4</v>
      </c>
      <c r="EF15" s="40">
        <f t="shared" si="18"/>
        <v>-3.3005824272287239E-4</v>
      </c>
      <c r="EG15" s="40">
        <f t="shared" si="19"/>
        <v>-3.300811315187446E-4</v>
      </c>
      <c r="EH15" s="40">
        <f t="shared" si="20"/>
        <v>-3.31613472604323E-4</v>
      </c>
      <c r="EI15" s="40">
        <f t="shared" si="21"/>
        <v>-3.8765529469853927E-4</v>
      </c>
      <c r="EJ15" s="40">
        <f t="shared" si="22"/>
        <v>-3.8411554308321298E-4</v>
      </c>
      <c r="EK15" s="40">
        <f t="shared" si="23"/>
        <v>-3.8559031492876411E-4</v>
      </c>
      <c r="EL15" s="40">
        <f t="shared" si="24"/>
        <v>-3.3083598869558588E-4</v>
      </c>
      <c r="EM15" s="40">
        <f t="shared" si="25"/>
        <v>-3.6235749792687437E-4</v>
      </c>
      <c r="EN15" s="40">
        <f t="shared" si="26"/>
        <v>-3.3007125853576331E-4</v>
      </c>
      <c r="EO15" s="17"/>
      <c r="EP15" s="13"/>
      <c r="EQ15" s="13"/>
      <c r="ER15" s="13"/>
      <c r="ES15" s="13"/>
      <c r="ET15" s="13"/>
      <c r="EU15" s="13"/>
      <c r="EV15" s="13"/>
    </row>
    <row r="16" spans="1:152" x14ac:dyDescent="0.3">
      <c r="A16" s="15" t="s">
        <v>183</v>
      </c>
      <c r="B16" s="17">
        <v>33687.455086000002</v>
      </c>
      <c r="C16" s="17">
        <v>241.63633150999999</v>
      </c>
      <c r="D16" s="17">
        <v>502.88005613000001</v>
      </c>
      <c r="E16" s="17">
        <v>5294.7584370000004</v>
      </c>
      <c r="F16" s="17">
        <v>5287.2306683999996</v>
      </c>
      <c r="G16" s="17">
        <v>151.80422014999999</v>
      </c>
      <c r="H16" s="17">
        <v>5080.1684255</v>
      </c>
      <c r="I16" s="17">
        <v>589.52497858000004</v>
      </c>
      <c r="J16" s="17">
        <v>21.795814014000001</v>
      </c>
      <c r="K16" s="17">
        <v>141.24349236</v>
      </c>
      <c r="L16" s="17">
        <v>40.477939263000003</v>
      </c>
      <c r="M16" s="17">
        <v>1.1041699E-3</v>
      </c>
      <c r="N16" s="17">
        <v>403.04966358000001</v>
      </c>
      <c r="O16" s="17">
        <v>8.6532968999999994E-3</v>
      </c>
      <c r="P16" s="17">
        <v>7.9537302999999997E-3</v>
      </c>
      <c r="Q16" s="17">
        <v>79.332403692</v>
      </c>
      <c r="R16" s="17">
        <v>1.0030631E-3</v>
      </c>
      <c r="S16" s="17">
        <v>54.662529462000002</v>
      </c>
      <c r="T16" s="17">
        <v>27.019886663000001</v>
      </c>
      <c r="U16" s="17">
        <v>7.4634718958999997</v>
      </c>
      <c r="V16" s="17">
        <v>1.5187215800000001E-2</v>
      </c>
      <c r="W16" s="17">
        <v>0.1906607776</v>
      </c>
      <c r="X16" s="17">
        <v>0.12434074840000001</v>
      </c>
      <c r="Y16" s="17">
        <v>20.315480062999999</v>
      </c>
      <c r="Z16" s="17">
        <v>0.34406630510000002</v>
      </c>
      <c r="AA16" s="17">
        <v>7.9226057039000004</v>
      </c>
      <c r="AC16" s="28" t="s">
        <v>183</v>
      </c>
      <c r="AD16" s="28">
        <v>0</v>
      </c>
      <c r="AE16" s="28">
        <v>281.85506885285298</v>
      </c>
      <c r="AF16" s="28">
        <v>21.789470832614199</v>
      </c>
      <c r="AG16" s="28">
        <v>589.353326391108</v>
      </c>
      <c r="AH16" s="28">
        <v>589.353326391108</v>
      </c>
      <c r="AI16" s="28">
        <v>248.30637670854301</v>
      </c>
      <c r="AJ16" s="28">
        <v>0</v>
      </c>
      <c r="AK16" s="28">
        <v>141.201610832792</v>
      </c>
      <c r="AL16" s="28">
        <v>0.343950856409311</v>
      </c>
      <c r="AM16" s="28">
        <v>40.466159744972899</v>
      </c>
      <c r="AN16" s="28">
        <v>2.6490167077982898E-4</v>
      </c>
      <c r="AO16" s="28">
        <v>8.3885416204522803E-4</v>
      </c>
      <c r="AP16" s="28">
        <v>1555.0226760000601</v>
      </c>
      <c r="AQ16" s="28">
        <v>33676.282658509503</v>
      </c>
      <c r="AR16" s="28">
        <v>422.415870517006</v>
      </c>
      <c r="AS16" s="28">
        <v>160.95232930574201</v>
      </c>
      <c r="AT16" s="28">
        <v>264.640045532957</v>
      </c>
      <c r="AU16" s="28">
        <v>7.9202979422360897</v>
      </c>
      <c r="AV16" s="28">
        <v>0</v>
      </c>
      <c r="AW16" s="28">
        <v>0</v>
      </c>
      <c r="AX16" s="28">
        <v>402.93237032983302</v>
      </c>
      <c r="AY16" s="28">
        <v>402.93237032983302</v>
      </c>
      <c r="AZ16" s="28">
        <v>252.37430096195899</v>
      </c>
      <c r="BA16" s="28">
        <v>0</v>
      </c>
      <c r="BB16" s="28">
        <v>3.4599525750147E-3</v>
      </c>
      <c r="BC16" s="28">
        <v>4.3249382991336098E-3</v>
      </c>
      <c r="BD16" s="28">
        <v>0</v>
      </c>
      <c r="BE16" s="28">
        <v>54.1933130841173</v>
      </c>
      <c r="BF16" s="28">
        <v>15.4380728717798</v>
      </c>
      <c r="BG16" s="28">
        <v>0</v>
      </c>
      <c r="BH16" s="28">
        <v>580.14381582557098</v>
      </c>
      <c r="BI16" s="28">
        <v>69.678952297185205</v>
      </c>
      <c r="BJ16" s="28">
        <v>2.6237471142148499E-3</v>
      </c>
      <c r="BK16" s="28">
        <v>5.3270004582857897E-3</v>
      </c>
      <c r="BL16" s="28">
        <v>0</v>
      </c>
      <c r="BM16" s="28">
        <v>355.29771845846</v>
      </c>
      <c r="BN16" s="28">
        <v>79.309239516895104</v>
      </c>
      <c r="BO16" s="28">
        <v>241.537535945038</v>
      </c>
      <c r="BP16" s="28">
        <v>0</v>
      </c>
      <c r="BQ16" s="28">
        <v>4.1110164983658199E-4</v>
      </c>
      <c r="BR16" s="28">
        <v>5.9158600786168197E-4</v>
      </c>
      <c r="BS16" s="28">
        <v>5521.6200982158998</v>
      </c>
      <c r="BT16" s="28">
        <v>452.40831202764502</v>
      </c>
      <c r="BU16" s="28">
        <v>50.267597657148201</v>
      </c>
      <c r="BV16" s="28">
        <v>502.67590968479402</v>
      </c>
      <c r="BW16" s="28">
        <v>0.43366630215740998</v>
      </c>
      <c r="BX16" s="28">
        <v>154.586288383967</v>
      </c>
      <c r="BY16" s="28">
        <v>0</v>
      </c>
      <c r="BZ16" s="28">
        <v>7.4612813541791301</v>
      </c>
      <c r="CA16" s="28">
        <v>1.51815270942209E-2</v>
      </c>
      <c r="CB16" s="28">
        <v>0.19058967078437999</v>
      </c>
      <c r="CC16" s="28">
        <v>0.124294014280215</v>
      </c>
      <c r="CD16" s="28">
        <v>20.309542298825399</v>
      </c>
      <c r="CE16" s="28">
        <v>0.58141040129631705</v>
      </c>
      <c r="CF16" s="28">
        <v>500.61010787929598</v>
      </c>
      <c r="CG16" s="28">
        <v>0.52855487502549003</v>
      </c>
      <c r="CH16" s="28">
        <v>15.671648965756701</v>
      </c>
      <c r="CI16" s="28">
        <v>294.88800718706699</v>
      </c>
      <c r="CJ16" s="28">
        <v>0.47569924238165301</v>
      </c>
      <c r="CK16" s="28">
        <v>0</v>
      </c>
      <c r="CL16" s="28">
        <v>8.6498845858341996E-4</v>
      </c>
      <c r="CM16" s="28">
        <v>51.1138912592249</v>
      </c>
      <c r="CN16" s="28">
        <v>5293.0730438992996</v>
      </c>
      <c r="CO16" s="28">
        <v>5285.5480894707198</v>
      </c>
      <c r="CP16" s="28">
        <v>7.5249544285785097</v>
      </c>
      <c r="CQ16" s="28">
        <v>0.59726696748733699</v>
      </c>
      <c r="CR16" s="28">
        <v>0</v>
      </c>
      <c r="CS16" s="28">
        <v>129.327680431224</v>
      </c>
      <c r="CT16" s="28">
        <v>4.9684155564741399</v>
      </c>
      <c r="CU16" s="28">
        <v>1954.21725549915</v>
      </c>
      <c r="CV16" s="28">
        <v>7.9283189758428501</v>
      </c>
      <c r="CW16" s="28">
        <v>10.0425392918754</v>
      </c>
      <c r="CX16" s="28">
        <v>2791.7395693270901</v>
      </c>
      <c r="CY16" s="28">
        <v>63.613328763952602</v>
      </c>
      <c r="CZ16" s="28">
        <v>1.7970858422482701</v>
      </c>
      <c r="DA16" s="28">
        <v>21.670745648572201</v>
      </c>
      <c r="DB16" s="28">
        <v>0</v>
      </c>
      <c r="DC16" s="28">
        <v>151.76161456285101</v>
      </c>
      <c r="DD16" s="28">
        <v>1.9830816505881399</v>
      </c>
      <c r="DE16" s="28">
        <v>0</v>
      </c>
      <c r="DF16" s="28">
        <v>0</v>
      </c>
      <c r="DG16" s="28">
        <v>85.442352568977398</v>
      </c>
      <c r="DH16" s="28">
        <v>54.646635398694301</v>
      </c>
      <c r="DI16" s="28">
        <v>6.7948872573117898</v>
      </c>
      <c r="DJ16" s="28">
        <v>5078.6624401858398</v>
      </c>
      <c r="DK16" s="28">
        <v>27.012027108890099</v>
      </c>
      <c r="DL16" s="28">
        <v>29.390627447789001</v>
      </c>
      <c r="DN16" s="26">
        <f t="shared" si="0"/>
        <v>1.087219354160079</v>
      </c>
      <c r="DO16" s="40">
        <f t="shared" si="1"/>
        <v>-3.3164949569438376E-4</v>
      </c>
      <c r="DP16" s="40">
        <f t="shared" si="2"/>
        <v>-4.0886055645941038E-4</v>
      </c>
      <c r="DQ16" s="40">
        <f t="shared" si="3"/>
        <v>-4.0595454665081921E-4</v>
      </c>
      <c r="DR16" s="40">
        <f t="shared" si="4"/>
        <v>-3.1831350207088235E-4</v>
      </c>
      <c r="DS16" s="40">
        <f t="shared" si="5"/>
        <v>-3.1823444725723421E-4</v>
      </c>
      <c r="DT16" s="40">
        <f t="shared" si="6"/>
        <v>-2.8066141446452837E-4</v>
      </c>
      <c r="DU16" s="40">
        <f t="shared" si="7"/>
        <v>-2.9644397351096658E-4</v>
      </c>
      <c r="DV16" s="40">
        <f t="shared" si="8"/>
        <v>-2.9117034074705632E-4</v>
      </c>
      <c r="DW16" s="40">
        <f t="shared" si="9"/>
        <v>-2.9102750563605073E-4</v>
      </c>
      <c r="DX16" s="40">
        <f t="shared" si="10"/>
        <v>-2.9652004852200969E-4</v>
      </c>
      <c r="DY16" s="40">
        <f t="shared" si="11"/>
        <v>-2.9101081333633824E-4</v>
      </c>
      <c r="DZ16" s="40">
        <f t="shared" si="12"/>
        <v>-3.7500313578818067E-4</v>
      </c>
      <c r="EA16" s="40">
        <f t="shared" si="13"/>
        <v>-2.9101438548580655E-4</v>
      </c>
      <c r="EB16" s="40">
        <f t="shared" si="14"/>
        <v>-3.9494395116261035E-4</v>
      </c>
      <c r="EC16" s="40">
        <f t="shared" si="15"/>
        <v>-3.7500988678981198E-4</v>
      </c>
      <c r="ED16" s="40">
        <f t="shared" si="16"/>
        <v>-2.9198882205596586E-4</v>
      </c>
      <c r="EE16" s="40">
        <f t="shared" si="17"/>
        <v>-3.7429579628260021E-4</v>
      </c>
      <c r="EF16" s="40">
        <f t="shared" si="18"/>
        <v>-2.9076706588835357E-4</v>
      </c>
      <c r="EG16" s="40">
        <f t="shared" si="19"/>
        <v>-2.9088035075532944E-4</v>
      </c>
      <c r="EH16" s="40">
        <f t="shared" si="20"/>
        <v>-2.935017042233373E-4</v>
      </c>
      <c r="EI16" s="40">
        <f t="shared" si="21"/>
        <v>-3.7457199884525995E-4</v>
      </c>
      <c r="EJ16" s="40">
        <f t="shared" si="22"/>
        <v>-3.729493633409131E-4</v>
      </c>
      <c r="EK16" s="40">
        <f t="shared" si="23"/>
        <v>-3.7585522353996033E-4</v>
      </c>
      <c r="EL16" s="40">
        <f t="shared" si="24"/>
        <v>-2.9227781751584725E-4</v>
      </c>
      <c r="EM16" s="40">
        <f t="shared" si="25"/>
        <v>-3.3554198414014928E-4</v>
      </c>
      <c r="EN16" s="40">
        <f t="shared" si="26"/>
        <v>-2.9128821377222443E-4</v>
      </c>
      <c r="EO16" s="17"/>
      <c r="EP16" s="13"/>
      <c r="EQ16" s="13"/>
      <c r="ER16" s="13"/>
      <c r="ES16" s="13"/>
      <c r="ET16" s="13"/>
      <c r="EU16" s="13"/>
      <c r="EV16" s="13"/>
    </row>
    <row r="17" spans="1:152" x14ac:dyDescent="0.3">
      <c r="A17" s="15" t="s">
        <v>184</v>
      </c>
      <c r="B17" s="17">
        <v>22345.290867</v>
      </c>
      <c r="C17" s="17">
        <v>186.15777084000001</v>
      </c>
      <c r="D17" s="17">
        <v>342.89731709</v>
      </c>
      <c r="E17" s="17">
        <v>3424.7491506000001</v>
      </c>
      <c r="F17" s="17">
        <v>3423.4192933999998</v>
      </c>
      <c r="G17" s="17">
        <v>86.867684318000002</v>
      </c>
      <c r="H17" s="17">
        <v>3173.3066353999998</v>
      </c>
      <c r="I17" s="17">
        <v>386.21706770999998</v>
      </c>
      <c r="J17" s="17">
        <v>14.279155407999999</v>
      </c>
      <c r="K17" s="17">
        <v>88.351988711000004</v>
      </c>
      <c r="L17" s="17">
        <v>26.518430508000002</v>
      </c>
      <c r="M17" s="17">
        <v>7.5034229999999997E-4</v>
      </c>
      <c r="N17" s="17">
        <v>264.05105442000001</v>
      </c>
      <c r="O17" s="17">
        <v>6.3148242999999998E-3</v>
      </c>
      <c r="P17" s="17">
        <v>5.4049839999999998E-3</v>
      </c>
      <c r="Q17" s="17">
        <v>51.591313026000002</v>
      </c>
      <c r="R17" s="17">
        <v>6.8163489999999995E-4</v>
      </c>
      <c r="S17" s="17">
        <v>35.811216256000002</v>
      </c>
      <c r="T17" s="17">
        <v>17.701617775999999</v>
      </c>
      <c r="U17" s="17">
        <v>4.7963869971999999</v>
      </c>
      <c r="V17" s="17">
        <v>7.8516186000000005E-3</v>
      </c>
      <c r="W17" s="17">
        <v>0.1172196137</v>
      </c>
      <c r="X17" s="17">
        <v>7.4149851099999997E-2</v>
      </c>
      <c r="Y17" s="17">
        <v>13.235862418</v>
      </c>
      <c r="Z17" s="5">
        <v>0.206529037</v>
      </c>
      <c r="AA17" s="17">
        <v>5.1903594901999996</v>
      </c>
      <c r="AC17" s="28" t="s">
        <v>184</v>
      </c>
      <c r="AD17" s="28">
        <v>0</v>
      </c>
      <c r="AE17" s="28">
        <v>173.70855658089999</v>
      </c>
      <c r="AF17" s="28">
        <v>14.275883401032599</v>
      </c>
      <c r="AG17" s="28">
        <v>386.12861044729902</v>
      </c>
      <c r="AH17" s="28">
        <v>386.12861044729902</v>
      </c>
      <c r="AI17" s="28">
        <v>153.032429361596</v>
      </c>
      <c r="AJ17" s="28">
        <v>0</v>
      </c>
      <c r="AK17" s="28">
        <v>88.331797454751097</v>
      </c>
      <c r="AL17" s="28">
        <v>0.206484114533692</v>
      </c>
      <c r="AM17" s="28">
        <v>26.512353745559199</v>
      </c>
      <c r="AN17" s="28">
        <v>1.8005548580377699E-4</v>
      </c>
      <c r="AO17" s="28">
        <v>5.7017476091006803E-4</v>
      </c>
      <c r="AP17" s="28">
        <v>958.367981738906</v>
      </c>
      <c r="AQ17" s="28">
        <v>22339.7352109657</v>
      </c>
      <c r="AR17" s="28">
        <v>260.337021887905</v>
      </c>
      <c r="AS17" s="28">
        <v>99.195730844436198</v>
      </c>
      <c r="AT17" s="28">
        <v>163.09905290944201</v>
      </c>
      <c r="AU17" s="28">
        <v>5.1891651228330202</v>
      </c>
      <c r="AV17" s="28">
        <v>0</v>
      </c>
      <c r="AW17" s="28">
        <v>0</v>
      </c>
      <c r="AX17" s="28">
        <v>263.99048677386799</v>
      </c>
      <c r="AY17" s="28">
        <v>263.99048677386799</v>
      </c>
      <c r="AZ17" s="28">
        <v>155.539547802209</v>
      </c>
      <c r="BA17" s="28">
        <v>0</v>
      </c>
      <c r="BB17" s="28">
        <v>2.5252688478779998E-3</v>
      </c>
      <c r="BC17" s="28">
        <v>3.1565942178507799E-3</v>
      </c>
      <c r="BD17" s="28">
        <v>0</v>
      </c>
      <c r="BE17" s="28">
        <v>33.399615819745598</v>
      </c>
      <c r="BF17" s="28">
        <v>9.5145656378415708</v>
      </c>
      <c r="BG17" s="28">
        <v>0</v>
      </c>
      <c r="BH17" s="28">
        <v>357.545602098149</v>
      </c>
      <c r="BI17" s="28">
        <v>42.943483519925898</v>
      </c>
      <c r="BJ17" s="28">
        <v>1.7833791143339001E-3</v>
      </c>
      <c r="BK17" s="28">
        <v>3.6207974192209902E-3</v>
      </c>
      <c r="BL17" s="28">
        <v>0</v>
      </c>
      <c r="BM17" s="28">
        <v>218.97176357797801</v>
      </c>
      <c r="BN17" s="28">
        <v>51.579494248986698</v>
      </c>
      <c r="BO17" s="28">
        <v>186.09959579314</v>
      </c>
      <c r="BP17" s="28">
        <v>0</v>
      </c>
      <c r="BQ17" s="28">
        <v>2.7942757977545899E-4</v>
      </c>
      <c r="BR17" s="28">
        <v>4.0210564686519199E-4</v>
      </c>
      <c r="BS17" s="28">
        <v>3445.5618476826598</v>
      </c>
      <c r="BT17" s="28">
        <v>308.52143997927601</v>
      </c>
      <c r="BU17" s="28">
        <v>34.280164002932104</v>
      </c>
      <c r="BV17" s="28">
        <v>342.80160398220801</v>
      </c>
      <c r="BW17" s="28">
        <v>0.26727062970201598</v>
      </c>
      <c r="BX17" s="28">
        <v>95.272285333774207</v>
      </c>
      <c r="BY17" s="28">
        <v>0</v>
      </c>
      <c r="BZ17" s="28">
        <v>4.7952906440891301</v>
      </c>
      <c r="CA17" s="28">
        <v>7.8504251129945905E-3</v>
      </c>
      <c r="CB17" s="28">
        <v>0.117202345133515</v>
      </c>
      <c r="CC17" s="28">
        <v>7.4137984523580502E-2</v>
      </c>
      <c r="CD17" s="28">
        <v>13.232833180178201</v>
      </c>
      <c r="CE17" s="28">
        <v>0.37648240102073999</v>
      </c>
      <c r="CF17" s="28">
        <v>308.52847562910699</v>
      </c>
      <c r="CG17" s="28">
        <v>0.34225679209863402</v>
      </c>
      <c r="CH17" s="28">
        <v>10.147908917585699</v>
      </c>
      <c r="CI17" s="28">
        <v>190.94978662455799</v>
      </c>
      <c r="CJ17" s="28">
        <v>0.30803125255598302</v>
      </c>
      <c r="CK17" s="28">
        <v>0</v>
      </c>
      <c r="CL17" s="28">
        <v>6.3131552748336896E-4</v>
      </c>
      <c r="CM17" s="28">
        <v>33.097948436867803</v>
      </c>
      <c r="CN17" s="28">
        <v>3423.89756389371</v>
      </c>
      <c r="CO17" s="28">
        <v>3422.5679280292302</v>
      </c>
      <c r="CP17" s="28">
        <v>1.32963586448243</v>
      </c>
      <c r="CQ17" s="28">
        <v>0.38675022155348698</v>
      </c>
      <c r="CR17" s="28">
        <v>0</v>
      </c>
      <c r="CS17" s="28">
        <v>83.743969316071102</v>
      </c>
      <c r="CT17" s="28">
        <v>3.2172140412374501</v>
      </c>
      <c r="CU17" s="28">
        <v>1265.4206467809699</v>
      </c>
      <c r="CV17" s="28">
        <v>5.1338532903432004</v>
      </c>
      <c r="CW17" s="28">
        <v>6.5028798576916502</v>
      </c>
      <c r="CX17" s="28">
        <v>1807.74399595451</v>
      </c>
      <c r="CY17" s="28">
        <v>39.205214601091498</v>
      </c>
      <c r="CZ17" s="28">
        <v>1.1636732719346099</v>
      </c>
      <c r="DA17" s="28">
        <v>14.0325308702194</v>
      </c>
      <c r="DB17" s="28">
        <v>0</v>
      </c>
      <c r="DC17" s="28">
        <v>86.850353252313397</v>
      </c>
      <c r="DD17" s="28">
        <v>1.2221819258017099</v>
      </c>
      <c r="DE17" s="28">
        <v>0</v>
      </c>
      <c r="DF17" s="28">
        <v>0</v>
      </c>
      <c r="DG17" s="28">
        <v>52.658539364851698</v>
      </c>
      <c r="DH17" s="28">
        <v>35.802999218623498</v>
      </c>
      <c r="DI17" s="28">
        <v>4.1877211851856</v>
      </c>
      <c r="DJ17" s="28">
        <v>3172.5825085401498</v>
      </c>
      <c r="DK17" s="28">
        <v>17.6975619103995</v>
      </c>
      <c r="DL17" s="28">
        <v>18.113583732860601</v>
      </c>
      <c r="DN17" s="26">
        <f t="shared" si="0"/>
        <v>1.0860432592084486</v>
      </c>
      <c r="DO17" s="40">
        <f t="shared" si="1"/>
        <v>-2.4862759976438834E-4</v>
      </c>
      <c r="DP17" s="40">
        <f t="shared" si="2"/>
        <v>-3.1250399377641603E-4</v>
      </c>
      <c r="DQ17" s="40">
        <f t="shared" si="3"/>
        <v>-2.7913052398386714E-4</v>
      </c>
      <c r="DR17" s="40">
        <f t="shared" si="4"/>
        <v>-2.4865666617976076E-4</v>
      </c>
      <c r="DS17" s="40">
        <f t="shared" si="5"/>
        <v>-2.4868860569049906E-4</v>
      </c>
      <c r="DT17" s="40">
        <f t="shared" si="6"/>
        <v>-1.9951108197106422E-4</v>
      </c>
      <c r="DU17" s="40">
        <f t="shared" si="7"/>
        <v>-2.2819315718561992E-4</v>
      </c>
      <c r="DV17" s="40">
        <f t="shared" si="8"/>
        <v>-2.2903509476017328E-4</v>
      </c>
      <c r="DW17" s="40">
        <f t="shared" si="9"/>
        <v>-2.2914569341872746E-4</v>
      </c>
      <c r="DX17" s="40">
        <f t="shared" si="10"/>
        <v>-2.2853199507430214E-4</v>
      </c>
      <c r="DY17" s="40">
        <f t="shared" si="11"/>
        <v>-2.291524168057013E-4</v>
      </c>
      <c r="DZ17" s="40">
        <f t="shared" si="12"/>
        <v>-1.4933622448704098E-4</v>
      </c>
      <c r="EA17" s="40">
        <f t="shared" si="13"/>
        <v>-2.2937854296801858E-4</v>
      </c>
      <c r="EB17" s="40">
        <f t="shared" si="14"/>
        <v>-2.6061006762311781E-4</v>
      </c>
      <c r="EC17" s="40">
        <f t="shared" si="15"/>
        <v>-1.4939293901875344E-4</v>
      </c>
      <c r="ED17" s="40">
        <f t="shared" si="16"/>
        <v>-2.2908463305338169E-4</v>
      </c>
      <c r="EE17" s="40">
        <f t="shared" si="17"/>
        <v>-1.4916102351719015E-4</v>
      </c>
      <c r="EF17" s="40">
        <f t="shared" si="18"/>
        <v>-2.294542949271399E-4</v>
      </c>
      <c r="EG17" s="40">
        <f t="shared" si="19"/>
        <v>-2.2912400729824549E-4</v>
      </c>
      <c r="EH17" s="40">
        <f t="shared" si="20"/>
        <v>-2.2857895151285422E-4</v>
      </c>
      <c r="EI17" s="40">
        <f t="shared" si="21"/>
        <v>-1.5200521907801087E-4</v>
      </c>
      <c r="EJ17" s="40">
        <f t="shared" si="22"/>
        <v>-1.4731806341892627E-4</v>
      </c>
      <c r="EK17" s="40">
        <f t="shared" si="23"/>
        <v>-1.6003506741357076E-4</v>
      </c>
      <c r="EL17" s="40">
        <f t="shared" si="24"/>
        <v>-2.2886591943413728E-4</v>
      </c>
      <c r="EM17" s="40">
        <f t="shared" si="25"/>
        <v>-2.1751162432425913E-4</v>
      </c>
      <c r="EN17" s="40">
        <f t="shared" si="26"/>
        <v>-2.3011264811898384E-4</v>
      </c>
      <c r="EO17" s="17"/>
      <c r="EP17" s="13"/>
      <c r="EQ17" s="13"/>
      <c r="ER17" s="13"/>
      <c r="ES17" s="13"/>
      <c r="ET17" s="13"/>
      <c r="EU17" s="13"/>
      <c r="EV17" s="13"/>
    </row>
    <row r="18" spans="1:152" x14ac:dyDescent="0.3">
      <c r="A18" s="15" t="s">
        <v>185</v>
      </c>
      <c r="B18" s="17">
        <v>55726.386507000003</v>
      </c>
      <c r="C18" s="17">
        <v>438.28259028000002</v>
      </c>
      <c r="D18" s="17">
        <v>812.84390042999996</v>
      </c>
      <c r="E18" s="17">
        <v>8305.4769460999996</v>
      </c>
      <c r="F18" s="17">
        <v>8303.9317508999993</v>
      </c>
      <c r="G18" s="17">
        <v>203.20354508</v>
      </c>
      <c r="H18" s="17">
        <v>8858.4918976000008</v>
      </c>
      <c r="I18" s="17">
        <v>1089.7002146</v>
      </c>
      <c r="J18" s="17">
        <v>40.288211003999997</v>
      </c>
      <c r="K18" s="17">
        <v>246.72052733000001</v>
      </c>
      <c r="L18" s="17">
        <v>74.820967456000005</v>
      </c>
      <c r="M18" s="17">
        <v>2.6367088E-3</v>
      </c>
      <c r="N18" s="17">
        <v>745.01225044</v>
      </c>
      <c r="O18" s="17">
        <v>1.48743447E-2</v>
      </c>
      <c r="P18" s="17">
        <v>1.95052621E-2</v>
      </c>
      <c r="Q18" s="17">
        <v>145.32931532999999</v>
      </c>
      <c r="R18" s="17">
        <v>2.1293345999999999E-3</v>
      </c>
      <c r="S18" s="17">
        <v>101.0402891</v>
      </c>
      <c r="T18" s="17">
        <v>49.944585062000002</v>
      </c>
      <c r="U18" s="17">
        <v>13.475772283</v>
      </c>
      <c r="V18" s="17">
        <v>2.0973260899999999E-2</v>
      </c>
      <c r="W18" s="17">
        <v>0.3277086334</v>
      </c>
      <c r="X18" s="17">
        <v>0.2059043451</v>
      </c>
      <c r="Y18" s="17">
        <v>37.300907881000001</v>
      </c>
      <c r="Z18" s="17">
        <v>0.49785240870000003</v>
      </c>
      <c r="AA18" s="17">
        <v>14.644444728</v>
      </c>
      <c r="AC18" s="28" t="s">
        <v>185</v>
      </c>
      <c r="AD18" s="28">
        <v>0</v>
      </c>
      <c r="AE18" s="28">
        <v>483.39186070378599</v>
      </c>
      <c r="AF18" s="28">
        <v>40.278327770947499</v>
      </c>
      <c r="AG18" s="28">
        <v>1089.43286417848</v>
      </c>
      <c r="AH18" s="28">
        <v>1089.43286417848</v>
      </c>
      <c r="AI18" s="28">
        <v>425.854536412953</v>
      </c>
      <c r="AJ18" s="28">
        <v>0</v>
      </c>
      <c r="AK18" s="28">
        <v>246.65999167827201</v>
      </c>
      <c r="AL18" s="28">
        <v>0.49772693322044498</v>
      </c>
      <c r="AM18" s="28">
        <v>74.802612147958499</v>
      </c>
      <c r="AN18" s="28">
        <v>6.3267480889057904E-4</v>
      </c>
      <c r="AO18" s="28">
        <v>2.00346663908497E-3</v>
      </c>
      <c r="AP18" s="28">
        <v>2666.9211098830301</v>
      </c>
      <c r="AQ18" s="28">
        <v>55711.469233948897</v>
      </c>
      <c r="AR18" s="28">
        <v>724.45868685402797</v>
      </c>
      <c r="AS18" s="28">
        <v>276.03920283629799</v>
      </c>
      <c r="AT18" s="28">
        <v>453.86767270832303</v>
      </c>
      <c r="AU18" s="28">
        <v>14.640848341051401</v>
      </c>
      <c r="AV18" s="28">
        <v>0</v>
      </c>
      <c r="AW18" s="28">
        <v>0</v>
      </c>
      <c r="AX18" s="28">
        <v>744.82950049964904</v>
      </c>
      <c r="AY18" s="28">
        <v>744.82950049964904</v>
      </c>
      <c r="AZ18" s="28">
        <v>432.83137012319997</v>
      </c>
      <c r="BA18" s="28">
        <v>0</v>
      </c>
      <c r="BB18" s="28">
        <v>5.94799919681271E-3</v>
      </c>
      <c r="BC18" s="28">
        <v>7.43501564745018E-3</v>
      </c>
      <c r="BD18" s="28">
        <v>0</v>
      </c>
      <c r="BE18" s="28">
        <v>92.943572269315496</v>
      </c>
      <c r="BF18" s="28">
        <v>26.476869794318599</v>
      </c>
      <c r="BG18" s="28">
        <v>0</v>
      </c>
      <c r="BH18" s="28">
        <v>994.96834302480102</v>
      </c>
      <c r="BI18" s="28">
        <v>119.502021970865</v>
      </c>
      <c r="BJ18" s="28">
        <v>6.4353522647265897E-3</v>
      </c>
      <c r="BK18" s="28">
        <v>1.30657110307621E-2</v>
      </c>
      <c r="BL18" s="28">
        <v>0</v>
      </c>
      <c r="BM18" s="28">
        <v>609.34889032108003</v>
      </c>
      <c r="BN18" s="28">
        <v>145.29362708759001</v>
      </c>
      <c r="BO18" s="28">
        <v>438.14034866548701</v>
      </c>
      <c r="BP18" s="28">
        <v>0</v>
      </c>
      <c r="BQ18" s="28">
        <v>8.7283750483385398E-4</v>
      </c>
      <c r="BR18" s="28">
        <v>1.25603479768062E-3</v>
      </c>
      <c r="BS18" s="28">
        <v>9616.0575516570498</v>
      </c>
      <c r="BT18" s="28">
        <v>731.33710332534099</v>
      </c>
      <c r="BU18" s="28">
        <v>81.259706627865299</v>
      </c>
      <c r="BV18" s="28">
        <v>812.59680995320605</v>
      </c>
      <c r="BW18" s="28">
        <v>0.74375386915439501</v>
      </c>
      <c r="BX18" s="28">
        <v>265.12121712630199</v>
      </c>
      <c r="BY18" s="28">
        <v>0</v>
      </c>
      <c r="BZ18" s="28">
        <v>13.4724635463692</v>
      </c>
      <c r="CA18" s="28">
        <v>2.0968724182210598E-2</v>
      </c>
      <c r="CB18" s="28">
        <v>0.32763762695834697</v>
      </c>
      <c r="CC18" s="28">
        <v>0.205859696145129</v>
      </c>
      <c r="CD18" s="28">
        <v>37.291756090323297</v>
      </c>
      <c r="CE18" s="28">
        <v>0.91318898526761305</v>
      </c>
      <c r="CF18" s="28">
        <v>858.56488383065198</v>
      </c>
      <c r="CG18" s="28">
        <v>0.83017186450393199</v>
      </c>
      <c r="CH18" s="28">
        <v>24.614597663210901</v>
      </c>
      <c r="CI18" s="28">
        <v>463.16431121546299</v>
      </c>
      <c r="CJ18" s="28">
        <v>0.74715462325765902</v>
      </c>
      <c r="CK18" s="28">
        <v>0</v>
      </c>
      <c r="CL18" s="28">
        <v>1.48700006988651E-3</v>
      </c>
      <c r="CM18" s="28">
        <v>80.281754268423697</v>
      </c>
      <c r="CN18" s="28">
        <v>8303.2626296386497</v>
      </c>
      <c r="CO18" s="28">
        <v>8301.7177882174001</v>
      </c>
      <c r="CP18" s="28">
        <v>1.54484142125961</v>
      </c>
      <c r="CQ18" s="28">
        <v>0.93809412203685005</v>
      </c>
      <c r="CR18" s="28">
        <v>0</v>
      </c>
      <c r="CS18" s="28">
        <v>203.12784786675201</v>
      </c>
      <c r="CT18" s="28">
        <v>7.8036138238617196</v>
      </c>
      <c r="CU18" s="28">
        <v>3069.3811763532199</v>
      </c>
      <c r="CV18" s="28">
        <v>12.4525769007424</v>
      </c>
      <c r="CW18" s="28">
        <v>15.773261255642399</v>
      </c>
      <c r="CX18" s="28">
        <v>4384.8304094423902</v>
      </c>
      <c r="CY18" s="28">
        <v>109.09919645414899</v>
      </c>
      <c r="CZ18" s="28">
        <v>2.82258406245694</v>
      </c>
      <c r="DA18" s="28">
        <v>34.0370457701571</v>
      </c>
      <c r="DB18" s="28">
        <v>0</v>
      </c>
      <c r="DC18" s="28">
        <v>203.15736772543599</v>
      </c>
      <c r="DD18" s="28">
        <v>3.4010573886625299</v>
      </c>
      <c r="DE18" s="28">
        <v>0</v>
      </c>
      <c r="DF18" s="28">
        <v>0</v>
      </c>
      <c r="DG18" s="28">
        <v>146.53680428115001</v>
      </c>
      <c r="DH18" s="28">
        <v>101.015520012292</v>
      </c>
      <c r="DI18" s="28">
        <v>11.653486350145901</v>
      </c>
      <c r="DJ18" s="28">
        <v>8856.3193313381507</v>
      </c>
      <c r="DK18" s="28">
        <v>49.932326439740599</v>
      </c>
      <c r="DL18" s="28">
        <v>50.406014726025298</v>
      </c>
      <c r="DN18" s="26">
        <f t="shared" si="0"/>
        <v>1.0857848720100414</v>
      </c>
      <c r="DO18" s="40">
        <f t="shared" si="1"/>
        <v>-2.6768778645339987E-4</v>
      </c>
      <c r="DP18" s="40">
        <f t="shared" si="2"/>
        <v>-3.2454315473069402E-4</v>
      </c>
      <c r="DQ18" s="40">
        <f t="shared" si="3"/>
        <v>-3.0398269171141233E-4</v>
      </c>
      <c r="DR18" s="40">
        <f t="shared" si="4"/>
        <v>-2.6660918761440389E-4</v>
      </c>
      <c r="DS18" s="40">
        <f t="shared" si="5"/>
        <v>-2.6661619447429546E-4</v>
      </c>
      <c r="DT18" s="40">
        <f t="shared" si="6"/>
        <v>-2.2724679604299605E-4</v>
      </c>
      <c r="DU18" s="40">
        <f t="shared" si="7"/>
        <v>-2.4525238460044026E-4</v>
      </c>
      <c r="DV18" s="40">
        <f t="shared" si="8"/>
        <v>-2.4534309339205486E-4</v>
      </c>
      <c r="DW18" s="40">
        <f t="shared" si="9"/>
        <v>-2.4531327666838432E-4</v>
      </c>
      <c r="DX18" s="40">
        <f t="shared" si="10"/>
        <v>-2.4536122868703864E-4</v>
      </c>
      <c r="DY18" s="40">
        <f t="shared" si="11"/>
        <v>-2.4532305135323008E-4</v>
      </c>
      <c r="DZ18" s="40">
        <f t="shared" si="12"/>
        <v>-2.1517432052078875E-4</v>
      </c>
      <c r="EA18" s="40">
        <f t="shared" si="13"/>
        <v>-2.4529789979027604E-4</v>
      </c>
      <c r="EB18" s="40">
        <f t="shared" si="14"/>
        <v>-2.9109086402972557E-4</v>
      </c>
      <c r="EC18" s="40">
        <f t="shared" si="15"/>
        <v>-2.1526521867717594E-4</v>
      </c>
      <c r="ED18" s="40">
        <f t="shared" si="16"/>
        <v>-2.4556809016087138E-4</v>
      </c>
      <c r="EE18" s="40">
        <f t="shared" si="17"/>
        <v>-2.1710889661301472E-4</v>
      </c>
      <c r="EF18" s="40">
        <f t="shared" si="18"/>
        <v>-2.4514070504569335E-4</v>
      </c>
      <c r="EG18" s="40">
        <f t="shared" si="19"/>
        <v>-2.4544447099089466E-4</v>
      </c>
      <c r="EH18" s="40">
        <f t="shared" si="20"/>
        <v>-2.4553224567126341E-4</v>
      </c>
      <c r="EI18" s="40">
        <f t="shared" si="21"/>
        <v>-2.1630960540810625E-4</v>
      </c>
      <c r="EJ18" s="40">
        <f t="shared" si="22"/>
        <v>-2.1667552946754942E-4</v>
      </c>
      <c r="EK18" s="40">
        <f t="shared" si="23"/>
        <v>-2.1684318924552931E-4</v>
      </c>
      <c r="EL18" s="40">
        <f t="shared" si="24"/>
        <v>-2.4535034658943123E-4</v>
      </c>
      <c r="EM18" s="40">
        <f t="shared" si="25"/>
        <v>-2.5203348896652296E-4</v>
      </c>
      <c r="EN18" s="40">
        <f t="shared" si="26"/>
        <v>-2.4558028763788288E-4</v>
      </c>
      <c r="EO18" s="17"/>
      <c r="EP18" s="13"/>
      <c r="EQ18" s="13"/>
      <c r="ER18" s="13"/>
      <c r="ES18" s="13"/>
      <c r="ET18" s="13"/>
      <c r="EU18" s="13"/>
      <c r="EV18" s="13"/>
    </row>
    <row r="19" spans="1:152" x14ac:dyDescent="0.3">
      <c r="A19" s="15" t="s">
        <v>186</v>
      </c>
      <c r="B19" s="17">
        <v>5486.4109157000003</v>
      </c>
      <c r="C19" s="17">
        <v>48.793555109000003</v>
      </c>
      <c r="D19" s="17">
        <v>103.41167996999999</v>
      </c>
      <c r="E19" s="17">
        <v>855.69876955999996</v>
      </c>
      <c r="F19" s="17">
        <v>853.02845528</v>
      </c>
      <c r="G19" s="17">
        <v>15.582518501999999</v>
      </c>
      <c r="H19" s="17">
        <v>869.17022228999997</v>
      </c>
      <c r="I19" s="17">
        <v>93.494912940000006</v>
      </c>
      <c r="J19" s="17">
        <v>3.4566780542000002</v>
      </c>
      <c r="K19" s="17">
        <v>24.114292198000001</v>
      </c>
      <c r="L19" s="17">
        <v>6.4195435484000001</v>
      </c>
      <c r="M19" s="17">
        <v>1.7544030000000001E-4</v>
      </c>
      <c r="N19" s="17">
        <v>63.921103058</v>
      </c>
      <c r="O19" s="17">
        <v>1.4390409E-3</v>
      </c>
      <c r="P19" s="5">
        <v>1.2978332E-3</v>
      </c>
      <c r="Q19" s="5">
        <v>12.738184812</v>
      </c>
      <c r="R19" s="5">
        <v>1.4168079999999999E-4</v>
      </c>
      <c r="S19" s="17">
        <v>8.6691282897999997</v>
      </c>
      <c r="T19" s="17">
        <v>4.2851824171999997</v>
      </c>
      <c r="U19" s="17">
        <v>1.2218545326000001</v>
      </c>
      <c r="V19" s="17">
        <v>3.0699637E-3</v>
      </c>
      <c r="W19" s="17">
        <v>3.0177229400000002E-2</v>
      </c>
      <c r="X19" s="17">
        <v>2.0593259900000001E-2</v>
      </c>
      <c r="Y19" s="17">
        <v>3.2494452091000001</v>
      </c>
      <c r="Z19" s="17">
        <v>4.2558854299999997E-2</v>
      </c>
      <c r="AA19" s="17">
        <v>1.2564748938000001</v>
      </c>
      <c r="AC19" s="28" t="s">
        <v>186</v>
      </c>
      <c r="AD19" s="28">
        <v>0</v>
      </c>
      <c r="AE19" s="28">
        <v>49.195658909062999</v>
      </c>
      <c r="AF19" s="28">
        <v>3.4558034642087998</v>
      </c>
      <c r="AG19" s="28">
        <v>93.471263354516694</v>
      </c>
      <c r="AH19" s="28">
        <v>93.471263354516694</v>
      </c>
      <c r="AI19" s="28">
        <v>43.340004160710897</v>
      </c>
      <c r="AJ19" s="28">
        <v>0</v>
      </c>
      <c r="AK19" s="28">
        <v>24.108926088805902</v>
      </c>
      <c r="AL19" s="28">
        <v>4.2548821158709602E-2</v>
      </c>
      <c r="AM19" s="28">
        <v>6.41791787250932</v>
      </c>
      <c r="AN19" s="28">
        <v>4.2105363878106402E-5</v>
      </c>
      <c r="AO19" s="28">
        <v>1.3333388232918299E-4</v>
      </c>
      <c r="AP19" s="28">
        <v>271.41737701122798</v>
      </c>
      <c r="AQ19" s="28">
        <v>5484.9134292771496</v>
      </c>
      <c r="AR19" s="28">
        <v>73.729484496746693</v>
      </c>
      <c r="AS19" s="28">
        <v>28.093011512777601</v>
      </c>
      <c r="AT19" s="28">
        <v>46.1909430211592</v>
      </c>
      <c r="AU19" s="28">
        <v>1.25615638392292</v>
      </c>
      <c r="AV19" s="28">
        <v>0</v>
      </c>
      <c r="AW19" s="28">
        <v>0</v>
      </c>
      <c r="AX19" s="28">
        <v>63.9049241869388</v>
      </c>
      <c r="AY19" s="28">
        <v>63.9049241869388</v>
      </c>
      <c r="AZ19" s="28">
        <v>44.050022876243901</v>
      </c>
      <c r="BA19" s="28">
        <v>0</v>
      </c>
      <c r="BB19" s="28">
        <v>5.7544712237568801E-4</v>
      </c>
      <c r="BC19" s="28">
        <v>7.1930691170991596E-4</v>
      </c>
      <c r="BD19" s="28">
        <v>0</v>
      </c>
      <c r="BE19" s="28">
        <v>9.4590329568185005</v>
      </c>
      <c r="BF19" s="28">
        <v>2.6946002847048698</v>
      </c>
      <c r="BG19" s="28">
        <v>0</v>
      </c>
      <c r="BH19" s="28">
        <v>101.259762462325</v>
      </c>
      <c r="BI19" s="28">
        <v>12.161932435704101</v>
      </c>
      <c r="BJ19" s="28">
        <v>4.2828032284473398E-4</v>
      </c>
      <c r="BK19" s="28">
        <v>8.6954118263749903E-4</v>
      </c>
      <c r="BL19" s="28">
        <v>0</v>
      </c>
      <c r="BM19" s="28">
        <v>62.014571982454697</v>
      </c>
      <c r="BN19" s="28">
        <v>12.735033865658</v>
      </c>
      <c r="BO19" s="28">
        <v>48.775682974204798</v>
      </c>
      <c r="BP19" s="28">
        <v>0</v>
      </c>
      <c r="BQ19" s="28">
        <v>5.8088618083522098E-5</v>
      </c>
      <c r="BR19" s="28">
        <v>8.3590625217789098E-5</v>
      </c>
      <c r="BS19" s="28">
        <v>946.28109093712999</v>
      </c>
      <c r="BT19" s="28">
        <v>93.047052572981201</v>
      </c>
      <c r="BU19" s="28">
        <v>10.3385592560126</v>
      </c>
      <c r="BV19" s="28">
        <v>103.38561182899301</v>
      </c>
      <c r="BW19" s="28">
        <v>7.5693172550434007E-2</v>
      </c>
      <c r="BX19" s="28">
        <v>26.981871687309201</v>
      </c>
      <c r="BY19" s="28">
        <v>0</v>
      </c>
      <c r="BZ19" s="28">
        <v>1.22156288771164</v>
      </c>
      <c r="CA19" s="28">
        <v>3.0699481785620799E-3</v>
      </c>
      <c r="CB19" s="28">
        <v>3.0176887220476501E-2</v>
      </c>
      <c r="CC19" s="28">
        <v>2.0593041722072301E-2</v>
      </c>
      <c r="CD19" s="28">
        <v>3.2486387871205902</v>
      </c>
      <c r="CE19" s="28">
        <v>9.3807066036585701E-2</v>
      </c>
      <c r="CF19" s="28">
        <v>87.377692169422005</v>
      </c>
      <c r="CG19" s="28">
        <v>8.5279179297166496E-2</v>
      </c>
      <c r="CH19" s="28">
        <v>2.5285264583739799</v>
      </c>
      <c r="CI19" s="28">
        <v>47.578416364137396</v>
      </c>
      <c r="CJ19" s="28">
        <v>7.6751213042653907E-2</v>
      </c>
      <c r="CK19" s="28">
        <v>0</v>
      </c>
      <c r="CL19" s="28">
        <v>1.4386167181644301E-4</v>
      </c>
      <c r="CM19" s="28">
        <v>8.2469224206418694</v>
      </c>
      <c r="CN19" s="28">
        <v>855.46186018442904</v>
      </c>
      <c r="CO19" s="28">
        <v>852.79156297544898</v>
      </c>
      <c r="CP19" s="28">
        <v>2.6702972089805201</v>
      </c>
      <c r="CQ19" s="28">
        <v>9.6365438874871104E-2</v>
      </c>
      <c r="CR19" s="28">
        <v>0</v>
      </c>
      <c r="CS19" s="28">
        <v>20.866251141277701</v>
      </c>
      <c r="CT19" s="28">
        <v>0.80162390045580501</v>
      </c>
      <c r="CU19" s="28">
        <v>315.30130682914699</v>
      </c>
      <c r="CV19" s="28">
        <v>1.2791873353174901</v>
      </c>
      <c r="CW19" s="28">
        <v>1.6203040362594101</v>
      </c>
      <c r="CX19" s="28">
        <v>450.43042684017001</v>
      </c>
      <c r="CY19" s="28">
        <v>11.103226510899599</v>
      </c>
      <c r="CZ19" s="28">
        <v>0.28994915480414601</v>
      </c>
      <c r="DA19" s="28">
        <v>3.4964455976123898</v>
      </c>
      <c r="DB19" s="28">
        <v>0</v>
      </c>
      <c r="DC19" s="28">
        <v>15.578510922222</v>
      </c>
      <c r="DD19" s="28">
        <v>0.34613258392477098</v>
      </c>
      <c r="DE19" s="28">
        <v>0</v>
      </c>
      <c r="DF19" s="28">
        <v>0</v>
      </c>
      <c r="DG19" s="28">
        <v>14.913322803669301</v>
      </c>
      <c r="DH19" s="28">
        <v>8.6669313720951493</v>
      </c>
      <c r="DI19" s="28">
        <v>1.1859967476000099</v>
      </c>
      <c r="DJ19" s="28">
        <v>868.97779471485899</v>
      </c>
      <c r="DK19" s="28">
        <v>4.2840982657311102</v>
      </c>
      <c r="DL19" s="28">
        <v>5.1299108415140502</v>
      </c>
      <c r="DN19" s="26">
        <f t="shared" si="0"/>
        <v>1.08895888559228</v>
      </c>
      <c r="DO19" s="40">
        <f t="shared" si="1"/>
        <v>-2.7294463463635937E-4</v>
      </c>
      <c r="DP19" s="40">
        <f t="shared" si="2"/>
        <v>-3.6628064413999544E-4</v>
      </c>
      <c r="DQ19" s="40">
        <f t="shared" si="3"/>
        <v>-2.5208120605477332E-4</v>
      </c>
      <c r="DR19" s="40">
        <f t="shared" si="4"/>
        <v>-2.7686071781163834E-4</v>
      </c>
      <c r="DS19" s="40">
        <f t="shared" si="5"/>
        <v>-2.7770738840507023E-4</v>
      </c>
      <c r="DT19" s="40">
        <f t="shared" si="6"/>
        <v>-2.5718434266483388E-4</v>
      </c>
      <c r="DU19" s="40">
        <f t="shared" si="7"/>
        <v>-2.2139227760701924E-4</v>
      </c>
      <c r="DV19" s="40">
        <f t="shared" si="8"/>
        <v>-2.5295050543005837E-4</v>
      </c>
      <c r="DW19" s="40">
        <f t="shared" si="9"/>
        <v>-2.5301459305350098E-4</v>
      </c>
      <c r="DX19" s="40">
        <f t="shared" si="10"/>
        <v>-2.225281650416668E-4</v>
      </c>
      <c r="DY19" s="40">
        <f t="shared" si="11"/>
        <v>-2.5323854857021104E-4</v>
      </c>
      <c r="DZ19" s="40">
        <f t="shared" si="12"/>
        <v>-6.0065601268203952E-6</v>
      </c>
      <c r="EA19" s="40">
        <f t="shared" si="13"/>
        <v>-2.5310688156491738E-4</v>
      </c>
      <c r="EB19" s="40">
        <f t="shared" si="14"/>
        <v>-2.9547047478139724E-4</v>
      </c>
      <c r="EC19" s="40">
        <f t="shared" si="15"/>
        <v>-9.0108018248644107E-6</v>
      </c>
      <c r="ED19" s="40">
        <f t="shared" si="16"/>
        <v>-2.4736227245123149E-4</v>
      </c>
      <c r="EE19" s="40">
        <f t="shared" si="17"/>
        <v>-1.0987365181384006E-5</v>
      </c>
      <c r="EF19" s="40">
        <f t="shared" si="18"/>
        <v>-2.5341852507077206E-4</v>
      </c>
      <c r="EG19" s="40">
        <f t="shared" si="19"/>
        <v>-2.5300007405470412E-4</v>
      </c>
      <c r="EH19" s="40">
        <f t="shared" si="20"/>
        <v>-2.3869035190260542E-4</v>
      </c>
      <c r="EI19" s="40">
        <f t="shared" si="21"/>
        <v>-5.0559027522367762E-6</v>
      </c>
      <c r="EJ19" s="40">
        <f t="shared" si="22"/>
        <v>-1.1338997326925901E-5</v>
      </c>
      <c r="EK19" s="40">
        <f t="shared" si="23"/>
        <v>-1.0594627987970823E-5</v>
      </c>
      <c r="EL19" s="40">
        <f t="shared" si="24"/>
        <v>-2.4817220402780654E-4</v>
      </c>
      <c r="EM19" s="40">
        <f t="shared" si="25"/>
        <v>-2.3574744798512165E-4</v>
      </c>
      <c r="EN19" s="40">
        <f t="shared" si="26"/>
        <v>-2.5349482003327002E-4</v>
      </c>
      <c r="EO19" s="17"/>
      <c r="EP19" s="13"/>
      <c r="EQ19" s="13"/>
      <c r="ER19" s="13"/>
      <c r="ES19" s="13"/>
      <c r="ET19" s="13"/>
      <c r="EU19" s="13"/>
      <c r="EV19" s="13"/>
    </row>
    <row r="20" spans="1:152" x14ac:dyDescent="0.3">
      <c r="A20" s="15" t="s">
        <v>187</v>
      </c>
      <c r="B20" s="17">
        <v>107063.90583</v>
      </c>
      <c r="C20" s="17">
        <v>713.91667655000003</v>
      </c>
      <c r="D20" s="17">
        <v>1356.0841062</v>
      </c>
      <c r="E20" s="17">
        <v>16709.342292000001</v>
      </c>
      <c r="F20" s="17">
        <v>16709.342292000001</v>
      </c>
      <c r="G20" s="17">
        <v>551.96129015999998</v>
      </c>
      <c r="H20" s="17">
        <v>16319.907424000001</v>
      </c>
      <c r="I20" s="17">
        <v>2022.7146181000001</v>
      </c>
      <c r="J20" s="17">
        <v>74.783485558999999</v>
      </c>
      <c r="K20" s="17">
        <v>454.63608194</v>
      </c>
      <c r="L20" s="17">
        <v>138.88358593999999</v>
      </c>
      <c r="M20" s="17">
        <v>3.7340575E-3</v>
      </c>
      <c r="N20" s="17">
        <v>1382.9009688000001</v>
      </c>
      <c r="O20" s="17">
        <v>2.6807711800000002E-2</v>
      </c>
      <c r="P20" s="17">
        <v>2.7082175300000001E-2</v>
      </c>
      <c r="Q20" s="17">
        <v>269.45792657999999</v>
      </c>
      <c r="R20" s="17">
        <v>3.2963658000000002E-3</v>
      </c>
      <c r="S20" s="17">
        <v>187.55223397</v>
      </c>
      <c r="T20" s="17">
        <v>92.707754600000001</v>
      </c>
      <c r="U20" s="17">
        <v>24.939692440000002</v>
      </c>
      <c r="V20" s="17">
        <v>3.33697102E-2</v>
      </c>
      <c r="W20" s="17">
        <v>0.53932583479999996</v>
      </c>
      <c r="X20" s="17">
        <v>0.3392049184</v>
      </c>
      <c r="Y20" s="17">
        <v>69.129440267000007</v>
      </c>
      <c r="Z20" s="17">
        <v>1.2371416293999999</v>
      </c>
      <c r="AA20" s="17">
        <v>27.183199257999998</v>
      </c>
      <c r="AC20" s="28" t="s">
        <v>187</v>
      </c>
      <c r="AD20" s="28">
        <v>0</v>
      </c>
      <c r="AE20" s="28">
        <v>888.50218153203696</v>
      </c>
      <c r="AF20" s="28">
        <v>74.760864712262006</v>
      </c>
      <c r="AG20" s="28">
        <v>2022.1038466319401</v>
      </c>
      <c r="AH20" s="28">
        <v>2022.1038466319401</v>
      </c>
      <c r="AI20" s="28">
        <v>782.74561045900202</v>
      </c>
      <c r="AJ20" s="28">
        <v>0</v>
      </c>
      <c r="AK20" s="28">
        <v>454.49866404818403</v>
      </c>
      <c r="AL20" s="28">
        <v>1.2366179559315</v>
      </c>
      <c r="AM20" s="28">
        <v>138.84163354170099</v>
      </c>
      <c r="AN20" s="28">
        <v>8.95654348186974E-4</v>
      </c>
      <c r="AO20" s="28">
        <v>2.8362345323169999E-3</v>
      </c>
      <c r="AP20" s="28">
        <v>4901.9582573710904</v>
      </c>
      <c r="AQ20" s="28">
        <v>107026.57417792401</v>
      </c>
      <c r="AR20" s="28">
        <v>1331.5973367996501</v>
      </c>
      <c r="AS20" s="28">
        <v>507.37603397148098</v>
      </c>
      <c r="AT20" s="28">
        <v>834.23523284310204</v>
      </c>
      <c r="AU20" s="28">
        <v>27.174977689402901</v>
      </c>
      <c r="AV20" s="28">
        <v>0</v>
      </c>
      <c r="AW20" s="28">
        <v>0</v>
      </c>
      <c r="AX20" s="28">
        <v>1382.4828508416399</v>
      </c>
      <c r="AY20" s="28">
        <v>1382.4828508416399</v>
      </c>
      <c r="AZ20" s="28">
        <v>795.56892298274295</v>
      </c>
      <c r="BA20" s="28">
        <v>0</v>
      </c>
      <c r="BB20" s="28">
        <v>1.0718177297679E-2</v>
      </c>
      <c r="BC20" s="28">
        <v>1.3397753235667401E-2</v>
      </c>
      <c r="BD20" s="28">
        <v>0</v>
      </c>
      <c r="BE20" s="28">
        <v>170.835793053853</v>
      </c>
      <c r="BF20" s="28">
        <v>48.666048050198903</v>
      </c>
      <c r="BG20" s="28">
        <v>0</v>
      </c>
      <c r="BH20" s="28">
        <v>1828.80876707021</v>
      </c>
      <c r="BI20" s="28">
        <v>219.651528705809</v>
      </c>
      <c r="BJ20" s="28">
        <v>8.9319131719550002E-3</v>
      </c>
      <c r="BK20" s="28">
        <v>1.8134499298379E-2</v>
      </c>
      <c r="BL20" s="28">
        <v>0</v>
      </c>
      <c r="BM20" s="28">
        <v>1120.0183504164199</v>
      </c>
      <c r="BN20" s="28">
        <v>269.37662441216003</v>
      </c>
      <c r="BO20" s="28">
        <v>713.63590315095598</v>
      </c>
      <c r="BP20" s="28">
        <v>0</v>
      </c>
      <c r="BQ20" s="28">
        <v>1.35072498517942E-3</v>
      </c>
      <c r="BR20" s="28">
        <v>1.9437240480166601E-3</v>
      </c>
      <c r="BS20" s="28">
        <v>17709.9656666501</v>
      </c>
      <c r="BT20" s="28">
        <v>1219.9177785567399</v>
      </c>
      <c r="BU20" s="28">
        <v>135.54655153799899</v>
      </c>
      <c r="BV20" s="28">
        <v>1355.46433009474</v>
      </c>
      <c r="BW20" s="28">
        <v>1.3670628855126801</v>
      </c>
      <c r="BX20" s="28">
        <v>487.30869162199502</v>
      </c>
      <c r="BY20" s="28">
        <v>0</v>
      </c>
      <c r="BZ20" s="28">
        <v>24.9321494356718</v>
      </c>
      <c r="CA20" s="28">
        <v>3.3350224761899701E-2</v>
      </c>
      <c r="CB20" s="28">
        <v>0.53901156453424603</v>
      </c>
      <c r="CC20" s="28">
        <v>0.33900535819586902</v>
      </c>
      <c r="CD20" s="28">
        <v>69.108457728026806</v>
      </c>
      <c r="CE20" s="28">
        <v>1.8374440576067701</v>
      </c>
      <c r="CF20" s="28">
        <v>1578.0921490560299</v>
      </c>
      <c r="CG20" s="28">
        <v>1.6704035977226199</v>
      </c>
      <c r="CH20" s="28">
        <v>49.527486356145602</v>
      </c>
      <c r="CI20" s="28">
        <v>931.94118101599895</v>
      </c>
      <c r="CJ20" s="28">
        <v>1.5033647543775499</v>
      </c>
      <c r="CK20" s="28">
        <v>0</v>
      </c>
      <c r="CL20" s="28">
        <v>2.6795527847131499E-3</v>
      </c>
      <c r="CM20" s="28">
        <v>161.536351130144</v>
      </c>
      <c r="CN20" s="28">
        <v>16704.037371737999</v>
      </c>
      <c r="CO20" s="28">
        <v>16704.037371737999</v>
      </c>
      <c r="CP20" s="28">
        <v>0</v>
      </c>
      <c r="CQ20" s="28">
        <v>1.8875569583932701</v>
      </c>
      <c r="CR20" s="28">
        <v>0</v>
      </c>
      <c r="CS20" s="28">
        <v>408.71726086740802</v>
      </c>
      <c r="CT20" s="28">
        <v>15.7018046826171</v>
      </c>
      <c r="CU20" s="28">
        <v>6175.9569934467499</v>
      </c>
      <c r="CV20" s="28">
        <v>25.05604802769</v>
      </c>
      <c r="CW20" s="28">
        <v>31.7376995651382</v>
      </c>
      <c r="CX20" s="28">
        <v>8822.7978417852901</v>
      </c>
      <c r="CY20" s="28">
        <v>200.53083729036899</v>
      </c>
      <c r="CZ20" s="28">
        <v>5.6793717158021799</v>
      </c>
      <c r="DA20" s="28">
        <v>68.486563776958306</v>
      </c>
      <c r="DB20" s="28">
        <v>0</v>
      </c>
      <c r="DC20" s="28">
        <v>551.77620751665802</v>
      </c>
      <c r="DD20" s="28">
        <v>6.2513402682256602</v>
      </c>
      <c r="DE20" s="28">
        <v>0</v>
      </c>
      <c r="DF20" s="28">
        <v>0</v>
      </c>
      <c r="DG20" s="28">
        <v>269.34294128318402</v>
      </c>
      <c r="DH20" s="28">
        <v>187.49557433332299</v>
      </c>
      <c r="DI20" s="28">
        <v>21.4197796407414</v>
      </c>
      <c r="DJ20" s="28">
        <v>16314.976141250099</v>
      </c>
      <c r="DK20" s="28">
        <v>92.679713345402007</v>
      </c>
      <c r="DL20" s="28">
        <v>92.649110871778603</v>
      </c>
      <c r="DN20" s="26">
        <f t="shared" si="0"/>
        <v>1.0855036203131776</v>
      </c>
      <c r="DO20" s="40">
        <f t="shared" si="1"/>
        <v>-3.4868569184534235E-4</v>
      </c>
      <c r="DP20" s="40">
        <f t="shared" si="2"/>
        <v>-3.9328595096123483E-4</v>
      </c>
      <c r="DQ20" s="40">
        <f t="shared" si="3"/>
        <v>-4.5703367691303764E-4</v>
      </c>
      <c r="DR20" s="40">
        <f t="shared" si="4"/>
        <v>-3.1748229040362216E-4</v>
      </c>
      <c r="DS20" s="40">
        <f t="shared" si="5"/>
        <v>-3.1748229040362216E-4</v>
      </c>
      <c r="DT20" s="40">
        <f t="shared" si="6"/>
        <v>-3.3531815843155615E-4</v>
      </c>
      <c r="DU20" s="40">
        <f t="shared" si="7"/>
        <v>-3.0216364724285484E-4</v>
      </c>
      <c r="DV20" s="40">
        <f t="shared" si="8"/>
        <v>-3.0195632275287681E-4</v>
      </c>
      <c r="DW20" s="40">
        <f t="shared" si="9"/>
        <v>-3.0248452006354767E-4</v>
      </c>
      <c r="DX20" s="40">
        <f t="shared" si="10"/>
        <v>-3.0225909749527307E-4</v>
      </c>
      <c r="DY20" s="40">
        <f t="shared" si="11"/>
        <v>-3.02068801111796E-4</v>
      </c>
      <c r="DZ20" s="40">
        <f t="shared" si="12"/>
        <v>-5.8076756879773996E-4</v>
      </c>
      <c r="EA20" s="40">
        <f t="shared" si="13"/>
        <v>-3.0234844561792225E-4</v>
      </c>
      <c r="EB20" s="40">
        <f t="shared" si="14"/>
        <v>-4.5615537915656414E-4</v>
      </c>
      <c r="EC20" s="40">
        <f t="shared" si="15"/>
        <v>-5.8203705911325345E-4</v>
      </c>
      <c r="ED20" s="40">
        <f t="shared" si="16"/>
        <v>-3.0172490700817084E-4</v>
      </c>
      <c r="EE20" s="40">
        <f t="shared" si="17"/>
        <v>-5.8147879216562787E-4</v>
      </c>
      <c r="EF20" s="40">
        <f t="shared" si="18"/>
        <v>-3.0210056941296879E-4</v>
      </c>
      <c r="EG20" s="40">
        <f t="shared" si="19"/>
        <v>-3.0246935349671625E-4</v>
      </c>
      <c r="EH20" s="40">
        <f t="shared" si="20"/>
        <v>-3.0244977344242956E-4</v>
      </c>
      <c r="EI20" s="40">
        <f t="shared" si="21"/>
        <v>-5.8392590116946046E-4</v>
      </c>
      <c r="EJ20" s="40">
        <f t="shared" si="22"/>
        <v>-5.8270945961723896E-4</v>
      </c>
      <c r="EK20" s="40">
        <f t="shared" si="23"/>
        <v>-5.883175428949718E-4</v>
      </c>
      <c r="EL20" s="40">
        <f t="shared" si="24"/>
        <v>-3.0352537055354522E-4</v>
      </c>
      <c r="EM20" s="40">
        <f t="shared" si="25"/>
        <v>-4.2329306205133818E-4</v>
      </c>
      <c r="EN20" s="40">
        <f t="shared" si="26"/>
        <v>-3.0245036719427407E-4</v>
      </c>
      <c r="EO20" s="17"/>
      <c r="EP20" s="13"/>
      <c r="EQ20" s="13"/>
      <c r="ER20" s="13"/>
      <c r="ES20" s="13"/>
      <c r="ET20" s="13"/>
      <c r="EU20" s="13"/>
      <c r="EV20" s="13"/>
    </row>
    <row r="21" spans="1:152" x14ac:dyDescent="0.3">
      <c r="A21" s="15" t="s">
        <v>188</v>
      </c>
      <c r="B21" s="17">
        <v>33676.006370000003</v>
      </c>
      <c r="C21" s="17">
        <v>289.50874578000003</v>
      </c>
      <c r="D21" s="17">
        <v>531.03997100000004</v>
      </c>
      <c r="E21" s="17">
        <v>5075.2029136000001</v>
      </c>
      <c r="F21" s="17">
        <v>5073.2628383000001</v>
      </c>
      <c r="G21" s="17">
        <v>115.56588338</v>
      </c>
      <c r="H21" s="17">
        <v>5193.6635145999999</v>
      </c>
      <c r="I21" s="17">
        <v>633.37111460999995</v>
      </c>
      <c r="J21" s="17">
        <v>23.416893583</v>
      </c>
      <c r="K21" s="17">
        <v>144.61198690000001</v>
      </c>
      <c r="L21" s="17">
        <v>43.488507937000001</v>
      </c>
      <c r="M21" s="17">
        <v>1.3402708E-3</v>
      </c>
      <c r="N21" s="17">
        <v>433.02674048</v>
      </c>
      <c r="O21" s="17">
        <v>9.2491594E-3</v>
      </c>
      <c r="P21" s="17">
        <v>9.9147591E-3</v>
      </c>
      <c r="Q21" s="17">
        <v>84.580858500000005</v>
      </c>
      <c r="R21" s="17">
        <v>1.0823664000000001E-3</v>
      </c>
      <c r="S21" s="17">
        <v>58.728079020999999</v>
      </c>
      <c r="T21" s="17">
        <v>29.029508371999999</v>
      </c>
      <c r="U21" s="17">
        <v>7.8595366008000003</v>
      </c>
      <c r="V21" s="17">
        <v>1.14139811E-2</v>
      </c>
      <c r="W21" s="17">
        <v>0.17034335649999999</v>
      </c>
      <c r="X21" s="17">
        <v>0.1080137332</v>
      </c>
      <c r="Y21" s="17">
        <v>21.683871915000001</v>
      </c>
      <c r="Z21" s="17">
        <v>0.30867878739999999</v>
      </c>
      <c r="AA21" s="17">
        <v>8.5118545768999994</v>
      </c>
      <c r="AC21" s="28" t="s">
        <v>188</v>
      </c>
      <c r="AD21" s="28">
        <v>0</v>
      </c>
      <c r="AE21" s="28">
        <v>284.05394921044899</v>
      </c>
      <c r="AF21" s="28">
        <v>23.404617049749501</v>
      </c>
      <c r="AG21" s="28">
        <v>633.03903913285001</v>
      </c>
      <c r="AH21" s="28">
        <v>633.03903913285001</v>
      </c>
      <c r="AI21" s="28">
        <v>250.243660498515</v>
      </c>
      <c r="AJ21" s="28">
        <v>0</v>
      </c>
      <c r="AK21" s="28">
        <v>144.53608153604799</v>
      </c>
      <c r="AL21" s="28">
        <v>0.30851296616951901</v>
      </c>
      <c r="AM21" s="28">
        <v>43.4657047069092</v>
      </c>
      <c r="AN21" s="28">
        <v>3.2148735346153198E-4</v>
      </c>
      <c r="AO21" s="28">
        <v>1.0180509805651501E-3</v>
      </c>
      <c r="AP21" s="28">
        <v>1567.1543834834699</v>
      </c>
      <c r="AQ21" s="28">
        <v>33657.463650754602</v>
      </c>
      <c r="AR21" s="28">
        <v>425.71131701018999</v>
      </c>
      <c r="AS21" s="28">
        <v>162.20802809409</v>
      </c>
      <c r="AT21" s="28">
        <v>266.70478198938201</v>
      </c>
      <c r="AU21" s="28">
        <v>8.5073890885597407</v>
      </c>
      <c r="AV21" s="28">
        <v>0</v>
      </c>
      <c r="AW21" s="28">
        <v>0</v>
      </c>
      <c r="AX21" s="28">
        <v>432.79976259096998</v>
      </c>
      <c r="AY21" s="28">
        <v>432.79976259096998</v>
      </c>
      <c r="AZ21" s="28">
        <v>254.34315832056501</v>
      </c>
      <c r="BA21" s="28">
        <v>0</v>
      </c>
      <c r="BB21" s="28">
        <v>3.69747219996728E-3</v>
      </c>
      <c r="BC21" s="28">
        <v>4.6218642004296397E-3</v>
      </c>
      <c r="BD21" s="28">
        <v>0</v>
      </c>
      <c r="BE21" s="28">
        <v>54.616154978815203</v>
      </c>
      <c r="BF21" s="28">
        <v>15.558525340572899</v>
      </c>
      <c r="BG21" s="28">
        <v>0</v>
      </c>
      <c r="BH21" s="28">
        <v>584.67005042702203</v>
      </c>
      <c r="BI21" s="28">
        <v>70.222550499944205</v>
      </c>
      <c r="BJ21" s="28">
        <v>3.2700881250351298E-3</v>
      </c>
      <c r="BK21" s="28">
        <v>6.6392607483038097E-3</v>
      </c>
      <c r="BL21" s="28">
        <v>0</v>
      </c>
      <c r="BM21" s="28">
        <v>358.06973069783697</v>
      </c>
      <c r="BN21" s="28">
        <v>84.536442681909094</v>
      </c>
      <c r="BO21" s="28">
        <v>289.33337682213698</v>
      </c>
      <c r="BP21" s="28">
        <v>0</v>
      </c>
      <c r="BQ21" s="28">
        <v>4.4352993220236198E-4</v>
      </c>
      <c r="BR21" s="28">
        <v>6.3824788350887597E-4</v>
      </c>
      <c r="BS21" s="28">
        <v>5637.3572592157097</v>
      </c>
      <c r="BT21" s="28">
        <v>477.65047453927701</v>
      </c>
      <c r="BU21" s="28">
        <v>53.072275591651902</v>
      </c>
      <c r="BV21" s="28">
        <v>530.72275013092894</v>
      </c>
      <c r="BW21" s="28">
        <v>0.43704989743744599</v>
      </c>
      <c r="BX21" s="28">
        <v>155.79243643195599</v>
      </c>
      <c r="BY21" s="28">
        <v>0</v>
      </c>
      <c r="BZ21" s="28">
        <v>7.8554136318284202</v>
      </c>
      <c r="CA21" s="28">
        <v>1.1407737329842E-2</v>
      </c>
      <c r="CB21" s="28">
        <v>0.17025016188775599</v>
      </c>
      <c r="CC21" s="28">
        <v>0.10795483372775699</v>
      </c>
      <c r="CD21" s="28">
        <v>21.6724916741857</v>
      </c>
      <c r="CE21" s="28">
        <v>0.55775655732863705</v>
      </c>
      <c r="CF21" s="28">
        <v>504.51582756769</v>
      </c>
      <c r="CG21" s="28">
        <v>0.50705120050503905</v>
      </c>
      <c r="CH21" s="28">
        <v>15.034069015255801</v>
      </c>
      <c r="CI21" s="28">
        <v>282.89086136906002</v>
      </c>
      <c r="CJ21" s="28">
        <v>0.45634605423386299</v>
      </c>
      <c r="CK21" s="28">
        <v>0</v>
      </c>
      <c r="CL21" s="28">
        <v>9.2437017289772E-4</v>
      </c>
      <c r="CM21" s="28">
        <v>49.034377266837303</v>
      </c>
      <c r="CN21" s="28">
        <v>5072.4509754979399</v>
      </c>
      <c r="CO21" s="28">
        <v>5070.5119571475798</v>
      </c>
      <c r="CP21" s="28">
        <v>1.9390183503662399</v>
      </c>
      <c r="CQ21" s="28">
        <v>0.57296803396240503</v>
      </c>
      <c r="CR21" s="28">
        <v>0</v>
      </c>
      <c r="CS21" s="28">
        <v>124.06618056299401</v>
      </c>
      <c r="CT21" s="28">
        <v>4.76628260906159</v>
      </c>
      <c r="CU21" s="28">
        <v>1874.71242131495</v>
      </c>
      <c r="CV21" s="28">
        <v>7.6057698133263401</v>
      </c>
      <c r="CW21" s="28">
        <v>9.6339715356879907</v>
      </c>
      <c r="CX21" s="28">
        <v>2678.1608292033702</v>
      </c>
      <c r="CY21" s="28">
        <v>64.109594923428205</v>
      </c>
      <c r="CZ21" s="28">
        <v>1.72397386905709</v>
      </c>
      <c r="DA21" s="28">
        <v>20.789098741939799</v>
      </c>
      <c r="DB21" s="28">
        <v>0</v>
      </c>
      <c r="DC21" s="28">
        <v>115.508619945918</v>
      </c>
      <c r="DD21" s="28">
        <v>1.99855267594507</v>
      </c>
      <c r="DE21" s="28">
        <v>0</v>
      </c>
      <c r="DF21" s="28">
        <v>0</v>
      </c>
      <c r="DG21" s="28">
        <v>86.108974434431502</v>
      </c>
      <c r="DH21" s="28">
        <v>58.697299418769198</v>
      </c>
      <c r="DI21" s="28">
        <v>6.8479007198341497</v>
      </c>
      <c r="DJ21" s="28">
        <v>5190.9369182818</v>
      </c>
      <c r="DK21" s="28">
        <v>29.014286783104701</v>
      </c>
      <c r="DL21" s="28">
        <v>29.6199264225008</v>
      </c>
      <c r="DN21" s="26">
        <f t="shared" si="0"/>
        <v>1.0859999549140495</v>
      </c>
      <c r="DO21" s="40">
        <f t="shared" si="1"/>
        <v>-5.5062108736027065E-4</v>
      </c>
      <c r="DP21" s="40">
        <f t="shared" si="2"/>
        <v>-6.057466671362913E-4</v>
      </c>
      <c r="DQ21" s="40">
        <f t="shared" si="3"/>
        <v>-5.9735780053191731E-4</v>
      </c>
      <c r="DR21" s="40">
        <f t="shared" si="4"/>
        <v>-5.4223213315980666E-4</v>
      </c>
      <c r="DS21" s="40">
        <f t="shared" si="5"/>
        <v>-5.4223115184430829E-4</v>
      </c>
      <c r="DT21" s="40">
        <f t="shared" si="6"/>
        <v>-4.9550466285721456E-4</v>
      </c>
      <c r="DU21" s="40">
        <f t="shared" si="7"/>
        <v>-5.2498516904976578E-4</v>
      </c>
      <c r="DV21" s="40">
        <f t="shared" si="8"/>
        <v>-5.2429842392547185E-4</v>
      </c>
      <c r="DW21" s="40">
        <f t="shared" si="9"/>
        <v>-5.2425968487178527E-4</v>
      </c>
      <c r="DX21" s="40">
        <f t="shared" si="10"/>
        <v>-5.2488984889272354E-4</v>
      </c>
      <c r="DY21" s="40">
        <f t="shared" si="11"/>
        <v>-5.2435071177505798E-4</v>
      </c>
      <c r="DZ21" s="40">
        <f t="shared" si="12"/>
        <v>-5.4650595485472564E-4</v>
      </c>
      <c r="EA21" s="40">
        <f t="shared" si="13"/>
        <v>-5.2416598748249307E-4</v>
      </c>
      <c r="EB21" s="40">
        <f t="shared" si="14"/>
        <v>-5.8954835456289777E-4</v>
      </c>
      <c r="EC21" s="40">
        <f t="shared" si="15"/>
        <v>-5.4567404073998572E-4</v>
      </c>
      <c r="ED21" s="40">
        <f t="shared" si="16"/>
        <v>-5.2512848508047864E-4</v>
      </c>
      <c r="EE21" s="40">
        <f t="shared" si="17"/>
        <v>-5.437939396142152E-4</v>
      </c>
      <c r="EF21" s="40">
        <f t="shared" si="18"/>
        <v>-5.2410367823873378E-4</v>
      </c>
      <c r="EG21" s="40">
        <f t="shared" si="19"/>
        <v>-5.2434883499367533E-4</v>
      </c>
      <c r="EH21" s="40">
        <f t="shared" si="20"/>
        <v>-5.2458168731733855E-4</v>
      </c>
      <c r="EI21" s="40">
        <f t="shared" si="21"/>
        <v>-5.4702825449740771E-4</v>
      </c>
      <c r="EJ21" s="40">
        <f t="shared" si="22"/>
        <v>-5.4709860225160231E-4</v>
      </c>
      <c r="EK21" s="40">
        <f t="shared" si="23"/>
        <v>-5.452961442777883E-4</v>
      </c>
      <c r="EL21" s="40">
        <f t="shared" si="24"/>
        <v>-5.2482512620029417E-4</v>
      </c>
      <c r="EM21" s="40">
        <f t="shared" si="25"/>
        <v>-5.371967146744664E-4</v>
      </c>
      <c r="EN21" s="40">
        <f t="shared" si="26"/>
        <v>-5.2461990508829146E-4</v>
      </c>
      <c r="EO21" s="17"/>
      <c r="EP21" s="13"/>
      <c r="EQ21" s="13"/>
      <c r="ER21" s="13"/>
      <c r="ES21" s="13"/>
      <c r="ET21" s="13"/>
      <c r="EU21" s="13"/>
      <c r="EV21" s="13"/>
    </row>
    <row r="22" spans="1:152" x14ac:dyDescent="0.3">
      <c r="A22" s="15" t="s">
        <v>189</v>
      </c>
      <c r="B22" s="17">
        <v>53985.829360000003</v>
      </c>
      <c r="C22" s="17">
        <v>418.87366286999998</v>
      </c>
      <c r="D22" s="17">
        <v>926.54661183999997</v>
      </c>
      <c r="E22" s="17">
        <v>8273.7030371000001</v>
      </c>
      <c r="F22" s="17">
        <v>8262.2437953999997</v>
      </c>
      <c r="G22" s="17">
        <v>209.33176202000001</v>
      </c>
      <c r="H22" s="17">
        <v>8128.8140493999999</v>
      </c>
      <c r="I22" s="17">
        <v>946.42635214999996</v>
      </c>
      <c r="J22" s="17">
        <v>34.991121804000002</v>
      </c>
      <c r="K22" s="17">
        <v>226.02636369999999</v>
      </c>
      <c r="L22" s="17">
        <v>64.983498877000002</v>
      </c>
      <c r="M22" s="17">
        <v>2.1656295999999998E-3</v>
      </c>
      <c r="N22" s="17">
        <v>647.05799008999998</v>
      </c>
      <c r="O22" s="17">
        <v>1.55357202E-2</v>
      </c>
      <c r="P22" s="17">
        <v>1.5706762799999999E-2</v>
      </c>
      <c r="Q22" s="17">
        <v>127.29425009000001</v>
      </c>
      <c r="R22" s="17">
        <v>1.9117829E-3</v>
      </c>
      <c r="S22" s="17">
        <v>87.755479969999996</v>
      </c>
      <c r="T22" s="17">
        <v>43.377864692999999</v>
      </c>
      <c r="U22" s="17">
        <v>11.965705321</v>
      </c>
      <c r="V22" s="17">
        <v>2.6826688200000001E-2</v>
      </c>
      <c r="W22" s="17">
        <v>0.35015805259999999</v>
      </c>
      <c r="X22" s="17">
        <v>0.22755985449999999</v>
      </c>
      <c r="Y22" s="17">
        <v>32.638273136999999</v>
      </c>
      <c r="Z22" s="17">
        <v>0.61005805550000003</v>
      </c>
      <c r="AA22" s="17">
        <v>12.718993894</v>
      </c>
      <c r="AC22" s="28" t="s">
        <v>189</v>
      </c>
      <c r="AD22" s="28">
        <v>0</v>
      </c>
      <c r="AE22" s="28">
        <v>450.50141092643298</v>
      </c>
      <c r="AF22" s="28">
        <v>34.9746111944742</v>
      </c>
      <c r="AG22" s="28">
        <v>945.97982837775896</v>
      </c>
      <c r="AH22" s="28">
        <v>945.97982837775896</v>
      </c>
      <c r="AI22" s="28">
        <v>396.87894647917398</v>
      </c>
      <c r="AJ22" s="28">
        <v>0</v>
      </c>
      <c r="AK22" s="28">
        <v>225.91672636743601</v>
      </c>
      <c r="AL22" s="28">
        <v>0.60971147505123802</v>
      </c>
      <c r="AM22" s="28">
        <v>64.952818697194203</v>
      </c>
      <c r="AN22" s="28">
        <v>5.19385122758863E-4</v>
      </c>
      <c r="AO22" s="28">
        <v>1.64472096395994E-3</v>
      </c>
      <c r="AP22" s="28">
        <v>2485.4614316021698</v>
      </c>
      <c r="AQ22" s="28">
        <v>53958.886185375603</v>
      </c>
      <c r="AR22" s="28">
        <v>675.16590725807703</v>
      </c>
      <c r="AS22" s="28">
        <v>257.25717178039901</v>
      </c>
      <c r="AT22" s="28">
        <v>422.98614033359598</v>
      </c>
      <c r="AU22" s="28">
        <v>12.7129869118484</v>
      </c>
      <c r="AV22" s="28">
        <v>0</v>
      </c>
      <c r="AW22" s="28">
        <v>0</v>
      </c>
      <c r="AX22" s="28">
        <v>646.75269038612601</v>
      </c>
      <c r="AY22" s="28">
        <v>646.75269038612601</v>
      </c>
      <c r="AZ22" s="28">
        <v>403.38109400377601</v>
      </c>
      <c r="BA22" s="28">
        <v>0</v>
      </c>
      <c r="BB22" s="28">
        <v>6.2107913081776997E-3</v>
      </c>
      <c r="BC22" s="28">
        <v>7.7635021615712401E-3</v>
      </c>
      <c r="BD22" s="28">
        <v>0</v>
      </c>
      <c r="BE22" s="28">
        <v>86.619621502038598</v>
      </c>
      <c r="BF22" s="28">
        <v>24.6753596541873</v>
      </c>
      <c r="BG22" s="28">
        <v>0</v>
      </c>
      <c r="BH22" s="28">
        <v>927.26977592667799</v>
      </c>
      <c r="BI22" s="28">
        <v>111.370926869968</v>
      </c>
      <c r="BJ22" s="28">
        <v>5.1795863776407198E-3</v>
      </c>
      <c r="BK22" s="28">
        <v>1.0516126104818699E-2</v>
      </c>
      <c r="BL22" s="28">
        <v>0</v>
      </c>
      <c r="BM22" s="28">
        <v>567.88807212885695</v>
      </c>
      <c r="BN22" s="28">
        <v>127.233920320004</v>
      </c>
      <c r="BO22" s="28">
        <v>418.667469098916</v>
      </c>
      <c r="BP22" s="28">
        <v>0</v>
      </c>
      <c r="BQ22" s="28">
        <v>7.8327837922805097E-4</v>
      </c>
      <c r="BR22" s="28">
        <v>1.1271592675143401E-3</v>
      </c>
      <c r="BS22" s="28">
        <v>8832.7954535182998</v>
      </c>
      <c r="BT22" s="28">
        <v>833.41507278228801</v>
      </c>
      <c r="BU22" s="28">
        <v>92.601756186224307</v>
      </c>
      <c r="BV22" s="28">
        <v>926.01682896851196</v>
      </c>
      <c r="BW22" s="28">
        <v>0.693148372154621</v>
      </c>
      <c r="BX22" s="28">
        <v>247.08210967116901</v>
      </c>
      <c r="BY22" s="28">
        <v>0</v>
      </c>
      <c r="BZ22" s="28">
        <v>11.960001040964</v>
      </c>
      <c r="CA22" s="28">
        <v>2.6808058056114199E-2</v>
      </c>
      <c r="CB22" s="28">
        <v>0.349911823834124</v>
      </c>
      <c r="CC22" s="28">
        <v>0.22739970025794701</v>
      </c>
      <c r="CD22" s="28">
        <v>32.622743375298299</v>
      </c>
      <c r="CE22" s="28">
        <v>0.90841384844326101</v>
      </c>
      <c r="CF22" s="28">
        <v>800.14740535828901</v>
      </c>
      <c r="CG22" s="28">
        <v>0.82583043822373603</v>
      </c>
      <c r="CH22" s="28">
        <v>24.485874352640302</v>
      </c>
      <c r="CI22" s="28">
        <v>460.74208088758098</v>
      </c>
      <c r="CJ22" s="28">
        <v>0.74324755744418103</v>
      </c>
      <c r="CK22" s="28">
        <v>0</v>
      </c>
      <c r="CL22" s="28">
        <v>1.55269538627733E-3</v>
      </c>
      <c r="CM22" s="28">
        <v>79.861923748739102</v>
      </c>
      <c r="CN22" s="28">
        <v>8269.7549550011299</v>
      </c>
      <c r="CO22" s="28">
        <v>8258.3037059888593</v>
      </c>
      <c r="CP22" s="28">
        <v>11.4512490122742</v>
      </c>
      <c r="CQ22" s="28">
        <v>0.93318816834493401</v>
      </c>
      <c r="CR22" s="28">
        <v>0</v>
      </c>
      <c r="CS22" s="28">
        <v>202.065558201469</v>
      </c>
      <c r="CT22" s="28">
        <v>7.7628043623957597</v>
      </c>
      <c r="CU22" s="28">
        <v>3053.3290987835999</v>
      </c>
      <c r="CV22" s="28">
        <v>12.3874567647172</v>
      </c>
      <c r="CW22" s="28">
        <v>15.6907754431565</v>
      </c>
      <c r="CX22" s="28">
        <v>4361.9005902875297</v>
      </c>
      <c r="CY22" s="28">
        <v>101.675962612129</v>
      </c>
      <c r="CZ22" s="28">
        <v>2.8078217943418302</v>
      </c>
      <c r="DA22" s="28">
        <v>33.8590413502207</v>
      </c>
      <c r="DB22" s="28">
        <v>0</v>
      </c>
      <c r="DC22" s="28">
        <v>209.23242016567701</v>
      </c>
      <c r="DD22" s="28">
        <v>3.1696459464866602</v>
      </c>
      <c r="DE22" s="28">
        <v>0</v>
      </c>
      <c r="DF22" s="28">
        <v>0</v>
      </c>
      <c r="DG22" s="28">
        <v>136.56621015029901</v>
      </c>
      <c r="DH22" s="28">
        <v>87.7141251555217</v>
      </c>
      <c r="DI22" s="28">
        <v>10.860571000082601</v>
      </c>
      <c r="DJ22" s="28">
        <v>8124.8694803154704</v>
      </c>
      <c r="DK22" s="28">
        <v>43.357372559363696</v>
      </c>
      <c r="DL22" s="28">
        <v>46.9763448206226</v>
      </c>
      <c r="DN22" s="26">
        <f t="shared" si="0"/>
        <v>1.087130750213029</v>
      </c>
      <c r="DO22" s="40">
        <f t="shared" si="1"/>
        <v>-4.9907864607826133E-4</v>
      </c>
      <c r="DP22" s="40">
        <f t="shared" si="2"/>
        <v>-4.9225766468866724E-4</v>
      </c>
      <c r="DQ22" s="40">
        <f t="shared" si="3"/>
        <v>-5.7178221226877131E-4</v>
      </c>
      <c r="DR22" s="40">
        <f t="shared" si="4"/>
        <v>-4.7718440958862118E-4</v>
      </c>
      <c r="DS22" s="40">
        <f t="shared" si="5"/>
        <v>-4.7687886108299985E-4</v>
      </c>
      <c r="DT22" s="40">
        <f t="shared" si="6"/>
        <v>-4.7456656058486412E-4</v>
      </c>
      <c r="DU22" s="40">
        <f t="shared" si="7"/>
        <v>-4.8525763543831222E-4</v>
      </c>
      <c r="DV22" s="40">
        <f t="shared" si="8"/>
        <v>-4.7179980906768314E-4</v>
      </c>
      <c r="DW22" s="40">
        <f t="shared" si="9"/>
        <v>-4.7185139185549393E-4</v>
      </c>
      <c r="DX22" s="40">
        <f t="shared" si="10"/>
        <v>-4.8506435607439474E-4</v>
      </c>
      <c r="DY22" s="40">
        <f t="shared" si="11"/>
        <v>-4.721226209113492E-4</v>
      </c>
      <c r="DZ22" s="40">
        <f t="shared" si="12"/>
        <v>-7.0349670192763425E-4</v>
      </c>
      <c r="EA22" s="40">
        <f t="shared" si="13"/>
        <v>-4.7182742281183477E-4</v>
      </c>
      <c r="EB22" s="40">
        <f t="shared" si="14"/>
        <v>-5.6201732918253198E-4</v>
      </c>
      <c r="EC22" s="40">
        <f t="shared" si="15"/>
        <v>-7.0353883109377559E-4</v>
      </c>
      <c r="ED22" s="40">
        <f t="shared" si="16"/>
        <v>-4.7393947451159667E-4</v>
      </c>
      <c r="EE22" s="40">
        <f t="shared" si="17"/>
        <v>-7.0366423803086119E-4</v>
      </c>
      <c r="EF22" s="40">
        <f t="shared" si="18"/>
        <v>-4.712505075743873E-4</v>
      </c>
      <c r="EG22" s="40">
        <f t="shared" si="19"/>
        <v>-4.7240992108147126E-4</v>
      </c>
      <c r="EH22" s="40">
        <f t="shared" si="20"/>
        <v>-4.7671908031934657E-4</v>
      </c>
      <c r="EI22" s="40">
        <f t="shared" si="21"/>
        <v>-6.944630565990336E-4</v>
      </c>
      <c r="EJ22" s="40">
        <f t="shared" si="22"/>
        <v>-7.0319321245844956E-4</v>
      </c>
      <c r="EK22" s="40">
        <f t="shared" si="23"/>
        <v>-7.0378952563877851E-4</v>
      </c>
      <c r="EL22" s="40">
        <f t="shared" si="24"/>
        <v>-4.7581444142321078E-4</v>
      </c>
      <c r="EM22" s="40">
        <f t="shared" si="25"/>
        <v>-5.6811060133933882E-4</v>
      </c>
      <c r="EN22" s="40">
        <f t="shared" si="26"/>
        <v>-4.7228438048342272E-4</v>
      </c>
      <c r="EO22" s="17"/>
      <c r="EP22" s="13"/>
      <c r="EQ22" s="13"/>
      <c r="ER22" s="13"/>
      <c r="ES22" s="13"/>
      <c r="ET22" s="13"/>
      <c r="EU22" s="13"/>
      <c r="EV22" s="13"/>
    </row>
    <row r="23" spans="1:152" x14ac:dyDescent="0.3">
      <c r="A23" s="15" t="s">
        <v>190</v>
      </c>
      <c r="B23" s="17">
        <v>167100.17811000001</v>
      </c>
      <c r="C23" s="17">
        <v>1237.4426129999999</v>
      </c>
      <c r="D23" s="17">
        <v>2473.2524165999998</v>
      </c>
      <c r="E23" s="17">
        <v>25822.472083000001</v>
      </c>
      <c r="F23" s="17">
        <v>25813.226317000001</v>
      </c>
      <c r="G23" s="17">
        <v>760.39782750999996</v>
      </c>
      <c r="H23" s="17">
        <v>24470.211027000001</v>
      </c>
      <c r="I23" s="17">
        <v>2983.6012228999998</v>
      </c>
      <c r="J23" s="17">
        <v>110.30918837</v>
      </c>
      <c r="K23" s="17">
        <v>681.34291188999998</v>
      </c>
      <c r="L23" s="17">
        <v>204.85992214000001</v>
      </c>
      <c r="M23" s="17">
        <v>5.9560454999999998E-3</v>
      </c>
      <c r="N23" s="17">
        <v>2039.8446836000001</v>
      </c>
      <c r="O23" s="17">
        <v>4.61196034E-2</v>
      </c>
      <c r="P23" s="17">
        <v>4.2903523399999997E-2</v>
      </c>
      <c r="Q23" s="17">
        <v>398.44368393000002</v>
      </c>
      <c r="R23" s="17">
        <v>5.4106616999999996E-3</v>
      </c>
      <c r="S23" s="17">
        <v>276.64843975999997</v>
      </c>
      <c r="T23" s="17">
        <v>136.74835727000001</v>
      </c>
      <c r="U23" s="17">
        <v>37.026427277000003</v>
      </c>
      <c r="V23" s="17">
        <v>6.1469817599999997E-2</v>
      </c>
      <c r="W23" s="17">
        <v>0.92618972420000001</v>
      </c>
      <c r="X23" s="17">
        <v>0.5883984364</v>
      </c>
      <c r="Y23" s="17">
        <v>102.24693401</v>
      </c>
      <c r="Z23" s="17">
        <v>1.9163703007999999</v>
      </c>
      <c r="AA23" s="17">
        <v>40.096513555999998</v>
      </c>
      <c r="AC23" s="28" t="s">
        <v>190</v>
      </c>
      <c r="AD23" s="28">
        <v>0</v>
      </c>
      <c r="AE23" s="28">
        <v>1338.5682771059001</v>
      </c>
      <c r="AF23" s="28">
        <v>110.26488635062699</v>
      </c>
      <c r="AG23" s="28">
        <v>2982.4025086156698</v>
      </c>
      <c r="AH23" s="28">
        <v>2982.4025086156698</v>
      </c>
      <c r="AI23" s="28">
        <v>1179.2408471067599</v>
      </c>
      <c r="AJ23" s="28">
        <v>0</v>
      </c>
      <c r="AK23" s="28">
        <v>681.06717567790497</v>
      </c>
      <c r="AL23" s="28">
        <v>1.9154240775556799</v>
      </c>
      <c r="AM23" s="28">
        <v>204.777686564352</v>
      </c>
      <c r="AN23" s="28">
        <v>1.4285990178827901E-3</v>
      </c>
      <c r="AO23" s="28">
        <v>4.5239047270578701E-3</v>
      </c>
      <c r="AP23" s="28">
        <v>7385.0151996520099</v>
      </c>
      <c r="AQ23" s="28">
        <v>167024.82332789799</v>
      </c>
      <c r="AR23" s="28">
        <v>2006.1111874712001</v>
      </c>
      <c r="AS23" s="28">
        <v>764.38472971680403</v>
      </c>
      <c r="AT23" s="28">
        <v>1256.81226752921</v>
      </c>
      <c r="AU23" s="28">
        <v>40.080414292338197</v>
      </c>
      <c r="AV23" s="28">
        <v>0</v>
      </c>
      <c r="AW23" s="28">
        <v>0</v>
      </c>
      <c r="AX23" s="28">
        <v>2039.0257063572101</v>
      </c>
      <c r="AY23" s="28">
        <v>2039.0257063572101</v>
      </c>
      <c r="AZ23" s="28">
        <v>1198.56072377379</v>
      </c>
      <c r="BA23" s="28">
        <v>0</v>
      </c>
      <c r="BB23" s="28">
        <v>1.8437891951225999E-2</v>
      </c>
      <c r="BC23" s="28">
        <v>2.3047368677216701E-2</v>
      </c>
      <c r="BD23" s="28">
        <v>0</v>
      </c>
      <c r="BE23" s="28">
        <v>257.37151853826998</v>
      </c>
      <c r="BF23" s="28">
        <v>73.317540982577896</v>
      </c>
      <c r="BG23" s="28">
        <v>0</v>
      </c>
      <c r="BH23" s="28">
        <v>2755.1829841417398</v>
      </c>
      <c r="BI23" s="28">
        <v>330.91492021791498</v>
      </c>
      <c r="BJ23" s="28">
        <v>1.41497528386271E-2</v>
      </c>
      <c r="BK23" s="28">
        <v>2.87282860080578E-2</v>
      </c>
      <c r="BL23" s="28">
        <v>0</v>
      </c>
      <c r="BM23" s="28">
        <v>1687.35776457149</v>
      </c>
      <c r="BN23" s="28">
        <v>398.28318239499703</v>
      </c>
      <c r="BO23" s="28">
        <v>1236.8034023709599</v>
      </c>
      <c r="BP23" s="28">
        <v>0</v>
      </c>
      <c r="BQ23" s="28">
        <v>2.2170510319504799E-3</v>
      </c>
      <c r="BR23" s="28">
        <v>3.1903949963998498E-3</v>
      </c>
      <c r="BS23" s="28">
        <v>26563.896438984299</v>
      </c>
      <c r="BT23" s="28">
        <v>2224.7050542206898</v>
      </c>
      <c r="BU23" s="28">
        <v>247.18936802107601</v>
      </c>
      <c r="BV23" s="28">
        <v>2471.8944222417699</v>
      </c>
      <c r="BW23" s="28">
        <v>2.05954078955134</v>
      </c>
      <c r="BX23" s="28">
        <v>734.15167299213999</v>
      </c>
      <c r="BY23" s="28">
        <v>0</v>
      </c>
      <c r="BZ23" s="28">
        <v>37.011504229090001</v>
      </c>
      <c r="CA23" s="28">
        <v>6.1433207882166399E-2</v>
      </c>
      <c r="CB23" s="28">
        <v>0.92563865966130399</v>
      </c>
      <c r="CC23" s="28">
        <v>0.58804841635677296</v>
      </c>
      <c r="CD23" s="28">
        <v>102.205598076511</v>
      </c>
      <c r="CE23" s="28">
        <v>2.8382418338045698</v>
      </c>
      <c r="CF23" s="28">
        <v>2377.4663865092002</v>
      </c>
      <c r="CG23" s="28">
        <v>2.5802188343061201</v>
      </c>
      <c r="CH23" s="28">
        <v>76.5035115133076</v>
      </c>
      <c r="CI23" s="28">
        <v>1439.5403284556</v>
      </c>
      <c r="CJ23" s="28">
        <v>2.3221978941450701</v>
      </c>
      <c r="CK23" s="28">
        <v>0</v>
      </c>
      <c r="CL23" s="28">
        <v>4.6094721340189703E-3</v>
      </c>
      <c r="CM23" s="28">
        <v>249.520135957935</v>
      </c>
      <c r="CN23" s="28">
        <v>25811.4362426281</v>
      </c>
      <c r="CO23" s="28">
        <v>25802.195893839998</v>
      </c>
      <c r="CP23" s="28">
        <v>9.2403487880237201</v>
      </c>
      <c r="CQ23" s="28">
        <v>2.9156484668507501</v>
      </c>
      <c r="CR23" s="28">
        <v>0</v>
      </c>
      <c r="CS23" s="28">
        <v>631.33256755678201</v>
      </c>
      <c r="CT23" s="28">
        <v>24.254062827096998</v>
      </c>
      <c r="CU23" s="28">
        <v>9539.8051851055698</v>
      </c>
      <c r="CV23" s="28">
        <v>38.703295949337701</v>
      </c>
      <c r="CW23" s="28">
        <v>49.024179190793497</v>
      </c>
      <c r="CX23" s="28">
        <v>13628.2945591031</v>
      </c>
      <c r="CY23" s="28">
        <v>302.10846250989698</v>
      </c>
      <c r="CZ23" s="28">
        <v>8.7727454423298408</v>
      </c>
      <c r="DA23" s="28">
        <v>105.789015709033</v>
      </c>
      <c r="DB23" s="28">
        <v>0</v>
      </c>
      <c r="DC23" s="28">
        <v>760.08857862861396</v>
      </c>
      <c r="DD23" s="28">
        <v>9.41792511040493</v>
      </c>
      <c r="DE23" s="28">
        <v>0</v>
      </c>
      <c r="DF23" s="28">
        <v>0</v>
      </c>
      <c r="DG23" s="28">
        <v>405.77735440706499</v>
      </c>
      <c r="DH23" s="28">
        <v>276.53740154853699</v>
      </c>
      <c r="DI23" s="28">
        <v>32.269857550944899</v>
      </c>
      <c r="DJ23" s="28">
        <v>24460.306756945902</v>
      </c>
      <c r="DK23" s="28">
        <v>136.693417958059</v>
      </c>
      <c r="DL23" s="28">
        <v>139.58014990723399</v>
      </c>
      <c r="DN23" s="26">
        <f t="shared" si="0"/>
        <v>1.0860001349509261</v>
      </c>
      <c r="DO23" s="40">
        <f t="shared" si="1"/>
        <v>-4.5095572580666689E-4</v>
      </c>
      <c r="DP23" s="40">
        <f t="shared" si="2"/>
        <v>-5.1655779615535828E-4</v>
      </c>
      <c r="DQ23" s="40">
        <f t="shared" si="3"/>
        <v>-5.4907228599689896E-4</v>
      </c>
      <c r="DR23" s="40">
        <f t="shared" si="4"/>
        <v>-4.2737350383914135E-4</v>
      </c>
      <c r="DS23" s="40">
        <f t="shared" si="5"/>
        <v>-4.273167183575854E-4</v>
      </c>
      <c r="DT23" s="40">
        <f t="shared" si="6"/>
        <v>-4.0669353619626216E-4</v>
      </c>
      <c r="DU23" s="40">
        <f t="shared" si="7"/>
        <v>-4.0474804419018994E-4</v>
      </c>
      <c r="DV23" s="40">
        <f t="shared" si="8"/>
        <v>-4.0176759384917223E-4</v>
      </c>
      <c r="DW23" s="40">
        <f t="shared" si="9"/>
        <v>-4.0161676490999254E-4</v>
      </c>
      <c r="DX23" s="40">
        <f t="shared" si="10"/>
        <v>-4.0469520895159539E-4</v>
      </c>
      <c r="DY23" s="40">
        <f t="shared" si="11"/>
        <v>-4.0142344480544246E-4</v>
      </c>
      <c r="DZ23" s="40">
        <f t="shared" si="12"/>
        <v>-5.946487580291049E-4</v>
      </c>
      <c r="EA23" s="40">
        <f t="shared" si="13"/>
        <v>-4.0149000037816886E-4</v>
      </c>
      <c r="EB23" s="40">
        <f t="shared" si="14"/>
        <v>-5.3926390742403717E-4</v>
      </c>
      <c r="EC23" s="40">
        <f t="shared" si="15"/>
        <v>-5.9399674654928925E-4</v>
      </c>
      <c r="ED23" s="40">
        <f t="shared" si="16"/>
        <v>-4.028211300023782E-4</v>
      </c>
      <c r="EE23" s="40">
        <f t="shared" si="17"/>
        <v>-5.9432132851142735E-4</v>
      </c>
      <c r="EF23" s="40">
        <f t="shared" si="18"/>
        <v>-4.0136937536792739E-4</v>
      </c>
      <c r="EG23" s="40">
        <f t="shared" si="19"/>
        <v>-4.0175482205273474E-4</v>
      </c>
      <c r="EH23" s="40">
        <f t="shared" si="20"/>
        <v>-4.030377491827984E-4</v>
      </c>
      <c r="EI23" s="40">
        <f t="shared" si="21"/>
        <v>-5.9557225420493309E-4</v>
      </c>
      <c r="EJ23" s="40">
        <f t="shared" si="22"/>
        <v>-5.9498019066450605E-4</v>
      </c>
      <c r="EK23" s="40">
        <f t="shared" si="23"/>
        <v>-5.9486909137381166E-4</v>
      </c>
      <c r="EL23" s="40">
        <f t="shared" si="24"/>
        <v>-4.042755305011505E-4</v>
      </c>
      <c r="EM23" s="40">
        <f t="shared" si="25"/>
        <v>-4.9375804035630593E-4</v>
      </c>
      <c r="EN23" s="40">
        <f t="shared" si="26"/>
        <v>-4.0151280582826141E-4</v>
      </c>
      <c r="EO23" s="17"/>
      <c r="EP23" s="13"/>
      <c r="EQ23" s="13"/>
      <c r="ER23" s="13"/>
      <c r="ES23" s="13"/>
      <c r="ET23" s="13"/>
      <c r="EU23" s="13"/>
      <c r="EV23" s="13"/>
    </row>
    <row r="24" spans="1:152" x14ac:dyDescent="0.3">
      <c r="A24" s="15" t="s">
        <v>191</v>
      </c>
      <c r="B24" s="17">
        <v>207928.88104000001</v>
      </c>
      <c r="C24" s="17">
        <v>1719.8303194</v>
      </c>
      <c r="D24" s="17">
        <v>2448.4225526</v>
      </c>
      <c r="E24" s="17">
        <v>32652.160163</v>
      </c>
      <c r="F24" s="17">
        <v>32652.157887000001</v>
      </c>
      <c r="G24" s="17">
        <v>942.51197517000003</v>
      </c>
      <c r="H24" s="17">
        <v>30840.958661000001</v>
      </c>
      <c r="I24" s="17">
        <v>862.95403485999998</v>
      </c>
      <c r="J24" s="17">
        <v>86.485248987999995</v>
      </c>
      <c r="K24" s="17">
        <v>1619.0226044000001</v>
      </c>
      <c r="L24" s="17">
        <v>156.16150891999999</v>
      </c>
      <c r="M24" s="17">
        <v>4.5163529000000003E-3</v>
      </c>
      <c r="N24" s="17">
        <v>1455.3655649</v>
      </c>
      <c r="O24" s="17">
        <v>5.8242216999999999E-3</v>
      </c>
      <c r="P24" s="17">
        <v>3.3724183900000003E-2</v>
      </c>
      <c r="Q24" s="17">
        <v>200.78811640000001</v>
      </c>
      <c r="R24" s="5">
        <v>3.4606515000000001E-3</v>
      </c>
      <c r="S24" s="17">
        <v>389.12899633000001</v>
      </c>
      <c r="T24" s="17">
        <v>201.61142079000001</v>
      </c>
      <c r="U24" s="17">
        <v>47.005354005000001</v>
      </c>
      <c r="V24" s="17">
        <v>2.60067033E-2</v>
      </c>
      <c r="W24" s="5">
        <v>0.42032451749999999</v>
      </c>
      <c r="X24" s="17">
        <v>0.26141599830000001</v>
      </c>
      <c r="Y24" s="5">
        <v>136.75441819</v>
      </c>
      <c r="Z24" s="17">
        <v>1.5943082602</v>
      </c>
      <c r="AA24" s="17">
        <v>51.369987872000003</v>
      </c>
      <c r="AC24" s="28" t="s">
        <v>191</v>
      </c>
      <c r="AD24" s="28">
        <v>0</v>
      </c>
      <c r="AE24" s="28">
        <v>1946.22833714224</v>
      </c>
      <c r="AF24" s="28">
        <v>86.431391940933807</v>
      </c>
      <c r="AG24" s="28">
        <v>862.46515930234</v>
      </c>
      <c r="AH24" s="28">
        <v>862.46515930234</v>
      </c>
      <c r="AI24" s="28">
        <v>1714.57268858628</v>
      </c>
      <c r="AJ24" s="28">
        <v>0</v>
      </c>
      <c r="AK24" s="28">
        <v>1618.48190156025</v>
      </c>
      <c r="AL24" s="28">
        <v>1.5937003237885401</v>
      </c>
      <c r="AM24" s="28">
        <v>156.07570728133399</v>
      </c>
      <c r="AN24" s="28">
        <v>1.0835573153314901E-3</v>
      </c>
      <c r="AO24" s="28">
        <v>3.43127435976641E-3</v>
      </c>
      <c r="AP24" s="28">
        <v>10737.5392419459</v>
      </c>
      <c r="AQ24" s="28">
        <v>207846.23942591599</v>
      </c>
      <c r="AR24" s="28">
        <v>2916.8114336680801</v>
      </c>
      <c r="AS24" s="28">
        <v>1111.38686717987</v>
      </c>
      <c r="AT24" s="28">
        <v>1827.35811195363</v>
      </c>
      <c r="AU24" s="28">
        <v>51.352108568497499</v>
      </c>
      <c r="AV24" s="28">
        <v>0</v>
      </c>
      <c r="AW24" s="28">
        <v>0</v>
      </c>
      <c r="AX24" s="28">
        <v>1454.5184034071101</v>
      </c>
      <c r="AY24" s="28">
        <v>1454.5184034071101</v>
      </c>
      <c r="AZ24" s="28">
        <v>1742.6625932503</v>
      </c>
      <c r="BA24" s="28">
        <v>0</v>
      </c>
      <c r="BB24" s="28">
        <v>2.3285489702246998E-3</v>
      </c>
      <c r="BC24" s="28">
        <v>2.9106927763967402E-3</v>
      </c>
      <c r="BD24" s="28">
        <v>0</v>
      </c>
      <c r="BE24" s="28">
        <v>374.20871444912302</v>
      </c>
      <c r="BF24" s="28">
        <v>106.60099444935901</v>
      </c>
      <c r="BG24" s="28">
        <v>0</v>
      </c>
      <c r="BH24" s="28">
        <v>4005.9343448658501</v>
      </c>
      <c r="BI24" s="28">
        <v>481.13807906171297</v>
      </c>
      <c r="BJ24" s="28">
        <v>1.11252296680787E-2</v>
      </c>
      <c r="BK24" s="28">
        <v>2.25876068634644E-2</v>
      </c>
      <c r="BL24" s="28">
        <v>0</v>
      </c>
      <c r="BM24" s="28">
        <v>2453.3561301611799</v>
      </c>
      <c r="BN24" s="28">
        <v>200.66996821085399</v>
      </c>
      <c r="BO24" s="28">
        <v>1718.94852656955</v>
      </c>
      <c r="BP24" s="28">
        <v>0</v>
      </c>
      <c r="BQ24" s="28">
        <v>1.41839108105028E-3</v>
      </c>
      <c r="BR24" s="28">
        <v>2.04109641384227E-3</v>
      </c>
      <c r="BS24" s="28">
        <v>33888.701955499702</v>
      </c>
      <c r="BT24" s="28">
        <v>2202.41802903487</v>
      </c>
      <c r="BU24" s="28">
        <v>244.713038009005</v>
      </c>
      <c r="BV24" s="28">
        <v>2447.1310670438702</v>
      </c>
      <c r="BW24" s="28">
        <v>2.9944963201017498</v>
      </c>
      <c r="BX24" s="28">
        <v>1067.4291383075099</v>
      </c>
      <c r="BY24" s="28">
        <v>0</v>
      </c>
      <c r="BZ24" s="28">
        <v>46.988982418227799</v>
      </c>
      <c r="CA24" s="28">
        <v>2.5997860254804502E-2</v>
      </c>
      <c r="CB24" s="28">
        <v>0.42018153456170498</v>
      </c>
      <c r="CC24" s="28">
        <v>0.26132768500227099</v>
      </c>
      <c r="CD24" s="28">
        <v>136.706849688652</v>
      </c>
      <c r="CE24" s="28">
        <v>3.5903513772824698</v>
      </c>
      <c r="CF24" s="28">
        <v>3456.74782483437</v>
      </c>
      <c r="CG24" s="28">
        <v>3.2639553200284301</v>
      </c>
      <c r="CH24" s="28">
        <v>96.776296487485993</v>
      </c>
      <c r="CI24" s="28">
        <v>1821.00615275825</v>
      </c>
      <c r="CJ24" s="28">
        <v>2.9375609693722802</v>
      </c>
      <c r="CK24" s="28">
        <v>0</v>
      </c>
      <c r="CL24" s="28">
        <v>5.82137513186395E-4</v>
      </c>
      <c r="CM24" s="28">
        <v>315.640844028505</v>
      </c>
      <c r="CN24" s="28">
        <v>32639.562070762</v>
      </c>
      <c r="CO24" s="28">
        <v>32639.559796035501</v>
      </c>
      <c r="CP24" s="28">
        <v>2.2747265287509102E-3</v>
      </c>
      <c r="CQ24" s="28">
        <v>3.68827001614885</v>
      </c>
      <c r="CR24" s="28">
        <v>0</v>
      </c>
      <c r="CS24" s="28">
        <v>798.63034417456095</v>
      </c>
      <c r="CT24" s="28">
        <v>30.681181746832198</v>
      </c>
      <c r="CU24" s="28">
        <v>12067.7730774869</v>
      </c>
      <c r="CV24" s="28">
        <v>48.959343322475597</v>
      </c>
      <c r="CW24" s="28">
        <v>62.015175166035498</v>
      </c>
      <c r="CX24" s="28">
        <v>17239.677593544799</v>
      </c>
      <c r="CY24" s="28">
        <v>439.25437379725201</v>
      </c>
      <c r="CZ24" s="28">
        <v>11.0974514434211</v>
      </c>
      <c r="DA24" s="28">
        <v>133.822198193312</v>
      </c>
      <c r="DB24" s="28">
        <v>0</v>
      </c>
      <c r="DC24" s="28">
        <v>942.22046618848401</v>
      </c>
      <c r="DD24" s="28">
        <v>13.693312182298801</v>
      </c>
      <c r="DE24" s="28">
        <v>0</v>
      </c>
      <c r="DF24" s="28">
        <v>0</v>
      </c>
      <c r="DG24" s="28">
        <v>589.98537376102001</v>
      </c>
      <c r="DH24" s="28">
        <v>388.993868622896</v>
      </c>
      <c r="DI24" s="28">
        <v>46.919200826508302</v>
      </c>
      <c r="DJ24" s="28">
        <v>30830.207439496899</v>
      </c>
      <c r="DK24" s="28">
        <v>201.54145319184801</v>
      </c>
      <c r="DL24" s="28">
        <v>202.944393336415</v>
      </c>
      <c r="DN24" s="26">
        <f t="shared" si="0"/>
        <v>1.0992044741186053</v>
      </c>
      <c r="DO24" s="40">
        <f t="shared" si="1"/>
        <v>-3.9745134812762032E-4</v>
      </c>
      <c r="DP24" s="40">
        <f t="shared" si="2"/>
        <v>-5.1272083094662491E-4</v>
      </c>
      <c r="DQ24" s="40">
        <f t="shared" si="3"/>
        <v>-5.2747658069004025E-4</v>
      </c>
      <c r="DR24" s="40">
        <f t="shared" si="4"/>
        <v>-3.8582722169407943E-4</v>
      </c>
      <c r="DS24" s="40">
        <f t="shared" si="5"/>
        <v>-3.8582720958593052E-4</v>
      </c>
      <c r="DT24" s="40">
        <f t="shared" si="6"/>
        <v>-3.092894193343676E-4</v>
      </c>
      <c r="DU24" s="40">
        <f t="shared" si="7"/>
        <v>-3.4860205291534815E-4</v>
      </c>
      <c r="DV24" s="40">
        <f t="shared" si="8"/>
        <v>-5.665140180256444E-4</v>
      </c>
      <c r="DW24" s="40">
        <f t="shared" si="9"/>
        <v>-6.227310170970413E-4</v>
      </c>
      <c r="DX24" s="40">
        <f t="shared" si="10"/>
        <v>-3.3396867855992166E-4</v>
      </c>
      <c r="DY24" s="40">
        <f t="shared" si="11"/>
        <v>-5.49441659852004E-4</v>
      </c>
      <c r="DZ24" s="40">
        <f t="shared" si="12"/>
        <v>-3.36825960190224E-4</v>
      </c>
      <c r="EA24" s="40">
        <f t="shared" si="13"/>
        <v>-5.8209532595893956E-4</v>
      </c>
      <c r="EB24" s="40">
        <f t="shared" si="14"/>
        <v>-4.8803777372764936E-4</v>
      </c>
      <c r="EC24" s="40">
        <f t="shared" si="15"/>
        <v>-3.3647570214162255E-4</v>
      </c>
      <c r="ED24" s="40">
        <f t="shared" si="16"/>
        <v>-5.884222197226226E-4</v>
      </c>
      <c r="EE24" s="40">
        <f t="shared" si="17"/>
        <v>-3.3635432734274631E-4</v>
      </c>
      <c r="EF24" s="40">
        <f t="shared" si="18"/>
        <v>-3.4725684381898311E-4</v>
      </c>
      <c r="EG24" s="40">
        <f t="shared" si="19"/>
        <v>-3.4704183859149163E-4</v>
      </c>
      <c r="EH24" s="40">
        <f t="shared" si="20"/>
        <v>-3.4829195777273355E-4</v>
      </c>
      <c r="EI24" s="40">
        <f t="shared" si="21"/>
        <v>-3.4002945677078894E-4</v>
      </c>
      <c r="EJ24" s="40">
        <f t="shared" si="22"/>
        <v>-3.4017272926509923E-4</v>
      </c>
      <c r="EK24" s="40">
        <f t="shared" si="23"/>
        <v>-3.3782667588563815E-4</v>
      </c>
      <c r="EL24" s="40">
        <f t="shared" si="24"/>
        <v>-3.4783886310646781E-4</v>
      </c>
      <c r="EM24" s="40">
        <f t="shared" si="25"/>
        <v>-3.8131672941573385E-4</v>
      </c>
      <c r="EN24" s="40">
        <f t="shared" si="26"/>
        <v>-3.4804959555478427E-4</v>
      </c>
      <c r="EO24" s="17"/>
      <c r="EP24" s="13"/>
      <c r="EQ24" s="13"/>
      <c r="ER24" s="13"/>
      <c r="ES24" s="13"/>
      <c r="ET24" s="13"/>
      <c r="EU24" s="13"/>
      <c r="EV24" s="13"/>
    </row>
    <row r="25" spans="1:152" x14ac:dyDescent="0.3">
      <c r="A25" s="15" t="s">
        <v>192</v>
      </c>
      <c r="B25" s="17">
        <v>10166.413401</v>
      </c>
      <c r="C25" s="17">
        <v>91.183490875000004</v>
      </c>
      <c r="D25" s="17">
        <v>167.53614524</v>
      </c>
      <c r="E25" s="17">
        <v>1544.9686059000001</v>
      </c>
      <c r="F25" s="17">
        <v>1543.3318555999999</v>
      </c>
      <c r="G25" s="17">
        <v>31.644598953999999</v>
      </c>
      <c r="H25" s="17">
        <v>1557.9573284999999</v>
      </c>
      <c r="I25" s="17">
        <v>184.37260651</v>
      </c>
      <c r="J25" s="17">
        <v>6.8165946154999997</v>
      </c>
      <c r="K25" s="17">
        <v>43.340619910000001</v>
      </c>
      <c r="L25" s="17">
        <v>12.659389745</v>
      </c>
      <c r="M25" s="17">
        <v>3.6685850000000002E-4</v>
      </c>
      <c r="N25" s="17">
        <v>126.05284890999999</v>
      </c>
      <c r="O25" s="17">
        <v>2.7583759999999999E-3</v>
      </c>
      <c r="P25" s="17">
        <v>2.7138644E-3</v>
      </c>
      <c r="Q25" s="17">
        <v>24.734945309</v>
      </c>
      <c r="R25" s="5">
        <v>2.9626499999999998E-4</v>
      </c>
      <c r="S25" s="17">
        <v>17.095580138999999</v>
      </c>
      <c r="T25" s="17">
        <v>8.4504097851999997</v>
      </c>
      <c r="U25" s="17">
        <v>2.315622039</v>
      </c>
      <c r="V25" s="17">
        <v>3.8453468999999998E-3</v>
      </c>
      <c r="W25" s="17">
        <v>5.02319107E-2</v>
      </c>
      <c r="X25" s="17">
        <v>3.2432002799999998E-2</v>
      </c>
      <c r="Y25" s="17">
        <v>6.3326656610000001</v>
      </c>
      <c r="Z25" s="17">
        <v>8.0226867800000004E-2</v>
      </c>
      <c r="AA25" s="17">
        <v>2.4777774663000001</v>
      </c>
      <c r="AC25" s="28" t="s">
        <v>192</v>
      </c>
      <c r="AD25" s="28">
        <v>0</v>
      </c>
      <c r="AE25" s="28">
        <v>85.970215912661502</v>
      </c>
      <c r="AF25" s="28">
        <v>6.8147505414773404</v>
      </c>
      <c r="AG25" s="28">
        <v>184.32268846304501</v>
      </c>
      <c r="AH25" s="28">
        <v>184.32268846304501</v>
      </c>
      <c r="AI25" s="28">
        <v>75.737342722812798</v>
      </c>
      <c r="AJ25" s="28">
        <v>0</v>
      </c>
      <c r="AK25" s="28">
        <v>43.329230258765101</v>
      </c>
      <c r="AL25" s="28">
        <v>8.02055164136877E-2</v>
      </c>
      <c r="AM25" s="28">
        <v>12.6559689940946</v>
      </c>
      <c r="AN25" s="28">
        <v>8.8037889801198107E-5</v>
      </c>
      <c r="AO25" s="28">
        <v>2.78786461780673E-4</v>
      </c>
      <c r="AP25" s="28">
        <v>474.30628344734401</v>
      </c>
      <c r="AQ25" s="28">
        <v>10163.3609800206</v>
      </c>
      <c r="AR25" s="28">
        <v>128.84350629886899</v>
      </c>
      <c r="AS25" s="28">
        <v>49.092986183091597</v>
      </c>
      <c r="AT25" s="28">
        <v>80.719400183850496</v>
      </c>
      <c r="AU25" s="28">
        <v>2.4771071542393099</v>
      </c>
      <c r="AV25" s="28">
        <v>0</v>
      </c>
      <c r="AW25" s="28">
        <v>0</v>
      </c>
      <c r="AX25" s="28">
        <v>126.018763300534</v>
      </c>
      <c r="AY25" s="28">
        <v>126.018763300534</v>
      </c>
      <c r="AZ25" s="28">
        <v>76.978133839426306</v>
      </c>
      <c r="BA25" s="28">
        <v>0</v>
      </c>
      <c r="BB25" s="28">
        <v>1.10300057507571E-3</v>
      </c>
      <c r="BC25" s="28">
        <v>1.3787525740066801E-3</v>
      </c>
      <c r="BD25" s="28">
        <v>0</v>
      </c>
      <c r="BE25" s="28">
        <v>16.5298194429168</v>
      </c>
      <c r="BF25" s="28">
        <v>4.7088571453442603</v>
      </c>
      <c r="BG25" s="28">
        <v>0</v>
      </c>
      <c r="BH25" s="28">
        <v>176.95297529621399</v>
      </c>
      <c r="BI25" s="28">
        <v>21.2531725522622</v>
      </c>
      <c r="BJ25" s="28">
        <v>8.9549245210954805E-4</v>
      </c>
      <c r="BK25" s="28">
        <v>1.8181246799781701E-3</v>
      </c>
      <c r="BL25" s="28">
        <v>0</v>
      </c>
      <c r="BM25" s="28">
        <v>108.371398458204</v>
      </c>
      <c r="BN25" s="28">
        <v>24.7282879848912</v>
      </c>
      <c r="BO25" s="28">
        <v>91.1491725816675</v>
      </c>
      <c r="BP25" s="28">
        <v>0</v>
      </c>
      <c r="BQ25" s="28">
        <v>1.21457531341787E-4</v>
      </c>
      <c r="BR25" s="28">
        <v>1.7477960236192099E-4</v>
      </c>
      <c r="BS25" s="28">
        <v>1692.65539505172</v>
      </c>
      <c r="BT25" s="28">
        <v>150.73507383808101</v>
      </c>
      <c r="BU25" s="28">
        <v>16.7483422710031</v>
      </c>
      <c r="BV25" s="28">
        <v>167.483416109084</v>
      </c>
      <c r="BW25" s="28">
        <v>0.13227506885141799</v>
      </c>
      <c r="BX25" s="28">
        <v>47.151253819838303</v>
      </c>
      <c r="BY25" s="28">
        <v>0</v>
      </c>
      <c r="BZ25" s="28">
        <v>2.31500099923554</v>
      </c>
      <c r="CA25" s="28">
        <v>3.8450156501441701E-3</v>
      </c>
      <c r="CB25" s="28">
        <v>5.0227391745187103E-2</v>
      </c>
      <c r="CC25" s="28">
        <v>3.2428983412833498E-2</v>
      </c>
      <c r="CD25" s="28">
        <v>6.3309668548884703</v>
      </c>
      <c r="CE25" s="28">
        <v>0.16971424153838499</v>
      </c>
      <c r="CF25" s="28">
        <v>152.69391569491199</v>
      </c>
      <c r="CG25" s="28">
        <v>0.15428566763118801</v>
      </c>
      <c r="CH25" s="28">
        <v>4.57456964764628</v>
      </c>
      <c r="CI25" s="28">
        <v>86.078098704233398</v>
      </c>
      <c r="CJ25" s="28">
        <v>0.13885708510392</v>
      </c>
      <c r="CK25" s="28">
        <v>0</v>
      </c>
      <c r="CL25" s="28">
        <v>2.7575118261434999E-4</v>
      </c>
      <c r="CM25" s="28">
        <v>14.920195810115899</v>
      </c>
      <c r="CN25" s="28">
        <v>1544.4932409534599</v>
      </c>
      <c r="CO25" s="28">
        <v>1542.85662488092</v>
      </c>
      <c r="CP25" s="28">
        <v>1.6366160725430801</v>
      </c>
      <c r="CQ25" s="28">
        <v>0.174342745184278</v>
      </c>
      <c r="CR25" s="28">
        <v>0</v>
      </c>
      <c r="CS25" s="28">
        <v>37.750883968429797</v>
      </c>
      <c r="CT25" s="28">
        <v>1.45028512475404</v>
      </c>
      <c r="CU25" s="28">
        <v>570.43791299459303</v>
      </c>
      <c r="CV25" s="28">
        <v>2.3142847294653199</v>
      </c>
      <c r="CW25" s="28">
        <v>2.9314277673241902</v>
      </c>
      <c r="CX25" s="28">
        <v>814.911482288618</v>
      </c>
      <c r="CY25" s="28">
        <v>19.403070022252301</v>
      </c>
      <c r="CZ25" s="28">
        <v>0.52457117176761003</v>
      </c>
      <c r="DA25" s="28">
        <v>6.3257129345172096</v>
      </c>
      <c r="DB25" s="28">
        <v>0</v>
      </c>
      <c r="DC25" s="28">
        <v>31.636229417373499</v>
      </c>
      <c r="DD25" s="28">
        <v>0.60487103707078504</v>
      </c>
      <c r="DE25" s="28">
        <v>0</v>
      </c>
      <c r="DF25" s="28">
        <v>0</v>
      </c>
      <c r="DG25" s="28">
        <v>26.061264745456199</v>
      </c>
      <c r="DH25" s="28">
        <v>17.0909580532213</v>
      </c>
      <c r="DI25" s="28">
        <v>2.0725475270510398</v>
      </c>
      <c r="DJ25" s="28">
        <v>1557.54895096369</v>
      </c>
      <c r="DK25" s="28">
        <v>8.44812153246151</v>
      </c>
      <c r="DL25" s="28">
        <v>8.9646056659355597</v>
      </c>
      <c r="DN25" s="26">
        <f t="shared" si="0"/>
        <v>1.0867429842281597</v>
      </c>
      <c r="DO25" s="40">
        <f t="shared" si="1"/>
        <v>-3.0024560865290226E-4</v>
      </c>
      <c r="DP25" s="40">
        <f t="shared" si="2"/>
        <v>-3.7636520606070635E-4</v>
      </c>
      <c r="DQ25" s="40">
        <f t="shared" si="3"/>
        <v>-3.1473286460337373E-4</v>
      </c>
      <c r="DR25" s="40">
        <f t="shared" si="4"/>
        <v>-3.0768582916493775E-4</v>
      </c>
      <c r="DS25" s="40">
        <f t="shared" si="5"/>
        <v>-3.0792516681073142E-4</v>
      </c>
      <c r="DT25" s="40">
        <f t="shared" si="6"/>
        <v>-2.6448546997438912E-4</v>
      </c>
      <c r="DU25" s="40">
        <f t="shared" si="7"/>
        <v>-2.6212369802392789E-4</v>
      </c>
      <c r="DV25" s="40">
        <f t="shared" si="8"/>
        <v>-2.7074546430669533E-4</v>
      </c>
      <c r="DW25" s="40">
        <f t="shared" si="9"/>
        <v>-2.7052716593504349E-4</v>
      </c>
      <c r="DX25" s="40">
        <f t="shared" si="10"/>
        <v>-2.6279391615882636E-4</v>
      </c>
      <c r="DY25" s="40">
        <f t="shared" si="11"/>
        <v>-2.702145185751434E-4</v>
      </c>
      <c r="DZ25" s="40">
        <f t="shared" si="12"/>
        <v>-9.3083349926221059E-5</v>
      </c>
      <c r="EA25" s="40">
        <f t="shared" si="13"/>
        <v>-2.7040729155059775E-4</v>
      </c>
      <c r="EB25" s="40">
        <f t="shared" si="14"/>
        <v>-3.1600778982251342E-4</v>
      </c>
      <c r="EC25" s="40">
        <f t="shared" si="15"/>
        <v>-9.1112847156941064E-5</v>
      </c>
      <c r="ED25" s="40">
        <f t="shared" si="16"/>
        <v>-2.6914650611248786E-4</v>
      </c>
      <c r="EE25" s="40">
        <f t="shared" si="17"/>
        <v>-9.4058684933970746E-5</v>
      </c>
      <c r="EF25" s="40">
        <f t="shared" si="18"/>
        <v>-2.7036729617351999E-4</v>
      </c>
      <c r="EG25" s="40">
        <f t="shared" si="19"/>
        <v>-2.7078600880366691E-4</v>
      </c>
      <c r="EH25" s="40">
        <f t="shared" si="20"/>
        <v>-2.6819565283120445E-4</v>
      </c>
      <c r="EI25" s="40">
        <f t="shared" si="21"/>
        <v>-8.6143035841504533E-5</v>
      </c>
      <c r="EJ25" s="40">
        <f t="shared" si="22"/>
        <v>-8.9961834019930675E-5</v>
      </c>
      <c r="EK25" s="40">
        <f t="shared" si="23"/>
        <v>-9.3099004249598406E-5</v>
      </c>
      <c r="EL25" s="40">
        <f t="shared" si="24"/>
        <v>-2.6826082450426828E-4</v>
      </c>
      <c r="EM25" s="40">
        <f t="shared" si="25"/>
        <v>-2.6613760324698075E-4</v>
      </c>
      <c r="EN25" s="40">
        <f t="shared" si="26"/>
        <v>-2.7052956522810145E-4</v>
      </c>
      <c r="EO25" s="17"/>
      <c r="EP25" s="13"/>
      <c r="EQ25" s="13"/>
      <c r="ER25" s="13"/>
      <c r="ES25" s="13"/>
      <c r="ET25" s="13"/>
      <c r="EU25" s="13"/>
      <c r="EV25" s="13"/>
    </row>
    <row r="26" spans="1:152" x14ac:dyDescent="0.3">
      <c r="A26" s="15" t="s">
        <v>193</v>
      </c>
      <c r="B26" s="17">
        <v>110206.75255</v>
      </c>
      <c r="C26" s="17">
        <v>869.76866345999997</v>
      </c>
      <c r="D26" s="17">
        <v>1673.8297577999999</v>
      </c>
      <c r="E26" s="17">
        <v>16714.399841999999</v>
      </c>
      <c r="F26" s="17">
        <v>16711.987112999999</v>
      </c>
      <c r="G26" s="17">
        <v>446.16561407</v>
      </c>
      <c r="H26" s="17">
        <v>15738.096132999999</v>
      </c>
      <c r="I26" s="17">
        <v>1937.7456557</v>
      </c>
      <c r="J26" s="17">
        <v>71.642010838999994</v>
      </c>
      <c r="K26" s="17">
        <v>438.33869325000001</v>
      </c>
      <c r="L26" s="17">
        <v>133.04944786999999</v>
      </c>
      <c r="M26" s="17">
        <v>4.3430739000000001E-3</v>
      </c>
      <c r="N26" s="17">
        <v>1324.808352</v>
      </c>
      <c r="O26" s="17">
        <v>3.19268126E-2</v>
      </c>
      <c r="P26" s="17">
        <v>3.1284713399999997E-2</v>
      </c>
      <c r="Q26" s="17">
        <v>258.39451941999999</v>
      </c>
      <c r="R26" s="5">
        <v>3.9453867999999998E-3</v>
      </c>
      <c r="S26" s="17">
        <v>179.67360241</v>
      </c>
      <c r="T26" s="17">
        <v>88.813330457000006</v>
      </c>
      <c r="U26" s="17">
        <v>23.954455491000001</v>
      </c>
      <c r="V26" s="17">
        <v>4.1999652499999998E-2</v>
      </c>
      <c r="W26" s="5">
        <v>0.66124908140000005</v>
      </c>
      <c r="X26" s="17">
        <v>0.4155857074</v>
      </c>
      <c r="Y26" s="17">
        <v>66.386682422000007</v>
      </c>
      <c r="Z26" s="17">
        <v>1.1153683377000001</v>
      </c>
      <c r="AA26" s="17">
        <v>26.041299552000002</v>
      </c>
      <c r="AC26" s="28" t="s">
        <v>193</v>
      </c>
      <c r="AD26" s="28">
        <v>0</v>
      </c>
      <c r="AE26" s="28">
        <v>858.61162662996105</v>
      </c>
      <c r="AF26" s="28">
        <v>71.628208513535</v>
      </c>
      <c r="AG26" s="28">
        <v>1937.3719383959799</v>
      </c>
      <c r="AH26" s="28">
        <v>1937.3719383959799</v>
      </c>
      <c r="AI26" s="28">
        <v>756.41263759181697</v>
      </c>
      <c r="AJ26" s="28">
        <v>0</v>
      </c>
      <c r="AK26" s="28">
        <v>438.254252374467</v>
      </c>
      <c r="AL26" s="28">
        <v>1.1151677983300601</v>
      </c>
      <c r="AM26" s="28">
        <v>133.02381105721</v>
      </c>
      <c r="AN26" s="28">
        <v>1.0422079954606801E-3</v>
      </c>
      <c r="AO26" s="28">
        <v>3.30031094304469E-3</v>
      </c>
      <c r="AP26" s="28">
        <v>4737.0468301935098</v>
      </c>
      <c r="AQ26" s="28">
        <v>110183.48746781101</v>
      </c>
      <c r="AR26" s="28">
        <v>1286.80047820767</v>
      </c>
      <c r="AS26" s="28">
        <v>490.30720992987301</v>
      </c>
      <c r="AT26" s="28">
        <v>806.17003560788805</v>
      </c>
      <c r="AU26" s="28">
        <v>26.036274341488198</v>
      </c>
      <c r="AV26" s="28">
        <v>0</v>
      </c>
      <c r="AW26" s="28">
        <v>0</v>
      </c>
      <c r="AX26" s="28">
        <v>1324.55283074001</v>
      </c>
      <c r="AY26" s="28">
        <v>1324.55283074001</v>
      </c>
      <c r="AZ26" s="28">
        <v>768.80497882284396</v>
      </c>
      <c r="BA26" s="28">
        <v>0</v>
      </c>
      <c r="BB26" s="28">
        <v>1.2767907180975899E-2</v>
      </c>
      <c r="BC26" s="28">
        <v>1.5959859680924299E-2</v>
      </c>
      <c r="BD26" s="28">
        <v>0</v>
      </c>
      <c r="BE26" s="28">
        <v>165.08845856760101</v>
      </c>
      <c r="BF26" s="28">
        <v>47.028833365327898</v>
      </c>
      <c r="BG26" s="28">
        <v>0</v>
      </c>
      <c r="BH26" s="28">
        <v>1767.28552044807</v>
      </c>
      <c r="BI26" s="28">
        <v>212.26208132709399</v>
      </c>
      <c r="BJ26" s="28">
        <v>1.03226373255399E-2</v>
      </c>
      <c r="BK26" s="28">
        <v>2.0958089435374201E-2</v>
      </c>
      <c r="BL26" s="28">
        <v>0</v>
      </c>
      <c r="BM26" s="28">
        <v>1082.3393332978101</v>
      </c>
      <c r="BN26" s="28">
        <v>258.34458570281799</v>
      </c>
      <c r="BO26" s="28">
        <v>869.530233076071</v>
      </c>
      <c r="BP26" s="28">
        <v>0</v>
      </c>
      <c r="BQ26" s="28">
        <v>1.6174007370635499E-3</v>
      </c>
      <c r="BR26" s="28">
        <v>2.3274825115659902E-3</v>
      </c>
      <c r="BS26" s="28">
        <v>17084.406589828199</v>
      </c>
      <c r="BT26" s="28">
        <v>1506.0867076131501</v>
      </c>
      <c r="BU26" s="28">
        <v>167.34297711634599</v>
      </c>
      <c r="BV26" s="28">
        <v>1673.42968472949</v>
      </c>
      <c r="BW26" s="28">
        <v>1.32107297384218</v>
      </c>
      <c r="BX26" s="28">
        <v>470.91448612124401</v>
      </c>
      <c r="BY26" s="28">
        <v>0</v>
      </c>
      <c r="BZ26" s="28">
        <v>23.949833270712801</v>
      </c>
      <c r="CA26" s="28">
        <v>4.19942040373198E-2</v>
      </c>
      <c r="CB26" s="28">
        <v>0.66116454352239895</v>
      </c>
      <c r="CC26" s="28">
        <v>0.41553252709299898</v>
      </c>
      <c r="CD26" s="28">
        <v>66.373911074428094</v>
      </c>
      <c r="CE26" s="28">
        <v>1.83792986926232</v>
      </c>
      <c r="CF26" s="28">
        <v>1525.0027416134801</v>
      </c>
      <c r="CG26" s="28">
        <v>1.6708442777751</v>
      </c>
      <c r="CH26" s="28">
        <v>49.540546499947901</v>
      </c>
      <c r="CI26" s="28">
        <v>932.18738446229997</v>
      </c>
      <c r="CJ26" s="28">
        <v>1.5037605408158901</v>
      </c>
      <c r="CK26" s="28">
        <v>0</v>
      </c>
      <c r="CL26" s="28">
        <v>3.1919734760668499E-3</v>
      </c>
      <c r="CM26" s="28">
        <v>161.57902323219599</v>
      </c>
      <c r="CN26" s="28">
        <v>16710.860028562201</v>
      </c>
      <c r="CO26" s="28">
        <v>16708.447635038301</v>
      </c>
      <c r="CP26" s="28">
        <v>2.4123935239041598</v>
      </c>
      <c r="CQ26" s="28">
        <v>1.8880547896523301</v>
      </c>
      <c r="CR26" s="28">
        <v>0</v>
      </c>
      <c r="CS26" s="28">
        <v>408.82512248288998</v>
      </c>
      <c r="CT26" s="28">
        <v>15.7059421573923</v>
      </c>
      <c r="CU26" s="28">
        <v>6177.58816172362</v>
      </c>
      <c r="CV26" s="28">
        <v>25.062669531243401</v>
      </c>
      <c r="CW26" s="28">
        <v>31.7460491710452</v>
      </c>
      <c r="CX26" s="28">
        <v>8825.1266282893102</v>
      </c>
      <c r="CY26" s="28">
        <v>193.784461522241</v>
      </c>
      <c r="CZ26" s="28">
        <v>5.6808733522419299</v>
      </c>
      <c r="DA26" s="28">
        <v>68.504644658663295</v>
      </c>
      <c r="DB26" s="28">
        <v>0</v>
      </c>
      <c r="DC26" s="28">
        <v>446.09094374824099</v>
      </c>
      <c r="DD26" s="28">
        <v>6.04103658406191</v>
      </c>
      <c r="DE26" s="28">
        <v>0</v>
      </c>
      <c r="DF26" s="28">
        <v>0</v>
      </c>
      <c r="DG26" s="28">
        <v>260.28201018935403</v>
      </c>
      <c r="DH26" s="28">
        <v>179.63904693145901</v>
      </c>
      <c r="DI26" s="28">
        <v>20.699191098773401</v>
      </c>
      <c r="DJ26" s="28">
        <v>15735.064721078201</v>
      </c>
      <c r="DK26" s="28">
        <v>88.796162088403406</v>
      </c>
      <c r="DL26" s="28">
        <v>89.532320836141295</v>
      </c>
      <c r="DN26" s="26">
        <f t="shared" si="0"/>
        <v>1.0857538175195722</v>
      </c>
      <c r="DO26" s="40">
        <f t="shared" si="1"/>
        <v>-2.1110396278524902E-4</v>
      </c>
      <c r="DP26" s="40">
        <f t="shared" si="2"/>
        <v>-2.7413080505852996E-4</v>
      </c>
      <c r="DQ26" s="40">
        <f t="shared" si="3"/>
        <v>-2.3901658376285402E-4</v>
      </c>
      <c r="DR26" s="40">
        <f t="shared" si="4"/>
        <v>-2.1178226387181222E-4</v>
      </c>
      <c r="DS26" s="40">
        <f t="shared" si="5"/>
        <v>-2.1179276514310101E-4</v>
      </c>
      <c r="DT26" s="40">
        <f t="shared" si="6"/>
        <v>-1.6736009993656754E-4</v>
      </c>
      <c r="DU26" s="40">
        <f t="shared" si="7"/>
        <v>-1.9261617772444196E-4</v>
      </c>
      <c r="DV26" s="40">
        <f t="shared" si="8"/>
        <v>-1.9286189749456235E-4</v>
      </c>
      <c r="DW26" s="40">
        <f t="shared" si="9"/>
        <v>-1.9265686855177014E-4</v>
      </c>
      <c r="DX26" s="40">
        <f t="shared" si="10"/>
        <v>-1.9263842511125397E-4</v>
      </c>
      <c r="DY26" s="40">
        <f t="shared" si="11"/>
        <v>-1.9268635233305701E-4</v>
      </c>
      <c r="DZ26" s="40">
        <f t="shared" si="12"/>
        <v>-1.2778080857207469E-4</v>
      </c>
      <c r="EA26" s="40">
        <f t="shared" si="13"/>
        <v>-1.9287413126907788E-4</v>
      </c>
      <c r="EB26" s="40">
        <f t="shared" si="14"/>
        <v>-2.2151481645100678E-4</v>
      </c>
      <c r="EC26" s="40">
        <f t="shared" si="15"/>
        <v>-1.2743089683835197E-4</v>
      </c>
      <c r="ED26" s="40">
        <f t="shared" si="16"/>
        <v>-1.932460382444757E-4</v>
      </c>
      <c r="EE26" s="40">
        <f t="shared" si="17"/>
        <v>-1.2763041901480847E-4</v>
      </c>
      <c r="EF26" s="40">
        <f t="shared" si="18"/>
        <v>-1.9232362504839089E-4</v>
      </c>
      <c r="EG26" s="40">
        <f t="shared" si="19"/>
        <v>-1.9330846516236056E-4</v>
      </c>
      <c r="EH26" s="40">
        <f t="shared" si="20"/>
        <v>-1.9295868732796388E-4</v>
      </c>
      <c r="EI26" s="40">
        <f t="shared" si="21"/>
        <v>-1.2972637524079242E-4</v>
      </c>
      <c r="EJ26" s="40">
        <f t="shared" si="22"/>
        <v>-1.2784573919122052E-4</v>
      </c>
      <c r="EK26" s="40">
        <f t="shared" si="23"/>
        <v>-1.2796471595168655E-4</v>
      </c>
      <c r="EL26" s="40">
        <f t="shared" si="24"/>
        <v>-1.9237815637072742E-4</v>
      </c>
      <c r="EM26" s="40">
        <f t="shared" si="25"/>
        <v>-1.7979654178955327E-4</v>
      </c>
      <c r="EN26" s="40">
        <f t="shared" si="26"/>
        <v>-1.9297080400188546E-4</v>
      </c>
      <c r="EO26" s="17"/>
      <c r="EP26" s="13"/>
      <c r="EQ26" s="13"/>
      <c r="ER26" s="13"/>
      <c r="ES26" s="13"/>
      <c r="ET26" s="13"/>
      <c r="EU26" s="13"/>
      <c r="EV26" s="13"/>
    </row>
    <row r="27" spans="1:152" x14ac:dyDescent="0.3">
      <c r="A27" s="15" t="s">
        <v>194</v>
      </c>
      <c r="B27" s="17">
        <v>70949.010095000005</v>
      </c>
      <c r="C27" s="17">
        <v>479.04953283999998</v>
      </c>
      <c r="D27" s="17">
        <v>893.87006068000005</v>
      </c>
      <c r="E27" s="17">
        <v>11028.916238</v>
      </c>
      <c r="F27" s="17">
        <v>11025.783819</v>
      </c>
      <c r="G27" s="17">
        <v>346.23042435000002</v>
      </c>
      <c r="H27" s="17">
        <v>11541.60867</v>
      </c>
      <c r="I27" s="17">
        <v>1413.7909631</v>
      </c>
      <c r="J27" s="17">
        <v>52.270436910999997</v>
      </c>
      <c r="K27" s="17">
        <v>321.40740205999998</v>
      </c>
      <c r="L27" s="17">
        <v>97.073682417000001</v>
      </c>
      <c r="M27" s="17">
        <v>2.6529179000000002E-3</v>
      </c>
      <c r="N27" s="17">
        <v>966.58817147000002</v>
      </c>
      <c r="O27" s="17">
        <v>1.6551862300000001E-2</v>
      </c>
      <c r="P27" s="17">
        <v>1.9625171300000001E-2</v>
      </c>
      <c r="Q27" s="17">
        <v>188.67163166</v>
      </c>
      <c r="R27" s="17">
        <v>2.1424247999999998E-3</v>
      </c>
      <c r="S27" s="17">
        <v>131.09092747</v>
      </c>
      <c r="T27" s="17">
        <v>64.798734311999993</v>
      </c>
      <c r="U27" s="17">
        <v>17.512811367000001</v>
      </c>
      <c r="V27" s="17">
        <v>2.2131131700000001E-2</v>
      </c>
      <c r="W27" s="17">
        <v>0.33486794069999998</v>
      </c>
      <c r="X27" s="17">
        <v>0.21263192019999999</v>
      </c>
      <c r="Y27" s="17">
        <v>48.343223721000001</v>
      </c>
      <c r="Z27" s="17">
        <v>0.76809909009999999</v>
      </c>
      <c r="AA27" s="17">
        <v>18.999886934999999</v>
      </c>
      <c r="AC27" s="28" t="s">
        <v>194</v>
      </c>
      <c r="AD27" s="28">
        <v>0</v>
      </c>
      <c r="AE27" s="28">
        <v>630.56637156674799</v>
      </c>
      <c r="AF27" s="28">
        <v>52.2559653921424</v>
      </c>
      <c r="AG27" s="28">
        <v>1413.3982387246101</v>
      </c>
      <c r="AH27" s="28">
        <v>1413.3982387246101</v>
      </c>
      <c r="AI27" s="28">
        <v>555.51145505069496</v>
      </c>
      <c r="AJ27" s="28">
        <v>0</v>
      </c>
      <c r="AK27" s="28">
        <v>321.31685019858003</v>
      </c>
      <c r="AL27" s="28">
        <v>0.76783731949908796</v>
      </c>
      <c r="AM27" s="28">
        <v>97.046748100859901</v>
      </c>
      <c r="AN27" s="28">
        <v>6.3641213499782297E-4</v>
      </c>
      <c r="AO27" s="28">
        <v>2.0152938086950198E-3</v>
      </c>
      <c r="AP27" s="28">
        <v>3478.8991058156898</v>
      </c>
      <c r="AQ27" s="28">
        <v>70927.440246079801</v>
      </c>
      <c r="AR27" s="28">
        <v>945.02870982047</v>
      </c>
      <c r="AS27" s="28">
        <v>360.082853289181</v>
      </c>
      <c r="AT27" s="28">
        <v>592.053420156421</v>
      </c>
      <c r="AU27" s="28">
        <v>18.994630002420699</v>
      </c>
      <c r="AV27" s="28">
        <v>0</v>
      </c>
      <c r="AW27" s="28">
        <v>0</v>
      </c>
      <c r="AX27" s="28">
        <v>966.31961045266496</v>
      </c>
      <c r="AY27" s="28">
        <v>966.31961045266496</v>
      </c>
      <c r="AZ27" s="28">
        <v>564.61231211720894</v>
      </c>
      <c r="BA27" s="28">
        <v>0</v>
      </c>
      <c r="BB27" s="28">
        <v>6.6182637159930896E-3</v>
      </c>
      <c r="BC27" s="28">
        <v>8.2728414583722407E-3</v>
      </c>
      <c r="BD27" s="28">
        <v>0</v>
      </c>
      <c r="BE27" s="28">
        <v>121.24132105104</v>
      </c>
      <c r="BF27" s="28">
        <v>34.5380890650532</v>
      </c>
      <c r="BG27" s="28">
        <v>0</v>
      </c>
      <c r="BH27" s="28">
        <v>1297.89841971387</v>
      </c>
      <c r="BI27" s="28">
        <v>155.88592822567799</v>
      </c>
      <c r="BJ27" s="28">
        <v>6.4733532721109703E-3</v>
      </c>
      <c r="BK27" s="28">
        <v>1.3142863961386E-2</v>
      </c>
      <c r="BL27" s="28">
        <v>0</v>
      </c>
      <c r="BM27" s="28">
        <v>794.872929973959</v>
      </c>
      <c r="BN27" s="28">
        <v>188.618891572824</v>
      </c>
      <c r="BO27" s="28">
        <v>478.88351191168198</v>
      </c>
      <c r="BP27" s="28">
        <v>0</v>
      </c>
      <c r="BQ27" s="28">
        <v>8.7799341278790995E-4</v>
      </c>
      <c r="BR27" s="28">
        <v>1.26345389911098E-3</v>
      </c>
      <c r="BS27" s="28">
        <v>12527.467420757601</v>
      </c>
      <c r="BT27" s="28">
        <v>804.17408750254901</v>
      </c>
      <c r="BU27" s="28">
        <v>89.352762842860002</v>
      </c>
      <c r="BV27" s="28">
        <v>893.526850345409</v>
      </c>
      <c r="BW27" s="28">
        <v>0.970198648859394</v>
      </c>
      <c r="BX27" s="28">
        <v>345.84089587607201</v>
      </c>
      <c r="BY27" s="28">
        <v>0</v>
      </c>
      <c r="BZ27" s="28">
        <v>17.507928128071999</v>
      </c>
      <c r="CA27" s="28">
        <v>2.2120967008904199E-2</v>
      </c>
      <c r="CB27" s="28">
        <v>0.33471480801134901</v>
      </c>
      <c r="CC27" s="28">
        <v>0.212532899366288</v>
      </c>
      <c r="CD27" s="28">
        <v>48.3295947606276</v>
      </c>
      <c r="CE27" s="28">
        <v>1.2124981307010101</v>
      </c>
      <c r="CF27" s="28">
        <v>1119.96590086676</v>
      </c>
      <c r="CG27" s="28">
        <v>1.1022710105436</v>
      </c>
      <c r="CH27" s="28">
        <v>32.682331234863902</v>
      </c>
      <c r="CI27" s="28">
        <v>614.972069138047</v>
      </c>
      <c r="CJ27" s="28">
        <v>0.99204357369224505</v>
      </c>
      <c r="CK27" s="28">
        <v>0</v>
      </c>
      <c r="CL27" s="28">
        <v>1.6545676215986801E-3</v>
      </c>
      <c r="CM27" s="28">
        <v>106.59502185772401</v>
      </c>
      <c r="CN27" s="28">
        <v>11025.838418302999</v>
      </c>
      <c r="CO27" s="28">
        <v>11022.7074379978</v>
      </c>
      <c r="CP27" s="28">
        <v>3.1309803052045599</v>
      </c>
      <c r="CQ27" s="28">
        <v>1.2455662007198001</v>
      </c>
      <c r="CR27" s="28">
        <v>0</v>
      </c>
      <c r="CS27" s="28">
        <v>269.70556645116397</v>
      </c>
      <c r="CT27" s="28">
        <v>10.361351948610199</v>
      </c>
      <c r="CU27" s="28">
        <v>4075.4088943269498</v>
      </c>
      <c r="CV27" s="28">
        <v>16.534063894574899</v>
      </c>
      <c r="CW27" s="28">
        <v>20.9431462913297</v>
      </c>
      <c r="CX27" s="28">
        <v>5822.0118055743797</v>
      </c>
      <c r="CY27" s="28">
        <v>142.31587029306499</v>
      </c>
      <c r="CZ27" s="28">
        <v>3.7477183635090898</v>
      </c>
      <c r="DA27" s="28">
        <v>45.193090001047203</v>
      </c>
      <c r="DB27" s="28">
        <v>0</v>
      </c>
      <c r="DC27" s="28">
        <v>346.13625746633801</v>
      </c>
      <c r="DD27" s="28">
        <v>4.4365536193954602</v>
      </c>
      <c r="DE27" s="28">
        <v>0</v>
      </c>
      <c r="DF27" s="28">
        <v>0</v>
      </c>
      <c r="DG27" s="28">
        <v>191.151715766743</v>
      </c>
      <c r="DH27" s="28">
        <v>131.054669959476</v>
      </c>
      <c r="DI27" s="28">
        <v>15.2015258467269</v>
      </c>
      <c r="DJ27" s="28">
        <v>11538.3769044902</v>
      </c>
      <c r="DK27" s="28">
        <v>64.780774492450504</v>
      </c>
      <c r="DL27" s="28">
        <v>65.752732618551804</v>
      </c>
      <c r="DN27" s="26">
        <f t="shared" si="0"/>
        <v>1.0857218068411765</v>
      </c>
      <c r="DO27" s="40">
        <f t="shared" si="1"/>
        <v>-3.0401902565408995E-4</v>
      </c>
      <c r="DP27" s="40">
        <f t="shared" si="2"/>
        <v>-3.4656317757741201E-4</v>
      </c>
      <c r="DQ27" s="40">
        <f t="shared" si="3"/>
        <v>-3.8395998444109013E-4</v>
      </c>
      <c r="DR27" s="40">
        <f t="shared" si="4"/>
        <v>-2.7906819043523599E-4</v>
      </c>
      <c r="DS27" s="40">
        <f t="shared" si="5"/>
        <v>-2.7901698896894752E-4</v>
      </c>
      <c r="DT27" s="40">
        <f t="shared" si="6"/>
        <v>-2.7197749544627045E-4</v>
      </c>
      <c r="DU27" s="40">
        <f t="shared" si="7"/>
        <v>-2.8000997107100113E-4</v>
      </c>
      <c r="DV27" s="40">
        <f t="shared" si="8"/>
        <v>-2.7778107629770665E-4</v>
      </c>
      <c r="DW27" s="40">
        <f t="shared" si="9"/>
        <v>-2.7685857843961868E-4</v>
      </c>
      <c r="DX27" s="40">
        <f t="shared" si="10"/>
        <v>-2.8173545736525854E-4</v>
      </c>
      <c r="DY27" s="40">
        <f t="shared" si="11"/>
        <v>-2.7746259819832282E-4</v>
      </c>
      <c r="DZ27" s="40">
        <f t="shared" si="12"/>
        <v>-4.5683897988597937E-4</v>
      </c>
      <c r="EA27" s="40">
        <f t="shared" si="13"/>
        <v>-2.7784430356376957E-4</v>
      </c>
      <c r="EB27" s="40">
        <f t="shared" si="14"/>
        <v>-3.7394608073740575E-4</v>
      </c>
      <c r="EC27" s="40">
        <f t="shared" si="15"/>
        <v>-4.5625418327078582E-4</v>
      </c>
      <c r="ED27" s="40">
        <f t="shared" si="16"/>
        <v>-2.7953374183484333E-4</v>
      </c>
      <c r="EE27" s="40">
        <f t="shared" si="17"/>
        <v>-4.5625316749039368E-4</v>
      </c>
      <c r="EF27" s="40">
        <f t="shared" si="18"/>
        <v>-2.7658291251538361E-4</v>
      </c>
      <c r="EG27" s="40">
        <f t="shared" si="19"/>
        <v>-2.7716312270875703E-4</v>
      </c>
      <c r="EH27" s="40">
        <f t="shared" si="20"/>
        <v>-2.7883809319181608E-4</v>
      </c>
      <c r="EI27" s="40">
        <f t="shared" si="21"/>
        <v>-4.5929377826630166E-4</v>
      </c>
      <c r="EJ27" s="40">
        <f t="shared" si="22"/>
        <v>-4.5729277138583323E-4</v>
      </c>
      <c r="EK27" s="40">
        <f t="shared" si="23"/>
        <v>-4.6569129234620699E-4</v>
      </c>
      <c r="EL27" s="40">
        <f t="shared" si="24"/>
        <v>-2.8192080137346266E-4</v>
      </c>
      <c r="EM27" s="40">
        <f t="shared" si="25"/>
        <v>-3.4080316496398473E-4</v>
      </c>
      <c r="EN27" s="40">
        <f t="shared" si="26"/>
        <v>-2.7668230854659847E-4</v>
      </c>
      <c r="EO27" s="17"/>
      <c r="EP27" s="13"/>
      <c r="EQ27" s="13"/>
      <c r="ER27" s="13"/>
      <c r="ES27" s="13"/>
      <c r="ET27" s="13"/>
      <c r="EU27" s="13"/>
      <c r="EV27" s="13"/>
    </row>
    <row r="28" spans="1:152" x14ac:dyDescent="0.3">
      <c r="A28" s="15" t="s">
        <v>195</v>
      </c>
      <c r="B28" s="17">
        <v>15305.681428</v>
      </c>
      <c r="C28" s="17">
        <v>110.99886918999999</v>
      </c>
      <c r="D28" s="17">
        <v>245.41434225</v>
      </c>
      <c r="E28" s="17">
        <v>2398.9343509</v>
      </c>
      <c r="F28" s="17">
        <v>2394.4706203999999</v>
      </c>
      <c r="G28" s="17">
        <v>65.578340707999999</v>
      </c>
      <c r="H28" s="17">
        <v>2316.9365115999999</v>
      </c>
      <c r="I28" s="17">
        <v>263.37534995999999</v>
      </c>
      <c r="J28" s="17">
        <v>9.7374686389999994</v>
      </c>
      <c r="K28" s="17">
        <v>64.379442272000006</v>
      </c>
      <c r="L28" s="17">
        <v>18.083869323999998</v>
      </c>
      <c r="M28" s="17">
        <v>5.3175490000000004E-4</v>
      </c>
      <c r="N28" s="17">
        <v>180.06588722000001</v>
      </c>
      <c r="O28" s="17">
        <v>4.0521695999999998E-3</v>
      </c>
      <c r="P28" s="17">
        <v>3.8304208E-3</v>
      </c>
      <c r="Q28" s="17">
        <v>35.559139420999998</v>
      </c>
      <c r="R28" s="17">
        <v>4.8306320000000001E-4</v>
      </c>
      <c r="S28" s="17">
        <v>24.420954243000001</v>
      </c>
      <c r="T28" s="17">
        <v>12.071366691</v>
      </c>
      <c r="U28" s="17">
        <v>3.3628431016999998</v>
      </c>
      <c r="V28" s="17">
        <v>7.8607955999999996E-3</v>
      </c>
      <c r="W28" s="17">
        <v>9.4554030400000003E-2</v>
      </c>
      <c r="X28" s="17">
        <v>6.21785859E-2</v>
      </c>
      <c r="Y28" s="17">
        <v>9.1042108634000005</v>
      </c>
      <c r="Z28" s="17">
        <v>0.16011166630000001</v>
      </c>
      <c r="AA28" s="17">
        <v>3.5394920601000002</v>
      </c>
      <c r="AC28" s="28" t="s">
        <v>195</v>
      </c>
      <c r="AD28" s="28">
        <v>0</v>
      </c>
      <c r="AE28" s="28">
        <v>129.28217504611999</v>
      </c>
      <c r="AF28" s="28">
        <v>9.7356129598076393</v>
      </c>
      <c r="AG28" s="28">
        <v>263.32512798650401</v>
      </c>
      <c r="AH28" s="28">
        <v>263.32512798650401</v>
      </c>
      <c r="AI28" s="28">
        <v>113.89401505782099</v>
      </c>
      <c r="AJ28" s="28">
        <v>0</v>
      </c>
      <c r="AK28" s="28">
        <v>64.366870487025395</v>
      </c>
      <c r="AL28" s="28">
        <v>0.16007644412782501</v>
      </c>
      <c r="AM28" s="28">
        <v>18.080430212836799</v>
      </c>
      <c r="AN28" s="28">
        <v>1.2758922555231801E-4</v>
      </c>
      <c r="AO28" s="28">
        <v>4.0403253003784198E-4</v>
      </c>
      <c r="AP28" s="28">
        <v>713.26281901666698</v>
      </c>
      <c r="AQ28" s="28">
        <v>15302.421280082801</v>
      </c>
      <c r="AR28" s="28">
        <v>193.75511816915801</v>
      </c>
      <c r="AS28" s="28">
        <v>73.826139069160803</v>
      </c>
      <c r="AT28" s="28">
        <v>121.385977378706</v>
      </c>
      <c r="AU28" s="28">
        <v>3.5388166435495698</v>
      </c>
      <c r="AV28" s="28">
        <v>0</v>
      </c>
      <c r="AW28" s="28">
        <v>0</v>
      </c>
      <c r="AX28" s="28">
        <v>180.031610766835</v>
      </c>
      <c r="AY28" s="28">
        <v>180.031610766835</v>
      </c>
      <c r="AZ28" s="28">
        <v>115.759915161259</v>
      </c>
      <c r="BA28" s="28">
        <v>0</v>
      </c>
      <c r="BB28" s="28">
        <v>1.6204686982175299E-3</v>
      </c>
      <c r="BC28" s="28">
        <v>2.0255828383115501E-3</v>
      </c>
      <c r="BD28" s="28">
        <v>0</v>
      </c>
      <c r="BE28" s="28">
        <v>24.857581126450299</v>
      </c>
      <c r="BF28" s="28">
        <v>7.0811892991574803</v>
      </c>
      <c r="BG28" s="28">
        <v>0</v>
      </c>
      <c r="BH28" s="28">
        <v>266.10221022929102</v>
      </c>
      <c r="BI28" s="28">
        <v>31.960572505651999</v>
      </c>
      <c r="BJ28" s="28">
        <v>1.26372550655665E-3</v>
      </c>
      <c r="BK28" s="28">
        <v>2.5657419888919001E-3</v>
      </c>
      <c r="BL28" s="28">
        <v>0</v>
      </c>
      <c r="BM28" s="28">
        <v>162.96910817182501</v>
      </c>
      <c r="BN28" s="28">
        <v>35.552337894168701</v>
      </c>
      <c r="BO28" s="28">
        <v>110.97143182471</v>
      </c>
      <c r="BP28" s="28">
        <v>0</v>
      </c>
      <c r="BQ28" s="28">
        <v>1.9800746726593701E-4</v>
      </c>
      <c r="BR28" s="28">
        <v>2.8493637378497201E-4</v>
      </c>
      <c r="BS28" s="28">
        <v>2519.6434396842901</v>
      </c>
      <c r="BT28" s="28">
        <v>220.81731477857301</v>
      </c>
      <c r="BU28" s="28">
        <v>24.535259715581699</v>
      </c>
      <c r="BV28" s="28">
        <v>245.35257449415499</v>
      </c>
      <c r="BW28" s="28">
        <v>0.198915563140002</v>
      </c>
      <c r="BX28" s="28">
        <v>70.906133050799994</v>
      </c>
      <c r="BY28" s="28">
        <v>0</v>
      </c>
      <c r="BZ28" s="28">
        <v>3.3621959621356101</v>
      </c>
      <c r="CA28" s="28">
        <v>7.8588192008568793E-3</v>
      </c>
      <c r="CB28" s="28">
        <v>9.4530619551956505E-2</v>
      </c>
      <c r="CC28" s="28">
        <v>6.2162899652463299E-2</v>
      </c>
      <c r="CD28" s="28">
        <v>9.1024710919691092</v>
      </c>
      <c r="CE28" s="28">
        <v>0.26333775586016001</v>
      </c>
      <c r="CF28" s="28">
        <v>229.62151669321199</v>
      </c>
      <c r="CG28" s="28">
        <v>0.23939800673511999</v>
      </c>
      <c r="CH28" s="28">
        <v>7.0981519186273996</v>
      </c>
      <c r="CI28" s="28">
        <v>133.56344958856201</v>
      </c>
      <c r="CJ28" s="28">
        <v>0.215458135992107</v>
      </c>
      <c r="CK28" s="28">
        <v>0</v>
      </c>
      <c r="CL28" s="28">
        <v>4.05116976845957E-4</v>
      </c>
      <c r="CM28" s="28">
        <v>23.1509826241615</v>
      </c>
      <c r="CN28" s="28">
        <v>2398.44258431346</v>
      </c>
      <c r="CO28" s="28">
        <v>2393.9799471275401</v>
      </c>
      <c r="CP28" s="28">
        <v>4.4626371859252503</v>
      </c>
      <c r="CQ28" s="28">
        <v>0.27051981129538</v>
      </c>
      <c r="CR28" s="28">
        <v>0</v>
      </c>
      <c r="CS28" s="28">
        <v>58.576310978466303</v>
      </c>
      <c r="CT28" s="28">
        <v>2.2503403650854001</v>
      </c>
      <c r="CU28" s="28">
        <v>885.122430463466</v>
      </c>
      <c r="CV28" s="28">
        <v>3.5909702363905902</v>
      </c>
      <c r="CW28" s="28">
        <v>4.5485613616847598</v>
      </c>
      <c r="CX28" s="28">
        <v>1264.4607632842201</v>
      </c>
      <c r="CY28" s="28">
        <v>29.1783716471008</v>
      </c>
      <c r="CZ28" s="28">
        <v>0.81395295347696395</v>
      </c>
      <c r="DA28" s="28">
        <v>9.8153196435126198</v>
      </c>
      <c r="DB28" s="28">
        <v>0</v>
      </c>
      <c r="DC28" s="28">
        <v>65.566179271482596</v>
      </c>
      <c r="DD28" s="28">
        <v>0.90960539435887899</v>
      </c>
      <c r="DE28" s="28">
        <v>0</v>
      </c>
      <c r="DF28" s="28">
        <v>0</v>
      </c>
      <c r="DG28" s="28">
        <v>39.190986936555902</v>
      </c>
      <c r="DH28" s="28">
        <v>24.4163157696658</v>
      </c>
      <c r="DI28" s="28">
        <v>3.1167023270510401</v>
      </c>
      <c r="DJ28" s="28">
        <v>2316.4841438185099</v>
      </c>
      <c r="DK28" s="28">
        <v>12.069072302254099</v>
      </c>
      <c r="DL28" s="28">
        <v>13.4809895961324</v>
      </c>
      <c r="DN28" s="26">
        <f t="shared" si="0"/>
        <v>1.0877015698155788</v>
      </c>
      <c r="DO28" s="40">
        <f t="shared" si="1"/>
        <v>-2.1300246790939494E-4</v>
      </c>
      <c r="DP28" s="40">
        <f t="shared" si="2"/>
        <v>-2.4718598928276332E-4</v>
      </c>
      <c r="DQ28" s="40">
        <f t="shared" si="3"/>
        <v>-2.5168763682967331E-4</v>
      </c>
      <c r="DR28" s="40">
        <f t="shared" si="4"/>
        <v>-2.0499376581754221E-4</v>
      </c>
      <c r="DS28" s="40">
        <f t="shared" si="5"/>
        <v>-2.0491931213500395E-4</v>
      </c>
      <c r="DT28" s="40">
        <f t="shared" si="6"/>
        <v>-1.85448981875794E-4</v>
      </c>
      <c r="DU28" s="40">
        <f t="shared" si="7"/>
        <v>-1.9524392629024644E-4</v>
      </c>
      <c r="DV28" s="40">
        <f t="shared" si="8"/>
        <v>-1.9068592980932684E-4</v>
      </c>
      <c r="DW28" s="40">
        <f t="shared" si="9"/>
        <v>-1.9057100578766459E-4</v>
      </c>
      <c r="DX28" s="40">
        <f t="shared" si="10"/>
        <v>-1.9527638840820954E-4</v>
      </c>
      <c r="DY28" s="40">
        <f t="shared" si="11"/>
        <v>-1.9017562566853497E-4</v>
      </c>
      <c r="DZ28" s="40">
        <f t="shared" si="12"/>
        <v>-2.5038680384519821E-4</v>
      </c>
      <c r="EA28" s="40">
        <f t="shared" si="13"/>
        <v>-1.9035506221746514E-4</v>
      </c>
      <c r="EB28" s="40">
        <f t="shared" si="14"/>
        <v>-2.4704953735472604E-4</v>
      </c>
      <c r="EC28" s="40">
        <f t="shared" si="15"/>
        <v>-2.4887723861832171E-4</v>
      </c>
      <c r="ED28" s="40">
        <f t="shared" si="16"/>
        <v>-1.9127366246888007E-4</v>
      </c>
      <c r="EE28" s="40">
        <f t="shared" si="17"/>
        <v>-2.4708764627685826E-4</v>
      </c>
      <c r="EF28" s="40">
        <f t="shared" si="18"/>
        <v>-1.8993825089901091E-4</v>
      </c>
      <c r="EG28" s="40">
        <f t="shared" si="19"/>
        <v>-1.9006868108902662E-4</v>
      </c>
      <c r="EH28" s="40">
        <f t="shared" si="20"/>
        <v>-1.9243822706522347E-4</v>
      </c>
      <c r="EI28" s="40">
        <f t="shared" si="21"/>
        <v>-2.5142482309555952E-4</v>
      </c>
      <c r="EJ28" s="40">
        <f t="shared" si="22"/>
        <v>-2.475922807781023E-4</v>
      </c>
      <c r="EK28" s="40">
        <f t="shared" si="23"/>
        <v>-2.5227732843471337E-4</v>
      </c>
      <c r="EL28" s="40">
        <f t="shared" si="24"/>
        <v>-1.9109524779192116E-4</v>
      </c>
      <c r="EM28" s="40">
        <f t="shared" si="25"/>
        <v>-2.199850453682893E-4</v>
      </c>
      <c r="EN28" s="40">
        <f t="shared" si="26"/>
        <v>-1.908230161169707E-4</v>
      </c>
      <c r="EO28" s="17"/>
      <c r="EP28" s="13"/>
      <c r="EQ28" s="13"/>
      <c r="ER28" s="13"/>
      <c r="ES28" s="13"/>
      <c r="ET28" s="13"/>
      <c r="EU28" s="13"/>
      <c r="EV28" s="13"/>
    </row>
    <row r="29" spans="1:152" x14ac:dyDescent="0.3">
      <c r="A29" s="15" t="s">
        <v>196</v>
      </c>
      <c r="B29" s="17">
        <v>11490.87175</v>
      </c>
      <c r="C29" s="17">
        <v>98.554505778999996</v>
      </c>
      <c r="D29" s="17">
        <v>194.31939896</v>
      </c>
      <c r="E29" s="17">
        <v>1745.7791668</v>
      </c>
      <c r="F29" s="17">
        <v>1735.3564386999999</v>
      </c>
      <c r="G29" s="17">
        <v>37.418988659999997</v>
      </c>
      <c r="H29" s="17">
        <v>1769.8938062</v>
      </c>
      <c r="I29" s="17">
        <v>205.82823338</v>
      </c>
      <c r="J29" s="17">
        <v>7.6098477047999999</v>
      </c>
      <c r="K29" s="17">
        <v>49.211287517000002</v>
      </c>
      <c r="L29" s="17">
        <v>14.132573787</v>
      </c>
      <c r="M29" s="17">
        <v>4.4562840000000002E-4</v>
      </c>
      <c r="N29" s="17">
        <v>140.72175066</v>
      </c>
      <c r="O29" s="17">
        <v>2.7688120999999999E-3</v>
      </c>
      <c r="P29" s="17">
        <v>2.9270748999999999E-3</v>
      </c>
      <c r="Q29" s="17">
        <v>27.688937773999999</v>
      </c>
      <c r="R29" s="5">
        <v>7.4815720000000001E-4</v>
      </c>
      <c r="S29" s="17">
        <v>19.085021996999998</v>
      </c>
      <c r="T29" s="17">
        <v>9.4338017126999993</v>
      </c>
      <c r="U29" s="17">
        <v>2.6035256288999999</v>
      </c>
      <c r="V29" s="17">
        <v>4.9756575999999999E-3</v>
      </c>
      <c r="W29" s="17">
        <v>6.1927537900000003E-2</v>
      </c>
      <c r="X29" s="17">
        <v>4.0436048400000001E-2</v>
      </c>
      <c r="Y29" s="17">
        <v>7.0876158412999999</v>
      </c>
      <c r="Z29" s="17">
        <v>0.1020739224</v>
      </c>
      <c r="AA29" s="17">
        <v>2.7661213147999999</v>
      </c>
      <c r="AC29" s="28" t="s">
        <v>196</v>
      </c>
      <c r="AD29" s="28">
        <v>0</v>
      </c>
      <c r="AE29" s="28">
        <v>98.152711919116697</v>
      </c>
      <c r="AF29" s="28">
        <v>7.60874272573108</v>
      </c>
      <c r="AG29" s="28">
        <v>205.79822589449699</v>
      </c>
      <c r="AH29" s="28">
        <v>205.79822589449699</v>
      </c>
      <c r="AI29" s="28">
        <v>86.469547727855897</v>
      </c>
      <c r="AJ29" s="28">
        <v>0</v>
      </c>
      <c r="AK29" s="28">
        <v>49.203852403753601</v>
      </c>
      <c r="AL29" s="28">
        <v>0.10205927800801</v>
      </c>
      <c r="AM29" s="28">
        <v>14.1305516923118</v>
      </c>
      <c r="AN29" s="28">
        <v>1.0694314664484E-4</v>
      </c>
      <c r="AO29" s="28">
        <v>3.3865281183110299E-4</v>
      </c>
      <c r="AP29" s="28">
        <v>541.51840785369996</v>
      </c>
      <c r="AQ29" s="28">
        <v>11489.089715755799</v>
      </c>
      <c r="AR29" s="28">
        <v>147.10128233350301</v>
      </c>
      <c r="AS29" s="28">
        <v>56.049743447046403</v>
      </c>
      <c r="AT29" s="28">
        <v>92.158006999491306</v>
      </c>
      <c r="AU29" s="28">
        <v>2.7657380536649399</v>
      </c>
      <c r="AV29" s="28">
        <v>0</v>
      </c>
      <c r="AW29" s="28">
        <v>0</v>
      </c>
      <c r="AX29" s="28">
        <v>140.70136139137301</v>
      </c>
      <c r="AY29" s="28">
        <v>140.70136139137301</v>
      </c>
      <c r="AZ29" s="28">
        <v>87.886426478653803</v>
      </c>
      <c r="BA29" s="28">
        <v>0</v>
      </c>
      <c r="BB29" s="28">
        <v>1.1073476044287001E-3</v>
      </c>
      <c r="BC29" s="28">
        <v>1.3841836626879501E-3</v>
      </c>
      <c r="BD29" s="28">
        <v>0</v>
      </c>
      <c r="BE29" s="28">
        <v>18.8721984238896</v>
      </c>
      <c r="BF29" s="28">
        <v>5.3761066316024797</v>
      </c>
      <c r="BG29" s="28">
        <v>0</v>
      </c>
      <c r="BH29" s="28">
        <v>202.02842958884199</v>
      </c>
      <c r="BI29" s="28">
        <v>24.2648889615017</v>
      </c>
      <c r="BJ29" s="28">
        <v>9.6586278484542796E-4</v>
      </c>
      <c r="BK29" s="28">
        <v>1.9609891529842301E-3</v>
      </c>
      <c r="BL29" s="28">
        <v>0</v>
      </c>
      <c r="BM29" s="28">
        <v>123.728538828116</v>
      </c>
      <c r="BN29" s="28">
        <v>27.684802427640999</v>
      </c>
      <c r="BO29" s="28">
        <v>98.539075225780806</v>
      </c>
      <c r="BP29" s="28">
        <v>0</v>
      </c>
      <c r="BQ29" s="28">
        <v>3.0672411174347003E-4</v>
      </c>
      <c r="BR29" s="28">
        <v>4.4138403424659798E-4</v>
      </c>
      <c r="BS29" s="28">
        <v>1923.1375361144601</v>
      </c>
      <c r="BT29" s="28">
        <v>174.85848872986099</v>
      </c>
      <c r="BU29" s="28">
        <v>19.4287740536274</v>
      </c>
      <c r="BV29" s="28">
        <v>194.28726278348901</v>
      </c>
      <c r="BW29" s="28">
        <v>0.15101861694419499</v>
      </c>
      <c r="BX29" s="28">
        <v>53.832792080733199</v>
      </c>
      <c r="BY29" s="28">
        <v>0</v>
      </c>
      <c r="BZ29" s="28">
        <v>2.6031320962242499</v>
      </c>
      <c r="CA29" s="28">
        <v>4.9751218929550197E-3</v>
      </c>
      <c r="CB29" s="28">
        <v>6.1921432277147401E-2</v>
      </c>
      <c r="CC29" s="28">
        <v>4.0431253113149698E-2</v>
      </c>
      <c r="CD29" s="28">
        <v>7.0865139020596599</v>
      </c>
      <c r="CE29" s="28">
        <v>0.190860246212184</v>
      </c>
      <c r="CF29" s="28">
        <v>174.331600793505</v>
      </c>
      <c r="CG29" s="28">
        <v>0.17350929274624199</v>
      </c>
      <c r="CH29" s="28">
        <v>5.1445255117754298</v>
      </c>
      <c r="CI29" s="28">
        <v>96.802965317989205</v>
      </c>
      <c r="CJ29" s="28">
        <v>0.15615786936512299</v>
      </c>
      <c r="CK29" s="28">
        <v>0</v>
      </c>
      <c r="CL29" s="28">
        <v>2.7683620030093001E-4</v>
      </c>
      <c r="CM29" s="28">
        <v>16.779207706256098</v>
      </c>
      <c r="CN29" s="28">
        <v>1745.51199989253</v>
      </c>
      <c r="CO29" s="28">
        <v>1735.0900379817199</v>
      </c>
      <c r="CP29" s="28">
        <v>10.421961910812</v>
      </c>
      <c r="CQ29" s="28">
        <v>0.19606526729388099</v>
      </c>
      <c r="CR29" s="28">
        <v>0</v>
      </c>
      <c r="CS29" s="28">
        <v>42.454499298158602</v>
      </c>
      <c r="CT29" s="28">
        <v>1.6309903454091501</v>
      </c>
      <c r="CU29" s="28">
        <v>641.51135755441305</v>
      </c>
      <c r="CV29" s="28">
        <v>2.60263175140682</v>
      </c>
      <c r="CW29" s="28">
        <v>3.29668257951796</v>
      </c>
      <c r="CX29" s="28">
        <v>916.44677246647598</v>
      </c>
      <c r="CY29" s="28">
        <v>22.152524735806299</v>
      </c>
      <c r="CZ29" s="28">
        <v>0.58992846488863804</v>
      </c>
      <c r="DA29" s="28">
        <v>7.1138843098155098</v>
      </c>
      <c r="DB29" s="28">
        <v>0</v>
      </c>
      <c r="DC29" s="28">
        <v>37.413961128545999</v>
      </c>
      <c r="DD29" s="28">
        <v>0.69058444435408095</v>
      </c>
      <c r="DE29" s="28">
        <v>0</v>
      </c>
      <c r="DF29" s="28">
        <v>0</v>
      </c>
      <c r="DG29" s="28">
        <v>29.754219523418399</v>
      </c>
      <c r="DH29" s="28">
        <v>19.082418869786199</v>
      </c>
      <c r="DI29" s="28">
        <v>2.3662381193820599</v>
      </c>
      <c r="DJ29" s="28">
        <v>1769.6345673815099</v>
      </c>
      <c r="DK29" s="28">
        <v>9.4324576174039407</v>
      </c>
      <c r="DL29" s="28">
        <v>10.234936739596099</v>
      </c>
      <c r="DN29" s="26">
        <f t="shared" si="0"/>
        <v>1.086742749922706</v>
      </c>
      <c r="DO29" s="40">
        <f t="shared" si="1"/>
        <v>-1.5508259799357574E-4</v>
      </c>
      <c r="DP29" s="40">
        <f t="shared" si="2"/>
        <v>-1.5656872404993369E-4</v>
      </c>
      <c r="DQ29" s="40">
        <f t="shared" si="3"/>
        <v>-1.6537811810339923E-4</v>
      </c>
      <c r="DR29" s="40">
        <f t="shared" si="4"/>
        <v>-1.5303591230255228E-4</v>
      </c>
      <c r="DS29" s="40">
        <f t="shared" si="5"/>
        <v>-1.5351354473296458E-4</v>
      </c>
      <c r="DT29" s="40">
        <f t="shared" si="6"/>
        <v>-1.3435775882878631E-4</v>
      </c>
      <c r="DU29" s="40">
        <f t="shared" si="7"/>
        <v>-1.4647139708718845E-4</v>
      </c>
      <c r="DV29" s="40">
        <f t="shared" si="8"/>
        <v>-1.4578896689846398E-4</v>
      </c>
      <c r="DW29" s="40">
        <f t="shared" si="9"/>
        <v>-1.4520383479198312E-4</v>
      </c>
      <c r="DX29" s="40">
        <f t="shared" si="10"/>
        <v>-1.5108552573092537E-4</v>
      </c>
      <c r="DY29" s="40">
        <f t="shared" si="11"/>
        <v>-1.4308042672741094E-4</v>
      </c>
      <c r="DZ29" s="40">
        <f t="shared" si="12"/>
        <v>-7.2799498544130666E-5</v>
      </c>
      <c r="EA29" s="40">
        <f t="shared" si="13"/>
        <v>-1.4489066922034066E-4</v>
      </c>
      <c r="EB29" s="40">
        <f t="shared" si="14"/>
        <v>-1.605860442534514E-4</v>
      </c>
      <c r="EC29" s="40">
        <f t="shared" si="15"/>
        <v>-7.6172348832586218E-5</v>
      </c>
      <c r="ED29" s="40">
        <f t="shared" si="16"/>
        <v>-1.4935012649286346E-4</v>
      </c>
      <c r="EE29" s="40">
        <f t="shared" si="17"/>
        <v>-6.5566447709059091E-5</v>
      </c>
      <c r="EF29" s="40">
        <f t="shared" si="18"/>
        <v>-1.3639634338427132E-4</v>
      </c>
      <c r="EG29" s="40">
        <f t="shared" si="19"/>
        <v>-1.4247652611239009E-4</v>
      </c>
      <c r="EH29" s="40">
        <f t="shared" si="20"/>
        <v>-1.5115375527004524E-4</v>
      </c>
      <c r="EI29" s="40">
        <f t="shared" si="21"/>
        <v>-1.0766557670289611E-4</v>
      </c>
      <c r="EJ29" s="40">
        <f t="shared" si="22"/>
        <v>-9.8593017898780896E-5</v>
      </c>
      <c r="EK29" s="40">
        <f t="shared" si="23"/>
        <v>-1.1858940326875111E-4</v>
      </c>
      <c r="EL29" s="40">
        <f t="shared" si="24"/>
        <v>-1.5547389489126858E-4</v>
      </c>
      <c r="EM29" s="40">
        <f t="shared" si="25"/>
        <v>-1.4346849465250012E-4</v>
      </c>
      <c r="EN29" s="40">
        <f t="shared" si="26"/>
        <v>-1.3855543247847516E-4</v>
      </c>
      <c r="EO29" s="17"/>
      <c r="EP29" s="13"/>
      <c r="EQ29" s="13"/>
      <c r="ER29" s="13"/>
      <c r="ES29" s="13"/>
      <c r="ET29" s="13"/>
      <c r="EU29" s="13"/>
      <c r="EV29" s="13"/>
    </row>
    <row r="30" spans="1:152" x14ac:dyDescent="0.3">
      <c r="A30" s="15" t="s">
        <v>197</v>
      </c>
      <c r="B30" s="17">
        <v>68147.926315000004</v>
      </c>
      <c r="C30" s="17">
        <v>467.30775181000001</v>
      </c>
      <c r="D30" s="17">
        <v>898.45590160999996</v>
      </c>
      <c r="E30" s="17">
        <v>10544.598421999999</v>
      </c>
      <c r="F30" s="17">
        <v>10544.598421999999</v>
      </c>
      <c r="G30" s="17">
        <v>335.35241865</v>
      </c>
      <c r="H30" s="17">
        <v>10316.267929</v>
      </c>
      <c r="I30" s="17">
        <v>1278.6142963</v>
      </c>
      <c r="J30" s="17">
        <v>47.272709374999998</v>
      </c>
      <c r="K30" s="17">
        <v>287.38803775000002</v>
      </c>
      <c r="L30" s="17">
        <v>87.792180414000001</v>
      </c>
      <c r="M30" s="17">
        <v>2.5379918000000001E-3</v>
      </c>
      <c r="N30" s="17">
        <v>874.16984805000004</v>
      </c>
      <c r="O30" s="17">
        <v>1.7660920699999999E-2</v>
      </c>
      <c r="P30" s="17">
        <v>1.8407413599999999E-2</v>
      </c>
      <c r="Q30" s="17">
        <v>170.33183797999999</v>
      </c>
      <c r="R30" s="17">
        <v>2.2404983000000002E-3</v>
      </c>
      <c r="S30" s="17">
        <v>118.55696485999999</v>
      </c>
      <c r="T30" s="17">
        <v>58.603165314000002</v>
      </c>
      <c r="U30" s="17">
        <v>15.765076111999999</v>
      </c>
      <c r="V30" s="17">
        <v>2.26809673E-2</v>
      </c>
      <c r="W30" s="17">
        <v>0.3665729519</v>
      </c>
      <c r="X30" s="17">
        <v>0.2303319268</v>
      </c>
      <c r="Y30" s="17">
        <v>43.719246853000001</v>
      </c>
      <c r="Z30" s="17">
        <v>0.77396160219999999</v>
      </c>
      <c r="AA30" s="17">
        <v>17.183258042999999</v>
      </c>
      <c r="AC30" s="28" t="s">
        <v>197</v>
      </c>
      <c r="AD30" s="28">
        <v>0</v>
      </c>
      <c r="AE30" s="28">
        <v>561.611838843182</v>
      </c>
      <c r="AF30" s="28">
        <v>47.255476521928401</v>
      </c>
      <c r="AG30" s="28">
        <v>1278.14789072034</v>
      </c>
      <c r="AH30" s="28">
        <v>1278.14789072034</v>
      </c>
      <c r="AI30" s="28">
        <v>494.76413793200902</v>
      </c>
      <c r="AJ30" s="28">
        <v>0</v>
      </c>
      <c r="AK30" s="28">
        <v>287.28325078462098</v>
      </c>
      <c r="AL30" s="28">
        <v>0.77358056636535999</v>
      </c>
      <c r="AM30" s="28">
        <v>87.760173640337399</v>
      </c>
      <c r="AN30" s="28">
        <v>6.0871395470604099E-4</v>
      </c>
      <c r="AO30" s="28">
        <v>1.9275983210701199E-3</v>
      </c>
      <c r="AP30" s="28">
        <v>3098.4686691764</v>
      </c>
      <c r="AQ30" s="28">
        <v>68119.761528684801</v>
      </c>
      <c r="AR30" s="28">
        <v>841.68741218981802</v>
      </c>
      <c r="AS30" s="28">
        <v>320.70639735562702</v>
      </c>
      <c r="AT30" s="28">
        <v>527.309956648092</v>
      </c>
      <c r="AU30" s="28">
        <v>17.176977435908299</v>
      </c>
      <c r="AV30" s="28">
        <v>0</v>
      </c>
      <c r="AW30" s="28">
        <v>0</v>
      </c>
      <c r="AX30" s="28">
        <v>873.85115764744705</v>
      </c>
      <c r="AY30" s="28">
        <v>873.85115764744705</v>
      </c>
      <c r="AZ30" s="28">
        <v>502.87001888095102</v>
      </c>
      <c r="BA30" s="28">
        <v>0</v>
      </c>
      <c r="BB30" s="28">
        <v>7.0606422975082201E-3</v>
      </c>
      <c r="BC30" s="28">
        <v>8.8257623253691301E-3</v>
      </c>
      <c r="BD30" s="28">
        <v>0</v>
      </c>
      <c r="BE30" s="28">
        <v>107.983205853976</v>
      </c>
      <c r="BF30" s="28">
        <v>30.761224519186602</v>
      </c>
      <c r="BG30" s="28">
        <v>0</v>
      </c>
      <c r="BH30" s="28">
        <v>1155.9692528061</v>
      </c>
      <c r="BI30" s="28">
        <v>138.839147097736</v>
      </c>
      <c r="BJ30" s="28">
        <v>6.0704239399901796E-3</v>
      </c>
      <c r="BK30" s="28">
        <v>1.23248009909775E-2</v>
      </c>
      <c r="BL30" s="28">
        <v>0</v>
      </c>
      <c r="BM30" s="28">
        <v>707.95060338335497</v>
      </c>
      <c r="BN30" s="28">
        <v>170.269624618606</v>
      </c>
      <c r="BO30" s="28">
        <v>467.092122929722</v>
      </c>
      <c r="BP30" s="28">
        <v>0</v>
      </c>
      <c r="BQ30" s="28">
        <v>9.1799810490693703E-4</v>
      </c>
      <c r="BR30" s="28">
        <v>1.3210169447246099E-3</v>
      </c>
      <c r="BS30" s="28">
        <v>11195.025649233599</v>
      </c>
      <c r="BT30" s="28">
        <v>808.18132964720598</v>
      </c>
      <c r="BU30" s="28">
        <v>89.797920772499495</v>
      </c>
      <c r="BV30" s="28">
        <v>897.97925041970495</v>
      </c>
      <c r="BW30" s="28">
        <v>0.86410444421014398</v>
      </c>
      <c r="BX30" s="28">
        <v>308.02177864443303</v>
      </c>
      <c r="BY30" s="28">
        <v>0</v>
      </c>
      <c r="BZ30" s="28">
        <v>15.759321581706001</v>
      </c>
      <c r="CA30" s="28">
        <v>2.2665958198735601E-2</v>
      </c>
      <c r="CB30" s="28">
        <v>0.36632980146629401</v>
      </c>
      <c r="CC30" s="28">
        <v>0.230179164271406</v>
      </c>
      <c r="CD30" s="28">
        <v>43.703180161047598</v>
      </c>
      <c r="CE30" s="28">
        <v>1.15946578371555</v>
      </c>
      <c r="CF30" s="28">
        <v>997.49371843119002</v>
      </c>
      <c r="CG30" s="28">
        <v>1.05405980753649</v>
      </c>
      <c r="CH30" s="28">
        <v>31.252872887007602</v>
      </c>
      <c r="CI30" s="28">
        <v>588.07464861081201</v>
      </c>
      <c r="CJ30" s="28">
        <v>0.94865369257648702</v>
      </c>
      <c r="CK30" s="28">
        <v>0</v>
      </c>
      <c r="CL30" s="28">
        <v>1.76515630990371E-3</v>
      </c>
      <c r="CM30" s="28">
        <v>101.93288292906</v>
      </c>
      <c r="CN30" s="28">
        <v>10540.599644887399</v>
      </c>
      <c r="CO30" s="28">
        <v>10540.599644887399</v>
      </c>
      <c r="CP30" s="28">
        <v>0</v>
      </c>
      <c r="CQ30" s="28">
        <v>1.1910882461680901</v>
      </c>
      <c r="CR30" s="28">
        <v>0</v>
      </c>
      <c r="CS30" s="28">
        <v>257.90923394897402</v>
      </c>
      <c r="CT30" s="28">
        <v>9.9081656552963295</v>
      </c>
      <c r="CU30" s="28">
        <v>3897.15961617531</v>
      </c>
      <c r="CV30" s="28">
        <v>15.8108956497296</v>
      </c>
      <c r="CW30" s="28">
        <v>20.027142413068901</v>
      </c>
      <c r="CX30" s="28">
        <v>5567.3706669532603</v>
      </c>
      <c r="CY30" s="28">
        <v>126.753129925561</v>
      </c>
      <c r="CZ30" s="28">
        <v>3.5838015763047202</v>
      </c>
      <c r="DA30" s="28">
        <v>43.216450558596101</v>
      </c>
      <c r="DB30" s="28">
        <v>0</v>
      </c>
      <c r="DC30" s="28">
        <v>335.22078246002701</v>
      </c>
      <c r="DD30" s="28">
        <v>3.9514001276394701</v>
      </c>
      <c r="DE30" s="28">
        <v>0</v>
      </c>
      <c r="DF30" s="28">
        <v>0</v>
      </c>
      <c r="DG30" s="28">
        <v>170.248680876511</v>
      </c>
      <c r="DH30" s="28">
        <v>118.513667936261</v>
      </c>
      <c r="DI30" s="28">
        <v>13.5391929436928</v>
      </c>
      <c r="DJ30" s="28">
        <v>10312.5035470163</v>
      </c>
      <c r="DK30" s="28">
        <v>58.581772149628797</v>
      </c>
      <c r="DL30" s="28">
        <v>58.562442287021902</v>
      </c>
      <c r="DN30" s="26">
        <f t="shared" si="0"/>
        <v>1.0855778713862976</v>
      </c>
      <c r="DO30" s="40">
        <f t="shared" si="1"/>
        <v>-4.1328897059929483E-4</v>
      </c>
      <c r="DP30" s="40">
        <f t="shared" si="2"/>
        <v>-4.6142799780836825E-4</v>
      </c>
      <c r="DQ30" s="40">
        <f t="shared" si="3"/>
        <v>-5.3052263270891766E-4</v>
      </c>
      <c r="DR30" s="40">
        <f t="shared" si="4"/>
        <v>-3.7922516842906308E-4</v>
      </c>
      <c r="DS30" s="40">
        <f t="shared" si="5"/>
        <v>-3.7922516842906308E-4</v>
      </c>
      <c r="DT30" s="40">
        <f t="shared" si="6"/>
        <v>-3.9253090973045854E-4</v>
      </c>
      <c r="DU30" s="40">
        <f t="shared" si="7"/>
        <v>-3.6489765578086536E-4</v>
      </c>
      <c r="DV30" s="40">
        <f t="shared" si="8"/>
        <v>-3.6477425679475164E-4</v>
      </c>
      <c r="DW30" s="40">
        <f t="shared" si="9"/>
        <v>-3.6454126068582836E-4</v>
      </c>
      <c r="DX30" s="40">
        <f t="shared" si="10"/>
        <v>-3.646183960871855E-4</v>
      </c>
      <c r="DY30" s="40">
        <f t="shared" si="11"/>
        <v>-3.6457431073778728E-4</v>
      </c>
      <c r="DZ30" s="40">
        <f t="shared" si="12"/>
        <v>-6.6175321127489109E-4</v>
      </c>
      <c r="EA30" s="40">
        <f t="shared" si="13"/>
        <v>-3.6456348072847307E-4</v>
      </c>
      <c r="EB30" s="40">
        <f t="shared" si="14"/>
        <v>-5.2997051387803002E-4</v>
      </c>
      <c r="EC30" s="40">
        <f t="shared" si="15"/>
        <v>-6.6216087154791323E-4</v>
      </c>
      <c r="ED30" s="40">
        <f t="shared" si="16"/>
        <v>-3.6524798964061877E-4</v>
      </c>
      <c r="EE30" s="40">
        <f t="shared" si="17"/>
        <v>-6.6201807359257529E-4</v>
      </c>
      <c r="EF30" s="40">
        <f t="shared" si="18"/>
        <v>-3.6519932667068982E-4</v>
      </c>
      <c r="EG30" s="40">
        <f t="shared" si="19"/>
        <v>-3.6505134588854196E-4</v>
      </c>
      <c r="EH30" s="40">
        <f t="shared" si="20"/>
        <v>-3.6501760303068353E-4</v>
      </c>
      <c r="EI30" s="40">
        <f t="shared" si="21"/>
        <v>-6.6174872816819846E-4</v>
      </c>
      <c r="EJ30" s="40">
        <f t="shared" si="22"/>
        <v>-6.6330707829287969E-4</v>
      </c>
      <c r="EK30" s="40">
        <f t="shared" si="23"/>
        <v>-6.6322776315177611E-4</v>
      </c>
      <c r="EL30" s="40">
        <f t="shared" si="24"/>
        <v>-3.6749699752206043E-4</v>
      </c>
      <c r="EM30" s="40">
        <f t="shared" si="25"/>
        <v>-4.9231878371859333E-4</v>
      </c>
      <c r="EN30" s="40">
        <f t="shared" si="26"/>
        <v>-3.6550734883821498E-4</v>
      </c>
      <c r="EO30" s="17"/>
      <c r="EP30" s="13"/>
      <c r="EQ30" s="13"/>
      <c r="ER30" s="13"/>
      <c r="ES30" s="13"/>
      <c r="ET30" s="13"/>
      <c r="EU30" s="13"/>
      <c r="EV30" s="13"/>
    </row>
    <row r="31" spans="1:152" x14ac:dyDescent="0.3">
      <c r="A31" s="15" t="s">
        <v>198</v>
      </c>
      <c r="B31" s="17">
        <v>21069.550383000002</v>
      </c>
      <c r="C31" s="17">
        <v>185.64775037999999</v>
      </c>
      <c r="D31" s="17">
        <v>419.76406842</v>
      </c>
      <c r="E31" s="17">
        <v>3332.4742093999998</v>
      </c>
      <c r="F31" s="17">
        <v>3322.0375448</v>
      </c>
      <c r="G31" s="17">
        <v>67.949265021000002</v>
      </c>
      <c r="H31" s="17">
        <v>3178.3199399</v>
      </c>
      <c r="I31" s="17">
        <v>338.30395315999999</v>
      </c>
      <c r="J31" s="17">
        <v>12.507711981</v>
      </c>
      <c r="K31" s="17">
        <v>88.154548348999995</v>
      </c>
      <c r="L31" s="17">
        <v>23.228606493000001</v>
      </c>
      <c r="M31" s="17">
        <v>5.6895250000000002E-4</v>
      </c>
      <c r="N31" s="17">
        <v>231.29346251999999</v>
      </c>
      <c r="O31" s="17">
        <v>5.9055167000000002E-3</v>
      </c>
      <c r="P31" s="17">
        <v>4.1264687000000001E-3</v>
      </c>
      <c r="Q31" s="17">
        <v>46.174226095999998</v>
      </c>
      <c r="R31" s="17">
        <v>5.0226209999999999E-4</v>
      </c>
      <c r="S31" s="17">
        <v>31.368545447999999</v>
      </c>
      <c r="T31" s="17">
        <v>15.505589257</v>
      </c>
      <c r="U31" s="17">
        <v>4.4412151503999997</v>
      </c>
      <c r="V31" s="17">
        <v>1.18909905E-2</v>
      </c>
      <c r="W31" s="17">
        <v>0.1162088781</v>
      </c>
      <c r="X31" s="17">
        <v>7.9883920400000002E-2</v>
      </c>
      <c r="Y31" s="17">
        <v>11.777962283000001</v>
      </c>
      <c r="Z31" s="17">
        <v>0.2145968624</v>
      </c>
      <c r="AA31" s="17">
        <v>4.5464542958000003</v>
      </c>
      <c r="AC31" s="28" t="s">
        <v>198</v>
      </c>
      <c r="AD31" s="28">
        <v>0</v>
      </c>
      <c r="AE31" s="28">
        <v>180.30945944306001</v>
      </c>
      <c r="AF31" s="28">
        <v>12.501698004731701</v>
      </c>
      <c r="AG31" s="28">
        <v>338.14134297972703</v>
      </c>
      <c r="AH31" s="28">
        <v>338.14134297972703</v>
      </c>
      <c r="AI31" s="28">
        <v>158.84744022332401</v>
      </c>
      <c r="AJ31" s="28">
        <v>0</v>
      </c>
      <c r="AK31" s="28">
        <v>88.108915159857702</v>
      </c>
      <c r="AL31" s="28">
        <v>0.214473217499595</v>
      </c>
      <c r="AM31" s="28">
        <v>23.217434625744598</v>
      </c>
      <c r="AN31" s="28">
        <v>1.3645130463246099E-4</v>
      </c>
      <c r="AO31" s="28">
        <v>4.32094914146508E-4</v>
      </c>
      <c r="AP31" s="28">
        <v>994.78530152700898</v>
      </c>
      <c r="AQ31" s="28">
        <v>21058.8887142491</v>
      </c>
      <c r="AR31" s="28">
        <v>270.22974081736402</v>
      </c>
      <c r="AS31" s="28">
        <v>102.96505042296501</v>
      </c>
      <c r="AT31" s="28">
        <v>169.29661023757899</v>
      </c>
      <c r="AU31" s="28">
        <v>4.5442723168810097</v>
      </c>
      <c r="AV31" s="28">
        <v>0</v>
      </c>
      <c r="AW31" s="28">
        <v>0</v>
      </c>
      <c r="AX31" s="28">
        <v>231.182255044496</v>
      </c>
      <c r="AY31" s="28">
        <v>231.182255044496</v>
      </c>
      <c r="AZ31" s="28">
        <v>161.449974094683</v>
      </c>
      <c r="BA31" s="28">
        <v>0</v>
      </c>
      <c r="BB31" s="28">
        <v>2.3609391363189698E-3</v>
      </c>
      <c r="BC31" s="28">
        <v>2.95117570471611E-3</v>
      </c>
      <c r="BD31" s="28">
        <v>0</v>
      </c>
      <c r="BE31" s="28">
        <v>34.668765186606102</v>
      </c>
      <c r="BF31" s="28">
        <v>9.8761078506178901</v>
      </c>
      <c r="BG31" s="28">
        <v>0</v>
      </c>
      <c r="BH31" s="28">
        <v>371.13200643714401</v>
      </c>
      <c r="BI31" s="28">
        <v>44.575328228885702</v>
      </c>
      <c r="BJ31" s="28">
        <v>1.3607602666600501E-3</v>
      </c>
      <c r="BK31" s="28">
        <v>2.7627556015586601E-3</v>
      </c>
      <c r="BL31" s="28">
        <v>0</v>
      </c>
      <c r="BM31" s="28">
        <v>227.292535862828</v>
      </c>
      <c r="BN31" s="28">
        <v>46.151728008787899</v>
      </c>
      <c r="BO31" s="28">
        <v>185.559683442314</v>
      </c>
      <c r="BP31" s="28">
        <v>0</v>
      </c>
      <c r="BQ31" s="28">
        <v>2.05779510915634E-4</v>
      </c>
      <c r="BR31" s="28">
        <v>2.9612082073667402E-4</v>
      </c>
      <c r="BS31" s="28">
        <v>3460.0643282586202</v>
      </c>
      <c r="BT31" s="28">
        <v>377.570969030085</v>
      </c>
      <c r="BU31" s="28">
        <v>41.952356667935902</v>
      </c>
      <c r="BV31" s="28">
        <v>419.52332569802098</v>
      </c>
      <c r="BW31" s="28">
        <v>0.27742679215266403</v>
      </c>
      <c r="BX31" s="28">
        <v>98.892563859827106</v>
      </c>
      <c r="BY31" s="28">
        <v>0</v>
      </c>
      <c r="BZ31" s="28">
        <v>4.4390091348833902</v>
      </c>
      <c r="CA31" s="28">
        <v>1.18822766307114E-2</v>
      </c>
      <c r="CB31" s="28">
        <v>0.116123877563848</v>
      </c>
      <c r="CC31" s="28">
        <v>7.9825484386832596E-2</v>
      </c>
      <c r="CD31" s="28">
        <v>11.772229876926501</v>
      </c>
      <c r="CE31" s="28">
        <v>0.36524204400691801</v>
      </c>
      <c r="CF31" s="28">
        <v>320.25236689435701</v>
      </c>
      <c r="CG31" s="28">
        <v>0.332038147251142</v>
      </c>
      <c r="CH31" s="28">
        <v>9.8449333406590398</v>
      </c>
      <c r="CI31" s="28">
        <v>185.248658328517</v>
      </c>
      <c r="CJ31" s="28">
        <v>0.29883417534378398</v>
      </c>
      <c r="CK31" s="28">
        <v>0</v>
      </c>
      <c r="CL31" s="28">
        <v>5.9023420084119798E-4</v>
      </c>
      <c r="CM31" s="28">
        <v>32.109747444005301</v>
      </c>
      <c r="CN31" s="28">
        <v>3330.8103038048198</v>
      </c>
      <c r="CO31" s="28">
        <v>3320.3814376904102</v>
      </c>
      <c r="CP31" s="28">
        <v>10.4288661144088</v>
      </c>
      <c r="CQ31" s="28">
        <v>0.375203080161707</v>
      </c>
      <c r="CR31" s="28">
        <v>0</v>
      </c>
      <c r="CS31" s="28">
        <v>81.243650568912102</v>
      </c>
      <c r="CT31" s="28">
        <v>3.1211588034246001</v>
      </c>
      <c r="CU31" s="28">
        <v>1227.63947089661</v>
      </c>
      <c r="CV31" s="28">
        <v>4.9805724022021503</v>
      </c>
      <c r="CW31" s="28">
        <v>6.3087241314271898</v>
      </c>
      <c r="CX31" s="28">
        <v>1753.77071086039</v>
      </c>
      <c r="CY31" s="28">
        <v>40.694968569180197</v>
      </c>
      <c r="CZ31" s="28">
        <v>1.12892982089536</v>
      </c>
      <c r="DA31" s="28">
        <v>13.613563646602399</v>
      </c>
      <c r="DB31" s="28">
        <v>0</v>
      </c>
      <c r="DC31" s="28">
        <v>67.916387164515598</v>
      </c>
      <c r="DD31" s="28">
        <v>1.2686250935136301</v>
      </c>
      <c r="DE31" s="28">
        <v>0</v>
      </c>
      <c r="DF31" s="28">
        <v>0</v>
      </c>
      <c r="DG31" s="28">
        <v>54.659515111760598</v>
      </c>
      <c r="DH31" s="28">
        <v>31.3534669879201</v>
      </c>
      <c r="DI31" s="28">
        <v>4.3468532207783701</v>
      </c>
      <c r="DJ31" s="28">
        <v>3176.6718329667501</v>
      </c>
      <c r="DK31" s="28">
        <v>15.4981371465179</v>
      </c>
      <c r="DL31" s="28">
        <v>18.801891531826101</v>
      </c>
      <c r="DN31" s="26">
        <f t="shared" si="0"/>
        <v>1.089210504009539</v>
      </c>
      <c r="DO31" s="40">
        <f t="shared" si="1"/>
        <v>-5.0602260404681828E-4</v>
      </c>
      <c r="DP31" s="40">
        <f t="shared" si="2"/>
        <v>-4.7437654108779169E-4</v>
      </c>
      <c r="DQ31" s="40">
        <f t="shared" si="3"/>
        <v>-5.7351912679229106E-4</v>
      </c>
      <c r="DR31" s="40">
        <f t="shared" si="4"/>
        <v>-4.9930036682252986E-4</v>
      </c>
      <c r="DS31" s="40">
        <f t="shared" si="5"/>
        <v>-4.9852149087903092E-4</v>
      </c>
      <c r="DT31" s="40">
        <f t="shared" si="6"/>
        <v>-4.8385889787392543E-4</v>
      </c>
      <c r="DU31" s="40">
        <f t="shared" si="7"/>
        <v>-5.1854657945535419E-4</v>
      </c>
      <c r="DV31" s="40">
        <f t="shared" si="8"/>
        <v>-4.8066296226830527E-4</v>
      </c>
      <c r="DW31" s="40">
        <f t="shared" si="9"/>
        <v>-4.8082145459017338E-4</v>
      </c>
      <c r="DX31" s="40">
        <f t="shared" si="10"/>
        <v>-5.1764985468059595E-4</v>
      </c>
      <c r="DY31" s="40">
        <f t="shared" si="11"/>
        <v>-4.8095296886489146E-4</v>
      </c>
      <c r="DZ31" s="40">
        <f t="shared" si="12"/>
        <v>-7.1408636227286086E-4</v>
      </c>
      <c r="EA31" s="40">
        <f t="shared" si="13"/>
        <v>-4.8080682563335456E-4</v>
      </c>
      <c r="EB31" s="40">
        <f t="shared" si="14"/>
        <v>-5.363896648911832E-4</v>
      </c>
      <c r="EC31" s="40">
        <f t="shared" si="15"/>
        <v>-7.1558322526236247E-4</v>
      </c>
      <c r="ED31" s="40">
        <f t="shared" si="16"/>
        <v>-4.8724340642600233E-4</v>
      </c>
      <c r="EE31" s="40">
        <f t="shared" si="17"/>
        <v>-7.2027801359477556E-4</v>
      </c>
      <c r="EF31" s="40">
        <f t="shared" si="18"/>
        <v>-4.8068725739592504E-4</v>
      </c>
      <c r="EG31" s="40">
        <f t="shared" si="19"/>
        <v>-4.8060801550875193E-4</v>
      </c>
      <c r="EH31" s="40">
        <f t="shared" si="20"/>
        <v>-4.9671439952887612E-4</v>
      </c>
      <c r="EI31" s="40">
        <f t="shared" si="21"/>
        <v>-7.3281273655040823E-4</v>
      </c>
      <c r="EJ31" s="40">
        <f t="shared" si="22"/>
        <v>-7.3144614715972848E-4</v>
      </c>
      <c r="EK31" s="40">
        <f t="shared" si="23"/>
        <v>-7.3151158424376297E-4</v>
      </c>
      <c r="EL31" s="40">
        <f t="shared" si="24"/>
        <v>-4.8670609870896196E-4</v>
      </c>
      <c r="EM31" s="40">
        <f t="shared" si="25"/>
        <v>-5.761729180109701E-4</v>
      </c>
      <c r="EN31" s="40">
        <f t="shared" si="26"/>
        <v>-4.7992980398070398E-4</v>
      </c>
      <c r="EO31" s="17"/>
      <c r="EP31" s="13"/>
      <c r="EQ31" s="13"/>
      <c r="ER31" s="13"/>
      <c r="ES31" s="13"/>
      <c r="ET31" s="13"/>
      <c r="EU31" s="13"/>
      <c r="EV31" s="13"/>
    </row>
    <row r="32" spans="1:152" x14ac:dyDescent="0.3">
      <c r="A32" s="15" t="s">
        <v>199</v>
      </c>
      <c r="B32" s="17">
        <v>53839.803989</v>
      </c>
      <c r="C32" s="17">
        <v>427.79913420999998</v>
      </c>
      <c r="D32" s="17">
        <v>793.43972511000004</v>
      </c>
      <c r="E32" s="17">
        <v>8085.4670904000004</v>
      </c>
      <c r="F32" s="17">
        <v>8082.5736269999998</v>
      </c>
      <c r="G32" s="17">
        <v>197.75810351999999</v>
      </c>
      <c r="H32" s="17">
        <v>8526.8939375999998</v>
      </c>
      <c r="I32" s="17">
        <v>1041.4158500000001</v>
      </c>
      <c r="J32" s="17">
        <v>38.503047823999999</v>
      </c>
      <c r="K32" s="17">
        <v>237.43309206999999</v>
      </c>
      <c r="L32" s="17">
        <v>71.505664461999999</v>
      </c>
      <c r="M32" s="17">
        <v>2.3920532E-3</v>
      </c>
      <c r="N32" s="17">
        <v>712.00061467</v>
      </c>
      <c r="O32" s="17">
        <v>1.42385385E-2</v>
      </c>
      <c r="P32" s="17">
        <v>1.7695401499999999E-2</v>
      </c>
      <c r="Q32" s="17">
        <v>139.04004427999999</v>
      </c>
      <c r="R32" s="5">
        <v>1.9317574E-3</v>
      </c>
      <c r="S32" s="17">
        <v>96.563201891000006</v>
      </c>
      <c r="T32" s="17">
        <v>47.731547728999999</v>
      </c>
      <c r="U32" s="17">
        <v>12.91531224</v>
      </c>
      <c r="V32" s="17">
        <v>2.0000002699999998E-2</v>
      </c>
      <c r="W32" s="17">
        <v>0.30216513680000001</v>
      </c>
      <c r="X32" s="17">
        <v>0.1908711075</v>
      </c>
      <c r="Y32" s="17">
        <v>35.665730230000001</v>
      </c>
      <c r="Z32" s="17">
        <v>0.4818500906</v>
      </c>
      <c r="AA32" s="17">
        <v>13.995554621</v>
      </c>
      <c r="AC32" s="28" t="s">
        <v>199</v>
      </c>
      <c r="AD32" s="28">
        <v>0</v>
      </c>
      <c r="AE32" s="28">
        <v>466.22257991233499</v>
      </c>
      <c r="AF32" s="28">
        <v>38.4887661558611</v>
      </c>
      <c r="AG32" s="28">
        <v>1041.02886299499</v>
      </c>
      <c r="AH32" s="28">
        <v>1041.02886299499</v>
      </c>
      <c r="AI32" s="28">
        <v>410.72896637308799</v>
      </c>
      <c r="AJ32" s="28">
        <v>0</v>
      </c>
      <c r="AK32" s="28">
        <v>237.34429670666501</v>
      </c>
      <c r="AL32" s="28">
        <v>0.48166423421353399</v>
      </c>
      <c r="AM32" s="28">
        <v>71.479209967473594</v>
      </c>
      <c r="AN32" s="28">
        <v>5.7382825441084197E-4</v>
      </c>
      <c r="AO32" s="28">
        <v>1.8171206058642899E-3</v>
      </c>
      <c r="AP32" s="28">
        <v>2572.1951985763098</v>
      </c>
      <c r="AQ32" s="28">
        <v>53819.178762743999</v>
      </c>
      <c r="AR32" s="28">
        <v>698.72708209897496</v>
      </c>
      <c r="AS32" s="28">
        <v>266.23472648348297</v>
      </c>
      <c r="AT32" s="28">
        <v>437.74695274212701</v>
      </c>
      <c r="AU32" s="28">
        <v>13.990365445907999</v>
      </c>
      <c r="AV32" s="28">
        <v>0</v>
      </c>
      <c r="AW32" s="28">
        <v>0</v>
      </c>
      <c r="AX32" s="28">
        <v>711.73644660930904</v>
      </c>
      <c r="AY32" s="28">
        <v>711.73644660930904</v>
      </c>
      <c r="AZ32" s="28">
        <v>417.45768424964501</v>
      </c>
      <c r="BA32" s="28">
        <v>0</v>
      </c>
      <c r="BB32" s="28">
        <v>5.6930627727888802E-3</v>
      </c>
      <c r="BC32" s="28">
        <v>7.1163715013452498E-3</v>
      </c>
      <c r="BD32" s="28">
        <v>0</v>
      </c>
      <c r="BE32" s="28">
        <v>89.642362281362594</v>
      </c>
      <c r="BF32" s="28">
        <v>25.536445705416099</v>
      </c>
      <c r="BG32" s="28">
        <v>0</v>
      </c>
      <c r="BH32" s="28">
        <v>959.62796779984001</v>
      </c>
      <c r="BI32" s="28">
        <v>115.257458451224</v>
      </c>
      <c r="BJ32" s="28">
        <v>5.8367860117881096E-3</v>
      </c>
      <c r="BK32" s="28">
        <v>1.18504412911456E-2</v>
      </c>
      <c r="BL32" s="28">
        <v>0</v>
      </c>
      <c r="BM32" s="28">
        <v>587.70543787149802</v>
      </c>
      <c r="BN32" s="28">
        <v>138.98795008466499</v>
      </c>
      <c r="BO32" s="28">
        <v>427.62999617189399</v>
      </c>
      <c r="BP32" s="28">
        <v>0</v>
      </c>
      <c r="BQ32" s="28">
        <v>7.91654752046826E-4</v>
      </c>
      <c r="BR32" s="28">
        <v>1.13921041581617E-3</v>
      </c>
      <c r="BS32" s="28">
        <v>9254.8280282411997</v>
      </c>
      <c r="BT32" s="28">
        <v>713.80077385759205</v>
      </c>
      <c r="BU32" s="28">
        <v>79.311216331288506</v>
      </c>
      <c r="BV32" s="28">
        <v>793.11199018888101</v>
      </c>
      <c r="BW32" s="28">
        <v>0.71733684770570105</v>
      </c>
      <c r="BX32" s="28">
        <v>255.70458952497</v>
      </c>
      <c r="BY32" s="28">
        <v>0</v>
      </c>
      <c r="BZ32" s="28">
        <v>12.9104792143035</v>
      </c>
      <c r="CA32" s="28">
        <v>1.9990730885845701E-2</v>
      </c>
      <c r="CB32" s="28">
        <v>0.30202485903114401</v>
      </c>
      <c r="CC32" s="28">
        <v>0.19077952029459999</v>
      </c>
      <c r="CD32" s="28">
        <v>35.652321270303098</v>
      </c>
      <c r="CE32" s="28">
        <v>0.88875677245545204</v>
      </c>
      <c r="CF32" s="28">
        <v>828.07014556334502</v>
      </c>
      <c r="CG32" s="28">
        <v>0.807960812017394</v>
      </c>
      <c r="CH32" s="28">
        <v>23.956033379299701</v>
      </c>
      <c r="CI32" s="28">
        <v>450.77258458638499</v>
      </c>
      <c r="CJ32" s="28">
        <v>0.72716482294129603</v>
      </c>
      <c r="CK32" s="28">
        <v>0</v>
      </c>
      <c r="CL32" s="28">
        <v>1.42326768325093E-3</v>
      </c>
      <c r="CM32" s="28">
        <v>78.133803821602001</v>
      </c>
      <c r="CN32" s="28">
        <v>8082.5012265314099</v>
      </c>
      <c r="CO32" s="28">
        <v>8079.6091448512398</v>
      </c>
      <c r="CP32" s="28">
        <v>2.8920816801685398</v>
      </c>
      <c r="CQ32" s="28">
        <v>0.91299566859019898</v>
      </c>
      <c r="CR32" s="28">
        <v>0</v>
      </c>
      <c r="CS32" s="28">
        <v>197.69327094142801</v>
      </c>
      <c r="CT32" s="28">
        <v>7.5948366480927199</v>
      </c>
      <c r="CU32" s="28">
        <v>2987.2605584968801</v>
      </c>
      <c r="CV32" s="28">
        <v>12.119412466916801</v>
      </c>
      <c r="CW32" s="28">
        <v>15.3512528134834</v>
      </c>
      <c r="CX32" s="28">
        <v>4267.5170367455303</v>
      </c>
      <c r="CY32" s="28">
        <v>105.224172565703</v>
      </c>
      <c r="CZ32" s="28">
        <v>2.7470659403539499</v>
      </c>
      <c r="DA32" s="28">
        <v>33.126410935255699</v>
      </c>
      <c r="DB32" s="28">
        <v>0</v>
      </c>
      <c r="DC32" s="28">
        <v>197.69032325005301</v>
      </c>
      <c r="DD32" s="28">
        <v>3.2802586991674398</v>
      </c>
      <c r="DE32" s="28">
        <v>0</v>
      </c>
      <c r="DF32" s="28">
        <v>0</v>
      </c>
      <c r="DG32" s="28">
        <v>141.33204653615999</v>
      </c>
      <c r="DH32" s="28">
        <v>96.527375185630902</v>
      </c>
      <c r="DI32" s="28">
        <v>11.239570451688</v>
      </c>
      <c r="DJ32" s="28">
        <v>8523.7100705589291</v>
      </c>
      <c r="DK32" s="28">
        <v>47.713844827097098</v>
      </c>
      <c r="DL32" s="28">
        <v>48.615669908443202</v>
      </c>
      <c r="DN32" s="26">
        <f t="shared" si="0"/>
        <v>1.0857746159395505</v>
      </c>
      <c r="DO32" s="40">
        <f t="shared" si="1"/>
        <v>-3.8308509184422322E-4</v>
      </c>
      <c r="DP32" s="40">
        <f t="shared" si="2"/>
        <v>-3.9536788314993907E-4</v>
      </c>
      <c r="DQ32" s="40">
        <f t="shared" si="3"/>
        <v>-4.1305585131069041E-4</v>
      </c>
      <c r="DR32" s="40">
        <f t="shared" si="4"/>
        <v>-3.6681416613666603E-4</v>
      </c>
      <c r="DS32" s="40">
        <f t="shared" si="5"/>
        <v>-3.6677453068377703E-4</v>
      </c>
      <c r="DT32" s="40">
        <f t="shared" si="6"/>
        <v>-3.427433250042496E-4</v>
      </c>
      <c r="DU32" s="40">
        <f t="shared" si="7"/>
        <v>-3.7339118609546552E-4</v>
      </c>
      <c r="DV32" s="40">
        <f t="shared" si="8"/>
        <v>-3.7159699942154869E-4</v>
      </c>
      <c r="DW32" s="40">
        <f t="shared" si="9"/>
        <v>-3.7092305534309295E-4</v>
      </c>
      <c r="DX32" s="40">
        <f t="shared" si="10"/>
        <v>-3.7398057095092E-4</v>
      </c>
      <c r="DY32" s="40">
        <f t="shared" si="11"/>
        <v>-3.699636207207547E-4</v>
      </c>
      <c r="DZ32" s="40">
        <f t="shared" si="12"/>
        <v>-4.6167021906873317E-4</v>
      </c>
      <c r="EA32" s="40">
        <f t="shared" si="13"/>
        <v>-3.7102223684652355E-4</v>
      </c>
      <c r="EB32" s="40">
        <f t="shared" si="14"/>
        <v>-4.0991163629184799E-4</v>
      </c>
      <c r="EC32" s="40">
        <f t="shared" si="15"/>
        <v>-4.6193905610392909E-4</v>
      </c>
      <c r="ED32" s="40">
        <f t="shared" si="16"/>
        <v>-3.7467044551635852E-4</v>
      </c>
      <c r="EE32" s="40">
        <f t="shared" si="17"/>
        <v>-4.6187587375309851E-4</v>
      </c>
      <c r="EF32" s="40">
        <f t="shared" si="18"/>
        <v>-3.7101820017882889E-4</v>
      </c>
      <c r="EG32" s="40">
        <f t="shared" si="19"/>
        <v>-3.7088472394422351E-4</v>
      </c>
      <c r="EH32" s="40">
        <f t="shared" si="20"/>
        <v>-3.7420897046005683E-4</v>
      </c>
      <c r="EI32" s="40">
        <f t="shared" si="21"/>
        <v>-4.6359064513014949E-4</v>
      </c>
      <c r="EJ32" s="40">
        <f t="shared" si="22"/>
        <v>-4.6424207088076232E-4</v>
      </c>
      <c r="EK32" s="40">
        <f t="shared" si="23"/>
        <v>-4.7983797338215081E-4</v>
      </c>
      <c r="EL32" s="40">
        <f t="shared" si="24"/>
        <v>-3.7596201200514062E-4</v>
      </c>
      <c r="EM32" s="40">
        <f t="shared" si="25"/>
        <v>-3.8571412580743034E-4</v>
      </c>
      <c r="EN32" s="40">
        <f t="shared" si="26"/>
        <v>-3.7077309420912647E-4</v>
      </c>
      <c r="EO32" s="17"/>
      <c r="EP32" s="13"/>
      <c r="EQ32" s="13"/>
      <c r="ER32" s="13"/>
      <c r="ES32" s="13"/>
      <c r="ET32" s="13"/>
      <c r="EU32" s="13"/>
      <c r="EV32" s="13"/>
    </row>
    <row r="33" spans="1:152" x14ac:dyDescent="0.3">
      <c r="A33" s="15" t="s">
        <v>200</v>
      </c>
      <c r="B33" s="17">
        <v>190226.77843999999</v>
      </c>
      <c r="C33" s="17">
        <v>1368.2485293</v>
      </c>
      <c r="D33" s="17">
        <v>2836.3179522999999</v>
      </c>
      <c r="E33" s="17">
        <v>29204.604429999999</v>
      </c>
      <c r="F33" s="17">
        <v>29192.614795000001</v>
      </c>
      <c r="G33" s="17">
        <v>859.68679359999999</v>
      </c>
      <c r="H33" s="17">
        <v>28683.174501000001</v>
      </c>
      <c r="I33" s="17">
        <v>3491.1382752999998</v>
      </c>
      <c r="J33" s="17">
        <v>129.07379485999999</v>
      </c>
      <c r="K33" s="17">
        <v>798.60510843999998</v>
      </c>
      <c r="L33" s="17">
        <v>239.70848505999999</v>
      </c>
      <c r="M33" s="17">
        <v>7.5768149000000002E-3</v>
      </c>
      <c r="N33" s="17">
        <v>2386.8408656000001</v>
      </c>
      <c r="O33" s="17">
        <v>5.2420473600000003E-2</v>
      </c>
      <c r="P33" s="17">
        <v>5.49527223E-2</v>
      </c>
      <c r="Q33" s="17">
        <v>466.34683153999998</v>
      </c>
      <c r="R33" s="17">
        <v>6.6886901000000002E-3</v>
      </c>
      <c r="S33" s="17">
        <v>323.70887070999999</v>
      </c>
      <c r="T33" s="17">
        <v>160.01049180000001</v>
      </c>
      <c r="U33" s="17">
        <v>43.355249282000003</v>
      </c>
      <c r="V33" s="17">
        <v>7.5530152200000006E-2</v>
      </c>
      <c r="W33" s="17">
        <v>1.1334483512</v>
      </c>
      <c r="X33" s="17">
        <v>0.72090515030000002</v>
      </c>
      <c r="Y33" s="17">
        <v>119.70186440000001</v>
      </c>
      <c r="Z33" s="17">
        <v>2.2456957278999998</v>
      </c>
      <c r="AA33" s="17">
        <v>46.917299958000001</v>
      </c>
      <c r="AC33" s="28" t="s">
        <v>200</v>
      </c>
      <c r="AD33" s="28">
        <v>0</v>
      </c>
      <c r="AE33" s="28">
        <v>1569.7227700972601</v>
      </c>
      <c r="AF33" s="28">
        <v>129.01328239999299</v>
      </c>
      <c r="AG33" s="28">
        <v>3489.5010291570202</v>
      </c>
      <c r="AH33" s="28">
        <v>3489.5010291570202</v>
      </c>
      <c r="AI33" s="28">
        <v>1382.8810394680199</v>
      </c>
      <c r="AJ33" s="28">
        <v>0</v>
      </c>
      <c r="AK33" s="28">
        <v>798.22638907577198</v>
      </c>
      <c r="AL33" s="28">
        <v>2.24434515934762</v>
      </c>
      <c r="AM33" s="28">
        <v>239.59607478300799</v>
      </c>
      <c r="AN33" s="28">
        <v>1.81708164714363E-3</v>
      </c>
      <c r="AO33" s="28">
        <v>5.7540913794154403E-3</v>
      </c>
      <c r="AP33" s="28">
        <v>8660.3174530676206</v>
      </c>
      <c r="AQ33" s="28">
        <v>190128.641008971</v>
      </c>
      <c r="AR33" s="28">
        <v>2352.54218004626</v>
      </c>
      <c r="AS33" s="28">
        <v>896.38445172213505</v>
      </c>
      <c r="AT33" s="28">
        <v>1473.84820812866</v>
      </c>
      <c r="AU33" s="28">
        <v>46.895287910783097</v>
      </c>
      <c r="AV33" s="28">
        <v>0</v>
      </c>
      <c r="AW33" s="28">
        <v>0</v>
      </c>
      <c r="AX33" s="28">
        <v>2385.7220024435201</v>
      </c>
      <c r="AY33" s="28">
        <v>2385.7220024435201</v>
      </c>
      <c r="AZ33" s="28">
        <v>1405.5370901799599</v>
      </c>
      <c r="BA33" s="28">
        <v>0</v>
      </c>
      <c r="BB33" s="28">
        <v>2.0955032705955199E-2</v>
      </c>
      <c r="BC33" s="28">
        <v>2.6193826566811601E-2</v>
      </c>
      <c r="BD33" s="28">
        <v>0</v>
      </c>
      <c r="BE33" s="28">
        <v>301.81657403958798</v>
      </c>
      <c r="BF33" s="28">
        <v>85.978622858971903</v>
      </c>
      <c r="BG33" s="28">
        <v>0</v>
      </c>
      <c r="BH33" s="28">
        <v>3230.9695010115602</v>
      </c>
      <c r="BI33" s="28">
        <v>388.05988622267</v>
      </c>
      <c r="BJ33" s="28">
        <v>1.8120895143041299E-2</v>
      </c>
      <c r="BK33" s="28">
        <v>3.67909203705859E-2</v>
      </c>
      <c r="BL33" s="28">
        <v>0</v>
      </c>
      <c r="BM33" s="28">
        <v>1978.74365756528</v>
      </c>
      <c r="BN33" s="28">
        <v>466.127572043854</v>
      </c>
      <c r="BO33" s="28">
        <v>1367.48234387974</v>
      </c>
      <c r="BP33" s="28">
        <v>0</v>
      </c>
      <c r="BQ33" s="28">
        <v>2.7403210092505899E-3</v>
      </c>
      <c r="BR33" s="28">
        <v>3.9433879613177004E-3</v>
      </c>
      <c r="BS33" s="28">
        <v>31136.121956697199</v>
      </c>
      <c r="BT33" s="28">
        <v>2551.0658408163299</v>
      </c>
      <c r="BU33" s="28">
        <v>283.45180127634802</v>
      </c>
      <c r="BV33" s="28">
        <v>2834.51764209268</v>
      </c>
      <c r="BW33" s="28">
        <v>2.4151987016161098</v>
      </c>
      <c r="BX33" s="28">
        <v>860.93035719978002</v>
      </c>
      <c r="BY33" s="28">
        <v>0</v>
      </c>
      <c r="BZ33" s="28">
        <v>43.334810593648903</v>
      </c>
      <c r="CA33" s="28">
        <v>7.5473557175712996E-2</v>
      </c>
      <c r="CB33" s="28">
        <v>1.1326039327782</v>
      </c>
      <c r="CC33" s="28">
        <v>0.72036599254218503</v>
      </c>
      <c r="CD33" s="28">
        <v>119.645342327386</v>
      </c>
      <c r="CE33" s="28">
        <v>3.2096343182641802</v>
      </c>
      <c r="CF33" s="28">
        <v>2788.02562680243</v>
      </c>
      <c r="CG33" s="28">
        <v>2.9178505288694598</v>
      </c>
      <c r="CH33" s="28">
        <v>86.514245942474005</v>
      </c>
      <c r="CI33" s="28">
        <v>1627.90861701367</v>
      </c>
      <c r="CJ33" s="28">
        <v>2.6260648900779899</v>
      </c>
      <c r="CK33" s="28">
        <v>0</v>
      </c>
      <c r="CL33" s="28">
        <v>5.2387589754896904E-3</v>
      </c>
      <c r="CM33" s="28">
        <v>282.170709515086</v>
      </c>
      <c r="CN33" s="28">
        <v>29190.478393516001</v>
      </c>
      <c r="CO33" s="28">
        <v>29178.497816759598</v>
      </c>
      <c r="CP33" s="28">
        <v>11.9805767564168</v>
      </c>
      <c r="CQ33" s="28">
        <v>3.2971701891990102</v>
      </c>
      <c r="CR33" s="28">
        <v>0</v>
      </c>
      <c r="CS33" s="28">
        <v>713.94442688614697</v>
      </c>
      <c r="CT33" s="28">
        <v>27.427789110086898</v>
      </c>
      <c r="CU33" s="28">
        <v>10788.118460235801</v>
      </c>
      <c r="CV33" s="28">
        <v>43.767750236397902</v>
      </c>
      <c r="CW33" s="28">
        <v>55.4391495283745</v>
      </c>
      <c r="CX33" s="28">
        <v>15411.6034105204</v>
      </c>
      <c r="CY33" s="28">
        <v>354.27893722809898</v>
      </c>
      <c r="CZ33" s="28">
        <v>9.9206890487083896</v>
      </c>
      <c r="DA33" s="28">
        <v>119.63184879599901</v>
      </c>
      <c r="DB33" s="28">
        <v>0</v>
      </c>
      <c r="DC33" s="28">
        <v>859.27602157785805</v>
      </c>
      <c r="DD33" s="28">
        <v>11.044284921753</v>
      </c>
      <c r="DE33" s="28">
        <v>0</v>
      </c>
      <c r="DF33" s="28">
        <v>0</v>
      </c>
      <c r="DG33" s="28">
        <v>475.85033434606697</v>
      </c>
      <c r="DH33" s="28">
        <v>323.55702249939299</v>
      </c>
      <c r="DI33" s="28">
        <v>37.842476003115301</v>
      </c>
      <c r="DJ33" s="28">
        <v>28669.571693381102</v>
      </c>
      <c r="DK33" s="28">
        <v>159.93544888776199</v>
      </c>
      <c r="DL33" s="28">
        <v>163.683929177404</v>
      </c>
      <c r="DN33" s="26">
        <f t="shared" si="0"/>
        <v>1.0860337325473735</v>
      </c>
      <c r="DO33" s="40">
        <f t="shared" si="1"/>
        <v>-5.1589703528492101E-4</v>
      </c>
      <c r="DP33" s="40">
        <f t="shared" si="2"/>
        <v>-5.5997532893525348E-4</v>
      </c>
      <c r="DQ33" s="40">
        <f t="shared" si="3"/>
        <v>-6.3473497597826183E-4</v>
      </c>
      <c r="DR33" s="40">
        <f t="shared" si="4"/>
        <v>-4.8369210128685784E-4</v>
      </c>
      <c r="DS33" s="40">
        <f t="shared" si="5"/>
        <v>-4.8358046511205347E-4</v>
      </c>
      <c r="DT33" s="40">
        <f t="shared" si="6"/>
        <v>-4.7781590365231046E-4</v>
      </c>
      <c r="DU33" s="40">
        <f t="shared" si="7"/>
        <v>-4.7424344953259231E-4</v>
      </c>
      <c r="DV33" s="40">
        <f t="shared" si="8"/>
        <v>-4.6897201252761291E-4</v>
      </c>
      <c r="DW33" s="40">
        <f t="shared" si="9"/>
        <v>-4.6882064692247609E-4</v>
      </c>
      <c r="DX33" s="40">
        <f t="shared" si="10"/>
        <v>-4.7422607271796339E-4</v>
      </c>
      <c r="DY33" s="40">
        <f t="shared" si="11"/>
        <v>-4.6894575702590422E-4</v>
      </c>
      <c r="DZ33" s="40">
        <f t="shared" si="12"/>
        <v>-7.4462336950182478E-4</v>
      </c>
      <c r="EA33" s="40">
        <f t="shared" si="13"/>
        <v>-4.6876319766664312E-4</v>
      </c>
      <c r="EB33" s="40">
        <f t="shared" si="14"/>
        <v>-6.2676564111611836E-4</v>
      </c>
      <c r="EC33" s="40">
        <f t="shared" si="15"/>
        <v>-7.4439963409784495E-4</v>
      </c>
      <c r="ED33" s="40">
        <f t="shared" si="16"/>
        <v>-4.7016400952468748E-4</v>
      </c>
      <c r="EE33" s="40">
        <f t="shared" si="17"/>
        <v>-7.4470925655675542E-4</v>
      </c>
      <c r="EF33" s="40">
        <f t="shared" si="18"/>
        <v>-4.6908881512559895E-4</v>
      </c>
      <c r="EG33" s="40">
        <f t="shared" si="19"/>
        <v>-4.6898744822193144E-4</v>
      </c>
      <c r="EH33" s="40">
        <f t="shared" si="20"/>
        <v>-4.714236151234589E-4</v>
      </c>
      <c r="EI33" s="40">
        <f t="shared" si="21"/>
        <v>-7.493037235930455E-4</v>
      </c>
      <c r="EJ33" s="40">
        <f t="shared" si="22"/>
        <v>-7.4499947077953958E-4</v>
      </c>
      <c r="EK33" s="40">
        <f t="shared" si="23"/>
        <v>-7.4789000687624824E-4</v>
      </c>
      <c r="EL33" s="40">
        <f t="shared" si="24"/>
        <v>-4.7219041154718402E-4</v>
      </c>
      <c r="EM33" s="40">
        <f t="shared" si="25"/>
        <v>-6.0140318013729834E-4</v>
      </c>
      <c r="EN33" s="40">
        <f t="shared" si="26"/>
        <v>-4.691669647786492E-4</v>
      </c>
      <c r="EO33" s="17"/>
      <c r="EP33" s="13"/>
      <c r="EQ33" s="13"/>
      <c r="ER33" s="13"/>
      <c r="ES33" s="13"/>
      <c r="ET33" s="13"/>
      <c r="EU33" s="13"/>
      <c r="EV33" s="13"/>
    </row>
    <row r="34" spans="1:152" x14ac:dyDescent="0.3">
      <c r="A34" s="15" t="s">
        <v>201</v>
      </c>
      <c r="B34" s="17">
        <v>59828.995198999997</v>
      </c>
      <c r="C34" s="17">
        <v>480.08970972999998</v>
      </c>
      <c r="D34" s="17">
        <v>945.15528110000002</v>
      </c>
      <c r="E34" s="17">
        <v>8964.9169199999997</v>
      </c>
      <c r="F34" s="17">
        <v>8956.0986639999992</v>
      </c>
      <c r="G34" s="17">
        <v>202.33778164</v>
      </c>
      <c r="H34" s="17">
        <v>9577.7011899999998</v>
      </c>
      <c r="I34" s="17">
        <v>1140.0784470999999</v>
      </c>
      <c r="J34" s="17">
        <v>42.150794193999999</v>
      </c>
      <c r="K34" s="17">
        <v>266.48689432999998</v>
      </c>
      <c r="L34" s="17">
        <v>78.280043415999998</v>
      </c>
      <c r="M34" s="17">
        <v>2.7821565999999998E-3</v>
      </c>
      <c r="N34" s="17">
        <v>779.45513499000003</v>
      </c>
      <c r="O34" s="17">
        <v>1.6059674900000001E-2</v>
      </c>
      <c r="P34" s="17">
        <v>2.0581223700000002E-2</v>
      </c>
      <c r="Q34" s="17">
        <v>152.81178858000001</v>
      </c>
      <c r="R34" s="17">
        <v>2.2467944E-3</v>
      </c>
      <c r="S34" s="17">
        <v>105.71151356</v>
      </c>
      <c r="T34" s="17">
        <v>52.253587293000002</v>
      </c>
      <c r="U34" s="17">
        <v>14.285078895</v>
      </c>
      <c r="V34" s="17">
        <v>2.6817891199999999E-2</v>
      </c>
      <c r="W34" s="17">
        <v>0.36922442570000003</v>
      </c>
      <c r="X34" s="17">
        <v>0.23655680209999999</v>
      </c>
      <c r="Y34" s="17">
        <v>39.181117720000003</v>
      </c>
      <c r="Z34" s="17">
        <v>0.52049755580000001</v>
      </c>
      <c r="AA34" s="17">
        <v>15.321479838</v>
      </c>
      <c r="AC34" s="28" t="s">
        <v>201</v>
      </c>
      <c r="AD34" s="28">
        <v>0</v>
      </c>
      <c r="AE34" s="28">
        <v>527.704756083196</v>
      </c>
      <c r="AF34" s="28">
        <v>42.144850245960598</v>
      </c>
      <c r="AG34" s="28">
        <v>1139.9175370826299</v>
      </c>
      <c r="AH34" s="28">
        <v>1139.9175370826299</v>
      </c>
      <c r="AI34" s="28">
        <v>464.89300238120597</v>
      </c>
      <c r="AJ34" s="28">
        <v>0</v>
      </c>
      <c r="AK34" s="28">
        <v>266.45046363457402</v>
      </c>
      <c r="AL34" s="28">
        <v>0.52042863886959501</v>
      </c>
      <c r="AM34" s="28">
        <v>78.268982396564695</v>
      </c>
      <c r="AN34" s="28">
        <v>6.67693186209428E-4</v>
      </c>
      <c r="AO34" s="28">
        <v>2.1143650037401401E-3</v>
      </c>
      <c r="AP34" s="28">
        <v>2911.3998541062701</v>
      </c>
      <c r="AQ34" s="28">
        <v>59819.164730898199</v>
      </c>
      <c r="AR34" s="28">
        <v>790.87053147993595</v>
      </c>
      <c r="AS34" s="28">
        <v>301.343929648168</v>
      </c>
      <c r="AT34" s="28">
        <v>495.47388588571903</v>
      </c>
      <c r="AU34" s="28">
        <v>15.3193159463467</v>
      </c>
      <c r="AV34" s="28">
        <v>0</v>
      </c>
      <c r="AW34" s="28">
        <v>0</v>
      </c>
      <c r="AX34" s="28">
        <v>779.34535082326602</v>
      </c>
      <c r="AY34" s="28">
        <v>779.34535082326602</v>
      </c>
      <c r="AZ34" s="28">
        <v>472.509341817186</v>
      </c>
      <c r="BA34" s="28">
        <v>0</v>
      </c>
      <c r="BB34" s="28">
        <v>6.4227616538090598E-3</v>
      </c>
      <c r="BC34" s="28">
        <v>8.0284437464086499E-3</v>
      </c>
      <c r="BD34" s="28">
        <v>0</v>
      </c>
      <c r="BE34" s="28">
        <v>101.463774541416</v>
      </c>
      <c r="BF34" s="28">
        <v>28.9040228618857</v>
      </c>
      <c r="BG34" s="28">
        <v>0</v>
      </c>
      <c r="BH34" s="28">
        <v>1086.1778903514301</v>
      </c>
      <c r="BI34" s="28">
        <v>130.45682413484499</v>
      </c>
      <c r="BJ34" s="28">
        <v>6.7915556173217097E-3</v>
      </c>
      <c r="BK34" s="28">
        <v>1.3788914794237101E-2</v>
      </c>
      <c r="BL34" s="28">
        <v>0</v>
      </c>
      <c r="BM34" s="28">
        <v>665.20825832342302</v>
      </c>
      <c r="BN34" s="28">
        <v>152.79034033772299</v>
      </c>
      <c r="BO34" s="28">
        <v>479.978882575439</v>
      </c>
      <c r="BP34" s="28">
        <v>0</v>
      </c>
      <c r="BQ34" s="28">
        <v>9.2115236031900798E-4</v>
      </c>
      <c r="BR34" s="28">
        <v>1.3255610327507601E-3</v>
      </c>
      <c r="BS34" s="28">
        <v>10405.7394163263</v>
      </c>
      <c r="BT34" s="28">
        <v>850.48826348914497</v>
      </c>
      <c r="BU34" s="28">
        <v>94.498689641120606</v>
      </c>
      <c r="BV34" s="28">
        <v>944.98695313026599</v>
      </c>
      <c r="BW34" s="28">
        <v>0.81193440046506304</v>
      </c>
      <c r="BX34" s="28">
        <v>289.425168925582</v>
      </c>
      <c r="BY34" s="28">
        <v>0</v>
      </c>
      <c r="BZ34" s="28">
        <v>14.283083855651199</v>
      </c>
      <c r="CA34" s="28">
        <v>2.6816980313958901E-2</v>
      </c>
      <c r="CB34" s="28">
        <v>0.36921190285684102</v>
      </c>
      <c r="CC34" s="28">
        <v>0.236548546383476</v>
      </c>
      <c r="CD34" s="28">
        <v>39.175623404046597</v>
      </c>
      <c r="CE34" s="28">
        <v>0.98500232223857298</v>
      </c>
      <c r="CF34" s="28">
        <v>937.27013954146003</v>
      </c>
      <c r="CG34" s="28">
        <v>0.89545672624657502</v>
      </c>
      <c r="CH34" s="28">
        <v>26.550289564421799</v>
      </c>
      <c r="CI34" s="28">
        <v>499.58765201474802</v>
      </c>
      <c r="CJ34" s="28">
        <v>0.80591082057132701</v>
      </c>
      <c r="CK34" s="28">
        <v>0</v>
      </c>
      <c r="CL34" s="28">
        <v>1.60568976305825E-3</v>
      </c>
      <c r="CM34" s="28">
        <v>86.595154167011103</v>
      </c>
      <c r="CN34" s="28">
        <v>8963.3853696126607</v>
      </c>
      <c r="CO34" s="28">
        <v>8954.5673144856391</v>
      </c>
      <c r="CP34" s="28">
        <v>8.8180551270215002</v>
      </c>
      <c r="CQ34" s="28">
        <v>1.0118662701654</v>
      </c>
      <c r="CR34" s="28">
        <v>0</v>
      </c>
      <c r="CS34" s="28">
        <v>219.101860698754</v>
      </c>
      <c r="CT34" s="28">
        <v>8.4172935296549092</v>
      </c>
      <c r="CU34" s="28">
        <v>3310.7578334959198</v>
      </c>
      <c r="CV34" s="28">
        <v>13.4318508796992</v>
      </c>
      <c r="CW34" s="28">
        <v>17.0136828765907</v>
      </c>
      <c r="CX34" s="28">
        <v>4729.6551799908502</v>
      </c>
      <c r="CY34" s="28">
        <v>119.10038910589699</v>
      </c>
      <c r="CZ34" s="28">
        <v>3.0445530971080799</v>
      </c>
      <c r="DA34" s="28">
        <v>36.713728031658299</v>
      </c>
      <c r="DB34" s="28">
        <v>0</v>
      </c>
      <c r="DC34" s="28">
        <v>202.31032007627999</v>
      </c>
      <c r="DD34" s="28">
        <v>3.71283457002481</v>
      </c>
      <c r="DE34" s="28">
        <v>0</v>
      </c>
      <c r="DF34" s="28">
        <v>0</v>
      </c>
      <c r="DG34" s="28">
        <v>159.969909828585</v>
      </c>
      <c r="DH34" s="28">
        <v>105.69659046885801</v>
      </c>
      <c r="DI34" s="28">
        <v>12.7217705476347</v>
      </c>
      <c r="DJ34" s="28">
        <v>9576.3930045139605</v>
      </c>
      <c r="DK34" s="28">
        <v>52.2462063472559</v>
      </c>
      <c r="DL34" s="28">
        <v>55.026751634761801</v>
      </c>
      <c r="DN34" s="26">
        <f t="shared" si="0"/>
        <v>1.0866032139054251</v>
      </c>
      <c r="DO34" s="40">
        <f t="shared" si="1"/>
        <v>-1.6430943005311149E-4</v>
      </c>
      <c r="DP34" s="40">
        <f t="shared" si="2"/>
        <v>-2.3084676116742474E-4</v>
      </c>
      <c r="DQ34" s="40">
        <f t="shared" si="3"/>
        <v>-1.7809557127812015E-4</v>
      </c>
      <c r="DR34" s="40">
        <f t="shared" si="4"/>
        <v>-1.708382131151907E-4</v>
      </c>
      <c r="DS34" s="40">
        <f t="shared" si="5"/>
        <v>-1.7098399334472149E-4</v>
      </c>
      <c r="DT34" s="40">
        <f t="shared" si="6"/>
        <v>-1.3572138380398802E-4</v>
      </c>
      <c r="DU34" s="40">
        <f t="shared" si="7"/>
        <v>-1.3658658378329429E-4</v>
      </c>
      <c r="DV34" s="40">
        <f t="shared" si="8"/>
        <v>-1.4113942578192489E-4</v>
      </c>
      <c r="DW34" s="40">
        <f t="shared" si="9"/>
        <v>-1.4101627627808731E-4</v>
      </c>
      <c r="DX34" s="40">
        <f t="shared" si="10"/>
        <v>-1.3670726854150592E-4</v>
      </c>
      <c r="DY34" s="40">
        <f t="shared" si="11"/>
        <v>-1.4130062979809361E-4</v>
      </c>
      <c r="DZ34" s="40">
        <f t="shared" si="12"/>
        <v>-3.5371858806067497E-5</v>
      </c>
      <c r="EA34" s="40">
        <f t="shared" si="13"/>
        <v>-1.4084731988509477E-4</v>
      </c>
      <c r="EB34" s="40">
        <f t="shared" si="14"/>
        <v>-1.7308798225054833E-4</v>
      </c>
      <c r="EC34" s="40">
        <f t="shared" si="15"/>
        <v>-3.6600760585010394E-5</v>
      </c>
      <c r="ED34" s="40">
        <f t="shared" si="16"/>
        <v>-1.4035724911228879E-4</v>
      </c>
      <c r="EE34" s="40">
        <f t="shared" si="17"/>
        <v>-3.605444727468691E-5</v>
      </c>
      <c r="EF34" s="40">
        <f t="shared" si="18"/>
        <v>-1.4116807752946207E-4</v>
      </c>
      <c r="EG34" s="40">
        <f t="shared" si="19"/>
        <v>-1.4125242163214583E-4</v>
      </c>
      <c r="EH34" s="40">
        <f t="shared" si="20"/>
        <v>-1.3965896607675903E-4</v>
      </c>
      <c r="EI34" s="40">
        <f t="shared" si="21"/>
        <v>-3.3965610282509096E-5</v>
      </c>
      <c r="EJ34" s="40">
        <f t="shared" si="22"/>
        <v>-3.3916616256522685E-5</v>
      </c>
      <c r="EK34" s="40">
        <f t="shared" si="23"/>
        <v>-3.4899510184034558E-5</v>
      </c>
      <c r="EL34" s="40">
        <f t="shared" si="24"/>
        <v>-1.4022866812198268E-4</v>
      </c>
      <c r="EM34" s="40">
        <f t="shared" si="25"/>
        <v>-1.3240586749553617E-4</v>
      </c>
      <c r="EN34" s="40">
        <f t="shared" si="26"/>
        <v>-1.4123254908662031E-4</v>
      </c>
      <c r="EO34" s="17"/>
      <c r="EP34" s="13"/>
      <c r="EQ34" s="13"/>
      <c r="ER34" s="13"/>
      <c r="ES34" s="13"/>
      <c r="ET34" s="13"/>
      <c r="EU34" s="13"/>
      <c r="EV34" s="13"/>
    </row>
    <row r="35" spans="1:152" x14ac:dyDescent="0.3">
      <c r="A35" s="15" t="s">
        <v>202</v>
      </c>
      <c r="B35" s="17">
        <v>3741.9210699</v>
      </c>
      <c r="C35" s="17">
        <v>23.02363441</v>
      </c>
      <c r="D35" s="17">
        <v>56.274200254</v>
      </c>
      <c r="E35" s="17">
        <v>613.73282996</v>
      </c>
      <c r="F35" s="17">
        <v>611.87037077000002</v>
      </c>
      <c r="G35" s="17">
        <v>19.118111248999998</v>
      </c>
      <c r="H35" s="17">
        <v>605.00361877</v>
      </c>
      <c r="I35" s="17">
        <v>65.059113049000004</v>
      </c>
      <c r="J35" s="17">
        <v>2.4053547877999999</v>
      </c>
      <c r="K35" s="17">
        <v>16.785110179</v>
      </c>
      <c r="L35" s="17">
        <v>4.467088758</v>
      </c>
      <c r="M35" s="17">
        <v>9.6516799999999997E-5</v>
      </c>
      <c r="N35" s="17">
        <v>44.479974327999997</v>
      </c>
      <c r="O35" s="17">
        <v>8.210235E-4</v>
      </c>
      <c r="P35" s="17">
        <v>6.9524479999999997E-4</v>
      </c>
      <c r="Q35" s="17">
        <v>8.8644156760000001</v>
      </c>
      <c r="R35" s="17">
        <v>8.7678900000000005E-5</v>
      </c>
      <c r="S35" s="17">
        <v>6.0324773881000002</v>
      </c>
      <c r="T35" s="17">
        <v>2.9818755661999998</v>
      </c>
      <c r="U35" s="17">
        <v>0.85034783169999995</v>
      </c>
      <c r="V35" s="17">
        <v>2.1130440000000001E-3</v>
      </c>
      <c r="W35" s="17">
        <v>2.05934485E-2</v>
      </c>
      <c r="X35" s="17">
        <v>1.41471393E-2</v>
      </c>
      <c r="Y35" s="17">
        <v>2.2609059453000002</v>
      </c>
      <c r="Z35" s="17">
        <v>4.11660794E-2</v>
      </c>
      <c r="AA35" s="17">
        <v>0.8743272956</v>
      </c>
      <c r="AC35" s="28" t="s">
        <v>202</v>
      </c>
      <c r="AD35" s="28">
        <v>0</v>
      </c>
      <c r="AE35" s="28">
        <v>34.246175892480103</v>
      </c>
      <c r="AF35" s="28">
        <v>2.4048996238473799</v>
      </c>
      <c r="AG35" s="28">
        <v>65.046815684502604</v>
      </c>
      <c r="AH35" s="28">
        <v>65.046815684502604</v>
      </c>
      <c r="AI35" s="28">
        <v>30.169903733709202</v>
      </c>
      <c r="AJ35" s="28">
        <v>0</v>
      </c>
      <c r="AK35" s="28">
        <v>16.781589222512501</v>
      </c>
      <c r="AL35" s="28">
        <v>4.1155289468891201E-2</v>
      </c>
      <c r="AM35" s="28">
        <v>4.4662451818220097</v>
      </c>
      <c r="AN35" s="28">
        <v>2.31560141332032E-5</v>
      </c>
      <c r="AO35" s="28">
        <v>7.3327162423320397E-5</v>
      </c>
      <c r="AP35" s="28">
        <v>188.93958620524799</v>
      </c>
      <c r="AQ35" s="28">
        <v>3741.0272237569998</v>
      </c>
      <c r="AR35" s="28">
        <v>51.3247389979133</v>
      </c>
      <c r="AS35" s="28">
        <v>19.556163552192601</v>
      </c>
      <c r="AT35" s="28">
        <v>32.154521470160802</v>
      </c>
      <c r="AU35" s="28">
        <v>0.87416248852613299</v>
      </c>
      <c r="AV35" s="28">
        <v>0</v>
      </c>
      <c r="AW35" s="28">
        <v>0</v>
      </c>
      <c r="AX35" s="28">
        <v>44.471561927481403</v>
      </c>
      <c r="AY35" s="28">
        <v>44.471561927481403</v>
      </c>
      <c r="AZ35" s="28">
        <v>30.664202717644098</v>
      </c>
      <c r="BA35" s="28">
        <v>0</v>
      </c>
      <c r="BB35" s="28">
        <v>3.2830915066906901E-4</v>
      </c>
      <c r="BC35" s="28">
        <v>4.1038572042806902E-4</v>
      </c>
      <c r="BD35" s="28">
        <v>0</v>
      </c>
      <c r="BE35" s="28">
        <v>6.5846398664933803</v>
      </c>
      <c r="BF35" s="28">
        <v>1.8757698826631</v>
      </c>
      <c r="BG35" s="28">
        <v>0</v>
      </c>
      <c r="BH35" s="28">
        <v>70.489125284110699</v>
      </c>
      <c r="BI35" s="28">
        <v>8.4661870312174408</v>
      </c>
      <c r="BJ35" s="28">
        <v>2.29350853159719E-4</v>
      </c>
      <c r="BK35" s="28">
        <v>4.65652190062335E-4</v>
      </c>
      <c r="BL35" s="28">
        <v>0</v>
      </c>
      <c r="BM35" s="28">
        <v>43.169664760577</v>
      </c>
      <c r="BN35" s="28">
        <v>8.8627056425517097</v>
      </c>
      <c r="BO35" s="28">
        <v>23.0168018549689</v>
      </c>
      <c r="BP35" s="28">
        <v>0</v>
      </c>
      <c r="BQ35" s="28">
        <v>3.5935898143465701E-5</v>
      </c>
      <c r="BR35" s="28">
        <v>5.1712715044682097E-5</v>
      </c>
      <c r="BS35" s="28">
        <v>658.66090924122398</v>
      </c>
      <c r="BT35" s="28">
        <v>50.630258633024098</v>
      </c>
      <c r="BU35" s="28">
        <v>5.6255808574877202</v>
      </c>
      <c r="BV35" s="28">
        <v>56.255839490511804</v>
      </c>
      <c r="BW35" s="28">
        <v>5.2691689978465198E-2</v>
      </c>
      <c r="BX35" s="28">
        <v>18.782673013156</v>
      </c>
      <c r="BY35" s="28">
        <v>0</v>
      </c>
      <c r="BZ35" s="28">
        <v>0.85017920701069705</v>
      </c>
      <c r="CA35" s="28">
        <v>2.11231135156916E-3</v>
      </c>
      <c r="CB35" s="28">
        <v>2.0586279751590299E-2</v>
      </c>
      <c r="CC35" s="28">
        <v>1.4142174673835399E-2</v>
      </c>
      <c r="CD35" s="28">
        <v>2.2604700475338499</v>
      </c>
      <c r="CE35" s="28">
        <v>6.7290586109779102E-2</v>
      </c>
      <c r="CF35" s="28">
        <v>60.825549079842503</v>
      </c>
      <c r="CG35" s="28">
        <v>6.11732408384177E-2</v>
      </c>
      <c r="CH35" s="28">
        <v>1.8137870391375499</v>
      </c>
      <c r="CI35" s="28">
        <v>34.129409079404901</v>
      </c>
      <c r="CJ35" s="28">
        <v>5.5055973401235601E-2</v>
      </c>
      <c r="CK35" s="28">
        <v>0</v>
      </c>
      <c r="CL35" s="28">
        <v>8.2077175107613096E-5</v>
      </c>
      <c r="CM35" s="28">
        <v>5.9157611739611999</v>
      </c>
      <c r="CN35" s="28">
        <v>613.59447800617602</v>
      </c>
      <c r="CO35" s="28">
        <v>611.73265495109604</v>
      </c>
      <c r="CP35" s="28">
        <v>1.8618230550800501</v>
      </c>
      <c r="CQ35" s="28">
        <v>6.9125816641589094E-2</v>
      </c>
      <c r="CR35" s="28">
        <v>0</v>
      </c>
      <c r="CS35" s="28">
        <v>14.967979240177</v>
      </c>
      <c r="CT35" s="28">
        <v>0.57502877836383903</v>
      </c>
      <c r="CU35" s="28">
        <v>226.17496919151</v>
      </c>
      <c r="CV35" s="28">
        <v>0.91759909478221002</v>
      </c>
      <c r="CW35" s="28">
        <v>1.16229201651261</v>
      </c>
      <c r="CX35" s="28">
        <v>323.10709170125102</v>
      </c>
      <c r="CY35" s="28">
        <v>7.7291950072634803</v>
      </c>
      <c r="CZ35" s="28">
        <v>0.20798903085919601</v>
      </c>
      <c r="DA35" s="28">
        <v>2.5081029881446399</v>
      </c>
      <c r="DB35" s="28">
        <v>0</v>
      </c>
      <c r="DC35" s="28">
        <v>19.1141357922805</v>
      </c>
      <c r="DD35" s="28">
        <v>0.240950224530564</v>
      </c>
      <c r="DE35" s="28">
        <v>0</v>
      </c>
      <c r="DF35" s="28">
        <v>0</v>
      </c>
      <c r="DG35" s="28">
        <v>10.381482678805</v>
      </c>
      <c r="DH35" s="28">
        <v>6.0313410560314002</v>
      </c>
      <c r="DI35" s="28">
        <v>0.82559827380168305</v>
      </c>
      <c r="DJ35" s="28">
        <v>604.87606538908801</v>
      </c>
      <c r="DK35" s="28">
        <v>2.9813124160885698</v>
      </c>
      <c r="DL35" s="28">
        <v>3.5710434330714498</v>
      </c>
      <c r="DN35" s="26">
        <f t="shared" ref="DN35:DN51" si="27">BS35/DJ35</f>
        <v>1.0889187834164653</v>
      </c>
      <c r="DO35" s="40">
        <f t="shared" ref="DO35:DO51" si="28">(AQ35-B35)/(B35+1E-50)</f>
        <v>-2.3887359628997561E-4</v>
      </c>
      <c r="DP35" s="40">
        <f t="shared" ref="DP35:DP51" si="29">(BO35-C35)/(C35+1E-50)</f>
        <v>-2.967626617686323E-4</v>
      </c>
      <c r="DQ35" s="40">
        <f t="shared" ref="DQ35:DQ51" si="30">(BV35-D35)/(D35+1E-50)</f>
        <v>-3.26273201668317E-4</v>
      </c>
      <c r="DR35" s="40">
        <f t="shared" ref="DR35:DR51" si="31">(CN35-E35)/(E35+1E-50)</f>
        <v>-2.2542700515630282E-4</v>
      </c>
      <c r="DS35" s="40">
        <f t="shared" ref="DS35:DS51" si="32">(CO35-F35)/(F35+1E-50)</f>
        <v>-2.2507352126019444E-4</v>
      </c>
      <c r="DT35" s="40">
        <f t="shared" ref="DT35:DT51" si="33">(DC35-G35)/(G35+1E-50)</f>
        <v>-2.0794191788721936E-4</v>
      </c>
      <c r="DU35" s="40">
        <f t="shared" ref="DU35:DU51" si="34">(DJ35-H35)/(H35+1E-50)</f>
        <v>-2.1083077349407016E-4</v>
      </c>
      <c r="DV35" s="40">
        <f t="shared" ref="DV35:DV51" si="35">(AH35-I35)/(I35+1E-50)</f>
        <v>-1.8901832381480055E-4</v>
      </c>
      <c r="DW35" s="40">
        <f t="shared" ref="DW35:DW51" si="36">(AF35-J35)/(J35+1E-50)</f>
        <v>-1.8922944545587134E-4</v>
      </c>
      <c r="DX35" s="40">
        <f t="shared" ref="DX35:DX51" si="37">(AK35-K35)/(K35+1E-50)</f>
        <v>-2.0976665925637173E-4</v>
      </c>
      <c r="DY35" s="40">
        <f t="shared" ref="DY35:DY51" si="38">(AM35-L35)/(L35+1E-50)</f>
        <v>-1.8884249310686233E-4</v>
      </c>
      <c r="DZ35" s="40">
        <f t="shared" ref="DZ35:DZ51" si="39">(AN35+AO35-M35)/(M35+1E-50)</f>
        <v>-3.4836881741210393E-4</v>
      </c>
      <c r="EA35" s="40">
        <f t="shared" ref="EA35:EA51" si="40">(AY35-N35)/(N35+1E-50)</f>
        <v>-1.8912781865745314E-4</v>
      </c>
      <c r="EB35" s="40">
        <f t="shared" ref="EB35:EB51" si="41">(BB35+BC35+CL35-O35)/(O35+1E-50)</f>
        <v>-3.0626869419550474E-4</v>
      </c>
      <c r="EC35" s="40">
        <f t="shared" ref="EC35:EC51" si="42">(BJ35+BK35-P35)/(P35+1E-50)</f>
        <v>-3.4772899839879902E-4</v>
      </c>
      <c r="ED35" s="40">
        <f t="shared" ref="ED35:ED51" si="43">(BN35-Q35)/(Q35+1E-50)</f>
        <v>-1.9290988947193635E-4</v>
      </c>
      <c r="EE35" s="40">
        <f t="shared" ref="EE35:EE51" si="44">(BQ35+BR35-R35)/(R35+1E-50)</f>
        <v>-3.4542873886655388E-4</v>
      </c>
      <c r="EF35" s="40">
        <f t="shared" ref="EF35:EF51" si="45">(DH35-S35)/(S35+1E-50)</f>
        <v>-1.8836905561247E-4</v>
      </c>
      <c r="EG35" s="40">
        <f t="shared" ref="EG35:EG51" si="46">(DK35-T35)/(T35+1E-50)</f>
        <v>-1.8885768333643224E-4</v>
      </c>
      <c r="EH35" s="40">
        <f t="shared" ref="EH35:EH51" si="47">(BZ35-U35)/(U35+1E-50)</f>
        <v>-1.9830083998190155E-4</v>
      </c>
      <c r="EI35" s="40">
        <f t="shared" ref="EI35:EI51" si="48">(CA35-V35)/(V35+1E-50)</f>
        <v>-3.4672653803711052E-4</v>
      </c>
      <c r="EJ35" s="40">
        <f t="shared" ref="EJ35:EJ51" si="49">(CB35-W35)/(W35+1E-50)</f>
        <v>-3.4810820585491728E-4</v>
      </c>
      <c r="EK35" s="40">
        <f t="shared" ref="EK35:EK51" si="50">(CC35-X35)/(X35+1E-50)</f>
        <v>-3.5092791972443047E-4</v>
      </c>
      <c r="EL35" s="40">
        <f t="shared" ref="EL35:EL51" si="51">(CD35-Y35)/(Y35+1E-50)</f>
        <v>-1.9279783268137383E-4</v>
      </c>
      <c r="EM35" s="40">
        <f t="shared" ref="EM35:EM51" si="52">(AL35-Z35)/(Z35+1E-50)</f>
        <v>-2.6210732880232296E-4</v>
      </c>
      <c r="EN35" s="40">
        <f t="shared" ref="EN35:EN51" si="53">(AU35-AA35)/(AA35+1E-50)</f>
        <v>-1.8849585812589226E-4</v>
      </c>
      <c r="EO35" s="17"/>
      <c r="EP35" s="13"/>
      <c r="EQ35" s="13"/>
      <c r="ER35" s="13"/>
      <c r="ES35" s="13"/>
      <c r="ET35" s="13"/>
      <c r="EU35" s="13"/>
      <c r="EV35" s="13"/>
    </row>
    <row r="36" spans="1:152" x14ac:dyDescent="0.3">
      <c r="A36" s="15" t="s">
        <v>203</v>
      </c>
      <c r="B36" s="17">
        <v>128553.22815</v>
      </c>
      <c r="C36" s="17">
        <v>988.27147420999995</v>
      </c>
      <c r="D36" s="17">
        <v>2092.9897156000002</v>
      </c>
      <c r="E36" s="17">
        <v>19748.846022999998</v>
      </c>
      <c r="F36" s="17">
        <v>19726.908509000001</v>
      </c>
      <c r="G36" s="17">
        <v>519.17780462999997</v>
      </c>
      <c r="H36" s="17">
        <v>18851.728293</v>
      </c>
      <c r="I36" s="17">
        <v>2219.5968932000001</v>
      </c>
      <c r="J36" s="17">
        <v>82.062563523999998</v>
      </c>
      <c r="K36" s="17">
        <v>524.35493270999996</v>
      </c>
      <c r="L36" s="17">
        <v>152.4019036</v>
      </c>
      <c r="M36" s="17">
        <v>4.9219186000000002E-3</v>
      </c>
      <c r="N36" s="17">
        <v>1517.5059948000001</v>
      </c>
      <c r="O36" s="17">
        <v>3.66279994E-2</v>
      </c>
      <c r="P36" s="17">
        <v>3.5454339299999998E-2</v>
      </c>
      <c r="Q36" s="17">
        <v>298.01204632999998</v>
      </c>
      <c r="R36" s="17">
        <v>4.4712279000000002E-3</v>
      </c>
      <c r="S36" s="17">
        <v>205.80771496</v>
      </c>
      <c r="T36" s="17">
        <v>101.73151452</v>
      </c>
      <c r="U36" s="17">
        <v>27.934731449000001</v>
      </c>
      <c r="V36" s="17">
        <v>6.0121164999999997E-2</v>
      </c>
      <c r="W36" s="17">
        <v>0.81199958299999997</v>
      </c>
      <c r="X36" s="17">
        <v>0.52353623459999998</v>
      </c>
      <c r="Y36" s="17">
        <v>76.444943187999996</v>
      </c>
      <c r="Z36" s="17">
        <v>1.370734613</v>
      </c>
      <c r="AA36" s="17">
        <v>29.829089333999999</v>
      </c>
      <c r="AC36" s="28" t="s">
        <v>203</v>
      </c>
      <c r="AD36" s="28">
        <v>0</v>
      </c>
      <c r="AE36" s="28">
        <v>1041.59082281273</v>
      </c>
      <c r="AF36" s="28">
        <v>82.028786212256506</v>
      </c>
      <c r="AG36" s="28">
        <v>2218.68337570322</v>
      </c>
      <c r="AH36" s="28">
        <v>2218.68337570322</v>
      </c>
      <c r="AI36" s="28">
        <v>917.61239787620502</v>
      </c>
      <c r="AJ36" s="28">
        <v>0</v>
      </c>
      <c r="AK36" s="28">
        <v>524.13550566242395</v>
      </c>
      <c r="AL36" s="28">
        <v>1.37008159032923</v>
      </c>
      <c r="AM36" s="28">
        <v>152.339175606487</v>
      </c>
      <c r="AN36" s="28">
        <v>1.18061008172754E-3</v>
      </c>
      <c r="AO36" s="28">
        <v>3.7386110201502402E-3</v>
      </c>
      <c r="AP36" s="28">
        <v>5746.5622264519798</v>
      </c>
      <c r="AQ36" s="28">
        <v>128495.78589531301</v>
      </c>
      <c r="AR36" s="28">
        <v>1561.03164878643</v>
      </c>
      <c r="AS36" s="28">
        <v>594.79686706380096</v>
      </c>
      <c r="AT36" s="28">
        <v>977.97336361424505</v>
      </c>
      <c r="AU36" s="28">
        <v>29.8168137365004</v>
      </c>
      <c r="AV36" s="28">
        <v>0</v>
      </c>
      <c r="AW36" s="28">
        <v>0</v>
      </c>
      <c r="AX36" s="28">
        <v>1516.8815593496699</v>
      </c>
      <c r="AY36" s="28">
        <v>1516.8815593496699</v>
      </c>
      <c r="AZ36" s="28">
        <v>932.64546189721</v>
      </c>
      <c r="BA36" s="28">
        <v>0</v>
      </c>
      <c r="BB36" s="28">
        <v>1.4643759742286299E-2</v>
      </c>
      <c r="BC36" s="28">
        <v>1.83047557267416E-2</v>
      </c>
      <c r="BD36" s="28">
        <v>0</v>
      </c>
      <c r="BE36" s="28">
        <v>200.270627894005</v>
      </c>
      <c r="BF36" s="28">
        <v>57.051178868005501</v>
      </c>
      <c r="BG36" s="28">
        <v>0</v>
      </c>
      <c r="BH36" s="28">
        <v>2143.91301167354</v>
      </c>
      <c r="BI36" s="28">
        <v>257.49749477728301</v>
      </c>
      <c r="BJ36" s="28">
        <v>1.16935058618804E-2</v>
      </c>
      <c r="BK36" s="28">
        <v>2.3741368033212602E-2</v>
      </c>
      <c r="BL36" s="28">
        <v>0</v>
      </c>
      <c r="BM36" s="28">
        <v>1312.9975054409299</v>
      </c>
      <c r="BN36" s="28">
        <v>297.88904685042399</v>
      </c>
      <c r="BO36" s="28">
        <v>987.79189944189898</v>
      </c>
      <c r="BP36" s="28">
        <v>0</v>
      </c>
      <c r="BQ36" s="28">
        <v>1.8321994650297301E-3</v>
      </c>
      <c r="BR36" s="28">
        <v>2.6365765443266799E-3</v>
      </c>
      <c r="BS36" s="28">
        <v>20480.897349724601</v>
      </c>
      <c r="BT36" s="28">
        <v>1882.72363092048</v>
      </c>
      <c r="BU36" s="28">
        <v>209.19153229561701</v>
      </c>
      <c r="BV36" s="28">
        <v>2091.9151632161002</v>
      </c>
      <c r="BW36" s="28">
        <v>1.60260737062406</v>
      </c>
      <c r="BX36" s="28">
        <v>571.27134391627897</v>
      </c>
      <c r="BY36" s="28">
        <v>0</v>
      </c>
      <c r="BZ36" s="28">
        <v>27.923150375960699</v>
      </c>
      <c r="CA36" s="28">
        <v>6.0088212264565601E-2</v>
      </c>
      <c r="CB36" s="28">
        <v>0.81155478052451901</v>
      </c>
      <c r="CC36" s="28">
        <v>0.52324747275288697</v>
      </c>
      <c r="CD36" s="28">
        <v>76.413326627181803</v>
      </c>
      <c r="CE36" s="28">
        <v>2.1690261977766299</v>
      </c>
      <c r="CF36" s="28">
        <v>1849.9971403111699</v>
      </c>
      <c r="CG36" s="28">
        <v>1.9718412225621</v>
      </c>
      <c r="CH36" s="28">
        <v>58.465104492688901</v>
      </c>
      <c r="CI36" s="28">
        <v>1100.1175682027299</v>
      </c>
      <c r="CJ36" s="28">
        <v>1.7746576716546201</v>
      </c>
      <c r="CK36" s="28">
        <v>0</v>
      </c>
      <c r="CL36" s="28">
        <v>3.6609418699603698E-3</v>
      </c>
      <c r="CM36" s="28">
        <v>190.686935633415</v>
      </c>
      <c r="CN36" s="28">
        <v>19740.339773735701</v>
      </c>
      <c r="CO36" s="28">
        <v>19718.4142973909</v>
      </c>
      <c r="CP36" s="28">
        <v>21.925476344769798</v>
      </c>
      <c r="CQ36" s="28">
        <v>2.22818130190644</v>
      </c>
      <c r="CR36" s="28">
        <v>0</v>
      </c>
      <c r="CS36" s="28">
        <v>482.47352114397802</v>
      </c>
      <c r="CT36" s="28">
        <v>18.535314601431899</v>
      </c>
      <c r="CU36" s="28">
        <v>7290.4582256099802</v>
      </c>
      <c r="CV36" s="28">
        <v>29.577620276239099</v>
      </c>
      <c r="CW36" s="28">
        <v>37.4649872709535</v>
      </c>
      <c r="CX36" s="28">
        <v>10414.9415486256</v>
      </c>
      <c r="CY36" s="28">
        <v>235.082086323596</v>
      </c>
      <c r="CZ36" s="28">
        <v>6.7042617724058502</v>
      </c>
      <c r="DA36" s="28">
        <v>80.845503367560099</v>
      </c>
      <c r="DB36" s="28">
        <v>0</v>
      </c>
      <c r="DC36" s="28">
        <v>518.96630180789998</v>
      </c>
      <c r="DD36" s="28">
        <v>7.3284461259683997</v>
      </c>
      <c r="DE36" s="28">
        <v>0</v>
      </c>
      <c r="DF36" s="28">
        <v>0</v>
      </c>
      <c r="DG36" s="28">
        <v>315.75088739785502</v>
      </c>
      <c r="DH36" s="28">
        <v>205.723025990872</v>
      </c>
      <c r="DI36" s="28">
        <v>25.110406267683</v>
      </c>
      <c r="DJ36" s="28">
        <v>18843.837870291001</v>
      </c>
      <c r="DK36" s="28">
        <v>101.68963886781199</v>
      </c>
      <c r="DL36" s="28">
        <v>108.61261253913401</v>
      </c>
      <c r="DN36" s="26">
        <f t="shared" si="27"/>
        <v>1.0868750564880718</v>
      </c>
      <c r="DO36" s="40">
        <f t="shared" si="28"/>
        <v>-4.4683634564170264E-4</v>
      </c>
      <c r="DP36" s="40">
        <f t="shared" si="29"/>
        <v>-4.8526622554226275E-4</v>
      </c>
      <c r="DQ36" s="40">
        <f t="shared" si="30"/>
        <v>-5.1340547728968833E-4</v>
      </c>
      <c r="DR36" s="40">
        <f t="shared" si="31"/>
        <v>-4.3072133199027307E-4</v>
      </c>
      <c r="DS36" s="40">
        <f t="shared" si="32"/>
        <v>-4.3059010514624182E-4</v>
      </c>
      <c r="DT36" s="40">
        <f t="shared" si="33"/>
        <v>-4.0738032368451928E-4</v>
      </c>
      <c r="DU36" s="40">
        <f t="shared" si="34"/>
        <v>-4.1855168854352067E-4</v>
      </c>
      <c r="DV36" s="40">
        <f t="shared" si="35"/>
        <v>-4.1156910048789906E-4</v>
      </c>
      <c r="DW36" s="40">
        <f t="shared" si="36"/>
        <v>-4.1160439417193656E-4</v>
      </c>
      <c r="DX36" s="40">
        <f t="shared" si="37"/>
        <v>-4.184704555785335E-4</v>
      </c>
      <c r="DY36" s="40">
        <f t="shared" si="38"/>
        <v>-4.1159586613584404E-4</v>
      </c>
      <c r="DZ36" s="40">
        <f t="shared" si="39"/>
        <v>-5.4805825562006995E-4</v>
      </c>
      <c r="EA36" s="40">
        <f t="shared" si="40"/>
        <v>-4.114879627954344E-4</v>
      </c>
      <c r="EB36" s="40">
        <f t="shared" si="41"/>
        <v>-5.0622642010127704E-4</v>
      </c>
      <c r="EC36" s="40">
        <f t="shared" si="42"/>
        <v>-5.4902743334983291E-4</v>
      </c>
      <c r="ED36" s="40">
        <f t="shared" si="43"/>
        <v>-4.1273324716470963E-4</v>
      </c>
      <c r="EE36" s="40">
        <f t="shared" si="44"/>
        <v>-5.4837076043245253E-4</v>
      </c>
      <c r="EF36" s="40">
        <f t="shared" si="45"/>
        <v>-4.1149559988290686E-4</v>
      </c>
      <c r="EG36" s="40">
        <f t="shared" si="46"/>
        <v>-4.1162910417281436E-4</v>
      </c>
      <c r="EH36" s="40">
        <f t="shared" si="47"/>
        <v>-4.1457613653618286E-4</v>
      </c>
      <c r="EI36" s="40">
        <f t="shared" si="48"/>
        <v>-5.4810540405191249E-4</v>
      </c>
      <c r="EJ36" s="40">
        <f t="shared" si="49"/>
        <v>-5.4778658116743674E-4</v>
      </c>
      <c r="EK36" s="40">
        <f t="shared" si="50"/>
        <v>-5.5156038499157799E-4</v>
      </c>
      <c r="EL36" s="40">
        <f t="shared" si="51"/>
        <v>-4.1358603328985586E-4</v>
      </c>
      <c r="EM36" s="40">
        <f t="shared" si="52"/>
        <v>-4.7640342964764886E-4</v>
      </c>
      <c r="EN36" s="40">
        <f t="shared" si="53"/>
        <v>-4.1153108504747034E-4</v>
      </c>
      <c r="EO36" s="17"/>
      <c r="EP36" s="13"/>
      <c r="EQ36" s="13"/>
      <c r="ER36" s="13"/>
      <c r="ES36" s="13"/>
      <c r="ET36" s="13"/>
      <c r="EU36" s="13"/>
      <c r="EV36" s="13"/>
    </row>
    <row r="37" spans="1:152" x14ac:dyDescent="0.3">
      <c r="A37" s="15" t="s">
        <v>204</v>
      </c>
      <c r="B37" s="17">
        <v>29817.69124</v>
      </c>
      <c r="C37" s="17">
        <v>246.18102027</v>
      </c>
      <c r="D37" s="17">
        <v>459.63567223000001</v>
      </c>
      <c r="E37" s="17">
        <v>4480.2268996000003</v>
      </c>
      <c r="F37" s="17">
        <v>4477.1685921999997</v>
      </c>
      <c r="G37" s="17">
        <v>101.587029</v>
      </c>
      <c r="H37" s="17">
        <v>4693.3876151000004</v>
      </c>
      <c r="I37" s="17">
        <v>565.40659557000004</v>
      </c>
      <c r="J37" s="17">
        <v>20.904117775</v>
      </c>
      <c r="K37" s="17">
        <v>130.63406173000001</v>
      </c>
      <c r="L37" s="17">
        <v>38.821923777999999</v>
      </c>
      <c r="M37" s="17">
        <v>1.2918350000000001E-3</v>
      </c>
      <c r="N37" s="17">
        <v>386.56025799999998</v>
      </c>
      <c r="O37" s="17">
        <v>7.9761137000000006E-3</v>
      </c>
      <c r="P37" s="17">
        <v>9.5564519000000004E-3</v>
      </c>
      <c r="Q37" s="17">
        <v>75.645505435000004</v>
      </c>
      <c r="R37" s="5">
        <v>1.043251E-3</v>
      </c>
      <c r="S37" s="17">
        <v>52.426176159000001</v>
      </c>
      <c r="T37" s="17">
        <v>25.914462786000001</v>
      </c>
      <c r="U37" s="17">
        <v>7.0504741778</v>
      </c>
      <c r="V37" s="17">
        <v>1.17765024E-2</v>
      </c>
      <c r="W37" s="17">
        <v>0.16806239789999999</v>
      </c>
      <c r="X37" s="17">
        <v>0.10697517820000001</v>
      </c>
      <c r="Y37" s="17">
        <v>19.39468918</v>
      </c>
      <c r="Z37" s="17">
        <v>0.24994864059999999</v>
      </c>
      <c r="AA37" s="17">
        <v>7.5984811429999999</v>
      </c>
      <c r="AC37" s="28" t="s">
        <v>204</v>
      </c>
      <c r="AD37" s="28">
        <v>0</v>
      </c>
      <c r="AE37" s="28">
        <v>257.71269609222998</v>
      </c>
      <c r="AF37" s="28">
        <v>20.901636917048901</v>
      </c>
      <c r="AG37" s="28">
        <v>565.33958372122504</v>
      </c>
      <c r="AH37" s="28">
        <v>565.33958372122504</v>
      </c>
      <c r="AI37" s="28">
        <v>227.03771325980901</v>
      </c>
      <c r="AJ37" s="28">
        <v>0</v>
      </c>
      <c r="AK37" s="28">
        <v>130.618969372527</v>
      </c>
      <c r="AL37" s="28">
        <v>0.24992098827548301</v>
      </c>
      <c r="AM37" s="28">
        <v>38.817339197267202</v>
      </c>
      <c r="AN37" s="28">
        <v>3.1003938558507902E-4</v>
      </c>
      <c r="AO37" s="28">
        <v>9.8179023363150798E-4</v>
      </c>
      <c r="AP37" s="28">
        <v>1421.8275159422999</v>
      </c>
      <c r="AQ37" s="28">
        <v>29813.474916802999</v>
      </c>
      <c r="AR37" s="28">
        <v>386.23394154221</v>
      </c>
      <c r="AS37" s="28">
        <v>147.166021180429</v>
      </c>
      <c r="AT37" s="28">
        <v>241.97236738611701</v>
      </c>
      <c r="AU37" s="28">
        <v>7.5975792724764499</v>
      </c>
      <c r="AV37" s="28">
        <v>0</v>
      </c>
      <c r="AW37" s="28">
        <v>0</v>
      </c>
      <c r="AX37" s="28">
        <v>386.51446674273097</v>
      </c>
      <c r="AY37" s="28">
        <v>386.51446674273097</v>
      </c>
      <c r="AZ37" s="28">
        <v>230.757307103437</v>
      </c>
      <c r="BA37" s="28">
        <v>0</v>
      </c>
      <c r="BB37" s="28">
        <v>3.1899722702488499E-3</v>
      </c>
      <c r="BC37" s="28">
        <v>3.9874783515567698E-3</v>
      </c>
      <c r="BD37" s="28">
        <v>0</v>
      </c>
      <c r="BE37" s="28">
        <v>49.551403909295203</v>
      </c>
      <c r="BF37" s="28">
        <v>14.115733852351401</v>
      </c>
      <c r="BG37" s="28">
        <v>0</v>
      </c>
      <c r="BH37" s="28">
        <v>530.451698211794</v>
      </c>
      <c r="BI37" s="28">
        <v>63.710625325846401</v>
      </c>
      <c r="BJ37" s="28">
        <v>3.1536216546128901E-3</v>
      </c>
      <c r="BK37" s="28">
        <v>6.4028047282307298E-3</v>
      </c>
      <c r="BL37" s="28">
        <v>0</v>
      </c>
      <c r="BM37" s="28">
        <v>324.86479101802797</v>
      </c>
      <c r="BN37" s="28">
        <v>75.636585749292394</v>
      </c>
      <c r="BO37" s="28">
        <v>246.13117659308699</v>
      </c>
      <c r="BP37" s="28">
        <v>0</v>
      </c>
      <c r="BQ37" s="28">
        <v>4.2773086835430402E-4</v>
      </c>
      <c r="BR37" s="28">
        <v>6.1551475641352096E-4</v>
      </c>
      <c r="BS37" s="28">
        <v>5097.8153817799002</v>
      </c>
      <c r="BT37" s="28">
        <v>413.60739073397298</v>
      </c>
      <c r="BU37" s="28">
        <v>45.956367492628203</v>
      </c>
      <c r="BV37" s="28">
        <v>459.56375822660101</v>
      </c>
      <c r="BW37" s="28">
        <v>0.39652077622890602</v>
      </c>
      <c r="BX37" s="28">
        <v>141.34528021237099</v>
      </c>
      <c r="BY37" s="28">
        <v>0</v>
      </c>
      <c r="BZ37" s="28">
        <v>7.0496476884494301</v>
      </c>
      <c r="CA37" s="28">
        <v>1.1776496050025899E-2</v>
      </c>
      <c r="CB37" s="28">
        <v>0.168061953289456</v>
      </c>
      <c r="CC37" s="28">
        <v>0.106974164480953</v>
      </c>
      <c r="CD37" s="28">
        <v>19.392410435534099</v>
      </c>
      <c r="CE37" s="28">
        <v>0.492415323666065</v>
      </c>
      <c r="CF37" s="28">
        <v>457.730501404233</v>
      </c>
      <c r="CG37" s="28">
        <v>0.44765036839233402</v>
      </c>
      <c r="CH37" s="28">
        <v>13.2728334672641</v>
      </c>
      <c r="CI37" s="28">
        <v>249.75032268170199</v>
      </c>
      <c r="CJ37" s="28">
        <v>0.40288534219591299</v>
      </c>
      <c r="CK37" s="28">
        <v>0</v>
      </c>
      <c r="CL37" s="28">
        <v>7.9749413713851099E-4</v>
      </c>
      <c r="CM37" s="28">
        <v>43.290028965756697</v>
      </c>
      <c r="CN37" s="28">
        <v>4479.5612737964902</v>
      </c>
      <c r="CO37" s="28">
        <v>4476.5029713507201</v>
      </c>
      <c r="CP37" s="28">
        <v>3.05830244576795</v>
      </c>
      <c r="CQ37" s="28">
        <v>0.505844870230437</v>
      </c>
      <c r="CR37" s="28">
        <v>0</v>
      </c>
      <c r="CS37" s="28">
        <v>109.531821758516</v>
      </c>
      <c r="CT37" s="28">
        <v>4.2079132188032196</v>
      </c>
      <c r="CU37" s="28">
        <v>1655.0902608398501</v>
      </c>
      <c r="CV37" s="28">
        <v>6.7147549010400303</v>
      </c>
      <c r="CW37" s="28">
        <v>8.5053574148602493</v>
      </c>
      <c r="CX37" s="28">
        <v>2364.4152064242598</v>
      </c>
      <c r="CY37" s="28">
        <v>58.164534649249198</v>
      </c>
      <c r="CZ37" s="28">
        <v>1.52201141806797</v>
      </c>
      <c r="DA37" s="28">
        <v>18.3536643561125</v>
      </c>
      <c r="DB37" s="28">
        <v>0</v>
      </c>
      <c r="DC37" s="28">
        <v>101.575681121711</v>
      </c>
      <c r="DD37" s="28">
        <v>1.8132202191331199</v>
      </c>
      <c r="DE37" s="28">
        <v>0</v>
      </c>
      <c r="DF37" s="28">
        <v>0</v>
      </c>
      <c r="DG37" s="28">
        <v>78.123807224153296</v>
      </c>
      <c r="DH37" s="28">
        <v>52.419951657215101</v>
      </c>
      <c r="DI37" s="28">
        <v>6.2128765466161697</v>
      </c>
      <c r="DJ37" s="28">
        <v>4692.8459230917597</v>
      </c>
      <c r="DK37" s="28">
        <v>25.911391199427399</v>
      </c>
      <c r="DL37" s="28">
        <v>26.873182278836499</v>
      </c>
      <c r="DN37" s="26">
        <f t="shared" si="27"/>
        <v>1.0862950681366792</v>
      </c>
      <c r="DO37" s="40">
        <f t="shared" si="28"/>
        <v>-1.4140340923996861E-4</v>
      </c>
      <c r="DP37" s="40">
        <f t="shared" si="29"/>
        <v>-2.024675860809557E-4</v>
      </c>
      <c r="DQ37" s="40">
        <f t="shared" si="30"/>
        <v>-1.5645870793730746E-4</v>
      </c>
      <c r="DR37" s="40">
        <f t="shared" si="31"/>
        <v>-1.4856966364124074E-4</v>
      </c>
      <c r="DS37" s="40">
        <f t="shared" si="32"/>
        <v>-1.4867004348220769E-4</v>
      </c>
      <c r="DT37" s="40">
        <f t="shared" si="33"/>
        <v>-1.1170597664590919E-4</v>
      </c>
      <c r="DU37" s="40">
        <f t="shared" si="34"/>
        <v>-1.1541599643249885E-4</v>
      </c>
      <c r="DV37" s="40">
        <f t="shared" si="35"/>
        <v>-1.1851975074227731E-4</v>
      </c>
      <c r="DW37" s="40">
        <f t="shared" si="36"/>
        <v>-1.18677955118767E-4</v>
      </c>
      <c r="DX37" s="40">
        <f t="shared" si="37"/>
        <v>-1.1553156407401734E-4</v>
      </c>
      <c r="DY37" s="40">
        <f t="shared" si="38"/>
        <v>-1.180925695236792E-4</v>
      </c>
      <c r="DZ37" s="40">
        <f t="shared" si="39"/>
        <v>-4.1652249807581918E-6</v>
      </c>
      <c r="EA37" s="40">
        <f t="shared" si="40"/>
        <v>-1.1845826445252946E-4</v>
      </c>
      <c r="EB37" s="40">
        <f t="shared" si="41"/>
        <v>-1.4655521471185779E-4</v>
      </c>
      <c r="EC37" s="40">
        <f t="shared" si="42"/>
        <v>-2.6701496170287482E-6</v>
      </c>
      <c r="ED37" s="40">
        <f t="shared" si="43"/>
        <v>-1.1791428527468558E-4</v>
      </c>
      <c r="EE37" s="40">
        <f t="shared" si="44"/>
        <v>-5.1523863144594223E-6</v>
      </c>
      <c r="EF37" s="40">
        <f t="shared" si="45"/>
        <v>-1.1872889157548937E-4</v>
      </c>
      <c r="EG37" s="40">
        <f t="shared" si="46"/>
        <v>-1.1852788915468872E-4</v>
      </c>
      <c r="EH37" s="40">
        <f t="shared" si="47"/>
        <v>-1.1722464755239072E-4</v>
      </c>
      <c r="EI37" s="40">
        <f t="shared" si="48"/>
        <v>-5.3920713338101532E-7</v>
      </c>
      <c r="EJ37" s="40">
        <f t="shared" si="49"/>
        <v>-2.6455087488227797E-6</v>
      </c>
      <c r="EK37" s="40">
        <f t="shared" si="50"/>
        <v>-9.4762080705795974E-6</v>
      </c>
      <c r="EL37" s="40">
        <f t="shared" si="51"/>
        <v>-1.174932191360299E-4</v>
      </c>
      <c r="EM37" s="40">
        <f t="shared" si="52"/>
        <v>-1.1063202604585695E-4</v>
      </c>
      <c r="EN37" s="40">
        <f t="shared" si="53"/>
        <v>-1.1869089447971964E-4</v>
      </c>
      <c r="EO37" s="17"/>
      <c r="EP37" s="13"/>
      <c r="EQ37" s="13"/>
      <c r="ER37" s="13"/>
      <c r="ES37" s="13"/>
      <c r="ET37" s="13"/>
      <c r="EU37" s="13"/>
      <c r="EV37" s="13"/>
    </row>
    <row r="38" spans="1:152" x14ac:dyDescent="0.3">
      <c r="A38" s="15" t="s">
        <v>205</v>
      </c>
      <c r="B38" s="17">
        <v>97272.958765999996</v>
      </c>
      <c r="C38" s="17">
        <v>973.26901455999996</v>
      </c>
      <c r="D38" s="17">
        <v>1585.1374097999999</v>
      </c>
      <c r="E38" s="17">
        <v>14756.972863999999</v>
      </c>
      <c r="F38" s="17">
        <v>14756.697593999999</v>
      </c>
      <c r="G38" s="17">
        <v>301.81466289000002</v>
      </c>
      <c r="H38" s="17">
        <v>14031.395409000001</v>
      </c>
      <c r="I38" s="17">
        <v>1737.6051583000001</v>
      </c>
      <c r="J38" s="17">
        <v>64.242474853999994</v>
      </c>
      <c r="K38" s="17">
        <v>390.87303667999998</v>
      </c>
      <c r="L38" s="17">
        <v>119.30743327</v>
      </c>
      <c r="M38" s="17">
        <v>2.7337885000000002E-3</v>
      </c>
      <c r="N38" s="17">
        <v>1187.9764792999999</v>
      </c>
      <c r="O38" s="17">
        <v>2.76594322E-2</v>
      </c>
      <c r="P38" s="17">
        <v>2.0354839199999999E-2</v>
      </c>
      <c r="Q38" s="17">
        <v>231.50601481999999</v>
      </c>
      <c r="R38" s="5">
        <v>2.1394867000000001E-3</v>
      </c>
      <c r="S38" s="17">
        <v>161.11609533000001</v>
      </c>
      <c r="T38" s="17">
        <v>79.640269040999996</v>
      </c>
      <c r="U38" s="17">
        <v>21.431478371000001</v>
      </c>
      <c r="V38" s="17">
        <v>2.21480841E-2</v>
      </c>
      <c r="W38" s="17">
        <v>0.35593526339999998</v>
      </c>
      <c r="X38" s="17">
        <v>0.222340447</v>
      </c>
      <c r="Y38" s="17">
        <v>59.304304917000003</v>
      </c>
      <c r="Z38" s="17">
        <v>0.75379610819999998</v>
      </c>
      <c r="AA38" s="17">
        <v>23.351629853999999</v>
      </c>
      <c r="AC38" s="28" t="s">
        <v>205</v>
      </c>
      <c r="AD38" s="28">
        <v>0</v>
      </c>
      <c r="AE38" s="28">
        <v>764.27514258130202</v>
      </c>
      <c r="AF38" s="28">
        <v>64.237762043339998</v>
      </c>
      <c r="AG38" s="28">
        <v>1737.47778497375</v>
      </c>
      <c r="AH38" s="28">
        <v>1737.47778497375</v>
      </c>
      <c r="AI38" s="28">
        <v>673.30463908014303</v>
      </c>
      <c r="AJ38" s="28">
        <v>0</v>
      </c>
      <c r="AK38" s="28">
        <v>390.84332607374398</v>
      </c>
      <c r="AL38" s="28">
        <v>0.75373862786866597</v>
      </c>
      <c r="AM38" s="28">
        <v>119.298721495948</v>
      </c>
      <c r="AN38" s="28">
        <v>6.56072971621003E-4</v>
      </c>
      <c r="AO38" s="28">
        <v>2.07756594462761E-3</v>
      </c>
      <c r="AP38" s="28">
        <v>4216.5827544675903</v>
      </c>
      <c r="AQ38" s="28">
        <v>97265.356198790701</v>
      </c>
      <c r="AR38" s="28">
        <v>1145.41880981744</v>
      </c>
      <c r="AS38" s="28">
        <v>436.43654413590502</v>
      </c>
      <c r="AT38" s="28">
        <v>717.59521109441903</v>
      </c>
      <c r="AU38" s="28">
        <v>23.349926122257401</v>
      </c>
      <c r="AV38" s="28">
        <v>0</v>
      </c>
      <c r="AW38" s="28">
        <v>0</v>
      </c>
      <c r="AX38" s="28">
        <v>1187.8898728348199</v>
      </c>
      <c r="AY38" s="28">
        <v>1187.8898728348199</v>
      </c>
      <c r="AZ38" s="28">
        <v>684.33566372396206</v>
      </c>
      <c r="BA38" s="28">
        <v>0</v>
      </c>
      <c r="BB38" s="28">
        <v>1.1062874179825599E-2</v>
      </c>
      <c r="BC38" s="28">
        <v>1.3828658100580499E-2</v>
      </c>
      <c r="BD38" s="28">
        <v>0</v>
      </c>
      <c r="BE38" s="28">
        <v>146.950096682794</v>
      </c>
      <c r="BF38" s="28">
        <v>41.861700475369403</v>
      </c>
      <c r="BG38" s="28">
        <v>0</v>
      </c>
      <c r="BH38" s="28">
        <v>1573.1122399912699</v>
      </c>
      <c r="BI38" s="28">
        <v>188.94066229179401</v>
      </c>
      <c r="BJ38" s="28">
        <v>6.7167216994879703E-3</v>
      </c>
      <c r="BK38" s="28">
        <v>1.3636990536946701E-2</v>
      </c>
      <c r="BL38" s="28">
        <v>0</v>
      </c>
      <c r="BM38" s="28">
        <v>963.42152784211703</v>
      </c>
      <c r="BN38" s="28">
        <v>231.48831453159701</v>
      </c>
      <c r="BO38" s="28">
        <v>973.19137200460705</v>
      </c>
      <c r="BP38" s="28">
        <v>0</v>
      </c>
      <c r="BQ38" s="28">
        <v>8.7713955668799603E-4</v>
      </c>
      <c r="BR38" s="28">
        <v>1.26222546503634E-3</v>
      </c>
      <c r="BS38" s="28">
        <v>15230.3313640547</v>
      </c>
      <c r="BT38" s="28">
        <v>1426.5109825030099</v>
      </c>
      <c r="BU38" s="28">
        <v>158.501215070575</v>
      </c>
      <c r="BV38" s="28">
        <v>1585.0121975735899</v>
      </c>
      <c r="BW38" s="28">
        <v>1.1759249002974199</v>
      </c>
      <c r="BX38" s="28">
        <v>419.17453617869501</v>
      </c>
      <c r="BY38" s="28">
        <v>0</v>
      </c>
      <c r="BZ38" s="28">
        <v>21.4298348901822</v>
      </c>
      <c r="CA38" s="28">
        <v>2.2146771563717201E-2</v>
      </c>
      <c r="CB38" s="28">
        <v>0.35591398955219899</v>
      </c>
      <c r="CC38" s="28">
        <v>0.22232684563586</v>
      </c>
      <c r="CD38" s="28">
        <v>59.299782445697403</v>
      </c>
      <c r="CE38" s="28">
        <v>1.62310932698402</v>
      </c>
      <c r="CF38" s="28">
        <v>1357.4491878080601</v>
      </c>
      <c r="CG38" s="28">
        <v>1.4755545393717899</v>
      </c>
      <c r="CH38" s="28">
        <v>43.750165029183599</v>
      </c>
      <c r="CI38" s="28">
        <v>823.23219550587805</v>
      </c>
      <c r="CJ38" s="28">
        <v>1.3279982240667501</v>
      </c>
      <c r="CK38" s="28">
        <v>0</v>
      </c>
      <c r="CL38" s="28">
        <v>2.7657399670409002E-3</v>
      </c>
      <c r="CM38" s="28">
        <v>142.69346956574401</v>
      </c>
      <c r="CN38" s="28">
        <v>14755.8164409123</v>
      </c>
      <c r="CO38" s="28">
        <v>14755.5411854867</v>
      </c>
      <c r="CP38" s="28">
        <v>0.27525542560403798</v>
      </c>
      <c r="CQ38" s="28">
        <v>1.6673764345750799</v>
      </c>
      <c r="CR38" s="28">
        <v>0</v>
      </c>
      <c r="CS38" s="28">
        <v>361.041095862475</v>
      </c>
      <c r="CT38" s="28">
        <v>13.870213538583601</v>
      </c>
      <c r="CU38" s="28">
        <v>5455.5429347927902</v>
      </c>
      <c r="CV38" s="28">
        <v>22.133304477477001</v>
      </c>
      <c r="CW38" s="28">
        <v>28.035528784095799</v>
      </c>
      <c r="CX38" s="28">
        <v>7793.6336390041597</v>
      </c>
      <c r="CY38" s="28">
        <v>172.49326597130201</v>
      </c>
      <c r="CZ38" s="28">
        <v>5.0168814201072403</v>
      </c>
      <c r="DA38" s="28">
        <v>60.497718981244098</v>
      </c>
      <c r="DB38" s="28">
        <v>0</v>
      </c>
      <c r="DC38" s="28">
        <v>301.79342084183497</v>
      </c>
      <c r="DD38" s="28">
        <v>5.3773042462982303</v>
      </c>
      <c r="DE38" s="28">
        <v>0</v>
      </c>
      <c r="DF38" s="28">
        <v>0</v>
      </c>
      <c r="DG38" s="28">
        <v>231.68454952949099</v>
      </c>
      <c r="DH38" s="28">
        <v>161.104242880025</v>
      </c>
      <c r="DI38" s="28">
        <v>18.424960785204799</v>
      </c>
      <c r="DJ38" s="28">
        <v>14030.327097560001</v>
      </c>
      <c r="DK38" s="28">
        <v>79.634458459696106</v>
      </c>
      <c r="DL38" s="28">
        <v>79.695297709749397</v>
      </c>
      <c r="DN38" s="26">
        <f t="shared" si="27"/>
        <v>1.0855293150437948</v>
      </c>
      <c r="DO38" s="40">
        <f t="shared" si="28"/>
        <v>-7.8157046991686533E-5</v>
      </c>
      <c r="DP38" s="40">
        <f t="shared" si="29"/>
        <v>-7.9775020299001291E-5</v>
      </c>
      <c r="DQ38" s="40">
        <f t="shared" si="30"/>
        <v>-7.8991402029798534E-5</v>
      </c>
      <c r="DR38" s="40">
        <f t="shared" si="31"/>
        <v>-7.8364519495757688E-5</v>
      </c>
      <c r="DS38" s="40">
        <f t="shared" si="32"/>
        <v>-7.8364993653439691E-5</v>
      </c>
      <c r="DT38" s="40">
        <f t="shared" si="33"/>
        <v>-7.038110064517186E-5</v>
      </c>
      <c r="DU38" s="40">
        <f t="shared" si="34"/>
        <v>-7.6137220059713622E-5</v>
      </c>
      <c r="DV38" s="40">
        <f t="shared" si="35"/>
        <v>-7.3303952650972173E-5</v>
      </c>
      <c r="DW38" s="40">
        <f t="shared" si="36"/>
        <v>-7.3359730781015928E-5</v>
      </c>
      <c r="DX38" s="40">
        <f t="shared" si="37"/>
        <v>-7.6010887085892263E-5</v>
      </c>
      <c r="DY38" s="40">
        <f t="shared" si="38"/>
        <v>-7.3019541307938252E-5</v>
      </c>
      <c r="DZ38" s="40">
        <f t="shared" si="39"/>
        <v>-5.4716651045661266E-5</v>
      </c>
      <c r="EA38" s="40">
        <f t="shared" si="40"/>
        <v>-7.2902508331682914E-5</v>
      </c>
      <c r="EB38" s="40">
        <f t="shared" si="41"/>
        <v>-7.809099396492059E-5</v>
      </c>
      <c r="EC38" s="40">
        <f t="shared" si="42"/>
        <v>-5.5365879054884415E-5</v>
      </c>
      <c r="ED38" s="40">
        <f t="shared" si="43"/>
        <v>-7.6457142665342136E-5</v>
      </c>
      <c r="EE38" s="40">
        <f t="shared" si="44"/>
        <v>-5.687264878253048E-5</v>
      </c>
      <c r="EF38" s="40">
        <f t="shared" si="45"/>
        <v>-7.3564655044135174E-5</v>
      </c>
      <c r="EG38" s="40">
        <f t="shared" si="46"/>
        <v>-7.2960342473219142E-5</v>
      </c>
      <c r="EH38" s="40">
        <f t="shared" si="47"/>
        <v>-7.6685368566317211E-5</v>
      </c>
      <c r="EI38" s="40">
        <f t="shared" si="48"/>
        <v>-5.9261843005159047E-5</v>
      </c>
      <c r="EJ38" s="40">
        <f t="shared" si="49"/>
        <v>-5.9768868073846496E-5</v>
      </c>
      <c r="EK38" s="40">
        <f t="shared" si="50"/>
        <v>-6.1173593574712513E-5</v>
      </c>
      <c r="EL38" s="40">
        <f t="shared" si="51"/>
        <v>-7.625873549870739E-5</v>
      </c>
      <c r="EM38" s="40">
        <f t="shared" si="52"/>
        <v>-7.6254481429033227E-5</v>
      </c>
      <c r="EN38" s="40">
        <f t="shared" si="53"/>
        <v>-7.2959864182937996E-5</v>
      </c>
      <c r="EO38" s="17"/>
      <c r="EP38" s="13"/>
      <c r="EQ38" s="13"/>
      <c r="ER38" s="13"/>
      <c r="ES38" s="13"/>
      <c r="ET38" s="13"/>
      <c r="EU38" s="13"/>
      <c r="EV38" s="13"/>
    </row>
    <row r="39" spans="1:152" x14ac:dyDescent="0.3">
      <c r="A39" s="15" t="s">
        <v>206</v>
      </c>
      <c r="B39" s="17">
        <v>191780.38394999999</v>
      </c>
      <c r="C39" s="17">
        <v>1424.2378064</v>
      </c>
      <c r="D39" s="17">
        <v>2857.6100136</v>
      </c>
      <c r="E39" s="17">
        <v>29367.877671999999</v>
      </c>
      <c r="F39" s="17">
        <v>29351.911645</v>
      </c>
      <c r="G39" s="17">
        <v>819.52169635999996</v>
      </c>
      <c r="H39" s="17">
        <v>28741.485722000001</v>
      </c>
      <c r="I39" s="17">
        <v>3477.1739398</v>
      </c>
      <c r="J39" s="17">
        <v>128.55748579999999</v>
      </c>
      <c r="K39" s="17">
        <v>800.08238831999995</v>
      </c>
      <c r="L39" s="17">
        <v>238.74960453</v>
      </c>
      <c r="M39" s="17">
        <v>7.5984588999999996E-3</v>
      </c>
      <c r="N39" s="17">
        <v>2377.2933370000001</v>
      </c>
      <c r="O39" s="17">
        <v>5.2587994999999998E-2</v>
      </c>
      <c r="P39" s="17">
        <v>5.5109703199999999E-2</v>
      </c>
      <c r="Q39" s="17">
        <v>464.90817376000001</v>
      </c>
      <c r="R39" s="5">
        <v>6.7077969999999997E-3</v>
      </c>
      <c r="S39" s="17">
        <v>322.41399912000003</v>
      </c>
      <c r="T39" s="17">
        <v>159.37043473</v>
      </c>
      <c r="U39" s="17">
        <v>43.285934218999998</v>
      </c>
      <c r="V39" s="17">
        <v>7.8316846199999998E-2</v>
      </c>
      <c r="W39" s="5">
        <v>1.1495409125</v>
      </c>
      <c r="X39" s="17">
        <v>0.73110369610000003</v>
      </c>
      <c r="Y39" s="17">
        <v>119.31480612</v>
      </c>
      <c r="Z39" s="17">
        <v>2.0208223241000001</v>
      </c>
      <c r="AA39" s="17">
        <v>46.729632731000002</v>
      </c>
      <c r="AC39" s="28" t="s">
        <v>206</v>
      </c>
      <c r="AD39" s="28">
        <v>0</v>
      </c>
      <c r="AE39" s="28">
        <v>1575.6860370056199</v>
      </c>
      <c r="AF39" s="28">
        <v>128.49755269171001</v>
      </c>
      <c r="AG39" s="28">
        <v>3475.5525958336698</v>
      </c>
      <c r="AH39" s="28">
        <v>3475.5525958336698</v>
      </c>
      <c r="AI39" s="28">
        <v>1388.13483265788</v>
      </c>
      <c r="AJ39" s="28">
        <v>0</v>
      </c>
      <c r="AK39" s="28">
        <v>799.70502510830102</v>
      </c>
      <c r="AL39" s="28">
        <v>2.0196931625909502</v>
      </c>
      <c r="AM39" s="28">
        <v>238.63821517017601</v>
      </c>
      <c r="AN39" s="28">
        <v>1.8223622339588899E-3</v>
      </c>
      <c r="AO39" s="28">
        <v>5.7708069921427203E-3</v>
      </c>
      <c r="AP39" s="28">
        <v>8693.2205133710304</v>
      </c>
      <c r="AQ39" s="28">
        <v>191683.002515826</v>
      </c>
      <c r="AR39" s="28">
        <v>2361.4800796320301</v>
      </c>
      <c r="AS39" s="28">
        <v>899.79007540740804</v>
      </c>
      <c r="AT39" s="28">
        <v>1479.4476976388901</v>
      </c>
      <c r="AU39" s="28">
        <v>46.707833317596403</v>
      </c>
      <c r="AV39" s="28">
        <v>0</v>
      </c>
      <c r="AW39" s="28">
        <v>0</v>
      </c>
      <c r="AX39" s="28">
        <v>2376.185113169</v>
      </c>
      <c r="AY39" s="28">
        <v>2376.185113169</v>
      </c>
      <c r="AZ39" s="28">
        <v>1410.87715951984</v>
      </c>
      <c r="BA39" s="28">
        <v>0</v>
      </c>
      <c r="BB39" s="28">
        <v>2.10226659989965E-2</v>
      </c>
      <c r="BC39" s="28">
        <v>2.62783475068714E-2</v>
      </c>
      <c r="BD39" s="28">
        <v>0</v>
      </c>
      <c r="BE39" s="28">
        <v>302.96310088848202</v>
      </c>
      <c r="BF39" s="28">
        <v>86.305221679057794</v>
      </c>
      <c r="BG39" s="28">
        <v>0</v>
      </c>
      <c r="BH39" s="28">
        <v>3243.2437105982999</v>
      </c>
      <c r="BI39" s="28">
        <v>389.53406105783199</v>
      </c>
      <c r="BJ39" s="28">
        <v>1.8173534348517598E-2</v>
      </c>
      <c r="BK39" s="28">
        <v>3.6897793069594398E-2</v>
      </c>
      <c r="BL39" s="28">
        <v>0</v>
      </c>
      <c r="BM39" s="28">
        <v>1986.2613627419601</v>
      </c>
      <c r="BN39" s="28">
        <v>464.69086779585098</v>
      </c>
      <c r="BO39" s="28">
        <v>1423.45813882383</v>
      </c>
      <c r="BP39" s="28">
        <v>0</v>
      </c>
      <c r="BQ39" s="28">
        <v>2.7482809460771499E-3</v>
      </c>
      <c r="BR39" s="28">
        <v>3.9548410160749996E-3</v>
      </c>
      <c r="BS39" s="28">
        <v>31204.110886577699</v>
      </c>
      <c r="BT39" s="28">
        <v>2570.3039526197999</v>
      </c>
      <c r="BU39" s="28">
        <v>285.58936473684997</v>
      </c>
      <c r="BV39" s="28">
        <v>2855.8933173566502</v>
      </c>
      <c r="BW39" s="28">
        <v>2.4243743821117199</v>
      </c>
      <c r="BX39" s="28">
        <v>864.201406302132</v>
      </c>
      <c r="BY39" s="28">
        <v>0</v>
      </c>
      <c r="BZ39" s="28">
        <v>43.265643080666003</v>
      </c>
      <c r="CA39" s="28">
        <v>7.8262369721898303E-2</v>
      </c>
      <c r="CB39" s="28">
        <v>1.1487412231924301</v>
      </c>
      <c r="CC39" s="28">
        <v>0.73059411058551904</v>
      </c>
      <c r="CD39" s="28">
        <v>119.258859627432</v>
      </c>
      <c r="CE39" s="28">
        <v>3.2271586208105298</v>
      </c>
      <c r="CF39" s="28">
        <v>2798.6175041444399</v>
      </c>
      <c r="CG39" s="28">
        <v>2.9337812525118898</v>
      </c>
      <c r="CH39" s="28">
        <v>86.986607769749298</v>
      </c>
      <c r="CI39" s="28">
        <v>1636.7968965095299</v>
      </c>
      <c r="CJ39" s="28">
        <v>2.6404023047008001</v>
      </c>
      <c r="CK39" s="28">
        <v>0</v>
      </c>
      <c r="CL39" s="28">
        <v>5.2556655945369402E-3</v>
      </c>
      <c r="CM39" s="28">
        <v>283.71127008206599</v>
      </c>
      <c r="CN39" s="28">
        <v>29353.762558442901</v>
      </c>
      <c r="CO39" s="28">
        <v>29337.807572764199</v>
      </c>
      <c r="CP39" s="28">
        <v>15.9549856786102</v>
      </c>
      <c r="CQ39" s="28">
        <v>3.31517186384254</v>
      </c>
      <c r="CR39" s="28">
        <v>0</v>
      </c>
      <c r="CS39" s="28">
        <v>717.84252437374903</v>
      </c>
      <c r="CT39" s="28">
        <v>27.577539509581801</v>
      </c>
      <c r="CU39" s="28">
        <v>10847.020860783599</v>
      </c>
      <c r="CV39" s="28">
        <v>44.006709606419797</v>
      </c>
      <c r="CW39" s="28">
        <v>55.741840916681802</v>
      </c>
      <c r="CX39" s="28">
        <v>15495.7469411531</v>
      </c>
      <c r="CY39" s="28">
        <v>355.624789466273</v>
      </c>
      <c r="CZ39" s="28">
        <v>9.9748534588865603</v>
      </c>
      <c r="DA39" s="28">
        <v>120.285014558992</v>
      </c>
      <c r="DB39" s="28">
        <v>0</v>
      </c>
      <c r="DC39" s="28">
        <v>819.13932397030396</v>
      </c>
      <c r="DD39" s="28">
        <v>11.0862480608164</v>
      </c>
      <c r="DE39" s="28">
        <v>0</v>
      </c>
      <c r="DF39" s="28">
        <v>0</v>
      </c>
      <c r="DG39" s="28">
        <v>477.65831219102</v>
      </c>
      <c r="DH39" s="28">
        <v>322.263632764676</v>
      </c>
      <c r="DI39" s="28">
        <v>37.986240166185901</v>
      </c>
      <c r="DJ39" s="28">
        <v>28727.922508407799</v>
      </c>
      <c r="DK39" s="28">
        <v>159.296088974523</v>
      </c>
      <c r="DL39" s="28">
        <v>164.30574898663301</v>
      </c>
      <c r="DN39" s="26">
        <f t="shared" si="27"/>
        <v>1.0861944812558302</v>
      </c>
      <c r="DO39" s="40">
        <f t="shared" si="28"/>
        <v>-5.0777578065221412E-4</v>
      </c>
      <c r="DP39" s="40">
        <f t="shared" si="29"/>
        <v>-5.4742794543606035E-4</v>
      </c>
      <c r="DQ39" s="40">
        <f t="shared" si="30"/>
        <v>-6.0074546043010677E-4</v>
      </c>
      <c r="DR39" s="40">
        <f t="shared" si="31"/>
        <v>-4.8063103894483171E-4</v>
      </c>
      <c r="DS39" s="40">
        <f t="shared" si="32"/>
        <v>-4.8051630866106541E-4</v>
      </c>
      <c r="DT39" s="40">
        <f t="shared" si="33"/>
        <v>-4.6657994705247323E-4</v>
      </c>
      <c r="DU39" s="40">
        <f t="shared" si="34"/>
        <v>-4.71903704749003E-4</v>
      </c>
      <c r="DV39" s="40">
        <f t="shared" si="35"/>
        <v>-4.662820998892691E-4</v>
      </c>
      <c r="DW39" s="40">
        <f t="shared" si="36"/>
        <v>-4.6619695396985064E-4</v>
      </c>
      <c r="DX39" s="40">
        <f t="shared" si="37"/>
        <v>-4.7165544099941491E-4</v>
      </c>
      <c r="DY39" s="40">
        <f t="shared" si="38"/>
        <v>-4.6655306526378665E-4</v>
      </c>
      <c r="DZ39" s="40">
        <f t="shared" si="39"/>
        <v>-6.9615088638430144E-4</v>
      </c>
      <c r="EA39" s="40">
        <f t="shared" si="40"/>
        <v>-4.6617041900203334E-4</v>
      </c>
      <c r="EB39" s="40">
        <f t="shared" si="41"/>
        <v>-5.954952189213392E-4</v>
      </c>
      <c r="EC39" s="40">
        <f t="shared" si="42"/>
        <v>-6.9635254156124628E-4</v>
      </c>
      <c r="ED39" s="40">
        <f t="shared" si="43"/>
        <v>-4.6741695761454627E-4</v>
      </c>
      <c r="EE39" s="40">
        <f t="shared" si="44"/>
        <v>-6.9695577368407446E-4</v>
      </c>
      <c r="EF39" s="40">
        <f t="shared" si="45"/>
        <v>-4.663766329453307E-4</v>
      </c>
      <c r="EG39" s="40">
        <f t="shared" si="46"/>
        <v>-4.6649653433493844E-4</v>
      </c>
      <c r="EH39" s="40">
        <f t="shared" si="47"/>
        <v>-4.6876979092872579E-4</v>
      </c>
      <c r="EI39" s="40">
        <f t="shared" si="48"/>
        <v>-6.9559080510694612E-4</v>
      </c>
      <c r="EJ39" s="40">
        <f t="shared" si="49"/>
        <v>-6.9565971847905528E-4</v>
      </c>
      <c r="EK39" s="40">
        <f t="shared" si="50"/>
        <v>-6.9700853271475126E-4</v>
      </c>
      <c r="EL39" s="40">
        <f t="shared" si="51"/>
        <v>-4.6889815595668635E-4</v>
      </c>
      <c r="EM39" s="40">
        <f t="shared" si="52"/>
        <v>-5.5876337844433424E-4</v>
      </c>
      <c r="EN39" s="40">
        <f t="shared" si="53"/>
        <v>-4.6650085030814942E-4</v>
      </c>
      <c r="EO39" s="17"/>
      <c r="EP39" s="13"/>
      <c r="EQ39" s="13"/>
      <c r="ER39" s="13"/>
      <c r="ES39" s="13"/>
      <c r="ET39" s="13"/>
      <c r="EU39" s="13"/>
      <c r="EV39" s="13"/>
    </row>
    <row r="40" spans="1:152" x14ac:dyDescent="0.3">
      <c r="A40" s="15" t="s">
        <v>207</v>
      </c>
      <c r="B40" s="17">
        <v>8076.4483393999999</v>
      </c>
      <c r="C40" s="17">
        <v>63.598914768999997</v>
      </c>
      <c r="D40" s="17">
        <v>143.77776850000001</v>
      </c>
      <c r="E40" s="17">
        <v>1238.5801939</v>
      </c>
      <c r="F40" s="17">
        <v>1236.3026486000001</v>
      </c>
      <c r="G40" s="17">
        <v>29.556420083999999</v>
      </c>
      <c r="H40" s="17">
        <v>1220.9398179</v>
      </c>
      <c r="I40" s="17">
        <v>139.18707592999999</v>
      </c>
      <c r="J40" s="17">
        <v>5.1459997420999999</v>
      </c>
      <c r="K40" s="17">
        <v>33.928344764000002</v>
      </c>
      <c r="L40" s="17">
        <v>9.5568568948999992</v>
      </c>
      <c r="M40" s="17">
        <v>3.2597609999999999E-4</v>
      </c>
      <c r="N40" s="17">
        <v>95.160160314999999</v>
      </c>
      <c r="O40" s="17">
        <v>2.3308588000000002E-3</v>
      </c>
      <c r="P40" s="17">
        <v>2.3642224000000002E-3</v>
      </c>
      <c r="Q40" s="17">
        <v>18.783458842999998</v>
      </c>
      <c r="R40" s="17">
        <v>2.8776650000000002E-4</v>
      </c>
      <c r="S40" s="17">
        <v>12.905840611</v>
      </c>
      <c r="T40" s="17">
        <v>6.3794058035000001</v>
      </c>
      <c r="U40" s="17">
        <v>1.7750695774</v>
      </c>
      <c r="V40" s="17">
        <v>4.3984621000000002E-3</v>
      </c>
      <c r="W40" s="17">
        <v>5.45089079E-2</v>
      </c>
      <c r="X40" s="17">
        <v>3.5702678299999999E-2</v>
      </c>
      <c r="Y40" s="17">
        <v>4.8134632551000003</v>
      </c>
      <c r="Z40" s="17">
        <v>8.7290648299999996E-2</v>
      </c>
      <c r="AA40" s="17">
        <v>1.8705302548</v>
      </c>
      <c r="AC40" s="28" t="s">
        <v>207</v>
      </c>
      <c r="AD40" s="28">
        <v>0</v>
      </c>
      <c r="AE40" s="28">
        <v>68.052609544779699</v>
      </c>
      <c r="AF40" s="28">
        <v>5.1434400976171997</v>
      </c>
      <c r="AG40" s="28">
        <v>139.11785328809401</v>
      </c>
      <c r="AH40" s="28">
        <v>139.11785328809401</v>
      </c>
      <c r="AI40" s="28">
        <v>59.952476492997498</v>
      </c>
      <c r="AJ40" s="28">
        <v>0</v>
      </c>
      <c r="AK40" s="28">
        <v>33.9109153471138</v>
      </c>
      <c r="AL40" s="28">
        <v>8.7239797357354903E-2</v>
      </c>
      <c r="AM40" s="28">
        <v>9.5521061024542497</v>
      </c>
      <c r="AN40" s="28">
        <v>7.8179349950671494E-5</v>
      </c>
      <c r="AO40" s="28">
        <v>2.4756371188897498E-4</v>
      </c>
      <c r="AP40" s="28">
        <v>375.45322451881299</v>
      </c>
      <c r="AQ40" s="28">
        <v>8072.2397843879698</v>
      </c>
      <c r="AR40" s="28">
        <v>101.990368016445</v>
      </c>
      <c r="AS40" s="28">
        <v>38.861221009183303</v>
      </c>
      <c r="AT40" s="28">
        <v>63.896139995343702</v>
      </c>
      <c r="AU40" s="28">
        <v>1.86960137244498</v>
      </c>
      <c r="AV40" s="28">
        <v>0</v>
      </c>
      <c r="AW40" s="28">
        <v>0</v>
      </c>
      <c r="AX40" s="28">
        <v>95.112869174770196</v>
      </c>
      <c r="AY40" s="28">
        <v>95.112869174770196</v>
      </c>
      <c r="AZ40" s="28">
        <v>60.9346342604209</v>
      </c>
      <c r="BA40" s="28">
        <v>0</v>
      </c>
      <c r="BB40" s="28">
        <v>9.3180177054073702E-4</v>
      </c>
      <c r="BC40" s="28">
        <v>1.16476386359684E-3</v>
      </c>
      <c r="BD40" s="28">
        <v>0</v>
      </c>
      <c r="BE40" s="28">
        <v>13.084737001049399</v>
      </c>
      <c r="BF40" s="28">
        <v>3.7274553768208198</v>
      </c>
      <c r="BG40" s="28">
        <v>0</v>
      </c>
      <c r="BH40" s="28">
        <v>140.07310308230899</v>
      </c>
      <c r="BI40" s="28">
        <v>16.823677403294798</v>
      </c>
      <c r="BJ40" s="28">
        <v>7.7963494737016102E-4</v>
      </c>
      <c r="BK40" s="28">
        <v>1.58289156869877E-3</v>
      </c>
      <c r="BL40" s="28">
        <v>0</v>
      </c>
      <c r="BM40" s="28">
        <v>85.785059500785295</v>
      </c>
      <c r="BN40" s="28">
        <v>18.774074487442899</v>
      </c>
      <c r="BO40" s="28">
        <v>63.5668209593412</v>
      </c>
      <c r="BP40" s="28">
        <v>0</v>
      </c>
      <c r="BQ40" s="28">
        <v>1.17899013389771E-4</v>
      </c>
      <c r="BR40" s="28">
        <v>1.6965996648864301E-4</v>
      </c>
      <c r="BS40" s="28">
        <v>1327.27081212762</v>
      </c>
      <c r="BT40" s="28">
        <v>129.32420995276499</v>
      </c>
      <c r="BU40" s="28">
        <v>14.3693541773728</v>
      </c>
      <c r="BV40" s="28">
        <v>143.69356413013799</v>
      </c>
      <c r="BW40" s="28">
        <v>0.10470680014998</v>
      </c>
      <c r="BX40" s="28">
        <v>37.324145583811401</v>
      </c>
      <c r="BY40" s="28">
        <v>0</v>
      </c>
      <c r="BZ40" s="28">
        <v>1.77417263090769</v>
      </c>
      <c r="CA40" s="28">
        <v>4.3953290880867704E-3</v>
      </c>
      <c r="CB40" s="28">
        <v>5.4470106009424701E-2</v>
      </c>
      <c r="CC40" s="28">
        <v>3.5677050746372001E-2</v>
      </c>
      <c r="CD40" s="28">
        <v>4.8110491835733598</v>
      </c>
      <c r="CE40" s="28">
        <v>0.13592506533948401</v>
      </c>
      <c r="CF40" s="28">
        <v>120.87005551811301</v>
      </c>
      <c r="CG40" s="28">
        <v>0.123568078727051</v>
      </c>
      <c r="CH40" s="28">
        <v>3.6637966831462099</v>
      </c>
      <c r="CI40" s="28">
        <v>68.940383769572904</v>
      </c>
      <c r="CJ40" s="28">
        <v>0.111211434161719</v>
      </c>
      <c r="CK40" s="28">
        <v>0</v>
      </c>
      <c r="CL40" s="28">
        <v>2.32950171133781E-4</v>
      </c>
      <c r="CM40" s="28">
        <v>11.9496613480161</v>
      </c>
      <c r="CN40" s="28">
        <v>1237.95774509686</v>
      </c>
      <c r="CO40" s="28">
        <v>1235.68183119584</v>
      </c>
      <c r="CP40" s="28">
        <v>2.2759139010234901</v>
      </c>
      <c r="CQ40" s="28">
        <v>0.139632075486256</v>
      </c>
      <c r="CR40" s="28">
        <v>0</v>
      </c>
      <c r="CS40" s="28">
        <v>30.234865082645701</v>
      </c>
      <c r="CT40" s="28">
        <v>1.1615407507840101</v>
      </c>
      <c r="CU40" s="28">
        <v>456.86669190958798</v>
      </c>
      <c r="CV40" s="28">
        <v>1.85352241714754</v>
      </c>
      <c r="CW40" s="28">
        <v>2.3477964406377998</v>
      </c>
      <c r="CX40" s="28">
        <v>652.66680952617105</v>
      </c>
      <c r="CY40" s="28">
        <v>15.359134555439899</v>
      </c>
      <c r="CZ40" s="28">
        <v>0.42013142104421902</v>
      </c>
      <c r="DA40" s="28">
        <v>5.0662951933729001</v>
      </c>
      <c r="DB40" s="28">
        <v>0</v>
      </c>
      <c r="DC40" s="28">
        <v>29.5416993464397</v>
      </c>
      <c r="DD40" s="28">
        <v>0.47880492329090801</v>
      </c>
      <c r="DE40" s="28">
        <v>0</v>
      </c>
      <c r="DF40" s="28">
        <v>0</v>
      </c>
      <c r="DG40" s="28">
        <v>20.6296643586318</v>
      </c>
      <c r="DH40" s="28">
        <v>12.8994228012309</v>
      </c>
      <c r="DI40" s="28">
        <v>1.6405941382959299</v>
      </c>
      <c r="DJ40" s="28">
        <v>1220.3111812915699</v>
      </c>
      <c r="DK40" s="28">
        <v>6.3762361962681098</v>
      </c>
      <c r="DL40" s="28">
        <v>7.0962351409056499</v>
      </c>
      <c r="DN40" s="26">
        <f t="shared" si="27"/>
        <v>1.0876494720984566</v>
      </c>
      <c r="DO40" s="40">
        <f t="shared" si="28"/>
        <v>-5.2108982007587513E-4</v>
      </c>
      <c r="DP40" s="40">
        <f t="shared" si="29"/>
        <v>-5.0462825938721962E-4</v>
      </c>
      <c r="DQ40" s="40">
        <f t="shared" si="30"/>
        <v>-5.8565639695556699E-4</v>
      </c>
      <c r="DR40" s="40">
        <f t="shared" si="31"/>
        <v>-5.0255026376621898E-4</v>
      </c>
      <c r="DS40" s="40">
        <f t="shared" si="32"/>
        <v>-5.0215649449843528E-4</v>
      </c>
      <c r="DT40" s="40">
        <f t="shared" si="33"/>
        <v>-4.9805549922700063E-4</v>
      </c>
      <c r="DU40" s="40">
        <f t="shared" si="34"/>
        <v>-5.1487927514010394E-4</v>
      </c>
      <c r="DV40" s="40">
        <f t="shared" si="35"/>
        <v>-4.9733526940959794E-4</v>
      </c>
      <c r="DW40" s="40">
        <f t="shared" si="36"/>
        <v>-4.9740470483499604E-4</v>
      </c>
      <c r="DX40" s="40">
        <f t="shared" si="37"/>
        <v>-5.1371256120621512E-4</v>
      </c>
      <c r="DY40" s="40">
        <f t="shared" si="38"/>
        <v>-4.9710825410441677E-4</v>
      </c>
      <c r="DZ40" s="40">
        <f t="shared" si="39"/>
        <v>-7.148933935756292E-4</v>
      </c>
      <c r="EA40" s="40">
        <f t="shared" si="40"/>
        <v>-4.969636460600619E-4</v>
      </c>
      <c r="EB40" s="40">
        <f t="shared" si="41"/>
        <v>-5.7618021676902995E-4</v>
      </c>
      <c r="EC40" s="40">
        <f t="shared" si="42"/>
        <v>-7.1731150634107312E-4</v>
      </c>
      <c r="ED40" s="40">
        <f t="shared" si="43"/>
        <v>-4.9960742776596805E-4</v>
      </c>
      <c r="EE40" s="40">
        <f t="shared" si="44"/>
        <v>-7.2114065252904111E-4</v>
      </c>
      <c r="EF40" s="40">
        <f t="shared" si="45"/>
        <v>-4.9727948473425924E-4</v>
      </c>
      <c r="EG40" s="40">
        <f t="shared" si="46"/>
        <v>-4.9684991510515425E-4</v>
      </c>
      <c r="EH40" s="40">
        <f t="shared" si="47"/>
        <v>-5.053021603941164E-4</v>
      </c>
      <c r="EI40" s="40">
        <f t="shared" si="48"/>
        <v>-7.1229712613182067E-4</v>
      </c>
      <c r="EJ40" s="40">
        <f t="shared" si="49"/>
        <v>-7.1184494553593936E-4</v>
      </c>
      <c r="EK40" s="40">
        <f t="shared" si="50"/>
        <v>-7.1780479359717674E-4</v>
      </c>
      <c r="EL40" s="40">
        <f t="shared" si="51"/>
        <v>-5.015248686240099E-4</v>
      </c>
      <c r="EM40" s="40">
        <f t="shared" si="52"/>
        <v>-5.8254742787941982E-4</v>
      </c>
      <c r="EN40" s="40">
        <f t="shared" si="53"/>
        <v>-4.9658772031960273E-4</v>
      </c>
      <c r="EO40" s="17"/>
      <c r="EP40" s="13"/>
      <c r="EQ40" s="13"/>
      <c r="ER40" s="13"/>
      <c r="ES40" s="13"/>
      <c r="ET40" s="13"/>
      <c r="EU40" s="13"/>
      <c r="EV40" s="13"/>
    </row>
    <row r="41" spans="1:152" x14ac:dyDescent="0.3">
      <c r="A41" s="15" t="s">
        <v>208</v>
      </c>
      <c r="B41" s="17">
        <v>10930.971551000001</v>
      </c>
      <c r="C41" s="17">
        <v>91.168478128999993</v>
      </c>
      <c r="D41" s="17">
        <v>186.6033352</v>
      </c>
      <c r="E41" s="17">
        <v>1662.5745259</v>
      </c>
      <c r="F41" s="17">
        <v>1659.300655</v>
      </c>
      <c r="G41" s="17">
        <v>34.031530365999998</v>
      </c>
      <c r="H41" s="17">
        <v>1749.4313537999999</v>
      </c>
      <c r="I41" s="17">
        <v>199.37920366</v>
      </c>
      <c r="J41" s="17">
        <v>7.3714136572999998</v>
      </c>
      <c r="K41" s="17">
        <v>48.614056378000001</v>
      </c>
      <c r="L41" s="17">
        <v>13.689766252</v>
      </c>
      <c r="M41" s="17">
        <v>4.5462319999999999E-4</v>
      </c>
      <c r="N41" s="17">
        <v>136.31265096000001</v>
      </c>
      <c r="O41" s="17">
        <v>2.9013112999999998E-3</v>
      </c>
      <c r="P41" s="17">
        <v>3.3631109999999998E-3</v>
      </c>
      <c r="Q41" s="17">
        <v>26.907664258000001</v>
      </c>
      <c r="R41" s="5">
        <v>3.671414E-4</v>
      </c>
      <c r="S41" s="17">
        <v>18.487039874000001</v>
      </c>
      <c r="T41" s="17">
        <v>9.1382142244000004</v>
      </c>
      <c r="U41" s="17">
        <v>2.5430018050999998</v>
      </c>
      <c r="V41" s="17">
        <v>5.5775994999999997E-3</v>
      </c>
      <c r="W41" s="17">
        <v>6.6310648299999997E-2</v>
      </c>
      <c r="X41" s="17">
        <v>4.3548309399999999E-2</v>
      </c>
      <c r="Y41" s="17">
        <v>6.8858278907999999</v>
      </c>
      <c r="Z41" s="17">
        <v>8.8551929299999999E-2</v>
      </c>
      <c r="AA41" s="17">
        <v>2.6794505357</v>
      </c>
      <c r="AC41" s="28" t="s">
        <v>208</v>
      </c>
      <c r="AD41" s="28">
        <v>0</v>
      </c>
      <c r="AE41" s="28">
        <v>97.536512580135494</v>
      </c>
      <c r="AF41" s="28">
        <v>7.3690046301144596</v>
      </c>
      <c r="AG41" s="28">
        <v>199.31407150128399</v>
      </c>
      <c r="AH41" s="28">
        <v>199.31407150128399</v>
      </c>
      <c r="AI41" s="28">
        <v>85.926924172076198</v>
      </c>
      <c r="AJ41" s="28">
        <v>0</v>
      </c>
      <c r="AK41" s="28">
        <v>48.598473739972697</v>
      </c>
      <c r="AL41" s="28">
        <v>8.8522964054518094E-2</v>
      </c>
      <c r="AM41" s="28">
        <v>13.6852971689431</v>
      </c>
      <c r="AN41" s="28">
        <v>1.0908178819645301E-4</v>
      </c>
      <c r="AO41" s="28">
        <v>3.45426551317537E-4</v>
      </c>
      <c r="AP41" s="28">
        <v>538.11886446838298</v>
      </c>
      <c r="AQ41" s="28">
        <v>10927.1744405385</v>
      </c>
      <c r="AR41" s="28">
        <v>146.177907512497</v>
      </c>
      <c r="AS41" s="28">
        <v>55.6978977945164</v>
      </c>
      <c r="AT41" s="28">
        <v>91.579225184254696</v>
      </c>
      <c r="AU41" s="28">
        <v>2.6785738848766698</v>
      </c>
      <c r="AV41" s="28">
        <v>0</v>
      </c>
      <c r="AW41" s="28">
        <v>0</v>
      </c>
      <c r="AX41" s="28">
        <v>136.26816462903599</v>
      </c>
      <c r="AY41" s="28">
        <v>136.26816462903599</v>
      </c>
      <c r="AZ41" s="28">
        <v>87.334656948674393</v>
      </c>
      <c r="BA41" s="28">
        <v>0</v>
      </c>
      <c r="BB41" s="28">
        <v>1.1601006049606799E-3</v>
      </c>
      <c r="BC41" s="28">
        <v>1.4501256988221399E-3</v>
      </c>
      <c r="BD41" s="28">
        <v>0</v>
      </c>
      <c r="BE41" s="28">
        <v>18.753719975406302</v>
      </c>
      <c r="BF41" s="28">
        <v>5.34237880598576</v>
      </c>
      <c r="BG41" s="28">
        <v>0</v>
      </c>
      <c r="BH41" s="28">
        <v>200.760014000637</v>
      </c>
      <c r="BI41" s="28">
        <v>24.112545981174701</v>
      </c>
      <c r="BJ41" s="28">
        <v>1.10954935680153E-3</v>
      </c>
      <c r="BK41" s="28">
        <v>2.25271087911506E-3</v>
      </c>
      <c r="BL41" s="28">
        <v>0</v>
      </c>
      <c r="BM41" s="28">
        <v>122.951477124788</v>
      </c>
      <c r="BN41" s="28">
        <v>26.898901133822299</v>
      </c>
      <c r="BO41" s="28">
        <v>91.131411369345798</v>
      </c>
      <c r="BP41" s="28">
        <v>0</v>
      </c>
      <c r="BQ41" s="28">
        <v>1.5049007842060801E-4</v>
      </c>
      <c r="BR41" s="28">
        <v>2.16558801818813E-4</v>
      </c>
      <c r="BS41" s="28">
        <v>1902.1375486807999</v>
      </c>
      <c r="BT41" s="28">
        <v>167.88229298279799</v>
      </c>
      <c r="BU41" s="28">
        <v>18.6535862703638</v>
      </c>
      <c r="BV41" s="28">
        <v>186.53587925316199</v>
      </c>
      <c r="BW41" s="28">
        <v>0.15007110639437199</v>
      </c>
      <c r="BX41" s="28">
        <v>53.494910726593702</v>
      </c>
      <c r="BY41" s="28">
        <v>0</v>
      </c>
      <c r="BZ41" s="28">
        <v>2.54217835582268</v>
      </c>
      <c r="CA41" s="28">
        <v>5.5762003100752302E-3</v>
      </c>
      <c r="CB41" s="28">
        <v>6.6293879859477406E-2</v>
      </c>
      <c r="CC41" s="28">
        <v>4.3537283911079798E-2</v>
      </c>
      <c r="CD41" s="28">
        <v>6.8835875338326797</v>
      </c>
      <c r="CE41" s="28">
        <v>0.182459464276856</v>
      </c>
      <c r="CF41" s="28">
        <v>173.237132214844</v>
      </c>
      <c r="CG41" s="28">
        <v>0.16587231922926399</v>
      </c>
      <c r="CH41" s="28">
        <v>4.91811521045872</v>
      </c>
      <c r="CI41" s="28">
        <v>92.542429387611094</v>
      </c>
      <c r="CJ41" s="28">
        <v>0.14928506216482801</v>
      </c>
      <c r="CK41" s="28">
        <v>0</v>
      </c>
      <c r="CL41" s="28">
        <v>2.9002507750899701E-4</v>
      </c>
      <c r="CM41" s="28">
        <v>16.040677424009399</v>
      </c>
      <c r="CN41" s="28">
        <v>1661.99562139508</v>
      </c>
      <c r="CO41" s="28">
        <v>1658.72255979898</v>
      </c>
      <c r="CP41" s="28">
        <v>3.2730615961022198</v>
      </c>
      <c r="CQ41" s="28">
        <v>0.187435643115792</v>
      </c>
      <c r="CR41" s="28">
        <v>0</v>
      </c>
      <c r="CS41" s="28">
        <v>40.585908531335903</v>
      </c>
      <c r="CT41" s="28">
        <v>1.55919917833738</v>
      </c>
      <c r="CU41" s="28">
        <v>613.27681222683304</v>
      </c>
      <c r="CV41" s="28">
        <v>2.4880842864465298</v>
      </c>
      <c r="CW41" s="28">
        <v>3.1515729107072898</v>
      </c>
      <c r="CX41" s="28">
        <v>876.10997951906097</v>
      </c>
      <c r="CY41" s="28">
        <v>22.013527289661901</v>
      </c>
      <c r="CZ41" s="28">
        <v>0.56396551364936498</v>
      </c>
      <c r="DA41" s="28">
        <v>6.8007631217447404</v>
      </c>
      <c r="DB41" s="28">
        <v>0</v>
      </c>
      <c r="DC41" s="28">
        <v>34.020890846299203</v>
      </c>
      <c r="DD41" s="28">
        <v>0.68624945156504602</v>
      </c>
      <c r="DE41" s="28">
        <v>0</v>
      </c>
      <c r="DF41" s="28">
        <v>0</v>
      </c>
      <c r="DG41" s="28">
        <v>29.567494694171099</v>
      </c>
      <c r="DH41" s="28">
        <v>18.481003959565701</v>
      </c>
      <c r="DI41" s="28">
        <v>2.3513850303536699</v>
      </c>
      <c r="DJ41" s="28">
        <v>1748.8702582053199</v>
      </c>
      <c r="DK41" s="28">
        <v>9.1352277131869393</v>
      </c>
      <c r="DL41" s="28">
        <v>10.1706882213127</v>
      </c>
      <c r="DN41" s="26">
        <f t="shared" si="27"/>
        <v>1.0876378849468009</v>
      </c>
      <c r="DO41" s="40">
        <f t="shared" si="28"/>
        <v>-3.4737172663791327E-4</v>
      </c>
      <c r="DP41" s="40">
        <f t="shared" si="29"/>
        <v>-4.0657429426151927E-4</v>
      </c>
      <c r="DQ41" s="40">
        <f t="shared" si="30"/>
        <v>-3.6149378983880878E-4</v>
      </c>
      <c r="DR41" s="40">
        <f t="shared" si="31"/>
        <v>-3.4819762717503978E-4</v>
      </c>
      <c r="DS41" s="40">
        <f t="shared" si="32"/>
        <v>-3.4839689798109877E-4</v>
      </c>
      <c r="DT41" s="40">
        <f t="shared" si="33"/>
        <v>-3.1263712170361978E-4</v>
      </c>
      <c r="DU41" s="40">
        <f t="shared" si="34"/>
        <v>-3.2073027241748009E-4</v>
      </c>
      <c r="DV41" s="40">
        <f t="shared" si="35"/>
        <v>-3.2667478613807998E-4</v>
      </c>
      <c r="DW41" s="40">
        <f t="shared" si="36"/>
        <v>-3.2680667474880589E-4</v>
      </c>
      <c r="DX41" s="40">
        <f t="shared" si="37"/>
        <v>-3.2053770428332152E-4</v>
      </c>
      <c r="DY41" s="40">
        <f t="shared" si="38"/>
        <v>-3.2645429984952401E-4</v>
      </c>
      <c r="DZ41" s="40">
        <f t="shared" si="39"/>
        <v>-2.5264985599058768E-4</v>
      </c>
      <c r="EA41" s="40">
        <f t="shared" si="40"/>
        <v>-3.263551156163339E-4</v>
      </c>
      <c r="EB41" s="40">
        <f t="shared" si="41"/>
        <v>-3.6532402027412519E-4</v>
      </c>
      <c r="EC41" s="40">
        <f t="shared" si="42"/>
        <v>-2.5296937371677023E-4</v>
      </c>
      <c r="ED41" s="40">
        <f t="shared" si="43"/>
        <v>-3.2567390813551184E-4</v>
      </c>
      <c r="EE41" s="40">
        <f t="shared" si="44"/>
        <v>-2.5200034803761316E-4</v>
      </c>
      <c r="EF41" s="40">
        <f t="shared" si="45"/>
        <v>-3.2649436986331601E-4</v>
      </c>
      <c r="EG41" s="40">
        <f t="shared" si="46"/>
        <v>-3.2681562718094834E-4</v>
      </c>
      <c r="EH41" s="40">
        <f t="shared" si="47"/>
        <v>-3.2380994605209451E-4</v>
      </c>
      <c r="EI41" s="40">
        <f t="shared" si="48"/>
        <v>-2.5085880131219641E-4</v>
      </c>
      <c r="EJ41" s="40">
        <f t="shared" si="49"/>
        <v>-2.5287704090492158E-4</v>
      </c>
      <c r="EK41" s="40">
        <f t="shared" si="50"/>
        <v>-2.5317834543080512E-4</v>
      </c>
      <c r="EL41" s="40">
        <f t="shared" si="51"/>
        <v>-3.253576770795358E-4</v>
      </c>
      <c r="EM41" s="40">
        <f t="shared" si="52"/>
        <v>-3.2709897696045443E-4</v>
      </c>
      <c r="EN41" s="40">
        <f t="shared" si="53"/>
        <v>-3.2717559501474177E-4</v>
      </c>
      <c r="EO41" s="17"/>
      <c r="EP41" s="13"/>
      <c r="EQ41" s="13"/>
      <c r="ER41" s="13"/>
      <c r="ES41" s="13"/>
      <c r="ET41" s="13"/>
      <c r="EU41" s="13"/>
      <c r="EV41" s="13"/>
    </row>
    <row r="42" spans="1:152" x14ac:dyDescent="0.3">
      <c r="A42" s="15" t="s">
        <v>209</v>
      </c>
      <c r="B42" s="17">
        <v>8850.7303618000005</v>
      </c>
      <c r="C42" s="17">
        <v>60.227840026000003</v>
      </c>
      <c r="D42" s="17">
        <v>123.10981406000001</v>
      </c>
      <c r="E42" s="17">
        <v>1401.5943867999999</v>
      </c>
      <c r="F42" s="17">
        <v>1399.9714526</v>
      </c>
      <c r="G42" s="17">
        <v>43.443076001999998</v>
      </c>
      <c r="H42" s="17">
        <v>1346.9307186000001</v>
      </c>
      <c r="I42" s="17">
        <v>158.29131532</v>
      </c>
      <c r="J42" s="17">
        <v>5.8523209364</v>
      </c>
      <c r="K42" s="17">
        <v>37.462396927</v>
      </c>
      <c r="L42" s="17">
        <v>10.868593821999999</v>
      </c>
      <c r="M42" s="17">
        <v>2.7528410000000002E-4</v>
      </c>
      <c r="N42" s="17">
        <v>108.22148893000001</v>
      </c>
      <c r="O42" s="17">
        <v>2.1811733999999999E-3</v>
      </c>
      <c r="P42" s="17">
        <v>1.9829700000000001E-3</v>
      </c>
      <c r="Q42" s="17">
        <v>21.259029253000001</v>
      </c>
      <c r="R42" s="5">
        <v>2.5007689999999999E-4</v>
      </c>
      <c r="S42" s="17">
        <v>14.677245093</v>
      </c>
      <c r="T42" s="17">
        <v>7.2550175402999999</v>
      </c>
      <c r="U42" s="17">
        <v>1.9936869234000001</v>
      </c>
      <c r="V42" s="17">
        <v>3.6208259000000001E-3</v>
      </c>
      <c r="W42" s="17">
        <v>4.6706520100000003E-2</v>
      </c>
      <c r="X42" s="17">
        <v>3.03564557E-2</v>
      </c>
      <c r="Y42" s="17">
        <v>5.4437934169000002</v>
      </c>
      <c r="Z42" s="5">
        <v>9.4868582500000007E-2</v>
      </c>
      <c r="AA42" s="17">
        <v>2.1272714591000002</v>
      </c>
      <c r="AC42" s="28" t="s">
        <v>209</v>
      </c>
      <c r="AD42" s="28">
        <v>0</v>
      </c>
      <c r="AE42" s="28">
        <v>74.470549226117498</v>
      </c>
      <c r="AF42" s="28">
        <v>5.8508231726463302</v>
      </c>
      <c r="AG42" s="28">
        <v>158.250746742649</v>
      </c>
      <c r="AH42" s="28">
        <v>158.250746742649</v>
      </c>
      <c r="AI42" s="28">
        <v>65.606488017278707</v>
      </c>
      <c r="AJ42" s="28">
        <v>0</v>
      </c>
      <c r="AK42" s="28">
        <v>37.452469521639301</v>
      </c>
      <c r="AL42" s="28">
        <v>9.4837782750397198E-2</v>
      </c>
      <c r="AM42" s="28">
        <v>10.8658135895357</v>
      </c>
      <c r="AN42" s="28">
        <v>6.6041036949574693E-5</v>
      </c>
      <c r="AO42" s="28">
        <v>2.0912935906634199E-4</v>
      </c>
      <c r="AP42" s="28">
        <v>410.86159391636897</v>
      </c>
      <c r="AQ42" s="28">
        <v>8848.0498968126703</v>
      </c>
      <c r="AR42" s="28">
        <v>111.608993914753</v>
      </c>
      <c r="AS42" s="28">
        <v>42.526154225589302</v>
      </c>
      <c r="AT42" s="28">
        <v>69.922082105176599</v>
      </c>
      <c r="AU42" s="28">
        <v>2.1267251236125202</v>
      </c>
      <c r="AV42" s="28">
        <v>0</v>
      </c>
      <c r="AW42" s="28">
        <v>0</v>
      </c>
      <c r="AX42" s="28">
        <v>108.193782048454</v>
      </c>
      <c r="AY42" s="28">
        <v>108.193782048454</v>
      </c>
      <c r="AZ42" s="28">
        <v>66.681270076141004</v>
      </c>
      <c r="BA42" s="28">
        <v>0</v>
      </c>
      <c r="BB42" s="28">
        <v>8.7213786998093E-4</v>
      </c>
      <c r="BC42" s="28">
        <v>1.09017371417825E-3</v>
      </c>
      <c r="BD42" s="28">
        <v>0</v>
      </c>
      <c r="BE42" s="28">
        <v>14.3187385379718</v>
      </c>
      <c r="BF42" s="28">
        <v>4.0789843286983301</v>
      </c>
      <c r="BG42" s="28">
        <v>0</v>
      </c>
      <c r="BH42" s="28">
        <v>153.283164201088</v>
      </c>
      <c r="BI42" s="28">
        <v>18.410275381872399</v>
      </c>
      <c r="BJ42" s="28">
        <v>6.5411169683493402E-4</v>
      </c>
      <c r="BK42" s="28">
        <v>1.3280408821916101E-3</v>
      </c>
      <c r="BL42" s="28">
        <v>0</v>
      </c>
      <c r="BM42" s="28">
        <v>93.875286879373604</v>
      </c>
      <c r="BN42" s="28">
        <v>21.2535478983411</v>
      </c>
      <c r="BO42" s="28">
        <v>60.2055771477702</v>
      </c>
      <c r="BP42" s="28">
        <v>0</v>
      </c>
      <c r="BQ42" s="28">
        <v>1.0248933350669301E-4</v>
      </c>
      <c r="BR42" s="28">
        <v>1.4748469123596601E-4</v>
      </c>
      <c r="BS42" s="28">
        <v>1463.5666843367101</v>
      </c>
      <c r="BT42" s="28">
        <v>110.755217036657</v>
      </c>
      <c r="BU42" s="28">
        <v>12.306138385467101</v>
      </c>
      <c r="BV42" s="28">
        <v>123.061355422124</v>
      </c>
      <c r="BW42" s="28">
        <v>0.11458151973879099</v>
      </c>
      <c r="BX42" s="28">
        <v>40.844158775519801</v>
      </c>
      <c r="BY42" s="28">
        <v>0</v>
      </c>
      <c r="BZ42" s="28">
        <v>1.9931704881077099</v>
      </c>
      <c r="CA42" s="28">
        <v>3.6193234098145901E-3</v>
      </c>
      <c r="CB42" s="28">
        <v>4.66874465671588E-2</v>
      </c>
      <c r="CC42" s="28">
        <v>3.03439889475275E-2</v>
      </c>
      <c r="CD42" s="28">
        <v>5.4423882958382199</v>
      </c>
      <c r="CE42" s="28">
        <v>0.15395303576448</v>
      </c>
      <c r="CF42" s="28">
        <v>132.269131989285</v>
      </c>
      <c r="CG42" s="28">
        <v>0.13995723679293601</v>
      </c>
      <c r="CH42" s="28">
        <v>4.1497326942134096</v>
      </c>
      <c r="CI42" s="28">
        <v>78.0840851182504</v>
      </c>
      <c r="CJ42" s="28">
        <v>0.12596155870081599</v>
      </c>
      <c r="CK42" s="28">
        <v>0</v>
      </c>
      <c r="CL42" s="28">
        <v>2.18035126153981E-4</v>
      </c>
      <c r="CM42" s="28">
        <v>13.5345679701494</v>
      </c>
      <c r="CN42" s="28">
        <v>1401.1948792051201</v>
      </c>
      <c r="CO42" s="28">
        <v>1399.57262682175</v>
      </c>
      <c r="CP42" s="28">
        <v>1.6222523833717399</v>
      </c>
      <c r="CQ42" s="28">
        <v>0.158151735588661</v>
      </c>
      <c r="CR42" s="28">
        <v>0</v>
      </c>
      <c r="CS42" s="28">
        <v>34.244980373352703</v>
      </c>
      <c r="CT42" s="28">
        <v>1.31559856920032</v>
      </c>
      <c r="CU42" s="28">
        <v>517.46172471987495</v>
      </c>
      <c r="CV42" s="28">
        <v>2.0993601022944599</v>
      </c>
      <c r="CW42" s="28">
        <v>2.6591884182388301</v>
      </c>
      <c r="CX42" s="28">
        <v>739.23126252087502</v>
      </c>
      <c r="CY42" s="28">
        <v>16.807650229433602</v>
      </c>
      <c r="CZ42" s="28">
        <v>0.475854829279584</v>
      </c>
      <c r="DA42" s="28">
        <v>5.7382479391744701</v>
      </c>
      <c r="DB42" s="28">
        <v>0</v>
      </c>
      <c r="DC42" s="28">
        <v>43.4315750176645</v>
      </c>
      <c r="DD42" s="28">
        <v>0.52396112315146803</v>
      </c>
      <c r="DE42" s="28">
        <v>0</v>
      </c>
      <c r="DF42" s="28">
        <v>0</v>
      </c>
      <c r="DG42" s="28">
        <v>22.575224045116201</v>
      </c>
      <c r="DH42" s="28">
        <v>14.6734827296082</v>
      </c>
      <c r="DI42" s="28">
        <v>1.7953174171239601</v>
      </c>
      <c r="DJ42" s="28">
        <v>1346.5732376858</v>
      </c>
      <c r="DK42" s="28">
        <v>7.2531581705857597</v>
      </c>
      <c r="DL42" s="28">
        <v>7.7654681624022599</v>
      </c>
      <c r="DN42" s="26">
        <f t="shared" si="27"/>
        <v>1.0868823494903057</v>
      </c>
      <c r="DO42" s="40">
        <f t="shared" si="28"/>
        <v>-3.028524062713693E-4</v>
      </c>
      <c r="DP42" s="40">
        <f t="shared" si="29"/>
        <v>-3.6964430768548823E-4</v>
      </c>
      <c r="DQ42" s="40">
        <f t="shared" si="30"/>
        <v>-3.9362124170208416E-4</v>
      </c>
      <c r="DR42" s="40">
        <f t="shared" si="31"/>
        <v>-2.8503795295013989E-4</v>
      </c>
      <c r="DS42" s="40">
        <f t="shared" si="32"/>
        <v>-2.8488136490880956E-4</v>
      </c>
      <c r="DT42" s="40">
        <f t="shared" si="33"/>
        <v>-2.6473687855272526E-4</v>
      </c>
      <c r="DU42" s="40">
        <f t="shared" si="34"/>
        <v>-2.6540408445926717E-4</v>
      </c>
      <c r="DV42" s="40">
        <f t="shared" si="35"/>
        <v>-2.562906074094011E-4</v>
      </c>
      <c r="DW42" s="40">
        <f t="shared" si="36"/>
        <v>-2.5592645549460559E-4</v>
      </c>
      <c r="DX42" s="40">
        <f t="shared" si="37"/>
        <v>-2.6499653452617499E-4</v>
      </c>
      <c r="DY42" s="40">
        <f t="shared" si="38"/>
        <v>-2.5580424752575824E-4</v>
      </c>
      <c r="DZ42" s="40">
        <f t="shared" si="39"/>
        <v>-4.1304232276151057E-4</v>
      </c>
      <c r="EA42" s="40">
        <f t="shared" si="40"/>
        <v>-2.5602014738432553E-4</v>
      </c>
      <c r="EB42" s="40">
        <f t="shared" si="41"/>
        <v>-3.7901144715917656E-4</v>
      </c>
      <c r="EC42" s="40">
        <f t="shared" si="42"/>
        <v>-4.1222054466579232E-4</v>
      </c>
      <c r="ED42" s="40">
        <f t="shared" si="43"/>
        <v>-2.5783654529415884E-4</v>
      </c>
      <c r="EE42" s="40">
        <f t="shared" si="44"/>
        <v>-4.1137449057060578E-4</v>
      </c>
      <c r="EF42" s="40">
        <f t="shared" si="45"/>
        <v>-2.5633988994260432E-4</v>
      </c>
      <c r="EG42" s="40">
        <f t="shared" si="46"/>
        <v>-2.5628741817807936E-4</v>
      </c>
      <c r="EH42" s="40">
        <f t="shared" si="47"/>
        <v>-2.5903530099372562E-4</v>
      </c>
      <c r="EI42" s="40">
        <f t="shared" si="48"/>
        <v>-4.1495786511305924E-4</v>
      </c>
      <c r="EJ42" s="40">
        <f t="shared" si="49"/>
        <v>-4.0836981218823686E-4</v>
      </c>
      <c r="EK42" s="40">
        <f t="shared" si="50"/>
        <v>-4.1067878924021251E-4</v>
      </c>
      <c r="EL42" s="40">
        <f t="shared" si="51"/>
        <v>-2.581143247313766E-4</v>
      </c>
      <c r="EM42" s="40">
        <f t="shared" si="52"/>
        <v>-3.2465700225686831E-4</v>
      </c>
      <c r="EN42" s="40">
        <f t="shared" si="53"/>
        <v>-2.5682452756222107E-4</v>
      </c>
      <c r="EO42" s="17"/>
      <c r="EP42" s="13"/>
      <c r="EQ42" s="13"/>
      <c r="ER42" s="13"/>
      <c r="ES42" s="13"/>
      <c r="ET42" s="13"/>
      <c r="EU42" s="13"/>
      <c r="EV42" s="13"/>
    </row>
    <row r="43" spans="1:152" x14ac:dyDescent="0.3">
      <c r="A43" s="15" t="s">
        <v>210</v>
      </c>
      <c r="B43" s="17">
        <v>43536.071953999999</v>
      </c>
      <c r="C43" s="17">
        <v>340.36852163999998</v>
      </c>
      <c r="D43" s="17">
        <v>667.02530577000005</v>
      </c>
      <c r="E43" s="17">
        <v>6504.5075227999996</v>
      </c>
      <c r="F43" s="17">
        <v>6499.3291431999996</v>
      </c>
      <c r="G43" s="17">
        <v>152.22991779</v>
      </c>
      <c r="H43" s="17">
        <v>7008.9463658000004</v>
      </c>
      <c r="I43" s="17">
        <v>841.10153720000005</v>
      </c>
      <c r="J43" s="17">
        <v>31.097066087000002</v>
      </c>
      <c r="K43" s="17">
        <v>195.06183744000001</v>
      </c>
      <c r="L43" s="17">
        <v>57.751701582999999</v>
      </c>
      <c r="M43" s="17">
        <v>2.0992285E-3</v>
      </c>
      <c r="N43" s="17">
        <v>575.04889447000005</v>
      </c>
      <c r="O43" s="17">
        <v>1.15973863E-2</v>
      </c>
      <c r="P43" s="17">
        <v>1.55292092E-2</v>
      </c>
      <c r="Q43" s="17">
        <v>112.59728492000001</v>
      </c>
      <c r="R43" s="17">
        <v>1.6952801E-3</v>
      </c>
      <c r="S43" s="17">
        <v>77.989463256999997</v>
      </c>
      <c r="T43" s="17">
        <v>38.550487828999998</v>
      </c>
      <c r="U43" s="17">
        <v>10.504587018</v>
      </c>
      <c r="V43" s="17">
        <v>1.9272854400000001E-2</v>
      </c>
      <c r="W43" s="17">
        <v>0.27378128410000002</v>
      </c>
      <c r="X43" s="17">
        <v>0.17449949079999999</v>
      </c>
      <c r="Y43" s="17">
        <v>28.882475096</v>
      </c>
      <c r="Z43" s="17">
        <v>0.382277384</v>
      </c>
      <c r="AA43" s="17">
        <v>11.303537244999999</v>
      </c>
      <c r="AC43" s="28" t="s">
        <v>210</v>
      </c>
      <c r="AD43" s="28">
        <v>0</v>
      </c>
      <c r="AE43" s="28">
        <v>385.29247326897598</v>
      </c>
      <c r="AF43" s="28">
        <v>31.0937819055574</v>
      </c>
      <c r="AG43" s="28">
        <v>841.01258824230399</v>
      </c>
      <c r="AH43" s="28">
        <v>841.01258824230399</v>
      </c>
      <c r="AI43" s="28">
        <v>339.43187000290999</v>
      </c>
      <c r="AJ43" s="28">
        <v>0</v>
      </c>
      <c r="AK43" s="28">
        <v>195.04164274314499</v>
      </c>
      <c r="AL43" s="28">
        <v>0.38223934989567399</v>
      </c>
      <c r="AM43" s="28">
        <v>57.745584682348401</v>
      </c>
      <c r="AN43" s="28">
        <v>5.0379723253515005E-4</v>
      </c>
      <c r="AO43" s="28">
        <v>1.59536074178254E-3</v>
      </c>
      <c r="AP43" s="28">
        <v>2125.6980390609601</v>
      </c>
      <c r="AQ43" s="28">
        <v>43530.696756053003</v>
      </c>
      <c r="AR43" s="28">
        <v>577.43768519408604</v>
      </c>
      <c r="AS43" s="28">
        <v>220.01995958093499</v>
      </c>
      <c r="AT43" s="28">
        <v>361.759953900433</v>
      </c>
      <c r="AU43" s="28">
        <v>11.302341949061701</v>
      </c>
      <c r="AV43" s="28">
        <v>0</v>
      </c>
      <c r="AW43" s="28">
        <v>0</v>
      </c>
      <c r="AX43" s="28">
        <v>574.98820688956903</v>
      </c>
      <c r="AY43" s="28">
        <v>574.98820688956903</v>
      </c>
      <c r="AZ43" s="28">
        <v>344.99286918011802</v>
      </c>
      <c r="BA43" s="28">
        <v>0</v>
      </c>
      <c r="BB43" s="28">
        <v>4.6383378151207402E-3</v>
      </c>
      <c r="BC43" s="28">
        <v>5.7979409767373296E-3</v>
      </c>
      <c r="BD43" s="28">
        <v>0</v>
      </c>
      <c r="BE43" s="28">
        <v>74.0816559088356</v>
      </c>
      <c r="BF43" s="28">
        <v>21.103674294687298</v>
      </c>
      <c r="BG43" s="28">
        <v>0</v>
      </c>
      <c r="BH43" s="28">
        <v>793.05005255909703</v>
      </c>
      <c r="BI43" s="28">
        <v>95.250320804497306</v>
      </c>
      <c r="BJ43" s="28">
        <v>5.1244730113041998E-3</v>
      </c>
      <c r="BK43" s="28">
        <v>1.0404235330830999E-2</v>
      </c>
      <c r="BL43" s="28">
        <v>0</v>
      </c>
      <c r="BM43" s="28">
        <v>485.68800352418799</v>
      </c>
      <c r="BN43" s="28">
        <v>112.585406705493</v>
      </c>
      <c r="BO43" s="28">
        <v>340.30909271317302</v>
      </c>
      <c r="BP43" s="28">
        <v>0</v>
      </c>
      <c r="BQ43" s="28">
        <v>6.9504163933927399E-4</v>
      </c>
      <c r="BR43" s="28">
        <v>1.0001823290651799E-3</v>
      </c>
      <c r="BS43" s="28">
        <v>7613.7480491851102</v>
      </c>
      <c r="BT43" s="28">
        <v>600.24046271951102</v>
      </c>
      <c r="BU43" s="28">
        <v>66.693373806445095</v>
      </c>
      <c r="BV43" s="28">
        <v>666.93383652595605</v>
      </c>
      <c r="BW43" s="28">
        <v>0.59281662734481</v>
      </c>
      <c r="BX43" s="28">
        <v>211.31768112505699</v>
      </c>
      <c r="BY43" s="28">
        <v>0</v>
      </c>
      <c r="BZ43" s="28">
        <v>10.503484898473801</v>
      </c>
      <c r="CA43" s="28">
        <v>1.9272254266955401E-2</v>
      </c>
      <c r="CB43" s="28">
        <v>0.273771870724485</v>
      </c>
      <c r="CC43" s="28">
        <v>0.17449368048243499</v>
      </c>
      <c r="CD43" s="28">
        <v>28.879437466580601</v>
      </c>
      <c r="CE43" s="28">
        <v>0.71483446033609399</v>
      </c>
      <c r="CF43" s="28">
        <v>684.32824829895605</v>
      </c>
      <c r="CG43" s="28">
        <v>0.64984948670888498</v>
      </c>
      <c r="CH43" s="28">
        <v>19.2680333925274</v>
      </c>
      <c r="CI43" s="28">
        <v>362.56006991407497</v>
      </c>
      <c r="CJ43" s="28">
        <v>0.58486469264813601</v>
      </c>
      <c r="CK43" s="28">
        <v>0</v>
      </c>
      <c r="CL43" s="28">
        <v>1.1595878042516101E-3</v>
      </c>
      <c r="CM43" s="28">
        <v>62.843694544111699</v>
      </c>
      <c r="CN43" s="28">
        <v>6503.6732011813601</v>
      </c>
      <c r="CO43" s="28">
        <v>6498.4949619983799</v>
      </c>
      <c r="CP43" s="28">
        <v>5.1782391829836198</v>
      </c>
      <c r="CQ43" s="28">
        <v>0.73432986325832095</v>
      </c>
      <c r="CR43" s="28">
        <v>0</v>
      </c>
      <c r="CS43" s="28">
        <v>159.00628529351701</v>
      </c>
      <c r="CT43" s="28">
        <v>6.1085871996340302</v>
      </c>
      <c r="CU43" s="28">
        <v>2402.6783503474999</v>
      </c>
      <c r="CV43" s="28">
        <v>9.7477447398270396</v>
      </c>
      <c r="CW43" s="28">
        <v>12.3471398188902</v>
      </c>
      <c r="CX43" s="28">
        <v>3432.3978553657698</v>
      </c>
      <c r="CY43" s="28">
        <v>86.958673015018505</v>
      </c>
      <c r="CZ43" s="28">
        <v>2.2094877122086398</v>
      </c>
      <c r="DA43" s="28">
        <v>26.643835167358301</v>
      </c>
      <c r="DB43" s="28">
        <v>0</v>
      </c>
      <c r="DC43" s="28">
        <v>152.21474748017201</v>
      </c>
      <c r="DD43" s="28">
        <v>2.71084904876877</v>
      </c>
      <c r="DE43" s="28">
        <v>0</v>
      </c>
      <c r="DF43" s="28">
        <v>0</v>
      </c>
      <c r="DG43" s="28">
        <v>116.79868471958299</v>
      </c>
      <c r="DH43" s="28">
        <v>77.981235605749305</v>
      </c>
      <c r="DI43" s="28">
        <v>9.2885344192126205</v>
      </c>
      <c r="DJ43" s="28">
        <v>7008.2214546206096</v>
      </c>
      <c r="DK43" s="28">
        <v>38.546411129070101</v>
      </c>
      <c r="DL43" s="28">
        <v>40.176647303429803</v>
      </c>
      <c r="DN43" s="26">
        <f t="shared" si="27"/>
        <v>1.0864023202584829</v>
      </c>
      <c r="DO43" s="40">
        <f t="shared" si="28"/>
        <v>-1.2346538641969362E-4</v>
      </c>
      <c r="DP43" s="40">
        <f t="shared" si="29"/>
        <v>-1.7460171269840363E-4</v>
      </c>
      <c r="DQ43" s="40">
        <f t="shared" si="30"/>
        <v>-1.3713009574412168E-4</v>
      </c>
      <c r="DR43" s="40">
        <f t="shared" si="31"/>
        <v>-1.2826822256949708E-4</v>
      </c>
      <c r="DS43" s="40">
        <f t="shared" si="32"/>
        <v>-1.2834881619935457E-4</v>
      </c>
      <c r="DT43" s="40">
        <f t="shared" si="33"/>
        <v>-9.9653931685893436E-5</v>
      </c>
      <c r="DU43" s="40">
        <f t="shared" si="34"/>
        <v>-1.0342655537043193E-4</v>
      </c>
      <c r="DV43" s="40">
        <f t="shared" si="35"/>
        <v>-1.0575293678830928E-4</v>
      </c>
      <c r="DW43" s="40">
        <f t="shared" si="36"/>
        <v>-1.0561065257455452E-4</v>
      </c>
      <c r="DX43" s="40">
        <f t="shared" si="37"/>
        <v>-1.0352971714021923E-4</v>
      </c>
      <c r="DY43" s="40">
        <f t="shared" si="38"/>
        <v>-1.0591723679010687E-4</v>
      </c>
      <c r="DZ43" s="40">
        <f t="shared" si="39"/>
        <v>-3.3596000773712706E-5</v>
      </c>
      <c r="EA43" s="40">
        <f t="shared" si="40"/>
        <v>-1.0553464412266269E-4</v>
      </c>
      <c r="EB43" s="40">
        <f t="shared" si="41"/>
        <v>-1.3103848151727108E-4</v>
      </c>
      <c r="EC43" s="40">
        <f t="shared" si="42"/>
        <v>-3.2252631692316323E-5</v>
      </c>
      <c r="ED43" s="40">
        <f t="shared" si="43"/>
        <v>-1.0549290345185972E-4</v>
      </c>
      <c r="EE43" s="40">
        <f t="shared" si="44"/>
        <v>-3.3110514036061898E-5</v>
      </c>
      <c r="EF43" s="40">
        <f t="shared" si="45"/>
        <v>-1.054969595518247E-4</v>
      </c>
      <c r="EG43" s="40">
        <f t="shared" si="46"/>
        <v>-1.0574963274083234E-4</v>
      </c>
      <c r="EH43" s="40">
        <f t="shared" si="47"/>
        <v>-1.0491793007297309E-4</v>
      </c>
      <c r="EI43" s="40">
        <f t="shared" si="48"/>
        <v>-3.1138773330822704E-5</v>
      </c>
      <c r="EJ43" s="40">
        <f t="shared" si="49"/>
        <v>-3.4382830608623172E-5</v>
      </c>
      <c r="EK43" s="40">
        <f t="shared" si="50"/>
        <v>-3.3297045959042185E-5</v>
      </c>
      <c r="EL43" s="40">
        <f t="shared" si="51"/>
        <v>-1.0517206054199668E-4</v>
      </c>
      <c r="EM43" s="40">
        <f t="shared" si="52"/>
        <v>-9.94934723263995E-5</v>
      </c>
      <c r="EN43" s="40">
        <f t="shared" si="53"/>
        <v>-1.0574530011192198E-4</v>
      </c>
      <c r="EO43" s="17"/>
      <c r="EP43" s="13"/>
      <c r="EQ43" s="13"/>
      <c r="ER43" s="13"/>
      <c r="ES43" s="13"/>
      <c r="ET43" s="13"/>
      <c r="EU43" s="13"/>
      <c r="EV43" s="13"/>
    </row>
    <row r="44" spans="1:152" x14ac:dyDescent="0.3">
      <c r="A44" s="15" t="s">
        <v>211</v>
      </c>
      <c r="B44" s="17">
        <v>26396.944255999999</v>
      </c>
      <c r="C44" s="17">
        <v>204.64819789000001</v>
      </c>
      <c r="D44" s="17">
        <v>528.05444277000004</v>
      </c>
      <c r="E44" s="17">
        <v>4104.7942761000004</v>
      </c>
      <c r="F44" s="17">
        <v>4088.9092163</v>
      </c>
      <c r="G44" s="17">
        <v>70.491237924999993</v>
      </c>
      <c r="H44" s="17">
        <v>4493.9194489000001</v>
      </c>
      <c r="I44" s="17">
        <v>472.32419941000001</v>
      </c>
      <c r="J44" s="17">
        <v>17.462689461</v>
      </c>
      <c r="K44" s="17">
        <v>124.60255657</v>
      </c>
      <c r="L44" s="17">
        <v>32.430709383</v>
      </c>
      <c r="M44" s="17">
        <v>1.6939482999999999E-3</v>
      </c>
      <c r="N44" s="17">
        <v>322.92117708000001</v>
      </c>
      <c r="O44" s="17">
        <v>7.6428130999999996E-3</v>
      </c>
      <c r="P44" s="17">
        <v>1.25320633E-2</v>
      </c>
      <c r="Q44" s="17">
        <v>64.605629893</v>
      </c>
      <c r="R44" s="17">
        <v>1.3674945999999999E-3</v>
      </c>
      <c r="S44" s="17">
        <v>43.795319094</v>
      </c>
      <c r="T44" s="17">
        <v>21.648189737999999</v>
      </c>
      <c r="U44" s="17">
        <v>6.2346091843</v>
      </c>
      <c r="V44" s="17">
        <v>2.0355586299999999E-2</v>
      </c>
      <c r="W44" s="17">
        <v>0.21334106550000001</v>
      </c>
      <c r="X44" s="17">
        <v>0.14406523299999999</v>
      </c>
      <c r="Y44" s="17">
        <v>16.509419171000001</v>
      </c>
      <c r="Z44" s="17">
        <v>0.2434447287</v>
      </c>
      <c r="AA44" s="17">
        <v>6.3475500791000004</v>
      </c>
      <c r="AC44" s="28" t="s">
        <v>211</v>
      </c>
      <c r="AD44" s="28">
        <v>0</v>
      </c>
      <c r="AE44" s="28">
        <v>255.864625933008</v>
      </c>
      <c r="AF44" s="28">
        <v>17.462278913134298</v>
      </c>
      <c r="AG44" s="28">
        <v>472.313101584344</v>
      </c>
      <c r="AH44" s="28">
        <v>472.313101584344</v>
      </c>
      <c r="AI44" s="28">
        <v>225.40944922806301</v>
      </c>
      <c r="AJ44" s="28">
        <v>0</v>
      </c>
      <c r="AK44" s="28">
        <v>124.59973232042201</v>
      </c>
      <c r="AL44" s="28">
        <v>0.24343942763879201</v>
      </c>
      <c r="AM44" s="28">
        <v>32.429947761148597</v>
      </c>
      <c r="AN44" s="28">
        <v>4.0654013391808701E-4</v>
      </c>
      <c r="AO44" s="28">
        <v>1.2873761961061899E-3</v>
      </c>
      <c r="AP44" s="28">
        <v>1411.63017052603</v>
      </c>
      <c r="AQ44" s="28">
        <v>26396.318679892502</v>
      </c>
      <c r="AR44" s="28">
        <v>383.46397915820199</v>
      </c>
      <c r="AS44" s="28">
        <v>146.11054750169899</v>
      </c>
      <c r="AT44" s="28">
        <v>240.23697849425599</v>
      </c>
      <c r="AU44" s="28">
        <v>6.3474004675198303</v>
      </c>
      <c r="AV44" s="28">
        <v>0</v>
      </c>
      <c r="AW44" s="28">
        <v>0</v>
      </c>
      <c r="AX44" s="28">
        <v>322.913632196214</v>
      </c>
      <c r="AY44" s="28">
        <v>322.913632196214</v>
      </c>
      <c r="AZ44" s="28">
        <v>229.10233087979199</v>
      </c>
      <c r="BA44" s="28">
        <v>0</v>
      </c>
      <c r="BB44" s="28">
        <v>3.05706094069197E-3</v>
      </c>
      <c r="BC44" s="28">
        <v>3.82131593113239E-3</v>
      </c>
      <c r="BD44" s="28">
        <v>0</v>
      </c>
      <c r="BE44" s="28">
        <v>49.196030946833098</v>
      </c>
      <c r="BF44" s="28">
        <v>14.014495821749801</v>
      </c>
      <c r="BG44" s="28">
        <v>0</v>
      </c>
      <c r="BH44" s="28">
        <v>526.647412953909</v>
      </c>
      <c r="BI44" s="28">
        <v>63.253707505459197</v>
      </c>
      <c r="BJ44" s="28">
        <v>4.1355036705255296E-3</v>
      </c>
      <c r="BK44" s="28">
        <v>8.3963236126541902E-3</v>
      </c>
      <c r="BL44" s="28">
        <v>0</v>
      </c>
      <c r="BM44" s="28">
        <v>322.53491870161002</v>
      </c>
      <c r="BN44" s="28">
        <v>64.604122517464802</v>
      </c>
      <c r="BO44" s="28">
        <v>204.64297852453299</v>
      </c>
      <c r="BP44" s="28">
        <v>0</v>
      </c>
      <c r="BQ44" s="28">
        <v>5.6066163963865102E-4</v>
      </c>
      <c r="BR44" s="28">
        <v>8.0680590994840001E-4</v>
      </c>
      <c r="BS44" s="28">
        <v>4895.8486856864902</v>
      </c>
      <c r="BT44" s="28">
        <v>475.23788549602801</v>
      </c>
      <c r="BU44" s="28">
        <v>52.804226605685002</v>
      </c>
      <c r="BV44" s="28">
        <v>528.04211210171297</v>
      </c>
      <c r="BW44" s="28">
        <v>0.39367704617897298</v>
      </c>
      <c r="BX44" s="28">
        <v>140.33154092042801</v>
      </c>
      <c r="BY44" s="28">
        <v>0</v>
      </c>
      <c r="BZ44" s="28">
        <v>6.2344648202023398</v>
      </c>
      <c r="CA44" s="28">
        <v>2.0355165293031399E-2</v>
      </c>
      <c r="CB44" s="28">
        <v>0.21333736778999399</v>
      </c>
      <c r="CC44" s="28">
        <v>0.14406202976448801</v>
      </c>
      <c r="CD44" s="28">
        <v>16.509024854447301</v>
      </c>
      <c r="CE44" s="28">
        <v>0.44976937743533002</v>
      </c>
      <c r="CF44" s="28">
        <v>454.44777413315001</v>
      </c>
      <c r="CG44" s="28">
        <v>0.40888137420841297</v>
      </c>
      <c r="CH44" s="28">
        <v>12.1233330611658</v>
      </c>
      <c r="CI44" s="28">
        <v>228.12055017224699</v>
      </c>
      <c r="CJ44" s="28">
        <v>0.367993235959655</v>
      </c>
      <c r="CK44" s="28">
        <v>0</v>
      </c>
      <c r="CL44" s="28">
        <v>7.6426264115837404E-4</v>
      </c>
      <c r="CM44" s="28">
        <v>39.540863886694503</v>
      </c>
      <c r="CN44" s="28">
        <v>4104.69789965981</v>
      </c>
      <c r="CO44" s="28">
        <v>4088.8131055191402</v>
      </c>
      <c r="CP44" s="28">
        <v>15.8847941406649</v>
      </c>
      <c r="CQ44" s="28">
        <v>0.46203577947589503</v>
      </c>
      <c r="CR44" s="28">
        <v>0</v>
      </c>
      <c r="CS44" s="28">
        <v>100.04575395808</v>
      </c>
      <c r="CT44" s="28">
        <v>3.8434842330078198</v>
      </c>
      <c r="CU44" s="28">
        <v>1511.75039073055</v>
      </c>
      <c r="CV44" s="28">
        <v>6.1332196591301704</v>
      </c>
      <c r="CW44" s="28">
        <v>7.7687460761985703</v>
      </c>
      <c r="CX44" s="28">
        <v>2159.6437517672798</v>
      </c>
      <c r="CY44" s="28">
        <v>57.747384851578303</v>
      </c>
      <c r="CZ44" s="28">
        <v>1.3901965177555999</v>
      </c>
      <c r="DA44" s="28">
        <v>16.764135689952901</v>
      </c>
      <c r="DB44" s="28">
        <v>0</v>
      </c>
      <c r="DC44" s="28">
        <v>70.4896258052175</v>
      </c>
      <c r="DD44" s="28">
        <v>1.8002165851362</v>
      </c>
      <c r="DE44" s="28">
        <v>0</v>
      </c>
      <c r="DF44" s="28">
        <v>0</v>
      </c>
      <c r="DG44" s="28">
        <v>77.563557544293701</v>
      </c>
      <c r="DH44" s="28">
        <v>43.794273271394303</v>
      </c>
      <c r="DI44" s="28">
        <v>6.1683159920871304</v>
      </c>
      <c r="DJ44" s="28">
        <v>4493.8153087220298</v>
      </c>
      <c r="DK44" s="28">
        <v>21.647678245669599</v>
      </c>
      <c r="DL44" s="28">
        <v>26.6804542140185</v>
      </c>
      <c r="DN44" s="26">
        <f t="shared" si="27"/>
        <v>1.089463707194231</v>
      </c>
      <c r="DO44" s="40">
        <f t="shared" si="28"/>
        <v>-2.3698807764652102E-5</v>
      </c>
      <c r="DP44" s="40">
        <f t="shared" si="29"/>
        <v>-2.550408711548417E-5</v>
      </c>
      <c r="DQ44" s="40">
        <f t="shared" si="30"/>
        <v>-2.3351130656870879E-5</v>
      </c>
      <c r="DR44" s="40">
        <f t="shared" si="31"/>
        <v>-2.347899400258503E-5</v>
      </c>
      <c r="DS44" s="40">
        <f t="shared" si="32"/>
        <v>-2.3505237161216934E-5</v>
      </c>
      <c r="DT44" s="40">
        <f t="shared" si="33"/>
        <v>-2.286978963553196E-5</v>
      </c>
      <c r="DU44" s="40">
        <f t="shared" si="34"/>
        <v>-2.3173574683405745E-5</v>
      </c>
      <c r="DV44" s="40">
        <f t="shared" si="35"/>
        <v>-2.34962038148195E-5</v>
      </c>
      <c r="DW44" s="40">
        <f t="shared" si="36"/>
        <v>-2.3510002088659134E-5</v>
      </c>
      <c r="DX44" s="40">
        <f t="shared" si="37"/>
        <v>-2.2666064451182726E-5</v>
      </c>
      <c r="DY44" s="40">
        <f t="shared" si="38"/>
        <v>-2.348458809236801E-5</v>
      </c>
      <c r="DZ44" s="40">
        <f t="shared" si="39"/>
        <v>-1.8873052809788725E-5</v>
      </c>
      <c r="EA44" s="40">
        <f t="shared" si="40"/>
        <v>-2.3364475053123123E-5</v>
      </c>
      <c r="EB44" s="40">
        <f t="shared" si="41"/>
        <v>-2.2712450899316957E-5</v>
      </c>
      <c r="EC44" s="40">
        <f t="shared" si="42"/>
        <v>-1.8833037675465962E-5</v>
      </c>
      <c r="ED44" s="40">
        <f t="shared" si="43"/>
        <v>-2.3331953232160595E-5</v>
      </c>
      <c r="EE44" s="40">
        <f t="shared" si="44"/>
        <v>-1.9781001657243813E-5</v>
      </c>
      <c r="EF44" s="40">
        <f t="shared" si="45"/>
        <v>-2.3879780472706597E-5</v>
      </c>
      <c r="EG44" s="40">
        <f t="shared" si="46"/>
        <v>-2.3627487406121881E-5</v>
      </c>
      <c r="EH44" s="40">
        <f t="shared" si="47"/>
        <v>-2.3155276199782258E-5</v>
      </c>
      <c r="EI44" s="40">
        <f t="shared" si="48"/>
        <v>-2.0682625515913415E-5</v>
      </c>
      <c r="EJ44" s="40">
        <f t="shared" si="49"/>
        <v>-1.7332387448974968E-5</v>
      </c>
      <c r="EK44" s="40">
        <f t="shared" si="50"/>
        <v>-2.2234618618762855E-5</v>
      </c>
      <c r="EL44" s="40">
        <f t="shared" si="51"/>
        <v>-2.3884338305077864E-5</v>
      </c>
      <c r="EM44" s="40">
        <f t="shared" si="52"/>
        <v>-2.177521458897059E-5</v>
      </c>
      <c r="EN44" s="40">
        <f t="shared" si="53"/>
        <v>-2.3569972399686848E-5</v>
      </c>
      <c r="EO44" s="17"/>
      <c r="EP44" s="13"/>
      <c r="EQ44" s="13"/>
      <c r="ER44" s="13"/>
      <c r="ES44" s="13"/>
      <c r="ET44" s="13"/>
      <c r="EU44" s="13"/>
      <c r="EV44" s="13"/>
    </row>
    <row r="45" spans="1:152" x14ac:dyDescent="0.3">
      <c r="A45" s="15" t="s">
        <v>212</v>
      </c>
      <c r="B45" s="17">
        <v>15533.478648</v>
      </c>
      <c r="C45" s="17">
        <v>126.45706668</v>
      </c>
      <c r="D45" s="17">
        <v>308.08912284000002</v>
      </c>
      <c r="E45" s="17">
        <v>2305.5037096999999</v>
      </c>
      <c r="F45" s="17">
        <v>2299.5383541000001</v>
      </c>
      <c r="G45" s="17">
        <v>42.354520929000003</v>
      </c>
      <c r="H45" s="17">
        <v>2573.7236724999998</v>
      </c>
      <c r="I45" s="17">
        <v>287.19869388000001</v>
      </c>
      <c r="J45" s="17">
        <v>10.618266355999999</v>
      </c>
      <c r="K45" s="17">
        <v>71.477369089999996</v>
      </c>
      <c r="L45" s="17">
        <v>19.719639831999999</v>
      </c>
      <c r="M45" s="17">
        <v>8.4534699999999998E-4</v>
      </c>
      <c r="N45" s="17">
        <v>196.35365913000001</v>
      </c>
      <c r="O45" s="17">
        <v>4.5724038999999999E-3</v>
      </c>
      <c r="P45" s="17">
        <v>6.2535213999999999E-3</v>
      </c>
      <c r="Q45" s="17">
        <v>38.892058153000001</v>
      </c>
      <c r="R45" s="17">
        <v>6.8267939999999997E-4</v>
      </c>
      <c r="S45" s="17">
        <v>26.629928433</v>
      </c>
      <c r="T45" s="17">
        <v>13.163279698</v>
      </c>
      <c r="U45" s="17">
        <v>3.6954297844999999</v>
      </c>
      <c r="V45" s="17">
        <v>1.02915638E-2</v>
      </c>
      <c r="W45" s="17">
        <v>0.1229026294</v>
      </c>
      <c r="X45" s="17">
        <v>8.1087333299999995E-2</v>
      </c>
      <c r="Y45" s="17">
        <v>9.9641337540000006</v>
      </c>
      <c r="Z45" s="17">
        <v>0.16507659429999999</v>
      </c>
      <c r="AA45" s="17">
        <v>3.8596547134999999</v>
      </c>
      <c r="AC45" s="28" t="s">
        <v>212</v>
      </c>
      <c r="AD45" s="28">
        <v>0</v>
      </c>
      <c r="AE45" s="28">
        <v>144.273943742798</v>
      </c>
      <c r="AF45" s="28">
        <v>10.613091222960399</v>
      </c>
      <c r="AG45" s="28">
        <v>287.05860160385498</v>
      </c>
      <c r="AH45" s="28">
        <v>287.05860160385498</v>
      </c>
      <c r="AI45" s="28">
        <v>127.101344824813</v>
      </c>
      <c r="AJ45" s="28">
        <v>0</v>
      </c>
      <c r="AK45" s="28">
        <v>71.442408468612001</v>
      </c>
      <c r="AL45" s="28">
        <v>0.16499572297857601</v>
      </c>
      <c r="AM45" s="28">
        <v>19.710041334735902</v>
      </c>
      <c r="AN45" s="28">
        <v>2.02781835878459E-4</v>
      </c>
      <c r="AO45" s="28">
        <v>6.4214230281144395E-4</v>
      </c>
      <c r="AP45" s="28">
        <v>795.97429140156805</v>
      </c>
      <c r="AQ45" s="28">
        <v>15525.9729283795</v>
      </c>
      <c r="AR45" s="28">
        <v>216.22344296201999</v>
      </c>
      <c r="AS45" s="28">
        <v>82.387101126384593</v>
      </c>
      <c r="AT45" s="28">
        <v>135.46208522520499</v>
      </c>
      <c r="AU45" s="28">
        <v>3.8577731199966201</v>
      </c>
      <c r="AV45" s="28">
        <v>0</v>
      </c>
      <c r="AW45" s="28">
        <v>0</v>
      </c>
      <c r="AX45" s="28">
        <v>196.25792896929099</v>
      </c>
      <c r="AY45" s="28">
        <v>196.25792896929099</v>
      </c>
      <c r="AZ45" s="28">
        <v>129.183645654461</v>
      </c>
      <c r="BA45" s="28">
        <v>0</v>
      </c>
      <c r="BB45" s="28">
        <v>1.82808349717365E-3</v>
      </c>
      <c r="BC45" s="28">
        <v>2.28509247836405E-3</v>
      </c>
      <c r="BD45" s="28">
        <v>0</v>
      </c>
      <c r="BE45" s="28">
        <v>27.7401229639141</v>
      </c>
      <c r="BF45" s="28">
        <v>7.9023341872455903</v>
      </c>
      <c r="BG45" s="28">
        <v>0</v>
      </c>
      <c r="BH45" s="28">
        <v>296.95978587751898</v>
      </c>
      <c r="BI45" s="28">
        <v>35.666755483914699</v>
      </c>
      <c r="BJ45" s="28">
        <v>2.0626350903167399E-3</v>
      </c>
      <c r="BK45" s="28">
        <v>4.1877702682363502E-3</v>
      </c>
      <c r="BL45" s="28">
        <v>0</v>
      </c>
      <c r="BM45" s="28">
        <v>181.86721730825599</v>
      </c>
      <c r="BN45" s="28">
        <v>38.873026077216501</v>
      </c>
      <c r="BO45" s="28">
        <v>126.397353753754</v>
      </c>
      <c r="BP45" s="28">
        <v>0</v>
      </c>
      <c r="BQ45" s="28">
        <v>2.7975951588374997E-4</v>
      </c>
      <c r="BR45" s="28">
        <v>4.02581136554286E-4</v>
      </c>
      <c r="BS45" s="28">
        <v>2798.9967870004398</v>
      </c>
      <c r="BT45" s="28">
        <v>277.14630954436001</v>
      </c>
      <c r="BU45" s="28">
        <v>30.794026578173099</v>
      </c>
      <c r="BV45" s="28">
        <v>307.94033612253298</v>
      </c>
      <c r="BW45" s="28">
        <v>0.22198214963216301</v>
      </c>
      <c r="BX45" s="28">
        <v>79.128543538122798</v>
      </c>
      <c r="BY45" s="28">
        <v>0</v>
      </c>
      <c r="BZ45" s="28">
        <v>3.6936227899023901</v>
      </c>
      <c r="CA45" s="28">
        <v>1.0286495023228899E-2</v>
      </c>
      <c r="CB45" s="28">
        <v>0.12284133953007501</v>
      </c>
      <c r="CC45" s="28">
        <v>8.10469507840752E-2</v>
      </c>
      <c r="CD45" s="28">
        <v>9.9592595030027997</v>
      </c>
      <c r="CE45" s="28">
        <v>0.25282747376665099</v>
      </c>
      <c r="CF45" s="28">
        <v>256.24883843028101</v>
      </c>
      <c r="CG45" s="28">
        <v>0.22984333069329799</v>
      </c>
      <c r="CH45" s="28">
        <v>6.8148508800299803</v>
      </c>
      <c r="CI45" s="28">
        <v>128.232696496524</v>
      </c>
      <c r="CJ45" s="28">
        <v>0.20685888308448599</v>
      </c>
      <c r="CK45" s="28">
        <v>0</v>
      </c>
      <c r="CL45" s="28">
        <v>4.5701905970667501E-4</v>
      </c>
      <c r="CM45" s="28">
        <v>22.226989565854801</v>
      </c>
      <c r="CN45" s="28">
        <v>2304.39444426615</v>
      </c>
      <c r="CO45" s="28">
        <v>2298.43199119266</v>
      </c>
      <c r="CP45" s="28">
        <v>5.9624530734943804</v>
      </c>
      <c r="CQ45" s="28">
        <v>0.25972287174501302</v>
      </c>
      <c r="CR45" s="28">
        <v>0</v>
      </c>
      <c r="CS45" s="28">
        <v>56.238452732684003</v>
      </c>
      <c r="CT45" s="28">
        <v>2.1605256629463598</v>
      </c>
      <c r="CU45" s="28">
        <v>849.79587113543403</v>
      </c>
      <c r="CV45" s="28">
        <v>3.4476494747598299</v>
      </c>
      <c r="CW45" s="28">
        <v>4.3670187411608401</v>
      </c>
      <c r="CX45" s="28">
        <v>1213.99364447824</v>
      </c>
      <c r="CY45" s="28">
        <v>32.5619170204805</v>
      </c>
      <c r="CZ45" s="28">
        <v>0.78146742011827697</v>
      </c>
      <c r="DA45" s="28">
        <v>9.4235720456136107</v>
      </c>
      <c r="DB45" s="28">
        <v>0</v>
      </c>
      <c r="DC45" s="28">
        <v>42.3341792778319</v>
      </c>
      <c r="DD45" s="28">
        <v>1.0150856541212001</v>
      </c>
      <c r="DE45" s="28">
        <v>0</v>
      </c>
      <c r="DF45" s="28">
        <v>0</v>
      </c>
      <c r="DG45" s="28">
        <v>43.735648267173403</v>
      </c>
      <c r="DH45" s="28">
        <v>26.6169462453569</v>
      </c>
      <c r="DI45" s="28">
        <v>3.4781225504897901</v>
      </c>
      <c r="DJ45" s="28">
        <v>2572.4639745112599</v>
      </c>
      <c r="DK45" s="28">
        <v>13.156861888263499</v>
      </c>
      <c r="DL45" s="28">
        <v>15.0442641426354</v>
      </c>
      <c r="DN45" s="26">
        <f t="shared" si="27"/>
        <v>1.0880606355360987</v>
      </c>
      <c r="DO45" s="40">
        <f t="shared" si="28"/>
        <v>-4.8319631362587259E-4</v>
      </c>
      <c r="DP45" s="40">
        <f t="shared" si="29"/>
        <v>-4.7219920415437713E-4</v>
      </c>
      <c r="DQ45" s="40">
        <f t="shared" si="30"/>
        <v>-4.8293401628561291E-4</v>
      </c>
      <c r="DR45" s="40">
        <f t="shared" si="31"/>
        <v>-4.8113799565053958E-4</v>
      </c>
      <c r="DS45" s="40">
        <f t="shared" si="32"/>
        <v>-4.8112392009791476E-4</v>
      </c>
      <c r="DT45" s="40">
        <f t="shared" si="33"/>
        <v>-4.802710719406308E-4</v>
      </c>
      <c r="DU45" s="40">
        <f t="shared" si="34"/>
        <v>-4.8944570164994856E-4</v>
      </c>
      <c r="DV45" s="40">
        <f t="shared" si="35"/>
        <v>-4.8778869517965393E-4</v>
      </c>
      <c r="DW45" s="40">
        <f t="shared" si="36"/>
        <v>-4.8738022442579564E-4</v>
      </c>
      <c r="DX45" s="40">
        <f t="shared" si="37"/>
        <v>-4.8911455238335446E-4</v>
      </c>
      <c r="DY45" s="40">
        <f t="shared" si="38"/>
        <v>-4.8674810219003428E-4</v>
      </c>
      <c r="DZ45" s="40">
        <f t="shared" si="39"/>
        <v>-5.0022216923589964E-4</v>
      </c>
      <c r="EA45" s="40">
        <f t="shared" si="40"/>
        <v>-4.8753947918864232E-4</v>
      </c>
      <c r="EB45" s="40">
        <f t="shared" si="41"/>
        <v>-4.8308609736441208E-4</v>
      </c>
      <c r="EC45" s="40">
        <f t="shared" si="42"/>
        <v>-4.982858852788653E-4</v>
      </c>
      <c r="ED45" s="40">
        <f t="shared" si="43"/>
        <v>-4.8935635415919907E-4</v>
      </c>
      <c r="EE45" s="40">
        <f t="shared" si="44"/>
        <v>-4.9620299362197761E-4</v>
      </c>
      <c r="EF45" s="40">
        <f t="shared" si="45"/>
        <v>-4.875036624962385E-4</v>
      </c>
      <c r="EG45" s="40">
        <f t="shared" si="46"/>
        <v>-4.8755400506121318E-4</v>
      </c>
      <c r="EH45" s="40">
        <f t="shared" si="47"/>
        <v>-4.889809042479998E-4</v>
      </c>
      <c r="EI45" s="40">
        <f t="shared" si="48"/>
        <v>-4.9251764548172931E-4</v>
      </c>
      <c r="EJ45" s="40">
        <f t="shared" si="49"/>
        <v>-4.986864009680755E-4</v>
      </c>
      <c r="EK45" s="40">
        <f t="shared" si="50"/>
        <v>-4.9801262763680596E-4</v>
      </c>
      <c r="EL45" s="40">
        <f t="shared" si="51"/>
        <v>-4.8917960331916737E-4</v>
      </c>
      <c r="EM45" s="40">
        <f t="shared" si="52"/>
        <v>-4.8990180447393023E-4</v>
      </c>
      <c r="EN45" s="40">
        <f t="shared" si="53"/>
        <v>-4.8750306518313821E-4</v>
      </c>
      <c r="EO45" s="17"/>
      <c r="EP45" s="13"/>
      <c r="EQ45" s="13"/>
      <c r="ER45" s="13"/>
      <c r="ES45" s="13"/>
      <c r="ET45" s="13"/>
      <c r="EU45" s="13"/>
      <c r="EV45" s="13"/>
    </row>
    <row r="46" spans="1:152" x14ac:dyDescent="0.3">
      <c r="A46" s="15" t="s">
        <v>213</v>
      </c>
      <c r="B46" s="17">
        <v>75258.770818999998</v>
      </c>
      <c r="C46" s="17">
        <v>495.30315521</v>
      </c>
      <c r="D46" s="17">
        <v>1068.5220756000001</v>
      </c>
      <c r="E46" s="17">
        <v>11915.801335</v>
      </c>
      <c r="F46" s="17">
        <v>11913.556788</v>
      </c>
      <c r="G46" s="17">
        <v>414.87325116</v>
      </c>
      <c r="H46" s="17">
        <v>11584.752931999999</v>
      </c>
      <c r="I46" s="17">
        <v>1423.8697333</v>
      </c>
      <c r="J46" s="17">
        <v>52.643091527999999</v>
      </c>
      <c r="K46" s="17">
        <v>322.64206423000002</v>
      </c>
      <c r="L46" s="17">
        <v>97.765702094999995</v>
      </c>
      <c r="M46" s="17">
        <v>2.3459387999999999E-3</v>
      </c>
      <c r="N46" s="17">
        <v>973.47891114000004</v>
      </c>
      <c r="O46" s="17">
        <v>1.9539851899999999E-2</v>
      </c>
      <c r="P46" s="17">
        <v>1.7014500599999999E-2</v>
      </c>
      <c r="Q46" s="17">
        <v>189.92026641000001</v>
      </c>
      <c r="R46" s="17">
        <v>2.070957E-3</v>
      </c>
      <c r="S46" s="17">
        <v>132.02552324000001</v>
      </c>
      <c r="T46" s="17">
        <v>65.260698930999993</v>
      </c>
      <c r="U46" s="17">
        <v>17.614114989000001</v>
      </c>
      <c r="V46" s="17">
        <v>2.2428510499999998E-2</v>
      </c>
      <c r="W46" s="17">
        <v>0.34615320179999998</v>
      </c>
      <c r="X46" s="17">
        <v>0.222439523</v>
      </c>
      <c r="Y46" s="17">
        <v>48.678021227999999</v>
      </c>
      <c r="Z46" s="17">
        <v>1.1414471721999999</v>
      </c>
      <c r="AA46" s="17">
        <v>19.135341885999999</v>
      </c>
      <c r="AC46" s="28" t="s">
        <v>213</v>
      </c>
      <c r="AD46" s="28">
        <v>0</v>
      </c>
      <c r="AE46" s="28">
        <v>632.26575057781497</v>
      </c>
      <c r="AF46" s="28">
        <v>52.626243457979299</v>
      </c>
      <c r="AG46" s="28">
        <v>1423.4140579545999</v>
      </c>
      <c r="AH46" s="28">
        <v>1423.4140579545999</v>
      </c>
      <c r="AI46" s="28">
        <v>557.00825066006405</v>
      </c>
      <c r="AJ46" s="28">
        <v>0</v>
      </c>
      <c r="AK46" s="28">
        <v>322.53775261028301</v>
      </c>
      <c r="AL46" s="28">
        <v>1.1408339581290801</v>
      </c>
      <c r="AM46" s="28">
        <v>97.734388080779695</v>
      </c>
      <c r="AN46" s="28">
        <v>5.6263083838467304E-4</v>
      </c>
      <c r="AO46" s="28">
        <v>1.78166126486879E-3</v>
      </c>
      <c r="AP46" s="28">
        <v>3488.2736187724799</v>
      </c>
      <c r="AQ46" s="28">
        <v>75229.902886842203</v>
      </c>
      <c r="AR46" s="28">
        <v>947.57617006626799</v>
      </c>
      <c r="AS46" s="28">
        <v>361.05307147906802</v>
      </c>
      <c r="AT46" s="28">
        <v>593.648531986438</v>
      </c>
      <c r="AU46" s="28">
        <v>19.129211815948199</v>
      </c>
      <c r="AV46" s="28">
        <v>0</v>
      </c>
      <c r="AW46" s="28">
        <v>0</v>
      </c>
      <c r="AX46" s="28">
        <v>973.16725044950397</v>
      </c>
      <c r="AY46" s="28">
        <v>973.16725044950397</v>
      </c>
      <c r="AZ46" s="28">
        <v>566.13369501067996</v>
      </c>
      <c r="BA46" s="28">
        <v>0</v>
      </c>
      <c r="BB46" s="28">
        <v>7.8117057904994996E-3</v>
      </c>
      <c r="BC46" s="28">
        <v>9.7646621076676703E-3</v>
      </c>
      <c r="BD46" s="28">
        <v>0</v>
      </c>
      <c r="BE46" s="28">
        <v>121.568083156367</v>
      </c>
      <c r="BF46" s="28">
        <v>34.631162555242597</v>
      </c>
      <c r="BG46" s="28">
        <v>0</v>
      </c>
      <c r="BH46" s="28">
        <v>1301.3963426181699</v>
      </c>
      <c r="BI46" s="28">
        <v>156.30595818735901</v>
      </c>
      <c r="BJ46" s="28">
        <v>5.6108403391810901E-3</v>
      </c>
      <c r="BK46" s="28">
        <v>1.13917082665608E-2</v>
      </c>
      <c r="BL46" s="28">
        <v>0</v>
      </c>
      <c r="BM46" s="28">
        <v>797.01467026359899</v>
      </c>
      <c r="BN46" s="28">
        <v>189.85932003036299</v>
      </c>
      <c r="BO46" s="28">
        <v>495.08193376433701</v>
      </c>
      <c r="BP46" s="28">
        <v>0</v>
      </c>
      <c r="BQ46" s="28">
        <v>8.4849598616599598E-4</v>
      </c>
      <c r="BR46" s="28">
        <v>1.2210043725480401E-3</v>
      </c>
      <c r="BS46" s="28">
        <v>12574.6041892227</v>
      </c>
      <c r="BT46" s="28">
        <v>961.13759765648604</v>
      </c>
      <c r="BU46" s="28">
        <v>106.793146274905</v>
      </c>
      <c r="BV46" s="28">
        <v>1067.93074393139</v>
      </c>
      <c r="BW46" s="28">
        <v>0.97281348826986702</v>
      </c>
      <c r="BX46" s="28">
        <v>346.77252963342602</v>
      </c>
      <c r="BY46" s="28">
        <v>0</v>
      </c>
      <c r="BZ46" s="28">
        <v>17.6084519555768</v>
      </c>
      <c r="CA46" s="28">
        <v>2.2412700728702498E-2</v>
      </c>
      <c r="CB46" s="28">
        <v>0.34590939658667103</v>
      </c>
      <c r="CC46" s="28">
        <v>0.222284086565849</v>
      </c>
      <c r="CD46" s="28">
        <v>48.662327379751602</v>
      </c>
      <c r="CE46" s="28">
        <v>1.31003670894029</v>
      </c>
      <c r="CF46" s="28">
        <v>1122.9838445232199</v>
      </c>
      <c r="CG46" s="28">
        <v>1.19094293369048</v>
      </c>
      <c r="CH46" s="28">
        <v>35.311441409414797</v>
      </c>
      <c r="CI46" s="28">
        <v>664.44323285768598</v>
      </c>
      <c r="CJ46" s="28">
        <v>1.0718480686960199</v>
      </c>
      <c r="CK46" s="28">
        <v>0</v>
      </c>
      <c r="CL46" s="28">
        <v>1.95292898581876E-3</v>
      </c>
      <c r="CM46" s="28">
        <v>115.170095570363</v>
      </c>
      <c r="CN46" s="28">
        <v>11911.6676831391</v>
      </c>
      <c r="CO46" s="28">
        <v>11909.4247277911</v>
      </c>
      <c r="CP46" s="28">
        <v>2.24295534798304</v>
      </c>
      <c r="CQ46" s="28">
        <v>1.34576476407789</v>
      </c>
      <c r="CR46" s="28">
        <v>0</v>
      </c>
      <c r="CS46" s="28">
        <v>291.40183345183101</v>
      </c>
      <c r="CT46" s="28">
        <v>11.1948579385682</v>
      </c>
      <c r="CU46" s="28">
        <v>4403.2526467038097</v>
      </c>
      <c r="CV46" s="28">
        <v>17.864132185827501</v>
      </c>
      <c r="CW46" s="28">
        <v>22.627912068651899</v>
      </c>
      <c r="CX46" s="28">
        <v>6290.3621281216001</v>
      </c>
      <c r="CY46" s="28">
        <v>142.699386093588</v>
      </c>
      <c r="CZ46" s="28">
        <v>4.0492019548383098</v>
      </c>
      <c r="DA46" s="28">
        <v>48.828653053125798</v>
      </c>
      <c r="DB46" s="28">
        <v>0</v>
      </c>
      <c r="DC46" s="28">
        <v>414.71252410919402</v>
      </c>
      <c r="DD46" s="28">
        <v>4.4485056808118504</v>
      </c>
      <c r="DE46" s="28">
        <v>0</v>
      </c>
      <c r="DF46" s="28">
        <v>0</v>
      </c>
      <c r="DG46" s="28">
        <v>191.66696857436901</v>
      </c>
      <c r="DH46" s="28">
        <v>131.98323843594301</v>
      </c>
      <c r="DI46" s="28">
        <v>15.242494160994699</v>
      </c>
      <c r="DJ46" s="28">
        <v>11581.005469997801</v>
      </c>
      <c r="DK46" s="28">
        <v>65.239810900490994</v>
      </c>
      <c r="DL46" s="28">
        <v>65.929929099474705</v>
      </c>
      <c r="DN46" s="26">
        <f t="shared" si="27"/>
        <v>1.0857955487370208</v>
      </c>
      <c r="DO46" s="40">
        <f t="shared" si="28"/>
        <v>-3.835822967029731E-4</v>
      </c>
      <c r="DP46" s="40">
        <f t="shared" si="29"/>
        <v>-4.4663847451001349E-4</v>
      </c>
      <c r="DQ46" s="40">
        <f t="shared" si="30"/>
        <v>-5.5341081116930897E-4</v>
      </c>
      <c r="DR46" s="40">
        <f t="shared" si="31"/>
        <v>-3.469050670355524E-4</v>
      </c>
      <c r="DS46" s="40">
        <f t="shared" si="32"/>
        <v>-3.4683682483991441E-4</v>
      </c>
      <c r="DT46" s="40">
        <f t="shared" si="33"/>
        <v>-3.8741242139997157E-4</v>
      </c>
      <c r="DU46" s="40">
        <f t="shared" si="34"/>
        <v>-3.2348225501185142E-4</v>
      </c>
      <c r="DV46" s="40">
        <f t="shared" si="35"/>
        <v>-3.2002600711513802E-4</v>
      </c>
      <c r="DW46" s="40">
        <f t="shared" si="36"/>
        <v>-3.2004332442631464E-4</v>
      </c>
      <c r="DX46" s="40">
        <f t="shared" si="37"/>
        <v>-3.2330446423950871E-4</v>
      </c>
      <c r="DY46" s="40">
        <f t="shared" si="38"/>
        <v>-3.2029652065375137E-4</v>
      </c>
      <c r="DZ46" s="40">
        <f t="shared" si="39"/>
        <v>-7.0193508310484505E-4</v>
      </c>
      <c r="EA46" s="40">
        <f t="shared" si="40"/>
        <v>-3.2015145570138376E-4</v>
      </c>
      <c r="EB46" s="40">
        <f t="shared" si="41"/>
        <v>-5.4017891579162438E-4</v>
      </c>
      <c r="EC46" s="40">
        <f t="shared" si="42"/>
        <v>-7.0245930451285179E-4</v>
      </c>
      <c r="ED46" s="40">
        <f t="shared" si="43"/>
        <v>-3.2090508711400678E-4</v>
      </c>
      <c r="EE46" s="40">
        <f t="shared" si="44"/>
        <v>-7.0336626301943574E-4</v>
      </c>
      <c r="EF46" s="40">
        <f t="shared" si="45"/>
        <v>-3.2027749649693053E-4</v>
      </c>
      <c r="EG46" s="40">
        <f t="shared" si="46"/>
        <v>-3.2007059150690367E-4</v>
      </c>
      <c r="EH46" s="40">
        <f t="shared" si="47"/>
        <v>-3.215054191900622E-4</v>
      </c>
      <c r="EI46" s="40">
        <f t="shared" si="48"/>
        <v>-7.0489617656509717E-4</v>
      </c>
      <c r="EJ46" s="40">
        <f t="shared" si="49"/>
        <v>-7.0432748292132493E-4</v>
      </c>
      <c r="EK46" s="40">
        <f t="shared" si="50"/>
        <v>-6.9878064857656493E-4</v>
      </c>
      <c r="EL46" s="40">
        <f t="shared" si="51"/>
        <v>-3.2240111353107673E-4</v>
      </c>
      <c r="EM46" s="40">
        <f t="shared" si="52"/>
        <v>-5.3722509972840794E-4</v>
      </c>
      <c r="EN46" s="40">
        <f t="shared" si="53"/>
        <v>-3.2035330689777797E-4</v>
      </c>
      <c r="EO46" s="17"/>
      <c r="EP46" s="13"/>
      <c r="EQ46" s="13"/>
      <c r="ER46" s="13"/>
      <c r="ES46" s="13"/>
      <c r="ET46" s="13"/>
      <c r="EU46" s="13"/>
      <c r="EV46" s="13"/>
    </row>
    <row r="47" spans="1:152" x14ac:dyDescent="0.3">
      <c r="A47" s="15" t="s">
        <v>214</v>
      </c>
      <c r="B47" s="17">
        <v>72519.650911999997</v>
      </c>
      <c r="C47" s="17">
        <v>561.14570215000003</v>
      </c>
      <c r="D47" s="17">
        <v>1104.7485867</v>
      </c>
      <c r="E47" s="17">
        <v>10791.397720000001</v>
      </c>
      <c r="F47" s="17">
        <v>10786.945712000001</v>
      </c>
      <c r="G47" s="17">
        <v>263.80799705999999</v>
      </c>
      <c r="H47" s="17">
        <v>11657.450713</v>
      </c>
      <c r="I47" s="17">
        <v>1421.1156572</v>
      </c>
      <c r="J47" s="17">
        <v>52.541246299000001</v>
      </c>
      <c r="K47" s="17">
        <v>324.58563913</v>
      </c>
      <c r="L47" s="17">
        <v>97.576601185000001</v>
      </c>
      <c r="M47" s="17">
        <v>3.5848935999999998E-3</v>
      </c>
      <c r="N47" s="17">
        <v>971.59614105000003</v>
      </c>
      <c r="O47" s="17">
        <v>1.9687046600000001E-2</v>
      </c>
      <c r="P47" s="17">
        <v>2.65195334E-2</v>
      </c>
      <c r="Q47" s="17">
        <v>189.78740586000001</v>
      </c>
      <c r="R47" s="5">
        <v>2.8950629999999998E-3</v>
      </c>
      <c r="S47" s="17">
        <v>131.77010128000001</v>
      </c>
      <c r="T47" s="17">
        <v>65.134463373000003</v>
      </c>
      <c r="U47" s="17">
        <v>17.637261575</v>
      </c>
      <c r="V47" s="17">
        <v>3.0048793800000001E-2</v>
      </c>
      <c r="W47" s="5">
        <v>0.45322248129999998</v>
      </c>
      <c r="X47" s="17">
        <v>0.2869062014</v>
      </c>
      <c r="Y47" s="17">
        <v>48.711690652999998</v>
      </c>
      <c r="Z47" s="17">
        <v>0.70706809660000003</v>
      </c>
      <c r="AA47" s="17">
        <v>19.098327584</v>
      </c>
      <c r="AC47" s="28" t="s">
        <v>214</v>
      </c>
      <c r="AD47" s="28">
        <v>0</v>
      </c>
      <c r="AE47" s="28">
        <v>637.81046255287299</v>
      </c>
      <c r="AF47" s="28">
        <v>52.527549250723901</v>
      </c>
      <c r="AG47" s="28">
        <v>1420.7451060174601</v>
      </c>
      <c r="AH47" s="28">
        <v>1420.7451060174601</v>
      </c>
      <c r="AI47" s="28">
        <v>561.89305815444504</v>
      </c>
      <c r="AJ47" s="28">
        <v>0</v>
      </c>
      <c r="AK47" s="28">
        <v>324.500754526501</v>
      </c>
      <c r="AL47" s="28">
        <v>0.70687643746871298</v>
      </c>
      <c r="AM47" s="28">
        <v>97.5511462749853</v>
      </c>
      <c r="AN47" s="28">
        <v>8.6015732859273403E-4</v>
      </c>
      <c r="AO47" s="28">
        <v>2.72383168129874E-3</v>
      </c>
      <c r="AP47" s="28">
        <v>3518.8642617011901</v>
      </c>
      <c r="AQ47" s="28">
        <v>72499.324903258297</v>
      </c>
      <c r="AR47" s="28">
        <v>955.88609677149702</v>
      </c>
      <c r="AS47" s="28">
        <v>364.219394315979</v>
      </c>
      <c r="AT47" s="28">
        <v>598.85471354048195</v>
      </c>
      <c r="AU47" s="28">
        <v>19.093347365637399</v>
      </c>
      <c r="AV47" s="28">
        <v>0</v>
      </c>
      <c r="AW47" s="28">
        <v>0</v>
      </c>
      <c r="AX47" s="28">
        <v>971.34279261345296</v>
      </c>
      <c r="AY47" s="28">
        <v>971.34279261345296</v>
      </c>
      <c r="AZ47" s="28">
        <v>571.09850336544196</v>
      </c>
      <c r="BA47" s="28">
        <v>0</v>
      </c>
      <c r="BB47" s="28">
        <v>7.8724212964594604E-3</v>
      </c>
      <c r="BC47" s="28">
        <v>9.8405365943514799E-3</v>
      </c>
      <c r="BD47" s="28">
        <v>0</v>
      </c>
      <c r="BE47" s="28">
        <v>122.63422769355699</v>
      </c>
      <c r="BF47" s="28">
        <v>34.934852907519698</v>
      </c>
      <c r="BG47" s="28">
        <v>0</v>
      </c>
      <c r="BH47" s="28">
        <v>1312.8089529496399</v>
      </c>
      <c r="BI47" s="28">
        <v>157.67661760314601</v>
      </c>
      <c r="BJ47" s="28">
        <v>8.7492357222462794E-3</v>
      </c>
      <c r="BK47" s="28">
        <v>1.77635941048628E-2</v>
      </c>
      <c r="BL47" s="28">
        <v>0</v>
      </c>
      <c r="BM47" s="28">
        <v>804.00416900110702</v>
      </c>
      <c r="BN47" s="28">
        <v>189.737877189801</v>
      </c>
      <c r="BO47" s="28">
        <v>560.96098370006803</v>
      </c>
      <c r="BP47" s="28">
        <v>0</v>
      </c>
      <c r="BQ47" s="28">
        <v>1.18667747385924E-3</v>
      </c>
      <c r="BR47" s="28">
        <v>1.7076574786664201E-3</v>
      </c>
      <c r="BS47" s="28">
        <v>12656.8249995485</v>
      </c>
      <c r="BT47" s="28">
        <v>993.96125893396697</v>
      </c>
      <c r="BU47" s="28">
        <v>110.440159840608</v>
      </c>
      <c r="BV47" s="28">
        <v>1104.4014187745699</v>
      </c>
      <c r="BW47" s="28">
        <v>0.98134458581838302</v>
      </c>
      <c r="BX47" s="28">
        <v>349.81361064094898</v>
      </c>
      <c r="BY47" s="28">
        <v>0</v>
      </c>
      <c r="BZ47" s="28">
        <v>17.6326570224732</v>
      </c>
      <c r="CA47" s="28">
        <v>3.0041070597119999E-2</v>
      </c>
      <c r="CB47" s="28">
        <v>0.45310758263786099</v>
      </c>
      <c r="CC47" s="28">
        <v>0.28683294044157398</v>
      </c>
      <c r="CD47" s="28">
        <v>48.698974930433302</v>
      </c>
      <c r="CE47" s="28">
        <v>1.1862349743101901</v>
      </c>
      <c r="CF47" s="28">
        <v>1132.83184479328</v>
      </c>
      <c r="CG47" s="28">
        <v>1.0783957754410201</v>
      </c>
      <c r="CH47" s="28">
        <v>31.974424964639901</v>
      </c>
      <c r="CI47" s="28">
        <v>601.65173211764295</v>
      </c>
      <c r="CJ47" s="28">
        <v>0.97055564376051995</v>
      </c>
      <c r="CK47" s="28">
        <v>0</v>
      </c>
      <c r="CL47" s="28">
        <v>1.9681073566097098E-3</v>
      </c>
      <c r="CM47" s="28">
        <v>104.286228047907</v>
      </c>
      <c r="CN47" s="28">
        <v>10788.4055576068</v>
      </c>
      <c r="CO47" s="28">
        <v>10783.954858614799</v>
      </c>
      <c r="CP47" s="28">
        <v>4.4506989919850897</v>
      </c>
      <c r="CQ47" s="28">
        <v>1.2185870660902201</v>
      </c>
      <c r="CR47" s="28">
        <v>0</v>
      </c>
      <c r="CS47" s="28">
        <v>263.86364465970598</v>
      </c>
      <c r="CT47" s="28">
        <v>10.136919422532101</v>
      </c>
      <c r="CU47" s="28">
        <v>3987.13465457236</v>
      </c>
      <c r="CV47" s="28">
        <v>16.1759326286017</v>
      </c>
      <c r="CW47" s="28">
        <v>20.4895148789562</v>
      </c>
      <c r="CX47" s="28">
        <v>5695.9072688913502</v>
      </c>
      <c r="CY47" s="28">
        <v>143.95074353295999</v>
      </c>
      <c r="CZ47" s="28">
        <v>3.66654406174555</v>
      </c>
      <c r="DA47" s="28">
        <v>44.214220909823403</v>
      </c>
      <c r="DB47" s="28">
        <v>0</v>
      </c>
      <c r="DC47" s="28">
        <v>263.74388384237699</v>
      </c>
      <c r="DD47" s="28">
        <v>4.4875186785799297</v>
      </c>
      <c r="DE47" s="28">
        <v>0</v>
      </c>
      <c r="DF47" s="28">
        <v>0</v>
      </c>
      <c r="DG47" s="28">
        <v>193.347681910202</v>
      </c>
      <c r="DH47" s="28">
        <v>131.73576851855</v>
      </c>
      <c r="DI47" s="28">
        <v>15.3761677544062</v>
      </c>
      <c r="DJ47" s="28">
        <v>11654.403128402801</v>
      </c>
      <c r="DK47" s="28">
        <v>65.117483748525203</v>
      </c>
      <c r="DL47" s="28">
        <v>66.508143938059803</v>
      </c>
      <c r="DN47" s="26">
        <f t="shared" si="27"/>
        <v>1.0860122873819862</v>
      </c>
      <c r="DO47" s="40">
        <f t="shared" si="28"/>
        <v>-2.8028277144308224E-4</v>
      </c>
      <c r="DP47" s="40">
        <f t="shared" si="29"/>
        <v>-3.2918090475302141E-4</v>
      </c>
      <c r="DQ47" s="40">
        <f t="shared" si="30"/>
        <v>-3.1425061738898647E-4</v>
      </c>
      <c r="DR47" s="40">
        <f t="shared" si="31"/>
        <v>-2.7727292338183672E-4</v>
      </c>
      <c r="DS47" s="40">
        <f t="shared" si="32"/>
        <v>-2.7726600884568002E-4</v>
      </c>
      <c r="DT47" s="40">
        <f t="shared" si="33"/>
        <v>-2.4302984874420333E-4</v>
      </c>
      <c r="DU47" s="40">
        <f t="shared" si="34"/>
        <v>-2.6142804908461139E-4</v>
      </c>
      <c r="DV47" s="40">
        <f t="shared" si="35"/>
        <v>-2.6074667509467533E-4</v>
      </c>
      <c r="DW47" s="40">
        <f t="shared" si="36"/>
        <v>-2.6069134710191998E-4</v>
      </c>
      <c r="DX47" s="40">
        <f t="shared" si="37"/>
        <v>-2.6151681795450252E-4</v>
      </c>
      <c r="DY47" s="40">
        <f t="shared" si="38"/>
        <v>-2.6087104598407292E-4</v>
      </c>
      <c r="DZ47" s="40">
        <f t="shared" si="39"/>
        <v>-2.5233387917727003E-4</v>
      </c>
      <c r="EA47" s="40">
        <f t="shared" si="40"/>
        <v>-2.6075488141943281E-4</v>
      </c>
      <c r="EB47" s="40">
        <f t="shared" si="41"/>
        <v>-3.0382173115543829E-4</v>
      </c>
      <c r="EC47" s="40">
        <f t="shared" si="42"/>
        <v>-2.527786891952807E-4</v>
      </c>
      <c r="ED47" s="40">
        <f t="shared" si="43"/>
        <v>-2.6096921434052021E-4</v>
      </c>
      <c r="EE47" s="40">
        <f t="shared" si="44"/>
        <v>-2.514789744954602E-4</v>
      </c>
      <c r="EF47" s="40">
        <f t="shared" si="45"/>
        <v>-2.6055046718867204E-4</v>
      </c>
      <c r="EG47" s="40">
        <f t="shared" si="46"/>
        <v>-2.6068571990167747E-4</v>
      </c>
      <c r="EH47" s="40">
        <f t="shared" si="47"/>
        <v>-2.6106958312205678E-4</v>
      </c>
      <c r="EI47" s="40">
        <f t="shared" si="48"/>
        <v>-2.5702205990052549E-4</v>
      </c>
      <c r="EJ47" s="40">
        <f t="shared" si="49"/>
        <v>-2.5351492231677323E-4</v>
      </c>
      <c r="EK47" s="40">
        <f t="shared" si="50"/>
        <v>-2.5534811749811358E-4</v>
      </c>
      <c r="EL47" s="40">
        <f t="shared" si="51"/>
        <v>-2.6104046885330523E-4</v>
      </c>
      <c r="EM47" s="40">
        <f t="shared" si="52"/>
        <v>-2.7106177213857829E-4</v>
      </c>
      <c r="EN47" s="40">
        <f t="shared" si="53"/>
        <v>-2.6076724994354629E-4</v>
      </c>
      <c r="EO47" s="17"/>
      <c r="EP47" s="13"/>
      <c r="EQ47" s="13"/>
      <c r="ER47" s="13"/>
      <c r="ES47" s="13"/>
      <c r="ET47" s="13"/>
      <c r="EU47" s="13"/>
      <c r="EV47" s="13"/>
    </row>
    <row r="48" spans="1:152" x14ac:dyDescent="0.3">
      <c r="A48" s="15" t="s">
        <v>215</v>
      </c>
      <c r="B48" s="17">
        <v>130497.95772999999</v>
      </c>
      <c r="C48" s="17">
        <v>969.95899177000001</v>
      </c>
      <c r="D48" s="17">
        <v>2033.2676822999999</v>
      </c>
      <c r="E48" s="17">
        <v>18551.139063999999</v>
      </c>
      <c r="F48" s="17">
        <v>18129.931442000001</v>
      </c>
      <c r="G48" s="17">
        <v>393.65856982999998</v>
      </c>
      <c r="H48" s="17">
        <v>21695.598625999999</v>
      </c>
      <c r="I48" s="17">
        <v>2646.8101630000001</v>
      </c>
      <c r="J48" s="17">
        <v>97.857441236</v>
      </c>
      <c r="K48" s="17">
        <v>604.09769640000002</v>
      </c>
      <c r="L48" s="17">
        <v>181.73526769</v>
      </c>
      <c r="M48" s="17">
        <v>8.8513254000000003E-3</v>
      </c>
      <c r="N48" s="17">
        <v>1809.58638</v>
      </c>
      <c r="O48" s="17">
        <v>3.7312514900000003E-2</v>
      </c>
      <c r="P48" s="17">
        <v>6.5478351000000004E-2</v>
      </c>
      <c r="Q48" s="17">
        <v>353.43656363999997</v>
      </c>
      <c r="R48" s="5">
        <v>7.1480902999999998E-3</v>
      </c>
      <c r="S48" s="17">
        <v>245.42029067000001</v>
      </c>
      <c r="T48" s="17">
        <v>121.31214654999999</v>
      </c>
      <c r="U48" s="17">
        <v>32.839402444999997</v>
      </c>
      <c r="V48" s="17">
        <v>7.2184520599999996E-2</v>
      </c>
      <c r="W48" s="17">
        <v>1.1089949553</v>
      </c>
      <c r="X48" s="17">
        <v>0.69731320060000002</v>
      </c>
      <c r="Y48" s="17">
        <v>90.930569327000001</v>
      </c>
      <c r="Z48" s="17">
        <v>1.1019483819</v>
      </c>
      <c r="AA48" s="17">
        <v>35.570402244</v>
      </c>
      <c r="AC48" s="28" t="s">
        <v>215</v>
      </c>
      <c r="AD48" s="28">
        <v>0</v>
      </c>
      <c r="AE48" s="28">
        <v>1187.0138558134499</v>
      </c>
      <c r="AF48" s="28">
        <v>97.852448382893002</v>
      </c>
      <c r="AG48" s="28">
        <v>2646.6754934974801</v>
      </c>
      <c r="AH48" s="28">
        <v>2646.6754934974801</v>
      </c>
      <c r="AI48" s="28">
        <v>1045.72582973108</v>
      </c>
      <c r="AJ48" s="28">
        <v>0</v>
      </c>
      <c r="AK48" s="28">
        <v>604.06682639080304</v>
      </c>
      <c r="AL48" s="28">
        <v>1.1018951461683699</v>
      </c>
      <c r="AM48" s="28">
        <v>181.72605971824601</v>
      </c>
      <c r="AN48" s="28">
        <v>2.12422719029021E-3</v>
      </c>
      <c r="AO48" s="28">
        <v>6.72671702983878E-3</v>
      </c>
      <c r="AP48" s="28">
        <v>6548.8761311733397</v>
      </c>
      <c r="AQ48" s="28">
        <v>130491.210530112</v>
      </c>
      <c r="AR48" s="28">
        <v>1778.97659082882</v>
      </c>
      <c r="AS48" s="28">
        <v>677.840315046412</v>
      </c>
      <c r="AT48" s="28">
        <v>1114.5144402007099</v>
      </c>
      <c r="AU48" s="28">
        <v>35.568594253520097</v>
      </c>
      <c r="AV48" s="28">
        <v>0</v>
      </c>
      <c r="AW48" s="28">
        <v>0</v>
      </c>
      <c r="AX48" s="28">
        <v>1809.4942659186199</v>
      </c>
      <c r="AY48" s="28">
        <v>1809.4942659186199</v>
      </c>
      <c r="AZ48" s="28">
        <v>1062.85760554384</v>
      </c>
      <c r="BA48" s="28">
        <v>0</v>
      </c>
      <c r="BB48" s="28">
        <v>1.49242791586628E-2</v>
      </c>
      <c r="BC48" s="28">
        <v>1.8655300693441498E-2</v>
      </c>
      <c r="BD48" s="28">
        <v>0</v>
      </c>
      <c r="BE48" s="28">
        <v>228.23141831428299</v>
      </c>
      <c r="BF48" s="28">
        <v>65.016430306961695</v>
      </c>
      <c r="BG48" s="28">
        <v>0</v>
      </c>
      <c r="BH48" s="28">
        <v>2443.2374038799098</v>
      </c>
      <c r="BI48" s="28">
        <v>293.44828889000098</v>
      </c>
      <c r="BJ48" s="28">
        <v>2.1606916230332601E-2</v>
      </c>
      <c r="BK48" s="28">
        <v>4.3868591091476297E-2</v>
      </c>
      <c r="BL48" s="28">
        <v>0</v>
      </c>
      <c r="BM48" s="28">
        <v>1496.3130582143899</v>
      </c>
      <c r="BN48" s="28">
        <v>353.418471830172</v>
      </c>
      <c r="BO48" s="28">
        <v>969.90776664406906</v>
      </c>
      <c r="BP48" s="28">
        <v>0</v>
      </c>
      <c r="BQ48" s="28">
        <v>2.9305905011584102E-3</v>
      </c>
      <c r="BR48" s="28">
        <v>4.2171939626817001E-3</v>
      </c>
      <c r="BS48" s="28">
        <v>23558.678571294698</v>
      </c>
      <c r="BT48" s="28">
        <v>1829.8503899361201</v>
      </c>
      <c r="BU48" s="28">
        <v>203.31668831539301</v>
      </c>
      <c r="BV48" s="28">
        <v>2033.16707825151</v>
      </c>
      <c r="BW48" s="28">
        <v>1.82635635282993</v>
      </c>
      <c r="BX48" s="28">
        <v>651.03021521367202</v>
      </c>
      <c r="BY48" s="28">
        <v>0</v>
      </c>
      <c r="BZ48" s="28">
        <v>32.837734829604699</v>
      </c>
      <c r="CA48" s="28">
        <v>7.2181321713403093E-2</v>
      </c>
      <c r="CB48" s="28">
        <v>1.1089463068201999</v>
      </c>
      <c r="CC48" s="28">
        <v>0.69727878687634803</v>
      </c>
      <c r="CD48" s="28">
        <v>90.925901492418802</v>
      </c>
      <c r="CE48" s="28">
        <v>1.9941898562035301</v>
      </c>
      <c r="CF48" s="28">
        <v>2108.2860048521902</v>
      </c>
      <c r="CG48" s="28">
        <v>1.8129005922716901</v>
      </c>
      <c r="CH48" s="28">
        <v>53.752499965938497</v>
      </c>
      <c r="CI48" s="28">
        <v>1011.44228986369</v>
      </c>
      <c r="CJ48" s="28">
        <v>1.6316112657285999</v>
      </c>
      <c r="CK48" s="28">
        <v>0</v>
      </c>
      <c r="CL48" s="28">
        <v>3.7310686806990801E-3</v>
      </c>
      <c r="CM48" s="28">
        <v>175.316604541521</v>
      </c>
      <c r="CN48" s="28">
        <v>18550.1941453974</v>
      </c>
      <c r="CO48" s="28">
        <v>18129.007424214898</v>
      </c>
      <c r="CP48" s="28">
        <v>421.18672118255898</v>
      </c>
      <c r="CQ48" s="28">
        <v>2.0485784499302699</v>
      </c>
      <c r="CR48" s="28">
        <v>0</v>
      </c>
      <c r="CS48" s="28">
        <v>443.583671121105</v>
      </c>
      <c r="CT48" s="28">
        <v>17.041269733516302</v>
      </c>
      <c r="CU48" s="28">
        <v>6702.8089056587096</v>
      </c>
      <c r="CV48" s="28">
        <v>27.1935081647073</v>
      </c>
      <c r="CW48" s="28">
        <v>34.445124181726896</v>
      </c>
      <c r="CX48" s="28">
        <v>9575.4434623147408</v>
      </c>
      <c r="CY48" s="28">
        <v>267.90338218145303</v>
      </c>
      <c r="CZ48" s="28">
        <v>6.1638609771986896</v>
      </c>
      <c r="DA48" s="28">
        <v>74.328947527902201</v>
      </c>
      <c r="DB48" s="28">
        <v>0</v>
      </c>
      <c r="DC48" s="28">
        <v>393.64010048667001</v>
      </c>
      <c r="DD48" s="28">
        <v>8.3516165010731793</v>
      </c>
      <c r="DE48" s="28">
        <v>0</v>
      </c>
      <c r="DF48" s="28">
        <v>0</v>
      </c>
      <c r="DG48" s="28">
        <v>359.83472377366201</v>
      </c>
      <c r="DH48" s="28">
        <v>245.40789431636901</v>
      </c>
      <c r="DI48" s="28">
        <v>28.616220973236899</v>
      </c>
      <c r="DJ48" s="28">
        <v>21694.4939722327</v>
      </c>
      <c r="DK48" s="28">
        <v>121.30592742645101</v>
      </c>
      <c r="DL48" s="28">
        <v>123.776632851027</v>
      </c>
      <c r="DN48" s="26">
        <f t="shared" si="27"/>
        <v>1.0859289274710908</v>
      </c>
      <c r="DO48" s="40">
        <f t="shared" si="28"/>
        <v>-5.1703490271869431E-5</v>
      </c>
      <c r="DP48" s="40">
        <f t="shared" si="29"/>
        <v>-5.2811640868938666E-5</v>
      </c>
      <c r="DQ48" s="40">
        <f t="shared" si="30"/>
        <v>-4.9478998444568508E-5</v>
      </c>
      <c r="DR48" s="40">
        <f t="shared" si="31"/>
        <v>-5.0935880505213404E-5</v>
      </c>
      <c r="DS48" s="40">
        <f t="shared" si="32"/>
        <v>-5.0966424669532307E-5</v>
      </c>
      <c r="DT48" s="40">
        <f t="shared" si="33"/>
        <v>-4.691716310899682E-5</v>
      </c>
      <c r="DU48" s="40">
        <f t="shared" si="34"/>
        <v>-5.0916030773880201E-5</v>
      </c>
      <c r="DV48" s="40">
        <f t="shared" si="35"/>
        <v>-5.0879924976302548E-5</v>
      </c>
      <c r="DW48" s="40">
        <f t="shared" si="36"/>
        <v>-5.1021700996216726E-5</v>
      </c>
      <c r="DX48" s="40">
        <f t="shared" si="37"/>
        <v>-5.1101021210538789E-5</v>
      </c>
      <c r="DY48" s="40">
        <f t="shared" si="38"/>
        <v>-5.0666950179980066E-5</v>
      </c>
      <c r="DZ48" s="40">
        <f t="shared" si="39"/>
        <v>-4.3064722375860104E-5</v>
      </c>
      <c r="EA48" s="40">
        <f t="shared" si="40"/>
        <v>-5.0903390077478413E-5</v>
      </c>
      <c r="EB48" s="40">
        <f t="shared" si="41"/>
        <v>-5.0019871392358894E-5</v>
      </c>
      <c r="EC48" s="40">
        <f t="shared" si="42"/>
        <v>-4.3429288423938345E-5</v>
      </c>
      <c r="ED48" s="40">
        <f t="shared" si="43"/>
        <v>-5.1188280130537824E-5</v>
      </c>
      <c r="EE48" s="40">
        <f t="shared" si="44"/>
        <v>-4.2785715772157376E-5</v>
      </c>
      <c r="EF48" s="40">
        <f t="shared" si="45"/>
        <v>-5.0510712040810288E-5</v>
      </c>
      <c r="EG48" s="40">
        <f t="shared" si="46"/>
        <v>-5.1265464554486375E-5</v>
      </c>
      <c r="EH48" s="40">
        <f t="shared" si="47"/>
        <v>-5.078092995423818E-5</v>
      </c>
      <c r="EI48" s="40">
        <f t="shared" si="48"/>
        <v>-4.4315409596319019E-5</v>
      </c>
      <c r="EJ48" s="40">
        <f t="shared" si="49"/>
        <v>-4.3867178626586618E-5</v>
      </c>
      <c r="EK48" s="40">
        <f t="shared" si="50"/>
        <v>-4.9351888968072673E-5</v>
      </c>
      <c r="EL48" s="40">
        <f t="shared" si="51"/>
        <v>-5.1334052076723657E-5</v>
      </c>
      <c r="EM48" s="40">
        <f t="shared" si="52"/>
        <v>-4.8310549300217335E-5</v>
      </c>
      <c r="EN48" s="40">
        <f t="shared" si="53"/>
        <v>-5.0828508137231872E-5</v>
      </c>
      <c r="EO48" s="17"/>
      <c r="EP48" s="13"/>
      <c r="EQ48" s="13"/>
      <c r="ER48" s="13"/>
      <c r="ES48" s="13"/>
      <c r="ET48" s="13"/>
      <c r="EU48" s="13"/>
      <c r="EV48" s="13"/>
    </row>
    <row r="49" spans="1:152" x14ac:dyDescent="0.3">
      <c r="A49" s="15" t="s">
        <v>216</v>
      </c>
      <c r="B49" s="17">
        <v>67553.760970999996</v>
      </c>
      <c r="C49" s="17">
        <v>526.89310339999997</v>
      </c>
      <c r="D49" s="17">
        <v>962.31184278000001</v>
      </c>
      <c r="E49" s="17">
        <v>10148.727724</v>
      </c>
      <c r="F49" s="17">
        <v>10147.412818000001</v>
      </c>
      <c r="G49" s="17">
        <v>258.79800648999998</v>
      </c>
      <c r="H49" s="17">
        <v>10708.850519</v>
      </c>
      <c r="I49" s="17">
        <v>1320.2638572999999</v>
      </c>
      <c r="J49" s="17">
        <v>48.812572844999998</v>
      </c>
      <c r="K49" s="17">
        <v>298.27587291999998</v>
      </c>
      <c r="L49" s="17">
        <v>90.651917654000002</v>
      </c>
      <c r="M49" s="17">
        <v>3.0054115000000001E-3</v>
      </c>
      <c r="N49" s="17">
        <v>902.64509422000003</v>
      </c>
      <c r="O49" s="17">
        <v>1.7697375500000001E-2</v>
      </c>
      <c r="P49" s="17">
        <v>2.2232769400000001E-2</v>
      </c>
      <c r="Q49" s="17">
        <v>176.01965817000001</v>
      </c>
      <c r="R49" s="17">
        <v>2.4270888999999999E-3</v>
      </c>
      <c r="S49" s="17">
        <v>122.41884516</v>
      </c>
      <c r="T49" s="17">
        <v>60.512088480000003</v>
      </c>
      <c r="U49" s="17">
        <v>16.312620713000001</v>
      </c>
      <c r="V49" s="17">
        <v>2.36149389E-2</v>
      </c>
      <c r="W49" s="17">
        <v>0.37207805710000003</v>
      </c>
      <c r="X49" s="17">
        <v>0.23365938529999999</v>
      </c>
      <c r="Y49" s="17">
        <v>45.162736907999999</v>
      </c>
      <c r="Z49" s="17">
        <v>0.61855999260000005</v>
      </c>
      <c r="AA49" s="17">
        <v>17.742982969</v>
      </c>
      <c r="AC49" s="28" t="s">
        <v>216</v>
      </c>
      <c r="AD49" s="28">
        <v>0</v>
      </c>
      <c r="AE49" s="28">
        <v>583.88969940244397</v>
      </c>
      <c r="AF49" s="28">
        <v>48.793496812251597</v>
      </c>
      <c r="AG49" s="28">
        <v>1319.7480296915501</v>
      </c>
      <c r="AH49" s="28">
        <v>1319.7480296915501</v>
      </c>
      <c r="AI49" s="28">
        <v>514.39017439734403</v>
      </c>
      <c r="AJ49" s="28">
        <v>0</v>
      </c>
      <c r="AK49" s="28">
        <v>298.15914560658598</v>
      </c>
      <c r="AL49" s="28">
        <v>0.61830258151588902</v>
      </c>
      <c r="AM49" s="28">
        <v>90.616483817311803</v>
      </c>
      <c r="AN49" s="28">
        <v>7.2097334778022104E-4</v>
      </c>
      <c r="AO49" s="28">
        <v>2.2830821088917902E-3</v>
      </c>
      <c r="AP49" s="28">
        <v>3221.3780063816498</v>
      </c>
      <c r="AQ49" s="28">
        <v>67525.679508369198</v>
      </c>
      <c r="AR49" s="28">
        <v>875.074660801498</v>
      </c>
      <c r="AS49" s="28">
        <v>333.42817008379399</v>
      </c>
      <c r="AT49" s="28">
        <v>548.22726410014695</v>
      </c>
      <c r="AU49" s="28">
        <v>17.7360440918434</v>
      </c>
      <c r="AV49" s="28">
        <v>0</v>
      </c>
      <c r="AW49" s="28">
        <v>0</v>
      </c>
      <c r="AX49" s="28">
        <v>902.29230544573102</v>
      </c>
      <c r="AY49" s="28">
        <v>902.29230544573102</v>
      </c>
      <c r="AZ49" s="28">
        <v>522.81772257128102</v>
      </c>
      <c r="BA49" s="28">
        <v>0</v>
      </c>
      <c r="BB49" s="28">
        <v>7.0756768705169202E-3</v>
      </c>
      <c r="BC49" s="28">
        <v>8.84455755430711E-3</v>
      </c>
      <c r="BD49" s="28">
        <v>0</v>
      </c>
      <c r="BE49" s="28">
        <v>112.266644045665</v>
      </c>
      <c r="BF49" s="28">
        <v>31.981457020231499</v>
      </c>
      <c r="BG49" s="28">
        <v>0</v>
      </c>
      <c r="BH49" s="28">
        <v>1201.8237613062599</v>
      </c>
      <c r="BI49" s="28">
        <v>144.34659841093</v>
      </c>
      <c r="BJ49" s="28">
        <v>7.3334987814172399E-3</v>
      </c>
      <c r="BK49" s="28">
        <v>1.4889226037346199E-2</v>
      </c>
      <c r="BL49" s="28">
        <v>0</v>
      </c>
      <c r="BM49" s="28">
        <v>736.03307506424699</v>
      </c>
      <c r="BN49" s="28">
        <v>175.95083547521699</v>
      </c>
      <c r="BO49" s="28">
        <v>526.64369520880496</v>
      </c>
      <c r="BP49" s="28">
        <v>0</v>
      </c>
      <c r="BQ49" s="28">
        <v>9.9465554060086908E-4</v>
      </c>
      <c r="BR49" s="28">
        <v>1.4313373858804901E-3</v>
      </c>
      <c r="BS49" s="28">
        <v>11622.3164247645</v>
      </c>
      <c r="BT49" s="28">
        <v>865.66894534190897</v>
      </c>
      <c r="BU49" s="28">
        <v>96.185469028919101</v>
      </c>
      <c r="BV49" s="28">
        <v>961.85441437082795</v>
      </c>
      <c r="BW49" s="28">
        <v>0.89838154651714897</v>
      </c>
      <c r="BX49" s="28">
        <v>320.24021395404998</v>
      </c>
      <c r="BY49" s="28">
        <v>0</v>
      </c>
      <c r="BZ49" s="28">
        <v>16.306241845555199</v>
      </c>
      <c r="CA49" s="28">
        <v>2.3604273921380502E-2</v>
      </c>
      <c r="CB49" s="28">
        <v>0.371909756042615</v>
      </c>
      <c r="CC49" s="28">
        <v>0.23355416935284701</v>
      </c>
      <c r="CD49" s="28">
        <v>45.145052572518203</v>
      </c>
      <c r="CE49" s="28">
        <v>1.1157659577704599</v>
      </c>
      <c r="CF49" s="28">
        <v>1037.06176624719</v>
      </c>
      <c r="CG49" s="28">
        <v>1.01433258442324</v>
      </c>
      <c r="CH49" s="28">
        <v>30.074959836196498</v>
      </c>
      <c r="CI49" s="28">
        <v>565.91022821144497</v>
      </c>
      <c r="CJ49" s="28">
        <v>0.91289933497577602</v>
      </c>
      <c r="CK49" s="28">
        <v>0</v>
      </c>
      <c r="CL49" s="28">
        <v>1.7689183319830001E-3</v>
      </c>
      <c r="CM49" s="28">
        <v>98.091018022784695</v>
      </c>
      <c r="CN49" s="28">
        <v>10144.6393953887</v>
      </c>
      <c r="CO49" s="28">
        <v>10143.3250806749</v>
      </c>
      <c r="CP49" s="28">
        <v>1.3143147138025799</v>
      </c>
      <c r="CQ49" s="28">
        <v>1.1461957297574299</v>
      </c>
      <c r="CR49" s="28">
        <v>0</v>
      </c>
      <c r="CS49" s="28">
        <v>248.188644256684</v>
      </c>
      <c r="CT49" s="28">
        <v>9.5347288391011702</v>
      </c>
      <c r="CU49" s="28">
        <v>3750.2755969289601</v>
      </c>
      <c r="CV49" s="28">
        <v>15.214985128722301</v>
      </c>
      <c r="CW49" s="28">
        <v>19.2723145378285</v>
      </c>
      <c r="CX49" s="28">
        <v>5357.5370379801197</v>
      </c>
      <c r="CY49" s="28">
        <v>131.78105599160401</v>
      </c>
      <c r="CZ49" s="28">
        <v>3.4487314405551199</v>
      </c>
      <c r="DA49" s="28">
        <v>41.587641885613202</v>
      </c>
      <c r="DB49" s="28">
        <v>0</v>
      </c>
      <c r="DC49" s="28">
        <v>258.70424055776903</v>
      </c>
      <c r="DD49" s="28">
        <v>4.1081415152468104</v>
      </c>
      <c r="DE49" s="28">
        <v>0</v>
      </c>
      <c r="DF49" s="28">
        <v>0</v>
      </c>
      <c r="DG49" s="28">
        <v>177.00202085264101</v>
      </c>
      <c r="DH49" s="28">
        <v>122.37105328283</v>
      </c>
      <c r="DI49" s="28">
        <v>14.076260840437101</v>
      </c>
      <c r="DJ49" s="28">
        <v>10704.6613519844</v>
      </c>
      <c r="DK49" s="28">
        <v>60.488447767567202</v>
      </c>
      <c r="DL49" s="28">
        <v>60.885496348012801</v>
      </c>
      <c r="DN49" s="26">
        <f t="shared" si="27"/>
        <v>1.0857248111459394</v>
      </c>
      <c r="DO49" s="40">
        <f t="shared" si="28"/>
        <v>-4.1569058816508188E-4</v>
      </c>
      <c r="DP49" s="40">
        <f t="shared" si="29"/>
        <v>-4.7335634037645318E-4</v>
      </c>
      <c r="DQ49" s="40">
        <f t="shared" si="30"/>
        <v>-4.7534321914879349E-4</v>
      </c>
      <c r="DR49" s="40">
        <f t="shared" si="31"/>
        <v>-4.0284149131640572E-4</v>
      </c>
      <c r="DS49" s="40">
        <f t="shared" si="32"/>
        <v>-4.0283542203481621E-4</v>
      </c>
      <c r="DT49" s="40">
        <f t="shared" si="33"/>
        <v>-3.6231319360867858E-4</v>
      </c>
      <c r="DU49" s="40">
        <f t="shared" si="34"/>
        <v>-3.9118736489668484E-4</v>
      </c>
      <c r="DV49" s="40">
        <f t="shared" si="35"/>
        <v>-3.9070039340828805E-4</v>
      </c>
      <c r="DW49" s="40">
        <f t="shared" si="36"/>
        <v>-3.9080162418350022E-4</v>
      </c>
      <c r="DX49" s="40">
        <f t="shared" si="37"/>
        <v>-3.9134011166002162E-4</v>
      </c>
      <c r="DY49" s="40">
        <f t="shared" si="38"/>
        <v>-3.9087796050209071E-4</v>
      </c>
      <c r="DZ49" s="40">
        <f t="shared" si="39"/>
        <v>-4.5120055206711838E-4</v>
      </c>
      <c r="EA49" s="40">
        <f t="shared" si="40"/>
        <v>-3.9083885408347534E-4</v>
      </c>
      <c r="EB49" s="40">
        <f t="shared" si="41"/>
        <v>-4.646306562784489E-4</v>
      </c>
      <c r="EC49" s="40">
        <f t="shared" si="42"/>
        <v>-4.5179172490149029E-4</v>
      </c>
      <c r="ED49" s="40">
        <f t="shared" si="43"/>
        <v>-3.9099436675734257E-4</v>
      </c>
      <c r="EE49" s="40">
        <f t="shared" si="44"/>
        <v>-4.5155886899763065E-4</v>
      </c>
      <c r="EF49" s="40">
        <f t="shared" si="45"/>
        <v>-3.9039640594171242E-4</v>
      </c>
      <c r="EG49" s="40">
        <f t="shared" si="46"/>
        <v>-3.9067751628857811E-4</v>
      </c>
      <c r="EH49" s="40">
        <f t="shared" si="47"/>
        <v>-3.9103878874094573E-4</v>
      </c>
      <c r="EI49" s="40">
        <f t="shared" si="48"/>
        <v>-4.5161999633623628E-4</v>
      </c>
      <c r="EJ49" s="40">
        <f t="shared" si="49"/>
        <v>-4.5232728502393315E-4</v>
      </c>
      <c r="EK49" s="40">
        <f t="shared" si="50"/>
        <v>-4.502962593088135E-4</v>
      </c>
      <c r="EL49" s="40">
        <f t="shared" si="51"/>
        <v>-3.9156917167842417E-4</v>
      </c>
      <c r="EM49" s="40">
        <f t="shared" si="52"/>
        <v>-4.1614570484757314E-4</v>
      </c>
      <c r="EN49" s="40">
        <f t="shared" si="53"/>
        <v>-3.9107725959739028E-4</v>
      </c>
      <c r="EO49" s="17"/>
      <c r="EP49" s="13"/>
      <c r="EQ49" s="13"/>
      <c r="ER49" s="13"/>
      <c r="ES49" s="13"/>
      <c r="ET49" s="13"/>
      <c r="EU49" s="13"/>
      <c r="EV49" s="13"/>
    </row>
    <row r="50" spans="1:152" x14ac:dyDescent="0.3">
      <c r="A50" s="15" t="s">
        <v>217</v>
      </c>
      <c r="B50" s="17">
        <v>148952.3498</v>
      </c>
      <c r="C50" s="17">
        <v>1052.2564898000001</v>
      </c>
      <c r="D50" s="17">
        <v>2023.8183034000001</v>
      </c>
      <c r="E50" s="17">
        <v>23282.410139</v>
      </c>
      <c r="F50" s="17">
        <v>23279.569267999999</v>
      </c>
      <c r="G50" s="17">
        <v>742.12477221999995</v>
      </c>
      <c r="H50" s="17">
        <v>22037.463480999999</v>
      </c>
      <c r="I50" s="17">
        <v>2716.2172513999999</v>
      </c>
      <c r="J50" s="17">
        <v>100.42353667</v>
      </c>
      <c r="K50" s="17">
        <v>613.80906640000001</v>
      </c>
      <c r="L50" s="17">
        <v>186.50083846999999</v>
      </c>
      <c r="M50" s="17">
        <v>4.8196862000000002E-3</v>
      </c>
      <c r="N50" s="17">
        <v>1857.0382348000001</v>
      </c>
      <c r="O50" s="17">
        <v>3.8923361099999998E-2</v>
      </c>
      <c r="P50" s="17">
        <v>3.4717923999999997E-2</v>
      </c>
      <c r="Q50" s="17">
        <v>362.14476449</v>
      </c>
      <c r="R50" s="5">
        <v>4.3783566999999997E-3</v>
      </c>
      <c r="S50" s="17">
        <v>251.85584193</v>
      </c>
      <c r="T50" s="17">
        <v>124.4932724</v>
      </c>
      <c r="U50" s="17">
        <v>33.563939507999997</v>
      </c>
      <c r="V50" s="17">
        <v>4.6715271099999997E-2</v>
      </c>
      <c r="W50" s="5">
        <v>0.73434789550000001</v>
      </c>
      <c r="X50" s="17">
        <v>0.46425809800000001</v>
      </c>
      <c r="Y50" s="17">
        <v>92.892185783000002</v>
      </c>
      <c r="Z50" s="17">
        <v>1.7496706393999999</v>
      </c>
      <c r="AA50" s="17">
        <v>36.503155286000002</v>
      </c>
      <c r="AC50" s="28" t="s">
        <v>217</v>
      </c>
      <c r="AD50" s="28">
        <v>0</v>
      </c>
      <c r="AE50" s="28">
        <v>1201.78991212647</v>
      </c>
      <c r="AF50" s="28">
        <v>100.394763641606</v>
      </c>
      <c r="AG50" s="28">
        <v>2715.43924667498</v>
      </c>
      <c r="AH50" s="28">
        <v>2715.43924667498</v>
      </c>
      <c r="AI50" s="28">
        <v>1058.7429488825301</v>
      </c>
      <c r="AJ50" s="28">
        <v>0</v>
      </c>
      <c r="AK50" s="28">
        <v>613.63232247793701</v>
      </c>
      <c r="AL50" s="28">
        <v>1.7490234754849101</v>
      </c>
      <c r="AM50" s="28">
        <v>186.44740161952001</v>
      </c>
      <c r="AN50" s="28">
        <v>1.15620141868637E-3</v>
      </c>
      <c r="AO50" s="28">
        <v>3.6613061434216799E-3</v>
      </c>
      <c r="AP50" s="28">
        <v>6630.3959592929796</v>
      </c>
      <c r="AQ50" s="28">
        <v>148902.64997620499</v>
      </c>
      <c r="AR50" s="28">
        <v>1801.1215250714399</v>
      </c>
      <c r="AS50" s="28">
        <v>686.27790086694904</v>
      </c>
      <c r="AT50" s="28">
        <v>1128.3877502340999</v>
      </c>
      <c r="AU50" s="28">
        <v>36.492691826862597</v>
      </c>
      <c r="AV50" s="28">
        <v>0</v>
      </c>
      <c r="AW50" s="28">
        <v>0</v>
      </c>
      <c r="AX50" s="28">
        <v>1856.5062386960101</v>
      </c>
      <c r="AY50" s="28">
        <v>1856.5062386960101</v>
      </c>
      <c r="AZ50" s="28">
        <v>1076.0881868747599</v>
      </c>
      <c r="BA50" s="28">
        <v>0</v>
      </c>
      <c r="BB50" s="28">
        <v>1.5562846502117301E-2</v>
      </c>
      <c r="BC50" s="28">
        <v>1.94534856093584E-2</v>
      </c>
      <c r="BD50" s="28">
        <v>0</v>
      </c>
      <c r="BE50" s="28">
        <v>231.072676895195</v>
      </c>
      <c r="BF50" s="28">
        <v>65.825777407530495</v>
      </c>
      <c r="BG50" s="28">
        <v>0</v>
      </c>
      <c r="BH50" s="28">
        <v>2473.6507209205902</v>
      </c>
      <c r="BI50" s="28">
        <v>297.10120143017099</v>
      </c>
      <c r="BJ50" s="28">
        <v>1.1451722797720399E-2</v>
      </c>
      <c r="BK50" s="28">
        <v>2.3250471782491899E-2</v>
      </c>
      <c r="BL50" s="28">
        <v>0</v>
      </c>
      <c r="BM50" s="28">
        <v>1514.9396058455</v>
      </c>
      <c r="BN50" s="28">
        <v>362.04056939537497</v>
      </c>
      <c r="BO50" s="28">
        <v>1051.82732554637</v>
      </c>
      <c r="BP50" s="28">
        <v>0</v>
      </c>
      <c r="BQ50" s="28">
        <v>1.79430847305235E-3</v>
      </c>
      <c r="BR50" s="28">
        <v>2.5820639434734902E-3</v>
      </c>
      <c r="BS50" s="28">
        <v>23919.623762573399</v>
      </c>
      <c r="BT50" s="28">
        <v>1820.64958436098</v>
      </c>
      <c r="BU50" s="28">
        <v>202.294354730241</v>
      </c>
      <c r="BV50" s="28">
        <v>2022.94393909122</v>
      </c>
      <c r="BW50" s="28">
        <v>1.84909153938812</v>
      </c>
      <c r="BX50" s="28">
        <v>659.13419068171095</v>
      </c>
      <c r="BY50" s="28">
        <v>0</v>
      </c>
      <c r="BZ50" s="28">
        <v>33.554287610557999</v>
      </c>
      <c r="CA50" s="28">
        <v>4.66940826091546E-2</v>
      </c>
      <c r="CB50" s="28">
        <v>0.73401510817431903</v>
      </c>
      <c r="CC50" s="28">
        <v>0.46404722074419003</v>
      </c>
      <c r="CD50" s="28">
        <v>92.865327856647497</v>
      </c>
      <c r="CE50" s="28">
        <v>2.55995185577197</v>
      </c>
      <c r="CF50" s="28">
        <v>2134.5306123588798</v>
      </c>
      <c r="CG50" s="28">
        <v>2.3272293562630502</v>
      </c>
      <c r="CH50" s="28">
        <v>69.002341137573893</v>
      </c>
      <c r="CI50" s="28">
        <v>1298.39314161014</v>
      </c>
      <c r="CJ50" s="28">
        <v>2.0945063584979899</v>
      </c>
      <c r="CK50" s="28">
        <v>0</v>
      </c>
      <c r="CL50" s="28">
        <v>3.8907068451903399E-3</v>
      </c>
      <c r="CM50" s="28">
        <v>225.05467753199099</v>
      </c>
      <c r="CN50" s="28">
        <v>23275.128348541301</v>
      </c>
      <c r="CO50" s="28">
        <v>23272.288796553501</v>
      </c>
      <c r="CP50" s="28">
        <v>2.8395519878293798</v>
      </c>
      <c r="CQ50" s="28">
        <v>2.62976878321621</v>
      </c>
      <c r="CR50" s="28">
        <v>0</v>
      </c>
      <c r="CS50" s="28">
        <v>569.43035453815901</v>
      </c>
      <c r="CT50" s="28">
        <v>21.875949424529701</v>
      </c>
      <c r="CU50" s="28">
        <v>8604.4266493804498</v>
      </c>
      <c r="CV50" s="28">
        <v>34.9084355304485</v>
      </c>
      <c r="CW50" s="28">
        <v>44.217349693458303</v>
      </c>
      <c r="CX50" s="28">
        <v>12292.039484598001</v>
      </c>
      <c r="CY50" s="28">
        <v>271.23815838666002</v>
      </c>
      <c r="CZ50" s="28">
        <v>7.9125783078997101</v>
      </c>
      <c r="DA50" s="28">
        <v>95.416378447075203</v>
      </c>
      <c r="DB50" s="28">
        <v>0</v>
      </c>
      <c r="DC50" s="28">
        <v>741.90486450882599</v>
      </c>
      <c r="DD50" s="28">
        <v>8.4555766464279696</v>
      </c>
      <c r="DE50" s="28">
        <v>0</v>
      </c>
      <c r="DF50" s="28">
        <v>0</v>
      </c>
      <c r="DG50" s="28">
        <v>364.31409644065798</v>
      </c>
      <c r="DH50" s="28">
        <v>251.78368890501099</v>
      </c>
      <c r="DI50" s="28">
        <v>28.972438383115001</v>
      </c>
      <c r="DJ50" s="28">
        <v>22031.121529229302</v>
      </c>
      <c r="DK50" s="28">
        <v>124.457578040261</v>
      </c>
      <c r="DL50" s="28">
        <v>125.317510315932</v>
      </c>
      <c r="DN50" s="26">
        <f t="shared" si="27"/>
        <v>1.085719750165173</v>
      </c>
      <c r="DO50" s="40">
        <f t="shared" si="28"/>
        <v>-3.3366256968577802E-4</v>
      </c>
      <c r="DP50" s="40">
        <f t="shared" si="29"/>
        <v>-4.0785137254090609E-4</v>
      </c>
      <c r="DQ50" s="40">
        <f t="shared" si="30"/>
        <v>-4.3203696068522235E-4</v>
      </c>
      <c r="DR50" s="40">
        <f t="shared" si="31"/>
        <v>-3.1275930692851653E-4</v>
      </c>
      <c r="DS50" s="40">
        <f t="shared" si="32"/>
        <v>-3.1274081417416834E-4</v>
      </c>
      <c r="DT50" s="40">
        <f t="shared" si="33"/>
        <v>-2.9632174993448273E-4</v>
      </c>
      <c r="DU50" s="40">
        <f t="shared" si="34"/>
        <v>-2.8778047782880643E-4</v>
      </c>
      <c r="DV50" s="40">
        <f t="shared" si="35"/>
        <v>-2.8642949109422441E-4</v>
      </c>
      <c r="DW50" s="40">
        <f t="shared" si="36"/>
        <v>-2.8651678030967826E-4</v>
      </c>
      <c r="DX50" s="40">
        <f t="shared" si="37"/>
        <v>-2.8794609225895381E-4</v>
      </c>
      <c r="DY50" s="40">
        <f t="shared" si="38"/>
        <v>-2.8652337929611308E-4</v>
      </c>
      <c r="DZ50" s="40">
        <f t="shared" si="39"/>
        <v>-4.5202899142073776E-4</v>
      </c>
      <c r="EA50" s="40">
        <f t="shared" si="40"/>
        <v>-2.8647557924259064E-4</v>
      </c>
      <c r="EB50" s="40">
        <f t="shared" si="41"/>
        <v>-4.1934054184120773E-4</v>
      </c>
      <c r="EC50" s="40">
        <f t="shared" si="42"/>
        <v>-4.5306337405706372E-4</v>
      </c>
      <c r="ED50" s="40">
        <f t="shared" si="43"/>
        <v>-2.8771669465320657E-4</v>
      </c>
      <c r="EE50" s="40">
        <f t="shared" si="44"/>
        <v>-4.5320279048072026E-4</v>
      </c>
      <c r="EF50" s="40">
        <f t="shared" si="45"/>
        <v>-2.864854133860454E-4</v>
      </c>
      <c r="EG50" s="40">
        <f t="shared" si="46"/>
        <v>-2.8671717797175644E-4</v>
      </c>
      <c r="EH50" s="40">
        <f t="shared" si="47"/>
        <v>-2.875674781769096E-4</v>
      </c>
      <c r="EI50" s="40">
        <f t="shared" si="48"/>
        <v>-4.5356668914626986E-4</v>
      </c>
      <c r="EJ50" s="40">
        <f t="shared" si="49"/>
        <v>-4.5317393529724256E-4</v>
      </c>
      <c r="EK50" s="40">
        <f t="shared" si="50"/>
        <v>-4.5422418417348211E-4</v>
      </c>
      <c r="EL50" s="40">
        <f t="shared" si="51"/>
        <v>-2.8913009341008221E-4</v>
      </c>
      <c r="EM50" s="40">
        <f t="shared" si="52"/>
        <v>-3.6987756467795246E-4</v>
      </c>
      <c r="EN50" s="40">
        <f t="shared" si="53"/>
        <v>-2.8664533395605203E-4</v>
      </c>
      <c r="EO50" s="17"/>
      <c r="EP50" s="13"/>
      <c r="EQ50" s="13"/>
      <c r="ER50" s="13"/>
      <c r="ES50" s="13"/>
      <c r="ET50" s="13"/>
      <c r="EU50" s="13"/>
      <c r="EV50" s="13"/>
    </row>
    <row r="51" spans="1:152" x14ac:dyDescent="0.3">
      <c r="A51" s="15" t="s">
        <v>218</v>
      </c>
      <c r="B51" s="17">
        <v>21620.833058</v>
      </c>
      <c r="C51" s="17">
        <v>147.80158592999999</v>
      </c>
      <c r="D51" s="17">
        <v>278.21835132000001</v>
      </c>
      <c r="E51" s="17">
        <v>3350.4859959999999</v>
      </c>
      <c r="F51" s="17">
        <v>3348.9756722000002</v>
      </c>
      <c r="G51" s="17">
        <v>101.91616122000001</v>
      </c>
      <c r="H51" s="17">
        <v>3522.5549019999999</v>
      </c>
      <c r="I51" s="17">
        <v>428.54162384</v>
      </c>
      <c r="J51" s="17">
        <v>15.843967881999999</v>
      </c>
      <c r="K51" s="17">
        <v>98.074583461000003</v>
      </c>
      <c r="L51" s="17">
        <v>29.424523795999999</v>
      </c>
      <c r="M51" s="17">
        <v>8.3307339999999996E-4</v>
      </c>
      <c r="N51" s="17">
        <v>292.98772167999999</v>
      </c>
      <c r="O51" s="17">
        <v>5.0757750999999999E-3</v>
      </c>
      <c r="P51" s="5">
        <v>6.1627262000000004E-3</v>
      </c>
      <c r="Q51" s="5">
        <v>57.248756735000001</v>
      </c>
      <c r="R51" s="17">
        <v>6.7276749999999996E-4</v>
      </c>
      <c r="S51" s="17">
        <v>39.735668013000002</v>
      </c>
      <c r="T51" s="17">
        <v>19.641491258999999</v>
      </c>
      <c r="U51" s="17">
        <v>5.3229092448999999</v>
      </c>
      <c r="V51" s="17">
        <v>7.2931408000000003E-3</v>
      </c>
      <c r="W51" s="17">
        <v>0.1068731642</v>
      </c>
      <c r="X51" s="17">
        <v>6.8075391999999998E-2</v>
      </c>
      <c r="Y51" s="17">
        <v>14.668365433</v>
      </c>
      <c r="Z51" s="17">
        <v>0.2241310957</v>
      </c>
      <c r="AA51" s="5">
        <v>5.7591557448000001</v>
      </c>
      <c r="AC51" s="28" t="s">
        <v>218</v>
      </c>
      <c r="AD51" s="28">
        <v>0</v>
      </c>
      <c r="AE51" s="28">
        <v>192.83838404545099</v>
      </c>
      <c r="AF51" s="28">
        <v>15.8394265438291</v>
      </c>
      <c r="AG51" s="28">
        <v>428.418906381478</v>
      </c>
      <c r="AH51" s="28">
        <v>428.418906381478</v>
      </c>
      <c r="AI51" s="28">
        <v>169.88497800282701</v>
      </c>
      <c r="AJ51" s="28">
        <v>0</v>
      </c>
      <c r="AK51" s="28">
        <v>98.046017790689305</v>
      </c>
      <c r="AL51" s="28">
        <v>0.22405701776996101</v>
      </c>
      <c r="AM51" s="28">
        <v>29.416089254893301</v>
      </c>
      <c r="AN51" s="28">
        <v>1.99848760429239E-4</v>
      </c>
      <c r="AO51" s="28">
        <v>6.3285683914857495E-4</v>
      </c>
      <c r="AP51" s="28">
        <v>1063.9090959105799</v>
      </c>
      <c r="AQ51" s="28">
        <v>21614.0514396953</v>
      </c>
      <c r="AR51" s="28">
        <v>289.00653584277899</v>
      </c>
      <c r="AS51" s="28">
        <v>110.11969854479599</v>
      </c>
      <c r="AT51" s="28">
        <v>181.06028366241401</v>
      </c>
      <c r="AU51" s="28">
        <v>5.7574995874248396</v>
      </c>
      <c r="AV51" s="28">
        <v>0</v>
      </c>
      <c r="AW51" s="28">
        <v>0</v>
      </c>
      <c r="AX51" s="28">
        <v>292.90378996920401</v>
      </c>
      <c r="AY51" s="28">
        <v>292.90378996920401</v>
      </c>
      <c r="AZ51" s="28">
        <v>172.66822665499799</v>
      </c>
      <c r="BA51" s="28">
        <v>0</v>
      </c>
      <c r="BB51" s="28">
        <v>2.0295751248183501E-3</v>
      </c>
      <c r="BC51" s="28">
        <v>2.5369581907976101E-3</v>
      </c>
      <c r="BD51" s="28">
        <v>0</v>
      </c>
      <c r="BE51" s="28">
        <v>37.077755262929799</v>
      </c>
      <c r="BF51" s="28">
        <v>10.5623511531058</v>
      </c>
      <c r="BG51" s="28">
        <v>0</v>
      </c>
      <c r="BH51" s="28">
        <v>396.92027158658698</v>
      </c>
      <c r="BI51" s="28">
        <v>47.672633264359497</v>
      </c>
      <c r="BJ51" s="28">
        <v>2.0327950582957098E-3</v>
      </c>
      <c r="BK51" s="28">
        <v>4.1271986251205598E-3</v>
      </c>
      <c r="BL51" s="28">
        <v>0</v>
      </c>
      <c r="BM51" s="28">
        <v>243.08591092245501</v>
      </c>
      <c r="BN51" s="28">
        <v>57.232128798319003</v>
      </c>
      <c r="BO51" s="28">
        <v>147.75130415934899</v>
      </c>
      <c r="BP51" s="28">
        <v>0</v>
      </c>
      <c r="BQ51" s="28">
        <v>2.7571274616533498E-4</v>
      </c>
      <c r="BR51" s="28">
        <v>3.9675837353020599E-4</v>
      </c>
      <c r="BS51" s="28">
        <v>3823.6030149307999</v>
      </c>
      <c r="BT51" s="28">
        <v>250.30322195560899</v>
      </c>
      <c r="BU51" s="28">
        <v>27.811499287135401</v>
      </c>
      <c r="BV51" s="28">
        <v>278.11472124274502</v>
      </c>
      <c r="BW51" s="28">
        <v>0.29670369640470201</v>
      </c>
      <c r="BX51" s="28">
        <v>105.76412134697399</v>
      </c>
      <c r="BY51" s="28">
        <v>0</v>
      </c>
      <c r="BZ51" s="28">
        <v>5.3213732407403098</v>
      </c>
      <c r="CA51" s="28">
        <v>7.2898936448609697E-3</v>
      </c>
      <c r="CB51" s="28">
        <v>0.106825966922671</v>
      </c>
      <c r="CC51" s="28">
        <v>6.80435101057279E-2</v>
      </c>
      <c r="CD51" s="28">
        <v>14.6640673061834</v>
      </c>
      <c r="CE51" s="28">
        <v>0.36828147081356</v>
      </c>
      <c r="CF51" s="28">
        <v>342.505350441475</v>
      </c>
      <c r="CG51" s="28">
        <v>0.33480162601894797</v>
      </c>
      <c r="CH51" s="28">
        <v>9.9268708967851094</v>
      </c>
      <c r="CI51" s="28">
        <v>186.79063112815999</v>
      </c>
      <c r="CJ51" s="28">
        <v>0.30132161775161598</v>
      </c>
      <c r="CK51" s="28">
        <v>0</v>
      </c>
      <c r="CL51" s="28">
        <v>5.0739523349702597E-4</v>
      </c>
      <c r="CM51" s="28">
        <v>32.377026570104199</v>
      </c>
      <c r="CN51" s="28">
        <v>3349.5291122907001</v>
      </c>
      <c r="CO51" s="28">
        <v>3348.0194530660201</v>
      </c>
      <c r="CP51" s="28">
        <v>1.5096592246785301</v>
      </c>
      <c r="CQ51" s="28">
        <v>0.37832594729851099</v>
      </c>
      <c r="CR51" s="28">
        <v>0</v>
      </c>
      <c r="CS51" s="28">
        <v>81.919848942608098</v>
      </c>
      <c r="CT51" s="28">
        <v>3.1471406000980999</v>
      </c>
      <c r="CU51" s="28">
        <v>1237.8571250075699</v>
      </c>
      <c r="CV51" s="28">
        <v>5.0220245890308997</v>
      </c>
      <c r="CW51" s="28">
        <v>6.36123518257026</v>
      </c>
      <c r="CX51" s="28">
        <v>1768.3696063096199</v>
      </c>
      <c r="CY51" s="28">
        <v>43.522707776891302</v>
      </c>
      <c r="CZ51" s="28">
        <v>1.13832585690901</v>
      </c>
      <c r="DA51" s="28">
        <v>13.7268873206677</v>
      </c>
      <c r="DB51" s="28">
        <v>0</v>
      </c>
      <c r="DC51" s="28">
        <v>101.888526908182</v>
      </c>
      <c r="DD51" s="28">
        <v>1.3567756510544799</v>
      </c>
      <c r="DE51" s="28">
        <v>0</v>
      </c>
      <c r="DF51" s="28">
        <v>0</v>
      </c>
      <c r="DG51" s="28">
        <v>58.457543952406802</v>
      </c>
      <c r="DH51" s="28">
        <v>39.724263727851302</v>
      </c>
      <c r="DI51" s="28">
        <v>4.6488956881165304</v>
      </c>
      <c r="DJ51" s="28">
        <v>3521.5337536445099</v>
      </c>
      <c r="DK51" s="28">
        <v>19.635871380626799</v>
      </c>
      <c r="DL51" s="28">
        <v>20.108354577105501</v>
      </c>
      <c r="DN51" s="26">
        <f t="shared" si="27"/>
        <v>1.0857777554946539</v>
      </c>
      <c r="DO51" s="40">
        <f t="shared" si="28"/>
        <v>-3.1366128615430546E-4</v>
      </c>
      <c r="DP51" s="40">
        <f t="shared" si="29"/>
        <v>-3.401977748385671E-4</v>
      </c>
      <c r="DQ51" s="40">
        <f t="shared" si="30"/>
        <v>-3.724775046768857E-4</v>
      </c>
      <c r="DR51" s="40">
        <f t="shared" si="31"/>
        <v>-2.8559549583019524E-4</v>
      </c>
      <c r="DS51" s="40">
        <f t="shared" si="32"/>
        <v>-2.8552585255178271E-4</v>
      </c>
      <c r="DT51" s="40">
        <f t="shared" si="33"/>
        <v>-2.7114749503126084E-4</v>
      </c>
      <c r="DU51" s="40">
        <f t="shared" si="34"/>
        <v>-2.8988855643105409E-4</v>
      </c>
      <c r="DV51" s="40">
        <f t="shared" si="35"/>
        <v>-2.8636065132338654E-4</v>
      </c>
      <c r="DW51" s="40">
        <f t="shared" si="36"/>
        <v>-2.8662884226483988E-4</v>
      </c>
      <c r="DX51" s="40">
        <f t="shared" si="37"/>
        <v>-2.9126476302657287E-4</v>
      </c>
      <c r="DY51" s="40">
        <f t="shared" si="38"/>
        <v>-2.8665004623949054E-4</v>
      </c>
      <c r="DZ51" s="40">
        <f t="shared" si="39"/>
        <v>-4.4149821874762648E-4</v>
      </c>
      <c r="EA51" s="40">
        <f t="shared" si="40"/>
        <v>-2.8646835544750212E-4</v>
      </c>
      <c r="EB51" s="40">
        <f t="shared" si="41"/>
        <v>-3.6379682918058162E-4</v>
      </c>
      <c r="EC51" s="40">
        <f t="shared" si="42"/>
        <v>-4.4339412381013039E-4</v>
      </c>
      <c r="ED51" s="40">
        <f t="shared" si="43"/>
        <v>-2.9045061638572858E-4</v>
      </c>
      <c r="EE51" s="40">
        <f t="shared" si="44"/>
        <v>-4.4053897439892686E-4</v>
      </c>
      <c r="EF51" s="40">
        <f t="shared" si="45"/>
        <v>-2.8700373540892546E-4</v>
      </c>
      <c r="EG51" s="40">
        <f t="shared" si="46"/>
        <v>-2.8612279480684657E-4</v>
      </c>
      <c r="EH51" s="40">
        <f t="shared" si="47"/>
        <v>-2.8856478459816129E-4</v>
      </c>
      <c r="EI51" s="40">
        <f t="shared" si="48"/>
        <v>-4.4523412176967532E-4</v>
      </c>
      <c r="EJ51" s="40">
        <f t="shared" si="49"/>
        <v>-4.4161953734866521E-4</v>
      </c>
      <c r="EK51" s="40">
        <f t="shared" si="50"/>
        <v>-4.6833214375171443E-4</v>
      </c>
      <c r="EL51" s="40">
        <f t="shared" si="51"/>
        <v>-2.9302016207822173E-4</v>
      </c>
      <c r="EM51" s="40">
        <f t="shared" si="52"/>
        <v>-3.3051161333788983E-4</v>
      </c>
      <c r="EN51" s="40">
        <f t="shared" si="53"/>
        <v>-2.8756947173306119E-4</v>
      </c>
      <c r="EO51" s="17"/>
      <c r="EP51" s="13"/>
      <c r="EQ51" s="13"/>
      <c r="ER51" s="13"/>
      <c r="ES51" s="13"/>
      <c r="ET51" s="13"/>
      <c r="EU51" s="13"/>
      <c r="EV51" s="13"/>
    </row>
    <row r="52" spans="1:152" s="17" customFormat="1" x14ac:dyDescent="0.3">
      <c r="A52" s="15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</row>
    <row r="53" spans="1:152" s="17" customFormat="1" x14ac:dyDescent="0.3">
      <c r="A53" s="15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</row>
    <row r="54" spans="1:152" x14ac:dyDescent="0.3">
      <c r="A54" s="17" t="s">
        <v>333</v>
      </c>
      <c r="B54" s="17">
        <v>902.51168470000005</v>
      </c>
      <c r="C54" s="17">
        <v>4.5971966006000002</v>
      </c>
      <c r="D54" s="17">
        <v>11.551573785</v>
      </c>
      <c r="E54" s="17">
        <v>132.69096911</v>
      </c>
      <c r="F54" s="17">
        <v>129.82712645000001</v>
      </c>
      <c r="G54" s="17">
        <v>3.2598335871000002</v>
      </c>
      <c r="H54" s="17">
        <v>156.66671801999999</v>
      </c>
      <c r="I54" s="17">
        <v>19.417515279</v>
      </c>
      <c r="J54" s="17">
        <v>0.71790167039999997</v>
      </c>
      <c r="K54" s="17">
        <v>4.7012863873999997</v>
      </c>
      <c r="L54" s="17">
        <v>1.3332449977</v>
      </c>
      <c r="M54" s="17">
        <v>3.7374299999999999E-5</v>
      </c>
      <c r="N54" s="17">
        <v>13.275472500999999</v>
      </c>
      <c r="O54" s="17">
        <v>2.0031040000000001E-4</v>
      </c>
      <c r="P54" s="17">
        <v>2.7948890000000003E-4</v>
      </c>
      <c r="Q54" s="17">
        <v>2.5867237867999999</v>
      </c>
      <c r="R54" s="17">
        <v>2.86198E-5</v>
      </c>
      <c r="S54" s="17">
        <v>1.8929049217</v>
      </c>
      <c r="T54" s="17">
        <v>1.0252694349</v>
      </c>
      <c r="U54" s="17">
        <v>0.23941432739999999</v>
      </c>
      <c r="V54" s="17">
        <v>2.1472209999999999E-4</v>
      </c>
      <c r="W54" s="5">
        <v>3.4699978000000001E-3</v>
      </c>
      <c r="X54" s="17">
        <v>2.1854080999999998E-3</v>
      </c>
      <c r="Y54" s="17">
        <v>0.66225256629999996</v>
      </c>
      <c r="Z54" s="17">
        <v>9.3024781000000008E-3</v>
      </c>
      <c r="AA54" s="17">
        <v>0.2609513698</v>
      </c>
      <c r="AC54" s="28" t="s">
        <v>333</v>
      </c>
      <c r="AD54" s="28">
        <v>0</v>
      </c>
      <c r="AE54" s="28">
        <v>0</v>
      </c>
      <c r="AF54" s="28">
        <v>0</v>
      </c>
      <c r="AG54" s="28">
        <v>0</v>
      </c>
      <c r="AH54" s="28">
        <v>0</v>
      </c>
      <c r="AI54" s="28">
        <v>0</v>
      </c>
      <c r="AJ54" s="28">
        <v>0</v>
      </c>
      <c r="AK54" s="28">
        <v>0</v>
      </c>
      <c r="AL54" s="28">
        <v>0</v>
      </c>
      <c r="AM54" s="28">
        <v>0</v>
      </c>
      <c r="AN54" s="28">
        <v>0</v>
      </c>
      <c r="AO54" s="28">
        <v>0</v>
      </c>
      <c r="AP54" s="28">
        <v>0</v>
      </c>
      <c r="AQ54" s="28">
        <v>0</v>
      </c>
      <c r="AR54" s="28">
        <v>0</v>
      </c>
      <c r="AS54" s="28">
        <v>0</v>
      </c>
      <c r="AT54" s="28">
        <v>0</v>
      </c>
      <c r="AU54" s="28">
        <v>0</v>
      </c>
      <c r="AV54" s="28">
        <v>0</v>
      </c>
      <c r="AW54" s="28">
        <v>0</v>
      </c>
      <c r="AX54" s="28">
        <v>0</v>
      </c>
      <c r="AY54" s="28">
        <v>0</v>
      </c>
      <c r="AZ54" s="28">
        <v>0</v>
      </c>
      <c r="BA54" s="28">
        <v>0</v>
      </c>
      <c r="BB54" s="28">
        <v>0</v>
      </c>
      <c r="BC54" s="28">
        <v>0</v>
      </c>
      <c r="BD54" s="28">
        <v>0</v>
      </c>
      <c r="BE54" s="28">
        <v>0</v>
      </c>
      <c r="BF54" s="28">
        <v>0</v>
      </c>
      <c r="BG54" s="28">
        <v>0</v>
      </c>
      <c r="BH54" s="28">
        <v>0</v>
      </c>
      <c r="BI54" s="28">
        <v>0</v>
      </c>
      <c r="BJ54" s="28">
        <v>0</v>
      </c>
      <c r="BK54" s="28">
        <v>0</v>
      </c>
      <c r="BL54" s="28">
        <v>0</v>
      </c>
      <c r="BM54" s="28">
        <v>0</v>
      </c>
      <c r="BN54" s="28">
        <v>0</v>
      </c>
      <c r="BO54" s="28">
        <v>0</v>
      </c>
      <c r="BP54" s="28">
        <v>0</v>
      </c>
      <c r="BQ54" s="28">
        <v>0</v>
      </c>
      <c r="BR54" s="28">
        <v>0</v>
      </c>
      <c r="BS54" s="28">
        <v>0</v>
      </c>
      <c r="BT54" s="28">
        <v>0</v>
      </c>
      <c r="BU54" s="28">
        <v>0</v>
      </c>
      <c r="BV54" s="28">
        <v>0</v>
      </c>
      <c r="BW54" s="28">
        <v>0</v>
      </c>
      <c r="BX54" s="28">
        <v>0</v>
      </c>
      <c r="BY54" s="28">
        <v>0</v>
      </c>
      <c r="BZ54" s="28">
        <v>0</v>
      </c>
      <c r="CA54" s="28">
        <v>0</v>
      </c>
      <c r="CB54" s="28">
        <v>0</v>
      </c>
      <c r="CC54" s="28">
        <v>0</v>
      </c>
      <c r="CD54" s="28">
        <v>0</v>
      </c>
      <c r="CE54" s="28">
        <v>0</v>
      </c>
      <c r="CF54" s="28">
        <v>0</v>
      </c>
      <c r="CG54" s="28">
        <v>0</v>
      </c>
      <c r="CH54" s="28">
        <v>0</v>
      </c>
      <c r="CI54" s="28">
        <v>0</v>
      </c>
      <c r="CJ54" s="28">
        <v>0</v>
      </c>
      <c r="CK54" s="28">
        <v>0</v>
      </c>
      <c r="CL54" s="28">
        <v>0</v>
      </c>
      <c r="CM54" s="28">
        <v>0</v>
      </c>
      <c r="CN54" s="28">
        <v>0</v>
      </c>
      <c r="CO54" s="28">
        <v>0</v>
      </c>
      <c r="CP54" s="28">
        <v>0</v>
      </c>
      <c r="CQ54" s="28">
        <v>0</v>
      </c>
      <c r="CR54" s="28">
        <v>0</v>
      </c>
      <c r="CS54" s="28">
        <v>0</v>
      </c>
      <c r="CT54" s="28">
        <v>0</v>
      </c>
      <c r="CU54" s="28">
        <v>0</v>
      </c>
      <c r="CV54" s="28">
        <v>0</v>
      </c>
      <c r="CW54" s="28">
        <v>0</v>
      </c>
      <c r="CX54" s="28">
        <v>0</v>
      </c>
      <c r="CY54" s="28">
        <v>0</v>
      </c>
      <c r="CZ54" s="28">
        <v>0</v>
      </c>
      <c r="DA54" s="28">
        <v>0</v>
      </c>
      <c r="DB54" s="28">
        <v>0</v>
      </c>
      <c r="DC54" s="28">
        <v>0</v>
      </c>
      <c r="DD54" s="28">
        <v>0</v>
      </c>
      <c r="DE54" s="28">
        <v>0</v>
      </c>
      <c r="DF54" s="28">
        <v>0</v>
      </c>
      <c r="DG54" s="28">
        <v>0</v>
      </c>
      <c r="DH54" s="28">
        <v>0</v>
      </c>
      <c r="DI54" s="28">
        <v>0</v>
      </c>
      <c r="DJ54" s="28">
        <v>0</v>
      </c>
      <c r="DK54" s="28">
        <v>0</v>
      </c>
      <c r="DL54" s="28">
        <v>0</v>
      </c>
      <c r="DN54" s="17"/>
      <c r="DO54" s="40">
        <f>(AQ54-B54)/(B54+1E-50)</f>
        <v>-1</v>
      </c>
      <c r="DP54" s="40">
        <f>(BO54-C54)/(C54+1E-50)</f>
        <v>-1</v>
      </c>
      <c r="DQ54" s="40">
        <f>(BV54-D54)/(D54+1E-50)</f>
        <v>-1</v>
      </c>
      <c r="DR54" s="40">
        <f t="shared" ref="DR54:DS58" si="54">(CN54-E54)/(E54+1E-50)</f>
        <v>-1</v>
      </c>
      <c r="DS54" s="40">
        <f t="shared" si="54"/>
        <v>-1</v>
      </c>
      <c r="DT54" s="40">
        <f>(DC54-G54)/(G54+1E-50)</f>
        <v>-1</v>
      </c>
      <c r="DU54" s="40">
        <f>(DJ54-H54)/(H54+1E-50)</f>
        <v>-1</v>
      </c>
      <c r="DV54" s="40">
        <f>(AH54-I54)/(I54+1E-50)</f>
        <v>-1</v>
      </c>
      <c r="DW54" s="40">
        <f>(AF54-J54)/(J54+1E-50)</f>
        <v>-1</v>
      </c>
      <c r="DX54" s="40">
        <f>(AK54-K54)/(K54+1E-50)</f>
        <v>-1</v>
      </c>
      <c r="DY54" s="40">
        <f>(AM54-L54)/(L54+1E-50)</f>
        <v>-1</v>
      </c>
      <c r="DZ54" s="40">
        <f>(AN54+AO54-M54)/(M54+1E-50)</f>
        <v>-1</v>
      </c>
      <c r="EA54" s="40">
        <f>(AY54-N54)/(N54+1E-50)</f>
        <v>-1</v>
      </c>
      <c r="EB54" s="40">
        <f>(BB54+BC54+CL54-O54)/(O54+1E-50)</f>
        <v>-1</v>
      </c>
      <c r="EC54" s="40">
        <f>(BJ54+BK54-P54)/(P54+1E-50)</f>
        <v>-1</v>
      </c>
      <c r="ED54" s="40">
        <f>(BN54-Q54)/(Q54+1E-50)</f>
        <v>-1</v>
      </c>
      <c r="EE54" s="40">
        <f>(BQ54+BR54-R54)/(R54+1E-50)</f>
        <v>-1</v>
      </c>
      <c r="EF54" s="40">
        <f>(DH54-S54)/(S54+1E-50)</f>
        <v>-1</v>
      </c>
      <c r="EG54" s="40">
        <f>(DK54-T54)/(T54+1E-50)</f>
        <v>-1</v>
      </c>
      <c r="EH54" s="40">
        <f t="shared" ref="EH54:EL58" si="55">(BZ54-U54)/(U54+1E-50)</f>
        <v>-1</v>
      </c>
      <c r="EI54" s="40">
        <f t="shared" si="55"/>
        <v>-1</v>
      </c>
      <c r="EJ54" s="40">
        <f t="shared" si="55"/>
        <v>-1</v>
      </c>
      <c r="EK54" s="40">
        <f t="shared" si="55"/>
        <v>-1</v>
      </c>
      <c r="EL54" s="40">
        <f t="shared" si="55"/>
        <v>-1</v>
      </c>
      <c r="EM54" s="40">
        <f>(AL54-Z54)/(Z54+1E-50)</f>
        <v>-1</v>
      </c>
      <c r="EN54" s="40">
        <f>(AU54-AA54)/(AA54+1E-50)</f>
        <v>-1</v>
      </c>
      <c r="EO54" s="17"/>
      <c r="EP54" s="17"/>
      <c r="EQ54" s="17"/>
      <c r="ER54" s="17"/>
      <c r="ES54" s="17"/>
      <c r="ET54" s="17"/>
      <c r="EU54" s="17"/>
      <c r="EV54" s="17"/>
    </row>
    <row r="55" spans="1:152" s="17" customFormat="1" x14ac:dyDescent="0.3">
      <c r="A55" s="17" t="s">
        <v>334</v>
      </c>
      <c r="B55" s="17">
        <v>195751.05499999999</v>
      </c>
      <c r="C55" s="17">
        <v>163.84464611999999</v>
      </c>
      <c r="D55" s="17">
        <v>4736.5828840000004</v>
      </c>
      <c r="E55" s="17">
        <v>36557.984346999998</v>
      </c>
      <c r="F55" s="17">
        <v>35551.499922000003</v>
      </c>
      <c r="G55" s="17">
        <v>652.35567308999998</v>
      </c>
      <c r="H55" s="17">
        <v>3584.3063516000002</v>
      </c>
      <c r="I55" s="17">
        <v>444.24445152999999</v>
      </c>
      <c r="J55" s="17">
        <v>16.424531109</v>
      </c>
      <c r="K55" s="17">
        <v>99.850695938000001</v>
      </c>
      <c r="L55" s="17">
        <v>30.502706993</v>
      </c>
      <c r="M55" s="17">
        <v>2.7735671999999999E-2</v>
      </c>
      <c r="N55" s="17">
        <v>303.72346589</v>
      </c>
      <c r="O55" s="17">
        <v>6.7348713099999999E-2</v>
      </c>
      <c r="P55" s="17">
        <v>0.2072342918</v>
      </c>
      <c r="Q55" s="17">
        <v>59.180482867000002</v>
      </c>
      <c r="R55" s="17">
        <v>2.13301488E-2</v>
      </c>
      <c r="S55" s="17">
        <v>41.191689031000003</v>
      </c>
      <c r="T55" s="17">
        <v>20.36119261</v>
      </c>
      <c r="U55" s="17">
        <v>5.4774521818000004</v>
      </c>
      <c r="V55" s="17">
        <v>1.0970599399999999E-2</v>
      </c>
      <c r="W55" s="17">
        <v>0.1773021582</v>
      </c>
      <c r="X55" s="17">
        <v>0.11115935339999999</v>
      </c>
      <c r="Y55" s="17">
        <v>15.230019641</v>
      </c>
      <c r="Z55" s="17">
        <v>0.24718592180000001</v>
      </c>
      <c r="AA55" s="17">
        <v>5.9701864606999999</v>
      </c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O55" s="40">
        <f>(AQ55-B55)/(B55+1E-50)</f>
        <v>-1</v>
      </c>
      <c r="DP55" s="40">
        <f>(BO55-C55)/(C55+1E-50)</f>
        <v>-1</v>
      </c>
      <c r="DQ55" s="40">
        <f>(BV55-D55)/(D55+1E-50)</f>
        <v>-1</v>
      </c>
      <c r="DR55" s="40">
        <f t="shared" si="54"/>
        <v>-1</v>
      </c>
      <c r="DS55" s="40">
        <f t="shared" si="54"/>
        <v>-1</v>
      </c>
      <c r="DT55" s="40">
        <f>(DC55-G55)/(G55+1E-50)</f>
        <v>-1</v>
      </c>
      <c r="DU55" s="40">
        <f>(DJ55-H55)/(H55+1E-50)</f>
        <v>-1</v>
      </c>
      <c r="DV55" s="40">
        <f>(AH55-I55)/(I55+1E-50)</f>
        <v>-1</v>
      </c>
      <c r="DW55" s="40">
        <f>(AF55-J55)/(J55+1E-50)</f>
        <v>-1</v>
      </c>
      <c r="DX55" s="40">
        <f>(AK55-K55)/(K55+1E-50)</f>
        <v>-1</v>
      </c>
      <c r="DY55" s="40">
        <f>(AM55-L55)/(L55+1E-50)</f>
        <v>-1</v>
      </c>
      <c r="DZ55" s="40">
        <f>(AN55+AO55-M55)/(M55+1E-50)</f>
        <v>-1</v>
      </c>
      <c r="EA55" s="40">
        <f>(AY55-N55)/(N55+1E-50)</f>
        <v>-1</v>
      </c>
      <c r="EB55" s="40">
        <f>(BB55+BC55+CL55-O55)/(O55+1E-50)</f>
        <v>-1</v>
      </c>
      <c r="EC55" s="40">
        <f>(BJ55+BK55-P55)/(P55+1E-50)</f>
        <v>-1</v>
      </c>
      <c r="ED55" s="40">
        <f>(BN55-Q55)/(Q55+1E-50)</f>
        <v>-1</v>
      </c>
      <c r="EE55" s="40">
        <f>(BQ55+BR55-R55)/(R55+1E-50)</f>
        <v>-1</v>
      </c>
      <c r="EF55" s="40">
        <f>(DH55-S55)/(S55+1E-50)</f>
        <v>-1</v>
      </c>
      <c r="EG55" s="40">
        <f>(DK55-T55)/(T55+1E-50)</f>
        <v>-1</v>
      </c>
      <c r="EH55" s="40">
        <f t="shared" si="55"/>
        <v>-1</v>
      </c>
      <c r="EI55" s="40">
        <f t="shared" si="55"/>
        <v>-1</v>
      </c>
      <c r="EJ55" s="40">
        <f t="shared" si="55"/>
        <v>-1</v>
      </c>
      <c r="EK55" s="40">
        <f t="shared" si="55"/>
        <v>-1</v>
      </c>
      <c r="EL55" s="40">
        <f t="shared" si="55"/>
        <v>-1</v>
      </c>
      <c r="EM55" s="40">
        <f>(AL55-Z55)/(Z55+1E-50)</f>
        <v>-1</v>
      </c>
      <c r="EN55" s="40">
        <f>(AU55-AA55)/(AA55+1E-50)</f>
        <v>-1</v>
      </c>
    </row>
    <row r="56" spans="1:152" s="17" customFormat="1" x14ac:dyDescent="0.3">
      <c r="A56" s="17" t="s">
        <v>335</v>
      </c>
      <c r="B56" s="17">
        <v>503.13031708</v>
      </c>
      <c r="C56" s="17">
        <v>4.2055534045999998</v>
      </c>
      <c r="D56" s="17">
        <v>14.063377502</v>
      </c>
      <c r="E56" s="17">
        <v>87.773886102000006</v>
      </c>
      <c r="F56" s="17">
        <v>86.861051504000002</v>
      </c>
      <c r="G56" s="17">
        <v>1.0512649074</v>
      </c>
      <c r="H56" s="17">
        <v>90.421708482</v>
      </c>
      <c r="I56" s="17">
        <v>6.3420531773000004</v>
      </c>
      <c r="J56" s="17">
        <v>0.2344773319</v>
      </c>
      <c r="K56" s="17">
        <v>2.4851587757</v>
      </c>
      <c r="L56" s="17">
        <v>0.43545781690000002</v>
      </c>
      <c r="M56" s="5">
        <v>5.4914868000000003E-6</v>
      </c>
      <c r="N56" s="5">
        <v>4.3359740317000002</v>
      </c>
      <c r="O56" s="17">
        <v>1.0861000000000001E-4</v>
      </c>
      <c r="P56" s="17">
        <v>4.0623700000000002E-5</v>
      </c>
      <c r="Q56" s="17">
        <v>0.94166377739999996</v>
      </c>
      <c r="R56" s="5">
        <v>4.4347762000000004E-6</v>
      </c>
      <c r="S56" s="17">
        <v>0.58805413449999999</v>
      </c>
      <c r="T56" s="17">
        <v>0.29067741429999999</v>
      </c>
      <c r="U56" s="17">
        <v>0.1018110399</v>
      </c>
      <c r="V56" s="17">
        <v>6.3690950000000002E-4</v>
      </c>
      <c r="W56" s="17">
        <v>3.6486718999999999E-3</v>
      </c>
      <c r="X56" s="17">
        <v>2.8804174999999999E-3</v>
      </c>
      <c r="Y56" s="17">
        <v>0.23537871630000001</v>
      </c>
      <c r="Z56" s="17">
        <v>3.9047550999999998E-3</v>
      </c>
      <c r="AA56" s="17">
        <v>8.5230665600000005E-2</v>
      </c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O56" s="40">
        <f>(AQ56-B56)/(B56+1E-50)</f>
        <v>-1</v>
      </c>
      <c r="DP56" s="40">
        <f>(BO56-C56)/(C56+1E-50)</f>
        <v>-1</v>
      </c>
      <c r="DQ56" s="40">
        <f>(BV56-D56)/(D56+1E-50)</f>
        <v>-1</v>
      </c>
      <c r="DR56" s="40">
        <f t="shared" si="54"/>
        <v>-1</v>
      </c>
      <c r="DS56" s="40">
        <f t="shared" si="54"/>
        <v>-1</v>
      </c>
      <c r="DT56" s="40">
        <f>(DC56-G56)/(G56+1E-50)</f>
        <v>-1</v>
      </c>
      <c r="DU56" s="40">
        <f>(DJ56-H56)/(H56+1E-50)</f>
        <v>-1</v>
      </c>
      <c r="DV56" s="40">
        <f>(AH56-I56)/(I56+1E-50)</f>
        <v>-1</v>
      </c>
      <c r="DW56" s="40">
        <f>(AF56-J56)/(J56+1E-50)</f>
        <v>-1</v>
      </c>
      <c r="DX56" s="40">
        <f>(AK56-K56)/(K56+1E-50)</f>
        <v>-1</v>
      </c>
      <c r="DY56" s="40">
        <f>(AM56-L56)/(L56+1E-50)</f>
        <v>-1</v>
      </c>
      <c r="DZ56" s="40">
        <f>(AN56+AO56-M56)/(M56+1E-50)</f>
        <v>-1</v>
      </c>
      <c r="EA56" s="40">
        <f>(AY56-N56)/(N56+1E-50)</f>
        <v>-1</v>
      </c>
      <c r="EB56" s="40">
        <f>(BB56+BC56+CL56-O56)/(O56+1E-50)</f>
        <v>-1</v>
      </c>
      <c r="EC56" s="40">
        <f>(BJ56+BK56-P56)/(P56+1E-50)</f>
        <v>-1</v>
      </c>
      <c r="ED56" s="40">
        <f>(BN56-Q56)/(Q56+1E-50)</f>
        <v>-1</v>
      </c>
      <c r="EE56" s="40">
        <f>(BQ56+BR56-R56)/(R56+1E-50)</f>
        <v>-1</v>
      </c>
      <c r="EF56" s="40">
        <f>(DH56-S56)/(S56+1E-50)</f>
        <v>-1</v>
      </c>
      <c r="EG56" s="40">
        <f>(DK56-T56)/(T56+1E-50)</f>
        <v>-1</v>
      </c>
      <c r="EH56" s="40">
        <f t="shared" si="55"/>
        <v>-1</v>
      </c>
      <c r="EI56" s="40">
        <f t="shared" si="55"/>
        <v>-1</v>
      </c>
      <c r="EJ56" s="40">
        <f t="shared" si="55"/>
        <v>-1</v>
      </c>
      <c r="EK56" s="40">
        <f t="shared" si="55"/>
        <v>-1</v>
      </c>
      <c r="EL56" s="40">
        <f t="shared" si="55"/>
        <v>-1</v>
      </c>
      <c r="EM56" s="40">
        <f>(AL56-Z56)/(Z56+1E-50)</f>
        <v>-1</v>
      </c>
      <c r="EN56" s="40">
        <f>(AU56-AA56)/(AA56+1E-50)</f>
        <v>-1</v>
      </c>
    </row>
    <row r="57" spans="1:152" s="17" customFormat="1" x14ac:dyDescent="0.3">
      <c r="A57" s="17" t="s">
        <v>336</v>
      </c>
      <c r="B57" s="17">
        <v>2161.9390711000001</v>
      </c>
      <c r="C57" s="17">
        <v>25.323760428</v>
      </c>
      <c r="D57" s="17">
        <v>38.798098914000001</v>
      </c>
      <c r="E57" s="17">
        <v>342.93305321000003</v>
      </c>
      <c r="F57" s="17">
        <v>342.71951804000003</v>
      </c>
      <c r="G57" s="17">
        <v>5.7539871711000004</v>
      </c>
      <c r="H57" s="17">
        <v>283.45249862999998</v>
      </c>
      <c r="I57" s="17">
        <v>33.993503130999997</v>
      </c>
      <c r="J57" s="17">
        <v>1.2568025138000001</v>
      </c>
      <c r="K57" s="17">
        <v>7.8884465417999996</v>
      </c>
      <c r="L57" s="17">
        <v>2.3340626478000002</v>
      </c>
      <c r="M57" s="5">
        <v>6.7604158000000002E-6</v>
      </c>
      <c r="N57" s="17">
        <v>23.240869714999999</v>
      </c>
      <c r="O57" s="17">
        <v>6.1029599999999997E-4</v>
      </c>
      <c r="P57" s="17">
        <v>5.0010699999999999E-5</v>
      </c>
      <c r="Q57" s="17">
        <v>4.5511226779999996</v>
      </c>
      <c r="R57" s="5">
        <v>5.4595289000000002E-6</v>
      </c>
      <c r="S57" s="17">
        <v>3.151980488</v>
      </c>
      <c r="T57" s="17">
        <v>1.5580359928</v>
      </c>
      <c r="U57" s="17">
        <v>0.42465768850000002</v>
      </c>
      <c r="V57" s="17">
        <v>1.9045250000000001E-4</v>
      </c>
      <c r="W57" s="17">
        <v>1.523623E-3</v>
      </c>
      <c r="X57" s="17">
        <v>1.0919142000000001E-3</v>
      </c>
      <c r="Y57" s="17">
        <v>1.1597160793000001</v>
      </c>
      <c r="Z57" s="17">
        <v>1.47592907E-2</v>
      </c>
      <c r="AA57" s="17">
        <v>0.45683773090000002</v>
      </c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O57" s="40">
        <f>(AQ57-B57)/(B57+1E-50)</f>
        <v>-1</v>
      </c>
      <c r="DP57" s="40">
        <f>(BO57-C57)/(C57+1E-50)</f>
        <v>-1</v>
      </c>
      <c r="DQ57" s="40">
        <f>(BV57-D57)/(D57+1E-50)</f>
        <v>-1</v>
      </c>
      <c r="DR57" s="40">
        <f t="shared" si="54"/>
        <v>-1</v>
      </c>
      <c r="DS57" s="40">
        <f t="shared" si="54"/>
        <v>-1</v>
      </c>
      <c r="DT57" s="40">
        <f>(DC57-G57)/(G57+1E-50)</f>
        <v>-1</v>
      </c>
      <c r="DU57" s="40">
        <f>(DJ57-H57)/(H57+1E-50)</f>
        <v>-1</v>
      </c>
      <c r="DV57" s="40">
        <f>(AH57-I57)/(I57+1E-50)</f>
        <v>-1</v>
      </c>
      <c r="DW57" s="40">
        <f>(AF57-J57)/(J57+1E-50)</f>
        <v>-1</v>
      </c>
      <c r="DX57" s="40">
        <f>(AK57-K57)/(K57+1E-50)</f>
        <v>-1</v>
      </c>
      <c r="DY57" s="40">
        <f>(AM57-L57)/(L57+1E-50)</f>
        <v>-1</v>
      </c>
      <c r="DZ57" s="40">
        <f>(AN57+AO57-M57)/(M57+1E-50)</f>
        <v>-1</v>
      </c>
      <c r="EA57" s="40">
        <f>(AY57-N57)/(N57+1E-50)</f>
        <v>-1</v>
      </c>
      <c r="EB57" s="40">
        <f>(BB57+BC57+CL57-O57)/(O57+1E-50)</f>
        <v>-1</v>
      </c>
      <c r="EC57" s="40">
        <f>(BJ57+BK57-P57)/(P57+1E-50)</f>
        <v>-1</v>
      </c>
      <c r="ED57" s="40">
        <f>(BN57-Q57)/(Q57+1E-50)</f>
        <v>-1</v>
      </c>
      <c r="EE57" s="40">
        <f>(BQ57+BR57-R57)/(R57+1E-50)</f>
        <v>-1</v>
      </c>
      <c r="EF57" s="40">
        <f>(DH57-S57)/(S57+1E-50)</f>
        <v>-1</v>
      </c>
      <c r="EG57" s="40">
        <f>(DK57-T57)/(T57+1E-50)</f>
        <v>-1</v>
      </c>
      <c r="EH57" s="40">
        <f t="shared" si="55"/>
        <v>-1</v>
      </c>
      <c r="EI57" s="40">
        <f t="shared" si="55"/>
        <v>-1</v>
      </c>
      <c r="EJ57" s="40">
        <f t="shared" si="55"/>
        <v>-1</v>
      </c>
      <c r="EK57" s="40">
        <f t="shared" si="55"/>
        <v>-1</v>
      </c>
      <c r="EL57" s="40">
        <f t="shared" si="55"/>
        <v>-1</v>
      </c>
      <c r="EM57" s="40">
        <f>(AL57-Z57)/(Z57+1E-50)</f>
        <v>-1</v>
      </c>
      <c r="EN57" s="40">
        <f>(AU57-AA57)/(AA57+1E-50)</f>
        <v>-1</v>
      </c>
    </row>
    <row r="58" spans="1:152" s="17" customFormat="1" x14ac:dyDescent="0.3">
      <c r="A58" s="17" t="s">
        <v>408</v>
      </c>
      <c r="B58" s="17">
        <v>131.75842606000001</v>
      </c>
      <c r="C58" s="17">
        <v>1.4323368984</v>
      </c>
      <c r="D58" s="17">
        <v>2.7213465746000001</v>
      </c>
      <c r="E58" s="17">
        <v>21.510193695000002</v>
      </c>
      <c r="F58" s="17">
        <v>21.435636635000002</v>
      </c>
      <c r="G58" s="17">
        <v>0.32986233970000001</v>
      </c>
      <c r="H58" s="17">
        <v>18.934808675999999</v>
      </c>
      <c r="I58" s="17">
        <v>1.9494561489</v>
      </c>
      <c r="J58" s="17">
        <v>7.20749589E-2</v>
      </c>
      <c r="K58" s="17">
        <v>0.52472169619999998</v>
      </c>
      <c r="L58" s="17">
        <v>0.13385352149999999</v>
      </c>
      <c r="M58" s="5">
        <v>5.2942375000000004E-7</v>
      </c>
      <c r="N58" s="5">
        <v>1.3328154958</v>
      </c>
      <c r="O58" s="17">
        <v>3.4719799999999999E-5</v>
      </c>
      <c r="P58" s="5">
        <v>3.9164544000000003E-6</v>
      </c>
      <c r="Q58" s="17">
        <v>0.267605062</v>
      </c>
      <c r="R58" s="5">
        <v>4.2754828999999998E-7</v>
      </c>
      <c r="S58" s="17">
        <v>0.18075948620000001</v>
      </c>
      <c r="T58" s="17">
        <v>8.9350102799999997E-2</v>
      </c>
      <c r="U58" s="17">
        <v>2.5965206099999999E-2</v>
      </c>
      <c r="V58" s="17">
        <v>5.2633100000000003E-5</v>
      </c>
      <c r="W58" s="17">
        <v>3.0791089999999998E-4</v>
      </c>
      <c r="X58" s="17">
        <v>2.4132989999999999E-4</v>
      </c>
      <c r="Y58" s="17">
        <v>6.7848710100000001E-2</v>
      </c>
      <c r="Z58" s="17">
        <v>9.2008680000000003E-4</v>
      </c>
      <c r="AA58" s="17">
        <v>2.6198700700000001E-2</v>
      </c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O58" s="40">
        <f>(AQ58-B58)/(B58+1E-50)</f>
        <v>-1</v>
      </c>
      <c r="DP58" s="40">
        <f>(BO58-C58)/(C58+1E-50)</f>
        <v>-1</v>
      </c>
      <c r="DQ58" s="40">
        <f>(BV58-D58)/(D58+1E-50)</f>
        <v>-1</v>
      </c>
      <c r="DR58" s="40">
        <f t="shared" si="54"/>
        <v>-1</v>
      </c>
      <c r="DS58" s="40">
        <f t="shared" si="54"/>
        <v>-1</v>
      </c>
      <c r="DT58" s="40">
        <f>(DC58-G58)/(G58+1E-50)</f>
        <v>-1</v>
      </c>
      <c r="DU58" s="40">
        <f>(DJ58-H58)/(H58+1E-50)</f>
        <v>-1</v>
      </c>
      <c r="DV58" s="40">
        <f>(AH58-I58)/(I58+1E-50)</f>
        <v>-1</v>
      </c>
      <c r="DW58" s="40">
        <f>(AF58-J58)/(J58+1E-50)</f>
        <v>-1</v>
      </c>
      <c r="DX58" s="40">
        <f>(AK58-K58)/(K58+1E-50)</f>
        <v>-1</v>
      </c>
      <c r="DY58" s="40">
        <f>(AM58-L58)/(L58+1E-50)</f>
        <v>-1</v>
      </c>
      <c r="DZ58" s="40">
        <f>(AN58+AO58-M58)/(M58+1E-50)</f>
        <v>-1</v>
      </c>
      <c r="EA58" s="40">
        <f>(AY58-N58)/(N58+1E-50)</f>
        <v>-1</v>
      </c>
      <c r="EB58" s="40">
        <f>(BB58+BC58+CL58-O58)/(O58+1E-50)</f>
        <v>-1</v>
      </c>
      <c r="EC58" s="40">
        <f>(BJ58+BK58-P58)/(P58+1E-50)</f>
        <v>-1</v>
      </c>
      <c r="ED58" s="40">
        <f>(BN58-Q58)/(Q58+1E-50)</f>
        <v>-1</v>
      </c>
      <c r="EE58" s="40">
        <f>(BQ58+BR58-R58)/(R58+1E-50)</f>
        <v>-1</v>
      </c>
      <c r="EF58" s="40">
        <f>(DH58-S58)/(S58+1E-50)</f>
        <v>-1</v>
      </c>
      <c r="EG58" s="40">
        <f>(DK58-T58)/(T58+1E-50)</f>
        <v>-1</v>
      </c>
      <c r="EH58" s="40">
        <f t="shared" si="55"/>
        <v>-1</v>
      </c>
      <c r="EI58" s="40">
        <f t="shared" si="55"/>
        <v>-1</v>
      </c>
      <c r="EJ58" s="40">
        <f t="shared" si="55"/>
        <v>-1</v>
      </c>
      <c r="EK58" s="40">
        <f t="shared" si="55"/>
        <v>-1</v>
      </c>
      <c r="EL58" s="40">
        <f t="shared" si="55"/>
        <v>-1</v>
      </c>
      <c r="EM58" s="40">
        <f>(AL58-Z58)/(Z58+1E-50)</f>
        <v>-1</v>
      </c>
      <c r="EN58" s="40">
        <f>(AU58-AA58)/(AA58+1E-50)</f>
        <v>-1</v>
      </c>
    </row>
    <row r="59" spans="1:152" s="17" customFormat="1" x14ac:dyDescent="0.3">
      <c r="A59" s="17" t="s">
        <v>366</v>
      </c>
      <c r="B59" s="15"/>
      <c r="C59" s="15"/>
      <c r="D59" s="15"/>
      <c r="E59" s="15"/>
      <c r="F59" s="15"/>
      <c r="G59" s="15"/>
      <c r="H59" s="15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</row>
    <row r="60" spans="1:152" x14ac:dyDescent="0.3">
      <c r="A60" s="17"/>
      <c r="I60" s="17"/>
      <c r="J60" s="17"/>
      <c r="K60" s="17"/>
      <c r="L60" s="17"/>
      <c r="AC60" s="28"/>
      <c r="AD60" s="28"/>
      <c r="AE60" s="28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</row>
    <row r="61" spans="1:152" x14ac:dyDescent="0.3">
      <c r="A61" s="1" t="s">
        <v>342</v>
      </c>
      <c r="B61" s="1">
        <f>SUM(B3:B58)</f>
        <v>3139791.18255514</v>
      </c>
      <c r="C61" s="1">
        <f t="shared" ref="C61:AA61" si="56">SUM(C3:C58)</f>
        <v>22815.808135278603</v>
      </c>
      <c r="D61" s="1">
        <f t="shared" si="56"/>
        <v>49594.194783005616</v>
      </c>
      <c r="E61" s="1">
        <f t="shared" si="56"/>
        <v>485757.47231655713</v>
      </c>
      <c r="F61" s="1">
        <f t="shared" si="56"/>
        <v>483126.9750288091</v>
      </c>
      <c r="G61" s="1">
        <f t="shared" si="56"/>
        <v>12556.600211634301</v>
      </c>
      <c r="H61" s="1">
        <f t="shared" si="56"/>
        <v>457176.78336546797</v>
      </c>
      <c r="I61" s="1">
        <f t="shared" si="56"/>
        <v>52009.175153259195</v>
      </c>
      <c r="J61" s="1">
        <f t="shared" si="56"/>
        <v>1977.4547933682002</v>
      </c>
      <c r="K61" s="1">
        <f t="shared" si="56"/>
        <v>13477.686456424097</v>
      </c>
      <c r="L61" s="1">
        <f t="shared" si="56"/>
        <v>3667.9619939933</v>
      </c>
      <c r="M61" s="1">
        <f t="shared" si="56"/>
        <v>0.14164204666715002</v>
      </c>
      <c r="N61" s="1">
        <f t="shared" si="56"/>
        <v>36423.294220789503</v>
      </c>
      <c r="O61" s="1">
        <f t="shared" si="56"/>
        <v>0.8076292058418999</v>
      </c>
      <c r="P61" s="1">
        <f t="shared" si="56"/>
        <v>1.0411822444093997</v>
      </c>
      <c r="Q61" s="1">
        <f t="shared" si="56"/>
        <v>7047.3889147572008</v>
      </c>
      <c r="R61" s="1">
        <f t="shared" si="56"/>
        <v>0.11800002744164001</v>
      </c>
      <c r="S61" s="1">
        <f t="shared" si="56"/>
        <v>5131.6529850040006</v>
      </c>
      <c r="T61" s="1">
        <f t="shared" si="56"/>
        <v>2545.9482534145004</v>
      </c>
      <c r="U61" s="1">
        <f t="shared" si="56"/>
        <v>685.70538969119991</v>
      </c>
      <c r="V61" s="1">
        <f t="shared" si="56"/>
        <v>1.2421918857000003</v>
      </c>
      <c r="W61" s="1">
        <f t="shared" si="56"/>
        <v>17.803595776799998</v>
      </c>
      <c r="X61" s="1">
        <f t="shared" si="56"/>
        <v>11.367861852200001</v>
      </c>
      <c r="Y61" s="1">
        <f t="shared" si="56"/>
        <v>1893.5980901616999</v>
      </c>
      <c r="Z61" s="1">
        <f t="shared" si="56"/>
        <v>31.089432652199996</v>
      </c>
      <c r="AA61" s="1">
        <f t="shared" si="56"/>
        <v>738.72240226459985</v>
      </c>
      <c r="AB61" s="1"/>
      <c r="AC61" s="17"/>
      <c r="AD61" s="39">
        <f t="shared" ref="AD61:CT61" si="57">SUM(AD3:AD56)</f>
        <v>0</v>
      </c>
      <c r="AE61" s="39">
        <f t="shared" si="57"/>
        <v>25154.577392163035</v>
      </c>
      <c r="AF61" s="39">
        <f t="shared" si="57"/>
        <v>1958.1346066247168</v>
      </c>
      <c r="AG61" s="39">
        <f t="shared" si="57"/>
        <v>51487.574453246132</v>
      </c>
      <c r="AH61" s="39">
        <f t="shared" si="57"/>
        <v>51487.574453246132</v>
      </c>
      <c r="AI61" s="39">
        <f t="shared" si="57"/>
        <v>22160.473743050665</v>
      </c>
      <c r="AJ61" s="39">
        <f t="shared" si="57"/>
        <v>0</v>
      </c>
      <c r="AK61" s="39">
        <f t="shared" si="57"/>
        <v>13358.145220736644</v>
      </c>
      <c r="AL61" s="39">
        <f t="shared" si="57"/>
        <v>30.802018770021625</v>
      </c>
      <c r="AM61" s="39">
        <f t="shared" si="57"/>
        <v>3632.0958587025243</v>
      </c>
      <c r="AN61" s="39">
        <f t="shared" si="57"/>
        <v>2.7314994597898712E-2</v>
      </c>
      <c r="AO61" s="39">
        <f t="shared" si="57"/>
        <v>8.6497453864631188E-2</v>
      </c>
      <c r="AP61" s="39">
        <f t="shared" si="57"/>
        <v>138780.33726779593</v>
      </c>
      <c r="AQ61" s="39">
        <f t="shared" si="57"/>
        <v>2939354.2247411609</v>
      </c>
      <c r="AR61" s="39">
        <f t="shared" si="57"/>
        <v>37699.141320626914</v>
      </c>
      <c r="AS61" s="39">
        <f t="shared" si="57"/>
        <v>14364.433369621744</v>
      </c>
      <c r="AT61" s="39">
        <f t="shared" si="57"/>
        <v>23618.205456185005</v>
      </c>
      <c r="AU61" s="39">
        <f t="shared" si="57"/>
        <v>731.701309351958</v>
      </c>
      <c r="AV61" s="39">
        <f t="shared" si="57"/>
        <v>0</v>
      </c>
      <c r="AW61" s="39">
        <f t="shared" si="57"/>
        <v>0</v>
      </c>
      <c r="AX61" s="39">
        <f t="shared" si="57"/>
        <v>36066.172481383488</v>
      </c>
      <c r="AY61" s="39">
        <f t="shared" si="57"/>
        <v>36066.172481383488</v>
      </c>
      <c r="AZ61" s="39"/>
      <c r="BA61" s="39"/>
      <c r="BB61" s="39">
        <f t="shared" si="57"/>
        <v>0.29561607224771919</v>
      </c>
      <c r="BC61" s="39">
        <f t="shared" si="57"/>
        <v>0.36952023978026149</v>
      </c>
      <c r="BD61" s="39">
        <f t="shared" si="57"/>
        <v>0</v>
      </c>
      <c r="BE61" s="39">
        <f t="shared" si="57"/>
        <v>4836.5651028160628</v>
      </c>
      <c r="BF61" s="39">
        <f t="shared" si="57"/>
        <v>1377.7943177300472</v>
      </c>
      <c r="BG61" s="39"/>
      <c r="BH61" s="39">
        <f t="shared" si="57"/>
        <v>51775.815638960412</v>
      </c>
      <c r="BI61" s="39">
        <f t="shared" si="57"/>
        <v>6218.6032232168918</v>
      </c>
      <c r="BJ61" s="39">
        <f t="shared" si="57"/>
        <v>0.27497402441856061</v>
      </c>
      <c r="BK61" s="39">
        <f t="shared" si="57"/>
        <v>0.55828064731432647</v>
      </c>
      <c r="BL61" s="39">
        <f t="shared" si="57"/>
        <v>0</v>
      </c>
      <c r="BM61" s="39"/>
      <c r="BN61" s="39">
        <f t="shared" si="57"/>
        <v>6977.7054347583662</v>
      </c>
      <c r="BO61" s="39">
        <f t="shared" si="57"/>
        <v>22607.83006825437</v>
      </c>
      <c r="BP61" s="39">
        <f t="shared" si="57"/>
        <v>0</v>
      </c>
      <c r="BQ61" s="39">
        <f t="shared" si="57"/>
        <v>3.96031751775986E-2</v>
      </c>
      <c r="BR61" s="39">
        <f t="shared" si="57"/>
        <v>5.6989937380179573E-2</v>
      </c>
      <c r="BS61" s="39">
        <f t="shared" si="57"/>
        <v>492420.01295259083</v>
      </c>
      <c r="BT61" s="39">
        <f t="shared" si="57"/>
        <v>40295.586770608381</v>
      </c>
      <c r="BU61" s="39">
        <f t="shared" si="57"/>
        <v>4477.2877392949758</v>
      </c>
      <c r="BV61" s="39">
        <f t="shared" si="57"/>
        <v>44772.874509903355</v>
      </c>
      <c r="BW61" s="39">
        <f t="shared" si="57"/>
        <v>38.703202354299698</v>
      </c>
      <c r="BX61" s="39">
        <f t="shared" si="57"/>
        <v>13796.288287649673</v>
      </c>
      <c r="BY61" s="39"/>
      <c r="BZ61" s="39">
        <f t="shared" si="57"/>
        <v>679.22940501384846</v>
      </c>
      <c r="CA61" s="39">
        <f t="shared" si="57"/>
        <v>1.2296729241567499</v>
      </c>
      <c r="CB61" s="39">
        <f t="shared" si="57"/>
        <v>17.610852906139034</v>
      </c>
      <c r="CC61" s="39">
        <f t="shared" si="57"/>
        <v>11.246105870200026</v>
      </c>
      <c r="CD61" s="39">
        <f t="shared" si="57"/>
        <v>1875.6712350019757</v>
      </c>
      <c r="CE61" s="39">
        <f t="shared" si="57"/>
        <v>49.153458754505365</v>
      </c>
      <c r="CF61" s="39">
        <f t="shared" si="57"/>
        <v>44677.705348903779</v>
      </c>
      <c r="CG61" s="39">
        <f t="shared" si="57"/>
        <v>44.684962050053649</v>
      </c>
      <c r="CH61" s="39">
        <f t="shared" si="57"/>
        <v>1324.9090869128947</v>
      </c>
      <c r="CI61" s="39">
        <f t="shared" si="57"/>
        <v>24930.358159584546</v>
      </c>
      <c r="CJ61" s="39">
        <f t="shared" si="57"/>
        <v>40.216467280485553</v>
      </c>
      <c r="CK61" s="39">
        <f t="shared" si="57"/>
        <v>0</v>
      </c>
      <c r="CL61" s="39">
        <f t="shared" si="57"/>
        <v>7.3904050131578039E-2</v>
      </c>
      <c r="CM61" s="39">
        <f t="shared" si="57"/>
        <v>4321.259027132015</v>
      </c>
      <c r="CN61" s="39">
        <f t="shared" si="57"/>
        <v>448469.28498537885</v>
      </c>
      <c r="CO61" s="39">
        <f t="shared" si="57"/>
        <v>446849.61123538768</v>
      </c>
      <c r="CP61" s="39">
        <f t="shared" si="57"/>
        <v>1619.6737499912433</v>
      </c>
      <c r="CQ61" s="39">
        <f t="shared" si="57"/>
        <v>50.494010375183159</v>
      </c>
      <c r="CR61" s="39">
        <f t="shared" si="57"/>
        <v>0</v>
      </c>
      <c r="CS61" s="39">
        <f t="shared" si="57"/>
        <v>10933.592896668193</v>
      </c>
      <c r="CT61" s="39">
        <f t="shared" si="57"/>
        <v>420.03868870336316</v>
      </c>
      <c r="CU61" s="39">
        <f t="shared" ref="CU61:DL61" si="58">SUM(CU3:CU56)</f>
        <v>165212.99782438911</v>
      </c>
      <c r="CV61" s="39">
        <f t="shared" si="58"/>
        <v>670.27438965117494</v>
      </c>
      <c r="CW61" s="39">
        <f t="shared" si="58"/>
        <v>849.01437177209425</v>
      </c>
      <c r="CX61" s="39">
        <f t="shared" si="58"/>
        <v>236018.60549137634</v>
      </c>
      <c r="CY61" s="39">
        <f t="shared" si="58"/>
        <v>5677.2674927313255</v>
      </c>
      <c r="CZ61" s="39">
        <f t="shared" si="58"/>
        <v>151.9288476162954</v>
      </c>
      <c r="DA61" s="39">
        <f t="shared" si="58"/>
        <v>1832.0835531214439</v>
      </c>
      <c r="DB61" s="39">
        <f t="shared" si="58"/>
        <v>0</v>
      </c>
      <c r="DC61" s="39">
        <f t="shared" si="58"/>
        <v>11890.126586412669</v>
      </c>
      <c r="DD61" s="39">
        <f t="shared" si="58"/>
        <v>176.98307621364322</v>
      </c>
      <c r="DE61" s="39">
        <f t="shared" si="58"/>
        <v>0</v>
      </c>
      <c r="DF61" s="39">
        <f t="shared" si="58"/>
        <v>0</v>
      </c>
      <c r="DG61" s="39">
        <f t="shared" si="58"/>
        <v>7625.4307765028334</v>
      </c>
      <c r="DH61" s="39">
        <f t="shared" si="58"/>
        <v>5083.1073796087112</v>
      </c>
      <c r="DI61" s="39">
        <f t="shared" si="58"/>
        <v>606.42005998631612</v>
      </c>
      <c r="DJ61" s="39">
        <f t="shared" si="58"/>
        <v>452904.61072650069</v>
      </c>
      <c r="DK61" s="39">
        <f t="shared" si="58"/>
        <v>2521.8586392324642</v>
      </c>
      <c r="DL61" s="39">
        <f t="shared" si="58"/>
        <v>2623.0107850105514</v>
      </c>
      <c r="DM61" s="39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</row>
    <row r="62" spans="1:152" x14ac:dyDescent="0.3">
      <c r="A62" s="17" t="s">
        <v>220</v>
      </c>
      <c r="B62" s="15">
        <f>SUM(B2:B51)</f>
        <v>2940340.7880561999</v>
      </c>
      <c r="C62" s="15">
        <f t="shared" ref="C62:AA62" si="59">SUM(C2:C51)</f>
        <v>22616.404641827001</v>
      </c>
      <c r="D62" s="15">
        <f t="shared" si="59"/>
        <v>44790.477502230009</v>
      </c>
      <c r="E62" s="15">
        <f t="shared" si="59"/>
        <v>448614.57986744004</v>
      </c>
      <c r="F62" s="15">
        <f t="shared" si="59"/>
        <v>446994.6317741801</v>
      </c>
      <c r="G62" s="15">
        <f t="shared" si="59"/>
        <v>11893.849590538999</v>
      </c>
      <c r="H62" s="15">
        <f t="shared" si="59"/>
        <v>453043.00128005998</v>
      </c>
      <c r="I62" s="15">
        <f t="shared" si="59"/>
        <v>51503.228173992997</v>
      </c>
      <c r="J62" s="15">
        <f t="shared" si="59"/>
        <v>1958.7490057842001</v>
      </c>
      <c r="K62" s="15">
        <f t="shared" si="59"/>
        <v>13362.236147084997</v>
      </c>
      <c r="L62" s="15">
        <f t="shared" si="59"/>
        <v>3633.2226680163999</v>
      </c>
      <c r="M62" s="15">
        <f t="shared" si="59"/>
        <v>0.1138562190408</v>
      </c>
      <c r="N62" s="15">
        <f t="shared" si="59"/>
        <v>36077.385623155998</v>
      </c>
      <c r="O62" s="15">
        <f t="shared" si="59"/>
        <v>0.73932655654189994</v>
      </c>
      <c r="P62" s="15">
        <f t="shared" si="59"/>
        <v>0.83357391285499982</v>
      </c>
      <c r="Q62" s="15">
        <f t="shared" si="59"/>
        <v>6979.8613165860006</v>
      </c>
      <c r="R62" s="15">
        <f t="shared" si="59"/>
        <v>9.6630936988249996E-2</v>
      </c>
      <c r="S62" s="15">
        <f t="shared" si="59"/>
        <v>5084.6475969425992</v>
      </c>
      <c r="T62" s="15">
        <f t="shared" si="59"/>
        <v>2522.6237278597005</v>
      </c>
      <c r="U62" s="15">
        <f t="shared" si="59"/>
        <v>679.43608924749992</v>
      </c>
      <c r="V62" s="15">
        <f t="shared" si="59"/>
        <v>1.2301265691000003</v>
      </c>
      <c r="W62" s="15">
        <f t="shared" si="59"/>
        <v>17.617343415000001</v>
      </c>
      <c r="X62" s="15">
        <f t="shared" si="59"/>
        <v>11.250303429100001</v>
      </c>
      <c r="Y62" s="15">
        <f t="shared" si="59"/>
        <v>1876.2428744487001</v>
      </c>
      <c r="Z62" s="15">
        <f t="shared" si="59"/>
        <v>30.813360119699997</v>
      </c>
      <c r="AA62" s="15">
        <f t="shared" si="59"/>
        <v>731.92299733689993</v>
      </c>
      <c r="AB62" s="15"/>
      <c r="AC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</row>
    <row r="63" spans="1:152" x14ac:dyDescent="0.3">
      <c r="A63" s="17" t="s">
        <v>522</v>
      </c>
      <c r="B63" s="15">
        <f>+B3+B5+B8+B9+B11+B12+B14+B15+B16+B17+B18+B19+B20+B21+B22+B23+B24+B25+B26+B28+B30+B31+B33+B34+B35+B36+B37+B39+B40+B41+B42+B43+B44+B46+B47+B49+B50</f>
        <v>2251848.3488671002</v>
      </c>
      <c r="C63" s="15">
        <f t="shared" ref="C63:L63" si="60">+C3+C5+C8+C9+C11+C12+C14+C15+C16+C17+C18+C19+C20+C21+C22+C23+C24+C25+C26+C28+C30+C31+C33+C34+C35+C36+C37+C39+C40+C41+C42+C43+C44+C46+C47+C49+C50</f>
        <v>17165.659316887999</v>
      </c>
      <c r="D63" s="15">
        <f t="shared" si="60"/>
        <v>33584.004503950004</v>
      </c>
      <c r="E63" s="15">
        <f t="shared" si="60"/>
        <v>346735.45290217007</v>
      </c>
      <c r="F63" s="15">
        <f t="shared" si="60"/>
        <v>346502.47311451007</v>
      </c>
      <c r="G63" s="15">
        <f t="shared" si="60"/>
        <v>9509.7797088039988</v>
      </c>
      <c r="H63" s="15">
        <f t="shared" si="60"/>
        <v>340647.15248419991</v>
      </c>
      <c r="I63" s="15">
        <f t="shared" si="60"/>
        <v>38019.166863832987</v>
      </c>
      <c r="J63" s="15">
        <f t="shared" si="60"/>
        <v>1460.2185343824003</v>
      </c>
      <c r="K63" s="15">
        <f t="shared" si="60"/>
        <v>10240.904664357999</v>
      </c>
      <c r="L63" s="15">
        <f t="shared" si="60"/>
        <v>2707.3803687343998</v>
      </c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A27" sqref="A27"/>
    </sheetView>
  </sheetViews>
  <sheetFormatPr defaultColWidth="9.109375" defaultRowHeight="14.4" x14ac:dyDescent="0.3"/>
  <cols>
    <col min="1" max="1" width="17.33203125" style="17" customWidth="1"/>
    <col min="2" max="8" width="10.33203125" style="17" customWidth="1"/>
    <col min="9" max="18" width="11.5546875" style="17" customWidth="1"/>
    <col min="19" max="19" width="9.109375" style="63"/>
    <col min="20" max="26" width="9.109375" style="17"/>
    <col min="27" max="27" width="18.5546875" style="17" customWidth="1"/>
    <col min="28" max="28" width="12" style="17" bestFit="1" customWidth="1"/>
    <col min="29" max="29" width="9.109375" style="17"/>
    <col min="30" max="31" width="10.109375" style="17" bestFit="1" customWidth="1"/>
    <col min="32" max="33" width="9.109375" style="17"/>
    <col min="34" max="34" width="10.109375" style="17" bestFit="1" customWidth="1"/>
    <col min="35" max="48" width="10.109375" style="17" customWidth="1"/>
    <col min="49" max="49" width="9.109375" style="17"/>
    <col min="50" max="50" width="18.5546875" style="17" customWidth="1"/>
    <col min="51" max="51" width="10.109375" style="17" bestFit="1" customWidth="1"/>
    <col min="52" max="52" width="9.109375" style="17"/>
    <col min="53" max="54" width="10.109375" style="17" bestFit="1" customWidth="1"/>
    <col min="55" max="56" width="9.109375" style="17"/>
    <col min="57" max="57" width="10.109375" style="17" bestFit="1" customWidth="1"/>
    <col min="58" max="16384" width="9.109375" style="17"/>
  </cols>
  <sheetData>
    <row r="1" spans="1:71" ht="15" customHeight="1" x14ac:dyDescent="0.3">
      <c r="A1" s="103"/>
      <c r="B1" s="122" t="s">
        <v>678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66"/>
      <c r="V1" s="66"/>
      <c r="W1" s="66"/>
      <c r="X1" s="66"/>
      <c r="Y1" s="66"/>
      <c r="Z1" s="66"/>
      <c r="AA1" s="17" t="s">
        <v>153</v>
      </c>
      <c r="AX1" s="17" t="s">
        <v>154</v>
      </c>
    </row>
    <row r="2" spans="1:71" x14ac:dyDescent="0.3">
      <c r="A2" s="104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66"/>
      <c r="V2" s="66"/>
      <c r="W2" s="66"/>
      <c r="X2" s="66"/>
      <c r="Y2" s="66"/>
      <c r="Z2" s="66"/>
    </row>
    <row r="3" spans="1:71" x14ac:dyDescent="0.3">
      <c r="A3" s="17" t="s">
        <v>155</v>
      </c>
      <c r="B3" s="17" t="s">
        <v>49</v>
      </c>
      <c r="C3" s="17" t="s">
        <v>75</v>
      </c>
      <c r="D3" s="17" t="s">
        <v>156</v>
      </c>
      <c r="E3" s="17" t="s">
        <v>157</v>
      </c>
      <c r="F3" s="17" t="s">
        <v>158</v>
      </c>
      <c r="G3" s="17" t="s">
        <v>135</v>
      </c>
      <c r="H3" s="17" t="s">
        <v>159</v>
      </c>
      <c r="I3" s="64" t="s">
        <v>36</v>
      </c>
      <c r="J3" s="64" t="s">
        <v>42</v>
      </c>
      <c r="K3" s="64" t="s">
        <v>58</v>
      </c>
      <c r="L3" s="64" t="s">
        <v>72</v>
      </c>
      <c r="M3" s="64" t="s">
        <v>74</v>
      </c>
      <c r="N3" s="64" t="s">
        <v>34</v>
      </c>
      <c r="O3" s="64" t="s">
        <v>160</v>
      </c>
      <c r="P3" s="64" t="s">
        <v>161</v>
      </c>
      <c r="Q3" s="64" t="s">
        <v>162</v>
      </c>
      <c r="R3" s="64" t="s">
        <v>163</v>
      </c>
      <c r="S3" s="64" t="s">
        <v>164</v>
      </c>
      <c r="T3" s="64" t="s">
        <v>165</v>
      </c>
      <c r="U3" s="64" t="s">
        <v>166</v>
      </c>
      <c r="V3" s="64" t="s">
        <v>112</v>
      </c>
      <c r="W3" s="64" t="s">
        <v>167</v>
      </c>
      <c r="X3" s="64" t="s">
        <v>168</v>
      </c>
      <c r="Y3" s="64"/>
      <c r="Z3" s="64"/>
      <c r="AA3" s="17" t="s">
        <v>155</v>
      </c>
      <c r="AB3" s="17" t="s">
        <v>49</v>
      </c>
      <c r="AC3" s="17" t="s">
        <v>75</v>
      </c>
      <c r="AD3" s="17" t="s">
        <v>156</v>
      </c>
      <c r="AE3" s="17" t="s">
        <v>157</v>
      </c>
      <c r="AF3" s="17" t="s">
        <v>158</v>
      </c>
      <c r="AG3" s="17" t="s">
        <v>135</v>
      </c>
      <c r="AH3" s="17" t="s">
        <v>159</v>
      </c>
      <c r="AI3" s="64" t="s">
        <v>36</v>
      </c>
      <c r="AJ3" s="64" t="s">
        <v>42</v>
      </c>
      <c r="AK3" s="64" t="s">
        <v>58</v>
      </c>
      <c r="AL3" s="64" t="s">
        <v>72</v>
      </c>
      <c r="AM3" s="64" t="s">
        <v>74</v>
      </c>
      <c r="AN3" s="64" t="s">
        <v>34</v>
      </c>
      <c r="AO3" s="64" t="s">
        <v>160</v>
      </c>
      <c r="AP3" s="64" t="s">
        <v>161</v>
      </c>
      <c r="AQ3" s="64" t="s">
        <v>162</v>
      </c>
      <c r="AR3" s="64" t="s">
        <v>163</v>
      </c>
      <c r="AS3" s="64" t="s">
        <v>164</v>
      </c>
      <c r="AT3" s="64" t="s">
        <v>165</v>
      </c>
      <c r="AU3" s="64" t="s">
        <v>166</v>
      </c>
      <c r="AV3" s="64" t="s">
        <v>112</v>
      </c>
      <c r="AX3" s="17" t="s">
        <v>155</v>
      </c>
      <c r="AY3" s="17" t="s">
        <v>49</v>
      </c>
      <c r="AZ3" s="17" t="s">
        <v>75</v>
      </c>
      <c r="BA3" s="17" t="s">
        <v>156</v>
      </c>
      <c r="BB3" s="17" t="s">
        <v>157</v>
      </c>
      <c r="BC3" s="17" t="s">
        <v>158</v>
      </c>
      <c r="BD3" s="17" t="s">
        <v>135</v>
      </c>
      <c r="BE3" s="17" t="s">
        <v>159</v>
      </c>
      <c r="BF3" s="64" t="s">
        <v>36</v>
      </c>
      <c r="BG3" s="64" t="s">
        <v>42</v>
      </c>
      <c r="BH3" s="64" t="s">
        <v>58</v>
      </c>
      <c r="BI3" s="64" t="s">
        <v>72</v>
      </c>
      <c r="BJ3" s="64" t="s">
        <v>74</v>
      </c>
      <c r="BK3" s="64" t="s">
        <v>34</v>
      </c>
      <c r="BL3" s="64" t="s">
        <v>160</v>
      </c>
      <c r="BM3" s="64" t="s">
        <v>161</v>
      </c>
      <c r="BN3" s="64" t="s">
        <v>162</v>
      </c>
      <c r="BO3" s="64" t="s">
        <v>163</v>
      </c>
      <c r="BP3" s="64" t="s">
        <v>164</v>
      </c>
      <c r="BQ3" s="64" t="s">
        <v>165</v>
      </c>
      <c r="BR3" s="64" t="s">
        <v>166</v>
      </c>
      <c r="BS3" s="64" t="s">
        <v>112</v>
      </c>
    </row>
    <row r="4" spans="1:71" x14ac:dyDescent="0.3">
      <c r="A4" s="17" t="s">
        <v>169</v>
      </c>
      <c r="B4" s="15">
        <f>rail!B3+nonpt!B3+ptagfire!B3+nonroad!B3+'onroad all'!AF3+cmv_c1c2!B3+'ptfire-rx'!B3+ptegu!B3+ptnonipm!B3+pt_oilgas!B3+np_oilgas!B3+rwc!B3+cmv_c3!B3+airports!B3+'ptfire-wild'!B3+np_solvents!B3</f>
        <v>1257156.2095769292</v>
      </c>
      <c r="C4" s="15">
        <f>rail!C3+nonpt!C3+ptagfire!C3++nonroad!C3+'onroad all'!BZ3+cmv_c1c2!BI3+'ptfire-rx'!C3+ptegu!C3+ptnonipm!C3+pt_oilgas!C3+np_oilgas!C3+rwc!C3+cmv_c3!BI3+livestock!B3+airports!C3+'ptfire-wild'!C3+fertilizer!B3+np_solvents!C3</f>
        <v>86629.879993453753</v>
      </c>
      <c r="D4" s="15">
        <f>rail!D3+nonpt!D3+ptagfire!D3++nonroad!D3+cmv_c1c2!D3+'ptfire-rx'!D3+ptegu!EA3+ptnonipm!D3+pt_oilgas!D3+np_oilgas!D3+rwc!D3+cmv_c3!D3+'onroad all'!EK3+airports!D3+'ptfire-wild'!D3+np_solvents!D3</f>
        <v>179700.86330405378</v>
      </c>
      <c r="E4" s="15">
        <f>rail!E3+nonpt!E3+ptagfire!E3++nonroad!E3+cmv_c1c2!E3+'ptfire-rx'!E3+ptegu!E3+ptnonipm!E3+pt_oilgas!E3+np_oilgas!E3+rwc!E3+cmv_c3!E3+afdust!BA3+'onroad all'!DD3+'onroad all'!EM3+airports!E3+'ptfire-wild'!E3+np_solvents!E3</f>
        <v>208952.85799117139</v>
      </c>
      <c r="F4" s="15">
        <f>rail!F3+nonpt!F3+ptagfire!F3++nonroad!F3+cmv_c1c2!F3+'ptfire-rx'!F3+ptegu!F3+ptnonipm!F3+pt_oilgas!F3+np_oilgas!F3+rwc!F3+cmv_c3!F3+afdust!BB3+'onroad all'!EM3+airports!F3+'ptfire-wild'!F3+np_solvents!F3</f>
        <v>136591.91366501068</v>
      </c>
      <c r="G4" s="15">
        <f>rail!G3+nonpt!G3+ptagfire!G3++nonroad!G3+'onroad all'!DU3+cmv_c1c2!G3+'ptfire-rx'!G3+ptegu!FM3+ptnonipm!G3+pt_oilgas!G3+np_oilgas!G3+rwc!G3+cmv_c3!G3+airports!G3+'ptfire-wild'!G3+np_solvents!G3</f>
        <v>38265.693680706005</v>
      </c>
      <c r="H4" s="15">
        <f>rail!H3+nonpt!H3+ptagfire!H3++nonroad!H3+'onroad all'!EG3+cmv_c1c2!H3+'ptfire-rx'!H3+ptegu!H3+ptnonipm!H3+pt_oilgas!H3+np_oilgas!H3+rwc!H3+cmv_c3!H3+livestock!C3+airports!H3+'ptfire-wild'!H3+np_solvents!H3</f>
        <v>246916.08290689002</v>
      </c>
      <c r="I4" s="15">
        <f>rail!AK3+nonpt!BK3+ptagfire!V3+nonroad!AK3+'onroad all'!H3+cmv_c1c2!O3+'ptfire-rx'!AO3+ptegu!BM3+ptnonipm!BX3+pt_oilgas!BL3+np_oilgas!AW3+rwc!AG3+cmv_c3!O3+livestock!U3+airports!AK3+'ptfire-wild'!AM3+np_solvents!AJ3</f>
        <v>4872.8434313475791</v>
      </c>
      <c r="J4" s="15">
        <f>rail!AQ3+nonpt!BQ3+ptagfire!Z3+nonroad!AP3+'onroad all'!P3+cmv_c1c2!T3+'ptfire-rx'!AS3+ptegu!BS3+ptnonipm!CD3+pt_oilgas!BR3+np_oilgas!BC3+rwc!AK3+cmv_c3!T3+livestock!X3+airports!AN3+'ptfire-wild'!AQ3+np_solvents!AN3</f>
        <v>2952.4390423058467</v>
      </c>
      <c r="K4" s="15">
        <f>rail!BJ3+nonpt!CU3+ptagfire!AJ3+nonroad!BH3+'onroad all'!BB3+cmv_c1c2!AO3+'ptfire-rx'!BE3+ptegu!CX3+ptnonipm!DP3+pt_oilgas!CV3+np_oilgas!CA3+rwc!AX3+cmv_c3!AP3+airports!BF3+'ptfire-wild'!BC3+np_solvents!BB3</f>
        <v>10664.449765267953</v>
      </c>
      <c r="L4" s="15">
        <f>rail!BY3+nonpt!DN3+ptagfire!AV3+nonroad!BT3+'onroad all'!BU3+cmv_c1c2!BF3+'ptfire-rx'!BS3+ptegu!DP3+ptnonipm!EK3+pt_oilgas!DO3+np_oilgas!CR3+rwc!BL3+cmv_c3!BF3+livestock!AP3+airports!BT3+'ptfire-wild'!BQ3+np_solvents!BN3</f>
        <v>12051.619922328946</v>
      </c>
      <c r="M4" s="15">
        <f>rail!CA3+nonpt!DQ3+nonroad!BU3+'onroad all'!BY3+cmv_c1c2!BH3+'ptfire-rx'!BV3+ptegu!DS3+ptnonipm!EN3+pt_oilgas!DR3+np_oilgas!CT3+rwc!BN3+cmv_c3!BH3+airports!BV3+'ptfire-wild'!BT3+np_solvents!BP3+ptagfire!AX3</f>
        <v>1460.2887992815652</v>
      </c>
      <c r="N4" s="15">
        <f>rail!AJ3+nonpt!BH3+nonroad!AJ3+'onroad all'!G3+cmv_c1c2!M3+'ptfire-rx'!AL3+ptegu!BK3+ptnonipm!BU3+pt_oilgas!BJ3+np_oilgas!AV3+rwc!AF3+airports!AI3+cmv_c3!M3+'ptfire-wild'!AK3</f>
        <v>1838.1519956107711</v>
      </c>
      <c r="O4" s="15">
        <f>rail!AS3+nonpt!O3+ptagfire!AA3+nonroad!AR3+'onroad all'!Y3+cmv_c1c2!V3+'ptfire-rx'!AU3+ptegu!BX3+ptnonipm!CI3+pt_oilgas!BW3+np_oilgas!BF3+rwc!AM3+airports!AP3+cmv_c3!V3+'ptfire-wild'!AS3</f>
        <v>1537.0057978307486</v>
      </c>
      <c r="P4" s="15">
        <f>rail!AA3+nonroad!AD3+'onroad all'!AJ3+'onroad all'!AK3+'onroad all'!AL3+'onroad all'!AM3+'onroad all'!AN3+'onroad all'!AO3+ptnonipm!BI3+SUM(airports!AS3:AX3)+SUM(cmv_c1c2!AC3:AH3)+SUM(cmv_c3!AC3:AH3)</f>
        <v>1784.5307156943495</v>
      </c>
      <c r="Q4" s="15">
        <f>rail!AB3+nonroad!AE3+'onroad all'!AK3+'onroad all'!AL3+'onroad all'!AM3+'onroad all'!AN3+'onroad all'!AO3+ptnonipm!BJ3+SUM(airports!AT3:AX3)+SUM(cmv_c1c2!AD3:AH3)+SUM(cmv_c3!AD3:AH3)</f>
        <v>1689.1830212138036</v>
      </c>
      <c r="R4" s="56">
        <f>rail!N3+nonpt!S3+nonroad!R3+'onroad all'!AB3+ptegu!T3+ptnonipm!T3+pt_oilgas!S3+np_oilgas!Q3+SUM(cmv_c1c2!Z3:AA3)+SUM(cmv_c3!Z3:AA3)</f>
        <v>0.72916678213738528</v>
      </c>
      <c r="S4" s="56">
        <f>rail!K3+nonpt!L3+nonroad!U3+'onroad all'!M3+ptegu!L3+ptnonipm!L3+pt_oilgas!K3+np_oilgas!K3+SUM(cmv_c1c2!R3:S3)+SUM(cmv_c3!R3:S3)</f>
        <v>0.76481203710574008</v>
      </c>
      <c r="T4" s="56">
        <f>nonpt!P3+ptegu!P3+ptnonipm!P3+pt_oilgas!O3+np_oilgas!N3+rwc!M3+SUM(cmv_c1c2!W3:X3)+SUM(cmv_c3!W3:X3)</f>
        <v>0.83148785835937788</v>
      </c>
      <c r="U4" s="56">
        <f>rail!S3+nonpt!AH3+nonroad!T3+'onroad all'!CB3+ptegu!AH3+ptnonipm!AL3+pt_oilgas!AG3+np_oilgas!AA3+rwc!R3+SUM(cmv_c1c2!BJ3:BK3)+SUM(cmv_c3!BJ3:BK3)</f>
        <v>5.5575259162496655</v>
      </c>
      <c r="V4" s="56">
        <f>rail!Q3+nonpt!AD3+nonroad!S3+'onroad all'!BS3+'onroad all'!BT3+ptegu!AD3+ptnonipm!AH3+pt_oilgas!AC3+np_oilgas!W3+rwc!P3+SUM(cmv_c1c2!BD3:BE3)+SUM(cmv_c3!BD3:BE3)</f>
        <v>26.038799065191675</v>
      </c>
      <c r="W4" s="56">
        <f>nonpt!CS3+ptegu!BB3+ptnonipm!Z3</f>
        <v>7.3940723643389897E-2</v>
      </c>
      <c r="X4" s="63" t="s">
        <v>170</v>
      </c>
      <c r="AA4" s="17" t="s">
        <v>169</v>
      </c>
      <c r="AB4" s="15">
        <f>B4+beis!H3</f>
        <v>1373139.1891469283</v>
      </c>
      <c r="AC4" s="15">
        <f>C4</f>
        <v>86629.879993453753</v>
      </c>
      <c r="AD4" s="15">
        <f>D4+beis!T3</f>
        <v>201861.34657405369</v>
      </c>
      <c r="AE4" s="15">
        <f>E4</f>
        <v>208952.85799117139</v>
      </c>
      <c r="AF4" s="15">
        <f>F4</f>
        <v>136591.91366501068</v>
      </c>
      <c r="AG4" s="15">
        <f>G4</f>
        <v>38265.693680706005</v>
      </c>
      <c r="AH4" s="15">
        <f>H4+beis!Z3</f>
        <v>1705843.6587068799</v>
      </c>
      <c r="AI4" s="15">
        <f>I4+beis!E3</f>
        <v>17329.149320347577</v>
      </c>
      <c r="AJ4" s="15">
        <f>J4</f>
        <v>2952.4390423058467</v>
      </c>
      <c r="AK4" s="15">
        <f>K4+beis!N3</f>
        <v>27211.663925267952</v>
      </c>
      <c r="AL4" s="15">
        <f>L4+beis!R3</f>
        <v>83549.387496328942</v>
      </c>
      <c r="AM4" s="15">
        <f t="shared" ref="AM4:AV4" si="0">M4</f>
        <v>1460.2887992815652</v>
      </c>
      <c r="AN4" s="15">
        <f t="shared" si="0"/>
        <v>1838.1519956107711</v>
      </c>
      <c r="AO4" s="15">
        <f t="shared" si="0"/>
        <v>1537.0057978307486</v>
      </c>
      <c r="AP4" s="15">
        <f t="shared" si="0"/>
        <v>1784.5307156943495</v>
      </c>
      <c r="AQ4" s="15">
        <f t="shared" si="0"/>
        <v>1689.1830212138036</v>
      </c>
      <c r="AR4" s="56">
        <f t="shared" si="0"/>
        <v>0.72916678213738528</v>
      </c>
      <c r="AS4" s="56">
        <f t="shared" si="0"/>
        <v>0.76481203710574008</v>
      </c>
      <c r="AT4" s="56">
        <f t="shared" si="0"/>
        <v>0.83148785835937788</v>
      </c>
      <c r="AU4" s="56">
        <f t="shared" si="0"/>
        <v>5.5575259162496655</v>
      </c>
      <c r="AV4" s="56">
        <f t="shared" si="0"/>
        <v>26.038799065191675</v>
      </c>
      <c r="AX4" s="17" t="s">
        <v>169</v>
      </c>
      <c r="AY4" s="15">
        <f>B4-'ptfire-rx'!B3-'ptfire-wild'!B3</f>
        <v>777598.00119392935</v>
      </c>
      <c r="AZ4" s="15">
        <f>C4-'ptfire-rx'!C3-'ptfire-wild'!C3</f>
        <v>83068.008870453748</v>
      </c>
      <c r="BA4" s="15">
        <f>D4-'ptfire-rx'!D3-'ptfire-wild'!D3</f>
        <v>170978.8991090538</v>
      </c>
      <c r="BB4" s="15">
        <f>E4-'ptfire-rx'!E3-'ptfire-wild'!E3</f>
        <v>132407.96764317137</v>
      </c>
      <c r="BC4" s="15">
        <f>F4-'ptfire-rx'!F3-'ptfire-wild'!F3</f>
        <v>66142.509318010678</v>
      </c>
      <c r="BD4" s="15">
        <f>G4-'ptfire-rx'!G3-'ptfire-wild'!G3</f>
        <v>33159.197806706004</v>
      </c>
      <c r="BE4" s="15">
        <f>H4-'ptfire-rx'!H3-'ptfire-wild'!H3</f>
        <v>155411.80206689</v>
      </c>
      <c r="BF4" s="15">
        <f>I4-'ptfire-rx'!AO3-'ptfire-wild'!AM3</f>
        <v>1593.0325440752536</v>
      </c>
      <c r="BG4" s="15">
        <f>J4-'ptfire-rx'!AS3-'ptfire-wild'!AQ3</f>
        <v>1496.1200545532047</v>
      </c>
      <c r="BH4" s="15">
        <f>K4-'ptfire-rx'!BE3-'ptfire-wild'!BC3</f>
        <v>2096.8832490064588</v>
      </c>
      <c r="BI4" s="15">
        <f>L4-'ptfire-rx'!BS3-'ptfire-wild'!BQ3</f>
        <v>7016.8500062319554</v>
      </c>
      <c r="BJ4" s="15">
        <f>M4-'ptfire-rx'!BV3-'ptfire-wild'!BT3</f>
        <v>310.32783074418415</v>
      </c>
      <c r="BK4" s="15">
        <f>N4-'ptfire-rx'!AL3-'ptfire-wild'!AK3</f>
        <v>197.5913172564818</v>
      </c>
      <c r="BL4" s="15">
        <f>O4-'ptfire-rx'!AU3-'ptfire-wild'!AS3</f>
        <v>237.00742321737835</v>
      </c>
      <c r="BM4" s="15">
        <f t="shared" ref="BM4:BS4" si="1">P4</f>
        <v>1784.5307156943495</v>
      </c>
      <c r="BN4" s="15">
        <f t="shared" si="1"/>
        <v>1689.1830212138036</v>
      </c>
      <c r="BO4" s="56">
        <f t="shared" si="1"/>
        <v>0.72916678213738528</v>
      </c>
      <c r="BP4" s="56">
        <f t="shared" si="1"/>
        <v>0.76481203710574008</v>
      </c>
      <c r="BQ4" s="56">
        <f t="shared" si="1"/>
        <v>0.83148785835937788</v>
      </c>
      <c r="BR4" s="56">
        <f t="shared" si="1"/>
        <v>5.5575259162496655</v>
      </c>
      <c r="BS4" s="56">
        <f t="shared" si="1"/>
        <v>26.038799065191675</v>
      </c>
    </row>
    <row r="5" spans="1:71" x14ac:dyDescent="0.3">
      <c r="A5" s="17" t="s">
        <v>171</v>
      </c>
      <c r="B5" s="15">
        <f>rail!B4+nonpt!B4+ptagfire!B4+nonroad!B4+'onroad all'!AF4+cmv_c1c2!B4+'ptfire-rx'!B4+ptegu!B4+ptnonipm!B4+pt_oilgas!B4+np_oilgas!B4+rwc!B4+cmv_c3!B4+airports!B4+'ptfire-wild'!B4+np_solvents!B4</f>
        <v>1118886.8508834168</v>
      </c>
      <c r="C5" s="15">
        <f>rail!C4+nonpt!C4+ptagfire!C4++nonroad!C4+'onroad all'!BZ4+cmv_c1c2!BI4+'ptfire-rx'!C4+ptegu!C4+ptnonipm!C4+pt_oilgas!C4+np_oilgas!C4+rwc!C4+cmv_c3!BI4+livestock!B4+airports!C4+'ptfire-wild'!C4+fertilizer!B4+np_solvents!C4</f>
        <v>68814.546046435891</v>
      </c>
      <c r="D5" s="15">
        <f>rail!D4+nonpt!D4+ptagfire!D4++nonroad!D4+cmv_c1c2!D4+'ptfire-rx'!D4+ptegu!EA4+ptnonipm!D4+pt_oilgas!D4+np_oilgas!D4+rwc!D4+cmv_c3!D4+'onroad all'!EK4+airports!D4+'ptfire-wild'!D4+np_solvents!D4</f>
        <v>130432.73210894071</v>
      </c>
      <c r="E5" s="15">
        <f>rail!E4+nonpt!E4+ptagfire!E4++nonroad!E4+cmv_c1c2!E4+'ptfire-rx'!E4+ptegu!E4+ptnonipm!E4+pt_oilgas!E4+np_oilgas!E4+rwc!E4+cmv_c3!E4+afdust!BA4+'onroad all'!DD4+'onroad all'!EM4+airports!E4+'ptfire-wild'!E4+np_solvents!E4</f>
        <v>231533.99797537492</v>
      </c>
      <c r="F5" s="15">
        <f>rail!F4+nonpt!F4+ptagfire!F4++nonroad!F4+cmv_c1c2!F4+'ptfire-rx'!F4+ptegu!F4+ptnonipm!F4+pt_oilgas!F4+np_oilgas!F4+rwc!F4+cmv_c3!F4+afdust!BB4+'onroad all'!EM4+airports!F4+'ptfire-wild'!F4+np_solvents!F4</f>
        <v>92218.896584683331</v>
      </c>
      <c r="G5" s="15">
        <f>rail!G4+nonpt!G4+ptagfire!G4++nonroad!G4+'onroad all'!DU4+cmv_c1c2!G4+'ptfire-rx'!G4+ptegu!FM4+ptnonipm!G4+pt_oilgas!G4+np_oilgas!G4+rwc!G4+cmv_c3!G4+airports!G4+'ptfire-wild'!G4+np_solvents!G4</f>
        <v>16698.516962074951</v>
      </c>
      <c r="H5" s="15">
        <f>rail!H4+nonpt!H4+ptagfire!H4++nonroad!H4+'onroad all'!EG4+cmv_c1c2!H4+'ptfire-rx'!H4+ptegu!H4+ptnonipm!H4+pt_oilgas!H4+np_oilgas!H4+rwc!H4+cmv_c3!H4+livestock!C4+airports!H4+'ptfire-wild'!H4+np_solvents!H4</f>
        <v>262061.78939355002</v>
      </c>
      <c r="I5" s="15">
        <f>rail!AK4+nonpt!BK4+ptagfire!V4+nonroad!AK4+'onroad all'!H4+cmv_c1c2!O4+'ptfire-rx'!AO4+ptegu!BM4+ptnonipm!BX4+pt_oilgas!BL4+np_oilgas!AW4+rwc!AG4+cmv_c3!O4+livestock!U4+airports!AK4+'ptfire-wild'!AM4+np_solvents!AJ4</f>
        <v>4612.5755487615879</v>
      </c>
      <c r="J5" s="15">
        <f>rail!AQ4+nonpt!BQ4+ptagfire!Z4+nonroad!AP4+'onroad all'!P4+cmv_c1c2!T4+'ptfire-rx'!AS4+ptegu!BS4+ptnonipm!CD4+pt_oilgas!BR4+np_oilgas!BC4+rwc!AK4+cmv_c3!T4+livestock!X4+airports!AN4+'ptfire-wild'!AQ4+np_solvents!AN4</f>
        <v>2086.3512247841963</v>
      </c>
      <c r="K5" s="15">
        <f>rail!BJ4+nonpt!CU4+ptagfire!AJ4+nonroad!BH4+'onroad all'!BB4+cmv_c1c2!AO4+'ptfire-rx'!BE4+ptegu!CX4+ptnonipm!DP4+pt_oilgas!CV4+np_oilgas!CA4+rwc!AX4+cmv_c3!AP4+airports!BF4+'ptfire-wild'!BC4+np_solvents!BB4</f>
        <v>6639.1493196935417</v>
      </c>
      <c r="L5" s="15">
        <f>rail!BY4+nonpt!DN4+ptagfire!AV4+nonroad!BT4+'onroad all'!BU4+cmv_c1c2!BF4+'ptfire-rx'!BS4+ptegu!DP4+ptnonipm!EK4+pt_oilgas!DO4+np_oilgas!CR4+rwc!BL4+cmv_c3!BF4+livestock!AP4+airports!BT4+'ptfire-wild'!BQ4+np_solvents!BN4</f>
        <v>6119.6118257038052</v>
      </c>
      <c r="M5" s="15">
        <f>rail!CA4+nonpt!DQ4+nonroad!BU4+'onroad all'!BY4+cmv_c1c2!BH4+'ptfire-rx'!BV4+ptegu!DS4+ptnonipm!EN4+pt_oilgas!DR4+np_oilgas!CT4+rwc!BN4+cmv_c3!BH4+airports!BV4+'ptfire-wild'!BT4+np_solvents!BP4+ptagfire!AX4</f>
        <v>1441.0141936642215</v>
      </c>
      <c r="N5" s="15">
        <f>rail!AJ4+nonpt!BH4+nonroad!AJ4+'onroad all'!G4+cmv_c1c2!M4+'ptfire-rx'!AL4+ptegu!BK4+ptnonipm!BU4+pt_oilgas!BJ4+np_oilgas!AV4+rwc!AF4+airports!AI4+cmv_c3!M4+'ptfire-wild'!AK4</f>
        <v>1160.5017240672839</v>
      </c>
      <c r="O5" s="15">
        <f>rail!AS4+nonpt!O4+ptagfire!AA4+nonroad!AR4+'onroad all'!Y4+cmv_c1c2!V4+'ptfire-rx'!AU4+ptegu!BX4+ptnonipm!CI4+pt_oilgas!BW4+np_oilgas!BF4+rwc!AM4+airports!AP4+cmv_c3!V4+'ptfire-wild'!AS4</f>
        <v>740.40793228880079</v>
      </c>
      <c r="P5" s="15">
        <f>rail!AA4+nonroad!AD4+'onroad all'!AJ4+'onroad all'!AK4+'onroad all'!AL4+'onroad all'!AM4+'onroad all'!AN4+'onroad all'!AO4+ptnonipm!BI4+SUM(airports!AS4:AX4)+SUM(cmv_c1c2!AC4:AH4)+SUM(cmv_c3!AC4:AH4)</f>
        <v>2150.1647295488824</v>
      </c>
      <c r="Q5" s="15">
        <f>rail!AB4+nonroad!AE4+'onroad all'!AK4+'onroad all'!AL4+'onroad all'!AM4+'onroad all'!AN4+'onroad all'!AO4+ptnonipm!BJ4+SUM(airports!AT4:AX4)+SUM(cmv_c1c2!AD4:AH4)+SUM(cmv_c3!AD4:AH4)</f>
        <v>2044.1377755497201</v>
      </c>
      <c r="R5" s="56">
        <f>rail!N4+nonpt!S4+nonroad!R4+'onroad all'!AB4+ptegu!T4+ptnonipm!T4+pt_oilgas!S4+np_oilgas!Q4+SUM(cmv_c1c2!Z4:AA4)+SUM(cmv_c3!Z4:AA4)</f>
        <v>2.5185242823715002</v>
      </c>
      <c r="S5" s="56">
        <f>rail!K4+nonpt!L4+nonroad!U4+'onroad all'!M4+ptegu!L4+ptnonipm!L4+pt_oilgas!K4+np_oilgas!K4+SUM(cmv_c1c2!R4:S4)+SUM(cmv_c3!R4:S4)</f>
        <v>3.3717765017720001</v>
      </c>
      <c r="T5" s="56">
        <f>nonpt!P4+ptegu!P4+ptnonipm!P4+pt_oilgas!O4+np_oilgas!N4+rwc!M4+SUM(cmv_c1c2!W4:X4)+SUM(cmv_c3!W4:X4)</f>
        <v>1.2411584176300001</v>
      </c>
      <c r="U5" s="56">
        <f>rail!S4+nonpt!AH4+nonroad!T4+'onroad all'!CB4+ptegu!AH4+ptnonipm!AL4+pt_oilgas!AG4+np_oilgas!AA4+rwc!R4+SUM(cmv_c1c2!BJ4:BK4)+SUM(cmv_c3!BJ4:BK4)</f>
        <v>1.5562458622370001</v>
      </c>
      <c r="V5" s="56">
        <f>rail!Q4+nonpt!AD4+nonroad!S4+'onroad all'!BS4+'onroad all'!BT4+ptegu!AD4+ptnonipm!AH4+pt_oilgas!AC4+np_oilgas!W4+rwc!P4+SUM(cmv_c1c2!BD4:BE4)+SUM(cmv_c3!BD4:BE4)</f>
        <v>11.660328216613999</v>
      </c>
      <c r="W5" s="56">
        <f>nonpt!CS4+ptegu!BB4+ptnonipm!Z4</f>
        <v>1.7051766231939069</v>
      </c>
      <c r="X5" s="63"/>
      <c r="AA5" s="17" t="s">
        <v>171</v>
      </c>
      <c r="AB5" s="15">
        <f>B5+beis!H4</f>
        <v>1184333.3836834168</v>
      </c>
      <c r="AC5" s="15">
        <f t="shared" ref="AC5:AC53" si="2">C5</f>
        <v>68814.546046435891</v>
      </c>
      <c r="AD5" s="15">
        <f>D5+beis!T4</f>
        <v>142521.9027089407</v>
      </c>
      <c r="AE5" s="15">
        <f t="shared" ref="AE5:AE53" si="3">E5</f>
        <v>231533.99797537492</v>
      </c>
      <c r="AF5" s="15">
        <f t="shared" ref="AF5:AF53" si="4">F5</f>
        <v>92218.896584683331</v>
      </c>
      <c r="AG5" s="15">
        <f t="shared" ref="AG5:AG53" si="5">G5</f>
        <v>16698.516962074951</v>
      </c>
      <c r="AH5" s="15">
        <f>H5+beis!Z4</f>
        <v>657394.52679355</v>
      </c>
      <c r="AI5" s="15">
        <f>I5+beis!E4</f>
        <v>12640.479948761589</v>
      </c>
      <c r="AJ5" s="15">
        <f t="shared" ref="AJ5:AJ53" si="6">J5</f>
        <v>2086.3512247841963</v>
      </c>
      <c r="AK5" s="15">
        <f>K5+beis!N4</f>
        <v>18907.84130969354</v>
      </c>
      <c r="AL5" s="15">
        <f>L5+beis!R4</f>
        <v>43724.191455703804</v>
      </c>
      <c r="AM5" s="15">
        <f t="shared" ref="AM5:AM53" si="7">M5</f>
        <v>1441.0141936642215</v>
      </c>
      <c r="AN5" s="15">
        <f t="shared" ref="AN5:AN53" si="8">N5</f>
        <v>1160.5017240672839</v>
      </c>
      <c r="AO5" s="15">
        <f t="shared" ref="AO5:AO53" si="9">O5</f>
        <v>740.40793228880079</v>
      </c>
      <c r="AP5" s="15">
        <f t="shared" ref="AP5:AP53" si="10">P5</f>
        <v>2150.1647295488824</v>
      </c>
      <c r="AQ5" s="15">
        <f t="shared" ref="AQ5:AQ53" si="11">Q5</f>
        <v>2044.1377755497201</v>
      </c>
      <c r="AR5" s="56">
        <f t="shared" ref="AR5:AR53" si="12">R5</f>
        <v>2.5185242823715002</v>
      </c>
      <c r="AS5" s="56">
        <f t="shared" ref="AS5:AS53" si="13">S5</f>
        <v>3.3717765017720001</v>
      </c>
      <c r="AT5" s="56">
        <f t="shared" ref="AT5:AT53" si="14">T5</f>
        <v>1.2411584176300001</v>
      </c>
      <c r="AU5" s="56">
        <f t="shared" ref="AU5:AU53" si="15">U5</f>
        <v>1.5562458622370001</v>
      </c>
      <c r="AV5" s="56">
        <f t="shared" ref="AV5:AV53" si="16">V5</f>
        <v>11.660328216613999</v>
      </c>
      <c r="AX5" s="17" t="s">
        <v>171</v>
      </c>
      <c r="AY5" s="15">
        <f>B5-'ptfire-rx'!B4-'ptfire-wild'!B4</f>
        <v>694440.73990341683</v>
      </c>
      <c r="AZ5" s="15">
        <f>C5-'ptfire-rx'!C4-'ptfire-wild'!C4</f>
        <v>63854.323373435887</v>
      </c>
      <c r="BA5" s="15">
        <f>D5-'ptfire-rx'!D4-'ptfire-wild'!D4</f>
        <v>124403.68181994071</v>
      </c>
      <c r="BB5" s="15">
        <f>E5-'ptfire-rx'!E4-'ptfire-wild'!E4</f>
        <v>129661.22233737493</v>
      </c>
      <c r="BC5" s="15">
        <f>F5-'ptfire-rx'!F4-'ptfire-wild'!F4</f>
        <v>32395.029560683324</v>
      </c>
      <c r="BD5" s="15">
        <f>G5-'ptfire-rx'!G4-'ptfire-wild'!G4</f>
        <v>11811.556041074953</v>
      </c>
      <c r="BE5" s="15">
        <f>H5-'ptfire-rx'!H4-'ptfire-wild'!H4</f>
        <v>131656.31414855001</v>
      </c>
      <c r="BF5" s="15">
        <f>I5-'ptfire-rx'!AO4-'ptfire-wild'!AM4</f>
        <v>1192.2670314713928</v>
      </c>
      <c r="BG5" s="15">
        <f>J5-'ptfire-rx'!AS4-'ptfire-wild'!AQ4</f>
        <v>1168.0105723158385</v>
      </c>
      <c r="BH5" s="15">
        <f>K5-'ptfire-rx'!BE4-'ptfire-wild'!BC4</f>
        <v>1512.767942763764</v>
      </c>
      <c r="BI5" s="15">
        <f>L5-'ptfire-rx'!BS4-'ptfire-wild'!BQ4</f>
        <v>1417.6934861545415</v>
      </c>
      <c r="BJ5" s="15">
        <f>M5-'ptfire-rx'!BV4-'ptfire-wild'!BT4</f>
        <v>236.73474025563041</v>
      </c>
      <c r="BK5" s="15">
        <f>N5-'ptfire-rx'!AL4-'ptfire-wild'!AK4</f>
        <v>115.63415880630293</v>
      </c>
      <c r="BL5" s="15">
        <f>O5-'ptfire-rx'!AU4-'ptfire-wild'!AS4</f>
        <v>185.32204408195008</v>
      </c>
      <c r="BM5" s="15">
        <f t="shared" ref="BM5:BM52" si="17">P5</f>
        <v>2150.1647295488824</v>
      </c>
      <c r="BN5" s="15">
        <f t="shared" ref="BN5:BN52" si="18">Q5</f>
        <v>2044.1377755497201</v>
      </c>
      <c r="BO5" s="56">
        <f t="shared" ref="BO5:BO52" si="19">R5</f>
        <v>2.5185242823715002</v>
      </c>
      <c r="BP5" s="56">
        <f t="shared" ref="BP5:BP52" si="20">S5</f>
        <v>3.3717765017720001</v>
      </c>
      <c r="BQ5" s="56">
        <f t="shared" ref="BQ5:BQ52" si="21">T5</f>
        <v>1.2411584176300001</v>
      </c>
      <c r="BR5" s="56">
        <f t="shared" ref="BR5:BR52" si="22">U5</f>
        <v>1.5562458622370001</v>
      </c>
      <c r="BS5" s="56">
        <f t="shared" ref="BS5:BS52" si="23">V5</f>
        <v>11.660328216613999</v>
      </c>
    </row>
    <row r="6" spans="1:71" x14ac:dyDescent="0.3">
      <c r="A6" s="17" t="s">
        <v>172</v>
      </c>
      <c r="B6" s="15">
        <f>rail!B5+nonpt!B5+ptagfire!B5+nonroad!B5+'onroad all'!AF5+cmv_c1c2!B5+'ptfire-rx'!B5+ptegu!B5+ptnonipm!B5+pt_oilgas!B5+np_oilgas!B5+rwc!B5+cmv_c3!B5+airports!B5+'ptfire-wild'!B5+np_solvents!B5</f>
        <v>1090920.3433791001</v>
      </c>
      <c r="C6" s="15">
        <f>rail!C5+nonpt!C5+ptagfire!C5++nonroad!C5+'onroad all'!BZ5+cmv_c1c2!BI5+'ptfire-rx'!C5+ptegu!C5+ptnonipm!C5+pt_oilgas!C5+np_oilgas!C5+rwc!C5+cmv_c3!BI5+livestock!B5+airports!C5+'ptfire-wild'!C5+fertilizer!B5+np_solvents!C5</f>
        <v>119218.2365954312</v>
      </c>
      <c r="D6" s="15">
        <f>rail!D5+nonpt!D5+ptagfire!D5++nonroad!D5+cmv_c1c2!D5+'ptfire-rx'!D5+ptegu!EA5+ptnonipm!D5+pt_oilgas!D5+np_oilgas!D5+rwc!D5+cmv_c3!D5+'onroad all'!EK5+airports!D5+'ptfire-wild'!D5+np_solvents!D5</f>
        <v>121885.43076404849</v>
      </c>
      <c r="E6" s="15">
        <f>rail!E5+nonpt!E5+ptagfire!E5++nonroad!E5+cmv_c1c2!E5+'ptfire-rx'!E5+ptegu!E5+ptnonipm!E5+pt_oilgas!E5+np_oilgas!E5+rwc!E5+cmv_c3!E5+afdust!BA5+'onroad all'!DD5+'onroad all'!EM5+airports!E5+'ptfire-wild'!E5+np_solvents!E5</f>
        <v>239601.21789662412</v>
      </c>
      <c r="F6" s="15">
        <f>rail!F5+nonpt!F5+ptagfire!F5++nonroad!F5+cmv_c1c2!F5+'ptfire-rx'!F5+ptegu!F5+ptnonipm!F5+pt_oilgas!F5+np_oilgas!F5+rwc!F5+cmv_c3!F5+afdust!BB5+'onroad all'!EM5+airports!F5+'ptfire-wild'!F5+np_solvents!F5</f>
        <v>134345.16758868718</v>
      </c>
      <c r="G6" s="15">
        <f>rail!G5+nonpt!G5+ptagfire!G5++nonroad!G5+'onroad all'!DU5+cmv_c1c2!G5+'ptfire-rx'!G5+ptegu!FM5+ptnonipm!G5+pt_oilgas!G5+np_oilgas!G5+rwc!G5+cmv_c3!G5+airports!G5+'ptfire-wild'!G5+np_solvents!G5</f>
        <v>49020.493731722192</v>
      </c>
      <c r="H6" s="15">
        <f>rail!H5+nonpt!H5+ptagfire!H5++nonroad!H5+'onroad all'!EG5+cmv_c1c2!H5+'ptfire-rx'!H5+ptegu!H5+ptnonipm!H5+pt_oilgas!H5+np_oilgas!H5+rwc!H5+cmv_c3!H5+livestock!C5+airports!H5+'ptfire-wild'!H5+np_solvents!H5</f>
        <v>228800.42616631987</v>
      </c>
      <c r="I6" s="15">
        <f>rail!AK5+nonpt!BK5+ptagfire!V5+nonroad!AK5+'onroad all'!H5+cmv_c1c2!O5+'ptfire-rx'!AO5+ptegu!BM5+ptnonipm!BX5+pt_oilgas!BL5+np_oilgas!AW5+rwc!AG5+cmv_c3!O5+livestock!U5+airports!AK5+'ptfire-wild'!AM5+np_solvents!AJ5</f>
        <v>5803.9456527497614</v>
      </c>
      <c r="J6" s="15">
        <f>rail!AQ5+nonpt!BQ5+ptagfire!Z5+nonroad!AP5+'onroad all'!P5+cmv_c1c2!T5+'ptfire-rx'!AS5+ptegu!BS5+ptnonipm!CD5+pt_oilgas!BR5+np_oilgas!BC5+rwc!AK5+cmv_c3!T5+livestock!X5+airports!AN5+'ptfire-wild'!AQ5+np_solvents!AN5</f>
        <v>2681.9749722453926</v>
      </c>
      <c r="K6" s="15">
        <f>rail!BJ5+nonpt!CU5+ptagfire!AJ5+nonroad!BH5+'onroad all'!BB5+cmv_c1c2!AO5+'ptfire-rx'!BE5+ptegu!CX5+ptnonipm!DP5+pt_oilgas!CV5+np_oilgas!CA5+rwc!AX5+cmv_c3!AP5+airports!BF5+'ptfire-wild'!BC5+np_solvents!BB5</f>
        <v>11360.043164594819</v>
      </c>
      <c r="L6" s="15">
        <f>rail!BY5+nonpt!DN5+ptagfire!AV5+nonroad!BT5+'onroad all'!BU5+cmv_c1c2!BF5+'ptfire-rx'!BS5+ptegu!DP5+ptnonipm!EK5+pt_oilgas!DO5+np_oilgas!CR5+rwc!BL5+cmv_c3!BF5+livestock!AP5+airports!BT5+'ptfire-wild'!BQ5+np_solvents!BN5</f>
        <v>8716.4253726367715</v>
      </c>
      <c r="M6" s="15">
        <f>rail!CA5+nonpt!DQ5+nonroad!BU5+'onroad all'!BY5+cmv_c1c2!BH5+'ptfire-rx'!BV5+ptegu!DS5+ptnonipm!EN5+pt_oilgas!DR5+np_oilgas!CT5+rwc!BN5+cmv_c3!BH5+airports!BV5+'ptfire-wild'!BT5+np_solvents!BP5+ptagfire!AX5</f>
        <v>1503.1343858475664</v>
      </c>
      <c r="N6" s="15">
        <f>rail!AJ5+nonpt!BH5+nonroad!AJ5+'onroad all'!G5+cmv_c1c2!M5+'ptfire-rx'!AL5+ptegu!BK5+ptnonipm!BU5+pt_oilgas!BJ5+np_oilgas!AV5+rwc!AF5+airports!AI5+cmv_c3!M5+'ptfire-wild'!AK5</f>
        <v>1855.1434402459629</v>
      </c>
      <c r="O6" s="15">
        <f>rail!AS5+nonpt!O5+ptagfire!AA5+nonroad!AR5+'onroad all'!Y5+cmv_c1c2!V5+'ptfire-rx'!AU5+ptegu!BX5+ptnonipm!CI5+pt_oilgas!BW5+np_oilgas!BF5+rwc!AM5+airports!AP5+cmv_c3!V5+'ptfire-wild'!AS5</f>
        <v>1617.954102641133</v>
      </c>
      <c r="P6" s="15">
        <f>rail!AA5+nonroad!AD5+'onroad all'!AJ5+'onroad all'!AK5+'onroad all'!AL5+'onroad all'!AM5+'onroad all'!AN5+'onroad all'!AO5+ptnonipm!BI5+SUM(airports!AS5:AX5)+SUM(cmv_c1c2!AC5:AH5)+SUM(cmv_c3!AC5:AH5)</f>
        <v>1733.3432903074699</v>
      </c>
      <c r="Q6" s="15">
        <f>rail!AB5+nonroad!AE5+'onroad all'!AK5+'onroad all'!AL5+'onroad all'!AM5+'onroad all'!AN5+'onroad all'!AO5+ptnonipm!BJ5+SUM(airports!AT5:AX5)+SUM(cmv_c1c2!AD5:AH5)+SUM(cmv_c3!AD5:AH5)</f>
        <v>1647.7776486150365</v>
      </c>
      <c r="R6" s="56">
        <f>rail!N5+nonpt!S5+nonroad!R5+'onroad all'!AB5+ptegu!T5+ptnonipm!T5+pt_oilgas!S5+np_oilgas!Q5+SUM(cmv_c1c2!Z5:AA5)+SUM(cmv_c3!Z5:AA5)</f>
        <v>0.25023870194040937</v>
      </c>
      <c r="S6" s="56">
        <f>rail!K5+nonpt!L5+nonroad!U5+'onroad all'!M5+ptegu!L5+ptnonipm!L5+pt_oilgas!K5+np_oilgas!K5+SUM(cmv_c1c2!R5:S5)+SUM(cmv_c3!R5:S5)</f>
        <v>0.34224757617780555</v>
      </c>
      <c r="T6" s="56">
        <f>nonpt!P5+ptegu!P5+ptnonipm!P5+pt_oilgas!O5+np_oilgas!N5+rwc!M5+SUM(cmv_c1c2!W5:X5)+SUM(cmv_c3!W5:X5)</f>
        <v>0.13952762624333898</v>
      </c>
      <c r="U6" s="56">
        <f>rail!S5+nonpt!AH5+nonroad!T5+'onroad all'!CB5+ptegu!AH5+ptnonipm!AL5+pt_oilgas!AG5+np_oilgas!AA5+rwc!R5+SUM(cmv_c1c2!BJ5:BK5)+SUM(cmv_c3!BJ5:BK5)</f>
        <v>0.93735264890108949</v>
      </c>
      <c r="V6" s="56">
        <f>rail!Q5+nonpt!AD5+nonroad!S5+'onroad all'!BS5+'onroad all'!BT5+ptegu!AD5+ptnonipm!AH5+pt_oilgas!AC5+np_oilgas!W5+rwc!P5+SUM(cmv_c1c2!BD5:BE5)+SUM(cmv_c3!BD5:BE5)</f>
        <v>11.747251977954155</v>
      </c>
      <c r="W6" s="56">
        <f>nonpt!CS5+ptegu!BB5+ptnonipm!Z5</f>
        <v>0.4966723135154234</v>
      </c>
      <c r="X6" s="63" t="s">
        <v>170</v>
      </c>
      <c r="AA6" s="17" t="s">
        <v>172</v>
      </c>
      <c r="AB6" s="15">
        <f>B6+beis!H5</f>
        <v>1190275.3086291</v>
      </c>
      <c r="AC6" s="15">
        <f t="shared" si="2"/>
        <v>119218.2365954312</v>
      </c>
      <c r="AD6" s="15">
        <f>D6+beis!T5</f>
        <v>147256.11023006251</v>
      </c>
      <c r="AE6" s="15">
        <f t="shared" si="3"/>
        <v>239601.21789662412</v>
      </c>
      <c r="AF6" s="15">
        <f t="shared" si="4"/>
        <v>134345.16758868718</v>
      </c>
      <c r="AG6" s="15">
        <f t="shared" si="5"/>
        <v>49020.493731722192</v>
      </c>
      <c r="AH6" s="15">
        <f>H6+beis!Z5</f>
        <v>1485680.8803863199</v>
      </c>
      <c r="AI6" s="15">
        <f>I6+beis!E5</f>
        <v>16380.285722749661</v>
      </c>
      <c r="AJ6" s="15">
        <f t="shared" si="6"/>
        <v>2681.9749722453926</v>
      </c>
      <c r="AK6" s="15">
        <f>K6+beis!N5</f>
        <v>25564.90036059482</v>
      </c>
      <c r="AL6" s="15">
        <f>L6+beis!R5</f>
        <v>70321.472139736768</v>
      </c>
      <c r="AM6" s="15">
        <f t="shared" si="7"/>
        <v>1503.1343858475664</v>
      </c>
      <c r="AN6" s="15">
        <f t="shared" si="8"/>
        <v>1855.1434402459629</v>
      </c>
      <c r="AO6" s="15">
        <f t="shared" si="9"/>
        <v>1617.954102641133</v>
      </c>
      <c r="AP6" s="15">
        <f t="shared" si="10"/>
        <v>1733.3432903074699</v>
      </c>
      <c r="AQ6" s="15">
        <f t="shared" si="11"/>
        <v>1647.7776486150365</v>
      </c>
      <c r="AR6" s="56">
        <f t="shared" si="12"/>
        <v>0.25023870194040937</v>
      </c>
      <c r="AS6" s="56">
        <f t="shared" si="13"/>
        <v>0.34224757617780555</v>
      </c>
      <c r="AT6" s="56">
        <f t="shared" si="14"/>
        <v>0.13952762624333898</v>
      </c>
      <c r="AU6" s="56">
        <f t="shared" si="15"/>
        <v>0.93735264890108949</v>
      </c>
      <c r="AV6" s="56">
        <f t="shared" si="16"/>
        <v>11.747251977954155</v>
      </c>
      <c r="AX6" s="17" t="s">
        <v>172</v>
      </c>
      <c r="AY6" s="15">
        <f>B6-'ptfire-rx'!B5-'ptfire-wild'!B5</f>
        <v>507333.99664310011</v>
      </c>
      <c r="AZ6" s="15">
        <f>C6-'ptfire-rx'!C5-'ptfire-wild'!C5</f>
        <v>115094.5195254312</v>
      </c>
      <c r="BA6" s="15">
        <f>D6-'ptfire-rx'!D5-'ptfire-wild'!D5</f>
        <v>112663.9000420485</v>
      </c>
      <c r="BB6" s="15">
        <f>E6-'ptfire-rx'!E5-'ptfire-wild'!E5</f>
        <v>149367.12636862413</v>
      </c>
      <c r="BC6" s="15">
        <f>F6-'ptfire-rx'!F5-'ptfire-wild'!F5</f>
        <v>48892.394197687187</v>
      </c>
      <c r="BD6" s="15">
        <f>G6-'ptfire-rx'!G5-'ptfire-wild'!G5</f>
        <v>43881.646871722194</v>
      </c>
      <c r="BE6" s="15">
        <f>H6-'ptfire-rx'!H5-'ptfire-wild'!H5</f>
        <v>125104.25363231987</v>
      </c>
      <c r="BF6" s="15">
        <f>I6-'ptfire-rx'!AO5-'ptfire-wild'!AM5</f>
        <v>2332.12116631958</v>
      </c>
      <c r="BG6" s="15">
        <f>J6-'ptfire-rx'!AS5-'ptfire-wild'!AQ5</f>
        <v>1136.4052571267775</v>
      </c>
      <c r="BH6" s="15">
        <f>K6-'ptfire-rx'!BE5-'ptfire-wild'!BC5</f>
        <v>2307.0831579729183</v>
      </c>
      <c r="BI6" s="15">
        <f>L6-'ptfire-rx'!BS5-'ptfire-wild'!BQ5</f>
        <v>3391.8686724139393</v>
      </c>
      <c r="BJ6" s="15">
        <f>M6-'ptfire-rx'!BV5-'ptfire-wild'!BT5</f>
        <v>273.7126542152111</v>
      </c>
      <c r="BK6" s="15">
        <f>N6-'ptfire-rx'!AL5-'ptfire-wild'!AK5</f>
        <v>124.38056993135677</v>
      </c>
      <c r="BL6" s="15">
        <f>O6-'ptfire-rx'!AU5-'ptfire-wild'!AS5</f>
        <v>251.53173115046135</v>
      </c>
      <c r="BM6" s="15">
        <f t="shared" si="17"/>
        <v>1733.3432903074699</v>
      </c>
      <c r="BN6" s="15">
        <f t="shared" si="18"/>
        <v>1647.7776486150365</v>
      </c>
      <c r="BO6" s="56">
        <f t="shared" si="19"/>
        <v>0.25023870194040937</v>
      </c>
      <c r="BP6" s="56">
        <f t="shared" si="20"/>
        <v>0.34224757617780555</v>
      </c>
      <c r="BQ6" s="56">
        <f t="shared" si="21"/>
        <v>0.13952762624333898</v>
      </c>
      <c r="BR6" s="56">
        <f t="shared" si="22"/>
        <v>0.93735264890108949</v>
      </c>
      <c r="BS6" s="56">
        <f t="shared" si="23"/>
        <v>11.747251977954155</v>
      </c>
    </row>
    <row r="7" spans="1:71" x14ac:dyDescent="0.3">
      <c r="A7" s="17" t="s">
        <v>173</v>
      </c>
      <c r="B7" s="15">
        <f>rail!B6+nonpt!B6+ptagfire!B6+nonroad!B6+'onroad all'!AF6+cmv_c1c2!B6+'ptfire-rx'!B6+ptegu!B6+ptnonipm!B6+pt_oilgas!B6+np_oilgas!B6+rwc!B6+cmv_c3!B6+airports!B6+'ptfire-wild'!B6+np_solvents!B6</f>
        <v>10424935.393187949</v>
      </c>
      <c r="C7" s="15">
        <f>rail!C6+nonpt!C6+ptagfire!C6++nonroad!C6+'onroad all'!BZ6+cmv_c1c2!BI6+'ptfire-rx'!C6+ptegu!C6+ptnonipm!C6+pt_oilgas!C6+np_oilgas!C6+rwc!C6+cmv_c3!BI6+livestock!B6+airports!C6+'ptfire-wild'!C6+fertilizer!B6+np_solvents!C6</f>
        <v>499206.86950559146</v>
      </c>
      <c r="D7" s="15">
        <f>rail!D6+nonpt!D6+ptagfire!D6++nonroad!D6+cmv_c1c2!D6+'ptfire-rx'!D6+ptegu!EA6+ptnonipm!D6+pt_oilgas!D6+np_oilgas!D6+rwc!D6+cmv_c3!D6+'onroad all'!EK6+airports!D6+'ptfire-wild'!D6+np_solvents!D6</f>
        <v>440087.63262374204</v>
      </c>
      <c r="E7" s="15">
        <f>rail!E6+nonpt!E6+ptagfire!E6++nonroad!E6+cmv_c1c2!E6+'ptfire-rx'!E6+ptegu!E6+ptnonipm!E6+pt_oilgas!E6+np_oilgas!E6+rwc!E6+cmv_c3!E6+afdust!BA6+'onroad all'!DD6+'onroad all'!EM6+airports!E6+'ptfire-wild'!E6+np_solvents!E6</f>
        <v>2181683.344779796</v>
      </c>
      <c r="F7" s="15">
        <f>rail!F6+nonpt!F6+ptagfire!F6++nonroad!F6+cmv_c1c2!F6+'ptfire-rx'!F6+ptegu!F6+ptnonipm!F6+pt_oilgas!F6+np_oilgas!F6+rwc!F6+cmv_c3!F6+afdust!BB6+'onroad all'!EM6+airports!F6+'ptfire-wild'!F6+np_solvents!F6</f>
        <v>1278937.851457506</v>
      </c>
      <c r="G7" s="15">
        <f>rail!G6+nonpt!G6+ptagfire!G6++nonroad!G6+'onroad all'!DU6+cmv_c1c2!G6+'ptfire-rx'!G6+ptegu!FM6+ptnonipm!G6+pt_oilgas!G6+np_oilgas!G6+rwc!G6+cmv_c3!G6+airports!G6+'ptfire-wild'!G6+np_solvents!G6</f>
        <v>96220.110771976528</v>
      </c>
      <c r="H7" s="15">
        <f>rail!H6+nonpt!H6+ptagfire!H6++nonroad!H6+'onroad all'!EG6+cmv_c1c2!H6+'ptfire-rx'!H6+ptegu!H6+ptnonipm!H6+pt_oilgas!H6+np_oilgas!H6+rwc!H6+cmv_c3!H6+livestock!C6+airports!H6+'ptfire-wild'!H6+np_solvents!H6</f>
        <v>2930034.6572732204</v>
      </c>
      <c r="I7" s="15">
        <f>rail!AK6+nonpt!BK6+ptagfire!V6+nonroad!AK6+'onroad all'!H6+cmv_c1c2!O6+'ptfire-rx'!AO6+ptegu!BM6+ptnonipm!BX6+pt_oilgas!BL6+np_oilgas!AW6+rwc!AG6+cmv_c3!O6+livestock!U6+airports!AK6+'ptfire-wild'!AM6+np_solvents!AJ6</f>
        <v>61418.730048002581</v>
      </c>
      <c r="J7" s="15">
        <f>rail!AQ6+nonpt!BQ6+ptagfire!Z6+nonroad!AP6+'onroad all'!P6+cmv_c1c2!T6+'ptfire-rx'!AS6+ptegu!BS6+ptnonipm!CD6+pt_oilgas!BR6+np_oilgas!BC6+rwc!AK6+cmv_c3!T6+livestock!X6+airports!AN6+'ptfire-wild'!AQ6+np_solvents!AN6</f>
        <v>20005.622146162736</v>
      </c>
      <c r="K7" s="15">
        <f>rail!BJ6+nonpt!CU6+ptagfire!AJ6+nonroad!BH6+'onroad all'!BB6+cmv_c1c2!AO6+'ptfire-rx'!BE6+ptegu!CX6+ptnonipm!DP6+pt_oilgas!CV6+np_oilgas!CA6+rwc!AX6+cmv_c3!AP6+airports!BF6+'ptfire-wild'!BC6+np_solvents!BB6</f>
        <v>89015.478861892858</v>
      </c>
      <c r="L7" s="15">
        <f>rail!BY6+nonpt!DN6+ptagfire!AV6+nonroad!BT6+'onroad all'!BU6+cmv_c1c2!BF6+'ptfire-rx'!BS6+ptegu!DP6+ptnonipm!EK6+pt_oilgas!DO6+np_oilgas!CR6+rwc!BL6+cmv_c3!BF6+livestock!AP6+airports!BT6+'ptfire-wild'!BQ6+np_solvents!BN6</f>
        <v>81934.992081088552</v>
      </c>
      <c r="M7" s="15">
        <f>rail!CA6+nonpt!DQ6+nonroad!BU6+'onroad all'!BY6+cmv_c1c2!BH6+'ptfire-rx'!BV6+ptegu!DS6+ptnonipm!EN6+pt_oilgas!DR6+np_oilgas!CT6+rwc!BN6+cmv_c3!BH6+airports!BV6+'ptfire-wild'!BT6+np_solvents!BP6+ptagfire!AX6</f>
        <v>20257.244934896262</v>
      </c>
      <c r="N7" s="15">
        <f>rail!AJ6+nonpt!BH6+nonroad!AJ6+'onroad all'!G6+cmv_c1c2!M6+'ptfire-rx'!AL6+ptegu!BK6+ptnonipm!BU6+pt_oilgas!BJ6+np_oilgas!AV6+rwc!AF6+airports!AI6+cmv_c3!M6+'ptfire-wild'!AK6</f>
        <v>16572.679440310894</v>
      </c>
      <c r="O7" s="15">
        <f>rail!AS6+nonpt!O6+ptagfire!AA6+nonroad!AR6+'onroad all'!Y6+cmv_c1c2!V6+'ptfire-rx'!AU6+ptegu!BX6+ptnonipm!CI6+pt_oilgas!BW6+np_oilgas!BF6+rwc!AM6+airports!AP6+cmv_c3!V6+'ptfire-wild'!AS6</f>
        <v>9815.7335741163788</v>
      </c>
      <c r="P7" s="15">
        <f>rail!AA6+nonroad!AD6+'onroad all'!AJ6+'onroad all'!AK6+'onroad all'!AL6+'onroad all'!AM6+'onroad all'!AN6+'onroad all'!AO6+ptnonipm!BI6+SUM(airports!AS6:AX6)+SUM(cmv_c1c2!AC6:AH6)+SUM(cmv_c3!AC6:AH6)</f>
        <v>6471.5104042842195</v>
      </c>
      <c r="Q7" s="15">
        <f>rail!AB6+nonroad!AE6+'onroad all'!AK6+'onroad all'!AL6+'onroad all'!AM6+'onroad all'!AN6+'onroad all'!AO6+ptnonipm!BJ6+SUM(airports!AT6:AX6)+SUM(cmv_c1c2!AD6:AH6)+SUM(cmv_c3!AD6:AH6)</f>
        <v>5961.859052310132</v>
      </c>
      <c r="R7" s="56">
        <f>rail!N6+nonpt!S6+nonroad!R6+'onroad all'!AB6+ptegu!T6+ptnonipm!T6+pt_oilgas!S6+np_oilgas!Q6+SUM(cmv_c1c2!Z6:AA6)+SUM(cmv_c3!Z6:AA6)</f>
        <v>0.42229011271575423</v>
      </c>
      <c r="S7" s="56">
        <f>rail!K6+nonpt!L6+nonroad!U6+'onroad all'!M6+ptegu!L6+ptnonipm!L6+pt_oilgas!K6+np_oilgas!K6+SUM(cmv_c1c2!R6:S6)+SUM(cmv_c3!R6:S6)</f>
        <v>0.54219614135219996</v>
      </c>
      <c r="T7" s="56">
        <f>nonpt!P6+ptegu!P6+ptnonipm!P6+pt_oilgas!O6+np_oilgas!N6+rwc!M6+SUM(cmv_c1c2!W6:X6)+SUM(cmv_c3!W6:X6)</f>
        <v>0.53536865097640596</v>
      </c>
      <c r="U7" s="56">
        <f>rail!S6+nonpt!AH6+nonroad!T6+'onroad all'!CB6+ptegu!AH6+ptnonipm!AL6+pt_oilgas!AG6+np_oilgas!AA6+rwc!R6+SUM(cmv_c1c2!BJ6:BK6)+SUM(cmv_c3!BJ6:BK6)</f>
        <v>18.609487093495034</v>
      </c>
      <c r="V7" s="56">
        <f>rail!Q6+nonpt!AD6+nonroad!S6+'onroad all'!BS6+'onroad all'!BT6+ptegu!AD6+ptnonipm!AH6+pt_oilgas!AC6+np_oilgas!W6+rwc!P6+SUM(cmv_c1c2!BD6:BE6)+SUM(cmv_c3!BD6:BE6)</f>
        <v>14.197317999355903</v>
      </c>
      <c r="W7" s="56">
        <f>nonpt!CS6+ptegu!BB6+ptnonipm!Z6</f>
        <v>0.85876121236952885</v>
      </c>
      <c r="X7" s="63"/>
      <c r="AA7" s="17" t="s">
        <v>173</v>
      </c>
      <c r="AB7" s="15">
        <f>B7+beis!H6</f>
        <v>10632947.851817949</v>
      </c>
      <c r="AC7" s="15">
        <f t="shared" si="2"/>
        <v>499206.86950559146</v>
      </c>
      <c r="AD7" s="15">
        <f>D7+beis!T6</f>
        <v>479319.38333574205</v>
      </c>
      <c r="AE7" s="15">
        <f t="shared" si="3"/>
        <v>2181683.344779796</v>
      </c>
      <c r="AF7" s="15">
        <f t="shared" si="4"/>
        <v>1278937.851457506</v>
      </c>
      <c r="AG7" s="15">
        <f t="shared" si="5"/>
        <v>96220.110771976528</v>
      </c>
      <c r="AH7" s="15">
        <f>H7+beis!Z6</f>
        <v>4552142.1465032203</v>
      </c>
      <c r="AI7" s="15">
        <f>I7+beis!E6</f>
        <v>86384.929811002585</v>
      </c>
      <c r="AJ7" s="15">
        <f t="shared" si="6"/>
        <v>20005.622146162736</v>
      </c>
      <c r="AK7" s="15">
        <f>K7+beis!N6</f>
        <v>126160.85497189275</v>
      </c>
      <c r="AL7" s="15">
        <f>L7+beis!R6</f>
        <v>211911.81680838755</v>
      </c>
      <c r="AM7" s="15">
        <f t="shared" si="7"/>
        <v>20257.244934896262</v>
      </c>
      <c r="AN7" s="15">
        <f t="shared" si="8"/>
        <v>16572.679440310894</v>
      </c>
      <c r="AO7" s="15">
        <f t="shared" si="9"/>
        <v>9815.7335741163788</v>
      </c>
      <c r="AP7" s="15">
        <f t="shared" si="10"/>
        <v>6471.5104042842195</v>
      </c>
      <c r="AQ7" s="15">
        <f t="shared" si="11"/>
        <v>5961.859052310132</v>
      </c>
      <c r="AR7" s="56">
        <f t="shared" si="12"/>
        <v>0.42229011271575423</v>
      </c>
      <c r="AS7" s="56">
        <f t="shared" si="13"/>
        <v>0.54219614135219996</v>
      </c>
      <c r="AT7" s="56">
        <f t="shared" si="14"/>
        <v>0.53536865097640596</v>
      </c>
      <c r="AU7" s="56">
        <f t="shared" si="15"/>
        <v>18.609487093495034</v>
      </c>
      <c r="AV7" s="56">
        <f t="shared" si="16"/>
        <v>14.197317999355903</v>
      </c>
      <c r="AX7" s="17" t="s">
        <v>173</v>
      </c>
      <c r="AY7" s="15">
        <f>B7-'ptfire-rx'!B6-'ptfire-wild'!B6</f>
        <v>1894037.3874279503</v>
      </c>
      <c r="AZ7" s="15">
        <f>C7-'ptfire-rx'!C6-'ptfire-wild'!C6</f>
        <v>415998.55716559145</v>
      </c>
      <c r="BA7" s="15">
        <f>D7-'ptfire-rx'!D6-'ptfire-wild'!D6</f>
        <v>365845.10992974206</v>
      </c>
      <c r="BB7" s="15">
        <f>E7-'ptfire-rx'!E6-'ptfire-wild'!E6</f>
        <v>332343.31472779601</v>
      </c>
      <c r="BC7" s="15">
        <f>F7-'ptfire-rx'!F6-'ptfire-wild'!F6</f>
        <v>124773.02410650579</v>
      </c>
      <c r="BD7" s="15">
        <f>G7-'ptfire-rx'!G6-'ptfire-wild'!G6</f>
        <v>18889.376755976526</v>
      </c>
      <c r="BE7" s="15">
        <f>H7-'ptfire-rx'!H6-'ptfire-wild'!H6</f>
        <v>582623.21086322004</v>
      </c>
      <c r="BF7" s="15">
        <f>I7-'ptfire-rx'!AO6-'ptfire-wild'!AM6</f>
        <v>8383.1020551976835</v>
      </c>
      <c r="BG7" s="15">
        <f>J7-'ptfire-rx'!AS6-'ptfire-wild'!AQ6</f>
        <v>5765.7461977153416</v>
      </c>
      <c r="BH7" s="15">
        <f>K7-'ptfire-rx'!BE6-'ptfire-wild'!BC6</f>
        <v>9525.3169784091006</v>
      </c>
      <c r="BI7" s="15">
        <f>L7-'ptfire-rx'!BS6-'ptfire-wild'!BQ6</f>
        <v>9026.5930414223112</v>
      </c>
      <c r="BJ7" s="15">
        <f>M7-'ptfire-rx'!BV6-'ptfire-wild'!BT6</f>
        <v>983.7810453646598</v>
      </c>
      <c r="BK7" s="15">
        <f>N7-'ptfire-rx'!AL6-'ptfire-wild'!AK6</f>
        <v>370.8640346754346</v>
      </c>
      <c r="BL7" s="15">
        <f>O7-'ptfire-rx'!AU6-'ptfire-wild'!AS6</f>
        <v>1208.5190260627551</v>
      </c>
      <c r="BM7" s="15">
        <f t="shared" si="17"/>
        <v>6471.5104042842195</v>
      </c>
      <c r="BN7" s="15">
        <f t="shared" si="18"/>
        <v>5961.859052310132</v>
      </c>
      <c r="BO7" s="56">
        <f t="shared" si="19"/>
        <v>0.42229011271575423</v>
      </c>
      <c r="BP7" s="56">
        <f t="shared" si="20"/>
        <v>0.54219614135219996</v>
      </c>
      <c r="BQ7" s="56">
        <f t="shared" si="21"/>
        <v>0.53536865097640596</v>
      </c>
      <c r="BR7" s="56">
        <f t="shared" si="22"/>
        <v>18.609487093495034</v>
      </c>
      <c r="BS7" s="56">
        <f t="shared" si="23"/>
        <v>14.197317999355903</v>
      </c>
    </row>
    <row r="8" spans="1:71" x14ac:dyDescent="0.3">
      <c r="A8" s="17" t="s">
        <v>174</v>
      </c>
      <c r="B8" s="15">
        <f>rail!B7+nonpt!B7+ptagfire!B7+nonroad!B7+'onroad all'!AF7+cmv_c1c2!B7+'ptfire-rx'!B7+ptegu!B7+ptnonipm!B7+pt_oilgas!B7+np_oilgas!B7+rwc!B7+cmv_c3!B7+airports!B7+'ptfire-wild'!B7+np_solvents!B7</f>
        <v>879197.8476021</v>
      </c>
      <c r="C8" s="15">
        <f>rail!C7+nonpt!C7+ptagfire!C7++nonroad!C7+'onroad all'!BZ7+cmv_c1c2!BI7+'ptfire-rx'!C7+ptegu!C7+ptnonipm!C7+pt_oilgas!C7+np_oilgas!C7+rwc!C7+cmv_c3!BI7+livestock!B7+airports!C7+'ptfire-wild'!C7+fertilizer!B7+np_solvents!C7</f>
        <v>116860.6771677556</v>
      </c>
      <c r="D8" s="15">
        <f>rail!D7+nonpt!D7+ptagfire!D7++nonroad!D7+cmv_c1c2!D7+'ptfire-rx'!D7+ptegu!EA7+ptnonipm!D7+pt_oilgas!D7+np_oilgas!D7+rwc!D7+cmv_c3!D7+'onroad all'!EK7+airports!D7+'ptfire-wild'!D7+np_solvents!D7</f>
        <v>145159.20005357507</v>
      </c>
      <c r="E8" s="15">
        <f>rail!E7+nonpt!E7+ptagfire!E7++nonroad!E7+cmv_c1c2!E7+'ptfire-rx'!E7+ptegu!E7+ptnonipm!E7+pt_oilgas!E7+np_oilgas!E7+rwc!E7+cmv_c3!E7+afdust!BA7+'onroad all'!DD7+'onroad all'!EM7+airports!E7+'ptfire-wild'!E7+np_solvents!E7</f>
        <v>217793.62156952891</v>
      </c>
      <c r="F8" s="15">
        <f>rail!F7+nonpt!F7+ptagfire!F7++nonroad!F7+cmv_c1c2!F7+'ptfire-rx'!F7+ptegu!F7+ptnonipm!F7+pt_oilgas!F7+np_oilgas!F7+rwc!F7+cmv_c3!F7+afdust!BB7+'onroad all'!EM7+airports!F7+'ptfire-wild'!F7+np_solvents!F7</f>
        <v>73546.825752039891</v>
      </c>
      <c r="G8" s="15">
        <f>rail!G7+nonpt!G7+ptagfire!G7++nonroad!G7+'onroad all'!DU7+cmv_c1c2!G7+'ptfire-rx'!G7+ptegu!FM7+ptnonipm!G7+pt_oilgas!G7+np_oilgas!G7+rwc!G7+cmv_c3!G7+airports!G7+'ptfire-wild'!G7+np_solvents!G7</f>
        <v>15692.345856687301</v>
      </c>
      <c r="H8" s="15">
        <f>rail!H7+nonpt!H7+ptagfire!H7++nonroad!H7+'onroad all'!EG7+cmv_c1c2!H7+'ptfire-rx'!H7+ptegu!H7+ptnonipm!H7+pt_oilgas!H7+np_oilgas!H7+rwc!H7+cmv_c3!H7+livestock!C7+airports!H7+'ptfire-wild'!H7+np_solvents!H7</f>
        <v>272805.38495062001</v>
      </c>
      <c r="I8" s="15">
        <f>rail!AK7+nonpt!BK7+ptagfire!V7+nonroad!AK7+'onroad all'!H7+cmv_c1c2!O7+'ptfire-rx'!AO7+ptegu!BM7+ptnonipm!BX7+pt_oilgas!BL7+np_oilgas!AW7+rwc!AG7+cmv_c3!O7+livestock!U7+airports!AK7+'ptfire-wild'!AM7+np_solvents!AJ7</f>
        <v>4573.5839495944692</v>
      </c>
      <c r="J8" s="15">
        <f>rail!AQ7+nonpt!BQ7+ptagfire!Z7+nonroad!AP7+'onroad all'!P7+cmv_c1c2!T7+'ptfire-rx'!AS7+ptegu!BS7+ptnonipm!CD7+pt_oilgas!BR7+np_oilgas!BC7+rwc!AK7+cmv_c3!T7+livestock!X7+airports!AN7+'ptfire-wild'!AQ7+np_solvents!AN7</f>
        <v>2616.0660231916067</v>
      </c>
      <c r="K8" s="15">
        <f>rail!BJ7+nonpt!CU7+ptagfire!AJ7+nonroad!BH7+'onroad all'!BB7+cmv_c1c2!AO7+'ptfire-rx'!BE7+ptegu!CX7+ptnonipm!DP7+pt_oilgas!CV7+np_oilgas!CA7+rwc!AX7+cmv_c3!AP7+airports!BF7+'ptfire-wild'!BC7+np_solvents!BB7</f>
        <v>8752.5974037513915</v>
      </c>
      <c r="L8" s="15">
        <f>rail!BY7+nonpt!DN7+ptagfire!AV7+nonroad!BT7+'onroad all'!BU7+cmv_c1c2!BF7+'ptfire-rx'!BS7+ptegu!DP7+ptnonipm!EK7+pt_oilgas!DO7+np_oilgas!CR7+rwc!BL7+cmv_c3!BF7+livestock!AP7+airports!BT7+'ptfire-wild'!BQ7+np_solvents!BN7</f>
        <v>5503.4983313415878</v>
      </c>
      <c r="M8" s="15">
        <f>rail!CA7+nonpt!DQ7+nonroad!BU7+'onroad all'!BY7+cmv_c1c2!BH7+'ptfire-rx'!BV7+ptegu!DS7+ptnonipm!EN7+pt_oilgas!DR7+np_oilgas!CT7+rwc!BN7+cmv_c3!BH7+airports!BV7+'ptfire-wild'!BT7+np_solvents!BP7+ptagfire!AX7</f>
        <v>1056.6220600343875</v>
      </c>
      <c r="N8" s="15">
        <f>rail!AJ7+nonpt!BH7+nonroad!AJ7+'onroad all'!G7+cmv_c1c2!M7+'ptfire-rx'!AL7+ptegu!BK7+ptnonipm!BU7+pt_oilgas!BJ7+np_oilgas!AV7+rwc!AF7+airports!AI7+cmv_c3!M7+'ptfire-wild'!AK7</f>
        <v>1003.6285416184098</v>
      </c>
      <c r="O8" s="15">
        <f>rail!AS7+nonpt!O7+ptagfire!AA7+nonroad!AR7+'onroad all'!Y7+cmv_c1c2!V7+'ptfire-rx'!AU7+ptegu!BX7+ptnonipm!CI7+pt_oilgas!BW7+np_oilgas!BF7+rwc!AM7+airports!AP7+cmv_c3!V7+'ptfire-wild'!AS7</f>
        <v>613.30357769703278</v>
      </c>
      <c r="P8" s="15">
        <f>rail!AA7+nonroad!AD7+'onroad all'!AJ7+'onroad all'!AK7+'onroad all'!AL7+'onroad all'!AM7+'onroad all'!AN7+'onroad all'!AO7+ptnonipm!BI7+SUM(airports!AS7:AX7)+SUM(cmv_c1c2!AC7:AH7)+SUM(cmv_c3!AC7:AH7)</f>
        <v>1479.8776297154536</v>
      </c>
      <c r="Q8" s="15">
        <f>rail!AB7+nonroad!AE7+'onroad all'!AK7+'onroad all'!AL7+'onroad all'!AM7+'onroad all'!AN7+'onroad all'!AO7+ptnonipm!BJ7+SUM(airports!AT7:AX7)+SUM(cmv_c1c2!AD7:AH7)+SUM(cmv_c3!AD7:AH7)</f>
        <v>1396.6055887461785</v>
      </c>
      <c r="R8" s="56">
        <f>rail!N7+nonpt!S7+nonroad!R7+'onroad all'!AB7+ptegu!T7+ptnonipm!T7+pt_oilgas!S7+np_oilgas!Q7+SUM(cmv_c1c2!Z7:AA7)+SUM(cmv_c3!Z7:AA7)</f>
        <v>0.43892096018290699</v>
      </c>
      <c r="S8" s="56">
        <f>rail!K7+nonpt!L7+nonroad!U7+'onroad all'!M7+ptegu!L7+ptnonipm!L7+pt_oilgas!K7+np_oilgas!K7+SUM(cmv_c1c2!R7:S7)+SUM(cmv_c3!R7:S7)</f>
        <v>0.63787435309679996</v>
      </c>
      <c r="T8" s="56">
        <f>nonpt!P7+ptegu!P7+ptnonipm!P7+pt_oilgas!O7+np_oilgas!N7+rwc!M7+SUM(cmv_c1c2!W7:X7)+SUM(cmv_c3!W7:X7)</f>
        <v>8.6380248432600004E-2</v>
      </c>
      <c r="U8" s="56">
        <f>rail!S7+nonpt!AH7+nonroad!T7+'onroad all'!CB7+ptegu!AH7+ptnonipm!AL7+pt_oilgas!AG7+np_oilgas!AA7+rwc!R7+SUM(cmv_c1c2!BJ7:BK7)+SUM(cmv_c3!BJ7:BK7)</f>
        <v>3.4844228287169998</v>
      </c>
      <c r="V8" s="56">
        <f>rail!Q7+nonpt!AD7+nonroad!S7+'onroad all'!BS7+'onroad all'!BT7+ptegu!AD7+ptnonipm!AH7+pt_oilgas!AC7+np_oilgas!W7+rwc!P7+SUM(cmv_c1c2!BD7:BE7)+SUM(cmv_c3!BD7:BE7)</f>
        <v>7.6718539987437007</v>
      </c>
      <c r="W8" s="56">
        <f>nonpt!CS7+ptegu!BB7+ptnonipm!Z7</f>
        <v>0.57164780820000005</v>
      </c>
      <c r="X8" s="63"/>
      <c r="AA8" s="17" t="s">
        <v>174</v>
      </c>
      <c r="AB8" s="15">
        <f>B8+beis!H7</f>
        <v>939274.30515909998</v>
      </c>
      <c r="AC8" s="15">
        <f t="shared" si="2"/>
        <v>116860.6771677556</v>
      </c>
      <c r="AD8" s="15">
        <f>D8+beis!T7</f>
        <v>164051.17283557658</v>
      </c>
      <c r="AE8" s="15">
        <f t="shared" si="3"/>
        <v>217793.62156952891</v>
      </c>
      <c r="AF8" s="15">
        <f t="shared" si="4"/>
        <v>73546.825752039891</v>
      </c>
      <c r="AG8" s="15">
        <f t="shared" si="5"/>
        <v>15692.345856687301</v>
      </c>
      <c r="AH8" s="15">
        <f>H8+beis!Z7</f>
        <v>632332.63799061906</v>
      </c>
      <c r="AI8" s="15">
        <f>I8+beis!E7</f>
        <v>11443.77302619446</v>
      </c>
      <c r="AJ8" s="15">
        <f t="shared" si="6"/>
        <v>2616.0660231916067</v>
      </c>
      <c r="AK8" s="15">
        <f>K8+beis!N7</f>
        <v>18749.502345251381</v>
      </c>
      <c r="AL8" s="15">
        <f>L8+beis!R7</f>
        <v>42019.12139435159</v>
      </c>
      <c r="AM8" s="15">
        <f t="shared" si="7"/>
        <v>1056.6220600343875</v>
      </c>
      <c r="AN8" s="15">
        <f t="shared" si="8"/>
        <v>1003.6285416184098</v>
      </c>
      <c r="AO8" s="15">
        <f t="shared" si="9"/>
        <v>613.30357769703278</v>
      </c>
      <c r="AP8" s="15">
        <f t="shared" si="10"/>
        <v>1479.8776297154536</v>
      </c>
      <c r="AQ8" s="15">
        <f t="shared" si="11"/>
        <v>1396.6055887461785</v>
      </c>
      <c r="AR8" s="56">
        <f t="shared" si="12"/>
        <v>0.43892096018290699</v>
      </c>
      <c r="AS8" s="56">
        <f t="shared" si="13"/>
        <v>0.63787435309679996</v>
      </c>
      <c r="AT8" s="56">
        <f t="shared" si="14"/>
        <v>8.6380248432600004E-2</v>
      </c>
      <c r="AU8" s="56">
        <f t="shared" si="15"/>
        <v>3.4844228287169998</v>
      </c>
      <c r="AV8" s="56">
        <f t="shared" si="16"/>
        <v>7.6718539987437007</v>
      </c>
      <c r="AX8" s="17" t="s">
        <v>174</v>
      </c>
      <c r="AY8" s="15">
        <f>B8-'ptfire-rx'!B7-'ptfire-wild'!B7</f>
        <v>670487.05444109999</v>
      </c>
      <c r="AZ8" s="15">
        <f>C8-'ptfire-rx'!C7-'ptfire-wild'!C7</f>
        <v>114579.95502275559</v>
      </c>
      <c r="BA8" s="15">
        <f>D8-'ptfire-rx'!D7-'ptfire-wild'!D7</f>
        <v>143430.31673157506</v>
      </c>
      <c r="BB8" s="15">
        <f>E8-'ptfire-rx'!E7-'ptfire-wild'!E7</f>
        <v>175691.98337452891</v>
      </c>
      <c r="BC8" s="15">
        <f>F8-'ptfire-rx'!F7-'ptfire-wild'!F7</f>
        <v>45761.058346039892</v>
      </c>
      <c r="BD8" s="15">
        <f>G8-'ptfire-rx'!G7-'ptfire-wild'!G7</f>
        <v>13653.097767687301</v>
      </c>
      <c r="BE8" s="15">
        <f>H8-'ptfire-rx'!H7-'ptfire-wild'!H7</f>
        <v>217214.85687762004</v>
      </c>
      <c r="BF8" s="15">
        <f>I8-'ptfire-rx'!AO7-'ptfire-wild'!AM7</f>
        <v>2927.6751802711924</v>
      </c>
      <c r="BG8" s="15">
        <f>J8-'ptfire-rx'!AS7-'ptfire-wild'!AQ7</f>
        <v>2174.8036247542859</v>
      </c>
      <c r="BH8" s="15">
        <f>K8-'ptfire-rx'!BE7-'ptfire-wild'!BC7</f>
        <v>5465.1920324155753</v>
      </c>
      <c r="BI8" s="15">
        <f>L8-'ptfire-rx'!BS7-'ptfire-wild'!BQ7</f>
        <v>1804.236891805544</v>
      </c>
      <c r="BJ8" s="15">
        <f>M8-'ptfire-rx'!BV7-'ptfire-wild'!BT7</f>
        <v>493.70260010718226</v>
      </c>
      <c r="BK8" s="15">
        <f>N8-'ptfire-rx'!AL7-'ptfire-wild'!AK7</f>
        <v>500.58941687973328</v>
      </c>
      <c r="BL8" s="15">
        <f>O8-'ptfire-rx'!AU7-'ptfire-wild'!AS7</f>
        <v>347.07523206499172</v>
      </c>
      <c r="BM8" s="15">
        <f t="shared" si="17"/>
        <v>1479.8776297154536</v>
      </c>
      <c r="BN8" s="15">
        <f t="shared" si="18"/>
        <v>1396.6055887461785</v>
      </c>
      <c r="BO8" s="56">
        <f t="shared" si="19"/>
        <v>0.43892096018290699</v>
      </c>
      <c r="BP8" s="56">
        <f t="shared" si="20"/>
        <v>0.63787435309679996</v>
      </c>
      <c r="BQ8" s="56">
        <f t="shared" si="21"/>
        <v>8.6380248432600004E-2</v>
      </c>
      <c r="BR8" s="56">
        <f t="shared" si="22"/>
        <v>3.4844228287169998</v>
      </c>
      <c r="BS8" s="56">
        <f t="shared" si="23"/>
        <v>7.6718539987437007</v>
      </c>
    </row>
    <row r="9" spans="1:71" x14ac:dyDescent="0.3">
      <c r="A9" s="17" t="s">
        <v>175</v>
      </c>
      <c r="B9" s="15">
        <f>rail!B8+nonpt!B8+ptagfire!B8+nonroad!B8+'onroad all'!AF8+cmv_c1c2!B8+'ptfire-rx'!B8+ptegu!B8+ptnonipm!B8+pt_oilgas!B8+np_oilgas!B8+rwc!B8+cmv_c3!B8+airports!B8+'ptfire-wild'!B8+np_solvents!B8</f>
        <v>309494.47617276997</v>
      </c>
      <c r="C9" s="15">
        <f>rail!C8+nonpt!C8+ptagfire!C8++nonroad!C8+'onroad all'!BZ8+cmv_c1c2!BI8+'ptfire-rx'!C8+ptegu!C8+ptnonipm!C8+pt_oilgas!C8+np_oilgas!C8+rwc!C8+cmv_c3!BI8+livestock!B8+airports!C8+'ptfire-wild'!C8+fertilizer!B8+np_solvents!C8</f>
        <v>5183.1625516701688</v>
      </c>
      <c r="D9" s="15">
        <f>rail!D8+nonpt!D8+ptagfire!D8++nonroad!D8+cmv_c1c2!D8+'ptfire-rx'!D8+ptegu!EA8+ptnonipm!D8+pt_oilgas!D8+np_oilgas!D8+rwc!D8+cmv_c3!D8+'onroad all'!EK8+airports!D8+'ptfire-wild'!D8+np_solvents!D8</f>
        <v>36677.000079423029</v>
      </c>
      <c r="E9" s="15">
        <f>rail!E8+nonpt!E8+ptagfire!E8++nonroad!E8+cmv_c1c2!E8+'ptfire-rx'!E8+ptegu!E8+ptnonipm!E8+pt_oilgas!E8+np_oilgas!E8+rwc!E8+cmv_c3!E8+afdust!BA8+'onroad all'!DD8+'onroad all'!EM8+airports!E8+'ptfire-wild'!E8+np_solvents!E8</f>
        <v>20272.829775602862</v>
      </c>
      <c r="F9" s="15">
        <f>rail!F8+nonpt!F8+ptagfire!F8++nonroad!F8+cmv_c1c2!F8+'ptfire-rx'!F8+ptegu!F8+ptnonipm!F8+pt_oilgas!F8+np_oilgas!F8+rwc!F8+cmv_c3!F8+afdust!BB8+'onroad all'!EM8+airports!F8+'ptfire-wild'!F8+np_solvents!F8</f>
        <v>13561.043545975723</v>
      </c>
      <c r="G9" s="15">
        <f>rail!G8+nonpt!G8+ptagfire!G8++nonroad!G8+'onroad all'!DU8+cmv_c1c2!G8+'ptfire-rx'!G8+ptegu!FM8+ptnonipm!G8+pt_oilgas!G8+np_oilgas!G8+rwc!G8+cmv_c3!G8+airports!G8+'ptfire-wild'!G8+np_solvents!G8</f>
        <v>1189.080466017183</v>
      </c>
      <c r="H9" s="15">
        <f>rail!H8+nonpt!H8+ptagfire!H8++nonroad!H8+'onroad all'!EG8+cmv_c1c2!H8+'ptfire-rx'!H8+ptegu!H8+ptnonipm!H8+pt_oilgas!H8+np_oilgas!H8+rwc!H8+cmv_c3!H8+livestock!C8+airports!H8+'ptfire-wild'!H8+np_solvents!H8</f>
        <v>51375.759168887002</v>
      </c>
      <c r="I9" s="15">
        <f>rail!AK8+nonpt!BK8+ptagfire!V8+nonroad!AK8+'onroad all'!H8+cmv_c1c2!O8+'ptfire-rx'!AO8+ptegu!BM8+ptnonipm!BX8+pt_oilgas!BL8+np_oilgas!AW8+rwc!AG8+cmv_c3!O8+livestock!U8+airports!AK8+'ptfire-wild'!AM8+np_solvents!AJ8</f>
        <v>974.51180558840383</v>
      </c>
      <c r="J9" s="15">
        <f>rail!AQ8+nonpt!BQ8+ptagfire!Z8+nonroad!AP8+'onroad all'!P8+cmv_c1c2!T8+'ptfire-rx'!AS8+ptegu!BS8+ptnonipm!CD8+pt_oilgas!BR8+np_oilgas!BC8+rwc!AK8+cmv_c3!T8+livestock!X8+airports!AN8+'ptfire-wild'!AQ8+np_solvents!AN8</f>
        <v>627.34765682754482</v>
      </c>
      <c r="K9" s="15">
        <f>rail!BJ8+nonpt!CU8+ptagfire!AJ8+nonroad!BH8+'onroad all'!BB8+cmv_c1c2!AO8+'ptfire-rx'!BE8+ptegu!CX8+ptnonipm!DP8+pt_oilgas!CV8+np_oilgas!CA8+rwc!AX8+cmv_c3!AP8+airports!BF8+'ptfire-wild'!BC8+np_solvents!BB8</f>
        <v>859.42177016238202</v>
      </c>
      <c r="L9" s="15">
        <f>rail!BY8+nonpt!DN8+ptagfire!AV8+nonroad!BT8+'onroad all'!BU8+cmv_c1c2!BF8+'ptfire-rx'!BS8+ptegu!DP8+ptnonipm!EK8+pt_oilgas!DO8+np_oilgas!CR8+rwc!BL8+cmv_c3!BF8+livestock!AP8+airports!BT8+'ptfire-wild'!BQ8+np_solvents!BN8</f>
        <v>298.65444980675147</v>
      </c>
      <c r="M9" s="15">
        <f>rail!CA8+nonpt!DQ8+nonroad!BU8+'onroad all'!BY8+cmv_c1c2!BH8+'ptfire-rx'!BV8+ptegu!DS8+ptnonipm!EN8+pt_oilgas!DR8+np_oilgas!CT8+rwc!BN8+cmv_c3!BH8+airports!BV8+'ptfire-wild'!BT8+np_solvents!BP8+ptagfire!AX8</f>
        <v>154.44689887055614</v>
      </c>
      <c r="N9" s="15">
        <f>rail!AJ8+nonpt!BH8+nonroad!AJ8+'onroad all'!G8+cmv_c1c2!M8+'ptfire-rx'!AL8+ptegu!BK8+ptnonipm!BU8+pt_oilgas!BJ8+np_oilgas!AV8+rwc!AF8+airports!AI8+cmv_c3!M8+'ptfire-wild'!AK8</f>
        <v>50.726028235236789</v>
      </c>
      <c r="O9" s="15">
        <f>rail!AS8+nonpt!O8+ptagfire!AA8+nonroad!AR8+'onroad all'!Y8+cmv_c1c2!V8+'ptfire-rx'!AU8+ptegu!BX8+ptnonipm!CI8+pt_oilgas!BW8+np_oilgas!BF8+rwc!AM8+airports!AP8+cmv_c3!V8+'ptfire-wild'!AS8</f>
        <v>131.38448678030315</v>
      </c>
      <c r="P9" s="15">
        <f>rail!AA8+nonroad!AD8+'onroad all'!AJ8+'onroad all'!AK8+'onroad all'!AL8+'onroad all'!AM8+'onroad all'!AN8+'onroad all'!AO8+ptnonipm!BI8+SUM(airports!AS8:AX8)+SUM(cmv_c1c2!AC8:AH8)+SUM(cmv_c3!AC8:AH8)</f>
        <v>487.23067402193567</v>
      </c>
      <c r="Q9" s="15">
        <f>rail!AB8+nonroad!AE8+'onroad all'!AK8+'onroad all'!AL8+'onroad all'!AM8+'onroad all'!AN8+'onroad all'!AO8+ptnonipm!BJ8+SUM(airports!AT8:AX8)+SUM(cmv_c1c2!AD8:AH8)+SUM(cmv_c3!AD8:AH8)</f>
        <v>462.34635281717055</v>
      </c>
      <c r="R9" s="56">
        <f>rail!N8+nonpt!S8+nonroad!R8+'onroad all'!AB8+ptegu!T8+ptnonipm!T8+pt_oilgas!S8+np_oilgas!Q8+SUM(cmv_c1c2!Z8:AA8)+SUM(cmv_c3!Z8:AA8)</f>
        <v>7.1365637650030248E-2</v>
      </c>
      <c r="S9" s="56">
        <f>rail!K8+nonpt!L8+nonroad!U8+'onroad all'!M8+ptegu!L8+ptnonipm!L8+pt_oilgas!K8+np_oilgas!K8+SUM(cmv_c1c2!R8:S8)+SUM(cmv_c3!R8:S8)</f>
        <v>0.2966808322027949</v>
      </c>
      <c r="T9" s="56">
        <f>nonpt!P8+ptegu!P8+ptnonipm!P8+pt_oilgas!O8+np_oilgas!N8+rwc!M8+SUM(cmv_c1c2!W8:X8)+SUM(cmv_c3!W8:X8)</f>
        <v>0.13822882777038423</v>
      </c>
      <c r="U9" s="56">
        <f>rail!S8+nonpt!AH8+nonroad!T8+'onroad all'!CB8+ptegu!AH8+ptnonipm!AL8+pt_oilgas!AG8+np_oilgas!AA8+rwc!R8+SUM(cmv_c1c2!BJ8:BK8)+SUM(cmv_c3!BJ8:BK8)</f>
        <v>2.6460953291596279</v>
      </c>
      <c r="V9" s="56">
        <f>rail!Q8+nonpt!AD8+nonroad!S8+'onroad all'!BS8+'onroad all'!BT8+ptegu!AD8+ptnonipm!AH8+pt_oilgas!AC8+np_oilgas!W8+rwc!P8+SUM(cmv_c1c2!BD8:BE8)+SUM(cmv_c3!BD8:BE8)</f>
        <v>1.0868068868833678</v>
      </c>
      <c r="W9" s="56">
        <f>nonpt!CS8+ptegu!BB8+ptnonipm!Z8</f>
        <v>8.9666184722126605E-2</v>
      </c>
      <c r="X9" s="63" t="s">
        <v>170</v>
      </c>
      <c r="AA9" s="17" t="s">
        <v>175</v>
      </c>
      <c r="AB9" s="15">
        <f>B9+beis!H8</f>
        <v>314639.59440276999</v>
      </c>
      <c r="AC9" s="15">
        <f t="shared" si="2"/>
        <v>5183.1625516701688</v>
      </c>
      <c r="AD9" s="15">
        <f>D9+beis!T8</f>
        <v>37320.695516821528</v>
      </c>
      <c r="AE9" s="15">
        <f t="shared" si="3"/>
        <v>20272.829775602862</v>
      </c>
      <c r="AF9" s="15">
        <f t="shared" si="4"/>
        <v>13561.043545975723</v>
      </c>
      <c r="AG9" s="15">
        <f t="shared" si="5"/>
        <v>1189.080466017183</v>
      </c>
      <c r="AH9" s="15">
        <f>H9+beis!Z8</f>
        <v>117325.658058887</v>
      </c>
      <c r="AI9" s="15">
        <f>I9+beis!E8</f>
        <v>1544.1935065884038</v>
      </c>
      <c r="AJ9" s="15">
        <f t="shared" si="6"/>
        <v>627.34765682754482</v>
      </c>
      <c r="AK9" s="15">
        <f>K9+beis!N8</f>
        <v>1592.8307981623821</v>
      </c>
      <c r="AL9" s="15">
        <f>L9+beis!R8</f>
        <v>3153.4917840067415</v>
      </c>
      <c r="AM9" s="15">
        <f t="shared" si="7"/>
        <v>154.44689887055614</v>
      </c>
      <c r="AN9" s="15">
        <f t="shared" si="8"/>
        <v>50.726028235236789</v>
      </c>
      <c r="AO9" s="15">
        <f t="shared" si="9"/>
        <v>131.38448678030315</v>
      </c>
      <c r="AP9" s="15">
        <f t="shared" si="10"/>
        <v>487.23067402193567</v>
      </c>
      <c r="AQ9" s="15">
        <f t="shared" si="11"/>
        <v>462.34635281717055</v>
      </c>
      <c r="AR9" s="56">
        <f t="shared" si="12"/>
        <v>7.1365637650030248E-2</v>
      </c>
      <c r="AS9" s="56">
        <f t="shared" si="13"/>
        <v>0.2966808322027949</v>
      </c>
      <c r="AT9" s="56">
        <f t="shared" si="14"/>
        <v>0.13822882777038423</v>
      </c>
      <c r="AU9" s="56">
        <f t="shared" si="15"/>
        <v>2.6460953291596279</v>
      </c>
      <c r="AV9" s="56">
        <f t="shared" si="16"/>
        <v>1.0868068868833678</v>
      </c>
      <c r="AX9" s="17" t="s">
        <v>175</v>
      </c>
      <c r="AY9" s="15">
        <f>B9-'ptfire-rx'!B8-'ptfire-wild'!B8</f>
        <v>308302.74753176997</v>
      </c>
      <c r="AZ9" s="15">
        <f>C9-'ptfire-rx'!C8-'ptfire-wild'!C8</f>
        <v>5175.1263086701692</v>
      </c>
      <c r="BA9" s="15">
        <f>D9-'ptfire-rx'!D8-'ptfire-wild'!D8</f>
        <v>36655.895216423029</v>
      </c>
      <c r="BB9" s="15">
        <f>E9-'ptfire-rx'!E8-'ptfire-wild'!E8</f>
        <v>20073.638419602863</v>
      </c>
      <c r="BC9" s="15">
        <f>F9-'ptfire-rx'!F8-'ptfire-wild'!F8</f>
        <v>13379.483853975722</v>
      </c>
      <c r="BD9" s="15">
        <f>G9-'ptfire-rx'!G8-'ptfire-wild'!G8</f>
        <v>1178.336163017183</v>
      </c>
      <c r="BE9" s="15">
        <f>H9-'ptfire-rx'!H8-'ptfire-wild'!H8</f>
        <v>51150.632535887002</v>
      </c>
      <c r="BF9" s="15">
        <f>I9-'ptfire-rx'!AO8-'ptfire-wild'!AM8</f>
        <v>966.91918981977869</v>
      </c>
      <c r="BG9" s="15">
        <f>J9-'ptfire-rx'!AS8-'ptfire-wild'!AQ8</f>
        <v>623.99554660051388</v>
      </c>
      <c r="BH9" s="15">
        <f>K9-'ptfire-rx'!BE8-'ptfire-wild'!BC8</f>
        <v>839.51039167003705</v>
      </c>
      <c r="BI9" s="15">
        <f>L9-'ptfire-rx'!BS8-'ptfire-wild'!BQ8</f>
        <v>286.97528122240107</v>
      </c>
      <c r="BJ9" s="15">
        <f>M9-'ptfire-rx'!BV8-'ptfire-wild'!BT8</f>
        <v>151.75746191350379</v>
      </c>
      <c r="BK9" s="15">
        <f>N9-'ptfire-rx'!AL8-'ptfire-wild'!AK8</f>
        <v>46.900109806953502</v>
      </c>
      <c r="BL9" s="15">
        <f>O9-'ptfire-rx'!AU8-'ptfire-wild'!AS8</f>
        <v>128.32848814397209</v>
      </c>
      <c r="BM9" s="15">
        <f t="shared" si="17"/>
        <v>487.23067402193567</v>
      </c>
      <c r="BN9" s="15">
        <f t="shared" si="18"/>
        <v>462.34635281717055</v>
      </c>
      <c r="BO9" s="56">
        <f t="shared" si="19"/>
        <v>7.1365637650030248E-2</v>
      </c>
      <c r="BP9" s="56">
        <f t="shared" si="20"/>
        <v>0.2966808322027949</v>
      </c>
      <c r="BQ9" s="56">
        <f t="shared" si="21"/>
        <v>0.13822882777038423</v>
      </c>
      <c r="BR9" s="56">
        <f t="shared" si="22"/>
        <v>2.6460953291596279</v>
      </c>
      <c r="BS9" s="56">
        <f t="shared" si="23"/>
        <v>1.0868068868833678</v>
      </c>
    </row>
    <row r="10" spans="1:71" x14ac:dyDescent="0.3">
      <c r="A10" s="17" t="s">
        <v>176</v>
      </c>
      <c r="B10" s="15">
        <f>rail!B9+nonpt!B9+ptagfire!B9+nonroad!B9+'onroad all'!AF9+cmv_c1c2!B9+'ptfire-rx'!B9+ptegu!B9+ptnonipm!B9+pt_oilgas!B9+np_oilgas!B9+rwc!B9+cmv_c3!B9+airports!B9+'ptfire-wild'!B9+np_solvents!B9</f>
        <v>109709.69540411588</v>
      </c>
      <c r="C10" s="15">
        <f>rail!C9+nonpt!C9+ptagfire!C9++nonroad!C9+'onroad all'!BZ9+cmv_c1c2!BI9+'ptfire-rx'!C9+ptegu!C9+ptnonipm!C9+pt_oilgas!C9+np_oilgas!C9+rwc!C9+cmv_c3!BI9+livestock!B9+airports!C9+'ptfire-wild'!C9+fertilizer!B9+np_solvents!C9</f>
        <v>12040.131223603166</v>
      </c>
      <c r="D10" s="15">
        <f>rail!D9+nonpt!D9+ptagfire!D9++nonroad!D9+cmv_c1c2!D9+'ptfire-rx'!D9+ptegu!EA9+ptnonipm!D9+pt_oilgas!D9+np_oilgas!D9+rwc!D9+cmv_c3!D9+'onroad all'!EK9+airports!D9+'ptfire-wild'!D9+np_solvents!D9</f>
        <v>17109.063341082867</v>
      </c>
      <c r="E10" s="15">
        <f>rail!E9+nonpt!E9+ptagfire!E9++nonroad!E9+cmv_c1c2!E9+'ptfire-rx'!E9+ptegu!E9+ptnonipm!E9+pt_oilgas!E9+np_oilgas!E9+rwc!E9+cmv_c3!E9+afdust!BA9+'onroad all'!DD9+'onroad all'!EM9+airports!E9+'ptfire-wild'!E9+np_solvents!E9</f>
        <v>10624.28895509295</v>
      </c>
      <c r="F10" s="15">
        <f>rail!F9+nonpt!F9+ptagfire!F9++nonroad!F9+cmv_c1c2!F9+'ptfire-rx'!F9+ptegu!F9+ptnonipm!F9+pt_oilgas!F9+np_oilgas!F9+rwc!F9+cmv_c3!F9+afdust!BB9+'onroad all'!EM9+airports!F9+'ptfire-wild'!F9+np_solvents!F9</f>
        <v>3947.1140378508803</v>
      </c>
      <c r="G10" s="15">
        <f>rail!G9+nonpt!G9+ptagfire!G9++nonroad!G9+'onroad all'!DU9+cmv_c1c2!G9+'ptfire-rx'!G9+ptegu!FM9+ptnonipm!G9+pt_oilgas!G9+np_oilgas!G9+rwc!G9+cmv_c3!G9+airports!G9+'ptfire-wild'!G9+np_solvents!G9</f>
        <v>1393.7612293570057</v>
      </c>
      <c r="H10" s="15">
        <f>rail!H9+nonpt!H9+ptagfire!H9++nonroad!H9+'onroad all'!EG9+cmv_c1c2!H9+'ptfire-rx'!H9+ptegu!H9+ptnonipm!H9+pt_oilgas!H9+np_oilgas!H9+rwc!H9+cmv_c3!H9+livestock!C9+airports!H9+'ptfire-wild'!H9+np_solvents!H9</f>
        <v>17135.225818716197</v>
      </c>
      <c r="I10" s="15">
        <f>rail!AK9+nonpt!BK9+ptagfire!V9+nonroad!AK9+'onroad all'!H9+cmv_c1c2!O9+'ptfire-rx'!AO9+ptegu!BM9+ptnonipm!BX9+pt_oilgas!BL9+np_oilgas!AW9+rwc!AG9+cmv_c3!O9+livestock!U9+airports!AK9+'ptfire-wild'!AM9+np_solvents!AJ9</f>
        <v>181.38331565677601</v>
      </c>
      <c r="J10" s="15">
        <f>rail!AQ9+nonpt!BQ9+ptagfire!Z9+nonroad!AP9+'onroad all'!P9+cmv_c1c2!T9+'ptfire-rx'!AS9+ptegu!BS9+ptnonipm!CD9+pt_oilgas!BR9+np_oilgas!BC9+rwc!AK9+cmv_c3!T9+livestock!X9+airports!AN9+'ptfire-wild'!AQ9+np_solvents!AN9</f>
        <v>237.42086561628207</v>
      </c>
      <c r="K10" s="15">
        <f>rail!BJ9+nonpt!CU9+ptagfire!AJ9+nonroad!BH9+'onroad all'!BB9+cmv_c1c2!AO9+'ptfire-rx'!BE9+ptegu!CX9+ptnonipm!DP9+pt_oilgas!CV9+np_oilgas!CA9+rwc!AX9+cmv_c3!AP9+airports!BF9+'ptfire-wild'!BC9+np_solvents!BB9</f>
        <v>274.31144672501733</v>
      </c>
      <c r="L10" s="15">
        <f>rail!BY9+nonpt!DN9+ptagfire!AV9+nonroad!BT9+'onroad all'!BU9+cmv_c1c2!BF9+'ptfire-rx'!BS9+ptegu!DP9+ptnonipm!EK9+pt_oilgas!DO9+np_oilgas!CR9+rwc!BL9+cmv_c3!BF9+livestock!AP9+airports!BT9+'ptfire-wild'!BQ9+np_solvents!BN9</f>
        <v>164.52337528949298</v>
      </c>
      <c r="M10" s="15">
        <f>rail!CA9+nonpt!DQ9+nonroad!BU9+'onroad all'!BY9+cmv_c1c2!BH9+'ptfire-rx'!BV9+ptegu!DS9+ptnonipm!EN9+pt_oilgas!DR9+np_oilgas!CT9+rwc!BN9+cmv_c3!BH9+airports!BV9+'ptfire-wild'!BT9+np_solvents!BP9+ptagfire!AX9</f>
        <v>36.984216241578139</v>
      </c>
      <c r="N10" s="15">
        <f>rail!AJ9+nonpt!BH9+nonroad!AJ9+'onroad all'!G9+cmv_c1c2!M9+'ptfire-rx'!AL9+ptegu!BK9+ptnonipm!BU9+pt_oilgas!BJ9+np_oilgas!AV9+rwc!AF9+airports!AI9+cmv_c3!M9+'ptfire-wild'!AK9</f>
        <v>19.838372087791026</v>
      </c>
      <c r="O10" s="15">
        <f>rail!AS9+nonpt!O9+ptagfire!AA9+nonroad!AR9+'onroad all'!Y9+cmv_c1c2!V9+'ptfire-rx'!AU9+ptegu!BX9+ptnonipm!CI9+pt_oilgas!BW9+np_oilgas!BF9+rwc!AM9+airports!AP9+cmv_c3!V9+'ptfire-wild'!AS9</f>
        <v>48.813140874101094</v>
      </c>
      <c r="P10" s="15">
        <f>rail!AA9+nonroad!AD9+'onroad all'!AJ9+'onroad all'!AK9+'onroad all'!AL9+'onroad all'!AM9+'onroad all'!AN9+'onroad all'!AO9+ptnonipm!BI9+SUM(airports!AS9:AX9)+SUM(cmv_c1c2!AC9:AH9)+SUM(cmv_c3!AC9:AH9)</f>
        <v>262.67137996786465</v>
      </c>
      <c r="Q10" s="15">
        <f>rail!AB9+nonroad!AE9+'onroad all'!AK9+'onroad all'!AL9+'onroad all'!AM9+'onroad all'!AN9+'onroad all'!AO9+ptnonipm!BJ9+SUM(airports!AT9:AX9)+SUM(cmv_c1c2!AD9:AH9)+SUM(cmv_c3!AD9:AH9)</f>
        <v>246.63538681247996</v>
      </c>
      <c r="R10" s="56">
        <f>rail!N9+nonpt!S9+nonroad!R9+'onroad all'!AB9+ptegu!T9+ptnonipm!T9+pt_oilgas!S9+np_oilgas!Q9+SUM(cmv_c1c2!Z9:AA9)+SUM(cmv_c3!Z9:AA9)</f>
        <v>7.97566492802761E-3</v>
      </c>
      <c r="S10" s="56">
        <f>rail!K9+nonpt!L9+nonroad!U9+'onroad all'!M9+ptegu!L9+ptnonipm!L9+pt_oilgas!K9+np_oilgas!K9+SUM(cmv_c1c2!R9:S9)+SUM(cmv_c3!R9:S9)</f>
        <v>7.9897840584322949E-2</v>
      </c>
      <c r="T10" s="56">
        <f>nonpt!P9+ptegu!P9+ptnonipm!P9+pt_oilgas!O9+np_oilgas!N9+rwc!M9+SUM(cmv_c1c2!W9:X9)+SUM(cmv_c3!W9:X9)</f>
        <v>8.9209432191244345E-2</v>
      </c>
      <c r="U10" s="56">
        <f>rail!S9+nonpt!AH9+nonroad!T9+'onroad all'!CB9+ptegu!AH9+ptnonipm!AL9+pt_oilgas!AG9+np_oilgas!AA9+rwc!R9+SUM(cmv_c1c2!BJ9:BK9)+SUM(cmv_c3!BJ9:BK9)</f>
        <v>0.85685080148857995</v>
      </c>
      <c r="V10" s="56">
        <f>rail!Q9+nonpt!AD9+nonroad!S9+'onroad all'!BS9+'onroad all'!BT9+ptegu!AD9+ptnonipm!AH9+pt_oilgas!AC9+np_oilgas!W9+rwc!P9+SUM(cmv_c1c2!BD9:BE9)+SUM(cmv_c3!BD9:BE9)</f>
        <v>0.70470064370044205</v>
      </c>
      <c r="W10" s="56">
        <f>nonpt!CS9+ptegu!BB9+ptnonipm!Z9</f>
        <v>0.45692631857428195</v>
      </c>
      <c r="X10" s="63" t="s">
        <v>170</v>
      </c>
      <c r="AA10" s="17" t="s">
        <v>176</v>
      </c>
      <c r="AB10" s="15">
        <f>B10+beis!H9</f>
        <v>112911.96458411588</v>
      </c>
      <c r="AC10" s="15">
        <f t="shared" si="2"/>
        <v>12040.131223603166</v>
      </c>
      <c r="AD10" s="15">
        <f>D10+beis!T9</f>
        <v>18316.411771082865</v>
      </c>
      <c r="AE10" s="15">
        <f t="shared" si="3"/>
        <v>10624.28895509295</v>
      </c>
      <c r="AF10" s="15">
        <f t="shared" si="4"/>
        <v>3947.1140378508803</v>
      </c>
      <c r="AG10" s="15">
        <f t="shared" si="5"/>
        <v>1393.7612293570057</v>
      </c>
      <c r="AH10" s="15">
        <f>H10+beis!Z9</f>
        <v>52867.805318716099</v>
      </c>
      <c r="AI10" s="15">
        <f>I10+beis!E9</f>
        <v>530.419992656776</v>
      </c>
      <c r="AJ10" s="15">
        <f t="shared" si="6"/>
        <v>237.42086561628207</v>
      </c>
      <c r="AK10" s="15">
        <f>K10+beis!N9</f>
        <v>732.7952337250174</v>
      </c>
      <c r="AL10" s="15">
        <f>L10+beis!R9</f>
        <v>2147.6018012894829</v>
      </c>
      <c r="AM10" s="15">
        <f t="shared" si="7"/>
        <v>36.984216241578139</v>
      </c>
      <c r="AN10" s="15">
        <f t="shared" si="8"/>
        <v>19.838372087791026</v>
      </c>
      <c r="AO10" s="15">
        <f t="shared" si="9"/>
        <v>48.813140874101094</v>
      </c>
      <c r="AP10" s="15">
        <f t="shared" si="10"/>
        <v>262.67137996786465</v>
      </c>
      <c r="AQ10" s="15">
        <f t="shared" si="11"/>
        <v>246.63538681247996</v>
      </c>
      <c r="AR10" s="56">
        <f t="shared" si="12"/>
        <v>7.97566492802761E-3</v>
      </c>
      <c r="AS10" s="56">
        <f t="shared" si="13"/>
        <v>7.9897840584322949E-2</v>
      </c>
      <c r="AT10" s="56">
        <f t="shared" si="14"/>
        <v>8.9209432191244345E-2</v>
      </c>
      <c r="AU10" s="56">
        <f t="shared" si="15"/>
        <v>0.85685080148857995</v>
      </c>
      <c r="AV10" s="56">
        <f t="shared" si="16"/>
        <v>0.70470064370044205</v>
      </c>
      <c r="AX10" s="17" t="s">
        <v>176</v>
      </c>
      <c r="AY10" s="15">
        <f>B10-'ptfire-rx'!B9-'ptfire-wild'!B9</f>
        <v>108654.06694911588</v>
      </c>
      <c r="AZ10" s="15">
        <f>C10-'ptfire-rx'!C9-'ptfire-wild'!C9</f>
        <v>12031.633977603165</v>
      </c>
      <c r="BA10" s="15">
        <f>D10-'ptfire-rx'!D9-'ptfire-wild'!D9</f>
        <v>17094.185061082866</v>
      </c>
      <c r="BB10" s="15">
        <f>E10-'ptfire-rx'!E9-'ptfire-wild'!E9</f>
        <v>10456.63653509295</v>
      </c>
      <c r="BC10" s="15">
        <f>F10-'ptfire-rx'!F9-'ptfire-wild'!F9</f>
        <v>3791.8592438508804</v>
      </c>
      <c r="BD10" s="15">
        <f>G10-'ptfire-rx'!G9-'ptfire-wild'!G9</f>
        <v>1384.4761633570058</v>
      </c>
      <c r="BE10" s="15">
        <f>H10-'ptfire-rx'!H9-'ptfire-wild'!H9</f>
        <v>16924.695896716195</v>
      </c>
      <c r="BF10" s="15">
        <f>I10-'ptfire-rx'!AO9-'ptfire-wild'!AM9</f>
        <v>175.03602833620457</v>
      </c>
      <c r="BG10" s="15">
        <f>J10-'ptfire-rx'!AS9-'ptfire-wild'!AQ9</f>
        <v>234.61855822435885</v>
      </c>
      <c r="BH10" s="15">
        <f>K10-'ptfire-rx'!BE9-'ptfire-wild'!BC9</f>
        <v>257.66590624434366</v>
      </c>
      <c r="BI10" s="15">
        <f>L10-'ptfire-rx'!BS9-'ptfire-wild'!BQ9</f>
        <v>154.75982156116194</v>
      </c>
      <c r="BJ10" s="15">
        <f>M10-'ptfire-rx'!BV9-'ptfire-wild'!BT9</f>
        <v>34.694748088758161</v>
      </c>
      <c r="BK10" s="15">
        <f>N10-'ptfire-rx'!AL9-'ptfire-wild'!AK9</f>
        <v>16.639970231718017</v>
      </c>
      <c r="BL10" s="15">
        <f>O10-'ptfire-rx'!AU9-'ptfire-wild'!AS9</f>
        <v>46.258395876087775</v>
      </c>
      <c r="BM10" s="15">
        <f t="shared" si="17"/>
        <v>262.67137996786465</v>
      </c>
      <c r="BN10" s="15">
        <f t="shared" si="18"/>
        <v>246.63538681247996</v>
      </c>
      <c r="BO10" s="56">
        <f t="shared" si="19"/>
        <v>7.97566492802761E-3</v>
      </c>
      <c r="BP10" s="56">
        <f t="shared" si="20"/>
        <v>7.9897840584322949E-2</v>
      </c>
      <c r="BQ10" s="56">
        <f t="shared" si="21"/>
        <v>8.9209432191244345E-2</v>
      </c>
      <c r="BR10" s="56">
        <f t="shared" si="22"/>
        <v>0.85685080148857995</v>
      </c>
      <c r="BS10" s="56">
        <f t="shared" si="23"/>
        <v>0.70470064370044205</v>
      </c>
    </row>
    <row r="11" spans="1:71" x14ac:dyDescent="0.3">
      <c r="A11" s="17" t="s">
        <v>177</v>
      </c>
      <c r="B11" s="15">
        <f>rail!B10+nonpt!B10+ptagfire!B10+nonroad!B10+'onroad all'!AF10+cmv_c1c2!B10+'ptfire-rx'!B10+ptegu!B10+ptnonipm!B10+pt_oilgas!B10+np_oilgas!B10+rwc!B10+cmv_c3!B10+airports!B10+'ptfire-wild'!B10+np_solvents!B10</f>
        <v>25855.869006529898</v>
      </c>
      <c r="C11" s="15">
        <f>rail!C10+nonpt!C10+ptagfire!C10++nonroad!C10+'onroad all'!BZ10+cmv_c1c2!BI10+'ptfire-rx'!C10+ptegu!C10+ptnonipm!C10+pt_oilgas!C10+np_oilgas!C10+rwc!C10+cmv_c3!BI10+livestock!B10+airports!C10+'ptfire-wild'!C10+fertilizer!B10+np_solvents!C10</f>
        <v>348.67037005076406</v>
      </c>
      <c r="D11" s="15">
        <f>rail!D10+nonpt!D10+ptagfire!D10++nonroad!D10+cmv_c1c2!D10+'ptfire-rx'!D10+ptegu!EA10+ptnonipm!D10+pt_oilgas!D10+np_oilgas!D10+rwc!D10+cmv_c3!D10+'onroad all'!EK10+airports!D10+'ptfire-wild'!D10+np_solvents!D10</f>
        <v>3485.6905130532004</v>
      </c>
      <c r="E11" s="15">
        <f>rail!E10+nonpt!E10+ptagfire!E10++nonroad!E10+cmv_c1c2!E10+'ptfire-rx'!E10+ptegu!E10+ptnonipm!E10+pt_oilgas!E10+np_oilgas!E10+rwc!E10+cmv_c3!E10+afdust!BA10+'onroad all'!DD10+'onroad all'!EM10+airports!E10+'ptfire-wild'!E10+np_solvents!E10</f>
        <v>2546.9712190861815</v>
      </c>
      <c r="F11" s="15">
        <f>rail!F10+nonpt!F10+ptagfire!F10++nonroad!F10+cmv_c1c2!F10+'ptfire-rx'!F10+ptegu!F10+ptnonipm!F10+pt_oilgas!F10+np_oilgas!F10+rwc!F10+cmv_c3!F10+afdust!BB10+'onroad all'!EM10+airports!F10+'ptfire-wild'!F10+np_solvents!F10</f>
        <v>1122.3247143901713</v>
      </c>
      <c r="G11" s="15">
        <f>rail!G10+nonpt!G10+ptagfire!G10++nonroad!G10+'onroad all'!DU10+cmv_c1c2!G10+'ptfire-rx'!G10+ptegu!FM10+ptnonipm!G10+pt_oilgas!G10+np_oilgas!G10+rwc!G10+cmv_c3!G10+airports!G10+'ptfire-wild'!G10+np_solvents!G10</f>
        <v>38.631024699130009</v>
      </c>
      <c r="H11" s="15">
        <f>rail!H10+nonpt!H10+ptagfire!H10++nonroad!H10+'onroad all'!EG10+cmv_c1c2!H10+'ptfire-rx'!H10+ptegu!H10+ptnonipm!H10+pt_oilgas!H10+np_oilgas!H10+rwc!H10+cmv_c3!H10+livestock!C10+airports!H10+'ptfire-wild'!H10+np_solvents!H10</f>
        <v>5753.011866676</v>
      </c>
      <c r="I11" s="15">
        <f>rail!AK10+nonpt!BK10+ptagfire!V10+nonroad!AK10+'onroad all'!H10+cmv_c1c2!O10+'ptfire-rx'!AO10+ptegu!BM10+ptnonipm!BX10+pt_oilgas!BL10+np_oilgas!AW10+rwc!AG10+cmv_c3!O10+livestock!U10+airports!AK10+'ptfire-wild'!AM10+np_solvents!AJ10</f>
        <v>28.304530555163357</v>
      </c>
      <c r="J11" s="15">
        <f>rail!AQ10+nonpt!BQ10+ptagfire!Z10+nonroad!AP10+'onroad all'!P10+cmv_c1c2!T10+'ptfire-rx'!AS10+ptegu!BS10+ptnonipm!CD10+pt_oilgas!BR10+np_oilgas!BC10+rwc!AK10+cmv_c3!T10+livestock!X10+airports!AN10+'ptfire-wild'!AQ10+np_solvents!AN10</f>
        <v>35.051165873680645</v>
      </c>
      <c r="K11" s="15">
        <f>rail!BJ10+nonpt!CU10+ptagfire!AJ10+nonroad!BH10+'onroad all'!BB10+cmv_c1c2!AO10+'ptfire-rx'!BE10+ptegu!CX10+ptnonipm!DP10+pt_oilgas!CV10+np_oilgas!CA10+rwc!AX10+cmv_c3!AP10+airports!BF10+'ptfire-wild'!BC10+np_solvents!BB10</f>
        <v>51.049352240915219</v>
      </c>
      <c r="L11" s="15">
        <f>rail!BY10+nonpt!DN10+ptagfire!AV10+nonroad!BT10+'onroad all'!BU10+cmv_c1c2!BF10+'ptfire-rx'!BS10+ptegu!DP10+ptnonipm!EK10+pt_oilgas!DO10+np_oilgas!CR10+rwc!BL10+cmv_c3!BF10+livestock!AP10+airports!BT10+'ptfire-wild'!BQ10+np_solvents!BN10</f>
        <v>25.675325153449847</v>
      </c>
      <c r="M11" s="15">
        <f>rail!CA10+nonpt!DQ10+nonroad!BU10+'onroad all'!BY10+cmv_c1c2!BH10+'ptfire-rx'!BV10+ptegu!DS10+ptnonipm!EN10+pt_oilgas!DR10+np_oilgas!CT10+rwc!BN10+cmv_c3!BH10+airports!BV10+'ptfire-wild'!BT10+np_solvents!BP10+ptagfire!AX10</f>
        <v>14.318260087089957</v>
      </c>
      <c r="N11" s="15">
        <f>rail!AJ10+nonpt!BH10+nonroad!AJ10+'onroad all'!G10+cmv_c1c2!M10+'ptfire-rx'!AL10+ptegu!BK10+ptnonipm!BU10+pt_oilgas!BJ10+np_oilgas!AV10+rwc!AF10+airports!AI10+cmv_c3!M10+'ptfire-wild'!AK10</f>
        <v>2.0425928301475067</v>
      </c>
      <c r="O11" s="15">
        <f>rail!AS10+nonpt!O10+ptagfire!AA10+nonroad!AR10+'onroad all'!Y10+cmv_c1c2!V10+'ptfire-rx'!AU10+ptegu!BX10+ptnonipm!CI10+pt_oilgas!BW10+np_oilgas!BF10+rwc!AM10+airports!AP10+cmv_c3!V10+'ptfire-wild'!AS10</f>
        <v>5.814651227302682</v>
      </c>
      <c r="P11" s="15">
        <f>rail!AA10+nonroad!AD10+'onroad all'!AJ10+'onroad all'!AK10+'onroad all'!AL10+'onroad all'!AM10+'onroad all'!AN10+'onroad all'!AO10+ptnonipm!BI10+SUM(airports!AS10:AX10)+SUM(cmv_c1c2!AC10:AH10)+SUM(cmv_c3!AC10:AH10)</f>
        <v>53.149946933208248</v>
      </c>
      <c r="Q11" s="15">
        <f>rail!AB10+nonroad!AE10+'onroad all'!AK10+'onroad all'!AL10+'onroad all'!AM10+'onroad all'!AN10+'onroad all'!AO10+ptnonipm!BJ10+SUM(airports!AT10:AX10)+SUM(cmv_c1c2!AD10:AH10)+SUM(cmv_c3!AD10:AH10)</f>
        <v>50.692927594973511</v>
      </c>
      <c r="R11" s="56">
        <f>rail!N10+nonpt!S10+nonroad!R10+'onroad all'!AB10+ptegu!T10+ptnonipm!T10+pt_oilgas!S10+np_oilgas!Q10+SUM(cmv_c1c2!Z10:AA10)+SUM(cmv_c3!Z10:AA10)</f>
        <v>3.4707668429043295E-4</v>
      </c>
      <c r="S11" s="56">
        <f>rail!K10+nonpt!L10+nonroad!U10+'onroad all'!M10+ptegu!L10+ptnonipm!L10+pt_oilgas!K10+np_oilgas!K10+SUM(cmv_c1c2!R10:S10)+SUM(cmv_c3!R10:S10)</f>
        <v>9.5521513026830263E-3</v>
      </c>
      <c r="T11" s="56">
        <f>nonpt!P10+ptegu!P10+ptnonipm!P10+pt_oilgas!O10+np_oilgas!N10+rwc!M10+SUM(cmv_c1c2!W10:X10)+SUM(cmv_c3!W10:X10)</f>
        <v>4.6582323071304608E-3</v>
      </c>
      <c r="U11" s="56">
        <f>rail!S10+nonpt!AH10+nonroad!T10+'onroad all'!CB10+ptegu!AH10+ptnonipm!AL10+pt_oilgas!AG10+np_oilgas!AA10+rwc!R10+SUM(cmv_c1c2!BJ10:BK10)+SUM(cmv_c3!BJ10:BK10)</f>
        <v>1.5599287243533102E-2</v>
      </c>
      <c r="V11" s="56">
        <f>rail!Q10+nonpt!AD10+nonroad!S10+'onroad all'!BS10+'onroad all'!BT10+ptegu!AD10+ptnonipm!AH10+pt_oilgas!AC10+np_oilgas!W10+rwc!P10+SUM(cmv_c1c2!BD10:BE10)+SUM(cmv_c3!BD10:BE10)</f>
        <v>7.2537250770953757E-2</v>
      </c>
      <c r="W11" s="56">
        <f>nonpt!CS10+ptegu!BB10+ptnonipm!Z10</f>
        <v>5.3257957687792698E-3</v>
      </c>
      <c r="X11" s="63"/>
      <c r="AA11" s="17" t="s">
        <v>177</v>
      </c>
      <c r="AB11" s="15">
        <f>B11+beis!H10</f>
        <v>26019.634486529896</v>
      </c>
      <c r="AC11" s="15">
        <f t="shared" si="2"/>
        <v>348.67037005076406</v>
      </c>
      <c r="AD11" s="15">
        <f>D11+beis!T10</f>
        <v>3510.4053130532006</v>
      </c>
      <c r="AE11" s="15">
        <f t="shared" si="3"/>
        <v>2546.9712190861815</v>
      </c>
      <c r="AF11" s="15">
        <f t="shared" si="4"/>
        <v>1122.3247143901713</v>
      </c>
      <c r="AG11" s="15">
        <f t="shared" si="5"/>
        <v>38.631024699130009</v>
      </c>
      <c r="AH11" s="15">
        <f>H11+beis!Z10</f>
        <v>7959.5391566759999</v>
      </c>
      <c r="AI11" s="15">
        <f>I11+beis!E10</f>
        <v>46.306791555163258</v>
      </c>
      <c r="AJ11" s="15">
        <f t="shared" si="6"/>
        <v>35.051165873680645</v>
      </c>
      <c r="AK11" s="15">
        <f>K11+beis!N10</f>
        <v>74.536275240915117</v>
      </c>
      <c r="AL11" s="15">
        <f>L11+beis!R10</f>
        <v>132.48499375344983</v>
      </c>
      <c r="AM11" s="15">
        <f t="shared" si="7"/>
        <v>14.318260087089957</v>
      </c>
      <c r="AN11" s="15">
        <f t="shared" si="8"/>
        <v>2.0425928301475067</v>
      </c>
      <c r="AO11" s="15">
        <f t="shared" si="9"/>
        <v>5.814651227302682</v>
      </c>
      <c r="AP11" s="15">
        <f t="shared" si="10"/>
        <v>53.149946933208248</v>
      </c>
      <c r="AQ11" s="15">
        <f t="shared" si="11"/>
        <v>50.692927594973511</v>
      </c>
      <c r="AR11" s="56">
        <f t="shared" si="12"/>
        <v>3.4707668429043295E-4</v>
      </c>
      <c r="AS11" s="56">
        <f t="shared" si="13"/>
        <v>9.5521513026830263E-3</v>
      </c>
      <c r="AT11" s="56">
        <f t="shared" si="14"/>
        <v>4.6582323071304608E-3</v>
      </c>
      <c r="AU11" s="56">
        <f t="shared" si="15"/>
        <v>1.5599287243533102E-2</v>
      </c>
      <c r="AV11" s="56">
        <f t="shared" si="16"/>
        <v>7.2537250770953757E-2</v>
      </c>
      <c r="AX11" s="17" t="s">
        <v>177</v>
      </c>
      <c r="AY11" s="15">
        <f>B11-'ptfire-rx'!B10-'ptfire-wild'!B10</f>
        <v>25852.604357529897</v>
      </c>
      <c r="AZ11" s="15">
        <f>C11-'ptfire-rx'!C10-'ptfire-wild'!C10</f>
        <v>348.65293805076408</v>
      </c>
      <c r="BA11" s="15">
        <f>D11-'ptfire-rx'!D10-'ptfire-wild'!D10</f>
        <v>3485.6223900532004</v>
      </c>
      <c r="BB11" s="15">
        <f>E11-'ptfire-rx'!E10-'ptfire-wild'!E10</f>
        <v>2546.4185600861815</v>
      </c>
      <c r="BC11" s="15">
        <f>F11-'ptfire-rx'!F10-'ptfire-wild'!F10</f>
        <v>1121.7850083901712</v>
      </c>
      <c r="BD11" s="15">
        <f>G11-'ptfire-rx'!G10-'ptfire-wild'!G10</f>
        <v>38.599243699130007</v>
      </c>
      <c r="BE11" s="15">
        <f>H11-'ptfire-rx'!H10-'ptfire-wild'!H10</f>
        <v>5752.4067156760002</v>
      </c>
      <c r="BF11" s="15">
        <f>I11-'ptfire-rx'!AO10-'ptfire-wild'!AM10</f>
        <v>28.271847472407359</v>
      </c>
      <c r="BG11" s="15">
        <f>J11-'ptfire-rx'!AS10-'ptfire-wild'!AQ10</f>
        <v>35.032303525230439</v>
      </c>
      <c r="BH11" s="15">
        <f>K11-'ptfire-rx'!BE10-'ptfire-wild'!BC10</f>
        <v>50.981621176270188</v>
      </c>
      <c r="BI11" s="15">
        <f>L11-'ptfire-rx'!BS10-'ptfire-wild'!BQ10</f>
        <v>25.63056980645888</v>
      </c>
      <c r="BJ11" s="15">
        <f>M11-'ptfire-rx'!BV10-'ptfire-wild'!BT10</f>
        <v>14.307965446545305</v>
      </c>
      <c r="BK11" s="15">
        <f>N11-'ptfire-rx'!AL10-'ptfire-wild'!AK10</f>
        <v>2.032612693232875</v>
      </c>
      <c r="BL11" s="15">
        <f>O11-'ptfire-rx'!AU10-'ptfire-wild'!AS10</f>
        <v>5.8122512421247086</v>
      </c>
      <c r="BM11" s="15">
        <f t="shared" si="17"/>
        <v>53.149946933208248</v>
      </c>
      <c r="BN11" s="15">
        <f t="shared" si="18"/>
        <v>50.692927594973511</v>
      </c>
      <c r="BO11" s="56">
        <f t="shared" si="19"/>
        <v>3.4707668429043295E-4</v>
      </c>
      <c r="BP11" s="56">
        <f t="shared" si="20"/>
        <v>9.5521513026830263E-3</v>
      </c>
      <c r="BQ11" s="56">
        <f t="shared" si="21"/>
        <v>4.6582323071304608E-3</v>
      </c>
      <c r="BR11" s="56">
        <f t="shared" si="22"/>
        <v>1.5599287243533102E-2</v>
      </c>
      <c r="BS11" s="56">
        <f t="shared" si="23"/>
        <v>7.2537250770953757E-2</v>
      </c>
    </row>
    <row r="12" spans="1:71" x14ac:dyDescent="0.3">
      <c r="A12" s="17" t="s">
        <v>178</v>
      </c>
      <c r="B12" s="15">
        <f>rail!B11+nonpt!B11+ptagfire!B11+nonroad!B11+'onroad all'!AF11+cmv_c1c2!B11+'ptfire-rx'!B11+ptegu!B11+ptnonipm!B11+pt_oilgas!B11+np_oilgas!B11+rwc!B11+cmv_c3!B11+airports!B11+'ptfire-wild'!B11+np_solvents!B11</f>
        <v>3211126.5428752699</v>
      </c>
      <c r="C12" s="15">
        <f>rail!C11+nonpt!C11+ptagfire!C11++nonroad!C11+'onroad all'!BZ11+cmv_c1c2!BI11+'ptfire-rx'!C11+ptegu!C11+ptnonipm!C11+pt_oilgas!C11+np_oilgas!C11+rwc!C11+cmv_c3!BI11+livestock!B11+airports!C11+'ptfire-wild'!C11+fertilizer!B11+np_solvents!C11</f>
        <v>132460.58251328344</v>
      </c>
      <c r="D12" s="15">
        <f>rail!D11+nonpt!D11+ptagfire!D11++nonroad!D11+cmv_c1c2!D11+'ptfire-rx'!D11+ptegu!EA11+ptnonipm!D11+pt_oilgas!D11+np_oilgas!D11+rwc!D11+cmv_c3!D11+'onroad all'!EK11+airports!D11+'ptfire-wild'!D11+np_solvents!D11</f>
        <v>292981.5483220772</v>
      </c>
      <c r="E12" s="15">
        <f>rail!E11+nonpt!E11+ptagfire!E11++nonroad!E11+cmv_c1c2!E11+'ptfire-rx'!E11+ptegu!E11+ptnonipm!E11+pt_oilgas!E11+np_oilgas!E11+rwc!E11+cmv_c3!E11+afdust!BA11+'onroad all'!DD11+'onroad all'!EM11+airports!E11+'ptfire-wild'!E11+np_solvents!E11</f>
        <v>344933.95193482313</v>
      </c>
      <c r="F12" s="15">
        <f>rail!F11+nonpt!F11+ptagfire!F11++nonroad!F11+cmv_c1c2!F11+'ptfire-rx'!F11+ptegu!F11+ptnonipm!F11+pt_oilgas!F11+np_oilgas!F11+rwc!F11+cmv_c3!F11+afdust!BB11+'onroad all'!EM11+airports!F11+'ptfire-wild'!F11+np_solvents!F11</f>
        <v>227506.39698559049</v>
      </c>
      <c r="G12" s="15">
        <f>rail!G11+nonpt!G11+ptagfire!G11++nonroad!G11+'onroad all'!DU11+cmv_c1c2!G11+'ptfire-rx'!G11+ptegu!FM11+ptnonipm!G11+pt_oilgas!G11+np_oilgas!G11+rwc!G11+cmv_c3!G11+airports!G11+'ptfire-wild'!G11+np_solvents!G11</f>
        <v>53003.864405348599</v>
      </c>
      <c r="H12" s="15">
        <f>rail!H11+nonpt!H11+ptagfire!H11++nonroad!H11+'onroad all'!EG11+cmv_c1c2!H11+'ptfire-rx'!H11+ptegu!H11+ptnonipm!H11+pt_oilgas!H11+np_oilgas!H11+rwc!H11+cmv_c3!H11+livestock!C11+airports!H11+'ptfire-wild'!H11+np_solvents!H11</f>
        <v>579266.75410556002</v>
      </c>
      <c r="I12" s="15">
        <f>rail!AK11+nonpt!BK11+ptagfire!V11+nonroad!AK11+'onroad all'!H11+cmv_c1c2!O11+'ptfire-rx'!AO11+ptegu!BM11+ptnonipm!BX11+pt_oilgas!BL11+np_oilgas!AW11+rwc!AG11+cmv_c3!O11+livestock!U11+airports!AK11+'ptfire-wild'!AM11+np_solvents!AJ11</f>
        <v>8891.7982227808225</v>
      </c>
      <c r="J12" s="15">
        <f>rail!AQ11+nonpt!BQ11+ptagfire!Z11+nonroad!AP11+'onroad all'!P11+cmv_c1c2!T11+'ptfire-rx'!AS11+ptegu!BS11+ptnonipm!CD11+pt_oilgas!BR11+np_oilgas!BC11+rwc!AK11+cmv_c3!T11+livestock!X11+airports!AN11+'ptfire-wild'!AQ11+np_solvents!AN11</f>
        <v>6749.7415848967412</v>
      </c>
      <c r="K12" s="15">
        <f>rail!BJ11+nonpt!CU11+ptagfire!AJ11+nonroad!BH11+'onroad all'!BB11+cmv_c1c2!AO11+'ptfire-rx'!BE11+ptegu!CX11+ptnonipm!DP11+pt_oilgas!CV11+np_oilgas!CA11+rwc!AX11+cmv_c3!AP11+airports!BF11+'ptfire-wild'!BC11+np_solvents!BB11</f>
        <v>20021.799022512474</v>
      </c>
      <c r="L12" s="15">
        <f>rail!BY11+nonpt!DN11+ptagfire!AV11+nonroad!BT11+'onroad all'!BU11+cmv_c1c2!BF11+'ptfire-rx'!BS11+ptegu!DP11+ptnonipm!EK11+pt_oilgas!DO11+np_oilgas!CR11+rwc!BL11+cmv_c3!BF11+livestock!AP11+airports!BT11+'ptfire-wild'!BQ11+np_solvents!BN11</f>
        <v>13320.607121239145</v>
      </c>
      <c r="M12" s="15">
        <f>rail!CA11+nonpt!DQ11+nonroad!BU11+'onroad all'!BY11+cmv_c1c2!BH11+'ptfire-rx'!BV11+ptegu!DS11+ptnonipm!EN11+pt_oilgas!DR11+np_oilgas!CT11+rwc!BN11+cmv_c3!BH11+airports!BV11+'ptfire-wild'!BT11+np_solvents!BP11+ptagfire!AX11</f>
        <v>2712.2794224580516</v>
      </c>
      <c r="N12" s="15">
        <f>rail!AJ11+nonpt!BH11+nonroad!AJ11+'onroad all'!G11+cmv_c1c2!M11+'ptfire-rx'!AL11+ptegu!BK11+ptnonipm!BU11+pt_oilgas!BJ11+np_oilgas!AV11+rwc!AF11+airports!AI11+cmv_c3!M11+'ptfire-wild'!AK11</f>
        <v>3243.7796713300645</v>
      </c>
      <c r="O12" s="15">
        <f>rail!AS11+nonpt!O11+ptagfire!AA11+nonroad!AR11+'onroad all'!Y11+cmv_c1c2!V11+'ptfire-rx'!AU11+ptegu!BX11+ptnonipm!CI11+pt_oilgas!BW11+np_oilgas!BF11+rwc!AM11+airports!AP11+cmv_c3!V11+'ptfire-wild'!AS11</f>
        <v>2937.0194276342945</v>
      </c>
      <c r="P12" s="15">
        <f>rail!AA11+nonroad!AD11+'onroad all'!AJ11+'onroad all'!AK11+'onroad all'!AL11+'onroad all'!AM11+'onroad all'!AN11+'onroad all'!AO11+ptnonipm!BI11+SUM(airports!AS11:AX11)+SUM(cmv_c1c2!AC11:AH11)+SUM(cmv_c3!AC11:AH11)</f>
        <v>5272.945884196708</v>
      </c>
      <c r="Q12" s="15">
        <f>rail!AB11+nonroad!AE11+'onroad all'!AK11+'onroad all'!AL11+'onroad all'!AM11+'onroad all'!AN11+'onroad all'!AO11+ptnonipm!BJ11+SUM(airports!AT11:AX11)+SUM(cmv_c1c2!AD11:AH11)+SUM(cmv_c3!AD11:AH11)</f>
        <v>4979.7089885359474</v>
      </c>
      <c r="R12" s="56">
        <f>rail!N11+nonpt!S11+nonroad!R11+'onroad all'!AB11+ptegu!T11+ptnonipm!T11+pt_oilgas!S11+np_oilgas!Q11+SUM(cmv_c1c2!Z11:AA11)+SUM(cmv_c3!Z11:AA11)</f>
        <v>0.47824075195091376</v>
      </c>
      <c r="S12" s="56">
        <f>rail!K11+nonpt!L11+nonroad!U11+'onroad all'!M11+ptegu!L11+ptnonipm!L11+pt_oilgas!K11+np_oilgas!K11+SUM(cmv_c1c2!R11:S11)+SUM(cmv_c3!R11:S11)</f>
        <v>3.0458381437255162</v>
      </c>
      <c r="T12" s="56">
        <f>nonpt!P11+ptegu!P11+ptnonipm!P11+pt_oilgas!O11+np_oilgas!N11+rwc!M11+SUM(cmv_c1c2!W11:X11)+SUM(cmv_c3!W11:X11)</f>
        <v>0.52681367074646035</v>
      </c>
      <c r="U12" s="56">
        <f>rail!S11+nonpt!AH11+nonroad!T11+'onroad all'!CB11+ptegu!AH11+ptnonipm!AL11+pt_oilgas!AG11+np_oilgas!AA11+rwc!R11+SUM(cmv_c1c2!BJ11:BK11)+SUM(cmv_c3!BJ11:BK11)</f>
        <v>3.7491101083452159</v>
      </c>
      <c r="V12" s="56">
        <f>rail!Q11+nonpt!AD11+nonroad!S11+'onroad all'!BS11+'onroad all'!BT11+ptegu!AD11+ptnonipm!AH11+pt_oilgas!AC11+np_oilgas!W11+rwc!P11+SUM(cmv_c1c2!BD11:BE11)+SUM(cmv_c3!BD11:BE11)</f>
        <v>13.22285705987254</v>
      </c>
      <c r="W12" s="56">
        <f>nonpt!CS11+ptegu!BB11+ptnonipm!Z11</f>
        <v>0.58706564948522044</v>
      </c>
      <c r="X12" s="63" t="s">
        <v>170</v>
      </c>
      <c r="AA12" s="17" t="s">
        <v>178</v>
      </c>
      <c r="AB12" s="15">
        <f>B12+beis!H11</f>
        <v>3342686.8241752698</v>
      </c>
      <c r="AC12" s="15">
        <f t="shared" si="2"/>
        <v>132460.58251328344</v>
      </c>
      <c r="AD12" s="15">
        <f>D12+beis!T11</f>
        <v>325452.21952207712</v>
      </c>
      <c r="AE12" s="15">
        <f t="shared" si="3"/>
        <v>344933.95193482313</v>
      </c>
      <c r="AF12" s="15">
        <f t="shared" si="4"/>
        <v>227506.39698559049</v>
      </c>
      <c r="AG12" s="15">
        <f t="shared" si="5"/>
        <v>53003.864405348599</v>
      </c>
      <c r="AH12" s="15">
        <f>H12+beis!Z11</f>
        <v>1762757.5986055599</v>
      </c>
      <c r="AI12" s="15">
        <f>I12+beis!E11</f>
        <v>22770.933202780823</v>
      </c>
      <c r="AJ12" s="15">
        <f t="shared" si="6"/>
        <v>6749.7415848967412</v>
      </c>
      <c r="AK12" s="15">
        <f>K12+beis!N11</f>
        <v>38836.946622512376</v>
      </c>
      <c r="AL12" s="15">
        <f>L12+beis!R11</f>
        <v>87956.170161239046</v>
      </c>
      <c r="AM12" s="15">
        <f t="shared" si="7"/>
        <v>2712.2794224580516</v>
      </c>
      <c r="AN12" s="15">
        <f t="shared" si="8"/>
        <v>3243.7796713300645</v>
      </c>
      <c r="AO12" s="15">
        <f t="shared" si="9"/>
        <v>2937.0194276342945</v>
      </c>
      <c r="AP12" s="15">
        <f t="shared" si="10"/>
        <v>5272.945884196708</v>
      </c>
      <c r="AQ12" s="15">
        <f t="shared" si="11"/>
        <v>4979.7089885359474</v>
      </c>
      <c r="AR12" s="56">
        <f t="shared" si="12"/>
        <v>0.47824075195091376</v>
      </c>
      <c r="AS12" s="56">
        <f t="shared" si="13"/>
        <v>3.0458381437255162</v>
      </c>
      <c r="AT12" s="56">
        <f t="shared" si="14"/>
        <v>0.52681367074646035</v>
      </c>
      <c r="AU12" s="56">
        <f t="shared" si="15"/>
        <v>3.7491101083452159</v>
      </c>
      <c r="AV12" s="56">
        <f t="shared" si="16"/>
        <v>13.22285705987254</v>
      </c>
      <c r="AX12" s="17" t="s">
        <v>178</v>
      </c>
      <c r="AY12" s="15">
        <f>B12-'ptfire-rx'!B11-'ptfire-wild'!B11</f>
        <v>2261950.3413312701</v>
      </c>
      <c r="AZ12" s="15">
        <f>C12-'ptfire-rx'!C11-'ptfire-wild'!C11</f>
        <v>124840.77160528344</v>
      </c>
      <c r="BA12" s="15">
        <f>D12-'ptfire-rx'!D11-'ptfire-wild'!D11</f>
        <v>277360.35336007719</v>
      </c>
      <c r="BB12" s="15">
        <f>E12-'ptfire-rx'!E11-'ptfire-wild'!E11</f>
        <v>198279.76946482313</v>
      </c>
      <c r="BC12" s="15">
        <f>F12-'ptfire-rx'!F11-'ptfire-wild'!F11</f>
        <v>93480.803840590495</v>
      </c>
      <c r="BD12" s="15">
        <f>G12-'ptfire-rx'!G11-'ptfire-wild'!G11</f>
        <v>43866.186671348594</v>
      </c>
      <c r="BE12" s="15">
        <f>H12-'ptfire-rx'!H11-'ptfire-wild'!H11</f>
        <v>403960.37133356003</v>
      </c>
      <c r="BF12" s="15">
        <f>I12-'ptfire-rx'!AO11-'ptfire-wild'!AM11</f>
        <v>2821.323859792783</v>
      </c>
      <c r="BG12" s="15">
        <f>J12-'ptfire-rx'!AS11-'ptfire-wild'!AQ11</f>
        <v>4032.2850143838582</v>
      </c>
      <c r="BH12" s="15">
        <f>K12-'ptfire-rx'!BE11-'ptfire-wild'!BC11</f>
        <v>4253.6958069406501</v>
      </c>
      <c r="BI12" s="15">
        <f>L12-'ptfire-rx'!BS11-'ptfire-wild'!BQ11</f>
        <v>4029.3531355018467</v>
      </c>
      <c r="BJ12" s="15">
        <f>M12-'ptfire-rx'!BV11-'ptfire-wild'!BT11</f>
        <v>575.72561005848661</v>
      </c>
      <c r="BK12" s="15">
        <f>N12-'ptfire-rx'!AL11-'ptfire-wild'!AK11</f>
        <v>239.55337244377824</v>
      </c>
      <c r="BL12" s="15">
        <f>O12-'ptfire-rx'!AU11-'ptfire-wild'!AS11</f>
        <v>584.30489549391598</v>
      </c>
      <c r="BM12" s="15">
        <f t="shared" si="17"/>
        <v>5272.945884196708</v>
      </c>
      <c r="BN12" s="15">
        <f t="shared" si="18"/>
        <v>4979.7089885359474</v>
      </c>
      <c r="BO12" s="56">
        <f t="shared" si="19"/>
        <v>0.47824075195091376</v>
      </c>
      <c r="BP12" s="56">
        <f t="shared" si="20"/>
        <v>3.0458381437255162</v>
      </c>
      <c r="BQ12" s="56">
        <f t="shared" si="21"/>
        <v>0.52681367074646035</v>
      </c>
      <c r="BR12" s="56">
        <f t="shared" si="22"/>
        <v>3.7491101083452159</v>
      </c>
      <c r="BS12" s="56">
        <f t="shared" si="23"/>
        <v>13.22285705987254</v>
      </c>
    </row>
    <row r="13" spans="1:71" x14ac:dyDescent="0.3">
      <c r="A13" s="17" t="s">
        <v>179</v>
      </c>
      <c r="B13" s="15">
        <f>rail!B12+nonpt!B12+ptagfire!B12+nonroad!B12+'onroad all'!AF12+cmv_c1c2!B12+'ptfire-rx'!B12+ptegu!B12+ptnonipm!B12+pt_oilgas!B12+np_oilgas!B12+rwc!B12+cmv_c3!B12+airports!B12+'ptfire-wild'!B12+np_solvents!B12</f>
        <v>1984691.2079928003</v>
      </c>
      <c r="C13" s="15">
        <f>rail!C12+nonpt!C12+ptagfire!C12++nonroad!C12+'onroad all'!BZ12+cmv_c1c2!BI12+'ptfire-rx'!C12+ptegu!C12+ptnonipm!C12+pt_oilgas!C12+np_oilgas!C12+rwc!C12+cmv_c3!BI12+livestock!B12+airports!C12+'ptfire-wild'!C12+fertilizer!B12+np_solvents!C12</f>
        <v>113775.88655252715</v>
      </c>
      <c r="D13" s="15">
        <f>rail!D12+nonpt!D12+ptagfire!D12++nonroad!D12+cmv_c1c2!D12+'ptfire-rx'!D12+ptegu!EA12+ptnonipm!D12+pt_oilgas!D12+np_oilgas!D12+rwc!D12+cmv_c3!D12+'onroad all'!EK12+airports!D12+'ptfire-wild'!D12+np_solvents!D12</f>
        <v>220661.63239935492</v>
      </c>
      <c r="E13" s="15">
        <f>rail!E12+nonpt!E12+ptagfire!E12++nonroad!E12+cmv_c1c2!E12+'ptfire-rx'!E12+ptegu!E12+ptnonipm!E12+pt_oilgas!E12+np_oilgas!E12+rwc!E12+cmv_c3!E12+afdust!BA12+'onroad all'!DD12+'onroad all'!EM12+airports!E12+'ptfire-wild'!E12+np_solvents!E12</f>
        <v>271360.42064923106</v>
      </c>
      <c r="F13" s="15">
        <f>rail!F12+nonpt!F12+ptagfire!F12++nonroad!F12+cmv_c1c2!F12+'ptfire-rx'!F12+ptegu!F12+ptnonipm!F12+pt_oilgas!F12+np_oilgas!F12+rwc!F12+cmv_c3!F12+afdust!BB12+'onroad all'!EM12+airports!F12+'ptfire-wild'!F12+np_solvents!F12</f>
        <v>188702.65723313589</v>
      </c>
      <c r="G13" s="15">
        <f>rail!G12+nonpt!G12+ptagfire!G12++nonroad!G12+'onroad all'!DU12+cmv_c1c2!G12+'ptfire-rx'!G12+ptegu!FM12+ptnonipm!G12+pt_oilgas!G12+np_oilgas!G12+rwc!G12+cmv_c3!G12+airports!G12+'ptfire-wild'!G12+np_solvents!G12</f>
        <v>37084.827373824293</v>
      </c>
      <c r="H13" s="15">
        <f>rail!H12+nonpt!H12+ptagfire!H12++nonroad!H12+'onroad all'!EG12+cmv_c1c2!H12+'ptfire-rx'!H12+ptegu!H12+ptnonipm!H12+pt_oilgas!H12+np_oilgas!H12+rwc!H12+cmv_c3!H12+livestock!C12+airports!H12+'ptfire-wild'!H12+np_solvents!H12</f>
        <v>386160.50979489705</v>
      </c>
      <c r="I13" s="15">
        <f>rail!AK12+nonpt!BK12+ptagfire!V12+nonroad!AK12+'onroad all'!H12+cmv_c1c2!O12+'ptfire-rx'!AO12+ptegu!BM12+ptnonipm!BX12+pt_oilgas!BL12+np_oilgas!AW12+rwc!AG12+cmv_c3!O12+livestock!U12+airports!AK12+'ptfire-wild'!AM12+np_solvents!AJ12</f>
        <v>7082.1797499302047</v>
      </c>
      <c r="J13" s="15">
        <f>rail!AQ12+nonpt!BQ12+ptagfire!Z12+nonroad!AP12+'onroad all'!P12+cmv_c1c2!T12+'ptfire-rx'!AS12+ptegu!BS12+ptnonipm!CD12+pt_oilgas!BR12+np_oilgas!BC12+rwc!AK12+cmv_c3!T12+livestock!X12+airports!AN12+'ptfire-wild'!AQ12+np_solvents!AN12</f>
        <v>4287.6984886818427</v>
      </c>
      <c r="K13" s="15">
        <f>rail!BJ12+nonpt!CU12+ptagfire!AJ12+nonroad!BH12+'onroad all'!BB12+cmv_c1c2!AO12+'ptfire-rx'!BE12+ptegu!CX12+ptnonipm!DP12+pt_oilgas!CV12+np_oilgas!CA12+rwc!AX12+cmv_c3!AP12+airports!BF12+'ptfire-wild'!BC12+np_solvents!BB12</f>
        <v>15284.718212212723</v>
      </c>
      <c r="L13" s="15">
        <f>rail!BY12+nonpt!DN12+ptagfire!AV12+nonroad!BT12+'onroad all'!BU12+cmv_c1c2!BF12+'ptfire-rx'!BS12+ptegu!DP12+ptnonipm!EK12+pt_oilgas!DO12+np_oilgas!CR12+rwc!BL12+cmv_c3!BF12+livestock!AP12+airports!BT12+'ptfire-wild'!BQ12+np_solvents!BN12</f>
        <v>13980.725404471561</v>
      </c>
      <c r="M13" s="15">
        <f>rail!CA12+nonpt!DQ12+nonroad!BU12+'onroad all'!BY12+cmv_c1c2!BH12+'ptfire-rx'!BV12+ptegu!DS12+ptnonipm!EN12+pt_oilgas!DR12+np_oilgas!CT12+rwc!BN12+cmv_c3!BH12+airports!BV12+'ptfire-wild'!BT12+np_solvents!BP12+ptagfire!AX12</f>
        <v>2107.5635758737412</v>
      </c>
      <c r="N13" s="15">
        <f>rail!AJ12+nonpt!BH12+nonroad!AJ12+'onroad all'!G12+cmv_c1c2!M12+'ptfire-rx'!AL12+ptegu!BK12+ptnonipm!BU12+pt_oilgas!BJ12+np_oilgas!AV12+rwc!AF12+airports!AI12+cmv_c3!M12+'ptfire-wild'!AK12</f>
        <v>2645.129968639581</v>
      </c>
      <c r="O13" s="15">
        <f>rail!AS12+nonpt!O12+ptagfire!AA12+nonroad!AR12+'onroad all'!Y12+cmv_c1c2!V12+'ptfire-rx'!AU12+ptegu!BX12+ptnonipm!CI12+pt_oilgas!BW12+np_oilgas!BF12+rwc!AM12+airports!AP12+cmv_c3!V12+'ptfire-wild'!AS12</f>
        <v>2284.4895232489707</v>
      </c>
      <c r="P13" s="15">
        <f>rail!AA12+nonroad!AD12+'onroad all'!AJ12+'onroad all'!AK12+'onroad all'!AL12+'onroad all'!AM12+'onroad all'!AN12+'onroad all'!AO12+ptnonipm!BI12+SUM(airports!AS12:AX12)+SUM(cmv_c1c2!AC12:AH12)+SUM(cmv_c3!AC12:AH12)</f>
        <v>2852.9387273306229</v>
      </c>
      <c r="Q13" s="15">
        <f>rail!AB12+nonroad!AE12+'onroad all'!AK12+'onroad all'!AL12+'onroad all'!AM12+'onroad all'!AN12+'onroad all'!AO12+ptnonipm!BJ12+SUM(airports!AT12:AX12)+SUM(cmv_c1c2!AD12:AH12)+SUM(cmv_c3!AD12:AH12)</f>
        <v>2685.4149224531379</v>
      </c>
      <c r="R13" s="56">
        <f>rail!N12+nonpt!S12+nonroad!R12+'onroad all'!AB12+ptegu!T12+ptnonipm!T12+pt_oilgas!S12+np_oilgas!Q12+SUM(cmv_c1c2!Z12:AA12)+SUM(cmv_c3!Z12:AA12)</f>
        <v>0.262556637627266</v>
      </c>
      <c r="S13" s="56">
        <f>rail!K12+nonpt!L12+nonroad!U12+'onroad all'!M12+ptegu!L12+ptnonipm!L12+pt_oilgas!K12+np_oilgas!K12+SUM(cmv_c1c2!R12:S12)+SUM(cmv_c3!R12:S12)</f>
        <v>1.211467163911444</v>
      </c>
      <c r="T13" s="56">
        <f>nonpt!P12+ptegu!P12+ptnonipm!P12+pt_oilgas!O12+np_oilgas!N12+rwc!M12+SUM(cmv_c1c2!W12:X12)+SUM(cmv_c3!W12:X12)</f>
        <v>0.27539641982256435</v>
      </c>
      <c r="U13" s="56">
        <f>rail!S12+nonpt!AH12+nonroad!T12+'onroad all'!CB12+ptegu!AH12+ptnonipm!AL12+pt_oilgas!AG12+np_oilgas!AA12+rwc!R12+SUM(cmv_c1c2!BJ12:BK12)+SUM(cmv_c3!BJ12:BK12)</f>
        <v>2.6240123810113607</v>
      </c>
      <c r="V13" s="56">
        <f>rail!Q12+nonpt!AD12+nonroad!S12+'onroad all'!BS12+'onroad all'!BT12+ptegu!AD12+ptnonipm!AH12+pt_oilgas!AC12+np_oilgas!W12+rwc!P12+SUM(cmv_c1c2!BD12:BE12)+SUM(cmv_c3!BD12:BE12)</f>
        <v>13.491942453468106</v>
      </c>
      <c r="W13" s="56">
        <f>nonpt!CS12+ptegu!BB12+ptnonipm!Z12</f>
        <v>0.35976491856435661</v>
      </c>
      <c r="X13" s="63" t="s">
        <v>170</v>
      </c>
      <c r="AA13" s="17" t="s">
        <v>179</v>
      </c>
      <c r="AB13" s="15">
        <f>B13+beis!H12</f>
        <v>2121912.2971228003</v>
      </c>
      <c r="AC13" s="15">
        <f t="shared" si="2"/>
        <v>113775.88655252715</v>
      </c>
      <c r="AD13" s="15">
        <f>D13+beis!T12</f>
        <v>249814.67664935481</v>
      </c>
      <c r="AE13" s="15">
        <f t="shared" si="3"/>
        <v>271360.42064923106</v>
      </c>
      <c r="AF13" s="15">
        <f t="shared" si="4"/>
        <v>188702.65723313589</v>
      </c>
      <c r="AG13" s="15">
        <f t="shared" si="5"/>
        <v>37084.827373824293</v>
      </c>
      <c r="AH13" s="15">
        <f>H13+beis!Z12</f>
        <v>1943783.6181948972</v>
      </c>
      <c r="AI13" s="15">
        <f>I13+beis!E12</f>
        <v>21778.162323930206</v>
      </c>
      <c r="AJ13" s="15">
        <f t="shared" si="6"/>
        <v>4287.6984886818427</v>
      </c>
      <c r="AK13" s="15">
        <f>K13+beis!N12</f>
        <v>34883.116925212722</v>
      </c>
      <c r="AL13" s="15">
        <f>L13+beis!R12</f>
        <v>98649.725636671559</v>
      </c>
      <c r="AM13" s="15">
        <f t="shared" si="7"/>
        <v>2107.5635758737412</v>
      </c>
      <c r="AN13" s="15">
        <f t="shared" si="8"/>
        <v>2645.129968639581</v>
      </c>
      <c r="AO13" s="15">
        <f t="shared" si="9"/>
        <v>2284.4895232489707</v>
      </c>
      <c r="AP13" s="15">
        <f t="shared" si="10"/>
        <v>2852.9387273306229</v>
      </c>
      <c r="AQ13" s="15">
        <f t="shared" si="11"/>
        <v>2685.4149224531379</v>
      </c>
      <c r="AR13" s="56">
        <f t="shared" si="12"/>
        <v>0.262556637627266</v>
      </c>
      <c r="AS13" s="56">
        <f t="shared" si="13"/>
        <v>1.211467163911444</v>
      </c>
      <c r="AT13" s="56">
        <f t="shared" si="14"/>
        <v>0.27539641982256435</v>
      </c>
      <c r="AU13" s="56">
        <f t="shared" si="15"/>
        <v>2.6240123810113607</v>
      </c>
      <c r="AV13" s="56">
        <f t="shared" si="16"/>
        <v>13.491942453468106</v>
      </c>
      <c r="AX13" s="17" t="s">
        <v>179</v>
      </c>
      <c r="AY13" s="15">
        <f>B13-'ptfire-rx'!B12-'ptfire-wild'!B12</f>
        <v>1277325.9413798002</v>
      </c>
      <c r="AZ13" s="15">
        <f>C13-'ptfire-rx'!C12-'ptfire-wild'!C12</f>
        <v>108603.47152352716</v>
      </c>
      <c r="BA13" s="15">
        <f>D13-'ptfire-rx'!D12-'ptfire-wild'!D12</f>
        <v>207715.18566935489</v>
      </c>
      <c r="BB13" s="15">
        <f>E13-'ptfire-rx'!E12-'ptfire-wild'!E12</f>
        <v>157692.45945223107</v>
      </c>
      <c r="BC13" s="15">
        <f>F13-'ptfire-rx'!F12-'ptfire-wild'!F12</f>
        <v>84364.637835135887</v>
      </c>
      <c r="BD13" s="15">
        <f>G13-'ptfire-rx'!G12-'ptfire-wild'!G12</f>
        <v>29573.723076824292</v>
      </c>
      <c r="BE13" s="15">
        <f>H13-'ptfire-rx'!H12-'ptfire-wild'!H12</f>
        <v>250616.58934289703</v>
      </c>
      <c r="BF13" s="15">
        <f>I13-'ptfire-rx'!AO12-'ptfire-wild'!AM12</f>
        <v>2250.0611257614742</v>
      </c>
      <c r="BG13" s="15">
        <f>J13-'ptfire-rx'!AS12-'ptfire-wild'!AQ12</f>
        <v>2145.5832577616325</v>
      </c>
      <c r="BH13" s="15">
        <f>K13-'ptfire-rx'!BE12-'ptfire-wild'!BC12</f>
        <v>2648.1320044847566</v>
      </c>
      <c r="BI13" s="15">
        <f>L13-'ptfire-rx'!BS12-'ptfire-wild'!BQ12</f>
        <v>6558.7239480619564</v>
      </c>
      <c r="BJ13" s="15">
        <f>M13-'ptfire-rx'!BV12-'ptfire-wild'!BT12</f>
        <v>411.42518037518005</v>
      </c>
      <c r="BK13" s="15">
        <f>N13-'ptfire-rx'!AL12-'ptfire-wild'!AK12</f>
        <v>223.02977381296222</v>
      </c>
      <c r="BL13" s="15">
        <f>O13-'ptfire-rx'!AU12-'ptfire-wild'!AS12</f>
        <v>360.8011198556909</v>
      </c>
      <c r="BM13" s="15">
        <f t="shared" si="17"/>
        <v>2852.9387273306229</v>
      </c>
      <c r="BN13" s="15">
        <f t="shared" si="18"/>
        <v>2685.4149224531379</v>
      </c>
      <c r="BO13" s="56">
        <f t="shared" si="19"/>
        <v>0.262556637627266</v>
      </c>
      <c r="BP13" s="56">
        <f t="shared" si="20"/>
        <v>1.211467163911444</v>
      </c>
      <c r="BQ13" s="56">
        <f t="shared" si="21"/>
        <v>0.27539641982256435</v>
      </c>
      <c r="BR13" s="56">
        <f t="shared" si="22"/>
        <v>2.6240123810113607</v>
      </c>
      <c r="BS13" s="56">
        <f t="shared" si="23"/>
        <v>13.491942453468106</v>
      </c>
    </row>
    <row r="14" spans="1:71" x14ac:dyDescent="0.3">
      <c r="A14" s="17" t="s">
        <v>180</v>
      </c>
      <c r="B14" s="15">
        <f>rail!B13+nonpt!B13+ptagfire!B13+nonroad!B13+'onroad all'!AF13+cmv_c1c2!B13+'ptfire-rx'!B13+ptegu!B13+ptnonipm!B13+pt_oilgas!B13+np_oilgas!B13+rwc!B13+cmv_c3!B13+airports!B13+'ptfire-wild'!B13+np_solvents!B13</f>
        <v>1703201.3876903791</v>
      </c>
      <c r="C14" s="15">
        <f>rail!C13+nonpt!C13+ptagfire!C13++nonroad!C13+'onroad all'!BZ13+cmv_c1c2!BI13+'ptfire-rx'!C13+ptegu!C13+ptnonipm!C13+pt_oilgas!C13+np_oilgas!C13+rwc!C13+cmv_c3!BI13+livestock!B13+airports!C13+'ptfire-wild'!C13+fertilizer!B13+np_solvents!C13</f>
        <v>141380.70606341731</v>
      </c>
      <c r="D14" s="15">
        <f>rail!D13+nonpt!D13+ptagfire!D13++nonroad!D13+cmv_c1c2!D13+'ptfire-rx'!D13+ptegu!EA13+ptnonipm!D13+pt_oilgas!D13+np_oilgas!D13+rwc!D13+cmv_c3!D13+'onroad all'!EK13+airports!D13+'ptfire-wild'!D13+np_solvents!D13</f>
        <v>63630.730801547186</v>
      </c>
      <c r="E14" s="15">
        <f>rail!E13+nonpt!E13+ptagfire!E13++nonroad!E13+cmv_c1c2!E13+'ptfire-rx'!E13+ptegu!E13+ptnonipm!E13+pt_oilgas!E13+np_oilgas!E13+rwc!E13+cmv_c3!E13+afdust!BA13+'onroad all'!DD13+'onroad all'!EM13+airports!E13+'ptfire-wild'!E13+np_solvents!E13</f>
        <v>549101.2703923654</v>
      </c>
      <c r="F14" s="15">
        <f>rail!F13+nonpt!F13+ptagfire!F13++nonroad!F13+cmv_c1c2!F13+'ptfire-rx'!F13+ptegu!F13+ptnonipm!F13+pt_oilgas!F13+np_oilgas!F13+rwc!F13+cmv_c3!F13+afdust!BB13+'onroad all'!EM13+airports!F13+'ptfire-wild'!F13+np_solvents!F13</f>
        <v>235431.20169276942</v>
      </c>
      <c r="G14" s="15">
        <f>rail!G13+nonpt!G13+ptagfire!G13++nonroad!G13+'onroad all'!DU13+cmv_c1c2!G13+'ptfire-rx'!G13+ptegu!FM13+ptnonipm!G13+pt_oilgas!G13+np_oilgas!G13+rwc!G13+cmv_c3!G13+airports!G13+'ptfire-wild'!G13+np_solvents!G13</f>
        <v>16745.818643632196</v>
      </c>
      <c r="H14" s="15">
        <f>rail!H13+nonpt!H13+ptagfire!H13++nonroad!H13+'onroad all'!EG13+cmv_c1c2!H13+'ptfire-rx'!H13+ptegu!H13+ptnonipm!H13+pt_oilgas!H13+np_oilgas!H13+rwc!H13+cmv_c3!H13+livestock!C13+airports!H13+'ptfire-wild'!H13+np_solvents!H13</f>
        <v>469306.94107107801</v>
      </c>
      <c r="I14" s="15">
        <f>rail!AK13+nonpt!BK13+ptagfire!V13+nonroad!AK13+'onroad all'!H13+cmv_c1c2!O13+'ptfire-rx'!AO13+ptegu!BM13+ptnonipm!BX13+pt_oilgas!BL13+np_oilgas!AW13+rwc!AG13+cmv_c3!O13+livestock!U13+airports!AK13+'ptfire-wild'!AM13+np_solvents!AJ13</f>
        <v>13663.500566938666</v>
      </c>
      <c r="J14" s="15">
        <f>rail!AQ13+nonpt!BQ13+ptagfire!Z13+nonroad!AP13+'onroad all'!P13+cmv_c1c2!T13+'ptfire-rx'!AS13+ptegu!BS13+ptnonipm!CD13+pt_oilgas!BR13+np_oilgas!BC13+rwc!AK13+cmv_c3!T13+livestock!X13+airports!AN13+'ptfire-wild'!AQ13+np_solvents!AN13</f>
        <v>3872.9559165363912</v>
      </c>
      <c r="K14" s="15">
        <f>rail!BJ13+nonpt!CU13+ptagfire!AJ13+nonroad!BH13+'onroad all'!BB13+cmv_c1c2!AO13+'ptfire-rx'!BE13+ptegu!CX13+ptnonipm!DP13+pt_oilgas!CV13+np_oilgas!CA13+rwc!AX13+cmv_c3!AP13+airports!BF13+'ptfire-wild'!BC13+np_solvents!BB13</f>
        <v>24734.040624051566</v>
      </c>
      <c r="L14" s="15">
        <f>rail!BY13+nonpt!DN13+ptagfire!AV13+nonroad!BT13+'onroad all'!BU13+cmv_c1c2!BF13+'ptfire-rx'!BS13+ptegu!DP13+ptnonipm!EK13+pt_oilgas!DO13+np_oilgas!CR13+rwc!BL13+cmv_c3!BF13+livestock!AP13+airports!BT13+'ptfire-wild'!BQ13+np_solvents!BN13</f>
        <v>28643.93270534409</v>
      </c>
      <c r="M14" s="15">
        <f>rail!CA13+nonpt!DQ13+nonroad!BU13+'onroad all'!BY13+cmv_c1c2!BH13+'ptfire-rx'!BV13+ptegu!DS13+ptnonipm!EN13+pt_oilgas!DR13+np_oilgas!CT13+rwc!BN13+cmv_c3!BH13+airports!BV13+'ptfire-wild'!BT13+np_solvents!BP13+ptagfire!AX13</f>
        <v>4242.4872040634264</v>
      </c>
      <c r="N14" s="15">
        <f>rail!AJ13+nonpt!BH13+nonroad!AJ13+'onroad all'!G13+cmv_c1c2!M13+'ptfire-rx'!AL13+ptegu!BK13+ptnonipm!BU13+pt_oilgas!BJ13+np_oilgas!AV13+rwc!AF13+airports!AI13+cmv_c3!M13+'ptfire-wild'!AK13</f>
        <v>3639.0856102397665</v>
      </c>
      <c r="O14" s="15">
        <f>rail!AS13+nonpt!O13+ptagfire!AA13+nonroad!AR13+'onroad all'!Y13+cmv_c1c2!V13+'ptfire-rx'!AU13+ptegu!BX13+ptnonipm!CI13+pt_oilgas!BW13+np_oilgas!BF13+rwc!AM13+airports!AP13+cmv_c3!V13+'ptfire-wild'!AS13</f>
        <v>2053.1119262716402</v>
      </c>
      <c r="P14" s="15">
        <f>rail!AA13+nonroad!AD13+'onroad all'!AJ13+'onroad all'!AK13+'onroad all'!AL13+'onroad all'!AM13+'onroad all'!AN13+'onroad all'!AO13+ptnonipm!BI13+SUM(airports!AS13:AX13)+SUM(cmv_c1c2!AC13:AH13)+SUM(cmv_c3!AC13:AH13)</f>
        <v>984.33940309367131</v>
      </c>
      <c r="Q14" s="15">
        <f>rail!AB13+nonroad!AE13+'onroad all'!AK13+'onroad all'!AL13+'onroad all'!AM13+'onroad all'!AN13+'onroad all'!AO13+ptnonipm!BJ13+SUM(airports!AT13:AX13)+SUM(cmv_c1c2!AD13:AH13)+SUM(cmv_c3!AD13:AH13)</f>
        <v>927.87006791018075</v>
      </c>
      <c r="R14" s="56">
        <f>rail!N13+nonpt!S13+nonroad!R13+'onroad all'!AB13+ptegu!T13+ptnonipm!T13+pt_oilgas!S13+np_oilgas!Q13+SUM(cmv_c1c2!Z13:AA13)+SUM(cmv_c3!Z13:AA13)</f>
        <v>0.72930475992830002</v>
      </c>
      <c r="S14" s="56">
        <f>rail!K13+nonpt!L13+nonroad!U13+'onroad all'!M13+ptegu!L13+ptnonipm!L13+pt_oilgas!K13+np_oilgas!K13+SUM(cmv_c1c2!R13:S13)+SUM(cmv_c3!R13:S13)</f>
        <v>0.31085883702400002</v>
      </c>
      <c r="T14" s="56">
        <f>nonpt!P13+ptegu!P13+ptnonipm!P13+pt_oilgas!O13+np_oilgas!N13+rwc!M13+SUM(cmv_c1c2!W13:X13)+SUM(cmv_c3!W13:X13)</f>
        <v>2.1703344699700002</v>
      </c>
      <c r="U14" s="56">
        <f>rail!S13+nonpt!AH13+nonroad!T13+'onroad all'!CB13+ptegu!AH13+ptnonipm!AL13+pt_oilgas!AG13+np_oilgas!AA13+rwc!R13+SUM(cmv_c1c2!BJ13:BK13)+SUM(cmv_c3!BJ13:BK13)</f>
        <v>0.44572558757000003</v>
      </c>
      <c r="V14" s="56">
        <f>rail!Q13+nonpt!AD13+nonroad!S13+'onroad all'!BS13+'onroad all'!BT13+ptegu!AD13+ptnonipm!AH13+pt_oilgas!AC13+np_oilgas!W13+rwc!P13+SUM(cmv_c1c2!BD13:BE13)+SUM(cmv_c3!BD13:BE13)</f>
        <v>1.1750310531240002</v>
      </c>
      <c r="W14" s="56">
        <f>nonpt!CS13+ptegu!BB13+ptnonipm!Z13</f>
        <v>7.0666227435753504E-3</v>
      </c>
      <c r="X14" s="63"/>
      <c r="AA14" s="17" t="s">
        <v>180</v>
      </c>
      <c r="AB14" s="15">
        <f>B14+beis!H13</f>
        <v>1771970.734180379</v>
      </c>
      <c r="AC14" s="15">
        <f t="shared" si="2"/>
        <v>141380.70606341731</v>
      </c>
      <c r="AD14" s="15">
        <f>D14+beis!T13</f>
        <v>77568.527172665184</v>
      </c>
      <c r="AE14" s="15">
        <f t="shared" si="3"/>
        <v>549101.2703923654</v>
      </c>
      <c r="AF14" s="15">
        <f t="shared" si="4"/>
        <v>235431.20169276942</v>
      </c>
      <c r="AG14" s="15">
        <f t="shared" si="5"/>
        <v>16745.818643632196</v>
      </c>
      <c r="AH14" s="15">
        <f>H14+beis!Z13</f>
        <v>823089.10556107806</v>
      </c>
      <c r="AI14" s="15">
        <f>I14+beis!E13</f>
        <v>21607.775879938665</v>
      </c>
      <c r="AJ14" s="15">
        <f t="shared" si="6"/>
        <v>3872.9559165363912</v>
      </c>
      <c r="AK14" s="15">
        <f>K14+beis!N13</f>
        <v>36408.343184051468</v>
      </c>
      <c r="AL14" s="15">
        <f>L14+beis!R13</f>
        <v>66585.361185244095</v>
      </c>
      <c r="AM14" s="15">
        <f t="shared" si="7"/>
        <v>4242.4872040634264</v>
      </c>
      <c r="AN14" s="15">
        <f t="shared" si="8"/>
        <v>3639.0856102397665</v>
      </c>
      <c r="AO14" s="15">
        <f t="shared" si="9"/>
        <v>2053.1119262716402</v>
      </c>
      <c r="AP14" s="15">
        <f t="shared" si="10"/>
        <v>984.33940309367131</v>
      </c>
      <c r="AQ14" s="15">
        <f t="shared" si="11"/>
        <v>927.87006791018075</v>
      </c>
      <c r="AR14" s="56">
        <f t="shared" si="12"/>
        <v>0.72930475992830002</v>
      </c>
      <c r="AS14" s="56">
        <f t="shared" si="13"/>
        <v>0.31085883702400002</v>
      </c>
      <c r="AT14" s="56">
        <f t="shared" si="14"/>
        <v>2.1703344699700002</v>
      </c>
      <c r="AU14" s="56">
        <f t="shared" si="15"/>
        <v>0.44572558757000003</v>
      </c>
      <c r="AV14" s="56">
        <f t="shared" si="16"/>
        <v>1.1750310531240002</v>
      </c>
      <c r="AX14" s="17" t="s">
        <v>180</v>
      </c>
      <c r="AY14" s="15">
        <f>B14-'ptfire-rx'!B13-'ptfire-wild'!B13</f>
        <v>287600.66666037915</v>
      </c>
      <c r="AZ14" s="15">
        <f>C14-'ptfire-rx'!C13-'ptfire-wild'!C13</f>
        <v>126564.17392541732</v>
      </c>
      <c r="BA14" s="15">
        <f>D14-'ptfire-rx'!D13-'ptfire-wild'!D13</f>
        <v>51331.179051547188</v>
      </c>
      <c r="BB14" s="15">
        <f>E14-'ptfire-rx'!E13-'ptfire-wild'!E13</f>
        <v>251864.48319336539</v>
      </c>
      <c r="BC14" s="15">
        <f>F14-'ptfire-rx'!F13-'ptfire-wild'!F13</f>
        <v>45232.068241769419</v>
      </c>
      <c r="BD14" s="15">
        <f>G14-'ptfire-rx'!G13-'ptfire-wild'!G13</f>
        <v>3029.0545896321946</v>
      </c>
      <c r="BE14" s="15">
        <f>H14-'ptfire-rx'!H13-'ptfire-wild'!H13</f>
        <v>83603.426004078006</v>
      </c>
      <c r="BF14" s="15">
        <f>I14-'ptfire-rx'!AO13-'ptfire-wild'!AM13</f>
        <v>2029.5974214581656</v>
      </c>
      <c r="BG14" s="15">
        <f>J14-'ptfire-rx'!AS13-'ptfire-wild'!AQ13</f>
        <v>753.94698329911625</v>
      </c>
      <c r="BH14" s="15">
        <f>K14-'ptfire-rx'!BE13-'ptfire-wild'!BC13</f>
        <v>1497.421306025597</v>
      </c>
      <c r="BI14" s="15">
        <f>L14-'ptfire-rx'!BS13-'ptfire-wild'!BQ13</f>
        <v>2496.157711797463</v>
      </c>
      <c r="BJ14" s="15">
        <f>M14-'ptfire-rx'!BV13-'ptfire-wild'!BT13</f>
        <v>276.47775409743144</v>
      </c>
      <c r="BK14" s="15">
        <f>N14-'ptfire-rx'!AL13-'ptfire-wild'!AK13</f>
        <v>83.4151240989695</v>
      </c>
      <c r="BL14" s="15">
        <f>O14-'ptfire-rx'!AU13-'ptfire-wild'!AS13</f>
        <v>171.30959428023903</v>
      </c>
      <c r="BM14" s="15">
        <f t="shared" si="17"/>
        <v>984.33940309367131</v>
      </c>
      <c r="BN14" s="15">
        <f t="shared" si="18"/>
        <v>927.87006791018075</v>
      </c>
      <c r="BO14" s="56">
        <f t="shared" si="19"/>
        <v>0.72930475992830002</v>
      </c>
      <c r="BP14" s="56">
        <f t="shared" si="20"/>
        <v>0.31085883702400002</v>
      </c>
      <c r="BQ14" s="56">
        <f t="shared" si="21"/>
        <v>2.1703344699700002</v>
      </c>
      <c r="BR14" s="56">
        <f t="shared" si="22"/>
        <v>0.44572558757000003</v>
      </c>
      <c r="BS14" s="56">
        <f t="shared" si="23"/>
        <v>1.1750310531240002</v>
      </c>
    </row>
    <row r="15" spans="1:71" x14ac:dyDescent="0.3">
      <c r="A15" s="17" t="s">
        <v>181</v>
      </c>
      <c r="B15" s="15">
        <f>rail!B14+nonpt!B14+ptagfire!B14+nonroad!B14+'onroad all'!AF14+cmv_c1c2!B14+'ptfire-rx'!B14+ptegu!B14+ptnonipm!B14+pt_oilgas!B14+np_oilgas!B14+rwc!B14+cmv_c3!B14+airports!B14+'ptfire-wild'!B14+np_solvents!B14</f>
        <v>1164402.1374199402</v>
      </c>
      <c r="C15" s="15">
        <f>rail!C14+nonpt!C14+ptagfire!C14++nonroad!C14+'onroad all'!BZ14+cmv_c1c2!BI14+'ptfire-rx'!C14+ptegu!C14+ptnonipm!C14+pt_oilgas!C14+np_oilgas!C14+rwc!C14+cmv_c3!BI14+livestock!B14+airports!C14+'ptfire-wild'!C14+fertilizer!B14+np_solvents!C14</f>
        <v>94433.450478973769</v>
      </c>
      <c r="D15" s="15">
        <f>rail!D14+nonpt!D14+ptagfire!D14++nonroad!D14+cmv_c1c2!D14+'ptfire-rx'!D14+ptegu!EA14+ptnonipm!D14+pt_oilgas!D14+np_oilgas!D14+rwc!D14+cmv_c3!D14+'onroad all'!EK14+airports!D14+'ptfire-wild'!D14+np_solvents!D14</f>
        <v>245836.37414112876</v>
      </c>
      <c r="E15" s="15">
        <f>rail!E14+nonpt!E14+ptagfire!E14++nonroad!E14+cmv_c1c2!E14+'ptfire-rx'!E14+ptegu!E14+ptnonipm!E14+pt_oilgas!E14+np_oilgas!E14+rwc!E14+cmv_c3!E14+afdust!BA14+'onroad all'!DD14+'onroad all'!EM14+airports!E14+'ptfire-wild'!E14+np_solvents!E14</f>
        <v>316027.72130298655</v>
      </c>
      <c r="F15" s="15">
        <f>rail!F14+nonpt!F14+ptagfire!F14++nonroad!F14+cmv_c1c2!F14+'ptfire-rx'!F14+ptegu!F14+ptnonipm!F14+pt_oilgas!F14+np_oilgas!F14+rwc!F14+cmv_c3!F14+afdust!BB14+'onroad all'!EM14+airports!F14+'ptfire-wild'!F14+np_solvents!F14</f>
        <v>80570.106433302528</v>
      </c>
      <c r="G15" s="15">
        <f>rail!G14+nonpt!G14+ptagfire!G14++nonroad!G14+'onroad all'!DU14+cmv_c1c2!G14+'ptfire-rx'!G14+ptegu!FM14+ptnonipm!G14+pt_oilgas!G14+np_oilgas!G14+rwc!G14+cmv_c3!G14+airports!G14+'ptfire-wild'!G14+np_solvents!G14</f>
        <v>71104.678822685586</v>
      </c>
      <c r="H15" s="15">
        <f>rail!H14+nonpt!H14+ptagfire!H14++nonroad!H14+'onroad all'!EG14+cmv_c1c2!H14+'ptfire-rx'!H14+ptegu!H14+ptnonipm!H14+pt_oilgas!H14+np_oilgas!H14+rwc!H14+cmv_c3!H14+livestock!C14+airports!H14+'ptfire-wild'!H14+np_solvents!H14</f>
        <v>316146.84192589001</v>
      </c>
      <c r="I15" s="15">
        <f>rail!AK14+nonpt!BK14+ptagfire!V14+nonroad!AK14+'onroad all'!H14+cmv_c1c2!O14+'ptfire-rx'!AO14+ptegu!BM14+ptnonipm!BX14+pt_oilgas!BL14+np_oilgas!AW14+rwc!AG14+cmv_c3!O14+livestock!U14+airports!AK14+'ptfire-wild'!AM14+np_solvents!AJ14</f>
        <v>2684.0517631892503</v>
      </c>
      <c r="J15" s="15">
        <f>rail!AQ14+nonpt!BQ14+ptagfire!Z14+nonroad!AP14+'onroad all'!P14+cmv_c1c2!T14+'ptfire-rx'!AS14+ptegu!BS14+ptnonipm!CD14+pt_oilgas!BR14+np_oilgas!BC14+rwc!AK14+cmv_c3!T14+livestock!X14+airports!AN14+'ptfire-wild'!AQ14+np_solvents!AN14</f>
        <v>2217.4270894276628</v>
      </c>
      <c r="K15" s="15">
        <f>rail!BJ14+nonpt!CU14+ptagfire!AJ14+nonroad!BH14+'onroad all'!BB14+cmv_c1c2!AO14+'ptfire-rx'!BE14+ptegu!CX14+ptnonipm!DP14+pt_oilgas!CV14+np_oilgas!CA14+rwc!AX14+cmv_c3!AP14+airports!BF14+'ptfire-wild'!BC14+np_solvents!BB14</f>
        <v>3617.5311580634107</v>
      </c>
      <c r="L15" s="15">
        <f>rail!BY14+nonpt!DN14+ptagfire!AV14+nonroad!BT14+'onroad all'!BU14+cmv_c1c2!BF14+'ptfire-rx'!BS14+ptegu!DP14+ptnonipm!EK14+pt_oilgas!DO14+np_oilgas!CR14+rwc!BL14+cmv_c3!BF14+livestock!AP14+airports!BT14+'ptfire-wild'!BQ14+np_solvents!BN14</f>
        <v>2399.9001817943372</v>
      </c>
      <c r="M15" s="15">
        <f>rail!CA14+nonpt!DQ14+nonroad!BU14+'onroad all'!BY14+cmv_c1c2!BH14+'ptfire-rx'!BV14+ptegu!DS14+ptnonipm!EN14+pt_oilgas!DR14+np_oilgas!CT14+rwc!BN14+cmv_c3!BH14+airports!BV14+'ptfire-wild'!BT14+np_solvents!BP14+ptagfire!AX14</f>
        <v>815.46886394874468</v>
      </c>
      <c r="N15" s="15">
        <f>rail!AJ14+nonpt!BH14+nonroad!AJ14+'onroad all'!G14+cmv_c1c2!M14+'ptfire-rx'!AL14+ptegu!BK14+ptnonipm!BU14+pt_oilgas!BJ14+np_oilgas!AV14+rwc!AF14+airports!AI14+cmv_c3!M14+'ptfire-wild'!AK14</f>
        <v>348.62804180710594</v>
      </c>
      <c r="O15" s="15">
        <f>rail!AS14+nonpt!O14+ptagfire!AA14+nonroad!AR14+'onroad all'!Y14+cmv_c1c2!V14+'ptfire-rx'!AU14+ptegu!BX14+ptnonipm!CI14+pt_oilgas!BW14+np_oilgas!BF14+rwc!AM14+airports!AP14+cmv_c3!V14+'ptfire-wild'!AS14</f>
        <v>458.54339551395447</v>
      </c>
      <c r="P15" s="15">
        <f>rail!AA14+nonroad!AD14+'onroad all'!AJ14+'onroad all'!AK14+'onroad all'!AL14+'onroad all'!AM14+'onroad all'!AN14+'onroad all'!AO14+ptnonipm!BI14+SUM(airports!AS14:AX14)+SUM(cmv_c1c2!AC14:AH14)+SUM(cmv_c3!AC14:AH14)</f>
        <v>4126.1130974745074</v>
      </c>
      <c r="Q15" s="15">
        <f>rail!AB14+nonroad!AE14+'onroad all'!AK14+'onroad all'!AL14+'onroad all'!AM14+'onroad all'!AN14+'onroad all'!AO14+ptnonipm!BJ14+SUM(airports!AT14:AX14)+SUM(cmv_c1c2!AD14:AH14)+SUM(cmv_c3!AD14:AH14)</f>
        <v>3934.4836643558738</v>
      </c>
      <c r="R15" s="56">
        <f>rail!N14+nonpt!S14+nonroad!R14+'onroad all'!AB14+ptegu!T14+ptnonipm!T14+pt_oilgas!S14+np_oilgas!Q14+SUM(cmv_c1c2!Z14:AA14)+SUM(cmv_c3!Z14:AA14)</f>
        <v>1.1242672244793046</v>
      </c>
      <c r="S15" s="56">
        <f>rail!K14+nonpt!L14+nonroad!U14+'onroad all'!M14+ptegu!L14+ptnonipm!L14+pt_oilgas!K14+np_oilgas!K14+SUM(cmv_c1c2!R14:S14)+SUM(cmv_c3!R14:S14)</f>
        <v>1.9672166380625729</v>
      </c>
      <c r="T15" s="56">
        <f>nonpt!P14+ptegu!P14+ptnonipm!P14+pt_oilgas!O14+np_oilgas!N14+rwc!M14+SUM(cmv_c1c2!W14:X14)+SUM(cmv_c3!W14:X14)</f>
        <v>0.37298301630856773</v>
      </c>
      <c r="U15" s="56">
        <f>rail!S14+nonpt!AH14+nonroad!T14+'onroad all'!CB14+ptegu!AH14+ptnonipm!AL14+pt_oilgas!AG14+np_oilgas!AA14+rwc!R14+SUM(cmv_c1c2!BJ14:BK14)+SUM(cmv_c3!BJ14:BK14)</f>
        <v>13.783020206410889</v>
      </c>
      <c r="V15" s="56">
        <f>rail!Q14+nonpt!AD14+nonroad!S14+'onroad all'!BS14+'onroad all'!BT14+ptegu!AD14+ptnonipm!AH14+pt_oilgas!AC14+np_oilgas!W14+rwc!P14+SUM(cmv_c1c2!BD14:BE14)+SUM(cmv_c3!BD14:BE14)</f>
        <v>36.483676109234892</v>
      </c>
      <c r="W15" s="56">
        <f>nonpt!CS14+ptegu!BB14+ptnonipm!Z14</f>
        <v>0.30062563169698908</v>
      </c>
      <c r="X15" s="63" t="s">
        <v>170</v>
      </c>
      <c r="AA15" s="17" t="s">
        <v>181</v>
      </c>
      <c r="AB15" s="15">
        <f>B15+beis!H14</f>
        <v>1233003.07464694</v>
      </c>
      <c r="AC15" s="15">
        <f t="shared" si="2"/>
        <v>94433.450478973769</v>
      </c>
      <c r="AD15" s="15">
        <f>D15+beis!T14</f>
        <v>290034.68727656396</v>
      </c>
      <c r="AE15" s="15">
        <f t="shared" si="3"/>
        <v>316027.72130298655</v>
      </c>
      <c r="AF15" s="15">
        <f t="shared" si="4"/>
        <v>80570.106433302528</v>
      </c>
      <c r="AG15" s="15">
        <f t="shared" si="5"/>
        <v>71104.678822685586</v>
      </c>
      <c r="AH15" s="15">
        <f>H15+beis!Z14</f>
        <v>923002.41190789011</v>
      </c>
      <c r="AI15" s="15">
        <f>I15+beis!E14</f>
        <v>10185.96997868924</v>
      </c>
      <c r="AJ15" s="15">
        <f t="shared" si="6"/>
        <v>2217.4270894276628</v>
      </c>
      <c r="AK15" s="15">
        <f>K15+beis!N14</f>
        <v>13472.963949363402</v>
      </c>
      <c r="AL15" s="15">
        <f>L15+beis!R14</f>
        <v>45567.859883934332</v>
      </c>
      <c r="AM15" s="15">
        <f t="shared" si="7"/>
        <v>815.46886394874468</v>
      </c>
      <c r="AN15" s="15">
        <f t="shared" si="8"/>
        <v>348.62804180710594</v>
      </c>
      <c r="AO15" s="15">
        <f t="shared" si="9"/>
        <v>458.54339551395447</v>
      </c>
      <c r="AP15" s="15">
        <f t="shared" si="10"/>
        <v>4126.1130974745074</v>
      </c>
      <c r="AQ15" s="15">
        <f t="shared" si="11"/>
        <v>3934.4836643558738</v>
      </c>
      <c r="AR15" s="56">
        <f t="shared" si="12"/>
        <v>1.1242672244793046</v>
      </c>
      <c r="AS15" s="56">
        <f t="shared" si="13"/>
        <v>1.9672166380625729</v>
      </c>
      <c r="AT15" s="56">
        <f t="shared" si="14"/>
        <v>0.37298301630856773</v>
      </c>
      <c r="AU15" s="56">
        <f t="shared" si="15"/>
        <v>13.783020206410889</v>
      </c>
      <c r="AV15" s="56">
        <f t="shared" si="16"/>
        <v>36.483676109234892</v>
      </c>
      <c r="AX15" s="17" t="s">
        <v>181</v>
      </c>
      <c r="AY15" s="15">
        <f>B15-'ptfire-rx'!B14-'ptfire-wild'!B14</f>
        <v>1093840.9893049402</v>
      </c>
      <c r="AZ15" s="15">
        <f>C15-'ptfire-rx'!C14-'ptfire-wild'!C14</f>
        <v>93842.212405973769</v>
      </c>
      <c r="BA15" s="15">
        <f>D15-'ptfire-rx'!D14-'ptfire-wild'!D14</f>
        <v>244601.28779512877</v>
      </c>
      <c r="BB15" s="15">
        <f>E15-'ptfire-rx'!E14-'ptfire-wild'!E14</f>
        <v>304995.99626748654</v>
      </c>
      <c r="BC15" s="15">
        <f>F15-'ptfire-rx'!F14-'ptfire-wild'!F14</f>
        <v>69956.941267302522</v>
      </c>
      <c r="BD15" s="15">
        <f>G15-'ptfire-rx'!G14-'ptfire-wild'!G14</f>
        <v>70361.744792685582</v>
      </c>
      <c r="BE15" s="15">
        <f>H15-'ptfire-rx'!H14-'ptfire-wild'!H14</f>
        <v>302615.93875213998</v>
      </c>
      <c r="BF15" s="15">
        <f>I15-'ptfire-rx'!AO14-'ptfire-wild'!AM14</f>
        <v>1982.8510108255584</v>
      </c>
      <c r="BG15" s="15">
        <f>J15-'ptfire-rx'!AS14-'ptfire-wild'!AQ14</f>
        <v>2048.5660267135422</v>
      </c>
      <c r="BH15" s="15">
        <f>K15-'ptfire-rx'!BE14-'ptfire-wild'!BC14</f>
        <v>2664.9481166187134</v>
      </c>
      <c r="BI15" s="15">
        <f>L15-'ptfire-rx'!BS14-'ptfire-wild'!BQ14</f>
        <v>1630.8535255761831</v>
      </c>
      <c r="BJ15" s="15">
        <f>M15-'ptfire-rx'!BV14-'ptfire-wild'!BT14</f>
        <v>634.91352601124379</v>
      </c>
      <c r="BK15" s="15">
        <f>N15-'ptfire-rx'!AL14-'ptfire-wild'!AK14</f>
        <v>177.72929836155851</v>
      </c>
      <c r="BL15" s="15">
        <f>O15-'ptfire-rx'!AU14-'ptfire-wild'!AS14</f>
        <v>361.67697089094605</v>
      </c>
      <c r="BM15" s="15">
        <f t="shared" si="17"/>
        <v>4126.1130974745074</v>
      </c>
      <c r="BN15" s="15">
        <f t="shared" si="18"/>
        <v>3934.4836643558738</v>
      </c>
      <c r="BO15" s="56">
        <f t="shared" si="19"/>
        <v>1.1242672244793046</v>
      </c>
      <c r="BP15" s="56">
        <f t="shared" si="20"/>
        <v>1.9672166380625729</v>
      </c>
      <c r="BQ15" s="56">
        <f t="shared" si="21"/>
        <v>0.37298301630856773</v>
      </c>
      <c r="BR15" s="56">
        <f t="shared" si="22"/>
        <v>13.783020206410889</v>
      </c>
      <c r="BS15" s="56">
        <f t="shared" si="23"/>
        <v>36.483676109234892</v>
      </c>
    </row>
    <row r="16" spans="1:71" x14ac:dyDescent="0.3">
      <c r="A16" s="17" t="s">
        <v>182</v>
      </c>
      <c r="B16" s="15">
        <f>rail!B15+nonpt!B15+ptagfire!B15+nonroad!B15+'onroad all'!AF15+cmv_c1c2!B15+'ptfire-rx'!B15+ptegu!B15+ptnonipm!B15+pt_oilgas!B15+np_oilgas!B15+rwc!B15+cmv_c3!B15+airports!B15+'ptfire-wild'!B15+np_solvents!B15</f>
        <v>1029461.07350703</v>
      </c>
      <c r="C16" s="15">
        <f>rail!C15+nonpt!C15+ptagfire!C15++nonroad!C15+'onroad all'!BZ15+cmv_c1c2!BI15+'ptfire-rx'!C15+ptegu!C15+ptnonipm!C15+pt_oilgas!C15+np_oilgas!C15+rwc!C15+cmv_c3!BI15+livestock!B15+airports!C15+'ptfire-wild'!C15+fertilizer!B15+np_solvents!C15</f>
        <v>98285.600348985827</v>
      </c>
      <c r="D16" s="15">
        <f>rail!D15+nonpt!D15+ptagfire!D15++nonroad!D15+cmv_c1c2!D15+'ptfire-rx'!D15+ptegu!EA15+ptnonipm!D15+pt_oilgas!D15+np_oilgas!D15+rwc!D15+cmv_c3!D15+'onroad all'!EK15+airports!D15+'ptfire-wild'!D15+np_solvents!D15</f>
        <v>211884.42031235792</v>
      </c>
      <c r="E16" s="15">
        <f>rail!E15+nonpt!E15+ptagfire!E15++nonroad!E15+cmv_c1c2!E15+'ptfire-rx'!E15+ptegu!E15+ptnonipm!E15+pt_oilgas!E15+np_oilgas!E15+rwc!E15+cmv_c3!E15+afdust!BA15+'onroad all'!DD15+'onroad all'!EM15+airports!E15+'ptfire-wild'!E15+np_solvents!E15</f>
        <v>112586.39162226375</v>
      </c>
      <c r="F16" s="15">
        <f>rail!F15+nonpt!F15+ptagfire!F15++nonroad!F15+cmv_c1c2!F15+'ptfire-rx'!F15+ptegu!F15+ptnonipm!F15+pt_oilgas!F15+np_oilgas!F15+rwc!F15+cmv_c3!F15+afdust!BB15+'onroad all'!EM15+airports!F15+'ptfire-wild'!F15+np_solvents!F15</f>
        <v>63353.673271692249</v>
      </c>
      <c r="G16" s="15">
        <f>rail!G15+nonpt!G15+ptagfire!G15++nonroad!G15+'onroad all'!DU15+cmv_c1c2!G15+'ptfire-rx'!G15+ptegu!FM15+ptnonipm!G15+pt_oilgas!G15+np_oilgas!G15+rwc!G15+cmv_c3!G15+airports!G15+'ptfire-wild'!G15+np_solvents!G15</f>
        <v>93412.599599968409</v>
      </c>
      <c r="H16" s="15">
        <f>rail!H15+nonpt!H15+ptagfire!H15++nonroad!H15+'onroad all'!EG15+cmv_c1c2!H15+'ptfire-rx'!H15+ptegu!H15+ptnonipm!H15+pt_oilgas!H15+np_oilgas!H15+rwc!H15+cmv_c3!H15+livestock!C15+airports!H15+'ptfire-wild'!H15+np_solvents!H15</f>
        <v>213935.78737020993</v>
      </c>
      <c r="I16" s="15">
        <f>rail!AK15+nonpt!BK15+ptagfire!V15+nonroad!AK15+'onroad all'!H15+cmv_c1c2!O15+'ptfire-rx'!AO15+ptegu!BM15+ptnonipm!BX15+pt_oilgas!BL15+np_oilgas!AW15+rwc!AG15+cmv_c3!O15+livestock!U15+airports!AK15+'ptfire-wild'!AM15+np_solvents!AJ15</f>
        <v>2668.9283078396061</v>
      </c>
      <c r="J16" s="15">
        <f>rail!AQ15+nonpt!BQ15+ptagfire!Z15+nonroad!AP15+'onroad all'!P15+cmv_c1c2!T15+'ptfire-rx'!AS15+ptegu!BS15+ptnonipm!CD15+pt_oilgas!BR15+np_oilgas!BC15+rwc!AK15+cmv_c3!T15+livestock!X15+airports!AN15+'ptfire-wild'!AQ15+np_solvents!AN15</f>
        <v>1675.9331658272874</v>
      </c>
      <c r="K16" s="15">
        <f>rail!BJ15+nonpt!CU15+ptagfire!AJ15+nonroad!BH15+'onroad all'!BB15+cmv_c1c2!AO15+'ptfire-rx'!BE15+ptegu!CX15+ptnonipm!DP15+pt_oilgas!CV15+np_oilgas!CA15+rwc!AX15+cmv_c3!AP15+airports!BF15+'ptfire-wild'!BC15+np_solvents!BB15</f>
        <v>3028.219339048816</v>
      </c>
      <c r="L16" s="15">
        <f>rail!BY15+nonpt!DN15+ptagfire!AV15+nonroad!BT15+'onroad all'!BU15+cmv_c1c2!BF15+'ptfire-rx'!BS15+ptegu!DP15+ptnonipm!EK15+pt_oilgas!DO15+np_oilgas!CR15+rwc!BL15+cmv_c3!BF15+livestock!AP15+airports!BT15+'ptfire-wild'!BQ15+np_solvents!BN15</f>
        <v>1651.1539364108385</v>
      </c>
      <c r="M16" s="15">
        <f>rail!CA15+nonpt!DQ15+nonroad!BU15+'onroad all'!BY15+cmv_c1c2!BH15+'ptfire-rx'!BV15+ptegu!DS15+ptnonipm!EN15+pt_oilgas!DR15+np_oilgas!CT15+rwc!BN15+cmv_c3!BH15+airports!BV15+'ptfire-wild'!BT15+np_solvents!BP15+ptagfire!AX15</f>
        <v>702.78814126719385</v>
      </c>
      <c r="N16" s="15">
        <f>rail!AJ15+nonpt!BH15+nonroad!AJ15+'onroad all'!G15+cmv_c1c2!M15+'ptfire-rx'!AL15+ptegu!BK15+ptnonipm!BU15+pt_oilgas!BJ15+np_oilgas!AV15+rwc!AF15+airports!AI15+cmv_c3!M15+'ptfire-wild'!AK15</f>
        <v>234.14444714518629</v>
      </c>
      <c r="O16" s="15">
        <f>rail!AS15+nonpt!O15+ptagfire!AA15+nonroad!AR15+'onroad all'!Y15+cmv_c1c2!V15+'ptfire-rx'!AU15+ptegu!BX15+ptnonipm!CI15+pt_oilgas!BW15+np_oilgas!BF15+rwc!AM15+airports!AP15+cmv_c3!V15+'ptfire-wild'!AS15</f>
        <v>316.82430591180815</v>
      </c>
      <c r="P16" s="15">
        <f>rail!AA15+nonroad!AD15+'onroad all'!AJ15+'onroad all'!AK15+'onroad all'!AL15+'onroad all'!AM15+'onroad all'!AN15+'onroad all'!AO15+ptnonipm!BI15+SUM(airports!AS15:AX15)+SUM(cmv_c1c2!AC15:AH15)+SUM(cmv_c3!AC15:AH15)</f>
        <v>2803.9130125892066</v>
      </c>
      <c r="Q16" s="15">
        <f>rail!AB15+nonroad!AE15+'onroad all'!AK15+'onroad all'!AL15+'onroad all'!AM15+'onroad all'!AN15+'onroad all'!AO15+ptnonipm!BJ15+SUM(airports!AT15:AX15)+SUM(cmv_c1c2!AD15:AH15)+SUM(cmv_c3!AD15:AH15)</f>
        <v>2669.4535158472736</v>
      </c>
      <c r="R16" s="56">
        <f>rail!N15+nonpt!S15+nonroad!R15+'onroad all'!AB15+ptegu!T15+ptnonipm!T15+pt_oilgas!S15+np_oilgas!Q15+SUM(cmv_c1c2!Z15:AA15)+SUM(cmv_c3!Z15:AA15)</f>
        <v>0.48352230421711878</v>
      </c>
      <c r="S16" s="56">
        <f>rail!K15+nonpt!L15+nonroad!U15+'onroad all'!M15+ptegu!L15+ptnonipm!L15+pt_oilgas!K15+np_oilgas!K15+SUM(cmv_c1c2!R15:S15)+SUM(cmv_c3!R15:S15)</f>
        <v>1.4393406881033104</v>
      </c>
      <c r="T16" s="56">
        <f>nonpt!P15+ptegu!P15+ptnonipm!P15+pt_oilgas!O15+np_oilgas!N15+rwc!M15+SUM(cmv_c1c2!W15:X15)+SUM(cmv_c3!W15:X15)</f>
        <v>0.81643276998045777</v>
      </c>
      <c r="U16" s="56">
        <f>rail!S15+nonpt!AH15+nonroad!T15+'onroad all'!CB15+ptegu!AH15+ptnonipm!AL15+pt_oilgas!AG15+np_oilgas!AA15+rwc!R15+SUM(cmv_c1c2!BJ15:BK15)+SUM(cmv_c3!BJ15:BK15)</f>
        <v>7.463886235787804</v>
      </c>
      <c r="V16" s="56">
        <f>rail!Q15+nonpt!AD15+nonroad!S15+'onroad all'!BS15+'onroad all'!BT15+ptegu!AD15+ptnonipm!AH15+pt_oilgas!AC15+np_oilgas!W15+rwc!P15+SUM(cmv_c1c2!BD15:BE15)+SUM(cmv_c3!BD15:BE15)</f>
        <v>29.75803194862749</v>
      </c>
      <c r="W16" s="56">
        <f>nonpt!CS15+ptegu!BB15+ptnonipm!Z15</f>
        <v>4.0835639065588597E-2</v>
      </c>
      <c r="X16" s="63" t="s">
        <v>170</v>
      </c>
      <c r="AA16" s="17" t="s">
        <v>182</v>
      </c>
      <c r="AB16" s="15">
        <f>B16+beis!H15</f>
        <v>1075519.24821903</v>
      </c>
      <c r="AC16" s="15">
        <f t="shared" si="2"/>
        <v>98285.600348985827</v>
      </c>
      <c r="AD16" s="15">
        <f>D16+beis!T15</f>
        <v>237506.50206392093</v>
      </c>
      <c r="AE16" s="15">
        <f t="shared" si="3"/>
        <v>112586.39162226375</v>
      </c>
      <c r="AF16" s="15">
        <f t="shared" si="4"/>
        <v>63353.673271692249</v>
      </c>
      <c r="AG16" s="15">
        <f t="shared" si="5"/>
        <v>93412.599599968409</v>
      </c>
      <c r="AH16" s="15">
        <f>H16+beis!Z15</f>
        <v>623376.90876120992</v>
      </c>
      <c r="AI16" s="15">
        <f>I16+beis!E15</f>
        <v>7777.4381162396057</v>
      </c>
      <c r="AJ16" s="15">
        <f t="shared" si="6"/>
        <v>1675.9331658272874</v>
      </c>
      <c r="AK16" s="15">
        <f>K16+beis!N15</f>
        <v>9632.6463114488051</v>
      </c>
      <c r="AL16" s="15">
        <f>L16+beis!R15</f>
        <v>29931.665057210841</v>
      </c>
      <c r="AM16" s="15">
        <f t="shared" si="7"/>
        <v>702.78814126719385</v>
      </c>
      <c r="AN16" s="15">
        <f t="shared" si="8"/>
        <v>234.14444714518629</v>
      </c>
      <c r="AO16" s="15">
        <f t="shared" si="9"/>
        <v>316.82430591180815</v>
      </c>
      <c r="AP16" s="15">
        <f t="shared" si="10"/>
        <v>2803.9130125892066</v>
      </c>
      <c r="AQ16" s="15">
        <f t="shared" si="11"/>
        <v>2669.4535158472736</v>
      </c>
      <c r="AR16" s="56">
        <f t="shared" si="12"/>
        <v>0.48352230421711878</v>
      </c>
      <c r="AS16" s="56">
        <f t="shared" si="13"/>
        <v>1.4393406881033104</v>
      </c>
      <c r="AT16" s="56">
        <f t="shared" si="14"/>
        <v>0.81643276998045777</v>
      </c>
      <c r="AU16" s="56">
        <f t="shared" si="15"/>
        <v>7.463886235787804</v>
      </c>
      <c r="AV16" s="56">
        <f t="shared" si="16"/>
        <v>29.75803194862749</v>
      </c>
      <c r="AX16" s="17" t="s">
        <v>182</v>
      </c>
      <c r="AY16" s="15">
        <f>B16-'ptfire-rx'!B15-'ptfire-wild'!B15</f>
        <v>996507.06636703003</v>
      </c>
      <c r="AZ16" s="15">
        <f>C16-'ptfire-rx'!C15-'ptfire-wild'!C15</f>
        <v>98054.641954735824</v>
      </c>
      <c r="BA16" s="15">
        <f>D16-'ptfire-rx'!D15-'ptfire-wild'!D15</f>
        <v>211294.99129160793</v>
      </c>
      <c r="BB16" s="15">
        <f>E16-'ptfire-rx'!E15-'ptfire-wild'!E15</f>
        <v>107330.25902906375</v>
      </c>
      <c r="BC16" s="15">
        <f>F16-'ptfire-rx'!F15-'ptfire-wild'!F15</f>
        <v>58288.358420692246</v>
      </c>
      <c r="BD16" s="15">
        <f>G16-'ptfire-rx'!G15-'ptfire-wild'!G15</f>
        <v>93100.9942484684</v>
      </c>
      <c r="BE16" s="15">
        <f>H16-'ptfire-rx'!H15-'ptfire-wild'!H15</f>
        <v>207777.75361785994</v>
      </c>
      <c r="BF16" s="15">
        <f>I16-'ptfire-rx'!AO15-'ptfire-wild'!AM15</f>
        <v>2358.3773232424851</v>
      </c>
      <c r="BG16" s="15">
        <f>J16-'ptfire-rx'!AS15-'ptfire-wild'!AQ15</f>
        <v>1600.3501884624761</v>
      </c>
      <c r="BH16" s="15">
        <f>K16-'ptfire-rx'!BE15-'ptfire-wild'!BC15</f>
        <v>2602.2952225837921</v>
      </c>
      <c r="BI16" s="15">
        <f>L16-'ptfire-rx'!BS15-'ptfire-wild'!BQ15</f>
        <v>1302.5517342068613</v>
      </c>
      <c r="BJ16" s="15">
        <f>M16-'ptfire-rx'!BV15-'ptfire-wild'!BT15</f>
        <v>620.78228163063011</v>
      </c>
      <c r="BK16" s="15">
        <f>N16-'ptfire-rx'!AL15-'ptfire-wild'!AK15</f>
        <v>156.6775633402294</v>
      </c>
      <c r="BL16" s="15">
        <f>O16-'ptfire-rx'!AU15-'ptfire-wild'!AS15</f>
        <v>273.22833942272086</v>
      </c>
      <c r="BM16" s="15">
        <f t="shared" si="17"/>
        <v>2803.9130125892066</v>
      </c>
      <c r="BN16" s="15">
        <f t="shared" si="18"/>
        <v>2669.4535158472736</v>
      </c>
      <c r="BO16" s="56">
        <f t="shared" si="19"/>
        <v>0.48352230421711878</v>
      </c>
      <c r="BP16" s="56">
        <f t="shared" si="20"/>
        <v>1.4393406881033104</v>
      </c>
      <c r="BQ16" s="56">
        <f t="shared" si="21"/>
        <v>0.81643276998045777</v>
      </c>
      <c r="BR16" s="56">
        <f t="shared" si="22"/>
        <v>7.463886235787804</v>
      </c>
      <c r="BS16" s="56">
        <f t="shared" si="23"/>
        <v>29.75803194862749</v>
      </c>
    </row>
    <row r="17" spans="1:71" x14ac:dyDescent="0.3">
      <c r="A17" s="17" t="s">
        <v>183</v>
      </c>
      <c r="B17" s="15">
        <f>rail!B16+nonpt!B16+ptagfire!B16+nonroad!B16+'onroad all'!AF16+cmv_c1c2!B16+'ptfire-rx'!B16+ptegu!B16+ptnonipm!B16+pt_oilgas!B16+np_oilgas!B16+rwc!B16+cmv_c3!B16+airports!B16+'ptfire-wild'!B16+np_solvents!B16</f>
        <v>478287.55885989004</v>
      </c>
      <c r="C17" s="15">
        <f>rail!C16+nonpt!C16+ptagfire!C16++nonroad!C16+'onroad all'!BZ16+cmv_c1c2!BI16+'ptfire-rx'!C16+ptegu!C16+ptnonipm!C16+pt_oilgas!C16+np_oilgas!C16+rwc!C16+cmv_c3!BI16+livestock!B16+airports!C16+'ptfire-wild'!C16+fertilizer!B16+np_solvents!C16</f>
        <v>349259.88128914853</v>
      </c>
      <c r="D17" s="15">
        <f>rail!D16+nonpt!D16+ptagfire!D16++nonroad!D16+cmv_c1c2!D16+'ptfire-rx'!D16+ptegu!EA16+ptnonipm!D16+pt_oilgas!D16+np_oilgas!D16+rwc!D16+cmv_c3!D16+'onroad all'!EK16+airports!D16+'ptfire-wild'!D16+np_solvents!D16</f>
        <v>121996.31156156381</v>
      </c>
      <c r="E17" s="15">
        <f>rail!E16+nonpt!E16+ptagfire!E16++nonroad!E16+cmv_c1c2!E16+'ptfire-rx'!E16+ptegu!E16+ptnonipm!E16+pt_oilgas!E16+np_oilgas!E16+rwc!E16+cmv_c3!E16+afdust!BA16+'onroad all'!DD16+'onroad all'!EM16+airports!E16+'ptfire-wild'!E16+np_solvents!E16</f>
        <v>190374.09365345471</v>
      </c>
      <c r="F17" s="15">
        <f>rail!F16+nonpt!F16+ptagfire!F16++nonroad!F16+cmv_c1c2!F16+'ptfire-rx'!F16+ptegu!F16+ptnonipm!F16+pt_oilgas!F16+np_oilgas!F16+rwc!F16+cmv_c3!F16+afdust!BB16+'onroad all'!EM16+airports!F16+'ptfire-wild'!F16+np_solvents!F16</f>
        <v>52592.100282672705</v>
      </c>
      <c r="G17" s="15">
        <f>rail!G16+nonpt!G16+ptagfire!G16++nonroad!G16+'onroad all'!DU16+cmv_c1c2!G16+'ptfire-rx'!G16+ptegu!FM16+ptnonipm!G16+pt_oilgas!G16+np_oilgas!G16+rwc!G16+cmv_c3!G16+airports!G16+'ptfire-wild'!G16+np_solvents!G16</f>
        <v>36478.089973371905</v>
      </c>
      <c r="H17" s="15">
        <f>rail!H16+nonpt!H16+ptagfire!H16++nonroad!H16+'onroad all'!EG16+cmv_c1c2!H16+'ptfire-rx'!H16+ptegu!H16+ptnonipm!H16+pt_oilgas!H16+np_oilgas!H16+rwc!H16+cmv_c3!H16+livestock!C16+airports!H16+'ptfire-wild'!H16+np_solvents!H16</f>
        <v>158776.37495663043</v>
      </c>
      <c r="I17" s="15">
        <f>rail!AK16+nonpt!BK16+ptagfire!V16+nonroad!AK16+'onroad all'!H16+cmv_c1c2!O16+'ptfire-rx'!AO16+ptegu!BM16+ptnonipm!BX16+pt_oilgas!BL16+np_oilgas!AW16+rwc!AG16+cmv_c3!O16+livestock!U16+airports!AK16+'ptfire-wild'!AM16+np_solvents!AJ16</f>
        <v>2743.0458407876104</v>
      </c>
      <c r="J17" s="15">
        <f>rail!AQ16+nonpt!BQ16+ptagfire!Z16+nonroad!AP16+'onroad all'!P16+cmv_c1c2!T16+'ptfire-rx'!AS16+ptegu!BS16+ptnonipm!CD16+pt_oilgas!BR16+np_oilgas!BC16+rwc!AK16+cmv_c3!T16+livestock!X16+airports!AN16+'ptfire-wild'!AQ16+np_solvents!AN16</f>
        <v>1211.8056880422241</v>
      </c>
      <c r="K17" s="15">
        <f>rail!BJ16+nonpt!CU16+ptagfire!AJ16+nonroad!BH16+'onroad all'!BB16+cmv_c1c2!AO16+'ptfire-rx'!BE16+ptegu!CX16+ptnonipm!DP16+pt_oilgas!CV16+np_oilgas!CA16+rwc!AX16+cmv_c3!AP16+airports!BF16+'ptfire-wild'!BC16+np_solvents!BB16</f>
        <v>2518.225561374858</v>
      </c>
      <c r="L17" s="15">
        <f>rail!BY16+nonpt!DN16+ptagfire!AV16+nonroad!BT16+'onroad all'!BU16+cmv_c1c2!BF16+'ptfire-rx'!BS16+ptegu!DP16+ptnonipm!EK16+pt_oilgas!DO16+np_oilgas!CR16+rwc!BL16+cmv_c3!BF16+livestock!AP16+airports!BT16+'ptfire-wild'!BQ16+np_solvents!BN16</f>
        <v>1782.1467247740488</v>
      </c>
      <c r="M17" s="15">
        <f>rail!CA16+nonpt!DQ16+nonroad!BU16+'onroad all'!BY16+cmv_c1c2!BH16+'ptfire-rx'!BV16+ptegu!DS16+ptnonipm!EN16+pt_oilgas!DR16+np_oilgas!CT16+rwc!BN16+cmv_c3!BH16+airports!BV16+'ptfire-wild'!BT16+np_solvents!BP16+ptagfire!AX16</f>
        <v>521.03297788088514</v>
      </c>
      <c r="N17" s="15">
        <f>rail!AJ16+nonpt!BH16+nonroad!AJ16+'onroad all'!G16+cmv_c1c2!M16+'ptfire-rx'!AL16+ptegu!BK16+ptnonipm!BU16+pt_oilgas!BJ16+np_oilgas!AV16+rwc!AF16+airports!AI16+cmv_c3!M16+'ptfire-wild'!AK16</f>
        <v>344.77096823196865</v>
      </c>
      <c r="O17" s="15">
        <f>rail!AS16+nonpt!O16+ptagfire!AA16+nonroad!AR16+'onroad all'!Y16+cmv_c1c2!V16+'ptfire-rx'!AU16+ptegu!BX16+ptnonipm!CI16+pt_oilgas!BW16+np_oilgas!BF16+rwc!AM16+airports!AP16+cmv_c3!V16+'ptfire-wild'!AS16</f>
        <v>259.28445730572656</v>
      </c>
      <c r="P17" s="15">
        <f>rail!AA16+nonroad!AD16+'onroad all'!AJ16+'onroad all'!AK16+'onroad all'!AL16+'onroad all'!AM16+'onroad all'!AN16+'onroad all'!AO16+ptnonipm!BI16+SUM(airports!AS16:AX16)+SUM(cmv_c1c2!AC16:AH16)+SUM(cmv_c3!AC16:AH16)</f>
        <v>2466.0956658310147</v>
      </c>
      <c r="Q17" s="15">
        <f>rail!AB16+nonroad!AE16+'onroad all'!AK16+'onroad all'!AL16+'onroad all'!AM16+'onroad all'!AN16+'onroad all'!AO16+ptnonipm!BJ16+SUM(airports!AT16:AX16)+SUM(cmv_c1c2!AD16:AH16)+SUM(cmv_c3!AD16:AH16)</f>
        <v>2362.4314601787096</v>
      </c>
      <c r="R17" s="56">
        <f>rail!N16+nonpt!S16+nonroad!R16+'onroad all'!AB16+ptegu!T16+ptnonipm!T16+pt_oilgas!S16+np_oilgas!Q16+SUM(cmv_c1c2!Z16:AA16)+SUM(cmv_c3!Z16:AA16)</f>
        <v>0.32131451102648734</v>
      </c>
      <c r="S17" s="56">
        <f>rail!K16+nonpt!L16+nonroad!U16+'onroad all'!M16+ptegu!L16+ptnonipm!L16+pt_oilgas!K16+np_oilgas!K16+SUM(cmv_c1c2!R16:S16)+SUM(cmv_c3!R16:S16)</f>
        <v>1.3681031163092898</v>
      </c>
      <c r="T17" s="56">
        <f>nonpt!P16+ptegu!P16+ptnonipm!P16+pt_oilgas!O16+np_oilgas!N16+rwc!M16+SUM(cmv_c1c2!W16:X16)+SUM(cmv_c3!W16:X16)</f>
        <v>0.53229741362936778</v>
      </c>
      <c r="U17" s="56">
        <f>rail!S16+nonpt!AH16+nonroad!T16+'onroad all'!CB16+ptegu!AH16+ptnonipm!AL16+pt_oilgas!AG16+np_oilgas!AA16+rwc!R16+SUM(cmv_c1c2!BJ16:BK16)+SUM(cmv_c3!BJ16:BK16)</f>
        <v>3.6265517159482719</v>
      </c>
      <c r="V17" s="56">
        <f>rail!Q16+nonpt!AD16+nonroad!S16+'onroad all'!BS16+'onroad all'!BT16+ptegu!AD16+ptnonipm!AH16+pt_oilgas!AC16+np_oilgas!W16+rwc!P16+SUM(cmv_c1c2!BD16:BE16)+SUM(cmv_c3!BD16:BE16)</f>
        <v>10.725628186417621</v>
      </c>
      <c r="W17" s="56">
        <f>nonpt!CS16+ptegu!BB16+ptnonipm!Z16</f>
        <v>0.24574080162595269</v>
      </c>
      <c r="X17" s="63" t="s">
        <v>170</v>
      </c>
      <c r="AA17" s="17" t="s">
        <v>183</v>
      </c>
      <c r="AB17" s="15">
        <f>B17+beis!H16</f>
        <v>534161.11553189007</v>
      </c>
      <c r="AC17" s="15">
        <f t="shared" si="2"/>
        <v>349259.88128914853</v>
      </c>
      <c r="AD17" s="15">
        <f>D17+beis!T16</f>
        <v>164457.76266183972</v>
      </c>
      <c r="AE17" s="15">
        <f t="shared" si="3"/>
        <v>190374.09365345471</v>
      </c>
      <c r="AF17" s="15">
        <f t="shared" si="4"/>
        <v>52592.100282672705</v>
      </c>
      <c r="AG17" s="15">
        <f t="shared" si="5"/>
        <v>36478.089973371905</v>
      </c>
      <c r="AH17" s="15">
        <f>H17+beis!Z16</f>
        <v>526678.31604363048</v>
      </c>
      <c r="AI17" s="15">
        <f>I17+beis!E16</f>
        <v>8771.7909224876094</v>
      </c>
      <c r="AJ17" s="15">
        <f t="shared" si="6"/>
        <v>1211.8056880422241</v>
      </c>
      <c r="AK17" s="15">
        <f>K17+beis!N16</f>
        <v>10553.829067374849</v>
      </c>
      <c r="AL17" s="15">
        <f>L17+beis!R16</f>
        <v>36730.87856991405</v>
      </c>
      <c r="AM17" s="15">
        <f t="shared" si="7"/>
        <v>521.03297788088514</v>
      </c>
      <c r="AN17" s="15">
        <f t="shared" si="8"/>
        <v>344.77096823196865</v>
      </c>
      <c r="AO17" s="15">
        <f t="shared" si="9"/>
        <v>259.28445730572656</v>
      </c>
      <c r="AP17" s="15">
        <f t="shared" si="10"/>
        <v>2466.0956658310147</v>
      </c>
      <c r="AQ17" s="15">
        <f t="shared" si="11"/>
        <v>2362.4314601787096</v>
      </c>
      <c r="AR17" s="56">
        <f t="shared" si="12"/>
        <v>0.32131451102648734</v>
      </c>
      <c r="AS17" s="56">
        <f t="shared" si="13"/>
        <v>1.3681031163092898</v>
      </c>
      <c r="AT17" s="56">
        <f t="shared" si="14"/>
        <v>0.53229741362936778</v>
      </c>
      <c r="AU17" s="56">
        <f t="shared" si="15"/>
        <v>3.6265517159482719</v>
      </c>
      <c r="AV17" s="56">
        <f t="shared" si="16"/>
        <v>10.725628186417621</v>
      </c>
      <c r="AX17" s="17" t="s">
        <v>183</v>
      </c>
      <c r="AY17" s="15">
        <f>B17-'ptfire-rx'!B16-'ptfire-wild'!B16</f>
        <v>412374.45278689003</v>
      </c>
      <c r="AZ17" s="15">
        <f>C17-'ptfire-rx'!C16-'ptfire-wild'!C16</f>
        <v>348539.9334503985</v>
      </c>
      <c r="BA17" s="15">
        <f>D17-'ptfire-rx'!D16-'ptfire-wild'!D16</f>
        <v>120824.93394936381</v>
      </c>
      <c r="BB17" s="15">
        <f>E17-'ptfire-rx'!E16-'ptfire-wild'!E16</f>
        <v>180581.67745075471</v>
      </c>
      <c r="BC17" s="15">
        <f>F17-'ptfire-rx'!F16-'ptfire-wild'!F16</f>
        <v>42939.008072672703</v>
      </c>
      <c r="BD17" s="15">
        <f>G17-'ptfire-rx'!G16-'ptfire-wild'!G16</f>
        <v>35625.380597871903</v>
      </c>
      <c r="BE17" s="15">
        <f>H17-'ptfire-rx'!H16-'ptfire-wild'!H16</f>
        <v>145377.36303263041</v>
      </c>
      <c r="BF17" s="15">
        <f>I17-'ptfire-rx'!AO16-'ptfire-wild'!AM16</f>
        <v>1948.9997350894434</v>
      </c>
      <c r="BG17" s="15">
        <f>J17-'ptfire-rx'!AS16-'ptfire-wild'!AQ16</f>
        <v>1034.6626972296012</v>
      </c>
      <c r="BH17" s="15">
        <f>K17-'ptfire-rx'!BE16-'ptfire-wild'!BC16</f>
        <v>1510.864650525587</v>
      </c>
      <c r="BI17" s="15">
        <f>L17-'ptfire-rx'!BS16-'ptfire-wild'!BQ16</f>
        <v>1052.6247697657006</v>
      </c>
      <c r="BJ17" s="15">
        <f>M17-'ptfire-rx'!BV16-'ptfire-wild'!BT16</f>
        <v>350.60195297936531</v>
      </c>
      <c r="BK17" s="15">
        <f>N17-'ptfire-rx'!AL16-'ptfire-wild'!AK16</f>
        <v>182.65561751745273</v>
      </c>
      <c r="BL17" s="15">
        <f>O17-'ptfire-rx'!AU16-'ptfire-wild'!AS16</f>
        <v>161.87264773294251</v>
      </c>
      <c r="BM17" s="15">
        <f t="shared" si="17"/>
        <v>2466.0956658310147</v>
      </c>
      <c r="BN17" s="15">
        <f t="shared" si="18"/>
        <v>2362.4314601787096</v>
      </c>
      <c r="BO17" s="56">
        <f t="shared" si="19"/>
        <v>0.32131451102648734</v>
      </c>
      <c r="BP17" s="56">
        <f t="shared" si="20"/>
        <v>1.3681031163092898</v>
      </c>
      <c r="BQ17" s="56">
        <f t="shared" si="21"/>
        <v>0.53229741362936778</v>
      </c>
      <c r="BR17" s="56">
        <f t="shared" si="22"/>
        <v>3.6265517159482719</v>
      </c>
      <c r="BS17" s="56">
        <f t="shared" si="23"/>
        <v>10.725628186417621</v>
      </c>
    </row>
    <row r="18" spans="1:71" x14ac:dyDescent="0.3">
      <c r="A18" s="17" t="s">
        <v>184</v>
      </c>
      <c r="B18" s="15">
        <f>rail!B17+nonpt!B17+ptagfire!B17+nonroad!B17+'onroad all'!AF17+cmv_c1c2!B17+'ptfire-rx'!B17+ptegu!B17+ptnonipm!B17+pt_oilgas!B17+np_oilgas!B17+rwc!B17+cmv_c3!B17+airports!B17+'ptfire-wild'!B17+np_solvents!B17</f>
        <v>816874.40221425879</v>
      </c>
      <c r="C18" s="15">
        <f>rail!C17+nonpt!C17+ptagfire!C17++nonroad!C17+'onroad all'!BZ17+cmv_c1c2!BI17+'ptfire-rx'!C17+ptegu!C17+ptnonipm!C17+pt_oilgas!C17+np_oilgas!C17+rwc!C17+cmv_c3!BI17+livestock!B17+airports!C17+'ptfire-wild'!C17+fertilizer!B17+np_solvents!C17</f>
        <v>212354.86672893766</v>
      </c>
      <c r="D18" s="15">
        <f>rail!D17+nonpt!D17+ptagfire!D17++nonroad!D17+cmv_c1c2!D17+'ptfire-rx'!D17+ptegu!EA17+ptnonipm!D17+pt_oilgas!D17+np_oilgas!D17+rwc!D17+cmv_c3!D17+'onroad all'!EK17+airports!D17+'ptfire-wild'!D17+np_solvents!D17</f>
        <v>158834.78695504097</v>
      </c>
      <c r="E18" s="15">
        <f>rail!E17+nonpt!E17+ptagfire!E17++nonroad!E17+cmv_c1c2!E17+'ptfire-rx'!E17+ptegu!E17+ptnonipm!E17+pt_oilgas!E17+np_oilgas!E17+rwc!E17+cmv_c3!E17+afdust!BA17+'onroad all'!DD17+'onroad all'!EM17+airports!E17+'ptfire-wild'!E17+np_solvents!E17</f>
        <v>430206.1741855875</v>
      </c>
      <c r="F18" s="15">
        <f>rail!F17+nonpt!F17+ptagfire!F17++nonroad!F17+cmv_c1c2!F17+'ptfire-rx'!F17+ptegu!F17+ptnonipm!F17+pt_oilgas!F17+np_oilgas!F17+rwc!F17+cmv_c3!F17+afdust!BB17+'onroad all'!EM17+airports!F17+'ptfire-wild'!F17+np_solvents!F17</f>
        <v>128112.87256411451</v>
      </c>
      <c r="G18" s="15">
        <f>rail!G17+nonpt!G17+ptagfire!G17++nonroad!G17+'onroad all'!DU17+cmv_c1c2!G17+'ptfire-rx'!G17+ptegu!FM17+ptnonipm!G17+pt_oilgas!G17+np_oilgas!G17+rwc!G17+cmv_c3!G17+airports!G17+'ptfire-wild'!G17+np_solvents!G17</f>
        <v>15133.889588187491</v>
      </c>
      <c r="H18" s="15">
        <f>rail!H17+nonpt!H17+ptagfire!H17++nonroad!H17+'onroad all'!EG17+cmv_c1c2!H17+'ptfire-rx'!H17+ptegu!H17+ptnonipm!H17+pt_oilgas!H17+np_oilgas!H17+rwc!H17+cmv_c3!H17+livestock!C17+airports!H17+'ptfire-wild'!H17+np_solvents!H17</f>
        <v>281231.79455594998</v>
      </c>
      <c r="I18" s="15">
        <f>rail!AK17+nonpt!BK17+ptagfire!V17+nonroad!AK17+'onroad all'!H17+cmv_c1c2!O17+'ptfire-rx'!AO17+ptegu!BM17+ptnonipm!BX17+pt_oilgas!BL17+np_oilgas!AW17+rwc!AG17+cmv_c3!O17+livestock!U17+airports!AK17+'ptfire-wild'!AM17+np_solvents!AJ17</f>
        <v>10531.438752648011</v>
      </c>
      <c r="J18" s="15">
        <f>rail!AQ17+nonpt!BQ17+ptagfire!Z17+nonroad!AP17+'onroad all'!P17+cmv_c1c2!T17+'ptfire-rx'!AS17+ptegu!BS17+ptnonipm!CD17+pt_oilgas!BR17+np_oilgas!BC17+rwc!AK17+cmv_c3!T17+livestock!X17+airports!AN17+'ptfire-wild'!AQ17+np_solvents!AN17</f>
        <v>2454.1436427857561</v>
      </c>
      <c r="K18" s="15">
        <f>rail!BJ17+nonpt!CU17+ptagfire!AJ17+nonroad!BH17+'onroad all'!BB17+cmv_c1c2!AO17+'ptfire-rx'!BE17+ptegu!CX17+ptnonipm!DP17+pt_oilgas!CV17+np_oilgas!CA17+rwc!AX17+cmv_c3!AP17+airports!BF17+'ptfire-wild'!BC17+np_solvents!BB17</f>
        <v>11026.307504849241</v>
      </c>
      <c r="L18" s="15">
        <f>rail!BY17+nonpt!DN17+ptagfire!AV17+nonroad!BT17+'onroad all'!BU17+cmv_c1c2!BF17+'ptfire-rx'!BS17+ptegu!DP17+ptnonipm!EK17+pt_oilgas!DO17+np_oilgas!CR17+rwc!BL17+cmv_c3!BF17+livestock!AP17+airports!BT17+'ptfire-wild'!BQ17+np_solvents!BN17</f>
        <v>7954.6548935804622</v>
      </c>
      <c r="M18" s="15">
        <f>rail!CA17+nonpt!DQ17+nonroad!BU17+'onroad all'!BY17+cmv_c1c2!BH17+'ptfire-rx'!BV17+ptegu!DS17+ptnonipm!EN17+pt_oilgas!DR17+np_oilgas!CT17+rwc!BN17+cmv_c3!BH17+airports!BV17+'ptfire-wild'!BT17+np_solvents!BP17+ptagfire!AX17</f>
        <v>960.12309819515667</v>
      </c>
      <c r="N18" s="15">
        <f>rail!AJ17+nonpt!BH17+nonroad!AJ17+'onroad all'!G17+cmv_c1c2!M17+'ptfire-rx'!AL17+ptegu!BK17+ptnonipm!BU17+pt_oilgas!BJ17+np_oilgas!AV17+rwc!AF17+airports!AI17+cmv_c3!M17+'ptfire-wild'!AK17</f>
        <v>3572.033483501395</v>
      </c>
      <c r="O18" s="15">
        <f>rail!AS17+nonpt!O17+ptagfire!AA17+nonroad!AR17+'onroad all'!Y17+cmv_c1c2!V17+'ptfire-rx'!AU17+ptegu!BX17+ptnonipm!CI17+pt_oilgas!BW17+np_oilgas!BF17+rwc!AM17+airports!AP17+cmv_c3!V17+'ptfire-wild'!AS17</f>
        <v>779.24963793188726</v>
      </c>
      <c r="P18" s="15">
        <f>rail!AA17+nonroad!AD17+'onroad all'!AJ17+'onroad all'!AK17+'onroad all'!AL17+'onroad all'!AM17+'onroad all'!AN17+'onroad all'!AO17+ptnonipm!BI17+SUM(airports!AS17:AX17)+SUM(cmv_c1c2!AC17:AH17)+SUM(cmv_c3!AC17:AH17)</f>
        <v>2279.7908295929988</v>
      </c>
      <c r="Q18" s="15">
        <f>rail!AB17+nonroad!AE17+'onroad all'!AK17+'onroad all'!AL17+'onroad all'!AM17+'onroad all'!AN17+'onroad all'!AO17+ptnonipm!BJ17+SUM(airports!AT17:AX17)+SUM(cmv_c1c2!AD17:AH17)+SUM(cmv_c3!AD17:AH17)</f>
        <v>2176.547916014712</v>
      </c>
      <c r="R18" s="56">
        <f>rail!N17+nonpt!S17+nonroad!R17+'onroad all'!AB17+ptegu!T17+ptnonipm!T17+pt_oilgas!S17+np_oilgas!Q17+SUM(cmv_c1c2!Z17:AA17)+SUM(cmv_c3!Z17:AA17)</f>
        <v>1.2756640036961684</v>
      </c>
      <c r="S18" s="56">
        <f>rail!K17+nonpt!L17+nonroad!U17+'onroad all'!M17+ptegu!L17+ptnonipm!L17+pt_oilgas!K17+np_oilgas!K17+SUM(cmv_c1c2!R17:S17)+SUM(cmv_c3!R17:S17)</f>
        <v>0.41247030748372832</v>
      </c>
      <c r="T18" s="56">
        <f>nonpt!P17+ptegu!P17+ptnonipm!P17+pt_oilgas!O17+np_oilgas!N17+rwc!M17+SUM(cmv_c1c2!W17:X17)+SUM(cmv_c3!W17:X17)</f>
        <v>0.11455070309679943</v>
      </c>
      <c r="U18" s="56">
        <f>rail!S17+nonpt!AH17+nonroad!T17+'onroad all'!CB17+ptegu!AH17+ptnonipm!AL17+pt_oilgas!AG17+np_oilgas!AA17+rwc!R17+SUM(cmv_c1c2!BJ17:BK17)+SUM(cmv_c3!BJ17:BK17)</f>
        <v>4.9456173120091913</v>
      </c>
      <c r="V18" s="56">
        <f>rail!Q17+nonpt!AD17+nonroad!S17+'onroad all'!BS17+'onroad all'!BT17+ptegu!AD17+ptnonipm!AH17+pt_oilgas!AC17+np_oilgas!W17+rwc!P17+SUM(cmv_c1c2!BD17:BE17)+SUM(cmv_c3!BD17:BE17)</f>
        <v>19.600094333932592</v>
      </c>
      <c r="W18" s="56">
        <f>nonpt!CS17+ptegu!BB17+ptnonipm!Z17</f>
        <v>1.7505874604044735</v>
      </c>
      <c r="X18" s="63" t="s">
        <v>170</v>
      </c>
      <c r="AA18" s="17" t="s">
        <v>184</v>
      </c>
      <c r="AB18" s="15">
        <f>B18+beis!H17</f>
        <v>891738.64521925873</v>
      </c>
      <c r="AC18" s="15">
        <f t="shared" si="2"/>
        <v>212354.86672893766</v>
      </c>
      <c r="AD18" s="15">
        <f>D18+beis!T17</f>
        <v>195917.63763988757</v>
      </c>
      <c r="AE18" s="15">
        <f t="shared" si="3"/>
        <v>430206.1741855875</v>
      </c>
      <c r="AF18" s="15">
        <f t="shared" si="4"/>
        <v>128112.87256411451</v>
      </c>
      <c r="AG18" s="15">
        <f t="shared" si="5"/>
        <v>15133.889588187491</v>
      </c>
      <c r="AH18" s="15">
        <f>H18+beis!Z17</f>
        <v>714378.45967595</v>
      </c>
      <c r="AI18" s="15">
        <f>I18+beis!E17</f>
        <v>18461.291182748002</v>
      </c>
      <c r="AJ18" s="15">
        <f t="shared" si="6"/>
        <v>2454.1436427857561</v>
      </c>
      <c r="AK18" s="15">
        <f>K18+beis!N17</f>
        <v>21848.559419549241</v>
      </c>
      <c r="AL18" s="15">
        <f>L18+beis!R17</f>
        <v>56912.90856201046</v>
      </c>
      <c r="AM18" s="15">
        <f t="shared" si="7"/>
        <v>960.12309819515667</v>
      </c>
      <c r="AN18" s="15">
        <f t="shared" si="8"/>
        <v>3572.033483501395</v>
      </c>
      <c r="AO18" s="15">
        <f t="shared" si="9"/>
        <v>779.24963793188726</v>
      </c>
      <c r="AP18" s="15">
        <f t="shared" si="10"/>
        <v>2279.7908295929988</v>
      </c>
      <c r="AQ18" s="15">
        <f t="shared" si="11"/>
        <v>2176.547916014712</v>
      </c>
      <c r="AR18" s="56">
        <f t="shared" si="12"/>
        <v>1.2756640036961684</v>
      </c>
      <c r="AS18" s="56">
        <f t="shared" si="13"/>
        <v>0.41247030748372832</v>
      </c>
      <c r="AT18" s="56">
        <f t="shared" si="14"/>
        <v>0.11455070309679943</v>
      </c>
      <c r="AU18" s="56">
        <f t="shared" si="15"/>
        <v>4.9456173120091913</v>
      </c>
      <c r="AV18" s="56">
        <f t="shared" si="16"/>
        <v>19.600094333932592</v>
      </c>
      <c r="AX18" s="17" t="s">
        <v>184</v>
      </c>
      <c r="AY18" s="15">
        <f>B18-'ptfire-rx'!B17-'ptfire-wild'!B17</f>
        <v>450326.9109902588</v>
      </c>
      <c r="AZ18" s="15">
        <f>C18-'ptfire-rx'!C17-'ptfire-wild'!C17</f>
        <v>207538.23581753764</v>
      </c>
      <c r="BA18" s="15">
        <f>D18-'ptfire-rx'!D17-'ptfire-wild'!D17</f>
        <v>147100.67987154098</v>
      </c>
      <c r="BB18" s="15">
        <f>E18-'ptfire-rx'!E17-'ptfire-wild'!E17</f>
        <v>368728.16595508752</v>
      </c>
      <c r="BC18" s="15">
        <f>F18-'ptfire-rx'!F17-'ptfire-wild'!F17</f>
        <v>68086.635986114503</v>
      </c>
      <c r="BD18" s="15">
        <f>G18-'ptfire-rx'!G17-'ptfire-wild'!G17</f>
        <v>9182.2665557874898</v>
      </c>
      <c r="BE18" s="15">
        <f>H18-'ptfire-rx'!H17-'ptfire-wild'!H17</f>
        <v>186255.30360714998</v>
      </c>
      <c r="BF18" s="15">
        <f>I18-'ptfire-rx'!AO17-'ptfire-wild'!AM17</f>
        <v>1645.0571447470352</v>
      </c>
      <c r="BG18" s="15">
        <f>J18-'ptfire-rx'!AS17-'ptfire-wild'!AQ17</f>
        <v>1041.9393880211433</v>
      </c>
      <c r="BH18" s="15">
        <f>K18-'ptfire-rx'!BE17-'ptfire-wild'!BC17</f>
        <v>2643.2347500597907</v>
      </c>
      <c r="BI18" s="15">
        <f>L18-'ptfire-rx'!BS17-'ptfire-wild'!BQ17</f>
        <v>1010.4980575476577</v>
      </c>
      <c r="BJ18" s="15">
        <f>M18-'ptfire-rx'!BV17-'ptfire-wild'!BT17</f>
        <v>248.63851194369997</v>
      </c>
      <c r="BK18" s="15">
        <f>N18-'ptfire-rx'!AL17-'ptfire-wild'!AK17</f>
        <v>197.17075298743947</v>
      </c>
      <c r="BL18" s="15">
        <f>O18-'ptfire-rx'!AU17-'ptfire-wild'!AS17</f>
        <v>186.58538351673607</v>
      </c>
      <c r="BM18" s="15">
        <f t="shared" si="17"/>
        <v>2279.7908295929988</v>
      </c>
      <c r="BN18" s="15">
        <f t="shared" si="18"/>
        <v>2176.547916014712</v>
      </c>
      <c r="BO18" s="56">
        <f t="shared" si="19"/>
        <v>1.2756640036961684</v>
      </c>
      <c r="BP18" s="56">
        <f t="shared" si="20"/>
        <v>0.41247030748372832</v>
      </c>
      <c r="BQ18" s="56">
        <f t="shared" si="21"/>
        <v>0.11455070309679943</v>
      </c>
      <c r="BR18" s="56">
        <f t="shared" si="22"/>
        <v>4.9456173120091913</v>
      </c>
      <c r="BS18" s="56">
        <f t="shared" si="23"/>
        <v>19.600094333932592</v>
      </c>
    </row>
    <row r="19" spans="1:71" x14ac:dyDescent="0.3">
      <c r="A19" s="17" t="s">
        <v>185</v>
      </c>
      <c r="B19" s="15">
        <f>rail!B18+nonpt!B18+ptagfire!B18+nonroad!B18+'onroad all'!AF18+cmv_c1c2!B18+'ptfire-rx'!B18+ptegu!B18+ptnonipm!B18+pt_oilgas!B18+np_oilgas!B18+rwc!B18+cmv_c3!B18+airports!B18+'ptfire-wild'!B18+np_solvents!B18</f>
        <v>694577.56968149985</v>
      </c>
      <c r="C19" s="15">
        <f>rail!C18+nonpt!C18+ptagfire!C18++nonroad!C18+'onroad all'!BZ18+cmv_c1c2!BI18+'ptfire-rx'!C18+ptegu!C18+ptnonipm!C18+pt_oilgas!C18+np_oilgas!C18+rwc!C18+cmv_c3!BI18+livestock!B18+airports!C18+'ptfire-wild'!C18+fertilizer!B18+np_solvents!C18</f>
        <v>57282.495024823387</v>
      </c>
      <c r="D19" s="15">
        <f>rail!D18+nonpt!D18+ptagfire!D18++nonroad!D18+cmv_c1c2!D18+'ptfire-rx'!D18+ptegu!EA18+ptnonipm!D18+pt_oilgas!D18+np_oilgas!D18+rwc!D18+cmv_c3!D18+'onroad all'!EK18+airports!D18+'ptfire-wild'!D18+np_solvents!D18</f>
        <v>141539.14371846977</v>
      </c>
      <c r="E19" s="15">
        <f>rail!E18+nonpt!E18+ptagfire!E18++nonroad!E18+cmv_c1c2!E18+'ptfire-rx'!E18+ptegu!E18+ptnonipm!E18+pt_oilgas!E18+np_oilgas!E18+rwc!E18+cmv_c3!E18+afdust!BA18+'onroad all'!DD18+'onroad all'!EM18+airports!E18+'ptfire-wild'!E18+np_solvents!E18</f>
        <v>112778.12076425907</v>
      </c>
      <c r="F19" s="15">
        <f>rail!F18+nonpt!F18+ptagfire!F18++nonroad!F18+cmv_c1c2!F18+'ptfire-rx'!F18+ptegu!F18+ptnonipm!F18+pt_oilgas!F18+np_oilgas!F18+rwc!F18+cmv_c3!F18+afdust!BB18+'onroad all'!EM18+airports!F18+'ptfire-wild'!F18+np_solvents!F18</f>
        <v>71547.752417469965</v>
      </c>
      <c r="G19" s="15">
        <f>rail!G18+nonpt!G18+ptagfire!G18++nonroad!G18+'onroad all'!DU18+cmv_c1c2!G18+'ptfire-rx'!G18+ptegu!FM18+ptnonipm!G18+pt_oilgas!G18+np_oilgas!G18+rwc!G18+cmv_c3!G18+airports!G18+'ptfire-wild'!G18+np_solvents!G18</f>
        <v>60411.753331465799</v>
      </c>
      <c r="H19" s="15">
        <f>rail!H18+nonpt!H18+ptagfire!H18++nonroad!H18+'onroad all'!EG18+cmv_c1c2!H18+'ptfire-rx'!H18+ptegu!H18+ptnonipm!H18+pt_oilgas!H18+np_oilgas!H18+rwc!H18+cmv_c3!H18+livestock!C18+airports!H18+'ptfire-wild'!H18+np_solvents!H18</f>
        <v>224126.67338321992</v>
      </c>
      <c r="I19" s="15">
        <f>rail!AK18+nonpt!BK18+ptagfire!V18+nonroad!AK18+'onroad all'!H18+cmv_c1c2!O18+'ptfire-rx'!AO18+ptegu!BM18+ptnonipm!BX18+pt_oilgas!BL18+np_oilgas!AW18+rwc!AG18+cmv_c3!O18+livestock!U18+airports!AK18+'ptfire-wild'!AM18+np_solvents!AJ18</f>
        <v>2563.4566116760247</v>
      </c>
      <c r="J19" s="15">
        <f>rail!AQ18+nonpt!BQ18+ptagfire!Z18+nonroad!AP18+'onroad all'!P18+cmv_c1c2!T18+'ptfire-rx'!AS18+ptegu!BS18+ptnonipm!CD18+pt_oilgas!BR18+np_oilgas!BC18+rwc!AK18+cmv_c3!T18+livestock!X18+airports!AN18+'ptfire-wild'!AQ18+np_solvents!AN18</f>
        <v>1733.8050858829561</v>
      </c>
      <c r="K19" s="15">
        <f>rail!BJ18+nonpt!CU18+ptagfire!AJ18+nonroad!BH18+'onroad all'!BB18+cmv_c1c2!AO18+'ptfire-rx'!BE18+ptegu!CX18+ptnonipm!DP18+pt_oilgas!CV18+np_oilgas!CA18+rwc!AX18+cmv_c3!AP18+airports!BF18+'ptfire-wild'!BC18+np_solvents!BB18</f>
        <v>3981.2387550768981</v>
      </c>
      <c r="L19" s="15">
        <f>rail!BY18+nonpt!DN18+ptagfire!AV18+nonroad!BT18+'onroad all'!BU18+cmv_c1c2!BF18+'ptfire-rx'!BS18+ptegu!DP18+ptnonipm!EK18+pt_oilgas!DO18+np_oilgas!CR18+rwc!BL18+cmv_c3!BF18+livestock!AP18+airports!BT18+'ptfire-wild'!BQ18+np_solvents!BN18</f>
        <v>3372.4896292493931</v>
      </c>
      <c r="M19" s="15">
        <f>rail!CA18+nonpt!DQ18+nonroad!BU18+'onroad all'!BY18+cmv_c1c2!BH18+'ptfire-rx'!BV18+ptegu!DS18+ptnonipm!EN18+pt_oilgas!DR18+np_oilgas!CT18+rwc!BN18+cmv_c3!BH18+airports!BV18+'ptfire-wild'!BT18+np_solvents!BP18+ptagfire!AX18</f>
        <v>709.94045046404051</v>
      </c>
      <c r="N19" s="15">
        <f>rail!AJ18+nonpt!BH18+nonroad!AJ18+'onroad all'!G18+cmv_c1c2!M18+'ptfire-rx'!AL18+ptegu!BK18+ptnonipm!BU18+pt_oilgas!BJ18+np_oilgas!AV18+rwc!AF18+airports!AI18+cmv_c3!M18+'ptfire-wild'!AK18</f>
        <v>506.6985283571658</v>
      </c>
      <c r="O19" s="15">
        <f>rail!AS18+nonpt!O18+ptagfire!AA18+nonroad!AR18+'onroad all'!Y18+cmv_c1c2!V18+'ptfire-rx'!AU18+ptegu!BX18+ptnonipm!CI18+pt_oilgas!BW18+np_oilgas!BF18+rwc!AM18+airports!AP18+cmv_c3!V18+'ptfire-wild'!AS18</f>
        <v>473.05531599380413</v>
      </c>
      <c r="P19" s="15">
        <f>rail!AA18+nonroad!AD18+'onroad all'!AJ18+'onroad all'!AK18+'onroad all'!AL18+'onroad all'!AM18+'onroad all'!AN18+'onroad all'!AO18+ptnonipm!BI18+SUM(airports!AS18:AX18)+SUM(cmv_c1c2!AC18:AH18)+SUM(cmv_c3!AC18:AH18)</f>
        <v>1599.7323792116963</v>
      </c>
      <c r="Q19" s="15">
        <f>rail!AB18+nonroad!AE18+'onroad all'!AK18+'onroad all'!AL18+'onroad all'!AM18+'onroad all'!AN18+'onroad all'!AO18+ptnonipm!BJ18+SUM(airports!AT18:AX18)+SUM(cmv_c1c2!AD18:AH18)+SUM(cmv_c3!AD18:AH18)</f>
        <v>1509.8011728250385</v>
      </c>
      <c r="R19" s="56">
        <f>rail!N18+nonpt!S18+nonroad!R18+'onroad all'!AB18+ptegu!T18+ptnonipm!T18+pt_oilgas!S18+np_oilgas!Q18+SUM(cmv_c1c2!Z18:AA18)+SUM(cmv_c3!Z18:AA18)</f>
        <v>1.4479973676527356</v>
      </c>
      <c r="S19" s="56">
        <f>rail!K18+nonpt!L18+nonroad!U18+'onroad all'!M18+ptegu!L18+ptnonipm!L18+pt_oilgas!K18+np_oilgas!K18+SUM(cmv_c1c2!R18:S18)+SUM(cmv_c3!R18:S18)</f>
        <v>1.3808565225241232</v>
      </c>
      <c r="T19" s="56">
        <f>nonpt!P18+ptegu!P18+ptnonipm!P18+pt_oilgas!O18+np_oilgas!N18+rwc!M18+SUM(cmv_c1c2!W18:X18)+SUM(cmv_c3!W18:X18)</f>
        <v>0.46126794504161511</v>
      </c>
      <c r="U19" s="56">
        <f>rail!S18+nonpt!AH18+nonroad!T18+'onroad all'!CB18+ptegu!AH18+ptnonipm!AL18+pt_oilgas!AG18+np_oilgas!AA18+rwc!R18+SUM(cmv_c1c2!BJ18:BK18)+SUM(cmv_c3!BJ18:BK18)</f>
        <v>9.4358307202890117</v>
      </c>
      <c r="V19" s="56">
        <f>rail!Q18+nonpt!AD18+nonroad!S18+'onroad all'!BS18+'onroad all'!BT18+ptegu!AD18+ptnonipm!AH18+pt_oilgas!AC18+np_oilgas!W18+rwc!P18+SUM(cmv_c1c2!BD18:BE18)+SUM(cmv_c3!BD18:BE18)</f>
        <v>17.21924150981673</v>
      </c>
      <c r="W19" s="56">
        <f>nonpt!CS18+ptegu!BB18+ptnonipm!Z18</f>
        <v>1.4896651947969308</v>
      </c>
      <c r="X19" s="63" t="s">
        <v>170</v>
      </c>
      <c r="AA19" s="17" t="s">
        <v>185</v>
      </c>
      <c r="AB19" s="15">
        <f>B19+beis!H18</f>
        <v>761546.09721249982</v>
      </c>
      <c r="AC19" s="15">
        <f t="shared" si="2"/>
        <v>57282.495024823387</v>
      </c>
      <c r="AD19" s="15">
        <f>D19+beis!T18</f>
        <v>161710.59952599648</v>
      </c>
      <c r="AE19" s="15">
        <f t="shared" si="3"/>
        <v>112778.12076425907</v>
      </c>
      <c r="AF19" s="15">
        <f t="shared" si="4"/>
        <v>71547.752417469965</v>
      </c>
      <c r="AG19" s="15">
        <f t="shared" si="5"/>
        <v>60411.753331465799</v>
      </c>
      <c r="AH19" s="15">
        <f>H19+beis!Z18</f>
        <v>1008534.3534332199</v>
      </c>
      <c r="AI19" s="15">
        <f>I19+beis!E18</f>
        <v>9797.141733776014</v>
      </c>
      <c r="AJ19" s="15">
        <f t="shared" si="6"/>
        <v>1733.8050858829561</v>
      </c>
      <c r="AK19" s="15">
        <f>K19+beis!N18</f>
        <v>13540.695144576897</v>
      </c>
      <c r="AL19" s="15">
        <f>L19+beis!R18</f>
        <v>44195.367764909293</v>
      </c>
      <c r="AM19" s="15">
        <f t="shared" si="7"/>
        <v>709.94045046404051</v>
      </c>
      <c r="AN19" s="15">
        <f t="shared" si="8"/>
        <v>506.6985283571658</v>
      </c>
      <c r="AO19" s="15">
        <f t="shared" si="9"/>
        <v>473.05531599380413</v>
      </c>
      <c r="AP19" s="15">
        <f t="shared" si="10"/>
        <v>1599.7323792116963</v>
      </c>
      <c r="AQ19" s="15">
        <f t="shared" si="11"/>
        <v>1509.8011728250385</v>
      </c>
      <c r="AR19" s="56">
        <f t="shared" si="12"/>
        <v>1.4479973676527356</v>
      </c>
      <c r="AS19" s="56">
        <f t="shared" si="13"/>
        <v>1.3808565225241232</v>
      </c>
      <c r="AT19" s="56">
        <f t="shared" si="14"/>
        <v>0.46126794504161511</v>
      </c>
      <c r="AU19" s="56">
        <f t="shared" si="15"/>
        <v>9.4358307202890117</v>
      </c>
      <c r="AV19" s="56">
        <f t="shared" si="16"/>
        <v>17.21924150981673</v>
      </c>
      <c r="AX19" s="17" t="s">
        <v>185</v>
      </c>
      <c r="AY19" s="15">
        <f>B19-'ptfire-rx'!B18-'ptfire-wild'!B18</f>
        <v>580173.73315449979</v>
      </c>
      <c r="AZ19" s="15">
        <f>C19-'ptfire-rx'!C18-'ptfire-wild'!C18</f>
        <v>56497.099626823387</v>
      </c>
      <c r="BA19" s="15">
        <f>D19-'ptfire-rx'!D18-'ptfire-wild'!D18</f>
        <v>139607.02237346978</v>
      </c>
      <c r="BB19" s="15">
        <f>E19-'ptfire-rx'!E18-'ptfire-wild'!E18</f>
        <v>94711.422455259075</v>
      </c>
      <c r="BC19" s="15">
        <f>F19-'ptfire-rx'!F18-'ptfire-wild'!F18</f>
        <v>54740.243593469968</v>
      </c>
      <c r="BD19" s="15">
        <f>G19-'ptfire-rx'!G18-'ptfire-wild'!G18</f>
        <v>59352.275007465803</v>
      </c>
      <c r="BE19" s="15">
        <f>H19-'ptfire-rx'!H18-'ptfire-wild'!H18</f>
        <v>203427.6620242199</v>
      </c>
      <c r="BF19" s="15">
        <f>I19-'ptfire-rx'!AO18-'ptfire-wild'!AM18</f>
        <v>1792.1374574468866</v>
      </c>
      <c r="BG19" s="15">
        <f>J19-'ptfire-rx'!AS18-'ptfire-wild'!AQ18</f>
        <v>1367.7009453333201</v>
      </c>
      <c r="BH19" s="15">
        <f>K19-'ptfire-rx'!BE18-'ptfire-wild'!BC18</f>
        <v>2062.1766023409277</v>
      </c>
      <c r="BI19" s="15">
        <f>L19-'ptfire-rx'!BS18-'ptfire-wild'!BQ18</f>
        <v>2217.8593772596114</v>
      </c>
      <c r="BJ19" s="15">
        <f>M19-'ptfire-rx'!BV18-'ptfire-wild'!BT18</f>
        <v>444.25060696545245</v>
      </c>
      <c r="BK19" s="15">
        <f>N19-'ptfire-rx'!AL18-'ptfire-wild'!AK18</f>
        <v>155.4604195809867</v>
      </c>
      <c r="BL19" s="15">
        <f>O19-'ptfire-rx'!AU18-'ptfire-wild'!AS18</f>
        <v>224.63278508264793</v>
      </c>
      <c r="BM19" s="15">
        <f t="shared" si="17"/>
        <v>1599.7323792116963</v>
      </c>
      <c r="BN19" s="15">
        <f t="shared" si="18"/>
        <v>1509.8011728250385</v>
      </c>
      <c r="BO19" s="56">
        <f t="shared" si="19"/>
        <v>1.4479973676527356</v>
      </c>
      <c r="BP19" s="56">
        <f t="shared" si="20"/>
        <v>1.3808565225241232</v>
      </c>
      <c r="BQ19" s="56">
        <f t="shared" si="21"/>
        <v>0.46126794504161511</v>
      </c>
      <c r="BR19" s="56">
        <f t="shared" si="22"/>
        <v>9.4358307202890117</v>
      </c>
      <c r="BS19" s="56">
        <f t="shared" si="23"/>
        <v>17.21924150981673</v>
      </c>
    </row>
    <row r="20" spans="1:71" x14ac:dyDescent="0.3">
      <c r="A20" s="17" t="s">
        <v>186</v>
      </c>
      <c r="B20" s="15">
        <f>rail!B19+nonpt!B19+ptagfire!B19+nonroad!B19+'onroad all'!AF19+cmv_c1c2!B19+'ptfire-rx'!B19+ptegu!B19+ptnonipm!B19+pt_oilgas!B19+np_oilgas!B19+rwc!B19+cmv_c3!B19+airports!B19+'ptfire-wild'!B19+np_solvents!B19</f>
        <v>981863.23115289991</v>
      </c>
      <c r="C20" s="15">
        <f>rail!C19+nonpt!C19+ptagfire!C19++nonroad!C19+'onroad all'!BZ19+cmv_c1c2!BI19+'ptfire-rx'!C19+ptegu!C19+ptnonipm!C19+pt_oilgas!C19+np_oilgas!C19+rwc!C19+cmv_c3!BI19+livestock!B19+airports!C19+'ptfire-wild'!C19+fertilizer!B19+np_solvents!C19</f>
        <v>67509.354914713054</v>
      </c>
      <c r="D20" s="15">
        <f>rail!D19+nonpt!D19+ptagfire!D19++nonroad!D19+cmv_c1c2!D19+'ptfire-rx'!D19+ptegu!EA19+ptnonipm!D19+pt_oilgas!D19+np_oilgas!D19+rwc!D19+cmv_c3!D19+'onroad all'!EK19+airports!D19+'ptfire-wild'!D19+np_solvents!D19</f>
        <v>271507.08890681644</v>
      </c>
      <c r="E20" s="15">
        <f>rail!E19+nonpt!E19+ptagfire!E19++nonroad!E19+cmv_c1c2!E19+'ptfire-rx'!E19+ptegu!E19+ptnonipm!E19+pt_oilgas!E19+np_oilgas!E19+rwc!E19+cmv_c3!E19+afdust!BA19+'onroad all'!DD19+'onroad all'!EM19+airports!E19+'ptfire-wild'!E19+np_solvents!E19</f>
        <v>171082.10549847546</v>
      </c>
      <c r="F20" s="15">
        <f>rail!F19+nonpt!F19+ptagfire!F19++nonroad!F19+cmv_c1c2!F19+'ptfire-rx'!F19+ptegu!F19+ptnonipm!F19+pt_oilgas!F19+np_oilgas!F19+rwc!F19+cmv_c3!F19+afdust!BB19+'onroad all'!EM19+airports!F19+'ptfire-wild'!F19+np_solvents!F19</f>
        <v>102727.64265895006</v>
      </c>
      <c r="G20" s="15">
        <f>rail!G19+nonpt!G19+ptagfire!G19++nonroad!G19+'onroad all'!DU19+cmv_c1c2!G19+'ptfire-rx'!G19+ptegu!FM19+ptnonipm!G19+pt_oilgas!G19+np_oilgas!G19+rwc!G19+cmv_c3!G19+airports!G19+'ptfire-wild'!G19+np_solvents!G19</f>
        <v>107794.11082997089</v>
      </c>
      <c r="H20" s="15">
        <f>rail!H19+nonpt!H19+ptagfire!H19++nonroad!H19+'onroad all'!EG19+cmv_c1c2!H19+'ptfire-rx'!H19+ptegu!H19+ptnonipm!H19+pt_oilgas!H19+np_oilgas!H19+rwc!H19+cmv_c3!H19+livestock!C19+airports!H19+'ptfire-wild'!H19+np_solvents!H19</f>
        <v>295908.93583325995</v>
      </c>
      <c r="I20" s="15">
        <f>rail!AK19+nonpt!BK19+ptagfire!V19+nonroad!AK19+'onroad all'!H19+cmv_c1c2!O19+'ptfire-rx'!AO19+ptegu!BM19+ptnonipm!BX19+pt_oilgas!BL19+np_oilgas!AW19+rwc!AG19+cmv_c3!O19+livestock!U19+airports!AK19+'ptfire-wild'!AM19+np_solvents!AJ19</f>
        <v>3848.5935362737782</v>
      </c>
      <c r="J20" s="15">
        <f>rail!AQ19+nonpt!BQ19+ptagfire!Z19+nonroad!AP19+'onroad all'!P19+cmv_c1c2!T19+'ptfire-rx'!AS19+ptegu!BS19+ptnonipm!CD19+pt_oilgas!BR19+np_oilgas!BC19+rwc!AK19+cmv_c3!T19+livestock!X19+airports!AN19+'ptfire-wild'!AQ19+np_solvents!AN19</f>
        <v>4596.9630183894833</v>
      </c>
      <c r="K20" s="15">
        <f>rail!BJ19+nonpt!CU19+ptagfire!AJ19+nonroad!BH19+'onroad all'!BB19+cmv_c1c2!AO19+'ptfire-rx'!BE19+ptegu!CX19+ptnonipm!DP19+pt_oilgas!CV19+np_oilgas!CA19+rwc!AX19+cmv_c3!AP19+airports!BF19+'ptfire-wild'!BC19+np_solvents!BB19</f>
        <v>8900.3022759761407</v>
      </c>
      <c r="L20" s="15">
        <f>rail!BY19+nonpt!DN19+ptagfire!AV19+nonroad!BT19+'onroad all'!BU19+cmv_c1c2!BF19+'ptfire-rx'!BS19+ptegu!DP19+ptnonipm!EK19+pt_oilgas!DO19+np_oilgas!CR19+rwc!BL19+cmv_c3!BF19+livestock!AP19+airports!BT19+'ptfire-wild'!BQ19+np_solvents!BN19</f>
        <v>9141.0933190688957</v>
      </c>
      <c r="M20" s="15">
        <f>rail!CA19+nonpt!DQ19+nonroad!BU19+'onroad all'!BY19+cmv_c1c2!BH19+'ptfire-rx'!BV19+ptegu!DS19+ptnonipm!EN19+pt_oilgas!DR19+np_oilgas!CT19+rwc!BN19+cmv_c3!BH19+airports!BV19+'ptfire-wild'!BT19+np_solvents!BP19+ptagfire!AX19</f>
        <v>1097.0629432002179</v>
      </c>
      <c r="N20" s="15">
        <f>rail!AJ19+nonpt!BH19+nonroad!AJ19+'onroad all'!G19+cmv_c1c2!M19+'ptfire-rx'!AL19+ptegu!BK19+ptnonipm!BU19+pt_oilgas!BJ19+np_oilgas!AV19+rwc!AF19+airports!AI19+cmv_c3!M19+'ptfire-wild'!AK19</f>
        <v>1309.0891429079234</v>
      </c>
      <c r="O20" s="15">
        <f>rail!AS19+nonpt!O19+ptagfire!AA19+nonroad!AR19+'onroad all'!Y19+cmv_c1c2!V19+'ptfire-rx'!AU19+ptegu!BX19+ptnonipm!CI19+pt_oilgas!BW19+np_oilgas!BF19+rwc!AM19+airports!AP19+cmv_c3!V19+'ptfire-wild'!AS19</f>
        <v>1134.4163100965718</v>
      </c>
      <c r="P20" s="15">
        <f>rail!AA19+nonroad!AD19+'onroad all'!AJ19+'onroad all'!AK19+'onroad all'!AL19+'onroad all'!AM19+'onroad all'!AN19+'onroad all'!AO19+ptnonipm!BI19+SUM(airports!AS19:AX19)+SUM(cmv_c1c2!AC19:AH19)+SUM(cmv_c3!AC19:AH19)</f>
        <v>2396.8890392436506</v>
      </c>
      <c r="Q20" s="15">
        <f>rail!AB19+nonroad!AE19+'onroad all'!AK19+'onroad all'!AL19+'onroad all'!AM19+'onroad all'!AN19+'onroad all'!AO19+ptnonipm!BJ19+SUM(airports!AT19:AX19)+SUM(cmv_c1c2!AD19:AH19)+SUM(cmv_c3!AD19:AH19)</f>
        <v>2271.3623279740737</v>
      </c>
      <c r="R20" s="56">
        <f>rail!N19+nonpt!S19+nonroad!R19+'onroad all'!AB19+ptegu!T19+ptnonipm!T19+pt_oilgas!S19+np_oilgas!Q19+SUM(cmv_c1c2!Z19:AA19)+SUM(cmv_c3!Z19:AA19)</f>
        <v>0.4703951131775293</v>
      </c>
      <c r="S20" s="56">
        <f>rail!K19+nonpt!L19+nonroad!U19+'onroad all'!M19+ptegu!L19+ptnonipm!L19+pt_oilgas!K19+np_oilgas!K19+SUM(cmv_c1c2!R19:S19)+SUM(cmv_c3!R19:S19)</f>
        <v>0.89037088440840939</v>
      </c>
      <c r="T20" s="56">
        <f>nonpt!P19+ptegu!P19+ptnonipm!P19+pt_oilgas!O19+np_oilgas!N19+rwc!M19+SUM(cmv_c1c2!W19:X19)+SUM(cmv_c3!W19:X19)</f>
        <v>0.70511369322709649</v>
      </c>
      <c r="U20" s="56">
        <f>rail!S19+nonpt!AH19+nonroad!T19+'onroad all'!CB19+ptegu!AH19+ptnonipm!AL19+pt_oilgas!AG19+np_oilgas!AA19+rwc!R19+SUM(cmv_c1c2!BJ19:BK19)+SUM(cmv_c3!BJ19:BK19)</f>
        <v>17.393880657159151</v>
      </c>
      <c r="V20" s="56">
        <f>rail!Q19+nonpt!AD19+nonroad!S19+'onroad all'!BS19+'onroad all'!BT19+ptegu!AD19+ptnonipm!AH19+pt_oilgas!AC19+np_oilgas!W19+rwc!P19+SUM(cmv_c1c2!BD19:BE19)+SUM(cmv_c3!BD19:BE19)</f>
        <v>13.078073568878766</v>
      </c>
      <c r="W20" s="56">
        <f>nonpt!CS19+ptegu!BB19+ptnonipm!Z19</f>
        <v>19.635143315543004</v>
      </c>
      <c r="X20" s="63" t="s">
        <v>170</v>
      </c>
      <c r="AA20" s="17" t="s">
        <v>186</v>
      </c>
      <c r="AB20" s="15">
        <f>B20+beis!H19</f>
        <v>1077659.5889228999</v>
      </c>
      <c r="AC20" s="15">
        <f t="shared" si="2"/>
        <v>67509.354914713054</v>
      </c>
      <c r="AD20" s="15">
        <f>D20+beis!T19</f>
        <v>293395.64006681636</v>
      </c>
      <c r="AE20" s="15">
        <f t="shared" si="3"/>
        <v>171082.10549847546</v>
      </c>
      <c r="AF20" s="15">
        <f t="shared" si="4"/>
        <v>102727.64265895006</v>
      </c>
      <c r="AG20" s="15">
        <f t="shared" si="5"/>
        <v>107794.11082997089</v>
      </c>
      <c r="AH20" s="15">
        <f>H20+beis!Z19</f>
        <v>1377933.31863326</v>
      </c>
      <c r="AI20" s="15">
        <f>I20+beis!E19</f>
        <v>13965.647674273778</v>
      </c>
      <c r="AJ20" s="15">
        <f t="shared" si="6"/>
        <v>4596.9630183894833</v>
      </c>
      <c r="AK20" s="15">
        <f>K20+beis!N19</f>
        <v>22594.227808976138</v>
      </c>
      <c r="AL20" s="15">
        <f>L20+beis!R19</f>
        <v>66354.189027268789</v>
      </c>
      <c r="AM20" s="15">
        <f t="shared" si="7"/>
        <v>1097.0629432002179</v>
      </c>
      <c r="AN20" s="15">
        <f t="shared" si="8"/>
        <v>1309.0891429079234</v>
      </c>
      <c r="AO20" s="15">
        <f t="shared" si="9"/>
        <v>1134.4163100965718</v>
      </c>
      <c r="AP20" s="15">
        <f t="shared" si="10"/>
        <v>2396.8890392436506</v>
      </c>
      <c r="AQ20" s="15">
        <f t="shared" si="11"/>
        <v>2271.3623279740737</v>
      </c>
      <c r="AR20" s="56">
        <f t="shared" si="12"/>
        <v>0.4703951131775293</v>
      </c>
      <c r="AS20" s="56">
        <f t="shared" si="13"/>
        <v>0.89037088440840939</v>
      </c>
      <c r="AT20" s="56">
        <f t="shared" si="14"/>
        <v>0.70511369322709649</v>
      </c>
      <c r="AU20" s="56">
        <f t="shared" si="15"/>
        <v>17.393880657159151</v>
      </c>
      <c r="AV20" s="56">
        <f t="shared" si="16"/>
        <v>13.078073568878766</v>
      </c>
      <c r="AX20" s="17" t="s">
        <v>186</v>
      </c>
      <c r="AY20" s="15">
        <f>B20-'ptfire-rx'!B19-'ptfire-wild'!B19</f>
        <v>671269.68631489994</v>
      </c>
      <c r="AZ20" s="15">
        <f>C20-'ptfire-rx'!C19-'ptfire-wild'!C19</f>
        <v>64673.592393713057</v>
      </c>
      <c r="BA20" s="15">
        <f>D20-'ptfire-rx'!D19-'ptfire-wild'!D19</f>
        <v>266721.34929281648</v>
      </c>
      <c r="BB20" s="15">
        <f>E20-'ptfire-rx'!E19-'ptfire-wild'!E19</f>
        <v>119085.92444247546</v>
      </c>
      <c r="BC20" s="15">
        <f>F20-'ptfire-rx'!F19-'ptfire-wild'!F19</f>
        <v>55835.515004950066</v>
      </c>
      <c r="BD20" s="15">
        <f>G20-'ptfire-rx'!G19-'ptfire-wild'!G19</f>
        <v>104715.95009697089</v>
      </c>
      <c r="BE20" s="15">
        <f>H20-'ptfire-rx'!H19-'ptfire-wild'!H19</f>
        <v>223441.37492225997</v>
      </c>
      <c r="BF20" s="15">
        <f>I20-'ptfire-rx'!AO19-'ptfire-wild'!AM19</f>
        <v>1573.4802137335228</v>
      </c>
      <c r="BG20" s="15">
        <f>J20-'ptfire-rx'!AS19-'ptfire-wild'!AQ19</f>
        <v>3581.9814107253546</v>
      </c>
      <c r="BH20" s="15">
        <f>K20-'ptfire-rx'!BE19-'ptfire-wild'!BC19</f>
        <v>2976.5791731078016</v>
      </c>
      <c r="BI20" s="15">
        <f>L20-'ptfire-rx'!BS19-'ptfire-wild'!BQ19</f>
        <v>5654.5569720414796</v>
      </c>
      <c r="BJ20" s="15">
        <f>M20-'ptfire-rx'!BV19-'ptfire-wild'!BT19</f>
        <v>283.41196620714743</v>
      </c>
      <c r="BK20" s="15">
        <f>N20-'ptfire-rx'!AL19-'ptfire-wild'!AK19</f>
        <v>178.06588901250745</v>
      </c>
      <c r="BL20" s="15">
        <f>O20-'ptfire-rx'!AU19-'ptfire-wild'!AS19</f>
        <v>244.22395964156271</v>
      </c>
      <c r="BM20" s="15">
        <f t="shared" si="17"/>
        <v>2396.8890392436506</v>
      </c>
      <c r="BN20" s="15">
        <f t="shared" si="18"/>
        <v>2271.3623279740737</v>
      </c>
      <c r="BO20" s="56">
        <f t="shared" si="19"/>
        <v>0.4703951131775293</v>
      </c>
      <c r="BP20" s="56">
        <f t="shared" si="20"/>
        <v>0.89037088440840939</v>
      </c>
      <c r="BQ20" s="56">
        <f t="shared" si="21"/>
        <v>0.70511369322709649</v>
      </c>
      <c r="BR20" s="56">
        <f t="shared" si="22"/>
        <v>17.393880657159151</v>
      </c>
      <c r="BS20" s="56">
        <f t="shared" si="23"/>
        <v>13.078073568878766</v>
      </c>
    </row>
    <row r="21" spans="1:71" x14ac:dyDescent="0.3">
      <c r="A21" s="17" t="s">
        <v>187</v>
      </c>
      <c r="B21" s="15">
        <f>rail!B20+nonpt!B20+ptagfire!B20+nonroad!B20+'onroad all'!AF20+cmv_c1c2!B20+'ptfire-rx'!B20+ptegu!B20+ptnonipm!B20+pt_oilgas!B20+np_oilgas!B20+rwc!B20+cmv_c3!B20+airports!B20+'ptfire-wild'!B20+np_solvents!B20</f>
        <v>292086.41132966004</v>
      </c>
      <c r="C21" s="15">
        <f>rail!C20+nonpt!C20+ptagfire!C20++nonroad!C20+'onroad all'!BZ20+cmv_c1c2!BI20+'ptfire-rx'!C20+ptegu!C20+ptnonipm!C20+pt_oilgas!C20+np_oilgas!C20+rwc!C20+cmv_c3!BI20+livestock!B20+airports!C20+'ptfire-wild'!C20+fertilizer!B20+np_solvents!C20</f>
        <v>5692.7532759182177</v>
      </c>
      <c r="D21" s="15">
        <f>rail!D20+nonpt!D20+ptagfire!D20++nonroad!D20+cmv_c1c2!D20+'ptfire-rx'!D20+ptegu!EA20+ptnonipm!D20+pt_oilgas!D20+np_oilgas!D20+rwc!D20+cmv_c3!D20+'onroad all'!EK20+airports!D20+'ptfire-wild'!D20+np_solvents!D20</f>
        <v>37810.391146019159</v>
      </c>
      <c r="E21" s="15">
        <f>rail!E20+nonpt!E20+ptagfire!E20++nonroad!E20+cmv_c1c2!E20+'ptfire-rx'!E20+ptegu!E20+ptnonipm!E20+pt_oilgas!E20+np_oilgas!E20+rwc!E20+cmv_c3!E20+afdust!BA20+'onroad all'!DD20+'onroad all'!EM20+airports!E20+'ptfire-wild'!E20+np_solvents!E20</f>
        <v>41671.900407976791</v>
      </c>
      <c r="F21" s="15">
        <f>rail!F20+nonpt!F20+ptagfire!F20++nonroad!F20+cmv_c1c2!F20+'ptfire-rx'!F20+ptegu!F20+ptnonipm!F20+pt_oilgas!F20+np_oilgas!F20+rwc!F20+cmv_c3!F20+afdust!BB20+'onroad all'!EM20+airports!F20+'ptfire-wild'!F20+np_solvents!F20</f>
        <v>31131.482089203018</v>
      </c>
      <c r="G21" s="15">
        <f>rail!G20+nonpt!G20+ptagfire!G20++nonroad!G20+'onroad all'!DU20+cmv_c1c2!G20+'ptfire-rx'!G20+ptegu!FM20+ptnonipm!G20+pt_oilgas!G20+np_oilgas!G20+rwc!G20+cmv_c3!G20+airports!G20+'ptfire-wild'!G20+np_solvents!G20</f>
        <v>3780.7865283197198</v>
      </c>
      <c r="H21" s="15">
        <f>rail!H20+nonpt!H20+ptagfire!H20++nonroad!H20+'onroad all'!EG20+cmv_c1c2!H20+'ptfire-rx'!H20+ptegu!H20+ptnonipm!H20+pt_oilgas!H20+np_oilgas!H20+rwc!H20+cmv_c3!H20+livestock!C20+airports!H20+'ptfire-wild'!H20+np_solvents!H20</f>
        <v>52430.777090300006</v>
      </c>
      <c r="I21" s="15">
        <f>rail!AK20+nonpt!BK20+ptagfire!V20+nonroad!AK20+'onroad all'!H20+cmv_c1c2!O20+'ptfire-rx'!AO20+ptegu!BM20+ptnonipm!BX20+pt_oilgas!BL20+np_oilgas!AW20+rwc!AG20+cmv_c3!O20+livestock!U20+airports!AK20+'ptfire-wild'!AM20+np_solvents!AJ20</f>
        <v>2317.8339615355512</v>
      </c>
      <c r="J21" s="15">
        <f>rail!AQ20+nonpt!BQ20+ptagfire!Z20+nonroad!AP20+'onroad all'!P20+cmv_c1c2!T20+'ptfire-rx'!AS20+ptegu!BS20+ptnonipm!CD20+pt_oilgas!BR20+np_oilgas!BC20+rwc!AK20+cmv_c3!T20+livestock!X20+airports!AN20+'ptfire-wild'!AQ20+np_solvents!AN20</f>
        <v>938.36883102080628</v>
      </c>
      <c r="K21" s="15">
        <f>rail!BJ20+nonpt!CU20+ptagfire!AJ20+nonroad!BH20+'onroad all'!BB20+cmv_c1c2!AO20+'ptfire-rx'!BE20+ptegu!CX20+ptnonipm!DP20+pt_oilgas!CV20+np_oilgas!CA20+rwc!AX20+cmv_c3!AP20+airports!BF20+'ptfire-wild'!BC20+np_solvents!BB20</f>
        <v>1806.0862068742204</v>
      </c>
      <c r="L21" s="15">
        <f>rail!BY20+nonpt!DN20+ptagfire!AV20+nonroad!BT20+'onroad all'!BU20+cmv_c1c2!BF20+'ptfire-rx'!BS20+ptegu!DP20+ptnonipm!EK20+pt_oilgas!DO20+np_oilgas!CR20+rwc!BL20+cmv_c3!BF20+livestock!AP20+airports!BT20+'ptfire-wild'!BQ20+np_solvents!BN20</f>
        <v>559.7155045021799</v>
      </c>
      <c r="M21" s="15">
        <f>rail!CA20+nonpt!DQ20+nonroad!BU20+'onroad all'!BY20+cmv_c1c2!BH20+'ptfire-rx'!BV20+ptegu!DS20+ptnonipm!EN20+pt_oilgas!DR20+np_oilgas!CT20+rwc!BN20+cmv_c3!BH20+airports!BV20+'ptfire-wild'!BT20+np_solvents!BP20+ptagfire!AX20</f>
        <v>330.80432963423931</v>
      </c>
      <c r="N21" s="15">
        <f>rail!AJ20+nonpt!BH20+nonroad!AJ20+'onroad all'!G20+cmv_c1c2!M20+'ptfire-rx'!AL20+ptegu!BK20+ptnonipm!BU20+pt_oilgas!BJ20+np_oilgas!AV20+rwc!AF20+airports!AI20+cmv_c3!M20+'ptfire-wild'!AK20</f>
        <v>130.7730840467932</v>
      </c>
      <c r="O21" s="15">
        <f>rail!AS20+nonpt!O20+ptagfire!AA20+nonroad!AR20+'onroad all'!Y20+cmv_c1c2!V20+'ptfire-rx'!AU20+ptegu!BX20+ptnonipm!CI20+pt_oilgas!BW20+np_oilgas!BF20+rwc!AM20+airports!AP20+cmv_c3!V20+'ptfire-wild'!AS20</f>
        <v>231.41459544495393</v>
      </c>
      <c r="P21" s="15">
        <f>rail!AA20+nonroad!AD20+'onroad all'!AJ20+'onroad all'!AK20+'onroad all'!AL20+'onroad all'!AM20+'onroad all'!AN20+'onroad all'!AO20+ptnonipm!BI20+SUM(airports!AS20:AX20)+SUM(cmv_c1c2!AC20:AH20)+SUM(cmv_c3!AC20:AH20)</f>
        <v>372.29087051655813</v>
      </c>
      <c r="Q21" s="15">
        <f>rail!AB20+nonroad!AE20+'onroad all'!AK20+'onroad all'!AL20+'onroad all'!AM20+'onroad all'!AN20+'onroad all'!AO20+ptnonipm!BJ20+SUM(airports!AT20:AX20)+SUM(cmv_c1c2!AD20:AH20)+SUM(cmv_c3!AD20:AH20)</f>
        <v>352.84534295058512</v>
      </c>
      <c r="R21" s="56">
        <f>rail!N20+nonpt!S20+nonroad!R20+'onroad all'!AB20+ptegu!T20+ptnonipm!T20+pt_oilgas!S20+np_oilgas!Q20+SUM(cmv_c1c2!Z20:AA20)+SUM(cmv_c3!Z20:AA20)</f>
        <v>5.6166685289759585E-2</v>
      </c>
      <c r="S21" s="56">
        <f>rail!K20+nonpt!L20+nonroad!U20+'onroad all'!M20+ptegu!L20+ptnonipm!L20+pt_oilgas!K20+np_oilgas!K20+SUM(cmv_c1c2!R20:S20)+SUM(cmv_c3!R20:S20)</f>
        <v>0.28888104081524785</v>
      </c>
      <c r="T21" s="56">
        <f>nonpt!P20+ptegu!P20+ptnonipm!P20+pt_oilgas!O20+np_oilgas!N20+rwc!M20+SUM(cmv_c1c2!W20:X20)+SUM(cmv_c3!W20:X20)</f>
        <v>0.19870207957963978</v>
      </c>
      <c r="U21" s="56">
        <f>rail!S20+nonpt!AH20+nonroad!T20+'onroad all'!CB20+ptegu!AH20+ptnonipm!AL20+pt_oilgas!AG20+np_oilgas!AA20+rwc!R20+SUM(cmv_c1c2!BJ20:BK20)+SUM(cmv_c3!BJ20:BK20)</f>
        <v>1.8724390311254819</v>
      </c>
      <c r="V21" s="56">
        <f>rail!Q20+nonpt!AD20+nonroad!S20+'onroad all'!BS20+'onroad all'!BT20+ptegu!AD20+ptnonipm!AH20+pt_oilgas!AC20+np_oilgas!W20+rwc!P20+SUM(cmv_c1c2!BD20:BE20)+SUM(cmv_c3!BD20:BE20)</f>
        <v>4.3910955788771417</v>
      </c>
      <c r="W21" s="56">
        <f>nonpt!CS20+ptegu!BB20+ptnonipm!Z20</f>
        <v>1.9708524999097199E-3</v>
      </c>
      <c r="X21" s="63" t="s">
        <v>170</v>
      </c>
      <c r="AA21" s="17" t="s">
        <v>187</v>
      </c>
      <c r="AB21" s="15">
        <f>B21+beis!H20</f>
        <v>322335.95669965993</v>
      </c>
      <c r="AC21" s="15">
        <f t="shared" si="2"/>
        <v>5692.7532759182177</v>
      </c>
      <c r="AD21" s="15">
        <f>D21+beis!T20</f>
        <v>40235.191486165961</v>
      </c>
      <c r="AE21" s="15">
        <f t="shared" si="3"/>
        <v>41671.900407976791</v>
      </c>
      <c r="AF21" s="15">
        <f t="shared" si="4"/>
        <v>31131.482089203018</v>
      </c>
      <c r="AG21" s="15">
        <f t="shared" si="5"/>
        <v>3780.7865283197198</v>
      </c>
      <c r="AH21" s="15">
        <f>H21+beis!Z20</f>
        <v>242946.46099029901</v>
      </c>
      <c r="AI21" s="15">
        <f>I21+beis!E20</f>
        <v>5514.8548415355508</v>
      </c>
      <c r="AJ21" s="15">
        <f t="shared" si="6"/>
        <v>938.36883102080628</v>
      </c>
      <c r="AK21" s="15">
        <f>K21+beis!N20</f>
        <v>6122.1516268742198</v>
      </c>
      <c r="AL21" s="15">
        <f>L21+beis!R20</f>
        <v>11541.703906302178</v>
      </c>
      <c r="AM21" s="15">
        <f t="shared" si="7"/>
        <v>330.80432963423931</v>
      </c>
      <c r="AN21" s="15">
        <f t="shared" si="8"/>
        <v>130.7730840467932</v>
      </c>
      <c r="AO21" s="15">
        <f t="shared" si="9"/>
        <v>231.41459544495393</v>
      </c>
      <c r="AP21" s="15">
        <f t="shared" si="10"/>
        <v>372.29087051655813</v>
      </c>
      <c r="AQ21" s="15">
        <f t="shared" si="11"/>
        <v>352.84534295058512</v>
      </c>
      <c r="AR21" s="56">
        <f t="shared" si="12"/>
        <v>5.6166685289759585E-2</v>
      </c>
      <c r="AS21" s="56">
        <f t="shared" si="13"/>
        <v>0.28888104081524785</v>
      </c>
      <c r="AT21" s="56">
        <f t="shared" si="14"/>
        <v>0.19870207957963978</v>
      </c>
      <c r="AU21" s="56">
        <f t="shared" si="15"/>
        <v>1.8724390311254819</v>
      </c>
      <c r="AV21" s="56">
        <f t="shared" si="16"/>
        <v>4.3910955788771417</v>
      </c>
      <c r="AX21" s="17" t="s">
        <v>187</v>
      </c>
      <c r="AY21" s="15">
        <f>B21-'ptfire-rx'!B20-'ptfire-wild'!B20</f>
        <v>285381.65664966003</v>
      </c>
      <c r="AZ21" s="15">
        <f>C21-'ptfire-rx'!C20-'ptfire-wild'!C20</f>
        <v>5633.9658859182173</v>
      </c>
      <c r="BA21" s="15">
        <f>D21-'ptfire-rx'!D20-'ptfire-wild'!D20</f>
        <v>37744.064885019157</v>
      </c>
      <c r="BB21" s="15">
        <f>E21-'ptfire-rx'!E20-'ptfire-wild'!E20</f>
        <v>40312.020915976791</v>
      </c>
      <c r="BC21" s="15">
        <f>F21-'ptfire-rx'!F20-'ptfire-wild'!F20</f>
        <v>30283.756996203021</v>
      </c>
      <c r="BD21" s="15">
        <f>G21-'ptfire-rx'!G20-'ptfire-wild'!G20</f>
        <v>3749.9155703197198</v>
      </c>
      <c r="BE21" s="15">
        <f>H21-'ptfire-rx'!H20-'ptfire-wild'!H20</f>
        <v>50945.901639300006</v>
      </c>
      <c r="BF21" s="15">
        <f>I21-'ptfire-rx'!AO20-'ptfire-wild'!AM20</f>
        <v>2280.6624561425383</v>
      </c>
      <c r="BG21" s="15">
        <f>J21-'ptfire-rx'!AS20-'ptfire-wild'!AQ20</f>
        <v>920.82504190564589</v>
      </c>
      <c r="BH21" s="15">
        <f>K21-'ptfire-rx'!BE20-'ptfire-wild'!BC20</f>
        <v>1713.1987624407477</v>
      </c>
      <c r="BI21" s="15">
        <f>L21-'ptfire-rx'!BS20-'ptfire-wild'!BQ20</f>
        <v>503.94745413477182</v>
      </c>
      <c r="BJ21" s="15">
        <f>M21-'ptfire-rx'!BV20-'ptfire-wild'!BT20</f>
        <v>317.08794786117568</v>
      </c>
      <c r="BK21" s="15">
        <f>N21-'ptfire-rx'!AL20-'ptfire-wild'!AK20</f>
        <v>113.70043794070178</v>
      </c>
      <c r="BL21" s="15">
        <f>O21-'ptfire-rx'!AU20-'ptfire-wild'!AS20</f>
        <v>219.20107441593817</v>
      </c>
      <c r="BM21" s="15">
        <f t="shared" si="17"/>
        <v>372.29087051655813</v>
      </c>
      <c r="BN21" s="15">
        <f t="shared" si="18"/>
        <v>352.84534295058512</v>
      </c>
      <c r="BO21" s="56">
        <f t="shared" si="19"/>
        <v>5.6166685289759585E-2</v>
      </c>
      <c r="BP21" s="56">
        <f t="shared" si="20"/>
        <v>0.28888104081524785</v>
      </c>
      <c r="BQ21" s="56">
        <f t="shared" si="21"/>
        <v>0.19870207957963978</v>
      </c>
      <c r="BR21" s="56">
        <f t="shared" si="22"/>
        <v>1.8724390311254819</v>
      </c>
      <c r="BS21" s="56">
        <f t="shared" si="23"/>
        <v>4.3910955788771417</v>
      </c>
    </row>
    <row r="22" spans="1:71" x14ac:dyDescent="0.3">
      <c r="A22" s="17" t="s">
        <v>188</v>
      </c>
      <c r="B22" s="15">
        <f>rail!B21+nonpt!B21+ptagfire!B21+nonroad!B21+'onroad all'!AF21+cmv_c1c2!B21+'ptfire-rx'!B21+ptegu!B21+ptnonipm!B21+pt_oilgas!B21+np_oilgas!B21+rwc!B21+cmv_c3!B21+airports!B21+'ptfire-wild'!B21+np_solvents!B21</f>
        <v>536274.88359563297</v>
      </c>
      <c r="C22" s="15">
        <f>rail!C21+nonpt!C21+ptagfire!C21++nonroad!C21+'onroad all'!BZ21+cmv_c1c2!BI21+'ptfire-rx'!C21+ptegu!C21+ptnonipm!C21+pt_oilgas!C21+np_oilgas!C21+rwc!C21+cmv_c3!BI21+livestock!B21+airports!C21+'ptfire-wild'!C21+fertilizer!B21+np_solvents!C21</f>
        <v>23766.620318210516</v>
      </c>
      <c r="D22" s="15">
        <f>rail!D21+nonpt!D21+ptagfire!D21++nonroad!D21+cmv_c1c2!D21+'ptfire-rx'!D21+ptegu!EA21+ptnonipm!D21+pt_oilgas!D21+np_oilgas!D21+rwc!D21+cmv_c3!D21+'onroad all'!EK21+airports!D21+'ptfire-wild'!D21+np_solvents!D21</f>
        <v>70603.129894924612</v>
      </c>
      <c r="E22" s="15">
        <f>rail!E21+nonpt!E21+ptagfire!E21++nonroad!E21+cmv_c1c2!E21+'ptfire-rx'!E21+ptegu!E21+ptnonipm!E21+pt_oilgas!E21+np_oilgas!E21+rwc!E21+cmv_c3!E21+afdust!BA21+'onroad all'!DD21+'onroad all'!EM21+airports!E21+'ptfire-wild'!E21+np_solvents!E21</f>
        <v>48359.833209236123</v>
      </c>
      <c r="F22" s="15">
        <f>rail!F21+nonpt!F21+ptagfire!F21++nonroad!F21+cmv_c1c2!F21+'ptfire-rx'!F21+ptegu!F21+ptnonipm!F21+pt_oilgas!F21+np_oilgas!F21+rwc!F21+cmv_c3!F21+afdust!BB21+'onroad all'!EM21+airports!F21+'ptfire-wild'!F21+np_solvents!F21</f>
        <v>23465.330871403017</v>
      </c>
      <c r="G22" s="15">
        <f>rail!G21+nonpt!G21+ptagfire!G21++nonroad!G21+'onroad all'!DU21+cmv_c1c2!G21+'ptfire-rx'!G21+ptegu!FM21+ptnonipm!G21+pt_oilgas!G21+np_oilgas!G21+rwc!G21+cmv_c3!G21+airports!G21+'ptfire-wild'!G21+np_solvents!G21</f>
        <v>14502.442951863452</v>
      </c>
      <c r="H22" s="15">
        <f>rail!H21+nonpt!H21+ptagfire!H21++nonroad!H21+'onroad all'!EG21+cmv_c1c2!H21+'ptfire-rx'!H21+ptegu!H21+ptnonipm!H21+pt_oilgas!H21+np_oilgas!H21+rwc!H21+cmv_c3!H21+livestock!C21+airports!H21+'ptfire-wild'!H21+np_solvents!H21</f>
        <v>92624.355196587392</v>
      </c>
      <c r="I22" s="15">
        <f>rail!AK21+nonpt!BK21+ptagfire!V21+nonroad!AK21+'onroad all'!H21+cmv_c1c2!O21+'ptfire-rx'!AO21+ptegu!BM21+ptnonipm!BX21+pt_oilgas!BL21+np_oilgas!AW21+rwc!AG21+cmv_c3!O21+livestock!U21+airports!AK21+'ptfire-wild'!AM21+np_solvents!AJ21</f>
        <v>1133.5825704835622</v>
      </c>
      <c r="J22" s="15">
        <f>rail!AQ21+nonpt!BQ21+ptagfire!Z21+nonroad!AP21+'onroad all'!P21+cmv_c1c2!T21+'ptfire-rx'!AS21+ptegu!BS21+ptnonipm!CD21+pt_oilgas!BR21+np_oilgas!BC21+rwc!AK21+cmv_c3!T21+livestock!X21+airports!AN21+'ptfire-wild'!AQ21+np_solvents!AN21</f>
        <v>992.79781343688501</v>
      </c>
      <c r="K22" s="15">
        <f>rail!BJ21+nonpt!CU21+ptagfire!AJ21+nonroad!BH21+'onroad all'!BB21+cmv_c1c2!AO21+'ptfire-rx'!BE21+ptegu!CX21+ptnonipm!DP21+pt_oilgas!CV21+np_oilgas!CA21+rwc!AX21+cmv_c3!AP21+airports!BF21+'ptfire-wild'!BC21+np_solvents!BB21</f>
        <v>1326.8177524698724</v>
      </c>
      <c r="L22" s="15">
        <f>rail!BY21+nonpt!DN21+ptagfire!AV21+nonroad!BT21+'onroad all'!BU21+cmv_c1c2!BF21+'ptfire-rx'!BS21+ptegu!DP21+ptnonipm!EK21+pt_oilgas!DO21+np_oilgas!CR21+rwc!BL21+cmv_c3!BF21+livestock!AP21+airports!BT21+'ptfire-wild'!BQ21+np_solvents!BN21</f>
        <v>742.2146870325638</v>
      </c>
      <c r="M22" s="15">
        <f>rail!CA21+nonpt!DQ21+nonroad!BU21+'onroad all'!BY21+cmv_c1c2!BH21+'ptfire-rx'!BV21+ptegu!DS21+ptnonipm!EN21+pt_oilgas!DR21+np_oilgas!CT21+rwc!BN21+cmv_c3!BH21+airports!BV21+'ptfire-wild'!BT21+np_solvents!BP21+ptagfire!AX21</f>
        <v>240.50739095140901</v>
      </c>
      <c r="N22" s="15">
        <f>rail!AJ21+nonpt!BH21+nonroad!AJ21+'onroad all'!G21+cmv_c1c2!M21+'ptfire-rx'!AL21+ptegu!BK21+ptnonipm!BU21+pt_oilgas!BJ21+np_oilgas!AV21+rwc!AF21+airports!AI21+cmv_c3!M21+'ptfire-wild'!AK21</f>
        <v>110.30922315227289</v>
      </c>
      <c r="O22" s="15">
        <f>rail!AS21+nonpt!O21+ptagfire!AA21+nonroad!AR21+'onroad all'!Y21+cmv_c1c2!V21+'ptfire-rx'!AU21+ptegu!BX21+ptnonipm!CI21+pt_oilgas!BW21+np_oilgas!BF21+rwc!AM21+airports!AP21+cmv_c3!V21+'ptfire-wild'!AS21</f>
        <v>217.50926275253855</v>
      </c>
      <c r="P22" s="15">
        <f>rail!AA21+nonroad!AD21+'onroad all'!AJ21+'onroad all'!AK21+'onroad all'!AL21+'onroad all'!AM21+'onroad all'!AN21+'onroad all'!AO21+ptnonipm!BI21+SUM(airports!AS21:AX21)+SUM(cmv_c1c2!AC21:AH21)+SUM(cmv_c3!AC21:AH21)</f>
        <v>1109.4841120746132</v>
      </c>
      <c r="Q22" s="15">
        <f>rail!AB21+nonroad!AE21+'onroad all'!AK21+'onroad all'!AL21+'onroad all'!AM21+'onroad all'!AN21+'onroad all'!AO21+ptnonipm!BJ21+SUM(airports!AT21:AX21)+SUM(cmv_c1c2!AD21:AH21)+SUM(cmv_c3!AD21:AH21)</f>
        <v>1043.3994296740041</v>
      </c>
      <c r="R22" s="56">
        <f>rail!N21+nonpt!S21+nonroad!R21+'onroad all'!AB21+ptegu!T21+ptnonipm!T21+pt_oilgas!S21+np_oilgas!Q21+SUM(cmv_c1c2!Z21:AA21)+SUM(cmv_c3!Z21:AA21)</f>
        <v>0.1918870392052085</v>
      </c>
      <c r="S22" s="56">
        <f>rail!K21+nonpt!L21+nonroad!U21+'onroad all'!M21+ptegu!L21+ptnonipm!L21+pt_oilgas!K21+np_oilgas!K21+SUM(cmv_c1c2!R21:S21)+SUM(cmv_c3!R21:S21)</f>
        <v>0.43202410118194862</v>
      </c>
      <c r="T22" s="56">
        <f>nonpt!P21+ptegu!P21+ptnonipm!P21+pt_oilgas!O21+np_oilgas!N21+rwc!M21+SUM(cmv_c1c2!W21:X21)+SUM(cmv_c3!W21:X21)</f>
        <v>0.1892638324484244</v>
      </c>
      <c r="U22" s="56">
        <f>rail!S21+nonpt!AH21+nonroad!T21+'onroad all'!CB21+ptegu!AH21+ptnonipm!AL21+pt_oilgas!AG21+np_oilgas!AA21+rwc!R21+SUM(cmv_c1c2!BJ21:BK21)+SUM(cmv_c3!BJ21:BK21)</f>
        <v>1.5864239499657029</v>
      </c>
      <c r="V22" s="56">
        <f>rail!Q21+nonpt!AD21+nonroad!S21+'onroad all'!BS21+'onroad all'!BT21+ptegu!AD21+ptnonipm!AH21+pt_oilgas!AC21+np_oilgas!W21+rwc!P21+SUM(cmv_c1c2!BD21:BE21)+SUM(cmv_c3!BD21:BE21)</f>
        <v>4.0633376043103082</v>
      </c>
      <c r="W22" s="56">
        <f>nonpt!CS21+ptegu!BB21+ptnonipm!Z21</f>
        <v>0.48006171650938839</v>
      </c>
      <c r="X22" s="63" t="s">
        <v>170</v>
      </c>
      <c r="AA22" s="17" t="s">
        <v>188</v>
      </c>
      <c r="AB22" s="15">
        <f>B22+beis!H21</f>
        <v>553422.9163656329</v>
      </c>
      <c r="AC22" s="15">
        <f t="shared" si="2"/>
        <v>23766.620318210516</v>
      </c>
      <c r="AD22" s="15">
        <f>D22+beis!T21</f>
        <v>75139.357514424599</v>
      </c>
      <c r="AE22" s="15">
        <f t="shared" si="3"/>
        <v>48359.833209236123</v>
      </c>
      <c r="AF22" s="15">
        <f t="shared" si="4"/>
        <v>23465.330871403017</v>
      </c>
      <c r="AG22" s="15">
        <f t="shared" si="5"/>
        <v>14502.442951863452</v>
      </c>
      <c r="AH22" s="15">
        <f>H22+beis!Z21</f>
        <v>296510.72849658638</v>
      </c>
      <c r="AI22" s="15">
        <f>I22+beis!E21</f>
        <v>3014.1498174835524</v>
      </c>
      <c r="AJ22" s="15">
        <f t="shared" si="6"/>
        <v>992.79781343688501</v>
      </c>
      <c r="AK22" s="15">
        <f>K22+beis!N21</f>
        <v>3775.9807414698726</v>
      </c>
      <c r="AL22" s="15">
        <f>L22+beis!R21</f>
        <v>11234.933108732563</v>
      </c>
      <c r="AM22" s="15">
        <f t="shared" si="7"/>
        <v>240.50739095140901</v>
      </c>
      <c r="AN22" s="15">
        <f t="shared" si="8"/>
        <v>110.30922315227289</v>
      </c>
      <c r="AO22" s="15">
        <f t="shared" si="9"/>
        <v>217.50926275253855</v>
      </c>
      <c r="AP22" s="15">
        <f t="shared" si="10"/>
        <v>1109.4841120746132</v>
      </c>
      <c r="AQ22" s="15">
        <f t="shared" si="11"/>
        <v>1043.3994296740041</v>
      </c>
      <c r="AR22" s="56">
        <f t="shared" si="12"/>
        <v>0.1918870392052085</v>
      </c>
      <c r="AS22" s="56">
        <f t="shared" si="13"/>
        <v>0.43202410118194862</v>
      </c>
      <c r="AT22" s="56">
        <f t="shared" si="14"/>
        <v>0.1892638324484244</v>
      </c>
      <c r="AU22" s="56">
        <f t="shared" si="15"/>
        <v>1.5864239499657029</v>
      </c>
      <c r="AV22" s="56">
        <f t="shared" si="16"/>
        <v>4.0633376043103082</v>
      </c>
      <c r="AX22" s="17" t="s">
        <v>188</v>
      </c>
      <c r="AY22" s="15">
        <f>B22-'ptfire-rx'!B21-'ptfire-wild'!B21</f>
        <v>523881.74248163297</v>
      </c>
      <c r="AZ22" s="15">
        <f>C22-'ptfire-rx'!C21-'ptfire-wild'!C21</f>
        <v>23652.250039210514</v>
      </c>
      <c r="BA22" s="15">
        <f>D22-'ptfire-rx'!D21-'ptfire-wild'!D21</f>
        <v>70422.593792924614</v>
      </c>
      <c r="BB22" s="15">
        <f>E22-'ptfire-rx'!E21-'ptfire-wild'!E21</f>
        <v>46358.449210236126</v>
      </c>
      <c r="BC22" s="15">
        <f>F22-'ptfire-rx'!F21-'ptfire-wild'!F21</f>
        <v>21565.028771403016</v>
      </c>
      <c r="BD22" s="15">
        <f>G22-'ptfire-rx'!G21-'ptfire-wild'!G21</f>
        <v>14381.135156863451</v>
      </c>
      <c r="BE22" s="15">
        <f>H22-'ptfire-rx'!H21-'ptfire-wild'!H21</f>
        <v>89856.316192587386</v>
      </c>
      <c r="BF22" s="15">
        <f>I22-'ptfire-rx'!AO21-'ptfire-wild'!AM21</f>
        <v>1045.9951255762219</v>
      </c>
      <c r="BG22" s="15">
        <f>J22-'ptfire-rx'!AS21-'ptfire-wild'!AQ21</f>
        <v>954.12751397333614</v>
      </c>
      <c r="BH22" s="15">
        <f>K22-'ptfire-rx'!BE21-'ptfire-wild'!BC21</f>
        <v>1097.1250417642025</v>
      </c>
      <c r="BI22" s="15">
        <f>L22-'ptfire-rx'!BS21-'ptfire-wild'!BQ21</f>
        <v>607.486058370401</v>
      </c>
      <c r="BJ22" s="15">
        <f>M22-'ptfire-rx'!BV21-'ptfire-wild'!BT21</f>
        <v>209.17124942335522</v>
      </c>
      <c r="BK22" s="15">
        <f>N22-'ptfire-rx'!AL21-'ptfire-wild'!AK21</f>
        <v>66.174761276337193</v>
      </c>
      <c r="BL22" s="15">
        <f>O22-'ptfire-rx'!AU21-'ptfire-wild'!AS21</f>
        <v>182.25711501525635</v>
      </c>
      <c r="BM22" s="15">
        <f t="shared" si="17"/>
        <v>1109.4841120746132</v>
      </c>
      <c r="BN22" s="15">
        <f t="shared" si="18"/>
        <v>1043.3994296740041</v>
      </c>
      <c r="BO22" s="56">
        <f t="shared" si="19"/>
        <v>0.1918870392052085</v>
      </c>
      <c r="BP22" s="56">
        <f t="shared" si="20"/>
        <v>0.43202410118194862</v>
      </c>
      <c r="BQ22" s="56">
        <f t="shared" si="21"/>
        <v>0.1892638324484244</v>
      </c>
      <c r="BR22" s="56">
        <f t="shared" si="22"/>
        <v>1.5864239499657029</v>
      </c>
      <c r="BS22" s="56">
        <f t="shared" si="23"/>
        <v>4.0633376043103082</v>
      </c>
    </row>
    <row r="23" spans="1:71" x14ac:dyDescent="0.3">
      <c r="A23" s="17" t="s">
        <v>189</v>
      </c>
      <c r="B23" s="15">
        <f>rail!B22+nonpt!B22+ptagfire!B22+nonroad!B22+'onroad all'!AF22+cmv_c1c2!B22+'ptfire-rx'!B22+ptegu!B22+ptnonipm!B22+pt_oilgas!B22+np_oilgas!B22+rwc!B22+cmv_c3!B22+airports!B22+'ptfire-wild'!B22+np_solvents!B22</f>
        <v>528075.22104665008</v>
      </c>
      <c r="C23" s="15">
        <f>rail!C22+nonpt!C22+ptagfire!C22++nonroad!C22+'onroad all'!BZ22+cmv_c1c2!BI22+'ptfire-rx'!C22+ptegu!C22+ptnonipm!C22+pt_oilgas!C22+np_oilgas!C22+rwc!C22+cmv_c3!BI22+livestock!B22+airports!C22+'ptfire-wild'!C22+fertilizer!B22+np_solvents!C22</f>
        <v>7910.6315093564353</v>
      </c>
      <c r="D23" s="15">
        <f>rail!D22+nonpt!D22+ptagfire!D22++nonroad!D22+cmv_c1c2!D22+'ptfire-rx'!D22+ptegu!EA22+ptnonipm!D22+pt_oilgas!D22+np_oilgas!D22+rwc!D22+cmv_c3!D22+'onroad all'!EK22+airports!D22+'ptfire-wild'!D22+np_solvents!D22</f>
        <v>65949.117837093203</v>
      </c>
      <c r="E23" s="15">
        <f>rail!E22+nonpt!E22+ptagfire!E22++nonroad!E22+cmv_c1c2!E22+'ptfire-rx'!E22+ptegu!E22+ptnonipm!E22+pt_oilgas!E22+np_oilgas!E22+rwc!E22+cmv_c3!E22+afdust!BA22+'onroad all'!DD22+'onroad all'!EM22+airports!E22+'ptfire-wild'!E22+np_solvents!E22</f>
        <v>42168.883845878547</v>
      </c>
      <c r="F23" s="15">
        <f>rail!F22+nonpt!F22+ptagfire!F22++nonroad!F22+cmv_c1c2!F22+'ptfire-rx'!F22+ptegu!F22+ptnonipm!F22+pt_oilgas!F22+np_oilgas!F22+rwc!F22+cmv_c3!F22+afdust!BB22+'onroad all'!EM22+airports!F22+'ptfire-wild'!F22+np_solvents!F22</f>
        <v>23606.483353874457</v>
      </c>
      <c r="G23" s="15">
        <f>rail!G22+nonpt!G22+ptagfire!G22++nonroad!G22+'onroad all'!DU22+cmv_c1c2!G22+'ptfire-rx'!G22+ptegu!FM22+ptnonipm!G22+pt_oilgas!G22+np_oilgas!G22+rwc!G22+cmv_c3!G22+airports!G22+'ptfire-wild'!G22+np_solvents!G22</f>
        <v>2200.7637854974855</v>
      </c>
      <c r="H23" s="15">
        <f>rail!H22+nonpt!H22+ptagfire!H22++nonroad!H22+'onroad all'!EG22+cmv_c1c2!H22+'ptfire-rx'!H22+ptegu!H22+ptnonipm!H22+pt_oilgas!H22+np_oilgas!H22+rwc!H22+cmv_c3!H22+livestock!C22+airports!H22+'ptfire-wild'!H22+np_solvents!H22</f>
        <v>93550.235052738019</v>
      </c>
      <c r="I23" s="15">
        <f>rail!AK22+nonpt!BK22+ptagfire!V22+nonroad!AK22+'onroad all'!H22+cmv_c1c2!O22+'ptfire-rx'!AO22+ptegu!BM22+ptnonipm!BX22+pt_oilgas!BL22+np_oilgas!AW22+rwc!AG22+cmv_c3!O22+livestock!U22+airports!AK22+'ptfire-wild'!AM22+np_solvents!AJ22</f>
        <v>1378.722879582722</v>
      </c>
      <c r="J23" s="15">
        <f>rail!AQ22+nonpt!BQ22+ptagfire!Z22+nonroad!AP22+'onroad all'!P22+cmv_c1c2!T22+'ptfire-rx'!AS22+ptegu!BS22+ptnonipm!CD22+pt_oilgas!BR22+np_oilgas!BC22+rwc!AK22+cmv_c3!T22+livestock!X22+airports!AN22+'ptfire-wild'!AQ22+np_solvents!AN22</f>
        <v>1067.7091861516781</v>
      </c>
      <c r="K23" s="15">
        <f>rail!BJ22+nonpt!CU22+ptagfire!AJ22+nonroad!BH22+'onroad all'!BB22+cmv_c1c2!AO22+'ptfire-rx'!BE22+ptegu!CX22+ptnonipm!DP22+pt_oilgas!CV22+np_oilgas!CA22+rwc!AX22+cmv_c3!AP22+airports!BF22+'ptfire-wild'!BC22+np_solvents!BB22</f>
        <v>1435.8866147433002</v>
      </c>
      <c r="L23" s="15">
        <f>rail!BY22+nonpt!DN22+ptagfire!AV22+nonroad!BT22+'onroad all'!BU22+cmv_c1c2!BF22+'ptfire-rx'!BS22+ptegu!DP22+ptnonipm!EK22+pt_oilgas!DO22+np_oilgas!CR22+rwc!BL22+cmv_c3!BF22+livestock!AP22+airports!BT22+'ptfire-wild'!BQ22+np_solvents!BN22</f>
        <v>396.53781666538828</v>
      </c>
      <c r="M23" s="15">
        <f>rail!CA22+nonpt!DQ22+nonroad!BU22+'onroad all'!BY22+cmv_c1c2!BH22+'ptfire-rx'!BV22+ptegu!DS22+ptnonipm!EN22+pt_oilgas!DR22+np_oilgas!CT22+rwc!BN22+cmv_c3!BH22+airports!BV22+'ptfire-wild'!BT22+np_solvents!BP22+ptagfire!AX22</f>
        <v>219.85071517279897</v>
      </c>
      <c r="N23" s="15">
        <f>rail!AJ22+nonpt!BH22+nonroad!AJ22+'onroad all'!G22+cmv_c1c2!M22+'ptfire-rx'!AL22+ptegu!BK22+ptnonipm!BU22+pt_oilgas!BJ22+np_oilgas!AV22+rwc!AF22+airports!AI22+cmv_c3!M22+'ptfire-wild'!AK22</f>
        <v>92.272549534168704</v>
      </c>
      <c r="O23" s="15">
        <f>rail!AS22+nonpt!O22+ptagfire!AA22+nonroad!AR22+'onroad all'!Y22+cmv_c1c2!V22+'ptfire-rx'!AU22+ptegu!BX22+ptnonipm!CI22+pt_oilgas!BW22+np_oilgas!BF22+rwc!AM22+airports!AP22+cmv_c3!V22+'ptfire-wild'!AS22</f>
        <v>218.30104525985814</v>
      </c>
      <c r="P23" s="15">
        <f>rail!AA22+nonroad!AD22+'onroad all'!AJ22+'onroad all'!AK22+'onroad all'!AL22+'onroad all'!AM22+'onroad all'!AN22+'onroad all'!AO22+ptnonipm!BI22+SUM(airports!AS22:AX22)+SUM(cmv_c1c2!AC22:AH22)+SUM(cmv_c3!AC22:AH22)</f>
        <v>1012.8734996779427</v>
      </c>
      <c r="Q23" s="15">
        <f>rail!AB22+nonroad!AE22+'onroad all'!AK22+'onroad all'!AL22+'onroad all'!AM22+'onroad all'!AN22+'onroad all'!AO22+ptnonipm!BJ22+SUM(airports!AT22:AX22)+SUM(cmv_c1c2!AD22:AH22)+SUM(cmv_c3!AD22:AH22)</f>
        <v>964.04558097079462</v>
      </c>
      <c r="R23" s="56">
        <f>rail!N22+nonpt!S22+nonroad!R22+'onroad all'!AB22+ptegu!T22+ptnonipm!T22+pt_oilgas!S22+np_oilgas!Q22+SUM(cmv_c1c2!Z22:AA22)+SUM(cmv_c3!Z22:AA22)</f>
        <v>0.10541207318087296</v>
      </c>
      <c r="S23" s="56">
        <f>rail!K22+nonpt!L22+nonroad!U22+'onroad all'!M22+ptegu!L22+ptnonipm!L22+pt_oilgas!K22+np_oilgas!K22+SUM(cmv_c1c2!R22:S22)+SUM(cmv_c3!R22:S22)</f>
        <v>0.34172029799827652</v>
      </c>
      <c r="T23" s="56">
        <f>nonpt!P22+ptegu!P22+ptnonipm!P22+pt_oilgas!O22+np_oilgas!N22+rwc!M22+SUM(cmv_c1c2!W22:X22)+SUM(cmv_c3!W22:X22)</f>
        <v>0.21922407839780575</v>
      </c>
      <c r="U23" s="56">
        <f>rail!S22+nonpt!AH22+nonroad!T22+'onroad all'!CB22+ptegu!AH22+ptnonipm!AL22+pt_oilgas!AG22+np_oilgas!AA22+rwc!R22+SUM(cmv_c1c2!BJ22:BK22)+SUM(cmv_c3!BJ22:BK22)</f>
        <v>1.8483267314818113</v>
      </c>
      <c r="V23" s="56">
        <f>rail!Q22+nonpt!AD22+nonroad!S22+'onroad all'!BS22+'onroad all'!BT22+ptegu!AD22+ptnonipm!AH22+pt_oilgas!AC22+np_oilgas!W22+rwc!P22+SUM(cmv_c1c2!BD22:BE22)+SUM(cmv_c3!BD22:BE22)</f>
        <v>1.256128622098168</v>
      </c>
      <c r="W23" s="56">
        <f>nonpt!CS22+ptegu!BB22+ptnonipm!Z22</f>
        <v>0.20674452937866522</v>
      </c>
      <c r="X23" s="63" t="s">
        <v>170</v>
      </c>
      <c r="AA23" s="17" t="s">
        <v>189</v>
      </c>
      <c r="AB23" s="15">
        <f>B23+beis!H22</f>
        <v>536840.57835665008</v>
      </c>
      <c r="AC23" s="15">
        <f t="shared" si="2"/>
        <v>7910.6315093564353</v>
      </c>
      <c r="AD23" s="15">
        <f>D23+beis!T22</f>
        <v>66912.917301832204</v>
      </c>
      <c r="AE23" s="15">
        <f t="shared" si="3"/>
        <v>42168.883845878547</v>
      </c>
      <c r="AF23" s="15">
        <f t="shared" si="4"/>
        <v>23606.483353874457</v>
      </c>
      <c r="AG23" s="15">
        <f t="shared" si="5"/>
        <v>2200.7637854974855</v>
      </c>
      <c r="AH23" s="15">
        <f>H23+beis!Z22</f>
        <v>181972.50506273803</v>
      </c>
      <c r="AI23" s="15">
        <f>I23+beis!E22</f>
        <v>2345.0797345827223</v>
      </c>
      <c r="AJ23" s="15">
        <f t="shared" si="6"/>
        <v>1067.7091861516781</v>
      </c>
      <c r="AK23" s="15">
        <f>K23+beis!N22</f>
        <v>2686.6500497433003</v>
      </c>
      <c r="AL23" s="15">
        <f>L23+beis!R22</f>
        <v>4947.6484066653884</v>
      </c>
      <c r="AM23" s="15">
        <f t="shared" si="7"/>
        <v>219.85071517279897</v>
      </c>
      <c r="AN23" s="15">
        <f t="shared" si="8"/>
        <v>92.272549534168704</v>
      </c>
      <c r="AO23" s="15">
        <f t="shared" si="9"/>
        <v>218.30104525985814</v>
      </c>
      <c r="AP23" s="15">
        <f t="shared" si="10"/>
        <v>1012.8734996779427</v>
      </c>
      <c r="AQ23" s="15">
        <f t="shared" si="11"/>
        <v>964.04558097079462</v>
      </c>
      <c r="AR23" s="56">
        <f t="shared" si="12"/>
        <v>0.10541207318087296</v>
      </c>
      <c r="AS23" s="56">
        <f t="shared" si="13"/>
        <v>0.34172029799827652</v>
      </c>
      <c r="AT23" s="56">
        <f t="shared" si="14"/>
        <v>0.21922407839780575</v>
      </c>
      <c r="AU23" s="56">
        <f t="shared" si="15"/>
        <v>1.8483267314818113</v>
      </c>
      <c r="AV23" s="56">
        <f t="shared" si="16"/>
        <v>1.256128622098168</v>
      </c>
      <c r="AX23" s="17" t="s">
        <v>189</v>
      </c>
      <c r="AY23" s="15">
        <f>B23-'ptfire-rx'!B22-'ptfire-wild'!B22</f>
        <v>521901.51851865009</v>
      </c>
      <c r="AZ23" s="15">
        <f>C23-'ptfire-rx'!C22-'ptfire-wild'!C22</f>
        <v>7864.0653913564356</v>
      </c>
      <c r="BA23" s="15">
        <f>D23-'ptfire-rx'!D22-'ptfire-wild'!D22</f>
        <v>65857.538338093203</v>
      </c>
      <c r="BB23" s="15">
        <f>E23-'ptfire-rx'!E22-'ptfire-wild'!E22</f>
        <v>41151.684952878553</v>
      </c>
      <c r="BC23" s="15">
        <f>F23-'ptfire-rx'!F22-'ptfire-wild'!F22</f>
        <v>22730.328511874457</v>
      </c>
      <c r="BD23" s="15">
        <f>G23-'ptfire-rx'!G22-'ptfire-wild'!G22</f>
        <v>2151.5061414974857</v>
      </c>
      <c r="BE23" s="15">
        <f>H23-'ptfire-rx'!H22-'ptfire-wild'!H22</f>
        <v>92404.16571573801</v>
      </c>
      <c r="BF23" s="15">
        <f>I23-'ptfire-rx'!AO22-'ptfire-wild'!AM22</f>
        <v>1337.2703420458245</v>
      </c>
      <c r="BG23" s="15">
        <f>J23-'ptfire-rx'!AS22-'ptfire-wild'!AQ22</f>
        <v>1046.7742198581032</v>
      </c>
      <c r="BH23" s="15">
        <f>K23-'ptfire-rx'!BE22-'ptfire-wild'!BC22</f>
        <v>1337.8606255772165</v>
      </c>
      <c r="BI23" s="15">
        <f>L23-'ptfire-rx'!BS22-'ptfire-wild'!BQ22</f>
        <v>336.05362578255011</v>
      </c>
      <c r="BJ23" s="15">
        <f>M23-'ptfire-rx'!BV22-'ptfire-wild'!BT22</f>
        <v>205.68364649509164</v>
      </c>
      <c r="BK23" s="15">
        <f>N23-'ptfire-rx'!AL22-'ptfire-wild'!AK22</f>
        <v>75.240278008219533</v>
      </c>
      <c r="BL23" s="15">
        <f>O23-'ptfire-rx'!AU22-'ptfire-wild'!AS22</f>
        <v>208.0063576922274</v>
      </c>
      <c r="BM23" s="15">
        <f t="shared" si="17"/>
        <v>1012.8734996779427</v>
      </c>
      <c r="BN23" s="15">
        <f t="shared" si="18"/>
        <v>964.04558097079462</v>
      </c>
      <c r="BO23" s="56">
        <f t="shared" si="19"/>
        <v>0.10541207318087296</v>
      </c>
      <c r="BP23" s="56">
        <f t="shared" si="20"/>
        <v>0.34172029799827652</v>
      </c>
      <c r="BQ23" s="56">
        <f t="shared" si="21"/>
        <v>0.21922407839780575</v>
      </c>
      <c r="BR23" s="56">
        <f t="shared" si="22"/>
        <v>1.8483267314818113</v>
      </c>
      <c r="BS23" s="56">
        <f t="shared" si="23"/>
        <v>1.256128622098168</v>
      </c>
    </row>
    <row r="24" spans="1:71" x14ac:dyDescent="0.3">
      <c r="A24" s="17" t="s">
        <v>190</v>
      </c>
      <c r="B24" s="15">
        <f>rail!B23+nonpt!B23+ptagfire!B23+nonroad!B23+'onroad all'!AF23+cmv_c1c2!B23+'ptfire-rx'!B23+ptegu!B23+ptnonipm!B23+pt_oilgas!B23+np_oilgas!B23+rwc!B23+cmv_c3!B23+airports!B23+'ptfire-wild'!B23+np_solvents!B23</f>
        <v>1135166.9985677903</v>
      </c>
      <c r="C24" s="15">
        <f>rail!C23+nonpt!C23+ptagfire!C23++nonroad!C23+'onroad all'!BZ23+cmv_c1c2!BI23+'ptfire-rx'!C23+ptegu!C23+ptnonipm!C23+pt_oilgas!C23+np_oilgas!C23+rwc!C23+cmv_c3!BI23+livestock!B23+airports!C23+'ptfire-wild'!C23+fertilizer!B23+np_solvents!C23</f>
        <v>69984.309774493886</v>
      </c>
      <c r="D24" s="15">
        <f>rail!D23+nonpt!D23+ptagfire!D23++nonroad!D23+cmv_c1c2!D23+'ptfire-rx'!D23+ptegu!EA23+ptnonipm!D23+pt_oilgas!D23+np_oilgas!D23+rwc!D23+cmv_c3!D23+'onroad all'!EK23+airports!D23+'ptfire-wild'!D23+np_solvents!D23</f>
        <v>206681.48661036993</v>
      </c>
      <c r="E24" s="15">
        <f>rail!E23+nonpt!E23+ptagfire!E23++nonroad!E23+cmv_c1c2!E23+'ptfire-rx'!E23+ptegu!E23+ptnonipm!E23+pt_oilgas!E23+np_oilgas!E23+rwc!E23+cmv_c3!E23+afdust!BA23+'onroad all'!DD23+'onroad all'!EM23+airports!E23+'ptfire-wild'!E23+np_solvents!E23</f>
        <v>164856.90785999049</v>
      </c>
      <c r="F24" s="15">
        <f>rail!F23+nonpt!F23+ptagfire!F23++nonroad!F23+cmv_c1c2!F23+'ptfire-rx'!F23+ptegu!F23+ptnonipm!F23+pt_oilgas!F23+np_oilgas!F23+rwc!F23+cmv_c3!F23+afdust!BB23+'onroad all'!EM23+airports!F23+'ptfire-wild'!F23+np_solvents!F23</f>
        <v>74324.956104616576</v>
      </c>
      <c r="G24" s="15">
        <f>rail!G23+nonpt!G23+ptagfire!G23++nonroad!G23+'onroad all'!DU23+cmv_c1c2!G23+'ptfire-rx'!G23+ptegu!FM23+ptnonipm!G23+pt_oilgas!G23+np_oilgas!G23+rwc!G23+cmv_c3!G23+airports!G23+'ptfire-wild'!G23+np_solvents!G23</f>
        <v>71593.840328679391</v>
      </c>
      <c r="H24" s="15">
        <f>rail!H23+nonpt!H23+ptagfire!H23++nonroad!H23+'onroad all'!EG23+cmv_c1c2!H23+'ptfire-rx'!H23+ptegu!H23+ptnonipm!H23+pt_oilgas!H23+np_oilgas!H23+rwc!H23+cmv_c3!H23+livestock!C23+airports!H23+'ptfire-wild'!H23+np_solvents!H23</f>
        <v>262911.71451711986</v>
      </c>
      <c r="I24" s="15">
        <f>rail!AK23+nonpt!BK23+ptagfire!V23+nonroad!AK23+'onroad all'!H23+cmv_c1c2!O23+'ptfire-rx'!AO23+ptegu!BM23+ptnonipm!BX23+pt_oilgas!BL23+np_oilgas!AW23+rwc!AG23+cmv_c3!O23+livestock!U23+airports!AK23+'ptfire-wild'!AM23+np_solvents!AJ23</f>
        <v>4307.0290802677455</v>
      </c>
      <c r="J24" s="15">
        <f>rail!AQ23+nonpt!BQ23+ptagfire!Z23+nonroad!AP23+'onroad all'!P23+cmv_c1c2!T23+'ptfire-rx'!AS23+ptegu!BS23+ptnonipm!CD23+pt_oilgas!BR23+np_oilgas!BC23+rwc!AK23+cmv_c3!T23+livestock!X23+airports!AN23+'ptfire-wild'!AQ23+np_solvents!AN23</f>
        <v>2788.4666935090499</v>
      </c>
      <c r="K24" s="15">
        <f>rail!BJ23+nonpt!CU23+ptagfire!AJ23+nonroad!BH23+'onroad all'!BB23+cmv_c1c2!AO23+'ptfire-rx'!BE23+ptegu!CX23+ptnonipm!DP23+pt_oilgas!CV23+np_oilgas!CA23+rwc!AX23+cmv_c3!AP23+airports!BF23+'ptfire-wild'!BC23+np_solvents!BB23</f>
        <v>4279.9772062550455</v>
      </c>
      <c r="L24" s="15">
        <f>rail!BY23+nonpt!DN23+ptagfire!AV23+nonroad!BT23+'onroad all'!BU23+cmv_c1c2!BF23+'ptfire-rx'!BS23+ptegu!DP23+ptnonipm!EK23+pt_oilgas!DO23+np_oilgas!CR23+rwc!BL23+cmv_c3!BF23+livestock!AP23+airports!BT23+'ptfire-wild'!BQ23+np_solvents!BN23</f>
        <v>2403.257296190056</v>
      </c>
      <c r="M24" s="15">
        <f>rail!CA23+nonpt!DQ23+nonroad!BU23+'onroad all'!BY23+cmv_c1c2!BH23+'ptfire-rx'!BV23+ptegu!DS23+ptnonipm!EN23+pt_oilgas!DR23+np_oilgas!CT23+rwc!BN23+cmv_c3!BH23+airports!BV23+'ptfire-wild'!BT23+np_solvents!BP23+ptagfire!AX23</f>
        <v>986.71979573228691</v>
      </c>
      <c r="N24" s="15">
        <f>rail!AJ23+nonpt!BH23+nonroad!AJ23+'onroad all'!G23+cmv_c1c2!M23+'ptfire-rx'!AL23+ptegu!BK23+ptnonipm!BU23+pt_oilgas!BJ23+np_oilgas!AV23+rwc!AF23+airports!AI23+cmv_c3!M23+'ptfire-wild'!AK23</f>
        <v>356.06783037666543</v>
      </c>
      <c r="O24" s="15">
        <f>rail!AS23+nonpt!O23+ptagfire!AA23+nonroad!AR23+'onroad all'!Y23+cmv_c1c2!V23+'ptfire-rx'!AU23+ptegu!BX23+ptnonipm!CI23+pt_oilgas!BW23+np_oilgas!BF23+rwc!AM23+airports!AP23+cmv_c3!V23+'ptfire-wild'!AS23</f>
        <v>562.07853847795991</v>
      </c>
      <c r="P24" s="15">
        <f>rail!AA23+nonroad!AD23+'onroad all'!AJ23+'onroad all'!AK23+'onroad all'!AL23+'onroad all'!AM23+'onroad all'!AN23+'onroad all'!AO23+ptnonipm!BI23+SUM(airports!AS23:AX23)+SUM(cmv_c1c2!AC23:AH23)+SUM(cmv_c3!AC23:AH23)</f>
        <v>2005.4149011107256</v>
      </c>
      <c r="Q24" s="15">
        <f>rail!AB23+nonroad!AE23+'onroad all'!AK23+'onroad all'!AL23+'onroad all'!AM23+'onroad all'!AN23+'onroad all'!AO23+ptnonipm!BJ23+SUM(airports!AT23:AX23)+SUM(cmv_c1c2!AD23:AH23)+SUM(cmv_c3!AD23:AH23)</f>
        <v>1896.3734704722162</v>
      </c>
      <c r="R24" s="56">
        <f>rail!N23+nonpt!S23+nonroad!R23+'onroad all'!AB23+ptegu!T23+ptnonipm!T23+pt_oilgas!S23+np_oilgas!Q23+SUM(cmv_c1c2!Z23:AA23)+SUM(cmv_c3!Z23:AA23)</f>
        <v>0.4747836769005368</v>
      </c>
      <c r="S24" s="56">
        <f>rail!K23+nonpt!L23+nonroad!U23+'onroad all'!M23+ptegu!L23+ptnonipm!L23+pt_oilgas!K23+np_oilgas!K23+SUM(cmv_c1c2!R23:S23)+SUM(cmv_c3!R23:S23)</f>
        <v>0.67195479058858398</v>
      </c>
      <c r="T24" s="56">
        <f>nonpt!P23+ptegu!P23+ptnonipm!P23+pt_oilgas!O23+np_oilgas!N23+rwc!M23+SUM(cmv_c1c2!W23:X23)+SUM(cmv_c3!W23:X23)</f>
        <v>1.7525782979798019</v>
      </c>
      <c r="U24" s="56">
        <f>rail!S23+nonpt!AH23+nonroad!T23+'onroad all'!CB23+ptegu!AH23+ptnonipm!AL23+pt_oilgas!AG23+np_oilgas!AA23+rwc!R23+SUM(cmv_c1c2!BJ23:BK23)+SUM(cmv_c3!BJ23:BK23)</f>
        <v>17.481008556151817</v>
      </c>
      <c r="V24" s="56">
        <f>rail!Q23+nonpt!AD23+nonroad!S23+'onroad all'!BS23+'onroad all'!BT23+ptegu!AD23+ptnonipm!AH23+pt_oilgas!AC23+np_oilgas!W23+rwc!P23+SUM(cmv_c1c2!BD23:BE23)+SUM(cmv_c3!BD23:BE23)</f>
        <v>30.402107004935342</v>
      </c>
      <c r="W24" s="56">
        <f>nonpt!CS23+ptegu!BB23+ptnonipm!Z23</f>
        <v>0.18245752240546509</v>
      </c>
      <c r="X24" s="63" t="s">
        <v>170</v>
      </c>
      <c r="AA24" s="17" t="s">
        <v>190</v>
      </c>
      <c r="AB24" s="15">
        <f>B24+beis!H23</f>
        <v>1188912.9285877901</v>
      </c>
      <c r="AC24" s="15">
        <f t="shared" si="2"/>
        <v>69984.309774493886</v>
      </c>
      <c r="AD24" s="15">
        <f>D24+beis!T23</f>
        <v>226181.65868840474</v>
      </c>
      <c r="AE24" s="15">
        <f t="shared" si="3"/>
        <v>164856.90785999049</v>
      </c>
      <c r="AF24" s="15">
        <f t="shared" si="4"/>
        <v>74324.956104616576</v>
      </c>
      <c r="AG24" s="15">
        <f t="shared" si="5"/>
        <v>71593.840328679391</v>
      </c>
      <c r="AH24" s="15">
        <f>H24+beis!Z23</f>
        <v>716799.9755371199</v>
      </c>
      <c r="AI24" s="15">
        <f>I24+beis!E23</f>
        <v>10238.400471267745</v>
      </c>
      <c r="AJ24" s="15">
        <f t="shared" si="6"/>
        <v>2788.4666935090499</v>
      </c>
      <c r="AK24" s="15">
        <f>K24+beis!N23</f>
        <v>11958.148649255047</v>
      </c>
      <c r="AL24" s="15">
        <f>L24+beis!R23</f>
        <v>30658.759710189956</v>
      </c>
      <c r="AM24" s="15">
        <f t="shared" si="7"/>
        <v>986.71979573228691</v>
      </c>
      <c r="AN24" s="15">
        <f t="shared" si="8"/>
        <v>356.06783037666543</v>
      </c>
      <c r="AO24" s="15">
        <f t="shared" si="9"/>
        <v>562.07853847795991</v>
      </c>
      <c r="AP24" s="15">
        <f t="shared" si="10"/>
        <v>2005.4149011107256</v>
      </c>
      <c r="AQ24" s="15">
        <f t="shared" si="11"/>
        <v>1896.3734704722162</v>
      </c>
      <c r="AR24" s="56">
        <f t="shared" si="12"/>
        <v>0.4747836769005368</v>
      </c>
      <c r="AS24" s="56">
        <f t="shared" si="13"/>
        <v>0.67195479058858398</v>
      </c>
      <c r="AT24" s="56">
        <f t="shared" si="14"/>
        <v>1.7525782979798019</v>
      </c>
      <c r="AU24" s="56">
        <f t="shared" si="15"/>
        <v>17.481008556151817</v>
      </c>
      <c r="AV24" s="56">
        <f t="shared" si="16"/>
        <v>30.402107004935342</v>
      </c>
      <c r="AX24" s="17" t="s">
        <v>190</v>
      </c>
      <c r="AY24" s="15">
        <f>B24-'ptfire-rx'!B23-'ptfire-wild'!B23</f>
        <v>1104511.0133657902</v>
      </c>
      <c r="AZ24" s="15">
        <f>C24-'ptfire-rx'!C23-'ptfire-wild'!C23</f>
        <v>69718.663847993885</v>
      </c>
      <c r="BA24" s="15">
        <f>D24-'ptfire-rx'!D23-'ptfire-wild'!D23</f>
        <v>206299.48351386993</v>
      </c>
      <c r="BB24" s="15">
        <f>E24-'ptfire-rx'!E23-'ptfire-wild'!E23</f>
        <v>158695.2819364905</v>
      </c>
      <c r="BC24" s="15">
        <f>F24-'ptfire-rx'!F23-'ptfire-wild'!F23</f>
        <v>70247.487861616566</v>
      </c>
      <c r="BD24" s="15">
        <f>G24-'ptfire-rx'!G23-'ptfire-wild'!G23</f>
        <v>71423.432452679393</v>
      </c>
      <c r="BE24" s="15">
        <f>H24-'ptfire-rx'!H23-'ptfire-wild'!H23</f>
        <v>256207.18115281986</v>
      </c>
      <c r="BF24" s="15">
        <f>I24-'ptfire-rx'!AO23-'ptfire-wild'!AM23</f>
        <v>4095.4474453343223</v>
      </c>
      <c r="BG24" s="15">
        <f>J24-'ptfire-rx'!AS23-'ptfire-wild'!AQ23</f>
        <v>2695.8503946444448</v>
      </c>
      <c r="BH24" s="15">
        <f>K24-'ptfire-rx'!BE23-'ptfire-wild'!BC23</f>
        <v>3800.6912315719183</v>
      </c>
      <c r="BI24" s="15">
        <f>L24-'ptfire-rx'!BS23-'ptfire-wild'!BQ23</f>
        <v>2126.1263779779156</v>
      </c>
      <c r="BJ24" s="15">
        <f>M24-'ptfire-rx'!BV23-'ptfire-wild'!BT23</f>
        <v>920.01844212051935</v>
      </c>
      <c r="BK24" s="15">
        <f>N24-'ptfire-rx'!AL23-'ptfire-wild'!AK23</f>
        <v>272.83204612167702</v>
      </c>
      <c r="BL24" s="15">
        <f>O24-'ptfire-rx'!AU23-'ptfire-wild'!AS23</f>
        <v>503.47698283452468</v>
      </c>
      <c r="BM24" s="15">
        <f t="shared" si="17"/>
        <v>2005.4149011107256</v>
      </c>
      <c r="BN24" s="15">
        <f t="shared" si="18"/>
        <v>1896.3734704722162</v>
      </c>
      <c r="BO24" s="56">
        <f t="shared" si="19"/>
        <v>0.4747836769005368</v>
      </c>
      <c r="BP24" s="56">
        <f t="shared" si="20"/>
        <v>0.67195479058858398</v>
      </c>
      <c r="BQ24" s="56">
        <f t="shared" si="21"/>
        <v>1.7525782979798019</v>
      </c>
      <c r="BR24" s="56">
        <f t="shared" si="22"/>
        <v>17.481008556151817</v>
      </c>
      <c r="BS24" s="56">
        <f t="shared" si="23"/>
        <v>30.402107004935342</v>
      </c>
    </row>
    <row r="25" spans="1:71" x14ac:dyDescent="0.3">
      <c r="A25" s="17" t="s">
        <v>191</v>
      </c>
      <c r="B25" s="15">
        <f>rail!B24+nonpt!B24+ptagfire!B24+nonroad!B24+'onroad all'!AF24+cmv_c1c2!B24+'ptfire-rx'!B24+ptegu!B24+ptnonipm!B24+pt_oilgas!B24+np_oilgas!B24+rwc!B24+cmv_c3!B24+airports!B24+'ptfire-wild'!B24+np_solvents!B24</f>
        <v>1375841.9299336402</v>
      </c>
      <c r="C25" s="15">
        <f>rail!C24+nonpt!C24+ptagfire!C24++nonroad!C24+'onroad all'!BZ24+cmv_c1c2!BI24+'ptfire-rx'!C24+ptegu!C24+ptnonipm!C24+pt_oilgas!C24+np_oilgas!C24+rwc!C24+cmv_c3!BI24+livestock!B24+airports!C24+'ptfire-wild'!C24+fertilizer!B24+np_solvents!C24</f>
        <v>194730.05043242627</v>
      </c>
      <c r="D25" s="15">
        <f>rail!D24+nonpt!D24+ptagfire!D24++nonroad!D24+cmv_c1c2!D24+'ptfire-rx'!D24+ptegu!EA24+ptnonipm!D24+pt_oilgas!D24+np_oilgas!D24+rwc!D24+cmv_c3!D24+'onroad all'!EK24+airports!D24+'ptfire-wild'!D24+np_solvents!D24</f>
        <v>165103.42148597317</v>
      </c>
      <c r="E25" s="15">
        <f>rail!E24+nonpt!E24+ptagfire!E24++nonroad!E24+cmv_c1c2!E24+'ptfire-rx'!E24+ptegu!E24+ptnonipm!E24+pt_oilgas!E24+np_oilgas!E24+rwc!E24+cmv_c3!E24+afdust!BA24+'onroad all'!DD24+'onroad all'!EM24+airports!E24+'ptfire-wild'!E24+np_solvents!E24</f>
        <v>382067.44597659807</v>
      </c>
      <c r="F25" s="15">
        <f>rail!F24+nonpt!F24+ptagfire!F24++nonroad!F24+cmv_c1c2!F24+'ptfire-rx'!F24+ptegu!F24+ptnonipm!F24+pt_oilgas!F24+np_oilgas!F24+rwc!F24+cmv_c3!F24+afdust!BB24+'onroad all'!EM24+airports!F24+'ptfire-wild'!F24+np_solvents!F24</f>
        <v>150533.02206609177</v>
      </c>
      <c r="G25" s="15">
        <f>rail!G24+nonpt!G24+ptagfire!G24++nonroad!G24+'onroad all'!DU24+cmv_c1c2!G24+'ptfire-rx'!G24+ptegu!FM24+ptnonipm!G24+pt_oilgas!G24+np_oilgas!G24+rwc!G24+cmv_c3!G24+airports!G24+'ptfire-wild'!G24+np_solvents!G24</f>
        <v>21786.004861246856</v>
      </c>
      <c r="H25" s="15">
        <f>rail!H24+nonpt!H24+ptagfire!H24++nonroad!H24+'onroad all'!EG24+cmv_c1c2!H24+'ptfire-rx'!H24+ptegu!H24+ptnonipm!H24+pt_oilgas!H24+np_oilgas!H24+rwc!H24+cmv_c3!H24+livestock!C24+airports!H24+'ptfire-wild'!H24+np_solvents!H24</f>
        <v>335803.72691804601</v>
      </c>
      <c r="I25" s="15">
        <f>rail!AK24+nonpt!BK24+ptagfire!V24+nonroad!AK24+'onroad all'!H24+cmv_c1c2!O24+'ptfire-rx'!AO24+ptegu!BM24+ptnonipm!BX24+pt_oilgas!BL24+np_oilgas!AW24+rwc!AG24+cmv_c3!O24+livestock!U24+airports!AK24+'ptfire-wild'!AM24+np_solvents!AJ24</f>
        <v>5514.795340933425</v>
      </c>
      <c r="J25" s="15">
        <f>rail!AQ24+nonpt!BQ24+ptagfire!Z24+nonroad!AP24+'onroad all'!P24+cmv_c1c2!T24+'ptfire-rx'!AS24+ptegu!BS24+ptnonipm!CD24+pt_oilgas!BR24+np_oilgas!BC24+rwc!AK24+cmv_c3!T24+livestock!X24+airports!AN24+'ptfire-wild'!AQ24+np_solvents!AN24</f>
        <v>5042.4995508547472</v>
      </c>
      <c r="K25" s="15">
        <f>rail!BJ24+nonpt!CU24+ptagfire!AJ24+nonroad!BH24+'onroad all'!BB24+cmv_c1c2!AO24+'ptfire-rx'!BE24+ptegu!CX24+ptnonipm!DP24+pt_oilgas!CV24+np_oilgas!CA24+rwc!AX24+cmv_c3!AP24+airports!BF24+'ptfire-wild'!BC24+np_solvents!BB24</f>
        <v>10198.714184929713</v>
      </c>
      <c r="L25" s="15">
        <f>rail!BY24+nonpt!DN24+ptagfire!AV24+nonroad!BT24+'onroad all'!BU24+cmv_c1c2!BF24+'ptfire-rx'!BS24+ptegu!DP24+ptnonipm!EK24+pt_oilgas!DO24+np_oilgas!CR24+rwc!BL24+cmv_c3!BF24+livestock!AP24+airports!BT24+'ptfire-wild'!BQ24+np_solvents!BN24</f>
        <v>7088.5185302539358</v>
      </c>
      <c r="M25" s="15">
        <f>rail!CA24+nonpt!DQ24+nonroad!BU24+'onroad all'!BY24+cmv_c1c2!BH24+'ptfire-rx'!BV24+ptegu!DS24+ptnonipm!EN24+pt_oilgas!DR24+np_oilgas!CT24+rwc!BN24+cmv_c3!BH24+airports!BV24+'ptfire-wild'!BT24+np_solvents!BP24+ptagfire!AX24</f>
        <v>1903.906112709783</v>
      </c>
      <c r="N25" s="15">
        <f>rail!AJ24+nonpt!BH24+nonroad!AJ24+'onroad all'!G24+cmv_c1c2!M24+'ptfire-rx'!AL24+ptegu!BK24+ptnonipm!BU24+pt_oilgas!BJ24+np_oilgas!AV24+rwc!AF24+airports!AI24+cmv_c3!M24+'ptfire-wild'!AK24</f>
        <v>1313.5208909551666</v>
      </c>
      <c r="O25" s="15">
        <f>rail!AS24+nonpt!O24+ptagfire!AA24+nonroad!AR24+'onroad all'!Y24+cmv_c1c2!V24+'ptfire-rx'!AU24+ptegu!BX24+ptnonipm!CI24+pt_oilgas!BW24+np_oilgas!BF24+rwc!AM24+airports!AP24+cmv_c3!V24+'ptfire-wild'!AS24</f>
        <v>783.20909320241185</v>
      </c>
      <c r="P25" s="15">
        <f>rail!AA24+nonroad!AD24+'onroad all'!AJ24+'onroad all'!AK24+'onroad all'!AL24+'onroad all'!AM24+'onroad all'!AN24+'onroad all'!AO24+ptnonipm!BI24+SUM(airports!AS24:AX24)+SUM(cmv_c1c2!AC24:AH24)+SUM(cmv_c3!AC24:AH24)</f>
        <v>3021.6114609230585</v>
      </c>
      <c r="Q25" s="15">
        <f>rail!AB24+nonroad!AE24+'onroad all'!AK24+'onroad all'!AL24+'onroad all'!AM24+'onroad all'!AN24+'onroad all'!AO24+ptnonipm!BJ24+SUM(airports!AT24:AX24)+SUM(cmv_c1c2!AD24:AH24)+SUM(cmv_c3!AD24:AH24)</f>
        <v>2892.5438532447583</v>
      </c>
      <c r="R25" s="56">
        <f>rail!N24+nonpt!S24+nonroad!R24+'onroad all'!AB24+ptegu!T24+ptnonipm!T24+pt_oilgas!S24+np_oilgas!Q24+SUM(cmv_c1c2!Z24:AA24)+SUM(cmv_c3!Z24:AA24)</f>
        <v>0.28881076669433497</v>
      </c>
      <c r="S25" s="56">
        <f>rail!K24+nonpt!L24+nonroad!U24+'onroad all'!M24+ptegu!L24+ptnonipm!L24+pt_oilgas!K24+np_oilgas!K24+SUM(cmv_c1c2!R24:S24)+SUM(cmv_c3!R24:S24)</f>
        <v>0.8902216925128863</v>
      </c>
      <c r="T25" s="56">
        <f>nonpt!P24+ptegu!P24+ptnonipm!P24+pt_oilgas!O24+np_oilgas!N24+rwc!M24+SUM(cmv_c1c2!W24:X24)+SUM(cmv_c3!W24:X24)</f>
        <v>0.24593653288462933</v>
      </c>
      <c r="U25" s="56">
        <f>rail!S24+nonpt!AH24+nonroad!T24+'onroad all'!CB24+ptegu!AH24+ptnonipm!AL24+pt_oilgas!AG24+np_oilgas!AA24+rwc!R24+SUM(cmv_c1c2!BJ24:BK24)+SUM(cmv_c3!BJ24:BK24)</f>
        <v>2.0826907241399768</v>
      </c>
      <c r="V25" s="56">
        <f>rail!Q24+nonpt!AD24+nonroad!S24+'onroad all'!BS24+'onroad all'!BT24+ptegu!AD24+ptnonipm!AH24+pt_oilgas!AC24+np_oilgas!W24+rwc!P24+SUM(cmv_c1c2!BD24:BE24)+SUM(cmv_c3!BD24:BE24)</f>
        <v>4.7414719731934181</v>
      </c>
      <c r="W25" s="56">
        <f>nonpt!CS24+ptegu!BB24+ptnonipm!Z24</f>
        <v>7.9381602300000007E-2</v>
      </c>
      <c r="X25" s="63" t="s">
        <v>170</v>
      </c>
      <c r="AA25" s="17" t="s">
        <v>191</v>
      </c>
      <c r="AB25" s="15">
        <f>B25+beis!H24</f>
        <v>1440282.2149853401</v>
      </c>
      <c r="AC25" s="15">
        <f t="shared" si="2"/>
        <v>194730.05043242627</v>
      </c>
      <c r="AD25" s="15">
        <f>D25+beis!T24</f>
        <v>201306.07489881708</v>
      </c>
      <c r="AE25" s="15">
        <f t="shared" si="3"/>
        <v>382067.44597659807</v>
      </c>
      <c r="AF25" s="15">
        <f t="shared" si="4"/>
        <v>150533.02206609177</v>
      </c>
      <c r="AG25" s="15">
        <f t="shared" si="5"/>
        <v>21786.004861246856</v>
      </c>
      <c r="AH25" s="15">
        <f>H25+beis!Z24</f>
        <v>799973.31508704601</v>
      </c>
      <c r="AI25" s="15">
        <f>I25+beis!E24</f>
        <v>12371.241678333425</v>
      </c>
      <c r="AJ25" s="15">
        <f t="shared" si="6"/>
        <v>5042.4995508547472</v>
      </c>
      <c r="AK25" s="15">
        <f>K25+beis!N24</f>
        <v>19460.884640129712</v>
      </c>
      <c r="AL25" s="15">
        <f>L25+beis!R24</f>
        <v>43151.955282003837</v>
      </c>
      <c r="AM25" s="15">
        <f t="shared" si="7"/>
        <v>1903.906112709783</v>
      </c>
      <c r="AN25" s="15">
        <f t="shared" si="8"/>
        <v>1313.5208909551666</v>
      </c>
      <c r="AO25" s="15">
        <f t="shared" si="9"/>
        <v>783.20909320241185</v>
      </c>
      <c r="AP25" s="15">
        <f t="shared" si="10"/>
        <v>3021.6114609230585</v>
      </c>
      <c r="AQ25" s="15">
        <f t="shared" si="11"/>
        <v>2892.5438532447583</v>
      </c>
      <c r="AR25" s="56">
        <f t="shared" si="12"/>
        <v>0.28881076669433497</v>
      </c>
      <c r="AS25" s="56">
        <f t="shared" si="13"/>
        <v>0.8902216925128863</v>
      </c>
      <c r="AT25" s="56">
        <f t="shared" si="14"/>
        <v>0.24593653288462933</v>
      </c>
      <c r="AU25" s="56">
        <f t="shared" si="15"/>
        <v>2.0826907241399768</v>
      </c>
      <c r="AV25" s="56">
        <f t="shared" si="16"/>
        <v>4.7414719731934181</v>
      </c>
      <c r="AX25" s="17" t="s">
        <v>191</v>
      </c>
      <c r="AY25" s="15">
        <f>B25-'ptfire-rx'!B24-'ptfire-wild'!B24</f>
        <v>864607.80758064031</v>
      </c>
      <c r="AZ25" s="15">
        <f>C25-'ptfire-rx'!C24-'ptfire-wild'!C24</f>
        <v>189730.31500417626</v>
      </c>
      <c r="BA25" s="15">
        <f>D25-'ptfire-rx'!D24-'ptfire-wild'!D24</f>
        <v>160649.26340717316</v>
      </c>
      <c r="BB25" s="15">
        <f>E25-'ptfire-rx'!E24-'ptfire-wild'!E24</f>
        <v>277761.95578959805</v>
      </c>
      <c r="BC25" s="15">
        <f>F25-'ptfire-rx'!F24-'ptfire-wild'!F24</f>
        <v>87430.170377091767</v>
      </c>
      <c r="BD25" s="15">
        <f>G25-'ptfire-rx'!G24-'ptfire-wild'!G24</f>
        <v>19321.521155746857</v>
      </c>
      <c r="BE25" s="15">
        <f>H25-'ptfire-rx'!H24-'ptfire-wild'!H24</f>
        <v>217247.63436904602</v>
      </c>
      <c r="BF25" s="15">
        <f>I25-'ptfire-rx'!AO24-'ptfire-wild'!AM24</f>
        <v>2099.8777256307649</v>
      </c>
      <c r="BG25" s="15">
        <f>J25-'ptfire-rx'!AS24-'ptfire-wild'!AQ24</f>
        <v>3181.6936570362295</v>
      </c>
      <c r="BH25" s="15">
        <f>K25-'ptfire-rx'!BE24-'ptfire-wild'!BC24</f>
        <v>3009.1676082426538</v>
      </c>
      <c r="BI25" s="15">
        <f>L25-'ptfire-rx'!BS24-'ptfire-wild'!BQ24</f>
        <v>2484.149657012952</v>
      </c>
      <c r="BJ25" s="15">
        <f>M25-'ptfire-rx'!BV24-'ptfire-wild'!BT24</f>
        <v>749.78853090967107</v>
      </c>
      <c r="BK25" s="15">
        <f>N25-'ptfire-rx'!AL24-'ptfire-wild'!AK24</f>
        <v>213.65686686256663</v>
      </c>
      <c r="BL25" s="15">
        <f>O25-'ptfire-rx'!AU24-'ptfire-wild'!AS24</f>
        <v>386.10672408791379</v>
      </c>
      <c r="BM25" s="15">
        <f t="shared" si="17"/>
        <v>3021.6114609230585</v>
      </c>
      <c r="BN25" s="15">
        <f t="shared" si="18"/>
        <v>2892.5438532447583</v>
      </c>
      <c r="BO25" s="56">
        <f t="shared" si="19"/>
        <v>0.28881076669433497</v>
      </c>
      <c r="BP25" s="56">
        <f t="shared" si="20"/>
        <v>0.8902216925128863</v>
      </c>
      <c r="BQ25" s="56">
        <f t="shared" si="21"/>
        <v>0.24593653288462933</v>
      </c>
      <c r="BR25" s="56">
        <f t="shared" si="22"/>
        <v>2.0826907241399768</v>
      </c>
      <c r="BS25" s="56">
        <f t="shared" si="23"/>
        <v>4.7414719731934181</v>
      </c>
    </row>
    <row r="26" spans="1:71" x14ac:dyDescent="0.3">
      <c r="A26" s="17" t="s">
        <v>192</v>
      </c>
      <c r="B26" s="15">
        <f>rail!B25+nonpt!B25+ptagfire!B25+nonroad!B25+'onroad all'!AF25+cmv_c1c2!B25+'ptfire-rx'!B25+ptegu!B25+ptnonipm!B25+pt_oilgas!B25+np_oilgas!B25+rwc!B25+cmv_c3!B25+airports!B25+'ptfire-wild'!B25+np_solvents!B25</f>
        <v>626442.27634555008</v>
      </c>
      <c r="C26" s="15">
        <f>rail!C25+nonpt!C25+ptagfire!C25++nonroad!C25+'onroad all'!BZ25+cmv_c1c2!BI25+'ptfire-rx'!C25+ptegu!C25+ptnonipm!C25+pt_oilgas!C25+np_oilgas!C25+rwc!C25+cmv_c3!BI25+livestock!B25+airports!C25+'ptfire-wild'!C25+fertilizer!B25+np_solvents!C25</f>
        <v>60900.788106084423</v>
      </c>
      <c r="D26" s="15">
        <f>rail!D25+nonpt!D25+ptagfire!D25++nonroad!D25+cmv_c1c2!D25+'ptfire-rx'!D25+ptegu!EA25+ptnonipm!D25+pt_oilgas!D25+np_oilgas!D25+rwc!D25+cmv_c3!D25+'onroad all'!EK25+airports!D25+'ptfire-wild'!D25+np_solvents!D25</f>
        <v>113376.4118245967</v>
      </c>
      <c r="E26" s="15">
        <f>rail!E25+nonpt!E25+ptagfire!E25++nonroad!E25+cmv_c1c2!E25+'ptfire-rx'!E25+ptegu!E25+ptnonipm!E25+pt_oilgas!E25+np_oilgas!E25+rwc!E25+cmv_c3!E25+afdust!BA25+'onroad all'!DD25+'onroad all'!EM25+airports!E25+'ptfire-wild'!E25+np_solvents!E25</f>
        <v>166587.2008394349</v>
      </c>
      <c r="F26" s="15">
        <f>rail!F25+nonpt!F25+ptagfire!F25++nonroad!F25+cmv_c1c2!F25+'ptfire-rx'!F25+ptegu!F25+ptnonipm!F25+pt_oilgas!F25+np_oilgas!F25+rwc!F25+cmv_c3!F25+afdust!BB25+'onroad all'!EM25+airports!F25+'ptfire-wild'!F25+np_solvents!F25</f>
        <v>71061.184947770496</v>
      </c>
      <c r="G26" s="15">
        <f>rail!G25+nonpt!G25+ptagfire!G25++nonroad!G25+'onroad all'!DU25+cmv_c1c2!G25+'ptfire-rx'!G25+ptegu!FM25+ptnonipm!G25+pt_oilgas!G25+np_oilgas!G25+rwc!G25+cmv_c3!G25+airports!G25+'ptfire-wild'!G25+np_solvents!G25</f>
        <v>12647.96698446624</v>
      </c>
      <c r="H26" s="15">
        <f>rail!H25+nonpt!H25+ptagfire!H25++nonroad!H25+'onroad all'!EG25+cmv_c1c2!H25+'ptfire-rx'!H25+ptegu!H25+ptnonipm!H25+pt_oilgas!H25+np_oilgas!H25+rwc!H25+cmv_c3!H25+livestock!C25+airports!H25+'ptfire-wild'!H25+np_solvents!H25</f>
        <v>159820.30420024999</v>
      </c>
      <c r="I26" s="15">
        <f>rail!AK25+nonpt!BK25+ptagfire!V25+nonroad!AK25+'onroad all'!H25+cmv_c1c2!O25+'ptfire-rx'!AO25+ptegu!BM25+ptnonipm!BX25+pt_oilgas!BL25+np_oilgas!AW25+rwc!AG25+cmv_c3!O25+livestock!U25+airports!AK25+'ptfire-wild'!AM25+np_solvents!AJ25</f>
        <v>2717.8147806982997</v>
      </c>
      <c r="J26" s="15">
        <f>rail!AQ25+nonpt!BQ25+ptagfire!Z25+nonroad!AP25+'onroad all'!P25+cmv_c1c2!T25+'ptfire-rx'!AS25+ptegu!BS25+ptnonipm!CD25+pt_oilgas!BR25+np_oilgas!BC25+rwc!AK25+cmv_c3!T25+livestock!X25+airports!AN25+'ptfire-wild'!AQ25+np_solvents!AN25</f>
        <v>1584.3264228478085</v>
      </c>
      <c r="K26" s="15">
        <f>rail!BJ25+nonpt!CU25+ptagfire!AJ25+nonroad!BH25+'onroad all'!BB25+cmv_c1c2!AO25+'ptfire-rx'!BE25+ptegu!CX25+ptnonipm!DP25+pt_oilgas!CV25+np_oilgas!CA25+rwc!AX25+cmv_c3!AP25+airports!BF25+'ptfire-wild'!BC25+np_solvents!BB25</f>
        <v>5861.1551232549627</v>
      </c>
      <c r="L26" s="15">
        <f>rail!BY25+nonpt!DN25+ptagfire!AV25+nonroad!BT25+'onroad all'!BU25+cmv_c1c2!BF25+'ptfire-rx'!BS25+ptegu!DP25+ptnonipm!EK25+pt_oilgas!DO25+np_oilgas!CR25+rwc!BL25+cmv_c3!BF25+livestock!AP25+airports!BT25+'ptfire-wild'!BQ25+np_solvents!BN25</f>
        <v>6366.5802759293756</v>
      </c>
      <c r="M26" s="15">
        <f>rail!CA25+nonpt!DQ25+nonroad!BU25+'onroad all'!BY25+cmv_c1c2!BH25+'ptfire-rx'!BV25+ptegu!DS25+ptnonipm!EN25+pt_oilgas!DR25+np_oilgas!CT25+rwc!BN25+cmv_c3!BH25+airports!BV25+'ptfire-wild'!BT25+np_solvents!BP25+ptagfire!AX25</f>
        <v>762.2613654266014</v>
      </c>
      <c r="N26" s="15">
        <f>rail!AJ25+nonpt!BH25+nonroad!AJ25+'onroad all'!G25+cmv_c1c2!M25+'ptfire-rx'!AL25+ptegu!BK25+ptnonipm!BU25+pt_oilgas!BJ25+np_oilgas!AV25+rwc!AF25+airports!AI25+cmv_c3!M25+'ptfire-wild'!AK25</f>
        <v>965.19990788068469</v>
      </c>
      <c r="O26" s="15">
        <f>rail!AS25+nonpt!O25+ptagfire!AA25+nonroad!AR25+'onroad all'!Y25+cmv_c1c2!V25+'ptfire-rx'!AU25+ptegu!BX25+ptnonipm!CI25+pt_oilgas!BW25+np_oilgas!BF25+rwc!AM25+airports!AP25+cmv_c3!V25+'ptfire-wild'!AS25</f>
        <v>750.82527225493595</v>
      </c>
      <c r="P26" s="15">
        <f>rail!AA25+nonroad!AD25+'onroad all'!AJ25+'onroad all'!AK25+'onroad all'!AL25+'onroad all'!AM25+'onroad all'!AN25+'onroad all'!AO25+ptnonipm!BI25+SUM(airports!AS25:AX25)+SUM(cmv_c1c2!AC25:AH25)+SUM(cmv_c3!AC25:AH25)</f>
        <v>1237.3193831483381</v>
      </c>
      <c r="Q26" s="15">
        <f>rail!AB25+nonroad!AE25+'onroad all'!AK25+'onroad all'!AL25+'onroad all'!AM25+'onroad all'!AN25+'onroad all'!AO25+ptnonipm!BJ25+SUM(airports!AT25:AX25)+SUM(cmv_c1c2!AD25:AH25)+SUM(cmv_c3!AD25:AH25)</f>
        <v>1171.3445930667333</v>
      </c>
      <c r="R26" s="56">
        <f>rail!N25+nonpt!S25+nonroad!R25+'onroad all'!AB25+ptegu!T25+ptnonipm!T25+pt_oilgas!S25+np_oilgas!Q25+SUM(cmv_c1c2!Z25:AA25)+SUM(cmv_c3!Z25:AA25)</f>
        <v>0.30137803955355746</v>
      </c>
      <c r="S26" s="56">
        <f>rail!K25+nonpt!L25+nonroad!U25+'onroad all'!M25+ptegu!L25+ptnonipm!L25+pt_oilgas!K25+np_oilgas!K25+SUM(cmv_c1c2!R25:S25)+SUM(cmv_c3!R25:S25)</f>
        <v>0.38968621405375864</v>
      </c>
      <c r="T26" s="56">
        <f>nonpt!P25+ptegu!P25+ptnonipm!P25+pt_oilgas!O25+np_oilgas!N25+rwc!M25+SUM(cmv_c1c2!W25:X25)+SUM(cmv_c3!W25:X25)</f>
        <v>0.42904080761550001</v>
      </c>
      <c r="U26" s="56">
        <f>rail!S25+nonpt!AH25+nonroad!T25+'onroad all'!CB25+ptegu!AH25+ptnonipm!AL25+pt_oilgas!AG25+np_oilgas!AA25+rwc!R25+SUM(cmv_c1c2!BJ25:BK25)+SUM(cmv_c3!BJ25:BK25)</f>
        <v>3.8513910183276518</v>
      </c>
      <c r="V26" s="56">
        <f>rail!Q25+nonpt!AD25+nonroad!S25+'onroad all'!BS25+'onroad all'!BT25+ptegu!AD25+ptnonipm!AH25+pt_oilgas!AC25+np_oilgas!W25+rwc!P25+SUM(cmv_c1c2!BD25:BE25)+SUM(cmv_c3!BD25:BE25)</f>
        <v>20.774164477487282</v>
      </c>
      <c r="W26" s="56">
        <f>nonpt!CS25+ptegu!BB25+ptnonipm!Z25</f>
        <v>3.7279299981008901E-2</v>
      </c>
      <c r="X26" s="63" t="s">
        <v>170</v>
      </c>
      <c r="AA26" s="17" t="s">
        <v>192</v>
      </c>
      <c r="AB26" s="15">
        <f>B26+beis!H25</f>
        <v>737547.93599455012</v>
      </c>
      <c r="AC26" s="15">
        <f t="shared" si="2"/>
        <v>60900.788106084423</v>
      </c>
      <c r="AD26" s="15">
        <f>D26+beis!T25</f>
        <v>138135.24441444169</v>
      </c>
      <c r="AE26" s="15">
        <f t="shared" si="3"/>
        <v>166587.2008394349</v>
      </c>
      <c r="AF26" s="15">
        <f t="shared" si="4"/>
        <v>71061.184947770496</v>
      </c>
      <c r="AG26" s="15">
        <f t="shared" si="5"/>
        <v>12647.96698446624</v>
      </c>
      <c r="AH26" s="15">
        <f>H26+beis!Z25</f>
        <v>1519564.0085302501</v>
      </c>
      <c r="AI26" s="15">
        <f>I26+beis!E25</f>
        <v>14655.814104798299</v>
      </c>
      <c r="AJ26" s="15">
        <f t="shared" si="6"/>
        <v>1584.3264228478085</v>
      </c>
      <c r="AK26" s="15">
        <f>K26+beis!N25</f>
        <v>21729.905891254864</v>
      </c>
      <c r="AL26" s="15">
        <f>L26+beis!R25</f>
        <v>74850.433097929374</v>
      </c>
      <c r="AM26" s="15">
        <f t="shared" si="7"/>
        <v>762.2613654266014</v>
      </c>
      <c r="AN26" s="15">
        <f t="shared" si="8"/>
        <v>965.19990788068469</v>
      </c>
      <c r="AO26" s="15">
        <f t="shared" si="9"/>
        <v>750.82527225493595</v>
      </c>
      <c r="AP26" s="15">
        <f t="shared" si="10"/>
        <v>1237.3193831483381</v>
      </c>
      <c r="AQ26" s="15">
        <f t="shared" si="11"/>
        <v>1171.3445930667333</v>
      </c>
      <c r="AR26" s="56">
        <f t="shared" si="12"/>
        <v>0.30137803955355746</v>
      </c>
      <c r="AS26" s="56">
        <f t="shared" si="13"/>
        <v>0.38968621405375864</v>
      </c>
      <c r="AT26" s="56">
        <f t="shared" si="14"/>
        <v>0.42904080761550001</v>
      </c>
      <c r="AU26" s="56">
        <f t="shared" si="15"/>
        <v>3.8513910183276518</v>
      </c>
      <c r="AV26" s="56">
        <f t="shared" si="16"/>
        <v>20.774164477487282</v>
      </c>
      <c r="AX26" s="17" t="s">
        <v>192</v>
      </c>
      <c r="AY26" s="15">
        <f>B26-'ptfire-rx'!B25-'ptfire-wild'!B25</f>
        <v>394076.06059055007</v>
      </c>
      <c r="AZ26" s="15">
        <f>C26-'ptfire-rx'!C25-'ptfire-wild'!C25</f>
        <v>59121.811932084427</v>
      </c>
      <c r="BA26" s="15">
        <f>D26-'ptfire-rx'!D25-'ptfire-wild'!D25</f>
        <v>109158.0724335967</v>
      </c>
      <c r="BB26" s="15">
        <f>E26-'ptfire-rx'!E25-'ptfire-wild'!E25</f>
        <v>128495.56639643491</v>
      </c>
      <c r="BC26" s="15">
        <f>F26-'ptfire-rx'!F25-'ptfire-wild'!F25</f>
        <v>36798.271539770496</v>
      </c>
      <c r="BD26" s="15">
        <f>G26-'ptfire-rx'!G25-'ptfire-wild'!G25</f>
        <v>10194.191839466241</v>
      </c>
      <c r="BE26" s="15">
        <f>H26-'ptfire-rx'!H25-'ptfire-wild'!H25</f>
        <v>113966.24363924999</v>
      </c>
      <c r="BF26" s="15">
        <f>I26-'ptfire-rx'!AO25-'ptfire-wild'!AM25</f>
        <v>1081.9508376579786</v>
      </c>
      <c r="BG26" s="15">
        <f>J26-'ptfire-rx'!AS25-'ptfire-wild'!AQ25</f>
        <v>839.42013353582365</v>
      </c>
      <c r="BH26" s="15">
        <f>K26-'ptfire-rx'!BE25-'ptfire-wild'!BC25</f>
        <v>1663.1265297023588</v>
      </c>
      <c r="BI26" s="15">
        <f>L26-'ptfire-rx'!BS25-'ptfire-wild'!BQ25</f>
        <v>3878.4837443095803</v>
      </c>
      <c r="BJ26" s="15">
        <f>M26-'ptfire-rx'!BV25-'ptfire-wild'!BT25</f>
        <v>190.84686197957075</v>
      </c>
      <c r="BK26" s="15">
        <f>N26-'ptfire-rx'!AL25-'ptfire-wild'!AK25</f>
        <v>174.08442643332845</v>
      </c>
      <c r="BL26" s="15">
        <f>O26-'ptfire-rx'!AU25-'ptfire-wild'!AS25</f>
        <v>147.41059178865964</v>
      </c>
      <c r="BM26" s="15">
        <f t="shared" si="17"/>
        <v>1237.3193831483381</v>
      </c>
      <c r="BN26" s="15">
        <f t="shared" si="18"/>
        <v>1171.3445930667333</v>
      </c>
      <c r="BO26" s="56">
        <f t="shared" si="19"/>
        <v>0.30137803955355746</v>
      </c>
      <c r="BP26" s="56">
        <f t="shared" si="20"/>
        <v>0.38968621405375864</v>
      </c>
      <c r="BQ26" s="56">
        <f t="shared" si="21"/>
        <v>0.42904080761550001</v>
      </c>
      <c r="BR26" s="56">
        <f t="shared" si="22"/>
        <v>3.8513910183276518</v>
      </c>
      <c r="BS26" s="56">
        <f t="shared" si="23"/>
        <v>20.774164477487282</v>
      </c>
    </row>
    <row r="27" spans="1:71" x14ac:dyDescent="0.3">
      <c r="A27" s="17" t="s">
        <v>193</v>
      </c>
      <c r="B27" s="15">
        <f>rail!B26+nonpt!B26+ptagfire!B26+nonroad!B26+'onroad all'!AF26+cmv_c1c2!B26+'ptfire-rx'!B26+ptegu!B26+ptnonipm!B26+pt_oilgas!B26+np_oilgas!B26+rwc!B26+cmv_c3!B26+airports!B26+'ptfire-wild'!B26+np_solvents!B26</f>
        <v>1337738.9571171703</v>
      </c>
      <c r="C27" s="15">
        <f>rail!C26+nonpt!C26+ptagfire!C26++nonroad!C26+'onroad all'!BZ26+cmv_c1c2!BI26+'ptfire-rx'!C26+ptegu!C26+ptnonipm!C26+pt_oilgas!C26+np_oilgas!C26+rwc!C26+cmv_c3!BI26+livestock!B26+airports!C26+'ptfire-wild'!C26+fertilizer!B26+np_solvents!C26</f>
        <v>149319.03563736161</v>
      </c>
      <c r="D27" s="15">
        <f>rail!D26+nonpt!D26+ptagfire!D26++nonroad!D26+cmv_c1c2!D26+'ptfire-rx'!D26+ptegu!EA26+ptnonipm!D26+pt_oilgas!D26+np_oilgas!D26+rwc!D26+cmv_c3!D26+'onroad all'!EK26+airports!D26+'ptfire-wild'!D26+np_solvents!D26</f>
        <v>211699.44415138001</v>
      </c>
      <c r="E27" s="15">
        <f>rail!E26+nonpt!E26+ptagfire!E26++nonroad!E26+cmv_c1c2!E26+'ptfire-rx'!E26+ptegu!E26+ptnonipm!E26+pt_oilgas!E26+np_oilgas!E26+rwc!E26+cmv_c3!E26+afdust!BA26+'onroad all'!DD26+'onroad all'!EM26+airports!E26+'ptfire-wild'!E26+np_solvents!E26</f>
        <v>555545.17473645962</v>
      </c>
      <c r="F27" s="15">
        <f>rail!F26+nonpt!F26+ptagfire!F26++nonroad!F26+cmv_c1c2!F26+'ptfire-rx'!F26+ptegu!F26+ptnonipm!F26+pt_oilgas!F26+np_oilgas!F26+rwc!F26+cmv_c3!F26+afdust!BB26+'onroad all'!EM26+airports!F26+'ptfire-wild'!F26+np_solvents!F26</f>
        <v>155488.54793374162</v>
      </c>
      <c r="G27" s="15">
        <f>rail!G26+nonpt!G26+ptagfire!G26++nonroad!G26+'onroad all'!DU26+cmv_c1c2!G26+'ptfire-rx'!G26+ptegu!FM26+ptnonipm!G26+pt_oilgas!G26+np_oilgas!G26+rwc!G26+cmv_c3!G26+airports!G26+'ptfire-wild'!G26+np_solvents!G26</f>
        <v>120877.5338664414</v>
      </c>
      <c r="H27" s="15">
        <f>rail!H26+nonpt!H26+ptagfire!H26++nonroad!H26+'onroad all'!EG26+cmv_c1c2!H26+'ptfire-rx'!H26+ptegu!H26+ptnonipm!H26+pt_oilgas!H26+np_oilgas!H26+rwc!H26+cmv_c3!H26+livestock!C26+airports!H26+'ptfire-wild'!H26+np_solvents!H26</f>
        <v>260419.88282358999</v>
      </c>
      <c r="I27" s="15">
        <f>rail!AK26+nonpt!BK26+ptagfire!V26+nonroad!AK26+'onroad all'!H26+cmv_c1c2!O26+'ptfire-rx'!AO26+ptegu!BM26+ptnonipm!BX26+pt_oilgas!BL26+np_oilgas!AW26+rwc!AG26+cmv_c3!O26+livestock!U26+airports!AK26+'ptfire-wild'!AM26+np_solvents!AJ26</f>
        <v>6568.8822433321648</v>
      </c>
      <c r="J27" s="15">
        <f>rail!AQ26+nonpt!BQ26+ptagfire!Z26+nonroad!AP26+'onroad all'!P26+cmv_c1c2!T26+'ptfire-rx'!AS26+ptegu!BS26+ptnonipm!CD26+pt_oilgas!BR26+np_oilgas!BC26+rwc!AK26+cmv_c3!T26+livestock!X26+airports!AN26+'ptfire-wild'!AQ26+np_solvents!AN26</f>
        <v>2713.8573155237341</v>
      </c>
      <c r="K27" s="15">
        <f>rail!BJ26+nonpt!CU26+ptagfire!AJ26+nonroad!BH26+'onroad all'!BB26+cmv_c1c2!AO26+'ptfire-rx'!BE26+ptegu!CX26+ptnonipm!DP26+pt_oilgas!CV26+np_oilgas!CA26+rwc!AX26+cmv_c3!AP26+airports!BF26+'ptfire-wild'!BC26+np_solvents!BB26</f>
        <v>8067.387937927394</v>
      </c>
      <c r="L27" s="15">
        <f>rail!BY26+nonpt!DN26+ptagfire!AV26+nonroad!BT26+'onroad all'!BU26+cmv_c1c2!BF26+'ptfire-rx'!BS26+ptegu!DP26+ptnonipm!EK26+pt_oilgas!DO26+np_oilgas!CR26+rwc!BL26+cmv_c3!BF26+livestock!AP26+airports!BT26+'ptfire-wild'!BQ26+np_solvents!BN26</f>
        <v>5702.5785276147326</v>
      </c>
      <c r="M27" s="15">
        <f>rail!CA26+nonpt!DQ26+nonroad!BU26+'onroad all'!BY26+cmv_c1c2!BH26+'ptfire-rx'!BV26+ptegu!DS26+ptnonipm!EN26+pt_oilgas!DR26+np_oilgas!CT26+rwc!BN26+cmv_c3!BH26+airports!BV26+'ptfire-wild'!BT26+np_solvents!BP26+ptagfire!AX26</f>
        <v>1847.9696286119565</v>
      </c>
      <c r="N27" s="15">
        <f>rail!AJ26+nonpt!BH26+nonroad!AJ26+'onroad all'!G26+cmv_c1c2!M26+'ptfire-rx'!AL26+ptegu!BK26+ptnonipm!BU26+pt_oilgas!BJ26+np_oilgas!AV26+rwc!AF26+airports!AI26+cmv_c3!M26+'ptfire-wild'!AK26</f>
        <v>1207.1028944340958</v>
      </c>
      <c r="O27" s="15">
        <f>rail!AS26+nonpt!O26+ptagfire!AA26+nonroad!AR26+'onroad all'!Y26+cmv_c1c2!V26+'ptfire-rx'!AU26+ptegu!BX26+ptnonipm!CI26+pt_oilgas!BW26+np_oilgas!BF26+rwc!AM26+airports!AP26+cmv_c3!V26+'ptfire-wild'!AS26</f>
        <v>893.75319052780162</v>
      </c>
      <c r="P27" s="15">
        <f>rail!AA26+nonroad!AD26+'onroad all'!AJ26+'onroad all'!AK26+'onroad all'!AL26+'onroad all'!AM26+'onroad all'!AN26+'onroad all'!AO26+ptnonipm!BI26+SUM(airports!AS26:AX26)+SUM(cmv_c1c2!AC26:AH26)+SUM(cmv_c3!AC26:AH26)</f>
        <v>3083.9957587604986</v>
      </c>
      <c r="Q27" s="15">
        <f>rail!AB26+nonroad!AE26+'onroad all'!AK26+'onroad all'!AL26+'onroad all'!AM26+'onroad all'!AN26+'onroad all'!AO26+ptnonipm!BJ26+SUM(airports!AT26:AX26)+SUM(cmv_c1c2!AD26:AH26)+SUM(cmv_c3!AD26:AH26)</f>
        <v>2930.1300803878235</v>
      </c>
      <c r="R27" s="56">
        <f>rail!N26+nonpt!S26+nonroad!R26+'onroad all'!AB26+ptegu!T26+ptnonipm!T26+pt_oilgas!S26+np_oilgas!Q26+SUM(cmv_c1c2!Z26:AA26)+SUM(cmv_c3!Z26:AA26)</f>
        <v>0.39420844630770069</v>
      </c>
      <c r="S27" s="56">
        <f>rail!K26+nonpt!L26+nonroad!U26+'onroad all'!M26+ptegu!L26+ptnonipm!L26+pt_oilgas!K26+np_oilgas!K26+SUM(cmv_c1c2!R26:S26)+SUM(cmv_c3!R26:S26)</f>
        <v>1.1782510334602314</v>
      </c>
      <c r="T27" s="56">
        <f>nonpt!P26+ptegu!P26+ptnonipm!P26+pt_oilgas!O26+np_oilgas!N26+rwc!M26+SUM(cmv_c1c2!W26:X26)+SUM(cmv_c3!W26:X26)</f>
        <v>0.53597521120470182</v>
      </c>
      <c r="U27" s="56">
        <f>rail!S26+nonpt!AH26+nonroad!T26+'onroad all'!CB26+ptegu!AH26+ptnonipm!AL26+pt_oilgas!AG26+np_oilgas!AA26+rwc!R26+SUM(cmv_c1c2!BJ26:BK26)+SUM(cmv_c3!BJ26:BK26)</f>
        <v>4.864455669438482</v>
      </c>
      <c r="V27" s="56">
        <f>rail!Q26+nonpt!AD26+nonroad!S26+'onroad all'!BS26+'onroad all'!BT26+ptegu!AD26+ptnonipm!AH26+pt_oilgas!AC26+np_oilgas!W26+rwc!P26+SUM(cmv_c1c2!BD26:BE26)+SUM(cmv_c3!BD26:BE26)</f>
        <v>8.9183470802337439</v>
      </c>
      <c r="W27" s="56">
        <f>nonpt!CS26+ptegu!BB26+ptnonipm!Z26</f>
        <v>2.3077032525083507</v>
      </c>
      <c r="X27" s="63" t="s">
        <v>170</v>
      </c>
      <c r="AA27" s="17" t="s">
        <v>193</v>
      </c>
      <c r="AB27" s="15">
        <f>B27+beis!H26</f>
        <v>1435862.2350781704</v>
      </c>
      <c r="AC27" s="15">
        <f t="shared" si="2"/>
        <v>149319.03563736161</v>
      </c>
      <c r="AD27" s="15">
        <f>D27+beis!T26</f>
        <v>254111.35243030422</v>
      </c>
      <c r="AE27" s="15">
        <f t="shared" si="3"/>
        <v>555545.17473645962</v>
      </c>
      <c r="AF27" s="15">
        <f t="shared" si="4"/>
        <v>155488.54793374162</v>
      </c>
      <c r="AG27" s="15">
        <f t="shared" si="5"/>
        <v>120877.5338664414</v>
      </c>
      <c r="AH27" s="15">
        <f>H27+beis!Z26</f>
        <v>1413802.5357985899</v>
      </c>
      <c r="AI27" s="15">
        <f>I27+beis!E26</f>
        <v>17042.338631732164</v>
      </c>
      <c r="AJ27" s="15">
        <f t="shared" si="6"/>
        <v>2713.8573155237341</v>
      </c>
      <c r="AK27" s="15">
        <f>K27+beis!N26</f>
        <v>22095.554104427392</v>
      </c>
      <c r="AL27" s="15">
        <f>L27+beis!R26</f>
        <v>65888.00962994463</v>
      </c>
      <c r="AM27" s="15">
        <f t="shared" si="7"/>
        <v>1847.9696286119565</v>
      </c>
      <c r="AN27" s="15">
        <f t="shared" si="8"/>
        <v>1207.1028944340958</v>
      </c>
      <c r="AO27" s="15">
        <f t="shared" si="9"/>
        <v>893.75319052780162</v>
      </c>
      <c r="AP27" s="15">
        <f t="shared" si="10"/>
        <v>3083.9957587604986</v>
      </c>
      <c r="AQ27" s="15">
        <f t="shared" si="11"/>
        <v>2930.1300803878235</v>
      </c>
      <c r="AR27" s="56">
        <f t="shared" si="12"/>
        <v>0.39420844630770069</v>
      </c>
      <c r="AS27" s="56">
        <f t="shared" si="13"/>
        <v>1.1782510334602314</v>
      </c>
      <c r="AT27" s="56">
        <f t="shared" si="14"/>
        <v>0.53597521120470182</v>
      </c>
      <c r="AU27" s="56">
        <f t="shared" si="15"/>
        <v>4.864455669438482</v>
      </c>
      <c r="AV27" s="56">
        <f t="shared" si="16"/>
        <v>8.9183470802337439</v>
      </c>
      <c r="AX27" s="17" t="s">
        <v>193</v>
      </c>
      <c r="AY27" s="15">
        <f>B27-'ptfire-rx'!B26-'ptfire-wild'!B26</f>
        <v>892340.68010117032</v>
      </c>
      <c r="AZ27" s="15">
        <f>C27-'ptfire-rx'!C26-'ptfire-wild'!C26</f>
        <v>145596.82009556162</v>
      </c>
      <c r="BA27" s="15">
        <f>D27-'ptfire-rx'!D26-'ptfire-wild'!D26</f>
        <v>204992.84168807999</v>
      </c>
      <c r="BB27" s="15">
        <f>E27-'ptfire-rx'!E26-'ptfire-wild'!E26</f>
        <v>489724.8778349596</v>
      </c>
      <c r="BC27" s="15">
        <f>F27-'ptfire-rx'!F26-'ptfire-wild'!F26</f>
        <v>91784.178646741624</v>
      </c>
      <c r="BD27" s="15">
        <f>G27-'ptfire-rx'!G26-'ptfire-wild'!G26</f>
        <v>116610.4356059414</v>
      </c>
      <c r="BE27" s="15">
        <f>H27-'ptfire-rx'!H26-'ptfire-wild'!H26</f>
        <v>181597.94256128999</v>
      </c>
      <c r="BF27" s="15">
        <f>I27-'ptfire-rx'!AO26-'ptfire-wild'!AM26</f>
        <v>2968.4841016890127</v>
      </c>
      <c r="BG27" s="15">
        <f>J27-'ptfire-rx'!AS26-'ptfire-wild'!AQ26</f>
        <v>1774.6693953147105</v>
      </c>
      <c r="BH27" s="15">
        <f>K27-'ptfire-rx'!BE26-'ptfire-wild'!BC26</f>
        <v>2810.512433139028</v>
      </c>
      <c r="BI27" s="15">
        <f>L27-'ptfire-rx'!BS26-'ptfire-wild'!BQ26</f>
        <v>1029.2977149640944</v>
      </c>
      <c r="BJ27" s="15">
        <f>M27-'ptfire-rx'!BV26-'ptfire-wild'!BT26</f>
        <v>747.36539129902474</v>
      </c>
      <c r="BK27" s="15">
        <f>N27-'ptfire-rx'!AL26-'ptfire-wild'!AK26</f>
        <v>168.59918043010515</v>
      </c>
      <c r="BL27" s="15">
        <f>O27-'ptfire-rx'!AU26-'ptfire-wild'!AS26</f>
        <v>333.43597926978509</v>
      </c>
      <c r="BM27" s="15">
        <f t="shared" si="17"/>
        <v>3083.9957587604986</v>
      </c>
      <c r="BN27" s="15">
        <f t="shared" si="18"/>
        <v>2930.1300803878235</v>
      </c>
      <c r="BO27" s="56">
        <f t="shared" si="19"/>
        <v>0.39420844630770069</v>
      </c>
      <c r="BP27" s="56">
        <f t="shared" si="20"/>
        <v>1.1782510334602314</v>
      </c>
      <c r="BQ27" s="56">
        <f t="shared" si="21"/>
        <v>0.53597521120470182</v>
      </c>
      <c r="BR27" s="56">
        <f t="shared" si="22"/>
        <v>4.864455669438482</v>
      </c>
      <c r="BS27" s="56">
        <f t="shared" si="23"/>
        <v>8.9183470802337439</v>
      </c>
    </row>
    <row r="28" spans="1:71" x14ac:dyDescent="0.3">
      <c r="A28" s="17" t="s">
        <v>194</v>
      </c>
      <c r="B28" s="15">
        <f>rail!B27+nonpt!B27+ptagfire!B27+nonroad!B27+'onroad all'!AF27+cmv_c1c2!B27+'ptfire-rx'!B27+ptegu!B27+ptnonipm!B27+pt_oilgas!B27+np_oilgas!B27+rwc!B27+cmv_c3!B27+airports!B27+'ptfire-wild'!B27+np_solvents!B27</f>
        <v>1899051.4072857001</v>
      </c>
      <c r="C28" s="15">
        <f>rail!C27+nonpt!C27+ptagfire!C27++nonroad!C27+'onroad all'!BZ27+cmv_c1c2!BI27+'ptfire-rx'!C27+ptegu!C27+ptnonipm!C27+pt_oilgas!C27+np_oilgas!C27+rwc!C27+cmv_c3!BI27+livestock!B27+airports!C27+'ptfire-wild'!C27+fertilizer!B27+np_solvents!C27</f>
        <v>96900.927617451613</v>
      </c>
      <c r="D28" s="15">
        <f>rail!D27+nonpt!D27+ptagfire!D27++nonroad!D27+cmv_c1c2!D27+'ptfire-rx'!D27+ptegu!EA27+ptnonipm!D27+pt_oilgas!D27+np_oilgas!D27+rwc!D27+cmv_c3!D27+'onroad all'!EK27+airports!D27+'ptfire-wild'!D27+np_solvents!D27</f>
        <v>84108.494692635883</v>
      </c>
      <c r="E28" s="15">
        <f>rail!E27+nonpt!E27+ptagfire!E27++nonroad!E27+cmv_c1c2!E27+'ptfire-rx'!E27+ptegu!E27+ptnonipm!E27+pt_oilgas!E27+np_oilgas!E27+rwc!E27+cmv_c3!E27+afdust!BA27+'onroad all'!DD27+'onroad all'!EM27+airports!E27+'ptfire-wild'!E27+np_solvents!E27</f>
        <v>599378.72479729762</v>
      </c>
      <c r="F28" s="15">
        <f>rail!F27+nonpt!F27+ptagfire!F27++nonroad!F27+cmv_c1c2!F27+'ptfire-rx'!F27+ptegu!F27+ptnonipm!F27+pt_oilgas!F27+np_oilgas!F27+rwc!F27+cmv_c3!F27+afdust!BB27+'onroad all'!EM27+airports!F27+'ptfire-wild'!F27+np_solvents!F27</f>
        <v>272465.39826426364</v>
      </c>
      <c r="G28" s="15">
        <f>rail!G27+nonpt!G27+ptagfire!G27++nonroad!G27+'onroad all'!DU27+cmv_c1c2!G27+'ptfire-rx'!G27+ptegu!FM27+ptnonipm!G27+pt_oilgas!G27+np_oilgas!G27+rwc!G27+cmv_c3!G27+airports!G27+'ptfire-wild'!G27+np_solvents!G27</f>
        <v>27604.68995148188</v>
      </c>
      <c r="H28" s="15">
        <f>rail!H27+nonpt!H27+ptagfire!H27++nonroad!H27+'onroad all'!EG27+cmv_c1c2!H27+'ptfire-rx'!H27+ptegu!H27+ptnonipm!H27+pt_oilgas!H27+np_oilgas!H27+rwc!H27+cmv_c3!H27+livestock!C27+airports!H27+'ptfire-wild'!H27+np_solvents!H27</f>
        <v>548942.87096883997</v>
      </c>
      <c r="I28" s="15">
        <f>rail!AK27+nonpt!BK27+ptagfire!V27+nonroad!AK27+'onroad all'!H27+cmv_c1c2!O27+'ptfire-rx'!AO27+ptegu!BM27+ptnonipm!BX27+pt_oilgas!BL27+np_oilgas!AW27+rwc!AG27+cmv_c3!O27+livestock!U27+airports!AK27+'ptfire-wild'!AM27+np_solvents!AJ27</f>
        <v>15893.252156431896</v>
      </c>
      <c r="J28" s="15">
        <f>rail!AQ27+nonpt!BQ27+ptagfire!Z27+nonroad!AP27+'onroad all'!P27+cmv_c1c2!T27+'ptfire-rx'!AS27+ptegu!BS27+ptnonipm!CD27+pt_oilgas!BR27+np_oilgas!BC27+rwc!AK27+cmv_c3!T27+livestock!X27+airports!AN27+'ptfire-wild'!AQ27+np_solvents!AN27</f>
        <v>4917.9387234683545</v>
      </c>
      <c r="K28" s="15">
        <f>rail!BJ27+nonpt!CU27+ptagfire!AJ27+nonroad!BH27+'onroad all'!BB27+cmv_c1c2!AO27+'ptfire-rx'!BE27+ptegu!CX27+ptnonipm!DP27+pt_oilgas!CV27+np_oilgas!CA27+rwc!AX27+cmv_c3!AP27+airports!BF27+'ptfire-wild'!BC27+np_solvents!BB27</f>
        <v>29986.820763463693</v>
      </c>
      <c r="L28" s="15">
        <f>rail!BY27+nonpt!DN27+ptagfire!AV27+nonroad!BT27+'onroad all'!BU27+cmv_c1c2!BF27+'ptfire-rx'!BS27+ptegu!DP27+ptnonipm!EK27+pt_oilgas!DO27+np_oilgas!CR27+rwc!BL27+cmv_c3!BF27+livestock!AP27+airports!BT27+'ptfire-wild'!BQ27+np_solvents!BN27</f>
        <v>31585.767070695725</v>
      </c>
      <c r="M28" s="15">
        <f>rail!CA27+nonpt!DQ27+nonroad!BU27+'onroad all'!BY27+cmv_c1c2!BH27+'ptfire-rx'!BV27+ptegu!DS27+ptnonipm!EN27+pt_oilgas!DR27+np_oilgas!CT27+rwc!BN27+cmv_c3!BH27+airports!BV27+'ptfire-wild'!BT27+np_solvents!BP27+ptagfire!AX27</f>
        <v>5066.1469271642081</v>
      </c>
      <c r="N28" s="15">
        <f>rail!AJ27+nonpt!BH27+nonroad!AJ27+'onroad all'!G27+cmv_c1c2!M27+'ptfire-rx'!AL27+ptegu!BK27+ptnonipm!BU27+pt_oilgas!BJ27+np_oilgas!AV27+rwc!AF27+airports!AI27+cmv_c3!M27+'ptfire-wild'!AK27</f>
        <v>4394.6156754890208</v>
      </c>
      <c r="O28" s="15">
        <f>rail!AS27+nonpt!O27+ptagfire!AA27+nonroad!AR27+'onroad all'!Y27+cmv_c1c2!V27+'ptfire-rx'!AU27+ptegu!BX27+ptnonipm!CI27+pt_oilgas!BW27+np_oilgas!BF27+rwc!AM27+airports!AP27+cmv_c3!V27+'ptfire-wild'!AS27</f>
        <v>2434.1803134134466</v>
      </c>
      <c r="P28" s="15">
        <f>rail!AA27+nonroad!AD27+'onroad all'!AJ27+'onroad all'!AK27+'onroad all'!AL27+'onroad all'!AM27+'onroad all'!AN27+'onroad all'!AO27+ptnonipm!BI27+SUM(airports!AS27:AX27)+SUM(cmv_c1c2!AC27:AH27)+SUM(cmv_c3!AC27:AH27)</f>
        <v>1271.3767808133698</v>
      </c>
      <c r="Q28" s="15">
        <f>rail!AB27+nonroad!AE27+'onroad all'!AK27+'onroad all'!AL27+'onroad all'!AM27+'onroad all'!AN27+'onroad all'!AO27+ptnonipm!BJ27+SUM(airports!AT27:AX27)+SUM(cmv_c1c2!AD27:AH27)+SUM(cmv_c3!AD27:AH27)</f>
        <v>1212.0105334517202</v>
      </c>
      <c r="R28" s="56">
        <f>rail!N27+nonpt!S27+nonroad!R27+'onroad all'!AB27+ptegu!T27+ptnonipm!T27+pt_oilgas!S27+np_oilgas!Q27+SUM(cmv_c1c2!Z27:AA27)+SUM(cmv_c3!Z27:AA27)</f>
        <v>7.1206408753499997E-2</v>
      </c>
      <c r="S28" s="56">
        <f>rail!K27+nonpt!L27+nonroad!U27+'onroad all'!M27+ptegu!L27+ptnonipm!L27+pt_oilgas!K27+np_oilgas!K27+SUM(cmv_c1c2!R27:S27)+SUM(cmv_c3!R27:S27)</f>
        <v>0.38810987070000003</v>
      </c>
      <c r="T28" s="56">
        <f>nonpt!P27+ptegu!P27+ptnonipm!P27+pt_oilgas!O27+np_oilgas!N27+rwc!M27+SUM(cmv_c1c2!W27:X27)+SUM(cmv_c3!W27:X27)</f>
        <v>0.1082273644</v>
      </c>
      <c r="U28" s="56">
        <f>rail!S27+nonpt!AH27+nonroad!T27+'onroad all'!CB27+ptegu!AH27+ptnonipm!AL27+pt_oilgas!AG27+np_oilgas!AA27+rwc!R27+SUM(cmv_c1c2!BJ27:BK27)+SUM(cmv_c3!BJ27:BK27)</f>
        <v>0.91455882119999998</v>
      </c>
      <c r="V28" s="56">
        <f>rail!Q27+nonpt!AD27+nonroad!S27+'onroad all'!BS27+'onroad all'!BT27+ptegu!AD27+ptnonipm!AH27+pt_oilgas!AC27+np_oilgas!W27+rwc!P27+SUM(cmv_c1c2!BD27:BE27)+SUM(cmv_c3!BD27:BE27)</f>
        <v>2.9676466640000001</v>
      </c>
      <c r="W28" s="56">
        <f>nonpt!CS27+ptegu!BB27+ptnonipm!Z27</f>
        <v>3.0369078978359399E-3</v>
      </c>
      <c r="X28" s="63"/>
      <c r="AA28" s="17" t="s">
        <v>194</v>
      </c>
      <c r="AB28" s="15">
        <f>B28+beis!H27</f>
        <v>1982055.4114857002</v>
      </c>
      <c r="AC28" s="15">
        <f t="shared" si="2"/>
        <v>96900.927617451613</v>
      </c>
      <c r="AD28" s="15">
        <f>D28+beis!T27</f>
        <v>106220.57298566189</v>
      </c>
      <c r="AE28" s="15">
        <f t="shared" si="3"/>
        <v>599378.72479729762</v>
      </c>
      <c r="AF28" s="15">
        <f t="shared" si="4"/>
        <v>272465.39826426364</v>
      </c>
      <c r="AG28" s="15">
        <f t="shared" si="5"/>
        <v>27604.68995148188</v>
      </c>
      <c r="AH28" s="15">
        <f>H28+beis!Z27</f>
        <v>966126.10969883995</v>
      </c>
      <c r="AI28" s="15">
        <f>I28+beis!E27</f>
        <v>25699.775088431888</v>
      </c>
      <c r="AJ28" s="15">
        <f t="shared" si="6"/>
        <v>4917.9387234683545</v>
      </c>
      <c r="AK28" s="15">
        <f>K28+beis!N27</f>
        <v>44599.566205463692</v>
      </c>
      <c r="AL28" s="15">
        <f>L28+beis!R27</f>
        <v>77371.402636895727</v>
      </c>
      <c r="AM28" s="15">
        <f t="shared" si="7"/>
        <v>5066.1469271642081</v>
      </c>
      <c r="AN28" s="15">
        <f t="shared" si="8"/>
        <v>4394.6156754890208</v>
      </c>
      <c r="AO28" s="15">
        <f t="shared" si="9"/>
        <v>2434.1803134134466</v>
      </c>
      <c r="AP28" s="15">
        <f t="shared" si="10"/>
        <v>1271.3767808133698</v>
      </c>
      <c r="AQ28" s="15">
        <f t="shared" si="11"/>
        <v>1212.0105334517202</v>
      </c>
      <c r="AR28" s="56">
        <f t="shared" si="12"/>
        <v>7.1206408753499997E-2</v>
      </c>
      <c r="AS28" s="56">
        <f t="shared" si="13"/>
        <v>0.38810987070000003</v>
      </c>
      <c r="AT28" s="56">
        <f t="shared" si="14"/>
        <v>0.1082273644</v>
      </c>
      <c r="AU28" s="56">
        <f t="shared" si="15"/>
        <v>0.91455882119999998</v>
      </c>
      <c r="AV28" s="56">
        <f t="shared" si="16"/>
        <v>2.9676466640000001</v>
      </c>
      <c r="AX28" s="17" t="s">
        <v>194</v>
      </c>
      <c r="AY28" s="15">
        <f>B28-'ptfire-rx'!B27-'ptfire-wild'!B27</f>
        <v>271375.61662470014</v>
      </c>
      <c r="AZ28" s="15">
        <f>C28-'ptfire-rx'!C27-'ptfire-wild'!C27</f>
        <v>79938.687188451615</v>
      </c>
      <c r="BA28" s="15">
        <f>D28-'ptfire-rx'!D27-'ptfire-wild'!D27</f>
        <v>68906.175389635886</v>
      </c>
      <c r="BB28" s="15">
        <f>E28-'ptfire-rx'!E27-'ptfire-wild'!E27</f>
        <v>244169.55187929759</v>
      </c>
      <c r="BC28" s="15">
        <f>F28-'ptfire-rx'!F27-'ptfire-wild'!F27</f>
        <v>51965.79042826363</v>
      </c>
      <c r="BD28" s="15">
        <f>G28-'ptfire-rx'!G27-'ptfire-wild'!G27</f>
        <v>11611.49543548188</v>
      </c>
      <c r="BE28" s="15">
        <f>H28-'ptfire-rx'!H27-'ptfire-wild'!H27</f>
        <v>92419.160359840025</v>
      </c>
      <c r="BF28" s="15">
        <f>I28-'ptfire-rx'!AO27-'ptfire-wild'!AM27</f>
        <v>1985.375024181938</v>
      </c>
      <c r="BG28" s="15">
        <f>J28-'ptfire-rx'!AS27-'ptfire-wild'!AQ27</f>
        <v>1189.2858375243377</v>
      </c>
      <c r="BH28" s="15">
        <f>K28-'ptfire-rx'!BE27-'ptfire-wild'!BC27</f>
        <v>2208.35276808856</v>
      </c>
      <c r="BI28" s="15">
        <f>L28-'ptfire-rx'!BS27-'ptfire-wild'!BQ27</f>
        <v>327.12707134345328</v>
      </c>
      <c r="BJ28" s="15">
        <f>M28-'ptfire-rx'!BV27-'ptfire-wild'!BT27</f>
        <v>333.87650072126144</v>
      </c>
      <c r="BK28" s="15">
        <f>N28-'ptfire-rx'!AL27-'ptfire-wild'!AK27</f>
        <v>143.95104120445421</v>
      </c>
      <c r="BL28" s="15">
        <f>O28-'ptfire-rx'!AU27-'ptfire-wild'!AS27</f>
        <v>184.55974463886332</v>
      </c>
      <c r="BM28" s="15">
        <f t="shared" si="17"/>
        <v>1271.3767808133698</v>
      </c>
      <c r="BN28" s="15">
        <f t="shared" si="18"/>
        <v>1212.0105334517202</v>
      </c>
      <c r="BO28" s="56">
        <f t="shared" si="19"/>
        <v>7.1206408753499997E-2</v>
      </c>
      <c r="BP28" s="56">
        <f t="shared" si="20"/>
        <v>0.38810987070000003</v>
      </c>
      <c r="BQ28" s="56">
        <f t="shared" si="21"/>
        <v>0.1082273644</v>
      </c>
      <c r="BR28" s="56">
        <f t="shared" si="22"/>
        <v>0.91455882119999998</v>
      </c>
      <c r="BS28" s="56">
        <f t="shared" si="23"/>
        <v>2.9676466640000001</v>
      </c>
    </row>
    <row r="29" spans="1:71" x14ac:dyDescent="0.3">
      <c r="A29" s="17" t="s">
        <v>195</v>
      </c>
      <c r="B29" s="15">
        <f>rail!B28+nonpt!B28+ptagfire!B28+nonroad!B28+'onroad all'!AF28+cmv_c1c2!B28+'ptfire-rx'!B28+ptegu!B28+ptnonipm!B28+pt_oilgas!B28+np_oilgas!B28+rwc!B28+cmv_c3!B28+airports!B28+'ptfire-wild'!B28+np_solvents!B28</f>
        <v>358344.10346199997</v>
      </c>
      <c r="C29" s="15">
        <f>rail!C28+nonpt!C28+ptagfire!C28++nonroad!C28+'onroad all'!BZ28+cmv_c1c2!BI28+'ptfire-rx'!C28+ptegu!C28+ptnonipm!C28+pt_oilgas!C28+np_oilgas!C28+rwc!C28+cmv_c3!BI28+livestock!B28+airports!C28+'ptfire-wild'!C28+fertilizer!B28+np_solvents!C28</f>
        <v>197244.57031674846</v>
      </c>
      <c r="D29" s="15">
        <f>rail!D28+nonpt!D28+ptagfire!D28++nonroad!D28+cmv_c1c2!D28+'ptfire-rx'!D28+ptegu!EA28+ptnonipm!D28+pt_oilgas!D28+np_oilgas!D28+rwc!D28+cmv_c3!D28+'onroad all'!EK28+airports!D28+'ptfire-wild'!D28+np_solvents!D28</f>
        <v>108558.6957966553</v>
      </c>
      <c r="E29" s="15">
        <f>rail!E28+nonpt!E28+ptagfire!E28++nonroad!E28+cmv_c1c2!E28+'ptfire-rx'!E28+ptegu!E28+ptnonipm!E28+pt_oilgas!E28+np_oilgas!E28+rwc!E28+cmv_c3!E28+afdust!BA28+'onroad all'!DD28+'onroad all'!EM28+airports!E28+'ptfire-wild'!E28+np_solvents!E28</f>
        <v>328829.64776972</v>
      </c>
      <c r="F29" s="15">
        <f>rail!F28+nonpt!F28+ptagfire!F28++nonroad!F28+cmv_c1c2!F28+'ptfire-rx'!F28+ptegu!F28+ptnonipm!F28+pt_oilgas!F28+np_oilgas!F28+rwc!F28+cmv_c3!F28+afdust!BB28+'onroad all'!EM28+airports!F28+'ptfire-wild'!F28+np_solvents!F28</f>
        <v>64804.915546797005</v>
      </c>
      <c r="G29" s="15">
        <f>rail!G28+nonpt!G28+ptagfire!G28++nonroad!G28+'onroad all'!DU28+cmv_c1c2!G28+'ptfire-rx'!G28+ptegu!FM28+ptnonipm!G28+pt_oilgas!G28+np_oilgas!G28+rwc!G28+cmv_c3!G28+airports!G28+'ptfire-wild'!G28+np_solvents!G28</f>
        <v>45924.602474560204</v>
      </c>
      <c r="H29" s="15">
        <f>rail!H28+nonpt!H28+ptagfire!H28++nonroad!H28+'onroad all'!EG28+cmv_c1c2!H28+'ptfire-rx'!H28+ptegu!H28+ptnonipm!H28+pt_oilgas!H28+np_oilgas!H28+rwc!H28+cmv_c3!H28+livestock!C28+airports!H28+'ptfire-wild'!H28+np_solvents!H28</f>
        <v>101573.36852669998</v>
      </c>
      <c r="I29" s="15">
        <f>rail!AK28+nonpt!BK28+ptagfire!V28+nonroad!AK28+'onroad all'!H28+cmv_c1c2!O28+'ptfire-rx'!AO28+ptegu!BM28+ptnonipm!BX28+pt_oilgas!BL28+np_oilgas!AW28+rwc!AG28+cmv_c3!O28+livestock!U28+airports!AK28+'ptfire-wild'!AM28+np_solvents!AJ28</f>
        <v>2184.0314791433211</v>
      </c>
      <c r="J29" s="15">
        <f>rail!AQ28+nonpt!BQ28+ptagfire!Z28+nonroad!AP28+'onroad all'!P28+cmv_c1c2!T28+'ptfire-rx'!AS28+ptegu!BS28+ptnonipm!CD28+pt_oilgas!BR28+np_oilgas!BC28+rwc!AK28+cmv_c3!T28+livestock!X28+airports!AN28+'ptfire-wild'!AQ28+np_solvents!AN28</f>
        <v>850.57344612050792</v>
      </c>
      <c r="K29" s="15">
        <f>rail!BJ28+nonpt!CU28+ptagfire!AJ28+nonroad!BH28+'onroad all'!BB28+cmv_c1c2!AO28+'ptfire-rx'!BE28+ptegu!CX28+ptnonipm!DP28+pt_oilgas!CV28+np_oilgas!CA28+rwc!AX28+cmv_c3!AP28+airports!BF28+'ptfire-wild'!BC28+np_solvents!BB28</f>
        <v>3144.3907880476409</v>
      </c>
      <c r="L29" s="15">
        <f>rail!BY28+nonpt!DN28+ptagfire!AV28+nonroad!BT28+'onroad all'!BU28+cmv_c1c2!BF28+'ptfire-rx'!BS28+ptegu!DP28+ptnonipm!EK28+pt_oilgas!DO28+np_oilgas!CR28+rwc!BL28+cmv_c3!BF28+livestock!AP28+airports!BT28+'ptfire-wild'!BQ28+np_solvents!BN28</f>
        <v>2633.7360990033658</v>
      </c>
      <c r="M29" s="15">
        <f>rail!CA28+nonpt!DQ28+nonroad!BU28+'onroad all'!BY28+cmv_c1c2!BH28+'ptfire-rx'!BV28+ptegu!DS28+ptnonipm!EN28+pt_oilgas!DR28+np_oilgas!CT28+rwc!BN28+cmv_c3!BH28+airports!BV28+'ptfire-wild'!BT28+np_solvents!BP28+ptagfire!AX28</f>
        <v>482.29162691057451</v>
      </c>
      <c r="N29" s="15">
        <f>rail!AJ28+nonpt!BH28+nonroad!AJ28+'onroad all'!G28+cmv_c1c2!M28+'ptfire-rx'!AL28+ptegu!BK28+ptnonipm!BU28+pt_oilgas!BJ28+np_oilgas!AV28+rwc!AF28+airports!AI28+cmv_c3!M28+'ptfire-wild'!AK28</f>
        <v>386.47527071969762</v>
      </c>
      <c r="O29" s="15">
        <f>rail!AS28+nonpt!O28+ptagfire!AA28+nonroad!AR28+'onroad all'!Y28+cmv_c1c2!V28+'ptfire-rx'!AU28+ptegu!BX28+ptnonipm!CI28+pt_oilgas!BW28+np_oilgas!BF28+rwc!AM28+airports!AP28+cmv_c3!V28+'ptfire-wild'!AS28</f>
        <v>268.97725134565815</v>
      </c>
      <c r="P29" s="15">
        <f>rail!AA28+nonroad!AD28+'onroad all'!AJ28+'onroad all'!AK28+'onroad all'!AL28+'onroad all'!AM28+'onroad all'!AN28+'onroad all'!AO28+ptnonipm!BI28+SUM(airports!AS28:AX28)+SUM(cmv_c1c2!AC28:AH28)+SUM(cmv_c3!AC28:AH28)</f>
        <v>2221.2930680547906</v>
      </c>
      <c r="Q29" s="15">
        <f>rail!AB28+nonroad!AE28+'onroad all'!AK28+'onroad all'!AL28+'onroad all'!AM28+'onroad all'!AN28+'onroad all'!AO28+ptnonipm!BJ28+SUM(airports!AT28:AX28)+SUM(cmv_c1c2!AD28:AH28)+SUM(cmv_c3!AD28:AH28)</f>
        <v>2129.892106590019</v>
      </c>
      <c r="R29" s="56">
        <f>rail!N28+nonpt!S28+nonroad!R28+'onroad all'!AB28+ptegu!T28+ptnonipm!T28+pt_oilgas!S28+np_oilgas!Q28+SUM(cmv_c1c2!Z28:AA28)+SUM(cmv_c3!Z28:AA28)</f>
        <v>0.6185362666516323</v>
      </c>
      <c r="S29" s="56">
        <f>rail!K28+nonpt!L28+nonroad!U28+'onroad all'!M28+ptegu!L28+ptnonipm!L28+pt_oilgas!K28+np_oilgas!K28+SUM(cmv_c1c2!R28:S28)+SUM(cmv_c3!R28:S28)</f>
        <v>0.54966715193025628</v>
      </c>
      <c r="T29" s="56">
        <f>nonpt!P28+ptegu!P28+ptnonipm!P28+pt_oilgas!O28+np_oilgas!N28+rwc!M28+SUM(cmv_c1c2!W28:X28)+SUM(cmv_c3!W28:X28)</f>
        <v>0.19818833840375444</v>
      </c>
      <c r="U29" s="56">
        <f>rail!S28+nonpt!AH28+nonroad!T28+'onroad all'!CB28+ptegu!AH28+ptnonipm!AL28+pt_oilgas!AG28+np_oilgas!AA28+rwc!R28+SUM(cmv_c1c2!BJ28:BK28)+SUM(cmv_c3!BJ28:BK28)</f>
        <v>2.3434203677020817</v>
      </c>
      <c r="V29" s="56">
        <f>rail!Q28+nonpt!AD28+nonroad!S28+'onroad all'!BS28+'onroad all'!BT28+ptegu!AD28+ptnonipm!AH28+pt_oilgas!AC28+np_oilgas!W28+rwc!P28+SUM(cmv_c1c2!BD28:BE28)+SUM(cmv_c3!BD28:BE28)</f>
        <v>8.1113318279050421</v>
      </c>
      <c r="W29" s="56">
        <f>nonpt!CS28+ptegu!BB28+ptnonipm!Z28</f>
        <v>1.2560946914645719</v>
      </c>
      <c r="X29" s="63" t="s">
        <v>170</v>
      </c>
      <c r="AA29" s="17" t="s">
        <v>195</v>
      </c>
      <c r="AB29" s="15">
        <f>B29+beis!H28</f>
        <v>414495.64865299989</v>
      </c>
      <c r="AC29" s="15">
        <f t="shared" si="2"/>
        <v>197244.57031674846</v>
      </c>
      <c r="AD29" s="15">
        <f>D29+beis!T28</f>
        <v>143660.86013045529</v>
      </c>
      <c r="AE29" s="15">
        <f t="shared" si="3"/>
        <v>328829.64776972</v>
      </c>
      <c r="AF29" s="15">
        <f t="shared" si="4"/>
        <v>64804.915546797005</v>
      </c>
      <c r="AG29" s="15">
        <f t="shared" si="5"/>
        <v>45924.602474560204</v>
      </c>
      <c r="AH29" s="15">
        <f>H29+beis!Z28</f>
        <v>399210.50876869995</v>
      </c>
      <c r="AI29" s="15">
        <f>I29+beis!E28</f>
        <v>8355.2072735433103</v>
      </c>
      <c r="AJ29" s="15">
        <f t="shared" si="6"/>
        <v>850.57344612050792</v>
      </c>
      <c r="AK29" s="15">
        <f>K29+beis!N28</f>
        <v>11833.69761894763</v>
      </c>
      <c r="AL29" s="15">
        <f>L29+beis!R28</f>
        <v>39683.995458423364</v>
      </c>
      <c r="AM29" s="15">
        <f t="shared" si="7"/>
        <v>482.29162691057451</v>
      </c>
      <c r="AN29" s="15">
        <f t="shared" si="8"/>
        <v>386.47527071969762</v>
      </c>
      <c r="AO29" s="15">
        <f t="shared" si="9"/>
        <v>268.97725134565815</v>
      </c>
      <c r="AP29" s="15">
        <f t="shared" si="10"/>
        <v>2221.2930680547906</v>
      </c>
      <c r="AQ29" s="15">
        <f t="shared" si="11"/>
        <v>2129.892106590019</v>
      </c>
      <c r="AR29" s="56">
        <f t="shared" si="12"/>
        <v>0.6185362666516323</v>
      </c>
      <c r="AS29" s="56">
        <f t="shared" si="13"/>
        <v>0.54966715193025628</v>
      </c>
      <c r="AT29" s="56">
        <f t="shared" si="14"/>
        <v>0.19818833840375444</v>
      </c>
      <c r="AU29" s="56">
        <f t="shared" si="15"/>
        <v>2.3434203677020817</v>
      </c>
      <c r="AV29" s="56">
        <f t="shared" si="16"/>
        <v>8.1113318279050421</v>
      </c>
      <c r="AX29" s="17" t="s">
        <v>195</v>
      </c>
      <c r="AY29" s="15">
        <f>B29-'ptfire-rx'!B28-'ptfire-wild'!B28</f>
        <v>281149.98405899998</v>
      </c>
      <c r="AZ29" s="15">
        <f>C29-'ptfire-rx'!C28-'ptfire-wild'!C28</f>
        <v>196346.11150674848</v>
      </c>
      <c r="BA29" s="15">
        <f>D29-'ptfire-rx'!D28-'ptfire-wild'!D28</f>
        <v>107605.21908565531</v>
      </c>
      <c r="BB29" s="15">
        <f>E29-'ptfire-rx'!E28-'ptfire-wild'!E28</f>
        <v>317873.99168372003</v>
      </c>
      <c r="BC29" s="15">
        <f>F29-'ptfire-rx'!F28-'ptfire-wild'!F28</f>
        <v>54280.76320179701</v>
      </c>
      <c r="BD29" s="15">
        <f>G29-'ptfire-rx'!G28-'ptfire-wild'!G28</f>
        <v>44933.572592560209</v>
      </c>
      <c r="BE29" s="15">
        <f>H29-'ptfire-rx'!H28-'ptfire-wild'!H28</f>
        <v>86457.053375699994</v>
      </c>
      <c r="BF29" s="15">
        <f>I29-'ptfire-rx'!AO28-'ptfire-wild'!AM28</f>
        <v>1264.5738887440398</v>
      </c>
      <c r="BG29" s="15">
        <f>J29-'ptfire-rx'!AS28-'ptfire-wild'!AQ28</f>
        <v>604.07004424040497</v>
      </c>
      <c r="BH29" s="15">
        <f>K29-'ptfire-rx'!BE28-'ptfire-wild'!BC28</f>
        <v>1307.9404671221669</v>
      </c>
      <c r="BI29" s="15">
        <f>L29-'ptfire-rx'!BS28-'ptfire-wild'!BQ28</f>
        <v>567.20955825243891</v>
      </c>
      <c r="BJ29" s="15">
        <f>M29-'ptfire-rx'!BV28-'ptfire-wild'!BT28</f>
        <v>197.2151035251409</v>
      </c>
      <c r="BK29" s="15">
        <f>N29-'ptfire-rx'!AL28-'ptfire-wild'!AK28</f>
        <v>105.46146802790703</v>
      </c>
      <c r="BL29" s="15">
        <f>O29-'ptfire-rx'!AU28-'ptfire-wild'!AS28</f>
        <v>120.25342698298616</v>
      </c>
      <c r="BM29" s="15">
        <f t="shared" si="17"/>
        <v>2221.2930680547906</v>
      </c>
      <c r="BN29" s="15">
        <f t="shared" si="18"/>
        <v>2129.892106590019</v>
      </c>
      <c r="BO29" s="56">
        <f t="shared" si="19"/>
        <v>0.6185362666516323</v>
      </c>
      <c r="BP29" s="56">
        <f t="shared" si="20"/>
        <v>0.54966715193025628</v>
      </c>
      <c r="BQ29" s="56">
        <f t="shared" si="21"/>
        <v>0.19818833840375444</v>
      </c>
      <c r="BR29" s="56">
        <f t="shared" si="22"/>
        <v>2.3434203677020817</v>
      </c>
      <c r="BS29" s="56">
        <f t="shared" si="23"/>
        <v>8.1113318279050421</v>
      </c>
    </row>
    <row r="30" spans="1:71" x14ac:dyDescent="0.3">
      <c r="A30" s="17" t="s">
        <v>196</v>
      </c>
      <c r="B30" s="15">
        <f>rail!B29+nonpt!B29+ptagfire!B29+nonroad!B29+'onroad all'!AF29+cmv_c1c2!B29+'ptfire-rx'!B29+ptegu!B29+ptnonipm!B29+pt_oilgas!B29+np_oilgas!B29+rwc!B29+cmv_c3!B29+airports!B29+'ptfire-wild'!B29+np_solvents!B29</f>
        <v>339375.42066305492</v>
      </c>
      <c r="C30" s="15">
        <f>rail!C29+nonpt!C29+ptagfire!C29++nonroad!C29+'onroad all'!BZ29+cmv_c1c2!BI29+'ptfire-rx'!C29+ptegu!C29+ptnonipm!C29+pt_oilgas!C29+np_oilgas!C29+rwc!C29+cmv_c3!BI29+livestock!B29+airports!C29+'ptfire-wild'!C29+fertilizer!B29+np_solvents!C29</f>
        <v>22428.355000546399</v>
      </c>
      <c r="D30" s="15">
        <f>rail!D29+nonpt!D29+ptagfire!D29++nonroad!D29+cmv_c1c2!D29+'ptfire-rx'!D29+ptegu!EA29+ptnonipm!D29+pt_oilgas!D29+np_oilgas!D29+rwc!D29+cmv_c3!D29+'onroad all'!EK29+airports!D29+'ptfire-wild'!D29+np_solvents!D29</f>
        <v>54098.474728484005</v>
      </c>
      <c r="E30" s="15">
        <f>rail!E29+nonpt!E29+ptagfire!E29++nonroad!E29+cmv_c1c2!E29+'ptfire-rx'!E29+ptegu!E29+ptnonipm!E29+pt_oilgas!E29+np_oilgas!E29+rwc!E29+cmv_c3!E29+afdust!BA29+'onroad all'!DD29+'onroad all'!EM29+airports!E29+'ptfire-wild'!E29+np_solvents!E29</f>
        <v>106728.91033190778</v>
      </c>
      <c r="F30" s="15">
        <f>rail!F29+nonpt!F29+ptagfire!F29++nonroad!F29+cmv_c1c2!F29+'ptfire-rx'!F29+ptegu!F29+ptnonipm!F29+pt_oilgas!F29+np_oilgas!F29+rwc!F29+cmv_c3!F29+afdust!BB29+'onroad all'!EM29+airports!F29+'ptfire-wild'!F29+np_solvents!F29</f>
        <v>26155.308487023369</v>
      </c>
      <c r="G30" s="15">
        <f>rail!G29+nonpt!G29+ptagfire!G29++nonroad!G29+'onroad all'!DU29+cmv_c1c2!G29+'ptfire-rx'!G29+ptegu!FM29+ptnonipm!G29+pt_oilgas!G29+np_oilgas!G29+rwc!G29+cmv_c3!G29+airports!G29+'ptfire-wild'!G29+np_solvents!G29</f>
        <v>4936.5608517047685</v>
      </c>
      <c r="H30" s="15">
        <f>rail!H29+nonpt!H29+ptagfire!H29++nonroad!H29+'onroad all'!EG29+cmv_c1c2!H29+'ptfire-rx'!H29+ptegu!H29+ptnonipm!H29+pt_oilgas!H29+np_oilgas!H29+rwc!H29+cmv_c3!H29+livestock!C29+airports!H29+'ptfire-wild'!H29+np_solvents!H29</f>
        <v>70180.768374484993</v>
      </c>
      <c r="I30" s="15">
        <f>rail!AK29+nonpt!BK29+ptagfire!V29+nonroad!AK29+'onroad all'!H29+cmv_c1c2!O29+'ptfire-rx'!AO29+ptegu!BM29+ptnonipm!BX29+pt_oilgas!BL29+np_oilgas!AW29+rwc!AG29+cmv_c3!O29+livestock!U29+airports!AK29+'ptfire-wild'!AM29+np_solvents!AJ29</f>
        <v>822.1869492089736</v>
      </c>
      <c r="J30" s="15">
        <f>rail!AQ29+nonpt!BQ29+ptagfire!Z29+nonroad!AP29+'onroad all'!P29+cmv_c1c2!T29+'ptfire-rx'!AS29+ptegu!BS29+ptnonipm!CD29+pt_oilgas!BR29+np_oilgas!BC29+rwc!AK29+cmv_c3!T29+livestock!X29+airports!AN29+'ptfire-wild'!AQ29+np_solvents!AN29</f>
        <v>632.24684653449026</v>
      </c>
      <c r="K30" s="15">
        <f>rail!BJ29+nonpt!CU29+ptagfire!AJ29+nonroad!BH29+'onroad all'!BB29+cmv_c1c2!AO29+'ptfire-rx'!BE29+ptegu!CX29+ptnonipm!DP29+pt_oilgas!CV29+np_oilgas!CA29+rwc!AX29+cmv_c3!AP29+airports!BF29+'ptfire-wild'!BC29+np_solvents!BB29</f>
        <v>1228.2397668817791</v>
      </c>
      <c r="L30" s="15">
        <f>rail!BY29+nonpt!DN29+ptagfire!AV29+nonroad!BT29+'onroad all'!BU29+cmv_c1c2!BF29+'ptfire-rx'!BS29+ptegu!DP29+ptnonipm!EK29+pt_oilgas!DO29+np_oilgas!CR29+rwc!BL29+cmv_c3!BF29+livestock!AP29+airports!BT29+'ptfire-wild'!BQ29+np_solvents!BN29</f>
        <v>778.21700120067692</v>
      </c>
      <c r="M30" s="15">
        <f>rail!CA29+nonpt!DQ29+nonroad!BU29+'onroad all'!BY29+cmv_c1c2!BH29+'ptfire-rx'!BV29+ptegu!DS29+ptnonipm!EN29+pt_oilgas!DR29+np_oilgas!CT29+rwc!BN29+cmv_c3!BH29+airports!BV29+'ptfire-wild'!BT29+np_solvents!BP29+ptagfire!AX29</f>
        <v>263.853467511622</v>
      </c>
      <c r="N30" s="15">
        <f>rail!AJ29+nonpt!BH29+nonroad!AJ29+'onroad all'!G29+cmv_c1c2!M29+'ptfire-rx'!AL29+ptegu!BK29+ptnonipm!BU29+pt_oilgas!BJ29+np_oilgas!AV29+rwc!AF29+airports!AI29+cmv_c3!M29+'ptfire-wild'!AK29</f>
        <v>143.88393429409734</v>
      </c>
      <c r="O30" s="15">
        <f>rail!AS29+nonpt!O29+ptagfire!AA29+nonroad!AR29+'onroad all'!Y29+cmv_c1c2!V29+'ptfire-rx'!AU29+ptegu!BX29+ptnonipm!CI29+pt_oilgas!BW29+np_oilgas!BF29+rwc!AM29+airports!AP29+cmv_c3!V29+'ptfire-wild'!AS29</f>
        <v>141.945940604942</v>
      </c>
      <c r="P30" s="15">
        <f>rail!AA29+nonroad!AD29+'onroad all'!AJ29+'onroad all'!AK29+'onroad all'!AL29+'onroad all'!AM29+'onroad all'!AN29+'onroad all'!AO29+ptnonipm!BI29+SUM(airports!AS29:AX29)+SUM(cmv_c1c2!AC29:AH29)+SUM(cmv_c3!AC29:AH29)</f>
        <v>1197.7219257726119</v>
      </c>
      <c r="Q30" s="15">
        <f>rail!AB29+nonroad!AE29+'onroad all'!AK29+'onroad all'!AL29+'onroad all'!AM29+'onroad all'!AN29+'onroad all'!AO29+ptnonipm!BJ29+SUM(airports!AT29:AX29)+SUM(cmv_c1c2!AD29:AH29)+SUM(cmv_c3!AD29:AH29)</f>
        <v>1142.8023022621232</v>
      </c>
      <c r="R30" s="56">
        <f>rail!N29+nonpt!S29+nonroad!R29+'onroad all'!AB29+ptegu!T29+ptnonipm!T29+pt_oilgas!S29+np_oilgas!Q29+SUM(cmv_c1c2!Z29:AA29)+SUM(cmv_c3!Z29:AA29)</f>
        <v>0.14765661489685999</v>
      </c>
      <c r="S30" s="56">
        <f>rail!K29+nonpt!L29+nonroad!U29+'onroad all'!M29+ptegu!L29+ptnonipm!L29+pt_oilgas!K29+np_oilgas!K29+SUM(cmv_c1c2!R29:S29)+SUM(cmv_c3!R29:S29)</f>
        <v>7.7137183983224</v>
      </c>
      <c r="T30" s="56">
        <f>nonpt!P29+ptegu!P29+ptnonipm!P29+pt_oilgas!O29+np_oilgas!N29+rwc!M29+SUM(cmv_c1c2!W29:X29)+SUM(cmv_c3!W29:X29)</f>
        <v>0.18445823767240002</v>
      </c>
      <c r="U30" s="56">
        <f>rail!S29+nonpt!AH29+nonroad!T29+'onroad all'!CB29+ptegu!AH29+ptnonipm!AL29+pt_oilgas!AG29+np_oilgas!AA29+rwc!R29+SUM(cmv_c1c2!BJ29:BK29)+SUM(cmv_c3!BJ29:BK29)</f>
        <v>1.7590618334400001</v>
      </c>
      <c r="V30" s="56">
        <f>rail!Q29+nonpt!AD29+nonroad!S29+'onroad all'!BS29+'onroad all'!BT29+ptegu!AD29+ptnonipm!AH29+pt_oilgas!AC29+np_oilgas!W29+rwc!P29+SUM(cmv_c1c2!BD29:BE29)+SUM(cmv_c3!BD29:BE29)</f>
        <v>33.9779648146082</v>
      </c>
      <c r="W30" s="56">
        <f>nonpt!CS29+ptegu!BB29+ptnonipm!Z29</f>
        <v>5.3514551419863596E-2</v>
      </c>
      <c r="X30" s="63"/>
      <c r="AA30" s="17" t="s">
        <v>196</v>
      </c>
      <c r="AB30" s="15">
        <f>B30+beis!H29</f>
        <v>386374.6539430549</v>
      </c>
      <c r="AC30" s="15">
        <f t="shared" si="2"/>
        <v>22428.355000546399</v>
      </c>
      <c r="AD30" s="15">
        <f>D30+beis!T29</f>
        <v>68607.488398484013</v>
      </c>
      <c r="AE30" s="15">
        <f t="shared" si="3"/>
        <v>106728.91033190778</v>
      </c>
      <c r="AF30" s="15">
        <f t="shared" si="4"/>
        <v>26155.308487023369</v>
      </c>
      <c r="AG30" s="15">
        <f t="shared" si="5"/>
        <v>4936.5608517047685</v>
      </c>
      <c r="AH30" s="15">
        <f>H30+beis!Z29</f>
        <v>273430.07587448496</v>
      </c>
      <c r="AI30" s="15">
        <f>I30+beis!E29</f>
        <v>5823.6385532089735</v>
      </c>
      <c r="AJ30" s="15">
        <f t="shared" si="6"/>
        <v>632.24684653449026</v>
      </c>
      <c r="AK30" s="15">
        <f>K30+beis!N29</f>
        <v>8059.4511408817698</v>
      </c>
      <c r="AL30" s="15">
        <f>L30+beis!R29</f>
        <v>31480.533276200676</v>
      </c>
      <c r="AM30" s="15">
        <f t="shared" si="7"/>
        <v>263.853467511622</v>
      </c>
      <c r="AN30" s="15">
        <f t="shared" si="8"/>
        <v>143.88393429409734</v>
      </c>
      <c r="AO30" s="15">
        <f t="shared" si="9"/>
        <v>141.945940604942</v>
      </c>
      <c r="AP30" s="15">
        <f t="shared" si="10"/>
        <v>1197.7219257726119</v>
      </c>
      <c r="AQ30" s="15">
        <f t="shared" si="11"/>
        <v>1142.8023022621232</v>
      </c>
      <c r="AR30" s="56">
        <f t="shared" si="12"/>
        <v>0.14765661489685999</v>
      </c>
      <c r="AS30" s="56">
        <f t="shared" si="13"/>
        <v>7.7137183983224</v>
      </c>
      <c r="AT30" s="56">
        <f t="shared" si="14"/>
        <v>0.18445823767240002</v>
      </c>
      <c r="AU30" s="56">
        <f t="shared" si="15"/>
        <v>1.7590618334400001</v>
      </c>
      <c r="AV30" s="56">
        <f t="shared" si="16"/>
        <v>33.9779648146082</v>
      </c>
      <c r="AX30" s="17" t="s">
        <v>196</v>
      </c>
      <c r="AY30" s="15">
        <f>B30-'ptfire-rx'!B29-'ptfire-wild'!B29</f>
        <v>300495.42641705496</v>
      </c>
      <c r="AZ30" s="15">
        <f>C30-'ptfire-rx'!C29-'ptfire-wild'!C29</f>
        <v>21976.142007546401</v>
      </c>
      <c r="BA30" s="15">
        <f>D30-'ptfire-rx'!D29-'ptfire-wild'!D29</f>
        <v>53549.200032484005</v>
      </c>
      <c r="BB30" s="15">
        <f>E30-'ptfire-rx'!E29-'ptfire-wild'!E29</f>
        <v>97217.229922907776</v>
      </c>
      <c r="BC30" s="15">
        <f>F30-'ptfire-rx'!F29-'ptfire-wild'!F29</f>
        <v>20660.995180023368</v>
      </c>
      <c r="BD30" s="15">
        <f>G30-'ptfire-rx'!G29-'ptfire-wild'!G29</f>
        <v>4487.1861957047686</v>
      </c>
      <c r="BE30" s="15">
        <f>H30-'ptfire-rx'!H29-'ptfire-wild'!H29</f>
        <v>58006.021348484988</v>
      </c>
      <c r="BF30" s="15">
        <f>I30-'ptfire-rx'!AO29-'ptfire-wild'!AM29</f>
        <v>508.10101896754185</v>
      </c>
      <c r="BG30" s="15">
        <f>J30-'ptfire-rx'!AS29-'ptfire-wild'!AQ29</f>
        <v>547.91586812558467</v>
      </c>
      <c r="BH30" s="15">
        <f>K30-'ptfire-rx'!BE29-'ptfire-wild'!BC29</f>
        <v>757.48568269518887</v>
      </c>
      <c r="BI30" s="15">
        <f>L30-'ptfire-rx'!BS29-'ptfire-wild'!BQ29</f>
        <v>346.44126744581501</v>
      </c>
      <c r="BJ30" s="15">
        <f>M30-'ptfire-rx'!BV29-'ptfire-wild'!BT29</f>
        <v>152.89678817132031</v>
      </c>
      <c r="BK30" s="15">
        <f>N30-'ptfire-rx'!AL29-'ptfire-wild'!AK29</f>
        <v>47.934043981435721</v>
      </c>
      <c r="BL30" s="15">
        <f>O30-'ptfire-rx'!AU29-'ptfire-wild'!AS29</f>
        <v>90.972569687899096</v>
      </c>
      <c r="BM30" s="15">
        <f t="shared" si="17"/>
        <v>1197.7219257726119</v>
      </c>
      <c r="BN30" s="15">
        <f t="shared" si="18"/>
        <v>1142.8023022621232</v>
      </c>
      <c r="BO30" s="56">
        <f t="shared" si="19"/>
        <v>0.14765661489685999</v>
      </c>
      <c r="BP30" s="56">
        <f t="shared" si="20"/>
        <v>7.7137183983224</v>
      </c>
      <c r="BQ30" s="56">
        <f t="shared" si="21"/>
        <v>0.18445823767240002</v>
      </c>
      <c r="BR30" s="56">
        <f t="shared" si="22"/>
        <v>1.7590618334400001</v>
      </c>
      <c r="BS30" s="56">
        <f t="shared" si="23"/>
        <v>33.9779648146082</v>
      </c>
    </row>
    <row r="31" spans="1:71" x14ac:dyDescent="0.3">
      <c r="A31" s="17" t="s">
        <v>197</v>
      </c>
      <c r="B31" s="15">
        <f>rail!B30+nonpt!B30+ptagfire!B30+nonroad!B30+'onroad all'!AF30+cmv_c1c2!B30+'ptfire-rx'!B30+ptegu!B30+ptnonipm!B30+pt_oilgas!B30+np_oilgas!B30+rwc!B30+cmv_c3!B30+airports!B30+'ptfire-wild'!B30+np_solvents!B30</f>
        <v>224800.339744158</v>
      </c>
      <c r="C31" s="15">
        <f>rail!C30+nonpt!C30+ptagfire!C30++nonroad!C30+'onroad all'!BZ30+cmv_c1c2!BI30+'ptfire-rx'!C30+ptegu!C30+ptnonipm!C30+pt_oilgas!C30+np_oilgas!C30+rwc!C30+cmv_c3!BI30+livestock!B30+airports!C30+'ptfire-wild'!C30+fertilizer!B30+np_solvents!C30</f>
        <v>3470.3267419927506</v>
      </c>
      <c r="D31" s="15">
        <f>rail!D30+nonpt!D30+ptagfire!D30++nonroad!D30+cmv_c1c2!D30+'ptfire-rx'!D30+ptegu!EA30+ptnonipm!D30+pt_oilgas!D30+np_oilgas!D30+rwc!D30+cmv_c3!D30+'onroad all'!EK30+airports!D30+'ptfire-wild'!D30+np_solvents!D30</f>
        <v>19619.75041476448</v>
      </c>
      <c r="E31" s="15">
        <f>rail!E30+nonpt!E30+ptagfire!E30++nonroad!E30+cmv_c1c2!E30+'ptfire-rx'!E30+ptegu!E30+ptnonipm!E30+pt_oilgas!E30+np_oilgas!E30+rwc!E30+cmv_c3!E30+afdust!BA30+'onroad all'!DD30+'onroad all'!EM30+airports!E30+'ptfire-wild'!E30+np_solvents!E30</f>
        <v>19793.072926169552</v>
      </c>
      <c r="F31" s="15">
        <f>rail!F30+nonpt!F30+ptagfire!F30++nonroad!F30+cmv_c1c2!F30+'ptfire-rx'!F30+ptegu!F30+ptnonipm!F30+pt_oilgas!F30+np_oilgas!F30+rwc!F30+cmv_c3!F30+afdust!BB30+'onroad all'!EM30+airports!F30+'ptfire-wild'!F30+np_solvents!F30</f>
        <v>16342.667019196304</v>
      </c>
      <c r="G31" s="15">
        <f>rail!G30+nonpt!G30+ptagfire!G30++nonroad!G30+'onroad all'!DU30+cmv_c1c2!G30+'ptfire-rx'!G30+ptegu!FM30+ptnonipm!G30+pt_oilgas!G30+np_oilgas!G30+rwc!G30+cmv_c3!G30+airports!G30+'ptfire-wild'!G30+np_solvents!G30</f>
        <v>1504.8739989388223</v>
      </c>
      <c r="H31" s="15">
        <f>rail!H30+nonpt!H30+ptagfire!H30++nonroad!H30+'onroad all'!EG30+cmv_c1c2!H30+'ptfire-rx'!H30+ptegu!H30+ptnonipm!H30+pt_oilgas!H30+np_oilgas!H30+rwc!H30+cmv_c3!H30+livestock!C30+airports!H30+'ptfire-wild'!H30+np_solvents!H30</f>
        <v>36585.571972986996</v>
      </c>
      <c r="I31" s="15">
        <f>rail!AK30+nonpt!BK30+ptagfire!V30+nonroad!AK30+'onroad all'!H30+cmv_c1c2!O30+'ptfire-rx'!AO30+ptegu!BM30+ptnonipm!BX30+pt_oilgas!BL30+np_oilgas!AW30+rwc!AG30+cmv_c3!O30+livestock!U30+airports!AK30+'ptfire-wild'!AM30+np_solvents!AJ30</f>
        <v>1422.6633774159541</v>
      </c>
      <c r="J31" s="15">
        <f>rail!AQ30+nonpt!BQ30+ptagfire!Z30+nonroad!AP30+'onroad all'!P30+cmv_c1c2!T30+'ptfire-rx'!AS30+ptegu!BS30+ptnonipm!CD30+pt_oilgas!BR30+np_oilgas!BC30+rwc!AK30+cmv_c3!T30+livestock!X30+airports!AN30+'ptfire-wild'!AQ30+np_solvents!AN30</f>
        <v>608.41248103118835</v>
      </c>
      <c r="K31" s="15">
        <f>rail!BJ30+nonpt!CU30+ptagfire!AJ30+nonroad!BH30+'onroad all'!BB30+cmv_c1c2!AO30+'ptfire-rx'!BE30+ptegu!CX30+ptnonipm!DP30+pt_oilgas!CV30+np_oilgas!CA30+rwc!AX30+cmv_c3!AP30+airports!BF30+'ptfire-wild'!BC30+np_solvents!BB30</f>
        <v>1119.5135436139526</v>
      </c>
      <c r="L31" s="15">
        <f>rail!BY30+nonpt!DN30+ptagfire!AV30+nonroad!BT30+'onroad all'!BU30+cmv_c1c2!BF30+'ptfire-rx'!BS30+ptegu!DP30+ptnonipm!EK30+pt_oilgas!DO30+np_oilgas!CR30+rwc!BL30+cmv_c3!BF30+livestock!AP30+airports!BT30+'ptfire-wild'!BQ30+np_solvents!BN30</f>
        <v>131.98527317600656</v>
      </c>
      <c r="M31" s="15">
        <f>rail!CA30+nonpt!DQ30+nonroad!BU30+'onroad all'!BY30+cmv_c1c2!BH30+'ptfire-rx'!BV30+ptegu!DS30+ptnonipm!EN30+pt_oilgas!DR30+np_oilgas!CT30+rwc!BN30+cmv_c3!BH30+airports!BV30+'ptfire-wild'!BT30+np_solvents!BP30+ptagfire!AX30</f>
        <v>228.62315147403456</v>
      </c>
      <c r="N31" s="15">
        <f>rail!AJ30+nonpt!BH30+nonroad!AJ30+'onroad all'!G30+cmv_c1c2!M30+'ptfire-rx'!AL30+ptegu!BK30+ptnonipm!BU30+pt_oilgas!BJ30+np_oilgas!AV30+rwc!AF30+airports!AI30+cmv_c3!M30+'ptfire-wild'!AK30</f>
        <v>65.64311906347406</v>
      </c>
      <c r="O31" s="15">
        <f>rail!AS30+nonpt!O30+ptagfire!AA30+nonroad!AR30+'onroad all'!Y30+cmv_c1c2!V30+'ptfire-rx'!AU30+ptegu!BX30+ptnonipm!CI30+pt_oilgas!BW30+np_oilgas!BF30+rwc!AM30+airports!AP30+cmv_c3!V30+'ptfire-wild'!AS30</f>
        <v>145.61479774242198</v>
      </c>
      <c r="P31" s="15">
        <f>rail!AA30+nonroad!AD30+'onroad all'!AJ30+'onroad all'!AK30+'onroad all'!AL30+'onroad all'!AM30+'onroad all'!AN30+'onroad all'!AO30+ptnonipm!BI30+SUM(airports!AS30:AX30)+SUM(cmv_c1c2!AC30:AH30)+SUM(cmv_c3!AC30:AH30)</f>
        <v>265.61657371400406</v>
      </c>
      <c r="Q31" s="15">
        <f>rail!AB30+nonroad!AE30+'onroad all'!AK30+'onroad all'!AL30+'onroad all'!AM30+'onroad all'!AN30+'onroad all'!AO30+ptnonipm!BJ30+SUM(airports!AT30:AX30)+SUM(cmv_c1c2!AD30:AH30)+SUM(cmv_c3!AD30:AH30)</f>
        <v>251.18703883922626</v>
      </c>
      <c r="R31" s="56">
        <f>rail!N30+nonpt!S30+nonroad!R30+'onroad all'!AB30+ptegu!T30+ptnonipm!T30+pt_oilgas!S30+np_oilgas!Q30+SUM(cmv_c1c2!Z30:AA30)+SUM(cmv_c3!Z30:AA30)</f>
        <v>4.0188519653730603E-2</v>
      </c>
      <c r="S31" s="56">
        <f>rail!K30+nonpt!L30+nonroad!U30+'onroad all'!M30+ptegu!L30+ptnonipm!L30+pt_oilgas!K30+np_oilgas!K30+SUM(cmv_c1c2!R30:S30)+SUM(cmv_c3!R30:S30)</f>
        <v>0.1677649599158573</v>
      </c>
      <c r="T31" s="56">
        <f>nonpt!P30+ptegu!P30+ptnonipm!P30+pt_oilgas!O30+np_oilgas!N30+rwc!M30+SUM(cmv_c1c2!W30:X30)+SUM(cmv_c3!W30:X30)</f>
        <v>7.228952306877319E-2</v>
      </c>
      <c r="U31" s="56">
        <f>rail!S30+nonpt!AH30+nonroad!T30+'onroad all'!CB30+ptegu!AH30+ptnonipm!AL30+pt_oilgas!AG30+np_oilgas!AA30+rwc!R30+SUM(cmv_c1c2!BJ30:BK30)+SUM(cmv_c3!BJ30:BK30)</f>
        <v>1.3705954551356108</v>
      </c>
      <c r="V31" s="56">
        <f>rail!Q30+nonpt!AD30+nonroad!S30+'onroad all'!BS30+'onroad all'!BT30+ptegu!AD30+ptnonipm!AH30+pt_oilgas!AC30+np_oilgas!W30+rwc!P30+SUM(cmv_c1c2!BD30:BE30)+SUM(cmv_c3!BD30:BE30)</f>
        <v>2.2432455264793423</v>
      </c>
      <c r="W31" s="56">
        <f>nonpt!CS30+ptegu!BB30+ptnonipm!Z30</f>
        <v>4.10230183231534E-3</v>
      </c>
      <c r="X31" s="63" t="s">
        <v>170</v>
      </c>
      <c r="AA31" s="17" t="s">
        <v>197</v>
      </c>
      <c r="AB31" s="15">
        <f>B31+beis!H30</f>
        <v>235164.94047415789</v>
      </c>
      <c r="AC31" s="15">
        <f t="shared" si="2"/>
        <v>3470.3267419927506</v>
      </c>
      <c r="AD31" s="15">
        <f>D31+beis!T30</f>
        <v>20273.869860831477</v>
      </c>
      <c r="AE31" s="15">
        <f t="shared" si="3"/>
        <v>19793.072926169552</v>
      </c>
      <c r="AF31" s="15">
        <f t="shared" si="4"/>
        <v>16342.667019196304</v>
      </c>
      <c r="AG31" s="15">
        <f t="shared" si="5"/>
        <v>1504.8739989388223</v>
      </c>
      <c r="AH31" s="15">
        <f>H31+beis!Z30</f>
        <v>112117.69557298691</v>
      </c>
      <c r="AI31" s="15">
        <f>I31+beis!E30</f>
        <v>2546.5304954159537</v>
      </c>
      <c r="AJ31" s="15">
        <f t="shared" si="6"/>
        <v>608.41248103118835</v>
      </c>
      <c r="AK31" s="15">
        <f>K31+beis!N30</f>
        <v>2597.7797536139524</v>
      </c>
      <c r="AL31" s="15">
        <f>L31+beis!R30</f>
        <v>4778.8731101760068</v>
      </c>
      <c r="AM31" s="15">
        <f t="shared" si="7"/>
        <v>228.62315147403456</v>
      </c>
      <c r="AN31" s="15">
        <f t="shared" si="8"/>
        <v>65.64311906347406</v>
      </c>
      <c r="AO31" s="15">
        <f t="shared" si="9"/>
        <v>145.61479774242198</v>
      </c>
      <c r="AP31" s="15">
        <f t="shared" si="10"/>
        <v>265.61657371400406</v>
      </c>
      <c r="AQ31" s="15">
        <f t="shared" si="11"/>
        <v>251.18703883922626</v>
      </c>
      <c r="AR31" s="56">
        <f t="shared" si="12"/>
        <v>4.0188519653730603E-2</v>
      </c>
      <c r="AS31" s="56">
        <f t="shared" si="13"/>
        <v>0.1677649599158573</v>
      </c>
      <c r="AT31" s="56">
        <f t="shared" si="14"/>
        <v>7.228952306877319E-2</v>
      </c>
      <c r="AU31" s="56">
        <f t="shared" si="15"/>
        <v>1.3705954551356108</v>
      </c>
      <c r="AV31" s="56">
        <f t="shared" si="16"/>
        <v>2.2432455264793423</v>
      </c>
      <c r="AX31" s="17" t="s">
        <v>197</v>
      </c>
      <c r="AY31" s="15">
        <f>B31-'ptfire-rx'!B30-'ptfire-wild'!B30</f>
        <v>223850.04958915801</v>
      </c>
      <c r="AZ31" s="15">
        <f>C31-'ptfire-rx'!C30-'ptfire-wild'!C30</f>
        <v>3463.1934139927507</v>
      </c>
      <c r="BA31" s="15">
        <f>D31-'ptfire-rx'!D30-'ptfire-wild'!D30</f>
        <v>19606.179397764477</v>
      </c>
      <c r="BB31" s="15">
        <f>E31-'ptfire-rx'!E30-'ptfire-wild'!E30</f>
        <v>19639.576436169551</v>
      </c>
      <c r="BC31" s="15">
        <f>F31-'ptfire-rx'!F30-'ptfire-wild'!F30</f>
        <v>16209.051856196304</v>
      </c>
      <c r="BD31" s="15">
        <f>G31-'ptfire-rx'!G30-'ptfire-wild'!G30</f>
        <v>1497.2439099388223</v>
      </c>
      <c r="BE31" s="15">
        <f>H31-'ptfire-rx'!H30-'ptfire-wild'!H30</f>
        <v>36411.559978986996</v>
      </c>
      <c r="BF31" s="15">
        <f>I31-'ptfire-rx'!AO30-'ptfire-wild'!AM30</f>
        <v>1417.1316502720244</v>
      </c>
      <c r="BG31" s="15">
        <f>J31-'ptfire-rx'!AS30-'ptfire-wild'!AQ30</f>
        <v>605.95818151422179</v>
      </c>
      <c r="BH31" s="15">
        <f>K31-'ptfire-rx'!BE30-'ptfire-wild'!BC30</f>
        <v>1105.05557710927</v>
      </c>
      <c r="BI31" s="15">
        <f>L31-'ptfire-rx'!BS30-'ptfire-wild'!BQ30</f>
        <v>123.49120403681444</v>
      </c>
      <c r="BJ31" s="15">
        <f>M31-'ptfire-rx'!BV30-'ptfire-wild'!BT30</f>
        <v>226.64697232299181</v>
      </c>
      <c r="BK31" s="15">
        <f>N31-'ptfire-rx'!AL30-'ptfire-wild'!AK30</f>
        <v>62.873306080072901</v>
      </c>
      <c r="BL31" s="15">
        <f>O31-'ptfire-rx'!AU30-'ptfire-wild'!AS30</f>
        <v>143.41749784488405</v>
      </c>
      <c r="BM31" s="15">
        <f t="shared" si="17"/>
        <v>265.61657371400406</v>
      </c>
      <c r="BN31" s="15">
        <f t="shared" si="18"/>
        <v>251.18703883922626</v>
      </c>
      <c r="BO31" s="56">
        <f t="shared" si="19"/>
        <v>4.0188519653730603E-2</v>
      </c>
      <c r="BP31" s="56">
        <f t="shared" si="20"/>
        <v>0.1677649599158573</v>
      </c>
      <c r="BQ31" s="56">
        <f t="shared" si="21"/>
        <v>7.228952306877319E-2</v>
      </c>
      <c r="BR31" s="56">
        <f t="shared" si="22"/>
        <v>1.3705954551356108</v>
      </c>
      <c r="BS31" s="56">
        <f t="shared" si="23"/>
        <v>2.2432455264793423</v>
      </c>
    </row>
    <row r="32" spans="1:71" x14ac:dyDescent="0.3">
      <c r="A32" s="17" t="s">
        <v>198</v>
      </c>
      <c r="B32" s="15">
        <f>rail!B31+nonpt!B31+ptagfire!B31+nonroad!B31+'onroad all'!AF31+cmv_c1c2!B31+'ptfire-rx'!B31+ptegu!B31+ptnonipm!B31+pt_oilgas!B31+np_oilgas!B31+rwc!B31+cmv_c3!B31+airports!B31+'ptfire-wild'!B31+np_solvents!B31</f>
        <v>654588.39849285001</v>
      </c>
      <c r="C32" s="15">
        <f>rail!C31+nonpt!C31+ptagfire!C31++nonroad!C31+'onroad all'!BZ31+cmv_c1c2!BI31+'ptfire-rx'!C31+ptegu!C31+ptnonipm!C31+pt_oilgas!C31+np_oilgas!C31+rwc!C31+cmv_c3!BI31+livestock!B31+airports!C31+'ptfire-wild'!C31+fertilizer!B31+np_solvents!C31</f>
        <v>7907.1752567516151</v>
      </c>
      <c r="D32" s="15">
        <f>rail!D31+nonpt!D31+ptagfire!D31++nonroad!D31+cmv_c1c2!D31+'ptfire-rx'!D31+ptegu!EA31+ptnonipm!D31+pt_oilgas!D31+np_oilgas!D31+rwc!D31+cmv_c3!D31+'onroad all'!EK31+airports!D31+'ptfire-wild'!D31+np_solvents!D31</f>
        <v>87577.370120543201</v>
      </c>
      <c r="E32" s="15">
        <f>rail!E31+nonpt!E31+ptagfire!E31++nonroad!E31+cmv_c1c2!E31+'ptfire-rx'!E31+ptegu!E31+ptnonipm!E31+pt_oilgas!E31+np_oilgas!E31+rwc!E31+cmv_c3!E31+afdust!BA31+'onroad all'!DD31+'onroad all'!EM31+airports!E31+'ptfire-wild'!E31+np_solvents!E31</f>
        <v>70912.316620948564</v>
      </c>
      <c r="F32" s="15">
        <f>rail!F31+nonpt!F31+ptagfire!F31++nonroad!F31+cmv_c1c2!F31+'ptfire-rx'!F31+ptegu!F31+ptnonipm!F31+pt_oilgas!F31+np_oilgas!F31+rwc!F31+cmv_c3!F31+afdust!BB31+'onroad all'!EM31+airports!F31+'ptfire-wild'!F31+np_solvents!F31</f>
        <v>26228.743957806666</v>
      </c>
      <c r="G32" s="15">
        <f>rail!G31+nonpt!G31+ptagfire!G31++nonroad!G31+'onroad all'!DU31+cmv_c1c2!G31+'ptfire-rx'!G31+ptegu!FM31+ptnonipm!G31+pt_oilgas!G31+np_oilgas!G31+rwc!G31+cmv_c3!G31+airports!G31+'ptfire-wild'!G31+np_solvents!G31</f>
        <v>3029.0559277829498</v>
      </c>
      <c r="H32" s="15">
        <f>rail!H31+nonpt!H31+ptagfire!H31++nonroad!H31+'onroad all'!EG31+cmv_c1c2!H31+'ptfire-rx'!H31+ptegu!H31+ptnonipm!H31+pt_oilgas!H31+np_oilgas!H31+rwc!H31+cmv_c3!H31+livestock!C31+airports!H31+'ptfire-wild'!H31+np_solvents!H31</f>
        <v>130879.00020100997</v>
      </c>
      <c r="I32" s="15">
        <f>rail!AK31+nonpt!BK31+ptagfire!V31+nonroad!AK31+'onroad all'!H31+cmv_c1c2!O31+'ptfire-rx'!AO31+ptegu!BM31+ptnonipm!BX31+pt_oilgas!BL31+np_oilgas!AW31+rwc!AG31+cmv_c3!O31+livestock!U31+airports!AK31+'ptfire-wild'!AM31+np_solvents!AJ31</f>
        <v>1013.7006816215868</v>
      </c>
      <c r="J32" s="15">
        <f>rail!AQ31+nonpt!BQ31+ptagfire!Z31+nonroad!AP31+'onroad all'!P31+cmv_c1c2!T31+'ptfire-rx'!AS31+ptegu!BS31+ptnonipm!CD31+pt_oilgas!BR31+np_oilgas!BC31+rwc!AK31+cmv_c3!T31+livestock!X31+airports!AN31+'ptfire-wild'!AQ31+np_solvents!AN31</f>
        <v>1151.5518979763026</v>
      </c>
      <c r="K32" s="15">
        <f>rail!BJ31+nonpt!CU31+ptagfire!AJ31+nonroad!BH31+'onroad all'!BB31+cmv_c1c2!AO31+'ptfire-rx'!BE31+ptegu!CX31+ptnonipm!DP31+pt_oilgas!CV31+np_oilgas!CA31+rwc!AX31+cmv_c3!AP31+airports!BF31+'ptfire-wild'!BC31+np_solvents!BB31</f>
        <v>1542.1596342232006</v>
      </c>
      <c r="L32" s="15">
        <f>rail!BY31+nonpt!DN31+ptagfire!AV31+nonroad!BT31+'onroad all'!BU31+cmv_c1c2!BF31+'ptfire-rx'!BS31+ptegu!DP31+ptnonipm!EK31+pt_oilgas!DO31+np_oilgas!CR31+rwc!BL31+cmv_c3!BF31+livestock!AP31+airports!BT31+'ptfire-wild'!BQ31+np_solvents!BN31</f>
        <v>1006.8734785333818</v>
      </c>
      <c r="M32" s="15">
        <f>rail!CA31+nonpt!DQ31+nonroad!BU31+'onroad all'!BY31+cmv_c1c2!BH31+'ptfire-rx'!BV31+ptegu!DS31+ptnonipm!EN31+pt_oilgas!DR31+np_oilgas!CT31+rwc!BN31+cmv_c3!BH31+airports!BV31+'ptfire-wild'!BT31+np_solvents!BP31+ptagfire!AX31</f>
        <v>277.09696665874458</v>
      </c>
      <c r="N32" s="15">
        <f>rail!AJ31+nonpt!BH31+nonroad!AJ31+'onroad all'!G31+cmv_c1c2!M31+'ptfire-rx'!AL31+ptegu!BK31+ptnonipm!BU31+pt_oilgas!BJ31+np_oilgas!AV31+rwc!AF31+airports!AI31+cmv_c3!M31+'ptfire-wild'!AK31</f>
        <v>145.83251542414797</v>
      </c>
      <c r="O32" s="15">
        <f>rail!AS31+nonpt!O31+ptagfire!AA31+nonroad!AR31+'onroad all'!Y31+cmv_c1c2!V31+'ptfire-rx'!AU31+ptegu!BX31+ptnonipm!CI31+pt_oilgas!BW31+np_oilgas!BF31+rwc!AM31+airports!AP31+cmv_c3!V31+'ptfire-wild'!AS31</f>
        <v>256.4825832802286</v>
      </c>
      <c r="P32" s="15">
        <f>rail!AA31+nonroad!AD31+'onroad all'!AJ31+'onroad all'!AK31+'onroad all'!AL31+'onroad all'!AM31+'onroad all'!AN31+'onroad all'!AO31+ptnonipm!BI31+SUM(airports!AS31:AX31)+SUM(cmv_c1c2!AC31:AH31)+SUM(cmv_c3!AC31:AH31)</f>
        <v>1470.8325223626473</v>
      </c>
      <c r="Q32" s="15">
        <f>rail!AB31+nonroad!AE31+'onroad all'!AK31+'onroad all'!AL31+'onroad all'!AM31+'onroad all'!AN31+'onroad all'!AO31+ptnonipm!BJ31+SUM(airports!AT31:AX31)+SUM(cmv_c1c2!AD31:AH31)+SUM(cmv_c3!AD31:AH31)</f>
        <v>1396.2552963910807</v>
      </c>
      <c r="R32" s="56">
        <f>rail!N31+nonpt!S31+nonroad!R31+'onroad all'!AB31+ptegu!T31+ptnonipm!T31+pt_oilgas!S31+np_oilgas!Q31+SUM(cmv_c1c2!Z31:AA31)+SUM(cmv_c3!Z31:AA31)</f>
        <v>7.6177729241522246E-2</v>
      </c>
      <c r="S32" s="56">
        <f>rail!K31+nonpt!L31+nonroad!U31+'onroad all'!M31+ptegu!L31+ptnonipm!L31+pt_oilgas!K31+np_oilgas!K31+SUM(cmv_c1c2!R31:S31)+SUM(cmv_c3!R31:S31)</f>
        <v>0.29697526849292483</v>
      </c>
      <c r="T32" s="56">
        <f>nonpt!P31+ptegu!P31+ptnonipm!P31+pt_oilgas!O31+np_oilgas!N31+rwc!M31+SUM(cmv_c1c2!W31:X31)+SUM(cmv_c3!W31:X31)</f>
        <v>0.19440080731552545</v>
      </c>
      <c r="U32" s="56">
        <f>rail!S31+nonpt!AH31+nonroad!T31+'onroad all'!CB31+ptegu!AH31+ptnonipm!AL31+pt_oilgas!AG31+np_oilgas!AA31+rwc!R31+SUM(cmv_c1c2!BJ31:BK31)+SUM(cmv_c3!BJ31:BK31)</f>
        <v>1.5819461499460106</v>
      </c>
      <c r="V32" s="56">
        <f>rail!Q31+nonpt!AD31+nonroad!S31+'onroad all'!BS31+'onroad all'!BT31+ptegu!AD31+ptnonipm!AH31+pt_oilgas!AC31+np_oilgas!W31+rwc!P31+SUM(cmv_c1c2!BD31:BE31)+SUM(cmv_c3!BD31:BE31)</f>
        <v>1.3634955279217227</v>
      </c>
      <c r="W32" s="56">
        <f>nonpt!CS31+ptegu!BB31+ptnonipm!Z31</f>
        <v>0.43666221163584051</v>
      </c>
      <c r="X32" s="63" t="s">
        <v>170</v>
      </c>
      <c r="AA32" s="17" t="s">
        <v>198</v>
      </c>
      <c r="AB32" s="15">
        <f>B32+beis!H31</f>
        <v>663973.13606585003</v>
      </c>
      <c r="AC32" s="15">
        <f t="shared" si="2"/>
        <v>7907.1752567516151</v>
      </c>
      <c r="AD32" s="15">
        <f>D32+beis!T31</f>
        <v>89720.239557643203</v>
      </c>
      <c r="AE32" s="15">
        <f t="shared" si="3"/>
        <v>70912.316620948564</v>
      </c>
      <c r="AF32" s="15">
        <f t="shared" si="4"/>
        <v>26228.743957806666</v>
      </c>
      <c r="AG32" s="15">
        <f t="shared" si="5"/>
        <v>3029.0559277829498</v>
      </c>
      <c r="AH32" s="15">
        <f>H32+beis!Z31</f>
        <v>238977.69507100998</v>
      </c>
      <c r="AI32" s="15">
        <f>I32+beis!E31</f>
        <v>2037.8875702215869</v>
      </c>
      <c r="AJ32" s="15">
        <f t="shared" si="6"/>
        <v>1151.5518979763026</v>
      </c>
      <c r="AK32" s="15">
        <f>K32+beis!N31</f>
        <v>2884.5332827232005</v>
      </c>
      <c r="AL32" s="15">
        <f>L32+beis!R31</f>
        <v>6337.0265587933718</v>
      </c>
      <c r="AM32" s="15">
        <f t="shared" si="7"/>
        <v>277.09696665874458</v>
      </c>
      <c r="AN32" s="15">
        <f t="shared" si="8"/>
        <v>145.83251542414797</v>
      </c>
      <c r="AO32" s="15">
        <f t="shared" si="9"/>
        <v>256.4825832802286</v>
      </c>
      <c r="AP32" s="15">
        <f t="shared" si="10"/>
        <v>1470.8325223626473</v>
      </c>
      <c r="AQ32" s="15">
        <f t="shared" si="11"/>
        <v>1396.2552963910807</v>
      </c>
      <c r="AR32" s="56">
        <f t="shared" si="12"/>
        <v>7.6177729241522246E-2</v>
      </c>
      <c r="AS32" s="56">
        <f t="shared" si="13"/>
        <v>0.29697526849292483</v>
      </c>
      <c r="AT32" s="56">
        <f t="shared" si="14"/>
        <v>0.19440080731552545</v>
      </c>
      <c r="AU32" s="56">
        <f t="shared" si="15"/>
        <v>1.5819461499460106</v>
      </c>
      <c r="AV32" s="56">
        <f t="shared" si="16"/>
        <v>1.3634955279217227</v>
      </c>
      <c r="AX32" s="17" t="s">
        <v>198</v>
      </c>
      <c r="AY32" s="15">
        <f>B32-'ptfire-rx'!B31-'ptfire-wild'!B31</f>
        <v>617227.93157485011</v>
      </c>
      <c r="AZ32" s="15">
        <f>C32-'ptfire-rx'!C31-'ptfire-wild'!C31</f>
        <v>7515.6039817516148</v>
      </c>
      <c r="BA32" s="15">
        <f>D32-'ptfire-rx'!D31-'ptfire-wild'!D31</f>
        <v>87265.248303543194</v>
      </c>
      <c r="BB32" s="15">
        <f>E32-'ptfire-rx'!E31-'ptfire-wild'!E31</f>
        <v>65073.70751994857</v>
      </c>
      <c r="BC32" s="15">
        <f>F32-'ptfire-rx'!F31-'ptfire-wild'!F31</f>
        <v>21107.783158806669</v>
      </c>
      <c r="BD32" s="15">
        <f>G32-'ptfire-rx'!G31-'ptfire-wild'!G31</f>
        <v>2750.0080187829499</v>
      </c>
      <c r="BE32" s="15">
        <f>H32-'ptfire-rx'!H31-'ptfire-wild'!H31</f>
        <v>122725.70459200998</v>
      </c>
      <c r="BF32" s="15">
        <f>I32-'ptfire-rx'!AO31-'ptfire-wild'!AM31</f>
        <v>856.65147862580898</v>
      </c>
      <c r="BG32" s="15">
        <f>J32-'ptfire-rx'!AS31-'ptfire-wild'!AQ31</f>
        <v>1079.4984653028773</v>
      </c>
      <c r="BH32" s="15">
        <f>K32-'ptfire-rx'!BE31-'ptfire-wild'!BC31</f>
        <v>1141.3211367548636</v>
      </c>
      <c r="BI32" s="15">
        <f>L32-'ptfire-rx'!BS31-'ptfire-wild'!BQ31</f>
        <v>768.67849068082955</v>
      </c>
      <c r="BJ32" s="15">
        <f>M32-'ptfire-rx'!BV31-'ptfire-wild'!BT31</f>
        <v>215.42436591826959</v>
      </c>
      <c r="BK32" s="15">
        <f>N32-'ptfire-rx'!AL31-'ptfire-wild'!AK31</f>
        <v>70.672291831166334</v>
      </c>
      <c r="BL32" s="15">
        <f>O32-'ptfire-rx'!AU31-'ptfire-wild'!AS31</f>
        <v>199.86153867273021</v>
      </c>
      <c r="BM32" s="15">
        <f t="shared" si="17"/>
        <v>1470.8325223626473</v>
      </c>
      <c r="BN32" s="15">
        <f t="shared" si="18"/>
        <v>1396.2552963910807</v>
      </c>
      <c r="BO32" s="56">
        <f t="shared" si="19"/>
        <v>7.6177729241522246E-2</v>
      </c>
      <c r="BP32" s="56">
        <f t="shared" si="20"/>
        <v>0.29697526849292483</v>
      </c>
      <c r="BQ32" s="56">
        <f t="shared" si="21"/>
        <v>0.19440080731552545</v>
      </c>
      <c r="BR32" s="56">
        <f t="shared" si="22"/>
        <v>1.5819461499460106</v>
      </c>
      <c r="BS32" s="56">
        <f t="shared" si="23"/>
        <v>1.3634955279217227</v>
      </c>
    </row>
    <row r="33" spans="1:71" x14ac:dyDescent="0.3">
      <c r="A33" s="17" t="s">
        <v>199</v>
      </c>
      <c r="B33" s="15">
        <f>rail!B32+nonpt!B32+ptagfire!B32+nonroad!B32+'onroad all'!AF32+cmv_c1c2!B32+'ptfire-rx'!B32+ptegu!B32+ptnonipm!B32+pt_oilgas!B32+np_oilgas!B32+rwc!B32+cmv_c3!B32+airports!B32+'ptfire-wild'!B32+np_solvents!B32</f>
        <v>576780.23071579996</v>
      </c>
      <c r="C33" s="15">
        <f>rail!C32+nonpt!C32+ptagfire!C32++nonroad!C32+'onroad all'!BZ32+cmv_c1c2!BI32+'ptfire-rx'!C32+ptegu!C32+ptnonipm!C32+pt_oilgas!C32+np_oilgas!C32+rwc!C32+cmv_c3!BI32+livestock!B32+airports!C32+'ptfire-wild'!C32+fertilizer!B32+np_solvents!C32</f>
        <v>60470.164932821303</v>
      </c>
      <c r="D33" s="15">
        <f>rail!D32+nonpt!D32+ptagfire!D32++nonroad!D32+cmv_c1c2!D32+'ptfire-rx'!D32+ptegu!EA32+ptnonipm!D32+pt_oilgas!D32+np_oilgas!D32+rwc!D32+cmv_c3!D32+'onroad all'!EK32+airports!D32+'ptfire-wild'!D32+np_solvents!D32</f>
        <v>233099.69414386162</v>
      </c>
      <c r="E33" s="15">
        <f>rail!E32+nonpt!E32+ptagfire!E32++nonroad!E32+cmv_c1c2!E32+'ptfire-rx'!E32+ptegu!E32+ptnonipm!E32+pt_oilgas!E32+np_oilgas!E32+rwc!E32+cmv_c3!E32+afdust!BA32+'onroad all'!DD32+'onroad all'!EM32+airports!E32+'ptfire-wild'!E32+np_solvents!E32</f>
        <v>176827.9676292275</v>
      </c>
      <c r="F33" s="15">
        <f>rail!F32+nonpt!F32+ptagfire!F32++nonroad!F32+cmv_c1c2!F32+'ptfire-rx'!F32+ptegu!F32+ptnonipm!F32+pt_oilgas!F32+np_oilgas!F32+rwc!F32+cmv_c3!F32+afdust!BB32+'onroad all'!EM32+airports!F32+'ptfire-wild'!F32+np_solvents!F32</f>
        <v>58448.202934702596</v>
      </c>
      <c r="G33" s="15">
        <f>rail!G32+nonpt!G32+ptagfire!G32++nonroad!G32+'onroad all'!DU32+cmv_c1c2!G32+'ptfire-rx'!G32+ptegu!FM32+ptnonipm!G32+pt_oilgas!G32+np_oilgas!G32+rwc!G32+cmv_c3!G32+airports!G32+'ptfire-wild'!G32+np_solvents!G32</f>
        <v>89230.063910358891</v>
      </c>
      <c r="H33" s="15">
        <f>rail!H32+nonpt!H32+ptagfire!H32++nonroad!H32+'onroad all'!EG32+cmv_c1c2!H32+'ptfire-rx'!H32+ptegu!H32+ptnonipm!H32+pt_oilgas!H32+np_oilgas!H32+rwc!H32+cmv_c3!H32+livestock!C32+airports!H32+'ptfire-wild'!H32+np_solvents!H32</f>
        <v>467497.61535076011</v>
      </c>
      <c r="I33" s="15">
        <f>rail!AK32+nonpt!BK32+ptagfire!V32+nonroad!AK32+'onroad all'!H32+cmv_c1c2!O32+'ptfire-rx'!AO32+ptegu!BM32+ptnonipm!BX32+pt_oilgas!BL32+np_oilgas!AW32+rwc!AG32+cmv_c3!O32+livestock!U32+airports!AK32+'ptfire-wild'!AM32+np_solvents!AJ32</f>
        <v>4884.0134485571261</v>
      </c>
      <c r="J33" s="15">
        <f>rail!AQ32+nonpt!BQ32+ptagfire!Z32+nonroad!AP32+'onroad all'!P32+cmv_c1c2!T32+'ptfire-rx'!AS32+ptegu!BS32+ptnonipm!CD32+pt_oilgas!BR32+np_oilgas!BC32+rwc!AK32+cmv_c3!T32+livestock!X32+airports!AN32+'ptfire-wild'!AQ32+np_solvents!AN32</f>
        <v>5118.611831246837</v>
      </c>
      <c r="K33" s="15">
        <f>rail!BJ32+nonpt!CU32+ptagfire!AJ32+nonroad!BH32+'onroad all'!BB32+cmv_c1c2!AO32+'ptfire-rx'!BE32+ptegu!CX32+ptnonipm!DP32+pt_oilgas!CV32+np_oilgas!CA32+rwc!AX32+cmv_c3!AP32+airports!BF32+'ptfire-wild'!BC32+np_solvents!BB32</f>
        <v>16158.198277441183</v>
      </c>
      <c r="L33" s="15">
        <f>rail!BY32+nonpt!DN32+ptagfire!AV32+nonroad!BT32+'onroad all'!BU32+cmv_c1c2!BF32+'ptfire-rx'!BS32+ptegu!DP32+ptnonipm!EK32+pt_oilgas!DO32+np_oilgas!CR32+rwc!BL32+cmv_c3!BF32+livestock!AP32+airports!BT32+'ptfire-wild'!BQ32+np_solvents!BN32</f>
        <v>4742.7124360792423</v>
      </c>
      <c r="M33" s="15">
        <f>rail!CA32+nonpt!DQ32+nonroad!BU32+'onroad all'!BY32+cmv_c1c2!BH32+'ptfire-rx'!BV32+ptegu!DS32+ptnonipm!EN32+pt_oilgas!DR32+np_oilgas!CT32+rwc!BN32+cmv_c3!BH32+airports!BV32+'ptfire-wild'!BT32+np_solvents!BP32+ptagfire!AX32</f>
        <v>816.44003991236889</v>
      </c>
      <c r="N33" s="15">
        <f>rail!AJ32+nonpt!BH32+nonroad!AJ32+'onroad all'!G32+cmv_c1c2!M32+'ptfire-rx'!AL32+ptegu!BK32+ptnonipm!BU32+pt_oilgas!BJ32+np_oilgas!AV32+rwc!AF32+airports!AI32+cmv_c3!M32+'ptfire-wild'!AK32</f>
        <v>1935.1710507752903</v>
      </c>
      <c r="O33" s="15">
        <f>rail!AS32+nonpt!O32+ptagfire!AA32+nonroad!AR32+'onroad all'!Y32+cmv_c1c2!V32+'ptfire-rx'!AU32+ptegu!BX32+ptnonipm!CI32+pt_oilgas!BW32+np_oilgas!BF32+rwc!AM32+airports!AP32+cmv_c3!V32+'ptfire-wild'!AS32</f>
        <v>674.08412901450401</v>
      </c>
      <c r="P33" s="15">
        <f>rail!AA32+nonroad!AD32+'onroad all'!AJ32+'onroad all'!AK32+'onroad all'!AL32+'onroad all'!AM32+'onroad all'!AN32+'onroad all'!AO32+ptnonipm!BI32+SUM(airports!AS32:AX32)+SUM(cmv_c1c2!AC32:AH32)+SUM(cmv_c3!AC32:AH32)</f>
        <v>1495.3643477537521</v>
      </c>
      <c r="Q33" s="15">
        <f>rail!AB32+nonroad!AE32+'onroad all'!AK32+'onroad all'!AL32+'onroad all'!AM32+'onroad all'!AN32+'onroad all'!AO32+ptnonipm!BJ32+SUM(airports!AT32:AX32)+SUM(cmv_c1c2!AD32:AH32)+SUM(cmv_c3!AD32:AH32)</f>
        <v>1408.2686699527203</v>
      </c>
      <c r="R33" s="56">
        <f>rail!N32+nonpt!S32+nonroad!R32+'onroad all'!AB32+ptegu!T32+ptnonipm!T32+pt_oilgas!S32+np_oilgas!Q32+SUM(cmv_c1c2!Z32:AA32)+SUM(cmv_c3!Z32:AA32)</f>
        <v>2.8305501569999999E-2</v>
      </c>
      <c r="S33" s="56">
        <f>rail!K32+nonpt!L32+nonroad!U32+'onroad all'!M32+ptegu!L32+ptnonipm!L32+pt_oilgas!K32+np_oilgas!K32+SUM(cmv_c1c2!R32:S32)+SUM(cmv_c3!R32:S32)</f>
        <v>0.31064016439999997</v>
      </c>
      <c r="T33" s="56">
        <f>nonpt!P32+ptegu!P32+ptnonipm!P32+pt_oilgas!O32+np_oilgas!N32+rwc!M32+SUM(cmv_c1c2!W32:X32)+SUM(cmv_c3!W32:X32)</f>
        <v>0.20992209379999996</v>
      </c>
      <c r="U33" s="56">
        <f>rail!S32+nonpt!AH32+nonroad!T32+'onroad all'!CB32+ptegu!AH32+ptnonipm!AL32+pt_oilgas!AG32+np_oilgas!AA32+rwc!R32+SUM(cmv_c1c2!BJ32:BK32)+SUM(cmv_c3!BJ32:BK32)</f>
        <v>1.0799206238999999</v>
      </c>
      <c r="V33" s="56">
        <f>rail!Q32+nonpt!AD32+nonroad!S32+'onroad all'!BS32+'onroad all'!BT32+ptegu!AD32+ptnonipm!AH32+pt_oilgas!AC32+np_oilgas!W32+rwc!P32+SUM(cmv_c1c2!BD32:BE32)+SUM(cmv_c3!BD32:BE32)</f>
        <v>0.77779314639999997</v>
      </c>
      <c r="W33" s="56">
        <f>nonpt!CS32+ptegu!BB32+ptnonipm!Z32</f>
        <v>3.7284163554321905</v>
      </c>
      <c r="X33" s="63"/>
      <c r="AA33" s="17" t="s">
        <v>199</v>
      </c>
      <c r="AB33" s="15">
        <f>B33+beis!H32</f>
        <v>636178.56394579983</v>
      </c>
      <c r="AC33" s="15">
        <f t="shared" si="2"/>
        <v>60470.164932821303</v>
      </c>
      <c r="AD33" s="15">
        <f>D33+beis!T32</f>
        <v>249238.26408436161</v>
      </c>
      <c r="AE33" s="15">
        <f t="shared" si="3"/>
        <v>176827.9676292275</v>
      </c>
      <c r="AF33" s="15">
        <f t="shared" si="4"/>
        <v>58448.202934702596</v>
      </c>
      <c r="AG33" s="15">
        <f t="shared" si="5"/>
        <v>89230.063910358891</v>
      </c>
      <c r="AH33" s="15">
        <f>H33+beis!Z32</f>
        <v>779523.04765075911</v>
      </c>
      <c r="AI33" s="15">
        <f>I33+beis!E32</f>
        <v>11896.618614557116</v>
      </c>
      <c r="AJ33" s="15">
        <f t="shared" si="6"/>
        <v>5118.611831246837</v>
      </c>
      <c r="AK33" s="15">
        <f>K33+beis!N32</f>
        <v>26585.242499441083</v>
      </c>
      <c r="AL33" s="15">
        <f>L33+beis!R32</f>
        <v>42543.27731107924</v>
      </c>
      <c r="AM33" s="15">
        <f t="shared" si="7"/>
        <v>816.44003991236889</v>
      </c>
      <c r="AN33" s="15">
        <f t="shared" si="8"/>
        <v>1935.1710507752903</v>
      </c>
      <c r="AO33" s="15">
        <f t="shared" si="9"/>
        <v>674.08412901450401</v>
      </c>
      <c r="AP33" s="15">
        <f t="shared" si="10"/>
        <v>1495.3643477537521</v>
      </c>
      <c r="AQ33" s="15">
        <f t="shared" si="11"/>
        <v>1408.2686699527203</v>
      </c>
      <c r="AR33" s="56">
        <f t="shared" si="12"/>
        <v>2.8305501569999999E-2</v>
      </c>
      <c r="AS33" s="56">
        <f t="shared" si="13"/>
        <v>0.31064016439999997</v>
      </c>
      <c r="AT33" s="56">
        <f t="shared" si="14"/>
        <v>0.20992209379999996</v>
      </c>
      <c r="AU33" s="56">
        <f t="shared" si="15"/>
        <v>1.0799206238999999</v>
      </c>
      <c r="AV33" s="56">
        <f t="shared" si="16"/>
        <v>0.77779314639999997</v>
      </c>
      <c r="AX33" s="17" t="s">
        <v>199</v>
      </c>
      <c r="AY33" s="15">
        <f>B33-'ptfire-rx'!B32-'ptfire-wild'!B32</f>
        <v>391523.85235179996</v>
      </c>
      <c r="AZ33" s="15">
        <f>C33-'ptfire-rx'!C32-'ptfire-wild'!C32</f>
        <v>58468.497577821297</v>
      </c>
      <c r="BA33" s="15">
        <f>D33-'ptfire-rx'!D32-'ptfire-wild'!D32</f>
        <v>230853.13004286162</v>
      </c>
      <c r="BB33" s="15">
        <f>E33-'ptfire-rx'!E32-'ptfire-wild'!E32</f>
        <v>133016.5319562275</v>
      </c>
      <c r="BC33" s="15">
        <f>F33-'ptfire-rx'!F32-'ptfire-wild'!F32</f>
        <v>32670.655107702598</v>
      </c>
      <c r="BD33" s="15">
        <f>G33-'ptfire-rx'!G32-'ptfire-wild'!G32</f>
        <v>87183.948409358898</v>
      </c>
      <c r="BE33" s="15">
        <f>H33-'ptfire-rx'!H32-'ptfire-wild'!H32</f>
        <v>411949.80914276012</v>
      </c>
      <c r="BF33" s="15">
        <f>I33-'ptfire-rx'!AO32-'ptfire-wild'!AM32</f>
        <v>3503.8147184428899</v>
      </c>
      <c r="BG33" s="15">
        <f>J33-'ptfire-rx'!AS32-'ptfire-wild'!AQ32</f>
        <v>4748.0333851947607</v>
      </c>
      <c r="BH33" s="15">
        <f>K33-'ptfire-rx'!BE32-'ptfire-wild'!BC32</f>
        <v>14089.546921103463</v>
      </c>
      <c r="BI33" s="15">
        <f>L33-'ptfire-rx'!BS32-'ptfire-wild'!BQ32</f>
        <v>2845.3449197441423</v>
      </c>
      <c r="BJ33" s="15">
        <f>M33-'ptfire-rx'!BV32-'ptfire-wild'!BT32</f>
        <v>325.07607796298748</v>
      </c>
      <c r="BK33" s="15">
        <f>N33-'ptfire-rx'!AL32-'ptfire-wild'!AK32</f>
        <v>1513.5351100994462</v>
      </c>
      <c r="BL33" s="15">
        <f>O33-'ptfire-rx'!AU32-'ptfire-wild'!AS32</f>
        <v>450.09003465724754</v>
      </c>
      <c r="BM33" s="15">
        <f t="shared" si="17"/>
        <v>1495.3643477537521</v>
      </c>
      <c r="BN33" s="15">
        <f t="shared" si="18"/>
        <v>1408.2686699527203</v>
      </c>
      <c r="BO33" s="56">
        <f t="shared" si="19"/>
        <v>2.8305501569999999E-2</v>
      </c>
      <c r="BP33" s="56">
        <f t="shared" si="20"/>
        <v>0.31064016439999997</v>
      </c>
      <c r="BQ33" s="56">
        <f t="shared" si="21"/>
        <v>0.20992209379999996</v>
      </c>
      <c r="BR33" s="56">
        <f t="shared" si="22"/>
        <v>1.0799206238999999</v>
      </c>
      <c r="BS33" s="56">
        <f t="shared" si="23"/>
        <v>0.77779314639999997</v>
      </c>
    </row>
    <row r="34" spans="1:71" x14ac:dyDescent="0.3">
      <c r="A34" s="17" t="s">
        <v>200</v>
      </c>
      <c r="B34" s="15">
        <f>rail!B33+nonpt!B33+ptagfire!B33+nonroad!B33+'onroad all'!AF33+cmv_c1c2!B33+'ptfire-rx'!B33+ptegu!B33+ptnonipm!B33+pt_oilgas!B33+np_oilgas!B33+rwc!B33+cmv_c3!B33+airports!B33+'ptfire-wild'!B33+np_solvents!B33</f>
        <v>1298836.39869603</v>
      </c>
      <c r="C34" s="15">
        <f>rail!C33+nonpt!C33+ptagfire!C33++nonroad!C33+'onroad all'!BZ33+cmv_c1c2!BI33+'ptfire-rx'!C33+ptegu!C33+ptnonipm!C33+pt_oilgas!C33+np_oilgas!C33+rwc!C33+cmv_c3!BI33+livestock!B33+airports!C33+'ptfire-wild'!C33+fertilizer!B33+np_solvents!C33</f>
        <v>43437.525892619102</v>
      </c>
      <c r="D34" s="15">
        <f>rail!D33+nonpt!D33+ptagfire!D33++nonroad!D33+cmv_c1c2!D33+'ptfire-rx'!D33+ptegu!EA33+ptnonipm!D33+pt_oilgas!D33+np_oilgas!D33+rwc!D33+cmv_c3!D33+'onroad all'!EK33+airports!D33+'ptfire-wild'!D33+np_solvents!D33</f>
        <v>182756.4372343451</v>
      </c>
      <c r="E34" s="15">
        <f>rail!E33+nonpt!E33+ptagfire!E33++nonroad!E33+cmv_c1c2!E33+'ptfire-rx'!E33+ptegu!E33+ptnonipm!E33+pt_oilgas!E33+np_oilgas!E33+rwc!E33+cmv_c3!E33+afdust!BA33+'onroad all'!DD33+'onroad all'!EM33+airports!E33+'ptfire-wild'!E33+np_solvents!E33</f>
        <v>139753.07664094973</v>
      </c>
      <c r="F34" s="15">
        <f>rail!F33+nonpt!F33+ptagfire!F33++nonroad!F33+cmv_c1c2!F33+'ptfire-rx'!F33+ptegu!F33+ptnonipm!F33+pt_oilgas!F33+np_oilgas!F33+rwc!F33+cmv_c3!F33+afdust!BB33+'onroad all'!EM33+airports!F33+'ptfire-wild'!F33+np_solvents!F33</f>
        <v>80385.535557073352</v>
      </c>
      <c r="G34" s="15">
        <f>rail!G33+nonpt!G33+ptagfire!G33++nonroad!G33+'onroad all'!DU33+cmv_c1c2!G33+'ptfire-rx'!G33+ptegu!FM33+ptnonipm!G33+pt_oilgas!G33+np_oilgas!G33+rwc!G33+cmv_c3!G33+airports!G33+'ptfire-wild'!G33+np_solvents!G33</f>
        <v>11339.126656126909</v>
      </c>
      <c r="H34" s="15">
        <f>rail!H33+nonpt!H33+ptagfire!H33++nonroad!H33+'onroad all'!EG33+cmv_c1c2!H33+'ptfire-rx'!H33+ptegu!H33+ptnonipm!H33+pt_oilgas!H33+np_oilgas!H33+rwc!H33+cmv_c3!H33+livestock!C33+airports!H33+'ptfire-wild'!H33+np_solvents!H33</f>
        <v>275558.51282525004</v>
      </c>
      <c r="I34" s="15">
        <f>rail!AK33+nonpt!BK33+ptagfire!V33+nonroad!AK33+'onroad all'!H33+cmv_c1c2!O33+'ptfire-rx'!AO33+ptegu!BM33+ptnonipm!BX33+pt_oilgas!BL33+np_oilgas!AW33+rwc!AG33+cmv_c3!O33+livestock!U33+airports!AK33+'ptfire-wild'!AM33+np_solvents!AJ33</f>
        <v>4987.1377171673448</v>
      </c>
      <c r="J34" s="15">
        <f>rail!AQ33+nonpt!BQ33+ptagfire!Z33+nonroad!AP33+'onroad all'!P33+cmv_c1c2!T33+'ptfire-rx'!AS33+ptegu!BS33+ptnonipm!CD33+pt_oilgas!BR33+np_oilgas!BC33+rwc!AK33+cmv_c3!T33+livestock!X33+airports!AN33+'ptfire-wild'!AQ33+np_solvents!AN33</f>
        <v>2933.4367379450582</v>
      </c>
      <c r="K34" s="15">
        <f>rail!BJ33+nonpt!CU33+ptagfire!AJ33+nonroad!BH33+'onroad all'!BB33+cmv_c1c2!AO33+'ptfire-rx'!BE33+ptegu!CX33+ptnonipm!DP33+pt_oilgas!CV33+np_oilgas!CA33+rwc!AX33+cmv_c3!AP33+airports!BF33+'ptfire-wild'!BC33+np_solvents!BB33</f>
        <v>4827.1495502465468</v>
      </c>
      <c r="L34" s="15">
        <f>rail!BY33+nonpt!DN33+ptagfire!AV33+nonroad!BT33+'onroad all'!BU33+cmv_c1c2!BF33+'ptfire-rx'!BS33+ptegu!DP33+ptnonipm!EK33+pt_oilgas!DO33+np_oilgas!CR33+rwc!BL33+cmv_c3!BF33+livestock!AP33+airports!BT33+'ptfire-wild'!BQ33+np_solvents!BN33</f>
        <v>2431.5911970554516</v>
      </c>
      <c r="M34" s="15">
        <f>rail!CA33+nonpt!DQ33+nonroad!BU33+'onroad all'!BY33+cmv_c1c2!BH33+'ptfire-rx'!BV33+ptegu!DS33+ptnonipm!EN33+pt_oilgas!DR33+np_oilgas!CT33+rwc!BN33+cmv_c3!BH33+airports!BV33+'ptfire-wild'!BT33+np_solvents!BP33+ptagfire!AX33</f>
        <v>831.47657544725962</v>
      </c>
      <c r="N34" s="15">
        <f>rail!AJ33+nonpt!BH33+nonroad!AJ33+'onroad all'!G33+cmv_c1c2!M33+'ptfire-rx'!AL33+ptegu!BK33+ptnonipm!BU33+pt_oilgas!BJ33+np_oilgas!AV33+rwc!AF33+airports!AI33+cmv_c3!M33+'ptfire-wild'!AK33</f>
        <v>297.5223135589963</v>
      </c>
      <c r="O34" s="15">
        <f>rail!AS33+nonpt!O33+ptagfire!AA33+nonroad!AR33+'onroad all'!Y33+cmv_c1c2!V33+'ptfire-rx'!AU33+ptegu!BX33+ptnonipm!CI33+pt_oilgas!BW33+np_oilgas!BF33+rwc!AM33+airports!AP33+cmv_c3!V33+'ptfire-wild'!AS33</f>
        <v>638.93007634129253</v>
      </c>
      <c r="P34" s="15">
        <f>rail!AA33+nonroad!AD33+'onroad all'!AJ33+'onroad all'!AK33+'onroad all'!AL33+'onroad all'!AM33+'onroad all'!AN33+'onroad all'!AO33+ptnonipm!BI33+SUM(airports!AS33:AX33)+SUM(cmv_c1c2!AC33:AH33)+SUM(cmv_c3!AC33:AH33)</f>
        <v>2530.6479891341364</v>
      </c>
      <c r="Q34" s="15">
        <f>rail!AB33+nonroad!AE33+'onroad all'!AK33+'onroad all'!AL33+'onroad all'!AM33+'onroad all'!AN33+'onroad all'!AO33+ptnonipm!BJ33+SUM(airports!AT33:AX33)+SUM(cmv_c1c2!AD33:AH33)+SUM(cmv_c3!AD33:AH33)</f>
        <v>2403.1255011871626</v>
      </c>
      <c r="R34" s="56">
        <f>rail!N33+nonpt!S33+nonroad!R33+'onroad all'!AB33+ptegu!T33+ptnonipm!T33+pt_oilgas!S33+np_oilgas!Q33+SUM(cmv_c1c2!Z33:AA33)+SUM(cmv_c3!Z33:AA33)</f>
        <v>0.12265417067532554</v>
      </c>
      <c r="S34" s="56">
        <f>rail!K33+nonpt!L33+nonroad!U33+'onroad all'!M33+ptegu!L33+ptnonipm!L33+pt_oilgas!K33+np_oilgas!K33+SUM(cmv_c1c2!R33:S33)+SUM(cmv_c3!R33:S33)</f>
        <v>1.3624156178680238</v>
      </c>
      <c r="T34" s="56">
        <f>nonpt!P33+ptegu!P33+ptnonipm!P33+pt_oilgas!O33+np_oilgas!N33+rwc!M33+SUM(cmv_c1c2!W33:X33)+SUM(cmv_c3!W33:X33)</f>
        <v>0.80280556175205475</v>
      </c>
      <c r="U34" s="56">
        <f>rail!S33+nonpt!AH33+nonroad!T33+'onroad all'!CB33+ptegu!AH33+ptnonipm!AL33+pt_oilgas!AG33+np_oilgas!AA33+rwc!R33+SUM(cmv_c1c2!BJ33:BK33)+SUM(cmv_c3!BJ33:BK33)</f>
        <v>14.991797772306727</v>
      </c>
      <c r="V34" s="56">
        <f>rail!Q33+nonpt!AD33+nonroad!S33+'onroad all'!BS33+'onroad all'!BT33+ptegu!AD33+ptnonipm!AH33+pt_oilgas!AC33+np_oilgas!W33+rwc!P33+SUM(cmv_c1c2!BD33:BE33)+SUM(cmv_c3!BD33:BE33)</f>
        <v>6.4234988544399201</v>
      </c>
      <c r="W34" s="56">
        <f>nonpt!CS33+ptegu!BB33+ptnonipm!Z33</f>
        <v>0.32292977960000002</v>
      </c>
      <c r="X34" s="63" t="s">
        <v>170</v>
      </c>
      <c r="AA34" s="17" t="s">
        <v>200</v>
      </c>
      <c r="AB34" s="15">
        <f>B34+beis!H33</f>
        <v>1349129.8715210301</v>
      </c>
      <c r="AC34" s="15">
        <f t="shared" si="2"/>
        <v>43437.525892619102</v>
      </c>
      <c r="AD34" s="15">
        <f>D34+beis!T33</f>
        <v>194929.69490116709</v>
      </c>
      <c r="AE34" s="15">
        <f t="shared" si="3"/>
        <v>139753.07664094973</v>
      </c>
      <c r="AF34" s="15">
        <f t="shared" si="4"/>
        <v>80385.535557073352</v>
      </c>
      <c r="AG34" s="15">
        <f t="shared" si="5"/>
        <v>11339.126656126909</v>
      </c>
      <c r="AH34" s="15">
        <f>H34+beis!Z33</f>
        <v>657461.80577525008</v>
      </c>
      <c r="AI34" s="15">
        <f>I34+beis!E33</f>
        <v>10657.272318267344</v>
      </c>
      <c r="AJ34" s="15">
        <f t="shared" si="6"/>
        <v>2933.4367379450582</v>
      </c>
      <c r="AK34" s="15">
        <f>K34+beis!N33</f>
        <v>11998.972632846537</v>
      </c>
      <c r="AL34" s="15">
        <f>L34+beis!R33</f>
        <v>27390.286001565451</v>
      </c>
      <c r="AM34" s="15">
        <f t="shared" si="7"/>
        <v>831.47657544725962</v>
      </c>
      <c r="AN34" s="15">
        <f t="shared" si="8"/>
        <v>297.5223135589963</v>
      </c>
      <c r="AO34" s="15">
        <f t="shared" si="9"/>
        <v>638.93007634129253</v>
      </c>
      <c r="AP34" s="15">
        <f t="shared" si="10"/>
        <v>2530.6479891341364</v>
      </c>
      <c r="AQ34" s="15">
        <f t="shared" si="11"/>
        <v>2403.1255011871626</v>
      </c>
      <c r="AR34" s="56">
        <f t="shared" si="12"/>
        <v>0.12265417067532554</v>
      </c>
      <c r="AS34" s="56">
        <f t="shared" si="13"/>
        <v>1.3624156178680238</v>
      </c>
      <c r="AT34" s="56">
        <f t="shared" si="14"/>
        <v>0.80280556175205475</v>
      </c>
      <c r="AU34" s="56">
        <f t="shared" si="15"/>
        <v>14.991797772306727</v>
      </c>
      <c r="AV34" s="56">
        <f t="shared" si="16"/>
        <v>6.4234988544399201</v>
      </c>
      <c r="AX34" s="17" t="s">
        <v>200</v>
      </c>
      <c r="AY34" s="15">
        <f>B34-'ptfire-rx'!B33-'ptfire-wild'!B33</f>
        <v>1282481.01405603</v>
      </c>
      <c r="AZ34" s="15">
        <f>C34-'ptfire-rx'!C33-'ptfire-wild'!C33</f>
        <v>43282.421243619101</v>
      </c>
      <c r="BA34" s="15">
        <f>D34-'ptfire-rx'!D33-'ptfire-wild'!D33</f>
        <v>182566.0694553451</v>
      </c>
      <c r="BB34" s="15">
        <f>E34-'ptfire-rx'!E33-'ptfire-wild'!E33</f>
        <v>136733.16732294974</v>
      </c>
      <c r="BC34" s="15">
        <f>F34-'ptfire-rx'!F33-'ptfire-wild'!F33</f>
        <v>78116.649036073344</v>
      </c>
      <c r="BD34" s="15">
        <f>G34-'ptfire-rx'!G33-'ptfire-wild'!G33</f>
        <v>11219.66166212691</v>
      </c>
      <c r="BE34" s="15">
        <f>H34-'ptfire-rx'!H33-'ptfire-wild'!H33</f>
        <v>272041.48047925002</v>
      </c>
      <c r="BF34" s="15">
        <f>I34-'ptfire-rx'!AO33-'ptfire-wild'!AM33</f>
        <v>4900.0948052013491</v>
      </c>
      <c r="BG34" s="15">
        <f>J34-'ptfire-rx'!AS33-'ptfire-wild'!AQ33</f>
        <v>2894.8532161463363</v>
      </c>
      <c r="BH34" s="15">
        <f>K34-'ptfire-rx'!BE33-'ptfire-wild'!BC33</f>
        <v>4599.5078175828348</v>
      </c>
      <c r="BI34" s="15">
        <f>L34-'ptfire-rx'!BS33-'ptfire-wild'!BQ33</f>
        <v>2297.8913885839297</v>
      </c>
      <c r="BJ34" s="15">
        <f>M34-'ptfire-rx'!BV33-'ptfire-wild'!BT33</f>
        <v>798.94010236250824</v>
      </c>
      <c r="BK34" s="15">
        <f>N34-'ptfire-rx'!AL33-'ptfire-wild'!AK33</f>
        <v>253.88706504315201</v>
      </c>
      <c r="BL34" s="15">
        <f>O34-'ptfire-rx'!AU33-'ptfire-wild'!AS33</f>
        <v>604.26972702059811</v>
      </c>
      <c r="BM34" s="15">
        <f t="shared" si="17"/>
        <v>2530.6479891341364</v>
      </c>
      <c r="BN34" s="15">
        <f t="shared" si="18"/>
        <v>2403.1255011871626</v>
      </c>
      <c r="BO34" s="56">
        <f t="shared" si="19"/>
        <v>0.12265417067532554</v>
      </c>
      <c r="BP34" s="56">
        <f t="shared" si="20"/>
        <v>1.3624156178680238</v>
      </c>
      <c r="BQ34" s="56">
        <f t="shared" si="21"/>
        <v>0.80280556175205475</v>
      </c>
      <c r="BR34" s="56">
        <f t="shared" si="22"/>
        <v>14.991797772306727</v>
      </c>
      <c r="BS34" s="56">
        <f t="shared" si="23"/>
        <v>6.4234988544399201</v>
      </c>
    </row>
    <row r="35" spans="1:71" x14ac:dyDescent="0.3">
      <c r="A35" s="17" t="s">
        <v>201</v>
      </c>
      <c r="B35" s="15">
        <f>rail!B34+nonpt!B34+ptagfire!B34+nonroad!B34+'onroad all'!AF34+cmv_c1c2!B34+'ptfire-rx'!B34+ptegu!B34+ptnonipm!B34+pt_oilgas!B34+np_oilgas!B34+rwc!B34+cmv_c3!B34+airports!B34+'ptfire-wild'!B34+np_solvents!B34</f>
        <v>1384724.150309019</v>
      </c>
      <c r="C35" s="15">
        <f>rail!C34+nonpt!C34+ptagfire!C34++nonroad!C34+'onroad all'!BZ34+cmv_c1c2!BI34+'ptfire-rx'!C34+ptegu!C34+ptnonipm!C34+pt_oilgas!C34+np_oilgas!C34+rwc!C34+cmv_c3!BI34+livestock!B34+airports!C34+'ptfire-wild'!C34+fertilizer!B34+np_solvents!C34</f>
        <v>219754.57238379319</v>
      </c>
      <c r="D35" s="15">
        <f>rail!D34+nonpt!D34+ptagfire!D34++nonroad!D34+cmv_c1c2!D34+'ptfire-rx'!D34+ptegu!EA34+ptnonipm!D34+pt_oilgas!D34+np_oilgas!D34+rwc!D34+cmv_c3!D34+'onroad all'!EK34+airports!D34+'ptfire-wild'!D34+np_solvents!D34</f>
        <v>179782.44294074032</v>
      </c>
      <c r="E35" s="15">
        <f>rail!E34+nonpt!E34+ptagfire!E34++nonroad!E34+cmv_c1c2!E34+'ptfire-rx'!E34+ptegu!E34+ptnonipm!E34+pt_oilgas!E34+np_oilgas!E34+rwc!E34+cmv_c3!E34+afdust!BA34+'onroad all'!DD34+'onroad all'!EM34+airports!E34+'ptfire-wild'!E34+np_solvents!E34</f>
        <v>152667.94221224799</v>
      </c>
      <c r="F35" s="15">
        <f>rail!F34+nonpt!F34+ptagfire!F34++nonroad!F34+cmv_c1c2!F34+'ptfire-rx'!F34+ptegu!F34+ptnonipm!F34+pt_oilgas!F34+np_oilgas!F34+rwc!F34+cmv_c3!F34+afdust!BB34+'onroad all'!EM34+airports!F34+'ptfire-wild'!F34+np_solvents!F34</f>
        <v>79839.49461452954</v>
      </c>
      <c r="G35" s="15">
        <f>rail!G34+nonpt!G34+ptagfire!G34++nonroad!G34+'onroad all'!DU34+cmv_c1c2!G34+'ptfire-rx'!G34+ptegu!FM34+ptnonipm!G34+pt_oilgas!G34+np_oilgas!G34+rwc!G34+cmv_c3!G34+airports!G34+'ptfire-wild'!G34+np_solvents!G34</f>
        <v>26513.481793276802</v>
      </c>
      <c r="H35" s="15">
        <f>rail!H34+nonpt!H34+ptagfire!H34++nonroad!H34+'onroad all'!EG34+cmv_c1c2!H34+'ptfire-rx'!H34+ptegu!H34+ptnonipm!H34+pt_oilgas!H34+np_oilgas!H34+rwc!H34+cmv_c3!H34+livestock!C34+airports!H34+'ptfire-wild'!H34+np_solvents!H34</f>
        <v>283640.149617724</v>
      </c>
      <c r="I35" s="15">
        <f>rail!AK34+nonpt!BK34+ptagfire!V34+nonroad!AK34+'onroad all'!H34+cmv_c1c2!O34+'ptfire-rx'!AO34+ptegu!BM34+ptnonipm!BX34+pt_oilgas!BL34+np_oilgas!AW34+rwc!AG34+cmv_c3!O34+livestock!U34+airports!AK34+'ptfire-wild'!AM34+np_solvents!AJ34</f>
        <v>4136.9432886177538</v>
      </c>
      <c r="J35" s="15">
        <f>rail!AQ34+nonpt!BQ34+ptagfire!Z34+nonroad!AP34+'onroad all'!P34+cmv_c1c2!T34+'ptfire-rx'!AS34+ptegu!BS34+ptnonipm!CD34+pt_oilgas!BR34+np_oilgas!BC34+rwc!AK34+cmv_c3!T34+livestock!X34+airports!AN34+'ptfire-wild'!AQ34+np_solvents!AN34</f>
        <v>3139.1945749850343</v>
      </c>
      <c r="K35" s="15">
        <f>rail!BJ34+nonpt!CU34+ptagfire!AJ34+nonroad!BH34+'onroad all'!BB34+cmv_c1c2!AO34+'ptfire-rx'!BE34+ptegu!CX34+ptnonipm!DP34+pt_oilgas!CV34+np_oilgas!CA34+rwc!AX34+cmv_c3!AP34+airports!BF34+'ptfire-wild'!BC34+np_solvents!BB34</f>
        <v>6299.5239789313155</v>
      </c>
      <c r="L35" s="15">
        <f>rail!BY34+nonpt!DN34+ptagfire!AV34+nonroad!BT34+'onroad all'!BU34+cmv_c1c2!BF34+'ptfire-rx'!BS34+ptegu!DP34+ptnonipm!EK34+pt_oilgas!DO34+np_oilgas!CR34+rwc!BL34+cmv_c3!BF34+livestock!AP34+airports!BT34+'ptfire-wild'!BQ34+np_solvents!BN34</f>
        <v>6208.1611061418598</v>
      </c>
      <c r="M35" s="15">
        <f>rail!CA34+nonpt!DQ34+nonroad!BU34+'onroad all'!BY34+cmv_c1c2!BH34+'ptfire-rx'!BV34+ptegu!DS34+ptnonipm!EN34+pt_oilgas!DR34+np_oilgas!CT34+rwc!BN34+cmv_c3!BH34+airports!BV34+'ptfire-wild'!BT34+np_solvents!BP34+ptagfire!AX34</f>
        <v>929.47985508738384</v>
      </c>
      <c r="N35" s="15">
        <f>rail!AJ34+nonpt!BH34+nonroad!AJ34+'onroad all'!G34+cmv_c1c2!M34+'ptfire-rx'!AL34+ptegu!BK34+ptnonipm!BU34+pt_oilgas!BJ34+np_oilgas!AV34+rwc!AF34+airports!AI34+cmv_c3!M34+'ptfire-wild'!AK34</f>
        <v>858.83058613043227</v>
      </c>
      <c r="O35" s="15">
        <f>rail!AS34+nonpt!O34+ptagfire!AA34+nonroad!AR34+'onroad all'!Y34+cmv_c1c2!V34+'ptfire-rx'!AU34+ptegu!BX34+ptnonipm!CI34+pt_oilgas!BW34+np_oilgas!BF34+rwc!AM34+airports!AP34+cmv_c3!V34+'ptfire-wild'!AS34</f>
        <v>913.10052705079045</v>
      </c>
      <c r="P35" s="15">
        <f>rail!AA34+nonroad!AD34+'onroad all'!AJ34+'onroad all'!AK34+'onroad all'!AL34+'onroad all'!AM34+'onroad all'!AN34+'onroad all'!AO34+ptnonipm!BI34+SUM(airports!AS34:AX34)+SUM(cmv_c1c2!AC34:AH34)+SUM(cmv_c3!AC34:AH34)</f>
        <v>2042.2096454527355</v>
      </c>
      <c r="Q35" s="15">
        <f>rail!AB34+nonroad!AE34+'onroad all'!AK34+'onroad all'!AL34+'onroad all'!AM34+'onroad all'!AN34+'onroad all'!AO34+ptnonipm!BJ34+SUM(airports!AT34:AX34)+SUM(cmv_c1c2!AD34:AH34)+SUM(cmv_c3!AD34:AH34)</f>
        <v>1930.4832685875738</v>
      </c>
      <c r="R35" s="56">
        <f>rail!N34+nonpt!S34+nonroad!R34+'onroad all'!AB34+ptegu!T34+ptnonipm!T34+pt_oilgas!S34+np_oilgas!Q34+SUM(cmv_c1c2!Z34:AA34)+SUM(cmv_c3!Z34:AA34)</f>
        <v>1.7736723591127193</v>
      </c>
      <c r="S35" s="56">
        <f>rail!K34+nonpt!L34+nonroad!U34+'onroad all'!M34+ptegu!L34+ptnonipm!L34+pt_oilgas!K34+np_oilgas!K34+SUM(cmv_c1c2!R34:S34)+SUM(cmv_c3!R34:S34)</f>
        <v>0.93807633221596409</v>
      </c>
      <c r="T35" s="56">
        <f>nonpt!P34+ptegu!P34+ptnonipm!P34+pt_oilgas!O34+np_oilgas!N34+rwc!M34+SUM(cmv_c1c2!W34:X34)+SUM(cmv_c3!W34:X34)</f>
        <v>0.42239692085822567</v>
      </c>
      <c r="U35" s="56">
        <f>rail!S34+nonpt!AH34+nonroad!T34+'onroad all'!CB34+ptegu!AH34+ptnonipm!AL34+pt_oilgas!AG34+np_oilgas!AA34+rwc!R34+SUM(cmv_c1c2!BJ34:BK34)+SUM(cmv_c3!BJ34:BK34)</f>
        <v>3.206254981639896</v>
      </c>
      <c r="V35" s="56">
        <f>rail!Q34+nonpt!AD34+nonroad!S34+'onroad all'!BS34+'onroad all'!BT34+ptegu!AD34+ptnonipm!AH34+pt_oilgas!AC34+np_oilgas!W34+rwc!P34+SUM(cmv_c1c2!BD34:BE34)+SUM(cmv_c3!BD34:BE34)</f>
        <v>13.269131115008475</v>
      </c>
      <c r="W35" s="56">
        <f>nonpt!CS34+ptegu!BB34+ptnonipm!Z34</f>
        <v>0.51241285333853659</v>
      </c>
      <c r="X35" s="63" t="s">
        <v>170</v>
      </c>
      <c r="AA35" s="17" t="s">
        <v>201</v>
      </c>
      <c r="AB35" s="15">
        <f>B35+beis!H34</f>
        <v>1477630.552429019</v>
      </c>
      <c r="AC35" s="15">
        <f t="shared" si="2"/>
        <v>219754.57238379319</v>
      </c>
      <c r="AD35" s="15">
        <f>D35+beis!T34</f>
        <v>201951.26068974033</v>
      </c>
      <c r="AE35" s="15">
        <f t="shared" si="3"/>
        <v>152667.94221224799</v>
      </c>
      <c r="AF35" s="15">
        <f t="shared" si="4"/>
        <v>79839.49461452954</v>
      </c>
      <c r="AG35" s="15">
        <f t="shared" si="5"/>
        <v>26513.481793276802</v>
      </c>
      <c r="AH35" s="15">
        <f>H35+beis!Z34</f>
        <v>1342963.5479177241</v>
      </c>
      <c r="AI35" s="15">
        <f>I35+beis!E34</f>
        <v>14086.465359617745</v>
      </c>
      <c r="AJ35" s="15">
        <f t="shared" si="6"/>
        <v>3139.1945749850343</v>
      </c>
      <c r="AK35" s="15">
        <f>K35+beis!N34</f>
        <v>19561.297686931317</v>
      </c>
      <c r="AL35" s="15">
        <f>L35+beis!R34</f>
        <v>63888.406371641759</v>
      </c>
      <c r="AM35" s="15">
        <f t="shared" si="7"/>
        <v>929.47985508738384</v>
      </c>
      <c r="AN35" s="15">
        <f t="shared" si="8"/>
        <v>858.83058613043227</v>
      </c>
      <c r="AO35" s="15">
        <f t="shared" si="9"/>
        <v>913.10052705079045</v>
      </c>
      <c r="AP35" s="15">
        <f t="shared" si="10"/>
        <v>2042.2096454527355</v>
      </c>
      <c r="AQ35" s="15">
        <f t="shared" si="11"/>
        <v>1930.4832685875738</v>
      </c>
      <c r="AR35" s="56">
        <f t="shared" si="12"/>
        <v>1.7736723591127193</v>
      </c>
      <c r="AS35" s="56">
        <f t="shared" si="13"/>
        <v>0.93807633221596409</v>
      </c>
      <c r="AT35" s="56">
        <f t="shared" si="14"/>
        <v>0.42239692085822567</v>
      </c>
      <c r="AU35" s="56">
        <f t="shared" si="15"/>
        <v>3.206254981639896</v>
      </c>
      <c r="AV35" s="56">
        <f t="shared" si="16"/>
        <v>13.269131115008475</v>
      </c>
      <c r="AX35" s="17" t="s">
        <v>201</v>
      </c>
      <c r="AY35" s="15">
        <f>B35-'ptfire-rx'!B34-'ptfire-wild'!B34</f>
        <v>1187002.057988019</v>
      </c>
      <c r="AZ35" s="15">
        <f>C35-'ptfire-rx'!C34-'ptfire-wild'!C34</f>
        <v>218332.28429779317</v>
      </c>
      <c r="BA35" s="15">
        <f>D35-'ptfire-rx'!D34-'ptfire-wild'!D34</f>
        <v>176379.07798174029</v>
      </c>
      <c r="BB35" s="15">
        <f>E35-'ptfire-rx'!E34-'ptfire-wild'!E34</f>
        <v>119987.16850224799</v>
      </c>
      <c r="BC35" s="15">
        <f>F35-'ptfire-rx'!F34-'ptfire-wild'!F34</f>
        <v>50356.16534952954</v>
      </c>
      <c r="BD35" s="15">
        <f>G35-'ptfire-rx'!G34-'ptfire-wild'!G34</f>
        <v>24570.919175276802</v>
      </c>
      <c r="BE35" s="15">
        <f>H35-'ptfire-rx'!H34-'ptfire-wild'!H34</f>
        <v>244751.22279072399</v>
      </c>
      <c r="BF35" s="15">
        <f>I35-'ptfire-rx'!AO34-'ptfire-wild'!AM34</f>
        <v>2808.6933182024432</v>
      </c>
      <c r="BG35" s="15">
        <f>J35-'ptfire-rx'!AS34-'ptfire-wild'!AQ34</f>
        <v>2531.4806969542105</v>
      </c>
      <c r="BH35" s="15">
        <f>K35-'ptfire-rx'!BE34-'ptfire-wild'!BC34</f>
        <v>2902.5993054268024</v>
      </c>
      <c r="BI35" s="15">
        <f>L35-'ptfire-rx'!BS34-'ptfire-wild'!BQ34</f>
        <v>4191.5248447565509</v>
      </c>
      <c r="BJ35" s="15">
        <f>M35-'ptfire-rx'!BV34-'ptfire-wild'!BT34</f>
        <v>462.83672364360518</v>
      </c>
      <c r="BK35" s="15">
        <f>N35-'ptfire-rx'!AL34-'ptfire-wild'!AK34</f>
        <v>220.69931230035539</v>
      </c>
      <c r="BL35" s="15">
        <f>O35-'ptfire-rx'!AU34-'ptfire-wild'!AS34</f>
        <v>430.14760317238103</v>
      </c>
      <c r="BM35" s="15">
        <f t="shared" si="17"/>
        <v>2042.2096454527355</v>
      </c>
      <c r="BN35" s="15">
        <f t="shared" si="18"/>
        <v>1930.4832685875738</v>
      </c>
      <c r="BO35" s="56">
        <f t="shared" si="19"/>
        <v>1.7736723591127193</v>
      </c>
      <c r="BP35" s="56">
        <f t="shared" si="20"/>
        <v>0.93807633221596409</v>
      </c>
      <c r="BQ35" s="56">
        <f t="shared" si="21"/>
        <v>0.42239692085822567</v>
      </c>
      <c r="BR35" s="56">
        <f t="shared" si="22"/>
        <v>3.206254981639896</v>
      </c>
      <c r="BS35" s="56">
        <f t="shared" si="23"/>
        <v>13.269131115008475</v>
      </c>
    </row>
    <row r="36" spans="1:71" x14ac:dyDescent="0.3">
      <c r="A36" s="17" t="s">
        <v>202</v>
      </c>
      <c r="B36" s="15">
        <f>rail!B35+nonpt!B35+ptagfire!B35+nonroad!B35+'onroad all'!AF35+cmv_c1c2!B35+'ptfire-rx'!B35+ptegu!B35+ptnonipm!B35+pt_oilgas!B35+np_oilgas!B35+rwc!B35+cmv_c3!B35+airports!B35+'ptfire-wild'!B35+np_solvents!B35</f>
        <v>263390.59888469992</v>
      </c>
      <c r="C36" s="15">
        <f>rail!C35+nonpt!C35+ptagfire!C35++nonroad!C35+'onroad all'!BZ35+cmv_c1c2!BI35+'ptfire-rx'!C35+ptegu!C35+ptnonipm!C35+pt_oilgas!C35+np_oilgas!C35+rwc!C35+cmv_c3!BI35+livestock!B35+airports!C35+'ptfire-wild'!C35+fertilizer!B35+np_solvents!C35</f>
        <v>113979.34880882129</v>
      </c>
      <c r="D36" s="15">
        <f>rail!D35+nonpt!D35+ptagfire!D35++nonroad!D35+cmv_c1c2!D35+'ptfire-rx'!D35+ptegu!EA35+ptnonipm!D35+pt_oilgas!D35+np_oilgas!D35+rwc!D35+cmv_c3!D35+'onroad all'!EK35+airports!D35+'ptfire-wild'!D35+np_solvents!D35</f>
        <v>144711.58648735448</v>
      </c>
      <c r="E36" s="15">
        <f>rail!E35+nonpt!E35+ptagfire!E35++nonroad!E35+cmv_c1c2!E35+'ptfire-rx'!E35+ptegu!E35+ptnonipm!E35+pt_oilgas!E35+np_oilgas!E35+rwc!E35+cmv_c3!E35+afdust!BA35+'onroad all'!DD35+'onroad all'!EM35+airports!E35+'ptfire-wild'!E35+np_solvents!E35</f>
        <v>208324.06187015399</v>
      </c>
      <c r="F36" s="15">
        <f>rail!F35+nonpt!F35+ptagfire!F35++nonroad!F35+cmv_c1c2!F35+'ptfire-rx'!F35+ptegu!F35+ptnonipm!F35+pt_oilgas!F35+np_oilgas!F35+rwc!F35+cmv_c3!F35+afdust!BB35+'onroad all'!EM35+airports!F35+'ptfire-wild'!F35+np_solvents!F35</f>
        <v>46913.607162682951</v>
      </c>
      <c r="G36" s="15">
        <f>rail!G35+nonpt!G35+ptagfire!G35++nonroad!G35+'onroad all'!DU35+cmv_c1c2!G35+'ptfire-rx'!G35+ptegu!FM35+ptnonipm!G35+pt_oilgas!G35+np_oilgas!G35+rwc!G35+cmv_c3!G35+airports!G35+'ptfire-wild'!G35+np_solvents!G35</f>
        <v>79881.779701742387</v>
      </c>
      <c r="H36" s="15">
        <f>rail!H35+nonpt!H35+ptagfire!H35++nonroad!H35+'onroad all'!EG35+cmv_c1c2!H35+'ptfire-rx'!H35+ptegu!H35+ptnonipm!H35+pt_oilgas!H35+np_oilgas!H35+rwc!H35+cmv_c3!H35+livestock!C35+airports!H35+'ptfire-wild'!H35+np_solvents!H35</f>
        <v>289888.92170827999</v>
      </c>
      <c r="I36" s="15">
        <f>rail!AK35+nonpt!BK35+ptagfire!V35+nonroad!AK35+'onroad all'!H35+cmv_c1c2!O35+'ptfire-rx'!AO35+ptegu!BM35+ptnonipm!BX35+pt_oilgas!BL35+np_oilgas!AW35+rwc!AG35+cmv_c3!O35+livestock!U35+airports!AK35+'ptfire-wild'!AM35+np_solvents!AJ35</f>
        <v>1645.0189761376121</v>
      </c>
      <c r="J36" s="15">
        <f>rail!AQ35+nonpt!BQ35+ptagfire!Z35+nonroad!AP35+'onroad all'!P35+cmv_c1c2!T35+'ptfire-rx'!AS35+ptegu!BS35+ptnonipm!CD35+pt_oilgas!BR35+np_oilgas!BC35+rwc!AK35+cmv_c3!T35+livestock!X35+airports!AN35+'ptfire-wild'!AQ35+np_solvents!AN35</f>
        <v>2634.9242807001351</v>
      </c>
      <c r="K36" s="15">
        <f>rail!BJ35+nonpt!CU35+ptagfire!AJ35+nonroad!BH35+'onroad all'!BB35+cmv_c1c2!AO35+'ptfire-rx'!BE35+ptegu!CX35+ptnonipm!DP35+pt_oilgas!CV35+np_oilgas!CA35+rwc!AX35+cmv_c3!AP35+airports!BF35+'ptfire-wild'!BC35+np_solvents!BB35</f>
        <v>11059.167029125696</v>
      </c>
      <c r="L36" s="15">
        <f>rail!BY35+nonpt!DN35+ptagfire!AV35+nonroad!BT35+'onroad all'!BU35+cmv_c1c2!BF35+'ptfire-rx'!BS35+ptegu!DP35+ptnonipm!EK35+pt_oilgas!DO35+np_oilgas!CR35+rwc!BL35+cmv_c3!BF35+livestock!AP35+airports!BT35+'ptfire-wild'!BQ35+np_solvents!BN35</f>
        <v>1181.3029924644093</v>
      </c>
      <c r="M36" s="15">
        <f>rail!CA35+nonpt!DQ35+nonroad!BU35+'onroad all'!BY35+cmv_c1c2!BH35+'ptfire-rx'!BV35+ptegu!DS35+ptnonipm!EN35+pt_oilgas!DR35+np_oilgas!CT35+rwc!BN35+cmv_c3!BH35+airports!BV35+'ptfire-wild'!BT35+np_solvents!BP35+ptagfire!AX35</f>
        <v>223.58323163910666</v>
      </c>
      <c r="N36" s="15">
        <f>rail!AJ35+nonpt!BH35+nonroad!AJ35+'onroad all'!G35+cmv_c1c2!M35+'ptfire-rx'!AL35+ptegu!BK35+ptnonipm!BU35+pt_oilgas!BJ35+np_oilgas!AV35+rwc!AF35+airports!AI35+cmv_c3!M35+'ptfire-wild'!AK35</f>
        <v>253.57052604446696</v>
      </c>
      <c r="O36" s="15">
        <f>rail!AS35+nonpt!O35+ptagfire!AA35+nonroad!AR35+'onroad all'!Y35+cmv_c1c2!V35+'ptfire-rx'!AU35+ptegu!BX35+ptnonipm!CI35+pt_oilgas!BW35+np_oilgas!BF35+rwc!AM35+airports!AP35+cmv_c3!V35+'ptfire-wild'!AS35</f>
        <v>175.90385433664332</v>
      </c>
      <c r="P36" s="15">
        <f>rail!AA35+nonroad!AD35+'onroad all'!AJ35+'onroad all'!AK35+'onroad all'!AL35+'onroad all'!AM35+'onroad all'!AN35+'onroad all'!AO35+ptnonipm!BI35+SUM(airports!AS35:AX35)+SUM(cmv_c1c2!AC35:AH35)+SUM(cmv_c3!AC35:AH35)</f>
        <v>1981.2791076008566</v>
      </c>
      <c r="Q36" s="15">
        <f>rail!AB35+nonroad!AE35+'onroad all'!AK35+'onroad all'!AL35+'onroad all'!AM35+'onroad all'!AN35+'onroad all'!AO35+ptnonipm!BJ35+SUM(airports!AT35:AX35)+SUM(cmv_c1c2!AD35:AH35)+SUM(cmv_c3!AD35:AH35)</f>
        <v>1908.7422078394864</v>
      </c>
      <c r="R36" s="56">
        <f>rail!N35+nonpt!S35+nonroad!R35+'onroad all'!AB35+ptegu!T35+ptnonipm!T35+pt_oilgas!S35+np_oilgas!Q35+SUM(cmv_c1c2!Z35:AA35)+SUM(cmv_c3!Z35:AA35)</f>
        <v>0.30070670083279999</v>
      </c>
      <c r="S36" s="56">
        <f>rail!K35+nonpt!L35+nonroad!U35+'onroad all'!M35+ptegu!L35+ptnonipm!L35+pt_oilgas!K35+np_oilgas!K35+SUM(cmv_c1c2!R35:S35)+SUM(cmv_c3!R35:S35)</f>
        <v>3.5053465618000001</v>
      </c>
      <c r="T36" s="56">
        <f>nonpt!P35+ptegu!P35+ptnonipm!P35+pt_oilgas!O35+np_oilgas!N35+rwc!M35+SUM(cmv_c1c2!W35:X35)+SUM(cmv_c3!W35:X35)</f>
        <v>0.63282880090000004</v>
      </c>
      <c r="U36" s="56">
        <f>rail!S35+nonpt!AH35+nonroad!T35+'onroad all'!CB35+ptegu!AH35+ptnonipm!AL35+pt_oilgas!AG35+np_oilgas!AA35+rwc!R35+SUM(cmv_c1c2!BJ35:BK35)+SUM(cmv_c3!BJ35:BK35)</f>
        <v>4.4564491178999992</v>
      </c>
      <c r="V36" s="56">
        <f>rail!Q35+nonpt!AD35+nonroad!S35+'onroad all'!BS35+'onroad all'!BT35+ptegu!AD35+ptnonipm!AH35+pt_oilgas!AC35+np_oilgas!W35+rwc!P35+SUM(cmv_c1c2!BD35:BE35)+SUM(cmv_c3!BD35:BE35)</f>
        <v>6.5049557174000006</v>
      </c>
      <c r="W36" s="56">
        <f>nonpt!CS35+ptegu!BB35+ptnonipm!Z35</f>
        <v>2.6448339331040802E-3</v>
      </c>
      <c r="X36" s="63" t="s">
        <v>170</v>
      </c>
      <c r="AA36" s="17" t="s">
        <v>202</v>
      </c>
      <c r="AB36" s="15">
        <f>B36+beis!H35</f>
        <v>308392.79704069981</v>
      </c>
      <c r="AC36" s="15">
        <f t="shared" si="2"/>
        <v>113979.34880882129</v>
      </c>
      <c r="AD36" s="15">
        <f>D36+beis!T35</f>
        <v>176030.86336803279</v>
      </c>
      <c r="AE36" s="15">
        <f t="shared" si="3"/>
        <v>208324.06187015399</v>
      </c>
      <c r="AF36" s="15">
        <f t="shared" si="4"/>
        <v>46913.607162682951</v>
      </c>
      <c r="AG36" s="15">
        <f t="shared" si="5"/>
        <v>79881.779701742387</v>
      </c>
      <c r="AH36" s="15">
        <f>H36+beis!Z35</f>
        <v>489083.11205827998</v>
      </c>
      <c r="AI36" s="15">
        <f>I36+beis!E35</f>
        <v>6417.0615925376123</v>
      </c>
      <c r="AJ36" s="15">
        <f t="shared" si="6"/>
        <v>2634.9242807001351</v>
      </c>
      <c r="AK36" s="15">
        <f>K36+beis!N35</f>
        <v>17568.274909325686</v>
      </c>
      <c r="AL36" s="15">
        <f>L36+beis!R35</f>
        <v>28665.148732354312</v>
      </c>
      <c r="AM36" s="15">
        <f t="shared" si="7"/>
        <v>223.58323163910666</v>
      </c>
      <c r="AN36" s="15">
        <f t="shared" si="8"/>
        <v>253.57052604446696</v>
      </c>
      <c r="AO36" s="15">
        <f t="shared" si="9"/>
        <v>175.90385433664332</v>
      </c>
      <c r="AP36" s="15">
        <f t="shared" si="10"/>
        <v>1981.2791076008566</v>
      </c>
      <c r="AQ36" s="15">
        <f t="shared" si="11"/>
        <v>1908.7422078394864</v>
      </c>
      <c r="AR36" s="56">
        <f t="shared" si="12"/>
        <v>0.30070670083279999</v>
      </c>
      <c r="AS36" s="56">
        <f t="shared" si="13"/>
        <v>3.5053465618000001</v>
      </c>
      <c r="AT36" s="56">
        <f t="shared" si="14"/>
        <v>0.63282880090000004</v>
      </c>
      <c r="AU36" s="56">
        <f t="shared" si="15"/>
        <v>4.4564491178999992</v>
      </c>
      <c r="AV36" s="56">
        <f t="shared" si="16"/>
        <v>6.5049557174000006</v>
      </c>
      <c r="AX36" s="17" t="s">
        <v>202</v>
      </c>
      <c r="AY36" s="15">
        <f>B36-'ptfire-rx'!B35-'ptfire-wild'!B35</f>
        <v>239874.95075469991</v>
      </c>
      <c r="AZ36" s="15">
        <f>C36-'ptfire-rx'!C35-'ptfire-wild'!C35</f>
        <v>113685.15580482129</v>
      </c>
      <c r="BA36" s="15">
        <f>D36-'ptfire-rx'!D35-'ptfire-wild'!D35</f>
        <v>144448.47828035449</v>
      </c>
      <c r="BB36" s="15">
        <f>E36-'ptfire-rx'!E35-'ptfire-wild'!E35</f>
        <v>205022.03650215399</v>
      </c>
      <c r="BC36" s="15">
        <f>F36-'ptfire-rx'!F35-'ptfire-wild'!F35</f>
        <v>43822.900040682951</v>
      </c>
      <c r="BD36" s="15">
        <f>G36-'ptfire-rx'!G35-'ptfire-wild'!G35</f>
        <v>79581.441377742391</v>
      </c>
      <c r="BE36" s="15">
        <f>H36-'ptfire-rx'!H35-'ptfire-wild'!H35</f>
        <v>285287.70985227998</v>
      </c>
      <c r="BF36" s="15">
        <f>I36-'ptfire-rx'!AO35-'ptfire-wild'!AM35</f>
        <v>1362.034701443941</v>
      </c>
      <c r="BG36" s="15">
        <f>J36-'ptfire-rx'!AS35-'ptfire-wild'!AQ35</f>
        <v>2559.0572828316936</v>
      </c>
      <c r="BH36" s="15">
        <f>K36-'ptfire-rx'!BE35-'ptfire-wild'!BC35</f>
        <v>10493.957483136435</v>
      </c>
      <c r="BI36" s="15">
        <f>L36-'ptfire-rx'!BS35-'ptfire-wild'!BQ35</f>
        <v>545.28199070139829</v>
      </c>
      <c r="BJ36" s="15">
        <f>M36-'ptfire-rx'!BV35-'ptfire-wild'!BT35</f>
        <v>135.94810179724936</v>
      </c>
      <c r="BK36" s="15">
        <f>N36-'ptfire-rx'!AL35-'ptfire-wild'!AK35</f>
        <v>167.08207614924575</v>
      </c>
      <c r="BL36" s="15">
        <f>O36-'ptfire-rx'!AU35-'ptfire-wild'!AS35</f>
        <v>130.13078458457832</v>
      </c>
      <c r="BM36" s="15">
        <f t="shared" si="17"/>
        <v>1981.2791076008566</v>
      </c>
      <c r="BN36" s="15">
        <f t="shared" si="18"/>
        <v>1908.7422078394864</v>
      </c>
      <c r="BO36" s="56">
        <f t="shared" si="19"/>
        <v>0.30070670083279999</v>
      </c>
      <c r="BP36" s="56">
        <f t="shared" si="20"/>
        <v>3.5053465618000001</v>
      </c>
      <c r="BQ36" s="56">
        <f t="shared" si="21"/>
        <v>0.63282880090000004</v>
      </c>
      <c r="BR36" s="56">
        <f t="shared" si="22"/>
        <v>4.4564491178999992</v>
      </c>
      <c r="BS36" s="56">
        <f t="shared" si="23"/>
        <v>6.5049557174000006</v>
      </c>
    </row>
    <row r="37" spans="1:71" x14ac:dyDescent="0.3">
      <c r="A37" s="17" t="s">
        <v>203</v>
      </c>
      <c r="B37" s="15">
        <f>rail!B36+nonpt!B36+ptagfire!B36+nonroad!B36+'onroad all'!AF36+cmv_c1c2!B36+'ptfire-rx'!B36+ptegu!B36+ptnonipm!B36+pt_oilgas!B36+np_oilgas!B36+rwc!B36+cmv_c3!B36+airports!B36+'ptfire-wild'!B36+np_solvents!B36</f>
        <v>1341986.9850823099</v>
      </c>
      <c r="C37" s="15">
        <f>rail!C36+nonpt!C36+ptagfire!C36++nonroad!C36+'onroad all'!BZ36+cmv_c1c2!BI36+'ptfire-rx'!C36+ptegu!C36+ptnonipm!C36+pt_oilgas!C36+np_oilgas!C36+rwc!C36+cmv_c3!BI36+livestock!B36+airports!C36+'ptfire-wild'!C36+fertilizer!B36+np_solvents!C36</f>
        <v>85813.687053238609</v>
      </c>
      <c r="D37" s="15">
        <f>rail!D36+nonpt!D36+ptagfire!D36++nonroad!D36+cmv_c1c2!D36+'ptfire-rx'!D36+ptegu!EA36+ptnonipm!D36+pt_oilgas!D36+np_oilgas!D36+rwc!D36+cmv_c3!D36+'onroad all'!EK36+airports!D36+'ptfire-wild'!D36+np_solvents!D36</f>
        <v>242844.00514688838</v>
      </c>
      <c r="E37" s="15">
        <f>rail!E36+nonpt!E36+ptagfire!E36++nonroad!E36+cmv_c1c2!E36+'ptfire-rx'!E36+ptegu!E36+ptnonipm!E36+pt_oilgas!E36+np_oilgas!E36+rwc!E36+cmv_c3!E36+afdust!BA36+'onroad all'!DD36+'onroad all'!EM36+airports!E36+'ptfire-wild'!E36+np_solvents!E36</f>
        <v>147018.55985305941</v>
      </c>
      <c r="F37" s="15">
        <f>rail!F36+nonpt!F36+ptagfire!F36++nonroad!F36+cmv_c1c2!F36+'ptfire-rx'!F36+ptegu!F36+ptnonipm!F36+pt_oilgas!F36+np_oilgas!F36+rwc!F36+cmv_c3!F36+afdust!BB36+'onroad all'!EM36+airports!F36+'ptfire-wild'!F36+np_solvents!F36</f>
        <v>74581.222648230818</v>
      </c>
      <c r="G37" s="15">
        <f>rail!G36+nonpt!G36+ptagfire!G36++nonroad!G36+'onroad all'!DU36+cmv_c1c2!G36+'ptfire-rx'!G36+ptegu!FM36+ptnonipm!G36+pt_oilgas!G36+np_oilgas!G36+rwc!G36+cmv_c3!G36+airports!G36+'ptfire-wild'!G36+np_solvents!G36</f>
        <v>111537.56643794349</v>
      </c>
      <c r="H37" s="15">
        <f>rail!H36+nonpt!H36+ptagfire!H36++nonroad!H36+'onroad all'!EG36+cmv_c1c2!H36+'ptfire-rx'!H36+ptegu!H36+ptnonipm!H36+pt_oilgas!H36+np_oilgas!H36+rwc!H36+cmv_c3!H36+livestock!C36+airports!H36+'ptfire-wild'!H36+np_solvents!H36</f>
        <v>312812.46185139008</v>
      </c>
      <c r="I37" s="15">
        <f>rail!AK36+nonpt!BK36+ptagfire!V36+nonroad!AK36+'onroad all'!H36+cmv_c1c2!O36+'ptfire-rx'!AO36+ptegu!BM36+ptnonipm!BX36+pt_oilgas!BL36+np_oilgas!AW36+rwc!AG36+cmv_c3!O36+livestock!U36+airports!AK36+'ptfire-wild'!AM36+np_solvents!AJ36</f>
        <v>3616.3190603601693</v>
      </c>
      <c r="J37" s="15">
        <f>rail!AQ36+nonpt!BQ36+ptagfire!Z36+nonroad!AP36+'onroad all'!P36+cmv_c1c2!T36+'ptfire-rx'!AS36+ptegu!BS36+ptnonipm!CD36+pt_oilgas!BR36+np_oilgas!BC36+rwc!AK36+cmv_c3!T36+livestock!X36+airports!AN36+'ptfire-wild'!AQ36+np_solvents!AN36</f>
        <v>2657.0506590537652</v>
      </c>
      <c r="K37" s="15">
        <f>rail!BJ36+nonpt!CU36+ptagfire!AJ36+nonroad!BH36+'onroad all'!BB36+cmv_c1c2!AO36+'ptfire-rx'!BE36+ptegu!CX36+ptnonipm!DP36+pt_oilgas!CV36+np_oilgas!CA36+rwc!AX36+cmv_c3!AP36+airports!BF36+'ptfire-wild'!BC36+np_solvents!BB36</f>
        <v>4315.3119317085984</v>
      </c>
      <c r="L37" s="15">
        <f>rail!BY36+nonpt!DN36+ptagfire!AV36+nonroad!BT36+'onroad all'!BU36+cmv_c1c2!BF36+'ptfire-rx'!BS36+ptegu!DP36+ptnonipm!EK36+pt_oilgas!DO36+np_oilgas!CR36+rwc!BL36+cmv_c3!BF36+livestock!AP36+airports!BT36+'ptfire-wild'!BQ36+np_solvents!BN36</f>
        <v>2184.096677759394</v>
      </c>
      <c r="M37" s="15">
        <f>rail!CA36+nonpt!DQ36+nonroad!BU36+'onroad all'!BY36+cmv_c1c2!BH36+'ptfire-rx'!BV36+ptegu!DS36+ptnonipm!EN36+pt_oilgas!DR36+np_oilgas!CT36+rwc!BN36+cmv_c3!BH36+airports!BV36+'ptfire-wild'!BT36+np_solvents!BP36+ptagfire!AX36</f>
        <v>956.4030119440863</v>
      </c>
      <c r="N37" s="15">
        <f>rail!AJ36+nonpt!BH36+nonroad!AJ36+'onroad all'!G36+cmv_c1c2!M36+'ptfire-rx'!AL36+ptegu!BK36+ptnonipm!BU36+pt_oilgas!BJ36+np_oilgas!AV36+rwc!AF36+airports!AI36+cmv_c3!M36+'ptfire-wild'!AK36</f>
        <v>285.79890689140507</v>
      </c>
      <c r="O37" s="15">
        <f>rail!AS36+nonpt!O36+ptagfire!AA36+nonroad!AR36+'onroad all'!Y36+cmv_c1c2!V36+'ptfire-rx'!AU36+ptegu!BX36+ptnonipm!CI36+pt_oilgas!BW36+np_oilgas!BF36+rwc!AM36+airports!AP36+cmv_c3!V36+'ptfire-wild'!AS36</f>
        <v>489.13616858291562</v>
      </c>
      <c r="P37" s="15">
        <f>rail!AA36+nonroad!AD36+'onroad all'!AJ36+'onroad all'!AK36+'onroad all'!AL36+'onroad all'!AM36+'onroad all'!AN36+'onroad all'!AO36+ptnonipm!BI36+SUM(airports!AS36:AX36)+SUM(cmv_c1c2!AC36:AH36)+SUM(cmv_c3!AC36:AH36)</f>
        <v>3579.8907303920205</v>
      </c>
      <c r="Q37" s="15">
        <f>rail!AB36+nonroad!AE36+'onroad all'!AK36+'onroad all'!AL36+'onroad all'!AM36+'onroad all'!AN36+'onroad all'!AO36+ptnonipm!BJ36+SUM(airports!AT36:AX36)+SUM(cmv_c1c2!AD36:AH36)+SUM(cmv_c3!AD36:AH36)</f>
        <v>3389.9872580318711</v>
      </c>
      <c r="R37" s="56">
        <f>rail!N36+nonpt!S36+nonroad!R36+'onroad all'!AB36+ptegu!T36+ptnonipm!T36+pt_oilgas!S36+np_oilgas!Q36+SUM(cmv_c1c2!Z36:AA36)+SUM(cmv_c3!Z36:AA36)</f>
        <v>0.75293201550399302</v>
      </c>
      <c r="S37" s="56">
        <f>rail!K36+nonpt!L36+nonroad!U36+'onroad all'!M36+ptegu!L36+ptnonipm!L36+pt_oilgas!K36+np_oilgas!K36+SUM(cmv_c1c2!R36:S36)+SUM(cmv_c3!R36:S36)</f>
        <v>1.0206276926166475</v>
      </c>
      <c r="T37" s="56">
        <f>nonpt!P36+ptegu!P36+ptnonipm!P36+pt_oilgas!O36+np_oilgas!N36+rwc!M36+SUM(cmv_c1c2!W36:X36)+SUM(cmv_c3!W36:X36)</f>
        <v>0.79983010752074168</v>
      </c>
      <c r="U37" s="56">
        <f>rail!S36+nonpt!AH36+nonroad!T36+'onroad all'!CB36+ptegu!AH36+ptnonipm!AL36+pt_oilgas!AG36+np_oilgas!AA36+rwc!R36+SUM(cmv_c1c2!BJ36:BK36)+SUM(cmv_c3!BJ36:BK36)</f>
        <v>12.522639931520047</v>
      </c>
      <c r="V37" s="56">
        <f>rail!Q36+nonpt!AD36+nonroad!S36+'onroad all'!BS36+'onroad all'!BT36+ptegu!AD36+ptnonipm!AH36+pt_oilgas!AC36+np_oilgas!W36+rwc!P36+SUM(cmv_c1c2!BD36:BE36)+SUM(cmv_c3!BD36:BE36)</f>
        <v>50.130353513905305</v>
      </c>
      <c r="W37" s="56">
        <f>nonpt!CS36+ptegu!BB36+ptnonipm!Z36</f>
        <v>8.5312480213546898E-2</v>
      </c>
      <c r="X37" s="63" t="s">
        <v>170</v>
      </c>
      <c r="AA37" s="17" t="s">
        <v>203</v>
      </c>
      <c r="AB37" s="15">
        <f>B37+beis!H36</f>
        <v>1394902.5580043099</v>
      </c>
      <c r="AC37" s="15">
        <f t="shared" si="2"/>
        <v>85813.687053238609</v>
      </c>
      <c r="AD37" s="15">
        <f>D37+beis!T36</f>
        <v>266485.33868912735</v>
      </c>
      <c r="AE37" s="15">
        <f t="shared" si="3"/>
        <v>147018.55985305941</v>
      </c>
      <c r="AF37" s="15">
        <f t="shared" si="4"/>
        <v>74581.222648230818</v>
      </c>
      <c r="AG37" s="15">
        <f t="shared" si="5"/>
        <v>111537.56643794349</v>
      </c>
      <c r="AH37" s="15">
        <f>H37+beis!Z36</f>
        <v>809925.60142138903</v>
      </c>
      <c r="AI37" s="15">
        <f>I37+beis!E36</f>
        <v>9662.7782247601699</v>
      </c>
      <c r="AJ37" s="15">
        <f t="shared" si="6"/>
        <v>2657.0506590537652</v>
      </c>
      <c r="AK37" s="15">
        <f>K37+beis!N36</f>
        <v>11886.283156008598</v>
      </c>
      <c r="AL37" s="15">
        <f>L37+beis!R36</f>
        <v>34199.358745079393</v>
      </c>
      <c r="AM37" s="15">
        <f t="shared" si="7"/>
        <v>956.4030119440863</v>
      </c>
      <c r="AN37" s="15">
        <f t="shared" si="8"/>
        <v>285.79890689140507</v>
      </c>
      <c r="AO37" s="15">
        <f t="shared" si="9"/>
        <v>489.13616858291562</v>
      </c>
      <c r="AP37" s="15">
        <f t="shared" si="10"/>
        <v>3579.8907303920205</v>
      </c>
      <c r="AQ37" s="15">
        <f t="shared" si="11"/>
        <v>3389.9872580318711</v>
      </c>
      <c r="AR37" s="56">
        <f t="shared" si="12"/>
        <v>0.75293201550399302</v>
      </c>
      <c r="AS37" s="56">
        <f t="shared" si="13"/>
        <v>1.0206276926166475</v>
      </c>
      <c r="AT37" s="56">
        <f t="shared" si="14"/>
        <v>0.79983010752074168</v>
      </c>
      <c r="AU37" s="56">
        <f t="shared" si="15"/>
        <v>12.522639931520047</v>
      </c>
      <c r="AV37" s="56">
        <f t="shared" si="16"/>
        <v>50.130353513905305</v>
      </c>
      <c r="AX37" s="17" t="s">
        <v>203</v>
      </c>
      <c r="AY37" s="15">
        <f>B37-'ptfire-rx'!B36-'ptfire-wild'!B36</f>
        <v>1319298.5030633099</v>
      </c>
      <c r="AZ37" s="15">
        <f>C37-'ptfire-rx'!C36-'ptfire-wild'!C36</f>
        <v>85644.068963988611</v>
      </c>
      <c r="BA37" s="15">
        <f>D37-'ptfire-rx'!D36-'ptfire-wild'!D36</f>
        <v>242461.33459213839</v>
      </c>
      <c r="BB37" s="15">
        <f>E37-'ptfire-rx'!E36-'ptfire-wild'!E36</f>
        <v>143338.76916675942</v>
      </c>
      <c r="BC37" s="15">
        <f>F37-'ptfire-rx'!F36-'ptfire-wild'!F36</f>
        <v>71177.775839230817</v>
      </c>
      <c r="BD37" s="15">
        <f>G37-'ptfire-rx'!G36-'ptfire-wild'!G36</f>
        <v>111322.8854844435</v>
      </c>
      <c r="BE37" s="15">
        <f>H37-'ptfire-rx'!H36-'ptfire-wild'!H36</f>
        <v>308496.62908999005</v>
      </c>
      <c r="BF37" s="15">
        <f>I37-'ptfire-rx'!AO36-'ptfire-wild'!AM36</f>
        <v>3410.572440371081</v>
      </c>
      <c r="BG37" s="15">
        <f>J37-'ptfire-rx'!AS36-'ptfire-wild'!AQ36</f>
        <v>2605.1499357786684</v>
      </c>
      <c r="BH37" s="15">
        <f>K37-'ptfire-rx'!BE36-'ptfire-wild'!BC36</f>
        <v>4023.8750701652839</v>
      </c>
      <c r="BI37" s="15">
        <f>L37-'ptfire-rx'!BS36-'ptfire-wild'!BQ36</f>
        <v>1934.8093940095519</v>
      </c>
      <c r="BJ37" s="15">
        <f>M37-'ptfire-rx'!BV36-'ptfire-wild'!BT36</f>
        <v>897.68604905697703</v>
      </c>
      <c r="BK37" s="15">
        <f>N37-'ptfire-rx'!AL36-'ptfire-wild'!AK36</f>
        <v>230.40195107402357</v>
      </c>
      <c r="BL37" s="15">
        <f>O37-'ptfire-rx'!AU36-'ptfire-wild'!AS36</f>
        <v>458.66039021943482</v>
      </c>
      <c r="BM37" s="15">
        <f t="shared" si="17"/>
        <v>3579.8907303920205</v>
      </c>
      <c r="BN37" s="15">
        <f t="shared" si="18"/>
        <v>3389.9872580318711</v>
      </c>
      <c r="BO37" s="56">
        <f t="shared" si="19"/>
        <v>0.75293201550399302</v>
      </c>
      <c r="BP37" s="56">
        <f t="shared" si="20"/>
        <v>1.0206276926166475</v>
      </c>
      <c r="BQ37" s="56">
        <f t="shared" si="21"/>
        <v>0.79983010752074168</v>
      </c>
      <c r="BR37" s="56">
        <f t="shared" si="22"/>
        <v>12.522639931520047</v>
      </c>
      <c r="BS37" s="56">
        <f t="shared" si="23"/>
        <v>50.130353513905305</v>
      </c>
    </row>
    <row r="38" spans="1:71" x14ac:dyDescent="0.3">
      <c r="A38" s="17" t="s">
        <v>204</v>
      </c>
      <c r="B38" s="15">
        <f>rail!B37+nonpt!B37+ptagfire!B37+nonroad!B37+'onroad all'!AF37+cmv_c1c2!B37+'ptfire-rx'!B37+ptegu!B37+ptnonipm!B37+pt_oilgas!B37+np_oilgas!B37+rwc!B37+cmv_c3!B37+airports!B37+'ptfire-wild'!B37+np_solvents!B37</f>
        <v>1203700.0015451703</v>
      </c>
      <c r="C38" s="15">
        <f>rail!C37+nonpt!C37+ptagfire!C37++nonroad!C37+'onroad all'!BZ37+cmv_c1c2!BI37+'ptfire-rx'!C37+ptegu!C37+ptnonipm!C37+pt_oilgas!C37+np_oilgas!C37+rwc!C37+cmv_c3!BI37+livestock!B37+airports!C37+'ptfire-wild'!C37+fertilizer!B37+np_solvents!C37</f>
        <v>195191.51248095551</v>
      </c>
      <c r="D38" s="15">
        <f>rail!D37+nonpt!D37+ptagfire!D37++nonroad!D37+cmv_c1c2!D37+'ptfire-rx'!D37+ptegu!EA37+ptnonipm!D37+pt_oilgas!D37+np_oilgas!D37+rwc!D37+cmv_c3!D37+'onroad all'!EK37+airports!D37+'ptfire-wild'!D37+np_solvents!D37</f>
        <v>211063.79535195325</v>
      </c>
      <c r="E38" s="15">
        <f>rail!E37+nonpt!E37+ptagfire!E37++nonroad!E37+cmv_c1c2!E37+'ptfire-rx'!E37+ptegu!E37+ptnonipm!E37+pt_oilgas!E37+np_oilgas!E37+rwc!E37+cmv_c3!E37+afdust!BA37+'onroad all'!DD37+'onroad all'!EM37+airports!E37+'ptfire-wild'!E37+np_solvents!E37</f>
        <v>398498.43666418252</v>
      </c>
      <c r="F38" s="15">
        <f>rail!F37+nonpt!F37+ptagfire!F37++nonroad!F37+cmv_c1c2!F37+'ptfire-rx'!F37+ptegu!F37+ptnonipm!F37+pt_oilgas!F37+np_oilgas!F37+rwc!F37+cmv_c3!F37+afdust!BB37+'onroad all'!EM37+airports!F37+'ptfire-wild'!F37+np_solvents!F37</f>
        <v>156122.87806131257</v>
      </c>
      <c r="G38" s="15">
        <f>rail!G37+nonpt!G37+ptagfire!G37++nonroad!G37+'onroad all'!DU37+cmv_c1c2!G37+'ptfire-rx'!G37+ptegu!FM37+ptnonipm!G37+pt_oilgas!G37+np_oilgas!G37+rwc!G37+cmv_c3!G37+airports!G37+'ptfire-wild'!G37+np_solvents!G37</f>
        <v>47964.860379730402</v>
      </c>
      <c r="H38" s="15">
        <f>rail!H37+nonpt!H37+ptagfire!H37++nonroad!H37+'onroad all'!EG37+cmv_c1c2!H37+'ptfire-rx'!H37+ptegu!H37+ptnonipm!H37+pt_oilgas!H37+np_oilgas!H37+rwc!H37+cmv_c3!H37+livestock!C37+airports!H37+'ptfire-wild'!H37+np_solvents!H37</f>
        <v>436007.27067511011</v>
      </c>
      <c r="I38" s="15">
        <f>rail!AK37+nonpt!BK37+ptagfire!V37+nonroad!AK37+'onroad all'!H37+cmv_c1c2!O37+'ptfire-rx'!AO37+ptegu!BM37+ptnonipm!BX37+pt_oilgas!BL37+np_oilgas!AW37+rwc!AG37+cmv_c3!O37+livestock!U37+airports!AK37+'ptfire-wild'!AM37+np_solvents!AJ37</f>
        <v>8646.6509105776258</v>
      </c>
      <c r="J38" s="15">
        <f>rail!AQ37+nonpt!BQ37+ptagfire!Z37+nonroad!AP37+'onroad all'!P37+cmv_c1c2!T37+'ptfire-rx'!AS37+ptegu!BS37+ptnonipm!CD37+pt_oilgas!BR37+np_oilgas!BC37+rwc!AK37+cmv_c3!T37+livestock!X37+airports!AN37+'ptfire-wild'!AQ37+np_solvents!AN37</f>
        <v>3361.9739054363308</v>
      </c>
      <c r="K38" s="15">
        <f>rail!BJ37+nonpt!CU37+ptagfire!AJ37+nonroad!BH37+'onroad all'!BB37+cmv_c1c2!AO37+'ptfire-rx'!BE37+ptegu!CX37+ptnonipm!DP37+pt_oilgas!CV37+np_oilgas!CA37+rwc!AX37+cmv_c3!AP37+airports!BF37+'ptfire-wild'!BC37+np_solvents!BB37</f>
        <v>15242.342113148794</v>
      </c>
      <c r="L38" s="15">
        <f>rail!BY37+nonpt!DN37+ptagfire!AV37+nonroad!BT37+'onroad all'!BU37+cmv_c1c2!BF37+'ptfire-rx'!BS37+ptegu!DP37+ptnonipm!EK37+pt_oilgas!DO37+np_oilgas!CR37+rwc!BL37+cmv_c3!BF37+livestock!AP37+airports!BT37+'ptfire-wild'!BQ37+np_solvents!BN37</f>
        <v>11381.657440499028</v>
      </c>
      <c r="M38" s="15">
        <f>rail!CA37+nonpt!DQ37+nonroad!BU37+'onroad all'!BY37+cmv_c1c2!BH37+'ptfire-rx'!BV37+ptegu!DS37+ptnonipm!EN37+pt_oilgas!DR37+np_oilgas!CT37+rwc!BN37+cmv_c3!BH37+airports!BV37+'ptfire-wild'!BT37+np_solvents!BP37+ptagfire!AX37</f>
        <v>1984.4548819209404</v>
      </c>
      <c r="N38" s="15">
        <f>rail!AJ37+nonpt!BH37+nonroad!AJ37+'onroad all'!G37+cmv_c1c2!M37+'ptfire-rx'!AL37+ptegu!BK37+ptnonipm!BU37+pt_oilgas!BJ37+np_oilgas!AV37+rwc!AF37+airports!AI37+cmv_c3!M37+'ptfire-wild'!AK37</f>
        <v>2771.7854450177006</v>
      </c>
      <c r="O38" s="15">
        <f>rail!AS37+nonpt!O37+ptagfire!AA37+nonroad!AR37+'onroad all'!Y37+cmv_c1c2!V37+'ptfire-rx'!AU37+ptegu!BX37+ptnonipm!CI37+pt_oilgas!BW37+np_oilgas!BF37+rwc!AM37+airports!AP37+cmv_c3!V37+'ptfire-wild'!AS37</f>
        <v>1230.9848831596016</v>
      </c>
      <c r="P38" s="15">
        <f>rail!AA37+nonroad!AD37+'onroad all'!AJ37+'onroad all'!AK37+'onroad all'!AL37+'onroad all'!AM37+'onroad all'!AN37+'onroad all'!AO37+ptnonipm!BI37+SUM(airports!AS37:AX37)+SUM(cmv_c1c2!AC37:AH37)+SUM(cmv_c3!AC37:AH37)</f>
        <v>1720.8465187180254</v>
      </c>
      <c r="Q38" s="15">
        <f>rail!AB37+nonroad!AE37+'onroad all'!AK37+'onroad all'!AL37+'onroad all'!AM37+'onroad all'!AN37+'onroad all'!AO37+ptnonipm!BJ37+SUM(airports!AT37:AX37)+SUM(cmv_c1c2!AD37:AH37)+SUM(cmv_c3!AD37:AH37)</f>
        <v>1623.4776355005431</v>
      </c>
      <c r="R38" s="56">
        <f>rail!N37+nonpt!S37+nonroad!R37+'onroad all'!AB37+ptegu!T37+ptnonipm!T37+pt_oilgas!S37+np_oilgas!Q37+SUM(cmv_c1c2!Z37:AA37)+SUM(cmv_c3!Z37:AA37)</f>
        <v>0.48006664252076731</v>
      </c>
      <c r="S38" s="56">
        <f>rail!K37+nonpt!L37+nonroad!U37+'onroad all'!M37+ptegu!L37+ptnonipm!L37+pt_oilgas!K37+np_oilgas!K37+SUM(cmv_c1c2!R37:S37)+SUM(cmv_c3!R37:S37)</f>
        <v>0.58169110082234665</v>
      </c>
      <c r="T38" s="56">
        <f>nonpt!P37+ptegu!P37+ptnonipm!P37+pt_oilgas!O37+np_oilgas!N37+rwc!M37+SUM(cmv_c1c2!W37:X37)+SUM(cmv_c3!W37:X37)</f>
        <v>0.20488329575534811</v>
      </c>
      <c r="U38" s="56">
        <f>rail!S37+nonpt!AH37+nonroad!T37+'onroad all'!CB37+ptegu!AH37+ptnonipm!AL37+pt_oilgas!AG37+np_oilgas!AA37+rwc!R37+SUM(cmv_c1c2!BJ37:BK37)+SUM(cmv_c3!BJ37:BK37)</f>
        <v>6.1657264770661078</v>
      </c>
      <c r="V38" s="56">
        <f>rail!Q37+nonpt!AD37+nonroad!S37+'onroad all'!BS37+'onroad all'!BT37+ptegu!AD37+ptnonipm!AH37+pt_oilgas!AC37+np_oilgas!W37+rwc!P37+SUM(cmv_c1c2!BD37:BE37)+SUM(cmv_c3!BD37:BE37)</f>
        <v>5.6914091819177237</v>
      </c>
      <c r="W38" s="56">
        <f>nonpt!CS37+ptegu!BB37+ptnonipm!Z37</f>
        <v>1.3539511680388632</v>
      </c>
      <c r="X38" s="63" t="s">
        <v>170</v>
      </c>
      <c r="AA38" s="17" t="s">
        <v>204</v>
      </c>
      <c r="AB38" s="15">
        <f>B38+beis!H37</f>
        <v>1278468.5689351703</v>
      </c>
      <c r="AC38" s="15">
        <f t="shared" si="2"/>
        <v>195191.51248095551</v>
      </c>
      <c r="AD38" s="15">
        <f>D38+beis!T37</f>
        <v>236309.33421319156</v>
      </c>
      <c r="AE38" s="15">
        <f t="shared" si="3"/>
        <v>398498.43666418252</v>
      </c>
      <c r="AF38" s="15">
        <f t="shared" si="4"/>
        <v>156122.87806131257</v>
      </c>
      <c r="AG38" s="15">
        <f t="shared" si="5"/>
        <v>47964.860379730402</v>
      </c>
      <c r="AH38" s="15">
        <f>H38+beis!Z37</f>
        <v>1190767.10816511</v>
      </c>
      <c r="AI38" s="15">
        <f>I38+beis!E37</f>
        <v>16559.053265577615</v>
      </c>
      <c r="AJ38" s="15">
        <f t="shared" si="6"/>
        <v>3361.9739054363308</v>
      </c>
      <c r="AK38" s="15">
        <f>K38+beis!N37</f>
        <v>25980.371755148793</v>
      </c>
      <c r="AL38" s="15">
        <f>L38+beis!R37</f>
        <v>58665.679337199021</v>
      </c>
      <c r="AM38" s="15">
        <f t="shared" si="7"/>
        <v>1984.4548819209404</v>
      </c>
      <c r="AN38" s="15">
        <f t="shared" si="8"/>
        <v>2771.7854450177006</v>
      </c>
      <c r="AO38" s="15">
        <f t="shared" si="9"/>
        <v>1230.9848831596016</v>
      </c>
      <c r="AP38" s="15">
        <f t="shared" si="10"/>
        <v>1720.8465187180254</v>
      </c>
      <c r="AQ38" s="15">
        <f t="shared" si="11"/>
        <v>1623.4776355005431</v>
      </c>
      <c r="AR38" s="56">
        <f t="shared" si="12"/>
        <v>0.48006664252076731</v>
      </c>
      <c r="AS38" s="56">
        <f t="shared" si="13"/>
        <v>0.58169110082234665</v>
      </c>
      <c r="AT38" s="56">
        <f t="shared" si="14"/>
        <v>0.20488329575534811</v>
      </c>
      <c r="AU38" s="56">
        <f t="shared" si="15"/>
        <v>6.1657264770661078</v>
      </c>
      <c r="AV38" s="56">
        <f t="shared" si="16"/>
        <v>5.6914091819177237</v>
      </c>
      <c r="AX38" s="17" t="s">
        <v>204</v>
      </c>
      <c r="AY38" s="15">
        <f>B38-'ptfire-rx'!B37-'ptfire-wild'!B37</f>
        <v>600505.23477617034</v>
      </c>
      <c r="AZ38" s="15">
        <f>C38-'ptfire-rx'!C37-'ptfire-wild'!C37</f>
        <v>189884.0557228555</v>
      </c>
      <c r="BA38" s="15">
        <f>D38-'ptfire-rx'!D37-'ptfire-wild'!D37</f>
        <v>200108.46616365324</v>
      </c>
      <c r="BB38" s="15">
        <f>E38-'ptfire-rx'!E37-'ptfire-wild'!E37</f>
        <v>305830.37144018256</v>
      </c>
      <c r="BC38" s="15">
        <f>F38-'ptfire-rx'!F37-'ptfire-wild'!F37</f>
        <v>65584.137418312574</v>
      </c>
      <c r="BD38" s="15">
        <f>G38-'ptfire-rx'!G37-'ptfire-wild'!G37</f>
        <v>41182.170721130402</v>
      </c>
      <c r="BE38" s="15">
        <f>H38-'ptfire-rx'!H37-'ptfire-wild'!H37</f>
        <v>320847.97826711007</v>
      </c>
      <c r="BF38" s="15">
        <f>I38-'ptfire-rx'!AO37-'ptfire-wild'!AM37</f>
        <v>2485.9332747598164</v>
      </c>
      <c r="BG38" s="15">
        <f>J38-'ptfire-rx'!AS37-'ptfire-wild'!AQ37</f>
        <v>1880.4159332340475</v>
      </c>
      <c r="BH38" s="15">
        <f>K38-'ptfire-rx'!BE37-'ptfire-wild'!BC37</f>
        <v>6883.3595168521551</v>
      </c>
      <c r="BI38" s="15">
        <f>L38-'ptfire-rx'!BS37-'ptfire-wild'!BQ37</f>
        <v>3824.7257847235246</v>
      </c>
      <c r="BJ38" s="15">
        <f>M38-'ptfire-rx'!BV37-'ptfire-wild'!BT37</f>
        <v>384.07591640259443</v>
      </c>
      <c r="BK38" s="15">
        <f>N38-'ptfire-rx'!AL37-'ptfire-wild'!AK37</f>
        <v>758.88059005939363</v>
      </c>
      <c r="BL38" s="15">
        <f>O38-'ptfire-rx'!AU37-'ptfire-wild'!AS37</f>
        <v>381.70631885770962</v>
      </c>
      <c r="BM38" s="15">
        <f t="shared" si="17"/>
        <v>1720.8465187180254</v>
      </c>
      <c r="BN38" s="15">
        <f t="shared" si="18"/>
        <v>1623.4776355005431</v>
      </c>
      <c r="BO38" s="56">
        <f t="shared" si="19"/>
        <v>0.48006664252076731</v>
      </c>
      <c r="BP38" s="56">
        <f t="shared" si="20"/>
        <v>0.58169110082234665</v>
      </c>
      <c r="BQ38" s="56">
        <f t="shared" si="21"/>
        <v>0.20488329575534811</v>
      </c>
      <c r="BR38" s="56">
        <f t="shared" si="22"/>
        <v>6.1657264770661078</v>
      </c>
      <c r="BS38" s="56">
        <f t="shared" si="23"/>
        <v>5.6914091819177237</v>
      </c>
    </row>
    <row r="39" spans="1:71" x14ac:dyDescent="0.3">
      <c r="A39" s="17" t="s">
        <v>205</v>
      </c>
      <c r="B39" s="15">
        <f>rail!B38+nonpt!B38+ptagfire!B38+nonroad!B38+'onroad all'!AF38+cmv_c1c2!B38+'ptfire-rx'!B38+ptegu!B38+ptnonipm!B38+pt_oilgas!B38+np_oilgas!B38+rwc!B38+cmv_c3!B38+airports!B38+'ptfire-wild'!B38+np_solvents!B38</f>
        <v>4251591.2575729247</v>
      </c>
      <c r="C39" s="15">
        <f>rail!C38+nonpt!C38+ptagfire!C38++nonroad!C38+'onroad all'!BZ38+cmv_c1c2!BI38+'ptfire-rx'!C38+ptegu!C38+ptnonipm!C38+pt_oilgas!C38+np_oilgas!C38+rwc!C38+cmv_c3!BI38+livestock!B38+airports!C38+'ptfire-wild'!C38+fertilizer!B38+np_solvents!C38</f>
        <v>86095.745743014559</v>
      </c>
      <c r="D39" s="15">
        <f>rail!D38+nonpt!D38+ptagfire!D38++nonroad!D38+cmv_c1c2!D38+'ptfire-rx'!D38+ptegu!EA38+ptnonipm!D38+pt_oilgas!D38+np_oilgas!D38+rwc!D38+cmv_c3!D38+'onroad all'!EK38+airports!D38+'ptfire-wild'!D38+np_solvents!D38</f>
        <v>132069.31031727971</v>
      </c>
      <c r="E39" s="15">
        <f>rail!E38+nonpt!E38+ptagfire!E38++nonroad!E38+cmv_c1c2!E38+'ptfire-rx'!E38+ptegu!E38+ptnonipm!E38+pt_oilgas!E38+np_oilgas!E38+rwc!E38+cmv_c3!E38+afdust!BA38+'onroad all'!DD38+'onroad all'!EM38+airports!E38+'ptfire-wild'!E38+np_solvents!E38</f>
        <v>999925.69548457768</v>
      </c>
      <c r="F39" s="15">
        <f>rail!F38+nonpt!F38+ptagfire!F38++nonroad!F38+cmv_c1c2!F38+'ptfire-rx'!F38+ptegu!F38+ptnonipm!F38+pt_oilgas!F38+np_oilgas!F38+rwc!F38+cmv_c3!F38+afdust!BB38+'onroad all'!EM38+airports!F38+'ptfire-wild'!F38+np_solvents!F38</f>
        <v>543769.80323189474</v>
      </c>
      <c r="G39" s="15">
        <f>rail!G38+nonpt!G38+ptagfire!G38++nonroad!G38+'onroad all'!DU38+cmv_c1c2!G38+'ptfire-rx'!G38+ptegu!FM38+ptnonipm!G38+pt_oilgas!G38+np_oilgas!G38+rwc!G38+cmv_c3!G38+airports!G38+'ptfire-wild'!G38+np_solvents!G38</f>
        <v>38687.935551237897</v>
      </c>
      <c r="H39" s="15">
        <f>rail!H38+nonpt!H38+ptagfire!H38++nonroad!H38+'onroad all'!EG38+cmv_c1c2!H38+'ptfire-rx'!H38+ptegu!H38+ptnonipm!H38+pt_oilgas!H38+np_oilgas!H38+rwc!H38+cmv_c3!H38+livestock!C38+airports!H38+'ptfire-wild'!H38+np_solvents!H38</f>
        <v>1075216.3688174922</v>
      </c>
      <c r="I39" s="15">
        <f>rail!AK38+nonpt!BK38+ptagfire!V38+nonroad!AK38+'onroad all'!H38+cmv_c1c2!O38+'ptfire-rx'!AO38+ptegu!BM38+ptnonipm!BX38+pt_oilgas!BL38+np_oilgas!AW38+rwc!AG38+cmv_c3!O38+livestock!U38+airports!AK38+'ptfire-wild'!AM38+np_solvents!AJ38</f>
        <v>34521.67744917456</v>
      </c>
      <c r="J39" s="15">
        <f>rail!AQ38+nonpt!BQ38+ptagfire!Z38+nonroad!AP38+'onroad all'!P38+cmv_c1c2!T38+'ptfire-rx'!AS38+ptegu!BS38+ptnonipm!CD38+pt_oilgas!BR38+np_oilgas!BC38+rwc!AK38+cmv_c3!T38+livestock!X38+airports!AN38+'ptfire-wild'!AQ38+np_solvents!AN38</f>
        <v>9959.2963177899401</v>
      </c>
      <c r="K39" s="15">
        <f>rail!BJ38+nonpt!CU38+ptagfire!AJ38+nonroad!BH38+'onroad all'!BB38+cmv_c1c2!AO38+'ptfire-rx'!BE38+ptegu!CX38+ptnonipm!DP38+pt_oilgas!CV38+np_oilgas!CA38+rwc!AX38+cmv_c3!AP38+airports!BF38+'ptfire-wild'!BC38+np_solvents!BB38</f>
        <v>65853.544339116386</v>
      </c>
      <c r="L39" s="15">
        <f>rail!BY38+nonpt!DN38+ptagfire!AV38+nonroad!BT38+'onroad all'!BU38+cmv_c1c2!BF38+'ptfire-rx'!BS38+ptegu!DP38+ptnonipm!EK38+pt_oilgas!DO38+np_oilgas!CR38+rwc!BL38+cmv_c3!BF38+livestock!AP38+airports!BT38+'ptfire-wild'!BQ38+np_solvents!BN38</f>
        <v>73685.56210478647</v>
      </c>
      <c r="M39" s="15">
        <f>rail!CA38+nonpt!DQ38+nonroad!BU38+'onroad all'!BY38+cmv_c1c2!BH38+'ptfire-rx'!BV38+ptegu!DS38+ptnonipm!EN38+pt_oilgas!DR38+np_oilgas!CT38+rwc!BN38+cmv_c3!BH38+airports!BV38+'ptfire-wild'!BT38+np_solvents!BP38+ptagfire!AX38</f>
        <v>11103.60413127332</v>
      </c>
      <c r="N39" s="15">
        <f>rail!AJ38+nonpt!BH38+nonroad!AJ38+'onroad all'!G38+cmv_c1c2!M38+'ptfire-rx'!AL38+ptegu!BK38+ptnonipm!BU38+pt_oilgas!BJ38+np_oilgas!AV38+rwc!AF38+airports!AI38+cmv_c3!M38+'ptfire-wild'!AK38</f>
        <v>9870.4752256504726</v>
      </c>
      <c r="O39" s="15">
        <f>rail!AS38+nonpt!O38+ptagfire!AA38+nonroad!AR38+'onroad all'!Y38+cmv_c1c2!V38+'ptfire-rx'!AU38+ptegu!BX38+ptnonipm!CI38+pt_oilgas!BW38+np_oilgas!BF38+rwc!AM38+airports!AP38+cmv_c3!V38+'ptfire-wild'!AS38</f>
        <v>5432.1716738614732</v>
      </c>
      <c r="P39" s="15">
        <f>rail!AA38+nonroad!AD38+'onroad all'!AJ38+'onroad all'!AK38+'onroad all'!AL38+'onroad all'!AM38+'onroad all'!AN38+'onroad all'!AO38+ptnonipm!BI38+SUM(airports!AS38:AX38)+SUM(cmv_c1c2!AC38:AH38)+SUM(cmv_c3!AC38:AH38)</f>
        <v>1754.764951315602</v>
      </c>
      <c r="Q39" s="15">
        <f>rail!AB38+nonroad!AE38+'onroad all'!AK38+'onroad all'!AL38+'onroad all'!AM38+'onroad all'!AN38+'onroad all'!AO38+ptnonipm!BJ38+SUM(airports!AT38:AX38)+SUM(cmv_c1c2!AD38:AH38)+SUM(cmv_c3!AD38:AH38)</f>
        <v>1649.2403967658145</v>
      </c>
      <c r="R39" s="56">
        <f>rail!N38+nonpt!S38+nonroad!R38+'onroad all'!AB38+ptegu!T38+ptnonipm!T38+pt_oilgas!S38+np_oilgas!Q38+SUM(cmv_c1c2!Z38:AA38)+SUM(cmv_c3!Z38:AA38)</f>
        <v>0.10503280072728333</v>
      </c>
      <c r="S39" s="56">
        <f>rail!K38+nonpt!L38+nonroad!U38+'onroad all'!M38+ptegu!L38+ptnonipm!L38+pt_oilgas!K38+np_oilgas!K38+SUM(cmv_c1c2!R38:S38)+SUM(cmv_c3!R38:S38)</f>
        <v>0.36468869618861272</v>
      </c>
      <c r="T39" s="56">
        <f>nonpt!P38+ptegu!P38+ptnonipm!P38+pt_oilgas!O38+np_oilgas!N38+rwc!M38+SUM(cmv_c1c2!W38:X38)+SUM(cmv_c3!W38:X38)</f>
        <v>0.167377390763573</v>
      </c>
      <c r="U39" s="56">
        <f>rail!S38+nonpt!AH38+nonroad!T38+'onroad all'!CB38+ptegu!AH38+ptnonipm!AL38+pt_oilgas!AG38+np_oilgas!AA38+rwc!R38+SUM(cmv_c1c2!BJ38:BK38)+SUM(cmv_c3!BJ38:BK38)</f>
        <v>1.2943040976718378</v>
      </c>
      <c r="V39" s="56">
        <f>rail!Q38+nonpt!AD38+nonroad!S38+'onroad all'!BS38+'onroad all'!BT38+ptegu!AD38+ptnonipm!AH38+pt_oilgas!AC38+np_oilgas!W38+rwc!P38+SUM(cmv_c1c2!BD38:BE38)+SUM(cmv_c3!BD38:BE38)</f>
        <v>12.415874727774074</v>
      </c>
      <c r="W39" s="56">
        <f>nonpt!CS38+ptegu!BB38+ptnonipm!Z38</f>
        <v>0.15915105056372431</v>
      </c>
      <c r="X39" s="63"/>
      <c r="AA39" s="17" t="s">
        <v>205</v>
      </c>
      <c r="AB39" s="15">
        <f>B39+beis!H38</f>
        <v>4376382.3593629235</v>
      </c>
      <c r="AC39" s="15">
        <f t="shared" si="2"/>
        <v>86095.745743014559</v>
      </c>
      <c r="AD39" s="15">
        <f>D39+beis!T38</f>
        <v>146369.09503427972</v>
      </c>
      <c r="AE39" s="15">
        <f t="shared" si="3"/>
        <v>999925.69548457768</v>
      </c>
      <c r="AF39" s="15">
        <f t="shared" si="4"/>
        <v>543769.80323189474</v>
      </c>
      <c r="AG39" s="15">
        <f t="shared" si="5"/>
        <v>38687.935551237897</v>
      </c>
      <c r="AH39" s="15">
        <f>H39+beis!Z38</f>
        <v>1670115.084217492</v>
      </c>
      <c r="AI39" s="15">
        <f>I39+beis!E38</f>
        <v>50397.874160174462</v>
      </c>
      <c r="AJ39" s="15">
        <f t="shared" si="6"/>
        <v>9959.2963177899401</v>
      </c>
      <c r="AK39" s="15">
        <f>K39+beis!N38</f>
        <v>89177.065259116294</v>
      </c>
      <c r="AL39" s="15">
        <f>L39+beis!R38</f>
        <v>134289.85900978648</v>
      </c>
      <c r="AM39" s="15">
        <f t="shared" si="7"/>
        <v>11103.60413127332</v>
      </c>
      <c r="AN39" s="15">
        <f t="shared" si="8"/>
        <v>9870.4752256504726</v>
      </c>
      <c r="AO39" s="15">
        <f t="shared" si="9"/>
        <v>5432.1716738614732</v>
      </c>
      <c r="AP39" s="15">
        <f t="shared" si="10"/>
        <v>1754.764951315602</v>
      </c>
      <c r="AQ39" s="15">
        <f t="shared" si="11"/>
        <v>1649.2403967658145</v>
      </c>
      <c r="AR39" s="56">
        <f t="shared" si="12"/>
        <v>0.10503280072728333</v>
      </c>
      <c r="AS39" s="56">
        <f t="shared" si="13"/>
        <v>0.36468869618861272</v>
      </c>
      <c r="AT39" s="56">
        <f t="shared" si="14"/>
        <v>0.167377390763573</v>
      </c>
      <c r="AU39" s="56">
        <f t="shared" si="15"/>
        <v>1.2943040976718378</v>
      </c>
      <c r="AV39" s="56">
        <f t="shared" si="16"/>
        <v>12.415874727774074</v>
      </c>
      <c r="AX39" s="17" t="s">
        <v>205</v>
      </c>
      <c r="AY39" s="15">
        <f>B39-'ptfire-rx'!B38-'ptfire-wild'!B38</f>
        <v>626939.93990292447</v>
      </c>
      <c r="AZ39" s="15">
        <f>C39-'ptfire-rx'!C38-'ptfire-wild'!C38</f>
        <v>48797.361600014556</v>
      </c>
      <c r="BA39" s="15">
        <f>D39-'ptfire-rx'!D38-'ptfire-wild'!D38</f>
        <v>99295.879125279709</v>
      </c>
      <c r="BB39" s="15">
        <f>E39-'ptfire-rx'!E38-'ptfire-wild'!E38</f>
        <v>252938.7397175777</v>
      </c>
      <c r="BC39" s="15">
        <f>F39-'ptfire-rx'!F38-'ptfire-wild'!F38</f>
        <v>62548.777803894773</v>
      </c>
      <c r="BD39" s="15">
        <f>G39-'ptfire-rx'!G38-'ptfire-wild'!G38</f>
        <v>3400.3002062378946</v>
      </c>
      <c r="BE39" s="15">
        <f>H39-'ptfire-rx'!H38-'ptfire-wild'!H38</f>
        <v>122356.3479874921</v>
      </c>
      <c r="BF39" s="15">
        <f>I39-'ptfire-rx'!AO38-'ptfire-wild'!AM38</f>
        <v>2725.1719139081579</v>
      </c>
      <c r="BG39" s="15">
        <f>J39-'ptfire-rx'!AS38-'ptfire-wild'!AQ38</f>
        <v>1434.7631390753504</v>
      </c>
      <c r="BH39" s="15">
        <f>K39-'ptfire-rx'!BE38-'ptfire-wild'!BC38</f>
        <v>2345.7674330405134</v>
      </c>
      <c r="BI39" s="15">
        <f>L39-'ptfire-rx'!BS38-'ptfire-wild'!BQ38</f>
        <v>2221.3403869979593</v>
      </c>
      <c r="BJ39" s="15">
        <f>M39-'ptfire-rx'!BV38-'ptfire-wild'!BT38</f>
        <v>452.15138787589058</v>
      </c>
      <c r="BK39" s="15">
        <f>N39-'ptfire-rx'!AL38-'ptfire-wild'!AK38</f>
        <v>152.50769521391157</v>
      </c>
      <c r="BL39" s="15">
        <f>O39-'ptfire-rx'!AU38-'ptfire-wild'!AS38</f>
        <v>289.03640242968504</v>
      </c>
      <c r="BM39" s="15">
        <f t="shared" si="17"/>
        <v>1754.764951315602</v>
      </c>
      <c r="BN39" s="15">
        <f t="shared" si="18"/>
        <v>1649.2403967658145</v>
      </c>
      <c r="BO39" s="56">
        <f t="shared" si="19"/>
        <v>0.10503280072728333</v>
      </c>
      <c r="BP39" s="56">
        <f t="shared" si="20"/>
        <v>0.36468869618861272</v>
      </c>
      <c r="BQ39" s="56">
        <f t="shared" si="21"/>
        <v>0.167377390763573</v>
      </c>
      <c r="BR39" s="56">
        <f t="shared" si="22"/>
        <v>1.2943040976718378</v>
      </c>
      <c r="BS39" s="56">
        <f t="shared" si="23"/>
        <v>12.415874727774074</v>
      </c>
    </row>
    <row r="40" spans="1:71" x14ac:dyDescent="0.3">
      <c r="A40" s="17" t="s">
        <v>206</v>
      </c>
      <c r="B40" s="15">
        <f>rail!B39+nonpt!B39+ptagfire!B39+nonroad!B39+'onroad all'!AF39+cmv_c1c2!B39+'ptfire-rx'!B39+ptegu!B39+ptnonipm!B39+pt_oilgas!B39+np_oilgas!B39+rwc!B39+cmv_c3!B39+airports!B39+'ptfire-wild'!B39+np_solvents!B39</f>
        <v>1457223.2354745702</v>
      </c>
      <c r="C40" s="15">
        <f>rail!C39+nonpt!C39+ptagfire!C39++nonroad!C39+'onroad all'!BZ39+cmv_c1c2!BI39+'ptfire-rx'!C39+ptegu!C39+ptnonipm!C39+pt_oilgas!C39+np_oilgas!C39+rwc!C39+cmv_c3!BI39+livestock!B39+airports!C39+'ptfire-wild'!C39+fertilizer!B39+np_solvents!C39</f>
        <v>78576.981857705003</v>
      </c>
      <c r="D40" s="15">
        <f>rail!D39+nonpt!D39+ptagfire!D39++nonroad!D39+cmv_c1c2!D39+'ptfire-rx'!D39+ptegu!EA39+ptnonipm!D39+pt_oilgas!D39+np_oilgas!D39+rwc!D39+cmv_c3!D39+'onroad all'!EK39+airports!D39+'ptfire-wild'!D39+np_solvents!D39</f>
        <v>306266.91951859579</v>
      </c>
      <c r="E40" s="15">
        <f>rail!E39+nonpt!E39+ptagfire!E39++nonroad!E39+cmv_c1c2!E39+'ptfire-rx'!E39+ptegu!E39+ptnonipm!E39+pt_oilgas!E39+np_oilgas!E39+rwc!E39+cmv_c3!E39+afdust!BA39+'onroad all'!DD39+'onroad all'!EM39+airports!E39+'ptfire-wild'!E39+np_solvents!E39</f>
        <v>145310.30361964935</v>
      </c>
      <c r="F40" s="15">
        <f>rail!F39+nonpt!F39+ptagfire!F39++nonroad!F39+cmv_c1c2!F39+'ptfire-rx'!F39+ptegu!F39+ptnonipm!F39+pt_oilgas!F39+np_oilgas!F39+rwc!F39+cmv_c3!F39+afdust!BB39+'onroad all'!EM39+airports!F39+'ptfire-wild'!F39+np_solvents!F39</f>
        <v>97516.208317473764</v>
      </c>
      <c r="G40" s="15">
        <f>rail!G39+nonpt!G39+ptagfire!G39++nonroad!G39+'onroad all'!DU39+cmv_c1c2!G39+'ptfire-rx'!G39+ptegu!FM39+ptnonipm!G39+pt_oilgas!G39+np_oilgas!G39+rwc!G39+cmv_c3!G39+airports!G39+'ptfire-wild'!G39+np_solvents!G39</f>
        <v>68411.030177899302</v>
      </c>
      <c r="H40" s="15">
        <f>rail!H39+nonpt!H39+ptagfire!H39++nonroad!H39+'onroad all'!EG39+cmv_c1c2!H39+'ptfire-rx'!H39+ptegu!H39+ptnonipm!H39+pt_oilgas!H39+np_oilgas!H39+rwc!H39+cmv_c3!H39+livestock!C39+airports!H39+'ptfire-wild'!H39+np_solvents!H39</f>
        <v>449673.95455906994</v>
      </c>
      <c r="I40" s="15">
        <f>rail!AK39+nonpt!BK39+ptagfire!V39+nonroad!AK39+'onroad all'!H39+cmv_c1c2!O39+'ptfire-rx'!AO39+ptegu!BM39+ptnonipm!BX39+pt_oilgas!BL39+np_oilgas!AW39+rwc!AG39+cmv_c3!O39+livestock!U39+airports!AK39+'ptfire-wild'!AM39+np_solvents!AJ39</f>
        <v>5190.720481880845</v>
      </c>
      <c r="J40" s="15">
        <f>rail!AQ39+nonpt!BQ39+ptagfire!Z39+nonroad!AP39+'onroad all'!P39+cmv_c1c2!T39+'ptfire-rx'!AS39+ptegu!BS39+ptnonipm!CD39+pt_oilgas!BR39+np_oilgas!BC39+rwc!AK39+cmv_c3!T39+livestock!X39+airports!AN39+'ptfire-wild'!AQ39+np_solvents!AN39</f>
        <v>10421.351538529883</v>
      </c>
      <c r="K40" s="15">
        <f>rail!BJ39+nonpt!CU39+ptagfire!AJ39+nonroad!BH39+'onroad all'!BB39+cmv_c1c2!AO39+'ptfire-rx'!BE39+ptegu!CX39+ptnonipm!DP39+pt_oilgas!CV39+np_oilgas!CA39+rwc!AX39+cmv_c3!AP39+airports!BF39+'ptfire-wild'!BC39+np_solvents!BB39</f>
        <v>6570.2843983829889</v>
      </c>
      <c r="L40" s="15">
        <f>rail!BY39+nonpt!DN39+ptagfire!AV39+nonroad!BT39+'onroad all'!BU39+cmv_c1c2!BF39+'ptfire-rx'!BS39+ptegu!DP39+ptnonipm!EK39+pt_oilgas!DO39+np_oilgas!CR39+rwc!BL39+cmv_c3!BF39+livestock!AP39+airports!BT39+'ptfire-wild'!BQ39+np_solvents!BN39</f>
        <v>2697.9921605228847</v>
      </c>
      <c r="M40" s="15">
        <f>rail!CA39+nonpt!DQ39+nonroad!BU39+'onroad all'!BY39+cmv_c1c2!BH39+'ptfire-rx'!BV39+ptegu!DS39+ptnonipm!EN39+pt_oilgas!DR39+np_oilgas!CT39+rwc!BN39+cmv_c3!BH39+airports!BV39+'ptfire-wild'!BT39+np_solvents!BP39+ptagfire!AX39</f>
        <v>897.7156378805638</v>
      </c>
      <c r="N40" s="15">
        <f>rail!AJ39+nonpt!BH39+nonroad!AJ39+'onroad all'!G39+cmv_c1c2!M39+'ptfire-rx'!AL39+ptegu!BK39+ptnonipm!BU39+pt_oilgas!BJ39+np_oilgas!AV39+rwc!AF39+airports!AI39+cmv_c3!M39+'ptfire-wild'!AK39</f>
        <v>471.53230470754528</v>
      </c>
      <c r="O40" s="15">
        <f>rail!AS39+nonpt!O39+ptagfire!AA39+nonroad!AR39+'onroad all'!Y39+cmv_c1c2!V39+'ptfire-rx'!AU39+ptegu!BX39+ptnonipm!CI39+pt_oilgas!BW39+np_oilgas!BF39+rwc!AM39+airports!AP39+cmv_c3!V39+'ptfire-wild'!AS39</f>
        <v>663.49917231608856</v>
      </c>
      <c r="P40" s="15">
        <f>rail!AA39+nonroad!AD39+'onroad all'!AJ39+'onroad all'!AK39+'onroad all'!AL39+'onroad all'!AM39+'onroad all'!AN39+'onroad all'!AO39+ptnonipm!BI39+SUM(airports!AS39:AX39)+SUM(cmv_c1c2!AC39:AH39)+SUM(cmv_c3!AC39:AH39)</f>
        <v>3165.4809048524421</v>
      </c>
      <c r="Q40" s="15">
        <f>rail!AB39+nonroad!AE39+'onroad all'!AK39+'onroad all'!AL39+'onroad all'!AM39+'onroad all'!AN39+'onroad all'!AO39+ptnonipm!BJ39+SUM(airports!AT39:AX39)+SUM(cmv_c1c2!AD39:AH39)+SUM(cmv_c3!AD39:AH39)</f>
        <v>2989.4817293920441</v>
      </c>
      <c r="R40" s="56">
        <f>rail!N39+nonpt!S39+nonroad!R39+'onroad all'!AB39+ptegu!T39+ptnonipm!T39+pt_oilgas!S39+np_oilgas!Q39+SUM(cmv_c1c2!Z39:AA39)+SUM(cmv_c3!Z39:AA39)</f>
        <v>1.384775666176961</v>
      </c>
      <c r="S40" s="56">
        <f>rail!K39+nonpt!L39+nonroad!U39+'onroad all'!M39+ptegu!L39+ptnonipm!L39+pt_oilgas!K39+np_oilgas!K39+SUM(cmv_c1c2!R39:S39)+SUM(cmv_c3!R39:S39)</f>
        <v>2.3733726910580937</v>
      </c>
      <c r="T40" s="56">
        <f>nonpt!P39+ptegu!P39+ptnonipm!P39+pt_oilgas!O39+np_oilgas!N39+rwc!M39+SUM(cmv_c1c2!W39:X39)+SUM(cmv_c3!W39:X39)</f>
        <v>1.4207072624378365</v>
      </c>
      <c r="U40" s="56">
        <f>rail!S39+nonpt!AH39+nonroad!T39+'onroad all'!CB39+ptegu!AH39+ptnonipm!AL39+pt_oilgas!AG39+np_oilgas!AA39+rwc!R39+SUM(cmv_c1c2!BJ39:BK39)+SUM(cmv_c3!BJ39:BK39)</f>
        <v>15.806400271889105</v>
      </c>
      <c r="V40" s="56">
        <f>rail!Q39+nonpt!AD39+nonroad!S39+'onroad all'!BS39+'onroad all'!BT39+ptegu!AD39+ptnonipm!AH39+pt_oilgas!AC39+np_oilgas!W39+rwc!P39+SUM(cmv_c1c2!BD39:BE39)+SUM(cmv_c3!BD39:BE39)</f>
        <v>22.265250932353823</v>
      </c>
      <c r="W40" s="56">
        <f>nonpt!CS39+ptegu!BB39+ptnonipm!Z39</f>
        <v>1.7240927318723165</v>
      </c>
      <c r="X40" s="63" t="s">
        <v>170</v>
      </c>
      <c r="AA40" s="17" t="s">
        <v>206</v>
      </c>
      <c r="AB40" s="15">
        <f>B40+beis!H39</f>
        <v>1511853.5493845702</v>
      </c>
      <c r="AC40" s="15">
        <f t="shared" si="2"/>
        <v>78576.981857705003</v>
      </c>
      <c r="AD40" s="15">
        <f>D40+beis!T39</f>
        <v>319836.04494184471</v>
      </c>
      <c r="AE40" s="15">
        <f t="shared" si="3"/>
        <v>145310.30361964935</v>
      </c>
      <c r="AF40" s="15">
        <f t="shared" si="4"/>
        <v>97516.208317473764</v>
      </c>
      <c r="AG40" s="15">
        <f t="shared" si="5"/>
        <v>68411.030177899302</v>
      </c>
      <c r="AH40" s="15">
        <f>H40+beis!Z39</f>
        <v>1033363.78826907</v>
      </c>
      <c r="AI40" s="15">
        <f>I40+beis!E39</f>
        <v>11694.157149880844</v>
      </c>
      <c r="AJ40" s="15">
        <f t="shared" si="6"/>
        <v>10421.351538529883</v>
      </c>
      <c r="AK40" s="15">
        <f>K40+beis!N39</f>
        <v>14359.213541382989</v>
      </c>
      <c r="AL40" s="15">
        <f>L40+beis!R39</f>
        <v>33053.293396222783</v>
      </c>
      <c r="AM40" s="15">
        <f t="shared" si="7"/>
        <v>897.7156378805638</v>
      </c>
      <c r="AN40" s="15">
        <f t="shared" si="8"/>
        <v>471.53230470754528</v>
      </c>
      <c r="AO40" s="15">
        <f t="shared" si="9"/>
        <v>663.49917231608856</v>
      </c>
      <c r="AP40" s="15">
        <f t="shared" si="10"/>
        <v>3165.4809048524421</v>
      </c>
      <c r="AQ40" s="15">
        <f t="shared" si="11"/>
        <v>2989.4817293920441</v>
      </c>
      <c r="AR40" s="56">
        <f t="shared" si="12"/>
        <v>1.384775666176961</v>
      </c>
      <c r="AS40" s="56">
        <f t="shared" si="13"/>
        <v>2.3733726910580937</v>
      </c>
      <c r="AT40" s="56">
        <f t="shared" si="14"/>
        <v>1.4207072624378365</v>
      </c>
      <c r="AU40" s="56">
        <f t="shared" si="15"/>
        <v>15.806400271889105</v>
      </c>
      <c r="AV40" s="56">
        <f t="shared" si="16"/>
        <v>22.265250932353823</v>
      </c>
      <c r="AX40" s="17" t="s">
        <v>206</v>
      </c>
      <c r="AY40" s="15">
        <f>B40-'ptfire-rx'!B39-'ptfire-wild'!B39</f>
        <v>1418922.1463895701</v>
      </c>
      <c r="AZ40" s="15">
        <f>C40-'ptfire-rx'!C39-'ptfire-wild'!C39</f>
        <v>78316.950016704999</v>
      </c>
      <c r="BA40" s="15">
        <f>D40-'ptfire-rx'!D39-'ptfire-wild'!D39</f>
        <v>305623.95272559579</v>
      </c>
      <c r="BB40" s="15">
        <f>E40-'ptfire-rx'!E39-'ptfire-wild'!E39</f>
        <v>138371.48307564933</v>
      </c>
      <c r="BC40" s="15">
        <f>F40-'ptfire-rx'!F39-'ptfire-wild'!F39</f>
        <v>91739.016167473761</v>
      </c>
      <c r="BD40" s="15">
        <f>G40-'ptfire-rx'!G39-'ptfire-wild'!G39</f>
        <v>68101.139307899299</v>
      </c>
      <c r="BE40" s="15">
        <f>H40-'ptfire-rx'!H39-'ptfire-wild'!H39</f>
        <v>442072.49858906993</v>
      </c>
      <c r="BF40" s="15">
        <f>I40-'ptfire-rx'!AO39-'ptfire-wild'!AM39</f>
        <v>4940.4391704983918</v>
      </c>
      <c r="BG40" s="15">
        <f>J40-'ptfire-rx'!AS39-'ptfire-wild'!AQ39</f>
        <v>10308.453822425357</v>
      </c>
      <c r="BH40" s="15">
        <f>K40-'ptfire-rx'!BE39-'ptfire-wild'!BC39</f>
        <v>5923.6595868404702</v>
      </c>
      <c r="BI40" s="15">
        <f>L40-'ptfire-rx'!BS39-'ptfire-wild'!BQ39</f>
        <v>2315.9895267434267</v>
      </c>
      <c r="BJ40" s="15">
        <f>M40-'ptfire-rx'!BV39-'ptfire-wild'!BT39</f>
        <v>809.05999354978496</v>
      </c>
      <c r="BK40" s="15">
        <f>N40-'ptfire-rx'!AL39-'ptfire-wild'!AK39</f>
        <v>348.92726471638167</v>
      </c>
      <c r="BL40" s="15">
        <f>O40-'ptfire-rx'!AU39-'ptfire-wild'!AS39</f>
        <v>568.5820119674546</v>
      </c>
      <c r="BM40" s="15">
        <f t="shared" si="17"/>
        <v>3165.4809048524421</v>
      </c>
      <c r="BN40" s="15">
        <f t="shared" si="18"/>
        <v>2989.4817293920441</v>
      </c>
      <c r="BO40" s="56">
        <f t="shared" si="19"/>
        <v>1.384775666176961</v>
      </c>
      <c r="BP40" s="56">
        <f t="shared" si="20"/>
        <v>2.3733726910580937</v>
      </c>
      <c r="BQ40" s="56">
        <f t="shared" si="21"/>
        <v>1.4207072624378365</v>
      </c>
      <c r="BR40" s="56">
        <f t="shared" si="22"/>
        <v>15.806400271889105</v>
      </c>
      <c r="BS40" s="56">
        <f t="shared" si="23"/>
        <v>22.265250932353823</v>
      </c>
    </row>
    <row r="41" spans="1:71" x14ac:dyDescent="0.3">
      <c r="A41" s="17" t="s">
        <v>207</v>
      </c>
      <c r="B41" s="15">
        <f>rail!B40+nonpt!B40+ptagfire!B40+nonroad!B40+'onroad all'!AF40+cmv_c1c2!B40+'ptfire-rx'!B40+ptegu!B40+ptnonipm!B40+pt_oilgas!B40+np_oilgas!B40+rwc!B40+cmv_c3!B40+airports!B40+'ptfire-wild'!B40+np_solvents!B40</f>
        <v>78874.43684734001</v>
      </c>
      <c r="C41" s="15">
        <f>rail!C40+nonpt!C40+ptagfire!C40++nonroad!C40+'onroad all'!BZ40+cmv_c1c2!BI40+'ptfire-rx'!C40+ptegu!C40+ptnonipm!C40+pt_oilgas!C40+np_oilgas!C40+rwc!C40+cmv_c3!BI40+livestock!B40+airports!C40+'ptfire-wild'!C40+fertilizer!B40+np_solvents!C40</f>
        <v>1440.1740749468677</v>
      </c>
      <c r="D41" s="15">
        <f>rail!D40+nonpt!D40+ptagfire!D40++nonroad!D40+cmv_c1c2!D40+'ptfire-rx'!D40+ptegu!EA40+ptnonipm!D40+pt_oilgas!D40+np_oilgas!D40+rwc!D40+cmv_c3!D40+'onroad all'!EK40+airports!D40+'ptfire-wild'!D40+np_solvents!D40</f>
        <v>12077.677705784597</v>
      </c>
      <c r="E41" s="15">
        <f>rail!E40+nonpt!E40+ptagfire!E40++nonroad!E40+cmv_c1c2!E40+'ptfire-rx'!E40+ptegu!E40+ptnonipm!E40+pt_oilgas!E40+np_oilgas!E40+rwc!E40+cmv_c3!E40+afdust!BA40+'onroad all'!DD40+'onroad all'!EM40+airports!E40+'ptfire-wild'!E40+np_solvents!E40</f>
        <v>6169.0622569500047</v>
      </c>
      <c r="F41" s="15">
        <f>rail!F40+nonpt!F40+ptagfire!F40++nonroad!F40+cmv_c1c2!F40+'ptfire-rx'!F40+ptegu!F40+ptnonipm!F40+pt_oilgas!F40+np_oilgas!F40+rwc!F40+cmv_c3!F40+afdust!BB40+'onroad all'!EM40+airports!F40+'ptfire-wild'!F40+np_solvents!F40</f>
        <v>3952.6484508771759</v>
      </c>
      <c r="G41" s="15">
        <f>rail!G40+nonpt!G40+ptagfire!G40++nonroad!G40+'onroad all'!DU40+cmv_c1c2!G40+'ptfire-rx'!G40+ptegu!FM40+ptnonipm!G40+pt_oilgas!G40+np_oilgas!G40+rwc!G40+cmv_c3!G40+airports!G40+'ptfire-wild'!G40+np_solvents!G40</f>
        <v>444.73883610555907</v>
      </c>
      <c r="H41" s="15">
        <f>rail!H40+nonpt!H40+ptagfire!H40++nonroad!H40+'onroad all'!EG40+cmv_c1c2!H40+'ptfire-rx'!H40+ptegu!H40+ptnonipm!H40+pt_oilgas!H40+np_oilgas!H40+rwc!H40+cmv_c3!H40+livestock!C40+airports!H40+'ptfire-wild'!H40+np_solvents!H40</f>
        <v>15600.729061555301</v>
      </c>
      <c r="I41" s="15">
        <f>rail!AK40+nonpt!BK40+ptagfire!V40+nonroad!AK40+'onroad all'!H40+cmv_c1c2!O40+'ptfire-rx'!AO40+ptegu!BM40+ptnonipm!BX40+pt_oilgas!BL40+np_oilgas!AW40+rwc!AG40+cmv_c3!O40+livestock!U40+airports!AK40+'ptfire-wild'!AM40+np_solvents!AJ40</f>
        <v>210.94014392513864</v>
      </c>
      <c r="J41" s="15">
        <f>rail!AQ40+nonpt!BQ40+ptagfire!Z40+nonroad!AP40+'onroad all'!P40+cmv_c1c2!T40+'ptfire-rx'!AS40+ptegu!BS40+ptnonipm!CD40+pt_oilgas!BR40+np_oilgas!BC40+rwc!AK40+cmv_c3!T40+livestock!X40+airports!AN40+'ptfire-wild'!AQ40+np_solvents!AN40</f>
        <v>152.56650942892011</v>
      </c>
      <c r="K41" s="15">
        <f>rail!BJ40+nonpt!CU40+ptagfire!AJ40+nonroad!BH40+'onroad all'!BB40+cmv_c1c2!AO40+'ptfire-rx'!BE40+ptegu!CX40+ptnonipm!DP40+pt_oilgas!CV40+np_oilgas!CA40+rwc!AX40+cmv_c3!AP40+airports!BF40+'ptfire-wild'!BC40+np_solvents!BB40</f>
        <v>231.69199890854375</v>
      </c>
      <c r="L41" s="15">
        <f>rail!BY40+nonpt!DN40+ptagfire!AV40+nonroad!BT40+'onroad all'!BU40+cmv_c1c2!BF40+'ptfire-rx'!BS40+ptegu!DP40+ptnonipm!EK40+pt_oilgas!DO40+np_oilgas!CR40+rwc!BL40+cmv_c3!BF40+livestock!AP40+airports!BT40+'ptfire-wild'!BQ40+np_solvents!BN40</f>
        <v>85.206005473370851</v>
      </c>
      <c r="M41" s="15">
        <f>rail!CA40+nonpt!DQ40+nonroad!BU40+'onroad all'!BY40+cmv_c1c2!BH40+'ptfire-rx'!BV40+ptegu!DS40+ptnonipm!EN40+pt_oilgas!DR40+np_oilgas!CT40+rwc!BN40+cmv_c3!BH40+airports!BV40+'ptfire-wild'!BT40+np_solvents!BP40+ptagfire!AX40</f>
        <v>37.589145987673717</v>
      </c>
      <c r="N41" s="15">
        <f>rail!AJ40+nonpt!BH40+nonroad!AJ40+'onroad all'!G40+cmv_c1c2!M40+'ptfire-rx'!AL40+ptegu!BK40+ptnonipm!BU40+pt_oilgas!BJ40+np_oilgas!AV40+rwc!AF40+airports!AI40+cmv_c3!M40+'ptfire-wild'!AK40</f>
        <v>13.064688430035565</v>
      </c>
      <c r="O41" s="15">
        <f>rail!AS40+nonpt!O40+ptagfire!AA40+nonroad!AR40+'onroad all'!Y40+cmv_c1c2!V40+'ptfire-rx'!AU40+ptegu!BX40+ptnonipm!CI40+pt_oilgas!BW40+np_oilgas!BF40+rwc!AM40+airports!AP40+cmv_c3!V40+'ptfire-wild'!AS40</f>
        <v>31.273425262147672</v>
      </c>
      <c r="P41" s="15">
        <f>rail!AA40+nonroad!AD40+'onroad all'!AJ40+'onroad all'!AK40+'onroad all'!AL40+'onroad all'!AM40+'onroad all'!AN40+'onroad all'!AO40+ptnonipm!BI40+SUM(airports!AS40:AX40)+SUM(cmv_c1c2!AC40:AH40)+SUM(cmv_c3!AC40:AH40)</f>
        <v>207.42627098589392</v>
      </c>
      <c r="Q41" s="15">
        <f>rail!AB40+nonroad!AE40+'onroad all'!AK40+'onroad all'!AL40+'onroad all'!AM40+'onroad all'!AN40+'onroad all'!AO40+ptnonipm!BJ40+SUM(airports!AT40:AX40)+SUM(cmv_c1c2!AD40:AH40)+SUM(cmv_c3!AD40:AH40)</f>
        <v>196.11879061659215</v>
      </c>
      <c r="R41" s="56">
        <f>rail!N40+nonpt!S40+nonroad!R40+'onroad all'!AB40+ptegu!T40+ptnonipm!T40+pt_oilgas!S40+np_oilgas!Q40+SUM(cmv_c1c2!Z40:AA40)+SUM(cmv_c3!Z40:AA40)</f>
        <v>6.6950548351900835E-3</v>
      </c>
      <c r="S41" s="56">
        <f>rail!K40+nonpt!L40+nonroad!U40+'onroad all'!M40+ptegu!L40+ptnonipm!L40+pt_oilgas!K40+np_oilgas!K40+SUM(cmv_c1c2!R40:S40)+SUM(cmv_c3!R40:S40)</f>
        <v>5.5353618468343045E-2</v>
      </c>
      <c r="T41" s="56">
        <f>nonpt!P40+ptegu!P40+ptnonipm!P40+pt_oilgas!O40+np_oilgas!N40+rwc!M40+SUM(cmv_c1c2!W40:X40)+SUM(cmv_c3!W40:X40)</f>
        <v>3.2361886652752733E-2</v>
      </c>
      <c r="U41" s="56">
        <f>rail!S40+nonpt!AH40+nonroad!T40+'onroad all'!CB40+ptegu!AH40+ptnonipm!AL40+pt_oilgas!AG40+np_oilgas!AA40+rwc!R40+SUM(cmv_c1c2!BJ40:BK40)+SUM(cmv_c3!BJ40:BK40)</f>
        <v>0.26432730780833563</v>
      </c>
      <c r="V41" s="56">
        <f>rail!Q40+nonpt!AD40+nonroad!S40+'onroad all'!BS40+'onroad all'!BT40+ptegu!AD40+ptnonipm!AH40+pt_oilgas!AC40+np_oilgas!W40+rwc!P40+SUM(cmv_c1c2!BD40:BE40)+SUM(cmv_c3!BD40:BE40)</f>
        <v>0.26064599085673756</v>
      </c>
      <c r="W41" s="56">
        <f>nonpt!CS40+ptegu!BB40+ptnonipm!Z40</f>
        <v>0.21651068746350799</v>
      </c>
      <c r="X41" s="63" t="s">
        <v>170</v>
      </c>
      <c r="AA41" s="17" t="s">
        <v>207</v>
      </c>
      <c r="AB41" s="15">
        <f>B41+beis!H40</f>
        <v>80032.650357339997</v>
      </c>
      <c r="AC41" s="15">
        <f t="shared" si="2"/>
        <v>1440.1740749468677</v>
      </c>
      <c r="AD41" s="15">
        <f>D41+beis!T40</f>
        <v>12247.007099999597</v>
      </c>
      <c r="AE41" s="15">
        <f t="shared" si="3"/>
        <v>6169.0622569500047</v>
      </c>
      <c r="AF41" s="15">
        <f t="shared" si="4"/>
        <v>3952.6484508771759</v>
      </c>
      <c r="AG41" s="15">
        <f t="shared" si="5"/>
        <v>444.73883610555907</v>
      </c>
      <c r="AH41" s="15">
        <f>H41+beis!Z40</f>
        <v>30976.060271555201</v>
      </c>
      <c r="AI41" s="15">
        <f>I41+beis!E40</f>
        <v>336.13435392513861</v>
      </c>
      <c r="AJ41" s="15">
        <f t="shared" si="6"/>
        <v>152.56650942892011</v>
      </c>
      <c r="AK41" s="15">
        <f>K41+beis!N40</f>
        <v>397.04234590854276</v>
      </c>
      <c r="AL41" s="15">
        <f>L41+beis!R40</f>
        <v>717.77120637337089</v>
      </c>
      <c r="AM41" s="15">
        <f t="shared" si="7"/>
        <v>37.589145987673717</v>
      </c>
      <c r="AN41" s="15">
        <f t="shared" si="8"/>
        <v>13.064688430035565</v>
      </c>
      <c r="AO41" s="15">
        <f t="shared" si="9"/>
        <v>31.273425262147672</v>
      </c>
      <c r="AP41" s="15">
        <f t="shared" si="10"/>
        <v>207.42627098589392</v>
      </c>
      <c r="AQ41" s="15">
        <f t="shared" si="11"/>
        <v>196.11879061659215</v>
      </c>
      <c r="AR41" s="56">
        <f t="shared" si="12"/>
        <v>6.6950548351900835E-3</v>
      </c>
      <c r="AS41" s="56">
        <f t="shared" si="13"/>
        <v>5.5353618468343045E-2</v>
      </c>
      <c r="AT41" s="56">
        <f t="shared" si="14"/>
        <v>3.2361886652752733E-2</v>
      </c>
      <c r="AU41" s="56">
        <f t="shared" si="15"/>
        <v>0.26432730780833563</v>
      </c>
      <c r="AV41" s="56">
        <f t="shared" si="16"/>
        <v>0.26064599085673756</v>
      </c>
      <c r="AX41" s="17" t="s">
        <v>207</v>
      </c>
      <c r="AY41" s="15">
        <f>B41-'ptfire-rx'!B40-'ptfire-wild'!B40</f>
        <v>78698.337193340005</v>
      </c>
      <c r="AZ41" s="15">
        <f>C41-'ptfire-rx'!C40-'ptfire-wild'!C40</f>
        <v>1439.0516669468677</v>
      </c>
      <c r="BA41" s="15">
        <f>D41-'ptfire-rx'!D40-'ptfire-wild'!D40</f>
        <v>12074.517343784597</v>
      </c>
      <c r="BB41" s="15">
        <f>E41-'ptfire-rx'!E40-'ptfire-wild'!E40</f>
        <v>6140.8316089500049</v>
      </c>
      <c r="BC41" s="15">
        <f>F41-'ptfire-rx'!F40-'ptfire-wild'!F40</f>
        <v>3925.6853578771761</v>
      </c>
      <c r="BD41" s="15">
        <f>G41-'ptfire-rx'!G40-'ptfire-wild'!G40</f>
        <v>443.11777210555908</v>
      </c>
      <c r="BE41" s="15">
        <f>H41-'ptfire-rx'!H40-'ptfire-wild'!H40</f>
        <v>15569.025159555302</v>
      </c>
      <c r="BF41" s="15">
        <f>I41-'ptfire-rx'!AO40-'ptfire-wild'!AM40</f>
        <v>209.84079408623523</v>
      </c>
      <c r="BG41" s="15">
        <f>J41-'ptfire-rx'!AS40-'ptfire-wild'!AQ40</f>
        <v>152.08114944660494</v>
      </c>
      <c r="BH41" s="15">
        <f>K41-'ptfire-rx'!BE40-'ptfire-wild'!BC40</f>
        <v>228.80900246693591</v>
      </c>
      <c r="BI41" s="15">
        <f>L41-'ptfire-rx'!BS40-'ptfire-wild'!BQ40</f>
        <v>83.514962022586275</v>
      </c>
      <c r="BJ41" s="15">
        <f>M41-'ptfire-rx'!BV40-'ptfire-wild'!BT40</f>
        <v>37.201390669255424</v>
      </c>
      <c r="BK41" s="15">
        <f>N41-'ptfire-rx'!AL40-'ptfire-wild'!AK40</f>
        <v>12.510720967286954</v>
      </c>
      <c r="BL41" s="15">
        <f>O41-'ptfire-rx'!AU40-'ptfire-wild'!AS40</f>
        <v>30.830939990651341</v>
      </c>
      <c r="BM41" s="15">
        <f t="shared" si="17"/>
        <v>207.42627098589392</v>
      </c>
      <c r="BN41" s="15">
        <f t="shared" si="18"/>
        <v>196.11879061659215</v>
      </c>
      <c r="BO41" s="56">
        <f t="shared" si="19"/>
        <v>6.6950548351900835E-3</v>
      </c>
      <c r="BP41" s="56">
        <f t="shared" si="20"/>
        <v>5.5353618468343045E-2</v>
      </c>
      <c r="BQ41" s="56">
        <f t="shared" si="21"/>
        <v>3.2361886652752733E-2</v>
      </c>
      <c r="BR41" s="56">
        <f t="shared" si="22"/>
        <v>0.26432730780833563</v>
      </c>
      <c r="BS41" s="56">
        <f t="shared" si="23"/>
        <v>0.26064599085673756</v>
      </c>
    </row>
    <row r="42" spans="1:71" x14ac:dyDescent="0.3">
      <c r="A42" s="17" t="s">
        <v>208</v>
      </c>
      <c r="B42" s="15">
        <f>rail!B41+nonpt!B41+ptagfire!B41+nonroad!B41+'onroad all'!AF41+cmv_c1c2!B41+'ptfire-rx'!B41+ptegu!B41+ptnonipm!B41+pt_oilgas!B41+np_oilgas!B41+rwc!B41+cmv_c3!B41+airports!B41+'ptfire-wild'!B41+np_solvents!B41</f>
        <v>942750.81527462008</v>
      </c>
      <c r="C42" s="15">
        <f>rail!C41+nonpt!C41+ptagfire!C41++nonroad!C41+'onroad all'!BZ41+cmv_c1c2!BI41+'ptfire-rx'!C41+ptegu!C41+ptnonipm!C41+pt_oilgas!C41+np_oilgas!C41+rwc!C41+cmv_c3!BI41+livestock!B41+airports!C41+'ptfire-wild'!C41+fertilizer!B41+np_solvents!C41</f>
        <v>39459.009606436404</v>
      </c>
      <c r="D42" s="15">
        <f>rail!D41+nonpt!D41+ptagfire!D41++nonroad!D41+cmv_c1c2!D41+'ptfire-rx'!D41+ptegu!EA41+ptnonipm!D41+pt_oilgas!D41+np_oilgas!D41+rwc!D41+cmv_c3!D41+'onroad all'!EK41+airports!D41+'ptfire-wild'!D41+np_solvents!D41</f>
        <v>114810.4784811806</v>
      </c>
      <c r="E42" s="15">
        <f>rail!E41+nonpt!E41+ptagfire!E41++nonroad!E41+cmv_c1c2!E41+'ptfire-rx'!E41+ptegu!E41+ptnonipm!E41+pt_oilgas!E41+np_oilgas!E41+rwc!E41+cmv_c3!E41+afdust!BA41+'onroad all'!DD41+'onroad all'!EM41+airports!E41+'ptfire-wild'!E41+np_solvents!E41</f>
        <v>133795.96255749569</v>
      </c>
      <c r="F42" s="15">
        <f>rail!F41+nonpt!F41+ptagfire!F41++nonroad!F41+cmv_c1c2!F41+'ptfire-rx'!F41+ptegu!F41+ptnonipm!F41+pt_oilgas!F41+np_oilgas!F41+rwc!F41+cmv_c3!F41+afdust!BB41+'onroad all'!EM41+airports!F41+'ptfire-wild'!F41+np_solvents!F41</f>
        <v>78370.926557531915</v>
      </c>
      <c r="G42" s="15">
        <f>rail!G41+nonpt!G41+ptagfire!G41++nonroad!G41+'onroad all'!DU41+cmv_c1c2!G41+'ptfire-rx'!G41+ptegu!FM41+ptnonipm!G41+pt_oilgas!G41+np_oilgas!G41+rwc!G41+cmv_c3!G41+airports!G41+'ptfire-wild'!G41+np_solvents!G41</f>
        <v>22453.928775026579</v>
      </c>
      <c r="H42" s="15">
        <f>rail!H41+nonpt!H41+ptagfire!H41++nonroad!H41+'onroad all'!EG41+cmv_c1c2!H41+'ptfire-rx'!H41+ptegu!H41+ptnonipm!H41+pt_oilgas!H41+np_oilgas!H41+rwc!H41+cmv_c3!H41+livestock!C41+airports!H41+'ptfire-wild'!H41+np_solvents!H41</f>
        <v>187231.4578823999</v>
      </c>
      <c r="I42" s="15">
        <f>rail!AK41+nonpt!BK41+ptagfire!V41+nonroad!AK41+'onroad all'!H41+cmv_c1c2!O41+'ptfire-rx'!AO41+ptegu!BM41+ptnonipm!BX41+pt_oilgas!BL41+np_oilgas!AW41+rwc!AG41+cmv_c3!O41+livestock!U41+airports!AK41+'ptfire-wild'!AM41+np_solvents!AJ41</f>
        <v>3202.7983076363189</v>
      </c>
      <c r="J42" s="15">
        <f>rail!AQ41+nonpt!BQ41+ptagfire!Z41+nonroad!AP41+'onroad all'!P41+cmv_c1c2!T41+'ptfire-rx'!AS41+ptegu!BS41+ptnonipm!CD41+pt_oilgas!BR41+np_oilgas!BC41+rwc!AK41+cmv_c3!T41+livestock!X41+airports!AN41+'ptfire-wild'!AQ41+np_solvents!AN41</f>
        <v>2063.7071915765255</v>
      </c>
      <c r="K42" s="15">
        <f>rail!BJ41+nonpt!CU41+ptagfire!AJ41+nonroad!BH41+'onroad all'!BB41+cmv_c1c2!AO41+'ptfire-rx'!BE41+ptegu!CX41+ptnonipm!DP41+pt_oilgas!CV41+np_oilgas!CA41+rwc!AX41+cmv_c3!AP41+airports!BF41+'ptfire-wild'!BC41+np_solvents!BB41</f>
        <v>5840.529180843545</v>
      </c>
      <c r="L42" s="15">
        <f>rail!BY41+nonpt!DN41+ptagfire!AV41+nonroad!BT41+'onroad all'!BU41+cmv_c1c2!BF41+'ptfire-rx'!BS41+ptegu!DP41+ptnonipm!EK41+pt_oilgas!DO41+np_oilgas!CR41+rwc!BL41+cmv_c3!BF41+livestock!AP41+airports!BT41+'ptfire-wild'!BQ41+np_solvents!BN41</f>
        <v>6254.7369974291241</v>
      </c>
      <c r="M42" s="15">
        <f>rail!CA41+nonpt!DQ41+nonroad!BU41+'onroad all'!BY41+cmv_c1c2!BH41+'ptfire-rx'!BV41+ptegu!DS41+ptnonipm!EN41+pt_oilgas!DR41+np_oilgas!CT41+rwc!BN41+cmv_c3!BH41+airports!BV41+'ptfire-wild'!BT41+np_solvents!BP41+ptagfire!AX41</f>
        <v>845.86039420759289</v>
      </c>
      <c r="N42" s="15">
        <f>rail!AJ41+nonpt!BH41+nonroad!AJ41+'onroad all'!G41+cmv_c1c2!M41+'ptfire-rx'!AL41+ptegu!BK41+ptnonipm!BU41+pt_oilgas!BJ41+np_oilgas!AV41+rwc!AF41+airports!AI41+cmv_c3!M41+'ptfire-wild'!AK41</f>
        <v>1016.1799373828721</v>
      </c>
      <c r="O42" s="15">
        <f>rail!AS41+nonpt!O41+ptagfire!AA41+nonroad!AR41+'onroad all'!Y41+cmv_c1c2!V41+'ptfire-rx'!AU41+ptegu!BX41+ptnonipm!CI41+pt_oilgas!BW41+np_oilgas!BF41+rwc!AM41+airports!AP41+cmv_c3!V41+'ptfire-wild'!AS41</f>
        <v>879.20657630570588</v>
      </c>
      <c r="P42" s="15">
        <f>rail!AA41+nonroad!AD41+'onroad all'!AJ41+'onroad all'!AK41+'onroad all'!AL41+'onroad all'!AM41+'onroad all'!AN41+'onroad all'!AO41+ptnonipm!BI41+SUM(airports!AS41:AX41)+SUM(cmv_c1c2!AC41:AH41)+SUM(cmv_c3!AC41:AH41)</f>
        <v>1492.5773222963089</v>
      </c>
      <c r="Q42" s="15">
        <f>rail!AB41+nonroad!AE41+'onroad all'!AK41+'onroad all'!AL41+'onroad all'!AM41+'onroad all'!AN41+'onroad all'!AO41+ptnonipm!BJ41+SUM(airports!AT41:AX41)+SUM(cmv_c1c2!AD41:AH41)+SUM(cmv_c3!AD41:AH41)</f>
        <v>1400.6912835603339</v>
      </c>
      <c r="R42" s="56">
        <f>rail!N41+nonpt!S41+nonroad!R41+'onroad all'!AB41+ptegu!T41+ptnonipm!T41+pt_oilgas!S41+np_oilgas!Q41+SUM(cmv_c1c2!Z41:AA41)+SUM(cmv_c3!Z41:AA41)</f>
        <v>0.51513504949764022</v>
      </c>
      <c r="S42" s="56">
        <f>rail!K41+nonpt!L41+nonroad!U41+'onroad all'!M41+ptegu!L41+ptnonipm!L41+pt_oilgas!K41+np_oilgas!K41+SUM(cmv_c1c2!R41:S41)+SUM(cmv_c3!R41:S41)</f>
        <v>1.445696632175651</v>
      </c>
      <c r="T42" s="56">
        <f>nonpt!P41+ptegu!P41+ptnonipm!P41+pt_oilgas!O41+np_oilgas!N41+rwc!M41+SUM(cmv_c1c2!W41:X41)+SUM(cmv_c3!W41:X41)</f>
        <v>0.31205584339165537</v>
      </c>
      <c r="U42" s="56">
        <f>rail!S41+nonpt!AH41+nonroad!T41+'onroad all'!CB41+ptegu!AH41+ptnonipm!AL41+pt_oilgas!AG41+np_oilgas!AA41+rwc!R41+SUM(cmv_c1c2!BJ41:BK41)+SUM(cmv_c3!BJ41:BK41)</f>
        <v>3.7575538538864102</v>
      </c>
      <c r="V42" s="56">
        <f>rail!Q41+nonpt!AD41+nonroad!S41+'onroad all'!BS41+'onroad all'!BT41+ptegu!AD41+ptnonipm!AH41+pt_oilgas!AC41+np_oilgas!W41+rwc!P41+SUM(cmv_c1c2!BD41:BE41)+SUM(cmv_c3!BD41:BE41)</f>
        <v>21.29942684553394</v>
      </c>
      <c r="W42" s="56">
        <f>nonpt!CS41+ptegu!BB41+ptnonipm!Z41</f>
        <v>1.1820533004</v>
      </c>
      <c r="X42" s="63" t="s">
        <v>170</v>
      </c>
      <c r="AA42" s="17" t="s">
        <v>208</v>
      </c>
      <c r="AB42" s="15">
        <f>B42+beis!H41</f>
        <v>1008975.02367462</v>
      </c>
      <c r="AC42" s="15">
        <f t="shared" si="2"/>
        <v>39459.009606436404</v>
      </c>
      <c r="AD42" s="15">
        <f>D42+beis!T41</f>
        <v>127041.5252111806</v>
      </c>
      <c r="AE42" s="15">
        <f t="shared" si="3"/>
        <v>133795.96255749569</v>
      </c>
      <c r="AF42" s="15">
        <f t="shared" si="4"/>
        <v>78370.926557531915</v>
      </c>
      <c r="AG42" s="15">
        <f t="shared" si="5"/>
        <v>22453.928775026579</v>
      </c>
      <c r="AH42" s="15">
        <f>H42+beis!Z41</f>
        <v>998659.83348239888</v>
      </c>
      <c r="AI42" s="15">
        <f>I42+beis!E41</f>
        <v>10287.123107636318</v>
      </c>
      <c r="AJ42" s="15">
        <f t="shared" si="6"/>
        <v>2063.7071915765255</v>
      </c>
      <c r="AK42" s="15">
        <f>K42+beis!N41</f>
        <v>15291.531770843545</v>
      </c>
      <c r="AL42" s="15">
        <f>L42+beis!R41</f>
        <v>48411.871351429123</v>
      </c>
      <c r="AM42" s="15">
        <f t="shared" si="7"/>
        <v>845.86039420759289</v>
      </c>
      <c r="AN42" s="15">
        <f t="shared" si="8"/>
        <v>1016.1799373828721</v>
      </c>
      <c r="AO42" s="15">
        <f t="shared" si="9"/>
        <v>879.20657630570588</v>
      </c>
      <c r="AP42" s="15">
        <f t="shared" si="10"/>
        <v>1492.5773222963089</v>
      </c>
      <c r="AQ42" s="15">
        <f t="shared" si="11"/>
        <v>1400.6912835603339</v>
      </c>
      <c r="AR42" s="56">
        <f t="shared" si="12"/>
        <v>0.51513504949764022</v>
      </c>
      <c r="AS42" s="56">
        <f t="shared" si="13"/>
        <v>1.445696632175651</v>
      </c>
      <c r="AT42" s="56">
        <f t="shared" si="14"/>
        <v>0.31205584339165537</v>
      </c>
      <c r="AU42" s="56">
        <f t="shared" si="15"/>
        <v>3.7575538538864102</v>
      </c>
      <c r="AV42" s="56">
        <f t="shared" si="16"/>
        <v>21.29942684553394</v>
      </c>
      <c r="AX42" s="17" t="s">
        <v>208</v>
      </c>
      <c r="AY42" s="15">
        <f>B42-'ptfire-rx'!B41-'ptfire-wild'!B41</f>
        <v>674825.56491161999</v>
      </c>
      <c r="AZ42" s="15">
        <f>C42-'ptfire-rx'!C41-'ptfire-wild'!C41</f>
        <v>37359.446347436402</v>
      </c>
      <c r="BA42" s="15">
        <f>D42-'ptfire-rx'!D41-'ptfire-wild'!D41</f>
        <v>110379.93562218061</v>
      </c>
      <c r="BB42" s="15">
        <f>E42-'ptfire-rx'!E41-'ptfire-wild'!E41</f>
        <v>91402.370376495688</v>
      </c>
      <c r="BC42" s="15">
        <f>F42-'ptfire-rx'!F41-'ptfire-wild'!F41</f>
        <v>40082.554941531918</v>
      </c>
      <c r="BD42" s="15">
        <f>G42-'ptfire-rx'!G41-'ptfire-wild'!G41</f>
        <v>19782.187090026579</v>
      </c>
      <c r="BE42" s="15">
        <f>H42-'ptfire-rx'!H41-'ptfire-wild'!H41</f>
        <v>135512.09446839991</v>
      </c>
      <c r="BF42" s="15">
        <f>I42-'ptfire-rx'!AO41-'ptfire-wild'!AM41</f>
        <v>1473.1665387531989</v>
      </c>
      <c r="BG42" s="15">
        <f>J42-'ptfire-rx'!AS41-'ptfire-wild'!AQ41</f>
        <v>1296.1827424738078</v>
      </c>
      <c r="BH42" s="15">
        <f>K42-'ptfire-rx'!BE41-'ptfire-wild'!BC41</f>
        <v>1320.4314501395606</v>
      </c>
      <c r="BI42" s="15">
        <f>L42-'ptfire-rx'!BS41-'ptfire-wild'!BQ41</f>
        <v>3599.0225534994083</v>
      </c>
      <c r="BJ42" s="15">
        <f>M42-'ptfire-rx'!BV41-'ptfire-wild'!BT41</f>
        <v>232.94309610785072</v>
      </c>
      <c r="BK42" s="15">
        <f>N42-'ptfire-rx'!AL41-'ptfire-wild'!AK41</f>
        <v>150.3217850178541</v>
      </c>
      <c r="BL42" s="15">
        <f>O42-'ptfire-rx'!AU41-'ptfire-wild'!AS41</f>
        <v>192.48858169407882</v>
      </c>
      <c r="BM42" s="15">
        <f t="shared" si="17"/>
        <v>1492.5773222963089</v>
      </c>
      <c r="BN42" s="15">
        <f t="shared" si="18"/>
        <v>1400.6912835603339</v>
      </c>
      <c r="BO42" s="56">
        <f t="shared" si="19"/>
        <v>0.51513504949764022</v>
      </c>
      <c r="BP42" s="56">
        <f t="shared" si="20"/>
        <v>1.445696632175651</v>
      </c>
      <c r="BQ42" s="56">
        <f t="shared" si="21"/>
        <v>0.31205584339165537</v>
      </c>
      <c r="BR42" s="56">
        <f t="shared" si="22"/>
        <v>3.7575538538864102</v>
      </c>
      <c r="BS42" s="56">
        <f t="shared" si="23"/>
        <v>21.29942684553394</v>
      </c>
    </row>
    <row r="43" spans="1:71" x14ac:dyDescent="0.3">
      <c r="A43" s="17" t="s">
        <v>209</v>
      </c>
      <c r="B43" s="15">
        <f>rail!B42+nonpt!B42+ptagfire!B42+nonroad!B42+'onroad all'!AF42+cmv_c1c2!B42+'ptfire-rx'!B42+ptegu!B42+ptnonipm!B42+pt_oilgas!B42+np_oilgas!B42+rwc!B42+cmv_c3!B42+airports!B42+'ptfire-wild'!B42+np_solvents!B42</f>
        <v>161812.50573534</v>
      </c>
      <c r="C43" s="15">
        <f>rail!C42+nonpt!C42+ptagfire!C42++nonroad!C42+'onroad all'!BZ42+cmv_c1c2!BI42+'ptfire-rx'!C42+ptegu!C42+ptnonipm!C42+pt_oilgas!C42+np_oilgas!C42+rwc!C42+cmv_c3!BI42+livestock!B42+airports!C42+'ptfire-wild'!C42+fertilizer!B42+np_solvents!C42</f>
        <v>128636.91447698348</v>
      </c>
      <c r="D43" s="15">
        <f>rail!D42+nonpt!D42+ptagfire!D42++nonroad!D42+cmv_c1c2!D42+'ptfire-rx'!D42+ptegu!EA42+ptnonipm!D42+pt_oilgas!D42+np_oilgas!D42+rwc!D42+cmv_c3!D42+'onroad all'!EK42+airports!D42+'ptfire-wild'!D42+np_solvents!D42</f>
        <v>34203.43379564202</v>
      </c>
      <c r="E43" s="15">
        <f>rail!E42+nonpt!E42+ptagfire!E42++nonroad!E42+cmv_c1c2!E42+'ptfire-rx'!E42+ptegu!E42+ptnonipm!E42+pt_oilgas!E42+np_oilgas!E42+rwc!E42+cmv_c3!E42+afdust!BA42+'onroad all'!DD42+'onroad all'!EM42+airports!E42+'ptfire-wild'!E42+np_solvents!E42</f>
        <v>118429.62450784317</v>
      </c>
      <c r="F43" s="15">
        <f>rail!F42+nonpt!F42+ptagfire!F42++nonroad!F42+cmv_c1c2!F42+'ptfire-rx'!F42+ptegu!F42+ptnonipm!F42+pt_oilgas!F42+np_oilgas!F42+rwc!F42+cmv_c3!F42+afdust!BB42+'onroad all'!EM42+airports!F42+'ptfire-wild'!F42+np_solvents!F42</f>
        <v>28514.370180271773</v>
      </c>
      <c r="G43" s="15">
        <f>rail!G42+nonpt!G42+ptagfire!G42++nonroad!G42+'onroad all'!DU42+cmv_c1c2!G42+'ptfire-rx'!G42+ptegu!FM42+ptnonipm!G42+pt_oilgas!G42+np_oilgas!G42+rwc!G42+cmv_c3!G42+airports!G42+'ptfire-wild'!G42+np_solvents!G42</f>
        <v>3316.5082462561172</v>
      </c>
      <c r="H43" s="15">
        <f>rail!H42+nonpt!H42+ptagfire!H42++nonroad!H42+'onroad all'!EG42+cmv_c1c2!H42+'ptfire-rx'!H42+ptegu!H42+ptnonipm!H42+pt_oilgas!H42+np_oilgas!H42+rwc!H42+cmv_c3!H42+livestock!C42+airports!H42+'ptfire-wild'!H42+np_solvents!H42</f>
        <v>55874.449840526002</v>
      </c>
      <c r="I43" s="15">
        <f>rail!AK42+nonpt!BK42+ptagfire!V42+nonroad!AK42+'onroad all'!H42+cmv_c1c2!O42+'ptfire-rx'!AO42+ptegu!BM42+ptnonipm!BX42+pt_oilgas!BL42+np_oilgas!AW42+rwc!AG42+cmv_c3!O42+livestock!U42+airports!AK42+'ptfire-wild'!AM42+np_solvents!AJ42</f>
        <v>982.59799425110816</v>
      </c>
      <c r="J43" s="15">
        <f>rail!AQ42+nonpt!BQ42+ptagfire!Z42+nonroad!AP42+'onroad all'!P42+cmv_c1c2!T42+'ptfire-rx'!AS42+ptegu!BS42+ptnonipm!CD42+pt_oilgas!BR42+np_oilgas!BC42+rwc!AK42+cmv_c3!T42+livestock!X42+airports!AN42+'ptfire-wild'!AQ42+np_solvents!AN42</f>
        <v>419.56802026853927</v>
      </c>
      <c r="K43" s="15">
        <f>rail!BJ42+nonpt!CU42+ptagfire!AJ42+nonroad!BH42+'onroad all'!BB42+cmv_c1c2!AO42+'ptfire-rx'!BE42+ptegu!CX42+ptnonipm!DP42+pt_oilgas!CV42+np_oilgas!CA42+rwc!AX42+cmv_c3!AP42+airports!BF42+'ptfire-wild'!BC42+np_solvents!BB42</f>
        <v>1106.3257458038438</v>
      </c>
      <c r="L43" s="15">
        <f>rail!BY42+nonpt!DN42+ptagfire!AV42+nonroad!BT42+'onroad all'!BU42+cmv_c1c2!BF42+'ptfire-rx'!BS42+ptegu!DP42+ptnonipm!EK42+pt_oilgas!DO42+np_oilgas!CR42+rwc!BL42+cmv_c3!BF42+livestock!AP42+airports!BT42+'ptfire-wild'!BQ42+np_solvents!BN42</f>
        <v>969.80672427787067</v>
      </c>
      <c r="M43" s="15">
        <f>rail!CA42+nonpt!DQ42+nonroad!BU42+'onroad all'!BY42+cmv_c1c2!BH42+'ptfire-rx'!BV42+ptegu!DS42+ptnonipm!EN42+pt_oilgas!DR42+np_oilgas!CT42+rwc!BN42+cmv_c3!BH42+airports!BV42+'ptfire-wild'!BT42+np_solvents!BP42+ptagfire!AX42</f>
        <v>217.51415646629857</v>
      </c>
      <c r="N43" s="15">
        <f>rail!AJ42+nonpt!BH42+nonroad!AJ42+'onroad all'!G42+cmv_c1c2!M42+'ptfire-rx'!AL42+ptegu!BK42+ptnonipm!BU42+pt_oilgas!BJ42+np_oilgas!AV42+rwc!AF42+airports!AI42+cmv_c3!M42+'ptfire-wild'!AK42</f>
        <v>116.93624723631113</v>
      </c>
      <c r="O43" s="15">
        <f>rail!AS42+nonpt!O42+ptagfire!AA42+nonroad!AR42+'onroad all'!Y42+cmv_c1c2!V42+'ptfire-rx'!AU42+ptegu!BX42+ptnonipm!CI42+pt_oilgas!BW42+np_oilgas!BF42+rwc!AM42+airports!AP42+cmv_c3!V42+'ptfire-wild'!AS42</f>
        <v>102.9630214779968</v>
      </c>
      <c r="P43" s="15">
        <f>rail!AA42+nonroad!AD42+'onroad all'!AJ42+'onroad all'!AK42+'onroad all'!AL42+'onroad all'!AM42+'onroad all'!AN42+'onroad all'!AO42+ptnonipm!BI42+SUM(airports!AS42:AX42)+SUM(cmv_c1c2!AC42:AH42)+SUM(cmv_c3!AC42:AH42)</f>
        <v>1058.5560112619553</v>
      </c>
      <c r="Q43" s="15">
        <f>rail!AB42+nonroad!AE42+'onroad all'!AK42+'onroad all'!AL42+'onroad all'!AM42+'onroad all'!AN42+'onroad all'!AO42+ptnonipm!BJ42+SUM(airports!AT42:AX42)+SUM(cmv_c1c2!AD42:AH42)+SUM(cmv_c3!AD42:AH42)</f>
        <v>1015.7045069957884</v>
      </c>
      <c r="R43" s="56">
        <f>rail!N42+nonpt!S42+nonroad!R42+'onroad all'!AB42+ptegu!T42+ptnonipm!T42+pt_oilgas!S42+np_oilgas!Q42+SUM(cmv_c1c2!Z42:AA42)+SUM(cmv_c3!Z42:AA42)</f>
        <v>1.15819059317E-2</v>
      </c>
      <c r="S43" s="56">
        <f>rail!K42+nonpt!L42+nonroad!U42+'onroad all'!M42+ptegu!L42+ptnonipm!L42+pt_oilgas!K42+np_oilgas!K42+SUM(cmv_c1c2!R42:S42)+SUM(cmv_c3!R42:S42)</f>
        <v>0.117912054557</v>
      </c>
      <c r="T43" s="56">
        <f>nonpt!P42+ptegu!P42+ptnonipm!P42+pt_oilgas!O42+np_oilgas!N42+rwc!M42+SUM(cmv_c1c2!W42:X42)+SUM(cmv_c3!W42:X42)</f>
        <v>7.3162389116999987E-2</v>
      </c>
      <c r="U43" s="56">
        <f>rail!S42+nonpt!AH42+nonroad!T42+'onroad all'!CB42+ptegu!AH42+ptnonipm!AL42+pt_oilgas!AG42+np_oilgas!AA42+rwc!R42+SUM(cmv_c1c2!BJ42:BK42)+SUM(cmv_c3!BJ42:BK42)</f>
        <v>0.27631463040400001</v>
      </c>
      <c r="V43" s="56">
        <f>rail!Q42+nonpt!AD42+nonroad!S42+'onroad all'!BS42+'onroad all'!BT42+ptegu!AD42+ptnonipm!AH42+pt_oilgas!AC42+np_oilgas!W42+rwc!P42+SUM(cmv_c1c2!BD42:BE42)+SUM(cmv_c3!BD42:BE42)</f>
        <v>1.150560996694</v>
      </c>
      <c r="W43" s="56">
        <f>nonpt!CS42+ptegu!BB42+ptnonipm!Z42</f>
        <v>4.6141145648141962E-3</v>
      </c>
      <c r="X43" s="63" t="s">
        <v>170</v>
      </c>
      <c r="AA43" s="17" t="s">
        <v>209</v>
      </c>
      <c r="AB43" s="15">
        <f>B43+beis!H42</f>
        <v>211117.40755033991</v>
      </c>
      <c r="AC43" s="15">
        <f t="shared" si="2"/>
        <v>128636.91447698348</v>
      </c>
      <c r="AD43" s="15">
        <f>D43+beis!T42</f>
        <v>62685.997628512021</v>
      </c>
      <c r="AE43" s="15">
        <f t="shared" si="3"/>
        <v>118429.62450784317</v>
      </c>
      <c r="AF43" s="15">
        <f t="shared" si="4"/>
        <v>28514.370180271773</v>
      </c>
      <c r="AG43" s="15">
        <f t="shared" si="5"/>
        <v>3316.5082462561172</v>
      </c>
      <c r="AH43" s="15">
        <f>H43+beis!Z42</f>
        <v>303555.464589526</v>
      </c>
      <c r="AI43" s="15">
        <f>I43+beis!E42</f>
        <v>6704.3890990511081</v>
      </c>
      <c r="AJ43" s="15">
        <f t="shared" si="6"/>
        <v>419.56802026853927</v>
      </c>
      <c r="AK43" s="15">
        <f>K43+beis!N42</f>
        <v>9518.0119674038451</v>
      </c>
      <c r="AL43" s="15">
        <f>L43+beis!R42</f>
        <v>32223.886539227871</v>
      </c>
      <c r="AM43" s="15">
        <f t="shared" si="7"/>
        <v>217.51415646629857</v>
      </c>
      <c r="AN43" s="15">
        <f t="shared" si="8"/>
        <v>116.93624723631113</v>
      </c>
      <c r="AO43" s="15">
        <f t="shared" si="9"/>
        <v>102.9630214779968</v>
      </c>
      <c r="AP43" s="15">
        <f t="shared" si="10"/>
        <v>1058.5560112619553</v>
      </c>
      <c r="AQ43" s="15">
        <f t="shared" si="11"/>
        <v>1015.7045069957884</v>
      </c>
      <c r="AR43" s="56">
        <f t="shared" si="12"/>
        <v>1.15819059317E-2</v>
      </c>
      <c r="AS43" s="56">
        <f t="shared" si="13"/>
        <v>0.117912054557</v>
      </c>
      <c r="AT43" s="56">
        <f t="shared" si="14"/>
        <v>7.3162389116999987E-2</v>
      </c>
      <c r="AU43" s="56">
        <f t="shared" si="15"/>
        <v>0.27631463040400001</v>
      </c>
      <c r="AV43" s="56">
        <f t="shared" si="16"/>
        <v>1.150560996694</v>
      </c>
      <c r="AX43" s="17" t="s">
        <v>209</v>
      </c>
      <c r="AY43" s="15">
        <f>B43-'ptfire-rx'!B42-'ptfire-wild'!B42</f>
        <v>141119.64619134</v>
      </c>
      <c r="AZ43" s="15">
        <f>C43-'ptfire-rx'!C42-'ptfire-wild'!C42</f>
        <v>128403.18588598349</v>
      </c>
      <c r="BA43" s="15">
        <f>D43-'ptfire-rx'!D42-'ptfire-wild'!D42</f>
        <v>33975.988097642025</v>
      </c>
      <c r="BB43" s="15">
        <f>E43-'ptfire-rx'!E42-'ptfire-wild'!E42</f>
        <v>115189.49638684317</v>
      </c>
      <c r="BC43" s="15">
        <f>F43-'ptfire-rx'!F42-'ptfire-wild'!F42</f>
        <v>25734.189717271773</v>
      </c>
      <c r="BD43" s="15">
        <f>G43-'ptfire-rx'!G42-'ptfire-wild'!G42</f>
        <v>3072.8381862561173</v>
      </c>
      <c r="BE43" s="15">
        <f>H43-'ptfire-rx'!H42-'ptfire-wild'!H42</f>
        <v>51514.051309526003</v>
      </c>
      <c r="BF43" s="15">
        <f>I43-'ptfire-rx'!AO42-'ptfire-wild'!AM42</f>
        <v>754.74813450241413</v>
      </c>
      <c r="BG43" s="15">
        <f>J43-'ptfire-rx'!AS42-'ptfire-wild'!AQ42</f>
        <v>358.48226139830393</v>
      </c>
      <c r="BH43" s="15">
        <f>K43-'ptfire-rx'!BE42-'ptfire-wild'!BC42</f>
        <v>651.23688825035379</v>
      </c>
      <c r="BI43" s="15">
        <f>L43-'ptfire-rx'!BS42-'ptfire-wild'!BQ42</f>
        <v>457.70302478688671</v>
      </c>
      <c r="BJ43" s="15">
        <f>M43-'ptfire-rx'!BV42-'ptfire-wild'!BT42</f>
        <v>145.73645468040945</v>
      </c>
      <c r="BK43" s="15">
        <f>N43-'ptfire-rx'!AL42-'ptfire-wild'!AK42</f>
        <v>47.298499052634931</v>
      </c>
      <c r="BL43" s="15">
        <f>O43-'ptfire-rx'!AU42-'ptfire-wild'!AS42</f>
        <v>66.107969293589235</v>
      </c>
      <c r="BM43" s="15">
        <f t="shared" si="17"/>
        <v>1058.5560112619553</v>
      </c>
      <c r="BN43" s="15">
        <f t="shared" si="18"/>
        <v>1015.7045069957884</v>
      </c>
      <c r="BO43" s="56">
        <f t="shared" si="19"/>
        <v>1.15819059317E-2</v>
      </c>
      <c r="BP43" s="56">
        <f t="shared" si="20"/>
        <v>0.117912054557</v>
      </c>
      <c r="BQ43" s="56">
        <f t="shared" si="21"/>
        <v>7.3162389116999987E-2</v>
      </c>
      <c r="BR43" s="56">
        <f t="shared" si="22"/>
        <v>0.27631463040400001</v>
      </c>
      <c r="BS43" s="56">
        <f t="shared" si="23"/>
        <v>1.150560996694</v>
      </c>
    </row>
    <row r="44" spans="1:71" x14ac:dyDescent="0.3">
      <c r="A44" s="17" t="s">
        <v>210</v>
      </c>
      <c r="B44" s="15">
        <f>rail!B43+nonpt!B43+ptagfire!B43+nonroad!B43+'onroad all'!AF43+cmv_c1c2!B43+'ptfire-rx'!B43+ptegu!B43+ptnonipm!B43+pt_oilgas!B43+np_oilgas!B43+rwc!B43+cmv_c3!B43+airports!B43+'ptfire-wild'!B43+np_solvents!B43</f>
        <v>977984.41694867006</v>
      </c>
      <c r="C44" s="15">
        <f>rail!C43+nonpt!C43+ptagfire!C43++nonroad!C43+'onroad all'!BZ43+cmv_c1c2!BI43+'ptfire-rx'!C43+ptegu!C43+ptnonipm!C43+pt_oilgas!C43+np_oilgas!C43+rwc!C43+cmv_c3!BI43+livestock!B43+airports!C43+'ptfire-wild'!C43+fertilizer!B43+np_solvents!C43</f>
        <v>50288.328819165275</v>
      </c>
      <c r="D44" s="15">
        <f>rail!D43+nonpt!D43+ptagfire!D43++nonroad!D43+cmv_c1c2!D43+'ptfire-rx'!D43+ptegu!EA43+ptnonipm!D43+pt_oilgas!D43+np_oilgas!D43+rwc!D43+cmv_c3!D43+'onroad all'!EK43+airports!D43+'ptfire-wild'!D43+np_solvents!D43</f>
        <v>143293.65973453785</v>
      </c>
      <c r="E44" s="15">
        <f>rail!E43+nonpt!E43+ptagfire!E43++nonroad!E43+cmv_c1c2!E43+'ptfire-rx'!E43+ptegu!E43+ptnonipm!E43+pt_oilgas!E43+np_oilgas!E43+rwc!E43+cmv_c3!E43+afdust!BA43+'onroad all'!DD43+'onroad all'!EM43+airports!E43+'ptfire-wild'!E43+np_solvents!E43</f>
        <v>104346.20879418353</v>
      </c>
      <c r="F44" s="15">
        <f>rail!F43+nonpt!F43+ptagfire!F43++nonroad!F43+cmv_c1c2!F43+'ptfire-rx'!F43+ptegu!F43+ptnonipm!F43+pt_oilgas!F43+np_oilgas!F43+rwc!F43+cmv_c3!F43+afdust!BB43+'onroad all'!EM43+airports!F43+'ptfire-wild'!F43+np_solvents!F43</f>
        <v>65254.35385868905</v>
      </c>
      <c r="G44" s="15">
        <f>rail!G43+nonpt!G43+ptagfire!G43++nonroad!G43+'onroad all'!DU43+cmv_c1c2!G43+'ptfire-rx'!G43+ptegu!FM43+ptnonipm!G43+pt_oilgas!G43+np_oilgas!G43+rwc!G43+cmv_c3!G43+airports!G43+'ptfire-wild'!G43+np_solvents!G43</f>
        <v>24347.318415208898</v>
      </c>
      <c r="H44" s="15">
        <f>rail!H43+nonpt!H43+ptagfire!H43++nonroad!H43+'onroad all'!EG43+cmv_c1c2!H43+'ptfire-rx'!H43+ptegu!H43+ptnonipm!H43+pt_oilgas!H43+np_oilgas!H43+rwc!H43+cmv_c3!H43+livestock!C43+airports!H43+'ptfire-wild'!H43+np_solvents!H43</f>
        <v>222538.5496003899</v>
      </c>
      <c r="I44" s="15">
        <f>rail!AK43+nonpt!BK43+ptagfire!V43+nonroad!AK43+'onroad all'!H43+cmv_c1c2!O43+'ptfire-rx'!AO43+ptegu!BM43+ptnonipm!BX43+pt_oilgas!BL43+np_oilgas!AW43+rwc!AG43+cmv_c3!O43+livestock!U43+airports!AK43+'ptfire-wild'!AM43+np_solvents!AJ43</f>
        <v>2901.8445909318361</v>
      </c>
      <c r="J44" s="15">
        <f>rail!AQ43+nonpt!BQ43+ptagfire!Z43+nonroad!AP43+'onroad all'!P43+cmv_c1c2!T43+'ptfire-rx'!AS43+ptegu!BS43+ptnonipm!CD43+pt_oilgas!BR43+np_oilgas!BC43+rwc!AK43+cmv_c3!T43+livestock!X43+airports!AN43+'ptfire-wild'!AQ43+np_solvents!AN43</f>
        <v>2009.6962718182535</v>
      </c>
      <c r="K44" s="15">
        <f>rail!BJ43+nonpt!CU43+ptagfire!AJ43+nonroad!BH43+'onroad all'!BB43+cmv_c1c2!AO43+'ptfire-rx'!BE43+ptegu!CX43+ptnonipm!DP43+pt_oilgas!CV43+np_oilgas!CA43+rwc!AX43+cmv_c3!AP43+airports!BF43+'ptfire-wild'!BC43+np_solvents!BB43</f>
        <v>4767.4018062483192</v>
      </c>
      <c r="L44" s="15">
        <f>rail!BY43+nonpt!DN43+ptagfire!AV43+nonroad!BT43+'onroad all'!BU43+cmv_c1c2!BF43+'ptfire-rx'!BS43+ptegu!DP43+ptnonipm!EK43+pt_oilgas!DO43+np_oilgas!CR43+rwc!BL43+cmv_c3!BF43+livestock!AP43+airports!BT43+'ptfire-wild'!BQ43+np_solvents!BN43</f>
        <v>3485.0064098592993</v>
      </c>
      <c r="M44" s="15">
        <f>rail!CA43+nonpt!DQ43+nonroad!BU43+'onroad all'!BY43+cmv_c1c2!BH43+'ptfire-rx'!BV43+ptegu!DS43+ptnonipm!EN43+pt_oilgas!DR43+np_oilgas!CT43+rwc!BN43+cmv_c3!BH43+airports!BV43+'ptfire-wild'!BT43+np_solvents!BP43+ptagfire!AX43</f>
        <v>834.70402514458817</v>
      </c>
      <c r="N44" s="15">
        <f>rail!AJ43+nonpt!BH43+nonroad!AJ43+'onroad all'!G43+cmv_c1c2!M43+'ptfire-rx'!AL43+ptegu!BK43+ptnonipm!BU43+pt_oilgas!BJ43+np_oilgas!AV43+rwc!AF43+airports!AI43+cmv_c3!M43+'ptfire-wild'!AK43</f>
        <v>684.93277510722169</v>
      </c>
      <c r="O44" s="15">
        <f>rail!AS43+nonpt!O43+ptagfire!AA43+nonroad!AR43+'onroad all'!Y43+cmv_c1c2!V43+'ptfire-rx'!AU43+ptegu!BX43+ptnonipm!CI43+pt_oilgas!BW43+np_oilgas!BF43+rwc!AM43+airports!AP43+cmv_c3!V43+'ptfire-wild'!AS43</f>
        <v>683.03534939574365</v>
      </c>
      <c r="P44" s="15">
        <f>rail!AA43+nonroad!AD43+'onroad all'!AJ43+'onroad all'!AK43+'onroad all'!AL43+'onroad all'!AM43+'onroad all'!AN43+'onroad all'!AO43+ptnonipm!BI43+SUM(airports!AS43:AX43)+SUM(cmv_c1c2!AC43:AH43)+SUM(cmv_c3!AC43:AH43)</f>
        <v>2191.1553626671002</v>
      </c>
      <c r="Q44" s="15">
        <f>rail!AB43+nonroad!AE43+'onroad all'!AK43+'onroad all'!AL43+'onroad all'!AM43+'onroad all'!AN43+'onroad all'!AO43+ptnonipm!BJ43+SUM(airports!AT43:AX43)+SUM(cmv_c1c2!AD43:AH43)+SUM(cmv_c3!AD43:AH43)</f>
        <v>2062.0364943021873</v>
      </c>
      <c r="R44" s="56">
        <f>rail!N43+nonpt!S43+nonroad!R43+'onroad all'!AB43+ptegu!T43+ptnonipm!T43+pt_oilgas!S43+np_oilgas!Q43+SUM(cmv_c1c2!Z43:AA43)+SUM(cmv_c3!Z43:AA43)</f>
        <v>0.66911044523250518</v>
      </c>
      <c r="S44" s="56">
        <f>rail!K43+nonpt!L43+nonroad!U43+'onroad all'!M43+ptegu!L43+ptnonipm!L43+pt_oilgas!K43+np_oilgas!K43+SUM(cmv_c1c2!R43:S43)+SUM(cmv_c3!R43:S43)</f>
        <v>0.78087569332574225</v>
      </c>
      <c r="T44" s="56">
        <f>nonpt!P43+ptegu!P43+ptnonipm!P43+pt_oilgas!O43+np_oilgas!N43+rwc!M43+SUM(cmv_c1c2!W43:X43)+SUM(cmv_c3!W43:X43)</f>
        <v>0.29203488419490675</v>
      </c>
      <c r="U44" s="56">
        <f>rail!S43+nonpt!AH43+nonroad!T43+'onroad all'!CB43+ptegu!AH43+ptnonipm!AL43+pt_oilgas!AG43+np_oilgas!AA43+rwc!R43+SUM(cmv_c1c2!BJ43:BK43)+SUM(cmv_c3!BJ43:BK43)</f>
        <v>4.5700893241739875</v>
      </c>
      <c r="V44" s="56">
        <f>rail!Q43+nonpt!AD43+nonroad!S43+'onroad all'!BS43+'onroad all'!BT43+ptegu!AD43+ptnonipm!AH43+pt_oilgas!AC43+np_oilgas!W43+rwc!P43+SUM(cmv_c1c2!BD43:BE43)+SUM(cmv_c3!BD43:BE43)</f>
        <v>43.119352969622554</v>
      </c>
      <c r="W44" s="56">
        <f>nonpt!CS43+ptegu!BB43+ptnonipm!Z43</f>
        <v>2.4142897735370958</v>
      </c>
      <c r="X44" s="63" t="s">
        <v>170</v>
      </c>
      <c r="AA44" s="17" t="s">
        <v>210</v>
      </c>
      <c r="AB44" s="15">
        <f>B44+beis!H43</f>
        <v>1057416.7507106699</v>
      </c>
      <c r="AC44" s="15">
        <f t="shared" si="2"/>
        <v>50288.328819165275</v>
      </c>
      <c r="AD44" s="15">
        <f>D44+beis!T43</f>
        <v>163339.24895599784</v>
      </c>
      <c r="AE44" s="15">
        <f t="shared" si="3"/>
        <v>104346.20879418353</v>
      </c>
      <c r="AF44" s="15">
        <f t="shared" si="4"/>
        <v>65254.35385868905</v>
      </c>
      <c r="AG44" s="15">
        <f t="shared" si="5"/>
        <v>24347.318415208898</v>
      </c>
      <c r="AH44" s="15">
        <f>H44+beis!Z43</f>
        <v>1228185.2468603901</v>
      </c>
      <c r="AI44" s="15">
        <f>I44+beis!E43</f>
        <v>11503.045475431836</v>
      </c>
      <c r="AJ44" s="15">
        <f t="shared" si="6"/>
        <v>2009.6962718182535</v>
      </c>
      <c r="AK44" s="15">
        <f>K44+beis!N43</f>
        <v>16103.149510748319</v>
      </c>
      <c r="AL44" s="15">
        <f>L44+beis!R43</f>
        <v>52517.8596119293</v>
      </c>
      <c r="AM44" s="15">
        <f t="shared" si="7"/>
        <v>834.70402514458817</v>
      </c>
      <c r="AN44" s="15">
        <f t="shared" si="8"/>
        <v>684.93277510722169</v>
      </c>
      <c r="AO44" s="15">
        <f t="shared" si="9"/>
        <v>683.03534939574365</v>
      </c>
      <c r="AP44" s="15">
        <f t="shared" si="10"/>
        <v>2191.1553626671002</v>
      </c>
      <c r="AQ44" s="15">
        <f t="shared" si="11"/>
        <v>2062.0364943021873</v>
      </c>
      <c r="AR44" s="56">
        <f t="shared" si="12"/>
        <v>0.66911044523250518</v>
      </c>
      <c r="AS44" s="56">
        <f t="shared" si="13"/>
        <v>0.78087569332574225</v>
      </c>
      <c r="AT44" s="56">
        <f t="shared" si="14"/>
        <v>0.29203488419490675</v>
      </c>
      <c r="AU44" s="56">
        <f t="shared" si="15"/>
        <v>4.5700893241739875</v>
      </c>
      <c r="AV44" s="56">
        <f t="shared" si="16"/>
        <v>43.119352969622554</v>
      </c>
      <c r="AX44" s="17" t="s">
        <v>210</v>
      </c>
      <c r="AY44" s="15">
        <f>B44-'ptfire-rx'!B43-'ptfire-wild'!B43</f>
        <v>801893.34165067005</v>
      </c>
      <c r="AZ44" s="15">
        <f>C44-'ptfire-rx'!C43-'ptfire-wild'!C43</f>
        <v>49057.430003165275</v>
      </c>
      <c r="BA44" s="15">
        <f>D44-'ptfire-rx'!D43-'ptfire-wild'!D43</f>
        <v>140358.78943453787</v>
      </c>
      <c r="BB44" s="15">
        <f>E44-'ptfire-rx'!E43-'ptfire-wild'!E43</f>
        <v>76375.574401183549</v>
      </c>
      <c r="BC44" s="15">
        <f>F44-'ptfire-rx'!F43-'ptfire-wild'!F43</f>
        <v>39531.563897689048</v>
      </c>
      <c r="BD44" s="15">
        <f>G44-'ptfire-rx'!G43-'ptfire-wild'!G43</f>
        <v>22740.421925208899</v>
      </c>
      <c r="BE44" s="15">
        <f>H44-'ptfire-rx'!H43-'ptfire-wild'!H43</f>
        <v>190624.65658038988</v>
      </c>
      <c r="BF44" s="15">
        <f>I44-'ptfire-rx'!AO43-'ptfire-wild'!AM43</f>
        <v>1797.0119086564596</v>
      </c>
      <c r="BG44" s="15">
        <f>J44-'ptfire-rx'!AS43-'ptfire-wild'!AQ43</f>
        <v>1514.8478335918023</v>
      </c>
      <c r="BH44" s="15">
        <f>K44-'ptfire-rx'!BE43-'ptfire-wild'!BC43</f>
        <v>1898.6747976963961</v>
      </c>
      <c r="BI44" s="15">
        <f>L44-'ptfire-rx'!BS43-'ptfire-wild'!BQ43</f>
        <v>1794.3210349351407</v>
      </c>
      <c r="BJ44" s="15">
        <f>M44-'ptfire-rx'!BV43-'ptfire-wild'!BT43</f>
        <v>445.87906951732145</v>
      </c>
      <c r="BK44" s="15">
        <f>N44-'ptfire-rx'!AL43-'ptfire-wild'!AK43</f>
        <v>138.55179123203411</v>
      </c>
      <c r="BL44" s="15">
        <f>O44-'ptfire-rx'!AU43-'ptfire-wild'!AS43</f>
        <v>255.48854619271737</v>
      </c>
      <c r="BM44" s="15">
        <f t="shared" si="17"/>
        <v>2191.1553626671002</v>
      </c>
      <c r="BN44" s="15">
        <f t="shared" si="18"/>
        <v>2062.0364943021873</v>
      </c>
      <c r="BO44" s="56">
        <f t="shared" si="19"/>
        <v>0.66911044523250518</v>
      </c>
      <c r="BP44" s="56">
        <f t="shared" si="20"/>
        <v>0.78087569332574225</v>
      </c>
      <c r="BQ44" s="56">
        <f t="shared" si="21"/>
        <v>0.29203488419490675</v>
      </c>
      <c r="BR44" s="56">
        <f t="shared" si="22"/>
        <v>4.5700893241739875</v>
      </c>
      <c r="BS44" s="56">
        <f t="shared" si="23"/>
        <v>43.119352969622554</v>
      </c>
    </row>
    <row r="45" spans="1:71" x14ac:dyDescent="0.3">
      <c r="A45" s="17" t="s">
        <v>211</v>
      </c>
      <c r="B45" s="15">
        <f>rail!B44+nonpt!B44+ptagfire!B44+nonroad!B44+'onroad all'!AF44+cmv_c1c2!B44+'ptfire-rx'!B44+ptegu!B44+ptnonipm!B44+pt_oilgas!B44+np_oilgas!B44+rwc!B44+cmv_c3!B44+airports!B44+'ptfire-wild'!B44+np_solvents!B44</f>
        <v>3608415.2839974905</v>
      </c>
      <c r="C45" s="15">
        <f>rail!C44+nonpt!C44+ptagfire!C44++nonroad!C44+'onroad all'!BZ44+cmv_c1c2!BI44+'ptfire-rx'!C44+ptegu!C44+ptnonipm!C44+pt_oilgas!C44+np_oilgas!C44+rwc!C44+cmv_c3!BI44+livestock!B44+airports!C44+'ptfire-wild'!C44+fertilizer!B44+np_solvents!C44</f>
        <v>493661.1260616408</v>
      </c>
      <c r="D45" s="15">
        <f>rail!D44+nonpt!D44+ptagfire!D44++nonroad!D44+cmv_c1c2!D44+'ptfire-rx'!D44+ptegu!EA44+ptnonipm!D44+pt_oilgas!D44+np_oilgas!D44+rwc!D44+cmv_c3!D44+'onroad all'!EK44+airports!D44+'ptfire-wild'!D44+np_solvents!D44</f>
        <v>893663.94392831123</v>
      </c>
      <c r="E45" s="15">
        <f>rail!E44+nonpt!E44+ptagfire!E44++nonroad!E44+cmv_c1c2!E44+'ptfire-rx'!E44+ptegu!E44+ptnonipm!E44+pt_oilgas!E44+np_oilgas!E44+rwc!E44+cmv_c3!E44+afdust!BA44+'onroad all'!DD44+'onroad all'!EM44+airports!E44+'ptfire-wild'!E44+np_solvents!E44</f>
        <v>1039623.8836759465</v>
      </c>
      <c r="F45" s="15">
        <f>rail!F44+nonpt!F44+ptagfire!F44++nonroad!F44+cmv_c1c2!F44+'ptfire-rx'!F44+ptegu!F44+ptnonipm!F44+pt_oilgas!F44+np_oilgas!F44+rwc!F44+cmv_c3!F44+afdust!BB44+'onroad all'!EM44+airports!F44+'ptfire-wild'!F44+np_solvents!F44</f>
        <v>307369.77967639547</v>
      </c>
      <c r="G45" s="15">
        <f>rail!G44+nonpt!G44+ptagfire!G44++nonroad!G44+'onroad all'!DU44+cmv_c1c2!G44+'ptfire-rx'!G44+ptegu!FM44+ptnonipm!G44+pt_oilgas!G44+np_oilgas!G44+rwc!G44+cmv_c3!G44+airports!G44+'ptfire-wild'!G44+np_solvents!G44</f>
        <v>267148.87920716399</v>
      </c>
      <c r="H45" s="15">
        <f>rail!H44+nonpt!H44+ptagfire!H44++nonroad!H44+'onroad all'!EG44+cmv_c1c2!H44+'ptfire-rx'!H44+ptegu!H44+ptnonipm!H44+pt_oilgas!H44+np_oilgas!H44+rwc!H44+cmv_c3!H44+livestock!C44+airports!H44+'ptfire-wild'!H44+np_solvents!H44</f>
        <v>2036293.2906037499</v>
      </c>
      <c r="I45" s="15">
        <f>rail!AK44+nonpt!BK44+ptagfire!V44+nonroad!AK44+'onroad all'!H44+cmv_c1c2!O44+'ptfire-rx'!AO44+ptegu!BM44+ptnonipm!BX44+pt_oilgas!BL44+np_oilgas!AW44+rwc!AG44+cmv_c3!O44+livestock!U44+airports!AK44+'ptfire-wild'!AM44+np_solvents!AJ44</f>
        <v>11735.038739925985</v>
      </c>
      <c r="J45" s="15">
        <f>rail!AQ44+nonpt!BQ44+ptagfire!Z44+nonroad!AP44+'onroad all'!P44+cmv_c1c2!T44+'ptfire-rx'!AS44+ptegu!BS44+ptnonipm!CD44+pt_oilgas!BR44+np_oilgas!BC44+rwc!AK44+cmv_c3!T44+livestock!X44+airports!AN44+'ptfire-wild'!AQ44+np_solvents!AN44</f>
        <v>17285.083687360064</v>
      </c>
      <c r="K45" s="15">
        <f>rail!BJ44+nonpt!CU44+ptagfire!AJ44+nonroad!BH44+'onroad all'!BB44+cmv_c1c2!AO44+'ptfire-rx'!BE44+ptegu!CX44+ptnonipm!DP44+pt_oilgas!CV44+np_oilgas!CA44+rwc!AX44+cmv_c3!AP44+airports!BF44+'ptfire-wild'!BC44+np_solvents!BB44</f>
        <v>24640.546621295998</v>
      </c>
      <c r="L45" s="15">
        <f>rail!BY44+nonpt!DN44+ptagfire!AV44+nonroad!BT44+'onroad all'!BU44+cmv_c1c2!BF44+'ptfire-rx'!BS44+ptegu!DP44+ptnonipm!EK44+pt_oilgas!DO44+np_oilgas!CR44+rwc!BL44+cmv_c3!BF44+livestock!AP44+airports!BT44+'ptfire-wild'!BQ44+np_solvents!BN44</f>
        <v>17679.726366059553</v>
      </c>
      <c r="M45" s="15">
        <f>rail!CA44+nonpt!DQ44+nonroad!BU44+'onroad all'!BY44+cmv_c1c2!BH44+'ptfire-rx'!BV44+ptegu!DS44+ptnonipm!EN44+pt_oilgas!DR44+np_oilgas!CT44+rwc!BN44+cmv_c3!BH44+airports!BV44+'ptfire-wild'!BT44+np_solvents!BP44+ptagfire!AX44</f>
        <v>3289.1548374721133</v>
      </c>
      <c r="N45" s="15">
        <f>rail!AJ44+nonpt!BH44+nonroad!AJ44+'onroad all'!G44+cmv_c1c2!M44+'ptfire-rx'!AL44+ptegu!BK44+ptnonipm!BU44+pt_oilgas!BJ44+np_oilgas!AV44+rwc!AF44+airports!AI44+cmv_c3!M44+'ptfire-wild'!AK44</f>
        <v>3196.6744589371565</v>
      </c>
      <c r="O45" s="15">
        <f>rail!AS44+nonpt!O44+ptagfire!AA44+nonroad!AR44+'onroad all'!Y44+cmv_c1c2!V44+'ptfire-rx'!AU44+ptegu!BX44+ptnonipm!CI44+pt_oilgas!BW44+np_oilgas!BF44+rwc!AM44+airports!AP44+cmv_c3!V44+'ptfire-wild'!AS44</f>
        <v>2353.4153623074085</v>
      </c>
      <c r="P45" s="15">
        <f>rail!AA44+nonroad!AD44+'onroad all'!AJ44+'onroad all'!AK44+'onroad all'!AL44+'onroad all'!AM44+'onroad all'!AN44+'onroad all'!AO44+ptnonipm!BI44+SUM(airports!AS44:AX44)+SUM(cmv_c1c2!AC44:AH44)+SUM(cmv_c3!AC44:AH44)</f>
        <v>8420.7856309146518</v>
      </c>
      <c r="Q45" s="15">
        <f>rail!AB44+nonroad!AE44+'onroad all'!AK44+'onroad all'!AL44+'onroad all'!AM44+'onroad all'!AN44+'onroad all'!AO44+ptnonipm!BJ44+SUM(airports!AT44:AX44)+SUM(cmv_c1c2!AD44:AH44)+SUM(cmv_c3!AD44:AH44)</f>
        <v>7939.8128767148492</v>
      </c>
      <c r="R45" s="56">
        <f>rail!N44+nonpt!S44+nonroad!R44+'onroad all'!AB44+ptegu!T44+ptnonipm!T44+pt_oilgas!S44+np_oilgas!Q44+SUM(cmv_c1c2!Z44:AA44)+SUM(cmv_c3!Z44:AA44)</f>
        <v>2.6545668749774691</v>
      </c>
      <c r="S45" s="56">
        <f>rail!K44+nonpt!L44+nonroad!U44+'onroad all'!M44+ptegu!L44+ptnonipm!L44+pt_oilgas!K44+np_oilgas!K44+SUM(cmv_c1c2!R44:S44)+SUM(cmv_c3!R44:S44)</f>
        <v>3.1080716496013951</v>
      </c>
      <c r="T45" s="56">
        <f>nonpt!P44+ptegu!P44+ptnonipm!P44+pt_oilgas!O44+np_oilgas!N44+rwc!M44+SUM(cmv_c1c2!W44:X44)+SUM(cmv_c3!W44:X44)</f>
        <v>2.1788557417918977</v>
      </c>
      <c r="U45" s="56">
        <f>rail!S44+nonpt!AH44+nonroad!T44+'onroad all'!CB44+ptegu!AH44+ptnonipm!AL44+pt_oilgas!AG44+np_oilgas!AA44+rwc!R44+SUM(cmv_c1c2!BJ44:BK44)+SUM(cmv_c3!BJ44:BK44)</f>
        <v>25.128912906788116</v>
      </c>
      <c r="V45" s="56">
        <f>rail!Q44+nonpt!AD44+nonroad!S44+'onroad all'!BS44+'onroad all'!BT44+ptegu!AD44+ptnonipm!AH44+pt_oilgas!AC44+np_oilgas!W44+rwc!P44+SUM(cmv_c1c2!BD44:BE44)+SUM(cmv_c3!BD44:BE44)</f>
        <v>27.646355998941235</v>
      </c>
      <c r="W45" s="56">
        <f>nonpt!CS44+ptegu!BB44+ptnonipm!Z44</f>
        <v>32.82787005366685</v>
      </c>
      <c r="X45" s="63" t="s">
        <v>170</v>
      </c>
      <c r="AA45" s="17" t="s">
        <v>211</v>
      </c>
      <c r="AB45" s="15">
        <f>B45+beis!H44</f>
        <v>3928128.2967174896</v>
      </c>
      <c r="AC45" s="15">
        <f t="shared" si="2"/>
        <v>493661.1260616408</v>
      </c>
      <c r="AD45" s="15">
        <f>D45+beis!T44</f>
        <v>996700.12860434118</v>
      </c>
      <c r="AE45" s="15">
        <f t="shared" si="3"/>
        <v>1039623.8836759465</v>
      </c>
      <c r="AF45" s="15">
        <f t="shared" si="4"/>
        <v>307369.77967639547</v>
      </c>
      <c r="AG45" s="15">
        <f t="shared" si="5"/>
        <v>267148.87920716399</v>
      </c>
      <c r="AH45" s="15">
        <f>H45+beis!Z44</f>
        <v>4319643.9169637393</v>
      </c>
      <c r="AI45" s="15">
        <f>I45+beis!E44</f>
        <v>45545.482651925886</v>
      </c>
      <c r="AJ45" s="15">
        <f t="shared" si="6"/>
        <v>17285.083687360064</v>
      </c>
      <c r="AK45" s="15">
        <f>K45+beis!N44</f>
        <v>70660.237123295999</v>
      </c>
      <c r="AL45" s="15">
        <f>L45+beis!R44</f>
        <v>207125.47991405855</v>
      </c>
      <c r="AM45" s="15">
        <f t="shared" si="7"/>
        <v>3289.1548374721133</v>
      </c>
      <c r="AN45" s="15">
        <f t="shared" si="8"/>
        <v>3196.6744589371565</v>
      </c>
      <c r="AO45" s="15">
        <f t="shared" si="9"/>
        <v>2353.4153623074085</v>
      </c>
      <c r="AP45" s="15">
        <f t="shared" si="10"/>
        <v>8420.7856309146518</v>
      </c>
      <c r="AQ45" s="15">
        <f t="shared" si="11"/>
        <v>7939.8128767148492</v>
      </c>
      <c r="AR45" s="56">
        <f t="shared" si="12"/>
        <v>2.6545668749774691</v>
      </c>
      <c r="AS45" s="56">
        <f t="shared" si="13"/>
        <v>3.1080716496013951</v>
      </c>
      <c r="AT45" s="56">
        <f t="shared" si="14"/>
        <v>2.1788557417918977</v>
      </c>
      <c r="AU45" s="56">
        <f t="shared" si="15"/>
        <v>25.128912906788116</v>
      </c>
      <c r="AV45" s="56">
        <f t="shared" si="16"/>
        <v>27.646355998941235</v>
      </c>
      <c r="AX45" s="17" t="s">
        <v>211</v>
      </c>
      <c r="AY45" s="15">
        <f>B45-'ptfire-rx'!B44-'ptfire-wild'!B44</f>
        <v>2848456.2820484904</v>
      </c>
      <c r="AZ45" s="15">
        <f>C45-'ptfire-rx'!C44-'ptfire-wild'!C44</f>
        <v>486061.67619764083</v>
      </c>
      <c r="BA45" s="15">
        <f>D45-'ptfire-rx'!D44-'ptfire-wild'!D44</f>
        <v>881916.2079593112</v>
      </c>
      <c r="BB45" s="15">
        <f>E45-'ptfire-rx'!E44-'ptfire-wild'!E44</f>
        <v>913057.64850094658</v>
      </c>
      <c r="BC45" s="15">
        <f>F45-'ptfire-rx'!F44-'ptfire-wild'!F44</f>
        <v>196570.39719639547</v>
      </c>
      <c r="BD45" s="15">
        <f>G45-'ptfire-rx'!G44-'ptfire-wild'!G44</f>
        <v>258654.43865616398</v>
      </c>
      <c r="BE45" s="15">
        <f>H45-'ptfire-rx'!H44-'ptfire-wild'!H44</f>
        <v>1868834.14120775</v>
      </c>
      <c r="BF45" s="15">
        <f>I45-'ptfire-rx'!AO44-'ptfire-wild'!AM44</f>
        <v>5105.8249698625359</v>
      </c>
      <c r="BG45" s="15">
        <f>J45-'ptfire-rx'!AS44-'ptfire-wild'!AQ44</f>
        <v>15505.163870247748</v>
      </c>
      <c r="BH45" s="15">
        <f>K45-'ptfire-rx'!BE44-'ptfire-wild'!BC44</f>
        <v>14704.637072226928</v>
      </c>
      <c r="BI45" s="15">
        <f>L45-'ptfire-rx'!BS44-'ptfire-wild'!BQ44</f>
        <v>8566.5078546923396</v>
      </c>
      <c r="BJ45" s="15">
        <f>M45-'ptfire-rx'!BV44-'ptfire-wild'!BT44</f>
        <v>1112.2563245812294</v>
      </c>
      <c r="BK45" s="15">
        <f>N45-'ptfire-rx'!AL44-'ptfire-wild'!AK44</f>
        <v>1171.5187536111303</v>
      </c>
      <c r="BL45" s="15">
        <f>O45-'ptfire-rx'!AU44-'ptfire-wild'!AS44</f>
        <v>1277.5502740712602</v>
      </c>
      <c r="BM45" s="15">
        <f t="shared" si="17"/>
        <v>8420.7856309146518</v>
      </c>
      <c r="BN45" s="15">
        <f t="shared" si="18"/>
        <v>7939.8128767148492</v>
      </c>
      <c r="BO45" s="56">
        <f t="shared" si="19"/>
        <v>2.6545668749774691</v>
      </c>
      <c r="BP45" s="56">
        <f t="shared" si="20"/>
        <v>3.1080716496013951</v>
      </c>
      <c r="BQ45" s="56">
        <f t="shared" si="21"/>
        <v>2.1788557417918977</v>
      </c>
      <c r="BR45" s="56">
        <f t="shared" si="22"/>
        <v>25.128912906788116</v>
      </c>
      <c r="BS45" s="56">
        <f t="shared" si="23"/>
        <v>27.646355998941235</v>
      </c>
    </row>
    <row r="46" spans="1:71" x14ac:dyDescent="0.3">
      <c r="A46" s="17" t="s">
        <v>212</v>
      </c>
      <c r="B46" s="15">
        <f>rail!B45+nonpt!B45+ptagfire!B45+nonroad!B45+'onroad all'!AF45+cmv_c1c2!B45+'ptfire-rx'!B45+ptegu!B45+ptnonipm!B45+pt_oilgas!B45+np_oilgas!B45+rwc!B45+cmv_c3!B45+airports!B45+'ptfire-wild'!B45+np_solvents!B45</f>
        <v>431814.96365729993</v>
      </c>
      <c r="C46" s="15">
        <f>rail!C45+nonpt!C45+ptagfire!C45++nonroad!C45+'onroad all'!BZ45+cmv_c1c2!BI45+'ptfire-rx'!C45+ptegu!C45+ptnonipm!C45+pt_oilgas!C45+np_oilgas!C45+rwc!C45+cmv_c3!BI45+livestock!B45+airports!C45+'ptfire-wild'!C45+fertilizer!B45+np_solvents!C45</f>
        <v>50207.632081906697</v>
      </c>
      <c r="D46" s="15">
        <f>rail!D45+nonpt!D45+ptagfire!D45++nonroad!D45+cmv_c1c2!D45+'ptfire-rx'!D45+ptegu!EA45+ptnonipm!D45+pt_oilgas!D45+np_oilgas!D45+rwc!D45+cmv_c3!D45+'onroad all'!EK45+airports!D45+'ptfire-wild'!D45+np_solvents!D45</f>
        <v>101682.5506440704</v>
      </c>
      <c r="E46" s="15">
        <f>rail!E45+nonpt!E45+ptagfire!E45++nonroad!E45+cmv_c1c2!E45+'ptfire-rx'!E45+ptegu!E45+ptnonipm!E45+pt_oilgas!E45+np_oilgas!E45+rwc!E45+cmv_c3!E45+afdust!BA45+'onroad all'!DD45+'onroad all'!EM45+airports!E45+'ptfire-wild'!E45+np_solvents!E45</f>
        <v>99418.527995966899</v>
      </c>
      <c r="F46" s="15">
        <f>rail!F45+nonpt!F45+ptagfire!F45++nonroad!F45+cmv_c1c2!F45+'ptfire-rx'!F45+ptegu!F45+ptnonipm!F45+pt_oilgas!F45+np_oilgas!F45+rwc!F45+cmv_c3!F45+afdust!BB45+'onroad all'!EM45+airports!F45+'ptfire-wild'!F45+np_solvents!F45</f>
        <v>32335.571308807004</v>
      </c>
      <c r="G46" s="15">
        <f>rail!G45+nonpt!G45+ptagfire!G45++nonroad!G45+'onroad all'!DU45+cmv_c1c2!G45+'ptfire-rx'!G45+ptegu!FM45+ptnonipm!G45+pt_oilgas!G45+np_oilgas!G45+rwc!G45+cmv_c3!G45+airports!G45+'ptfire-wild'!G45+np_solvents!G45</f>
        <v>12914.551153199758</v>
      </c>
      <c r="H46" s="15">
        <f>rail!H45+nonpt!H45+ptagfire!H45++nonroad!H45+'onroad all'!EG45+cmv_c1c2!H45+'ptfire-rx'!H45+ptegu!H45+ptnonipm!H45+pt_oilgas!H45+np_oilgas!H45+rwc!H45+cmv_c3!H45+livestock!C45+airports!H45+'ptfire-wild'!H45+np_solvents!H45</f>
        <v>158312.1393133399</v>
      </c>
      <c r="I46" s="15">
        <f>rail!AK45+nonpt!BK45+ptagfire!V45+nonroad!AK45+'onroad all'!H45+cmv_c1c2!O45+'ptfire-rx'!AO45+ptegu!BM45+ptnonipm!BX45+pt_oilgas!BL45+np_oilgas!AW45+rwc!AG45+cmv_c3!O45+livestock!U45+airports!AK45+'ptfire-wild'!AM45+np_solvents!AJ45</f>
        <v>1645.5956748931249</v>
      </c>
      <c r="J46" s="15">
        <f>rail!AQ45+nonpt!BQ45+ptagfire!Z45+nonroad!AP45+'onroad all'!P45+cmv_c1c2!T45+'ptfire-rx'!AS45+ptegu!BS45+ptnonipm!CD45+pt_oilgas!BR45+np_oilgas!BC45+rwc!AK45+cmv_c3!T45+livestock!X45+airports!AN45+'ptfire-wild'!AQ45+np_solvents!AN45</f>
        <v>1651.5168817964516</v>
      </c>
      <c r="K46" s="15">
        <f>rail!BJ45+nonpt!CU45+ptagfire!AJ45+nonroad!BH45+'onroad all'!BB45+cmv_c1c2!AO45+'ptfire-rx'!BE45+ptegu!CX45+ptnonipm!DP45+pt_oilgas!CV45+np_oilgas!CA45+rwc!AX45+cmv_c3!AP45+airports!BF45+'ptfire-wild'!BC45+np_solvents!BB45</f>
        <v>3388.5084688891679</v>
      </c>
      <c r="L46" s="15">
        <f>rail!BY45+nonpt!DN45+ptagfire!AV45+nonroad!BT45+'onroad all'!BU45+cmv_c1c2!BF45+'ptfire-rx'!BS45+ptegu!DP45+ptnonipm!EK45+pt_oilgas!DO45+np_oilgas!CR45+rwc!BL45+cmv_c3!BF45+livestock!AP45+airports!BT45+'ptfire-wild'!BQ45+np_solvents!BN45</f>
        <v>2791.8726731444553</v>
      </c>
      <c r="M46" s="15">
        <f>rail!CA45+nonpt!DQ45+nonroad!BU45+'onroad all'!BY45+cmv_c1c2!BH45+'ptfire-rx'!BV45+ptegu!DS45+ptnonipm!EN45+pt_oilgas!DR45+np_oilgas!CT45+rwc!BN45+cmv_c3!BH45+airports!BV45+'ptfire-wild'!BT45+np_solvents!BP45+ptagfire!AX45</f>
        <v>507.15744467867682</v>
      </c>
      <c r="N46" s="15">
        <f>rail!AJ45+nonpt!BH45+nonroad!AJ45+'onroad all'!G45+cmv_c1c2!M45+'ptfire-rx'!AL45+ptegu!BK45+ptnonipm!BU45+pt_oilgas!BJ45+np_oilgas!AV45+rwc!AF45+airports!AI45+cmv_c3!M45+'ptfire-wild'!AK45</f>
        <v>435.64198915092561</v>
      </c>
      <c r="O46" s="15">
        <f>rail!AS45+nonpt!O45+ptagfire!AA45+nonroad!AR45+'onroad all'!Y45+cmv_c1c2!V45+'ptfire-rx'!AU45+ptegu!BX45+ptnonipm!CI45+pt_oilgas!BW45+np_oilgas!BF45+rwc!AM45+airports!AP45+cmv_c3!V45+'ptfire-wild'!AS45</f>
        <v>267.1215383194737</v>
      </c>
      <c r="P46" s="15">
        <f>rail!AA45+nonroad!AD45+'onroad all'!AJ45+'onroad all'!AK45+'onroad all'!AL45+'onroad all'!AM45+'onroad all'!AN45+'onroad all'!AO45+ptnonipm!BI45+SUM(airports!AS45:AX45)+SUM(cmv_c1c2!AC45:AH45)+SUM(cmv_c3!AC45:AH45)</f>
        <v>911.32456068866554</v>
      </c>
      <c r="Q46" s="15">
        <f>rail!AB45+nonroad!AE45+'onroad all'!AK45+'onroad all'!AL45+'onroad all'!AM45+'onroad all'!AN45+'onroad all'!AO45+ptnonipm!BJ45+SUM(airports!AT45:AX45)+SUM(cmv_c1c2!AD45:AH45)+SUM(cmv_c3!AD45:AH45)</f>
        <v>856.33321295304313</v>
      </c>
      <c r="R46" s="56">
        <f>rail!N45+nonpt!S45+nonroad!R45+'onroad all'!AB45+ptegu!T45+ptnonipm!T45+pt_oilgas!S45+np_oilgas!Q45+SUM(cmv_c1c2!Z45:AA45)+SUM(cmv_c3!Z45:AA45)</f>
        <v>0.48164470927178404</v>
      </c>
      <c r="S46" s="56">
        <f>rail!K45+nonpt!L45+nonroad!U45+'onroad all'!M45+ptegu!L45+ptnonipm!L45+pt_oilgas!K45+np_oilgas!K45+SUM(cmv_c1c2!R45:S45)+SUM(cmv_c3!R45:S45)</f>
        <v>1.7041023077000002</v>
      </c>
      <c r="T46" s="56">
        <f>nonpt!P45+ptegu!P45+ptnonipm!P45+pt_oilgas!O45+np_oilgas!N45+rwc!M45+SUM(cmv_c1c2!W45:X45)+SUM(cmv_c3!W45:X45)</f>
        <v>0.54629429839999999</v>
      </c>
      <c r="U46" s="56">
        <f>rail!S45+nonpt!AH45+nonroad!T45+'onroad all'!CB45+ptegu!AH45+ptnonipm!AL45+pt_oilgas!AG45+np_oilgas!AA45+rwc!R45+SUM(cmv_c1c2!BJ45:BK45)+SUM(cmv_c3!BJ45:BK45)</f>
        <v>2.9876164930999995</v>
      </c>
      <c r="V46" s="56">
        <f>rail!Q45+nonpt!AD45+nonroad!S45+'onroad all'!BS45+'onroad all'!BT45+ptegu!AD45+ptnonipm!AH45+pt_oilgas!AC45+np_oilgas!W45+rwc!P45+SUM(cmv_c1c2!BD45:BE45)+SUM(cmv_c3!BD45:BE45)</f>
        <v>6.3631551380000007</v>
      </c>
      <c r="W46" s="56">
        <f>nonpt!CS45+ptegu!BB45+ptnonipm!Z45</f>
        <v>0.57820710233507089</v>
      </c>
      <c r="X46" s="63"/>
      <c r="AA46" s="17" t="s">
        <v>212</v>
      </c>
      <c r="AB46" s="15">
        <f>B46+beis!H45</f>
        <v>476494.04561729991</v>
      </c>
      <c r="AC46" s="15">
        <f t="shared" si="2"/>
        <v>50207.632081906697</v>
      </c>
      <c r="AD46" s="15">
        <f>D46+beis!T45</f>
        <v>113696.8519047704</v>
      </c>
      <c r="AE46" s="15">
        <f t="shared" si="3"/>
        <v>99418.527995966899</v>
      </c>
      <c r="AF46" s="15">
        <f t="shared" si="4"/>
        <v>32335.571308807004</v>
      </c>
      <c r="AG46" s="15">
        <f t="shared" si="5"/>
        <v>12914.551153199758</v>
      </c>
      <c r="AH46" s="15">
        <f>H46+beis!Z45</f>
        <v>393808.04221333889</v>
      </c>
      <c r="AI46" s="15">
        <f>I46+beis!E45</f>
        <v>6481.963598893125</v>
      </c>
      <c r="AJ46" s="15">
        <f t="shared" si="6"/>
        <v>1651.5168817964516</v>
      </c>
      <c r="AK46" s="15">
        <f>K46+beis!N45</f>
        <v>10111.139022889169</v>
      </c>
      <c r="AL46" s="15">
        <f>L46+beis!R45</f>
        <v>30022.166991644455</v>
      </c>
      <c r="AM46" s="15">
        <f t="shared" si="7"/>
        <v>507.15744467867682</v>
      </c>
      <c r="AN46" s="15">
        <f t="shared" si="8"/>
        <v>435.64198915092561</v>
      </c>
      <c r="AO46" s="15">
        <f t="shared" si="9"/>
        <v>267.1215383194737</v>
      </c>
      <c r="AP46" s="15">
        <f t="shared" si="10"/>
        <v>911.32456068866554</v>
      </c>
      <c r="AQ46" s="15">
        <f t="shared" si="11"/>
        <v>856.33321295304313</v>
      </c>
      <c r="AR46" s="56">
        <f t="shared" si="12"/>
        <v>0.48164470927178404</v>
      </c>
      <c r="AS46" s="56">
        <f t="shared" si="13"/>
        <v>1.7041023077000002</v>
      </c>
      <c r="AT46" s="56">
        <f t="shared" si="14"/>
        <v>0.54629429839999999</v>
      </c>
      <c r="AU46" s="56">
        <f t="shared" si="15"/>
        <v>2.9876164930999995</v>
      </c>
      <c r="AV46" s="56">
        <f t="shared" si="16"/>
        <v>6.3631551380000007</v>
      </c>
      <c r="AX46" s="17" t="s">
        <v>212</v>
      </c>
      <c r="AY46" s="15">
        <f>B46-'ptfire-rx'!B45-'ptfire-wild'!B45</f>
        <v>331107.71539829992</v>
      </c>
      <c r="AZ46" s="15">
        <f>C46-'ptfire-rx'!C45-'ptfire-wild'!C45</f>
        <v>49085.294490906701</v>
      </c>
      <c r="BA46" s="15">
        <f>D46-'ptfire-rx'!D45-'ptfire-wild'!D45</f>
        <v>100602.45943207041</v>
      </c>
      <c r="BB46" s="15">
        <f>E46-'ptfire-rx'!E45-'ptfire-wild'!E45</f>
        <v>77588.352789966884</v>
      </c>
      <c r="BC46" s="15">
        <f>F46-'ptfire-rx'!F45-'ptfire-wild'!F45</f>
        <v>18538.681505807006</v>
      </c>
      <c r="BD46" s="15">
        <f>G46-'ptfire-rx'!G45-'ptfire-wild'!G45</f>
        <v>11859.092413199758</v>
      </c>
      <c r="BE46" s="15">
        <f>H46-'ptfire-rx'!H45-'ptfire-wild'!H45</f>
        <v>129895.52845433989</v>
      </c>
      <c r="BF46" s="15">
        <f>I46-'ptfire-rx'!AO45-'ptfire-wild'!AM45</f>
        <v>730.60828092574184</v>
      </c>
      <c r="BG46" s="15">
        <f>J46-'ptfire-rx'!AS45-'ptfire-wild'!AQ45</f>
        <v>1406.2119506624997</v>
      </c>
      <c r="BH46" s="15">
        <f>K46-'ptfire-rx'!BE45-'ptfire-wild'!BC45</f>
        <v>1560.9865921071748</v>
      </c>
      <c r="BI46" s="15">
        <f>L46-'ptfire-rx'!BS45-'ptfire-wild'!BQ45</f>
        <v>735.39334099928624</v>
      </c>
      <c r="BJ46" s="15">
        <f>M46-'ptfire-rx'!BV45-'ptfire-wild'!BT45</f>
        <v>198.79666354490351</v>
      </c>
      <c r="BK46" s="15">
        <f>N46-'ptfire-rx'!AL45-'ptfire-wild'!AK45</f>
        <v>155.99438378001852</v>
      </c>
      <c r="BL46" s="15">
        <f>O46-'ptfire-rx'!AU45-'ptfire-wild'!AS45</f>
        <v>119.12087934709622</v>
      </c>
      <c r="BM46" s="15">
        <f t="shared" si="17"/>
        <v>911.32456068866554</v>
      </c>
      <c r="BN46" s="15">
        <f t="shared" si="18"/>
        <v>856.33321295304313</v>
      </c>
      <c r="BO46" s="56">
        <f t="shared" si="19"/>
        <v>0.48164470927178404</v>
      </c>
      <c r="BP46" s="56">
        <f t="shared" si="20"/>
        <v>1.7041023077000002</v>
      </c>
      <c r="BQ46" s="56">
        <f t="shared" si="21"/>
        <v>0.54629429839999999</v>
      </c>
      <c r="BR46" s="56">
        <f t="shared" si="22"/>
        <v>2.9876164930999995</v>
      </c>
      <c r="BS46" s="56">
        <f t="shared" si="23"/>
        <v>6.3631551380000007</v>
      </c>
    </row>
    <row r="47" spans="1:71" x14ac:dyDescent="0.3">
      <c r="A47" s="17" t="s">
        <v>213</v>
      </c>
      <c r="B47" s="15">
        <f>rail!B46+nonpt!B46+ptagfire!B46+nonroad!B46+'onroad all'!AF46+cmv_c1c2!B46+'ptfire-rx'!B46+ptegu!B46+ptnonipm!B46+pt_oilgas!B46+np_oilgas!B46+rwc!B46+cmv_c3!B46+airports!B46+'ptfire-wild'!B46+np_solvents!B46</f>
        <v>141909.55468951998</v>
      </c>
      <c r="C47" s="15">
        <f>rail!C46+nonpt!C46+ptagfire!C46++nonroad!C46+'onroad all'!BZ46+cmv_c1c2!BI46+'ptfire-rx'!C46+ptegu!C46+ptnonipm!C46+pt_oilgas!C46+np_oilgas!C46+rwc!C46+cmv_c3!BI46+livestock!B46+airports!C46+'ptfire-wild'!C46+fertilizer!B46+np_solvents!C46</f>
        <v>6509.7565221074592</v>
      </c>
      <c r="D47" s="15">
        <f>rail!D46+nonpt!D46+ptagfire!D46++nonroad!D46+cmv_c1c2!D46+'ptfire-rx'!D46+ptegu!EA46+ptnonipm!D46+pt_oilgas!D46+np_oilgas!D46+rwc!D46+cmv_c3!D46+'onroad all'!EK46+airports!D46+'ptfire-wild'!D46+np_solvents!D46</f>
        <v>11701.309431909978</v>
      </c>
      <c r="E47" s="15">
        <f>rail!E46+nonpt!E46+ptagfire!E46++nonroad!E46+cmv_c1c2!E46+'ptfire-rx'!E46+ptegu!E46+ptnonipm!E46+pt_oilgas!E46+np_oilgas!E46+rwc!E46+cmv_c3!E46+afdust!BA46+'onroad all'!DD46+'onroad all'!EM46+airports!E46+'ptfire-wild'!E46+np_solvents!E46</f>
        <v>22513.007199348594</v>
      </c>
      <c r="F47" s="15">
        <f>rail!F46+nonpt!F46+ptagfire!F46++nonroad!F46+cmv_c1c2!F46+'ptfire-rx'!F46+ptegu!F46+ptnonipm!F46+pt_oilgas!F46+np_oilgas!F46+rwc!F46+cmv_c3!F46+afdust!BB46+'onroad all'!EM46+airports!F46+'ptfire-wild'!F46+np_solvents!F46</f>
        <v>15529.115495165544</v>
      </c>
      <c r="G47" s="15">
        <f>rail!G46+nonpt!G46+ptagfire!G46++nonroad!G46+'onroad all'!DU46+cmv_c1c2!G46+'ptfire-rx'!G46+ptegu!FM46+ptnonipm!G46+pt_oilgas!G46+np_oilgas!G46+rwc!G46+cmv_c3!G46+airports!G46+'ptfire-wild'!G46+np_solvents!G46</f>
        <v>660.23066491151405</v>
      </c>
      <c r="H47" s="15">
        <f>rail!H46+nonpt!H46+ptagfire!H46++nonroad!H46+'onroad all'!EG46+cmv_c1c2!H46+'ptfire-rx'!H46+ptegu!H46+ptnonipm!H46+pt_oilgas!H46+np_oilgas!H46+rwc!H46+cmv_c3!H46+livestock!C46+airports!H46+'ptfire-wild'!H46+np_solvents!H46</f>
        <v>29412.839768865</v>
      </c>
      <c r="I47" s="15">
        <f>rail!AK46+nonpt!BK46+ptagfire!V46+nonroad!AK46+'onroad all'!H46+cmv_c1c2!O46+'ptfire-rx'!AO46+ptegu!BM46+ptnonipm!BX46+pt_oilgas!BL46+np_oilgas!AW46+rwc!AG46+cmv_c3!O46+livestock!U46+airports!AK46+'ptfire-wild'!AM46+np_solvents!AJ46</f>
        <v>1563.6681071142339</v>
      </c>
      <c r="J47" s="15">
        <f>rail!AQ46+nonpt!BQ46+ptagfire!Z46+nonroad!AP46+'onroad all'!P46+cmv_c1c2!T46+'ptfire-rx'!AS46+ptegu!BS46+ptnonipm!CD46+pt_oilgas!BR46+np_oilgas!BC46+rwc!AK46+cmv_c3!T46+livestock!X46+airports!AN46+'ptfire-wild'!AQ46+np_solvents!AN46</f>
        <v>489.24623274069967</v>
      </c>
      <c r="K47" s="15">
        <f>rail!BJ46+nonpt!CU46+ptagfire!AJ46+nonroad!BH46+'onroad all'!BB46+cmv_c1c2!AO46+'ptfire-rx'!BE46+ptegu!CX46+ptnonipm!DP46+pt_oilgas!CV46+np_oilgas!CA46+rwc!AX46+cmv_c3!AP46+airports!BF46+'ptfire-wild'!BC46+np_solvents!BB46</f>
        <v>1176.8184374107445</v>
      </c>
      <c r="L47" s="15">
        <f>rail!BY46+nonpt!DN46+ptagfire!AV46+nonroad!BT46+'onroad all'!BU46+cmv_c1c2!BF46+'ptfire-rx'!BS46+ptegu!DP46+ptnonipm!EK46+pt_oilgas!DO46+np_oilgas!CR46+rwc!BL46+cmv_c3!BF46+livestock!AP46+airports!BT46+'ptfire-wild'!BQ46+np_solvents!BN46</f>
        <v>294.75149361865158</v>
      </c>
      <c r="M47" s="15">
        <f>rail!CA46+nonpt!DQ46+nonroad!BU46+'onroad all'!BY46+cmv_c1c2!BH46+'ptfire-rx'!BV46+ptegu!DS46+ptnonipm!EN46+pt_oilgas!DR46+np_oilgas!CT46+rwc!BN46+cmv_c3!BH46+airports!BV46+'ptfire-wild'!BT46+np_solvents!BP46+ptagfire!AX46</f>
        <v>216.41987038215836</v>
      </c>
      <c r="N47" s="15">
        <f>rail!AJ46+nonpt!BH46+nonroad!AJ46+'onroad all'!G46+cmv_c1c2!M46+'ptfire-rx'!AL46+ptegu!BK46+ptnonipm!BU46+pt_oilgas!BJ46+np_oilgas!AV46+rwc!AF46+airports!AI46+cmv_c3!M46+'ptfire-wild'!AK46</f>
        <v>77.936074594348128</v>
      </c>
      <c r="O47" s="15">
        <f>rail!AS46+nonpt!O46+ptagfire!AA46+nonroad!AR46+'onroad all'!Y46+cmv_c1c2!V46+'ptfire-rx'!AU46+ptegu!BX46+ptnonipm!CI46+pt_oilgas!BW46+np_oilgas!BF46+rwc!AM46+airports!AP46+cmv_c3!V46+'ptfire-wild'!AS46</f>
        <v>126.32081534605253</v>
      </c>
      <c r="P47" s="15">
        <f>rail!AA46+nonroad!AD46+'onroad all'!AJ46+'onroad all'!AK46+'onroad all'!AL46+'onroad all'!AM46+'onroad all'!AN46+'onroad all'!AO46+ptnonipm!BI46+SUM(airports!AS46:AX46)+SUM(cmv_c1c2!AC46:AH46)+SUM(cmv_c3!AC46:AH46)</f>
        <v>278.55380800135708</v>
      </c>
      <c r="Q47" s="15">
        <f>rail!AB46+nonroad!AE46+'onroad all'!AK46+'onroad all'!AL46+'onroad all'!AM46+'onroad all'!AN46+'onroad all'!AO46+ptnonipm!BJ46+SUM(airports!AT46:AX46)+SUM(cmv_c1c2!AD46:AH46)+SUM(cmv_c3!AD46:AH46)</f>
        <v>268.52088831105016</v>
      </c>
      <c r="R47" s="56">
        <f>rail!N46+nonpt!S46+nonroad!R46+'onroad all'!AB46+ptegu!T46+ptnonipm!T46+pt_oilgas!S46+np_oilgas!Q46+SUM(cmv_c1c2!Z46:AA46)+SUM(cmv_c3!Z46:AA46)</f>
        <v>1.5303096492313156E-2</v>
      </c>
      <c r="S47" s="56">
        <f>rail!K46+nonpt!L46+nonroad!U46+'onroad all'!M46+ptegu!L46+ptnonipm!L46+pt_oilgas!K46+np_oilgas!K46+SUM(cmv_c1c2!R46:S46)+SUM(cmv_c3!R46:S46)</f>
        <v>0.13395245794721086</v>
      </c>
      <c r="T47" s="56">
        <f>nonpt!P46+ptegu!P46+ptnonipm!P46+pt_oilgas!O46+np_oilgas!N46+rwc!M46+SUM(cmv_c1c2!W46:X46)+SUM(cmv_c3!W46:X46)</f>
        <v>5.4689069199669864E-2</v>
      </c>
      <c r="U47" s="56">
        <f>rail!S46+nonpt!AH46+nonroad!T46+'onroad all'!CB46+ptegu!AH46+ptnonipm!AL46+pt_oilgas!AG46+np_oilgas!AA46+rwc!R46+SUM(cmv_c1c2!BJ46:BK46)+SUM(cmv_c3!BJ46:BK46)</f>
        <v>0.85350065063239189</v>
      </c>
      <c r="V47" s="56">
        <f>rail!Q46+nonpt!AD46+nonroad!S46+'onroad all'!BS46+'onroad all'!BT46+ptegu!AD46+ptnonipm!AH46+pt_oilgas!AC46+np_oilgas!W46+rwc!P46+SUM(cmv_c1c2!BD46:BE46)+SUM(cmv_c3!BD46:BE46)</f>
        <v>3.8760011487560941</v>
      </c>
      <c r="W47" s="56">
        <f>nonpt!CS46+ptegu!BB46+ptnonipm!Z46</f>
        <v>1.8467385921586E-3</v>
      </c>
      <c r="X47" s="63" t="s">
        <v>170</v>
      </c>
      <c r="AA47" s="17" t="s">
        <v>213</v>
      </c>
      <c r="AB47" s="15">
        <f>B47+beis!H46</f>
        <v>151854.83579951999</v>
      </c>
      <c r="AC47" s="15">
        <f t="shared" si="2"/>
        <v>6509.7565221074592</v>
      </c>
      <c r="AD47" s="15">
        <f>D47+beis!T46</f>
        <v>13061.149284580979</v>
      </c>
      <c r="AE47" s="15">
        <f t="shared" si="3"/>
        <v>22513.007199348594</v>
      </c>
      <c r="AF47" s="15">
        <f t="shared" si="4"/>
        <v>15529.115495165544</v>
      </c>
      <c r="AG47" s="15">
        <f t="shared" si="5"/>
        <v>660.23066491151405</v>
      </c>
      <c r="AH47" s="15">
        <f>H47+beis!Z46</f>
        <v>95040.689238865001</v>
      </c>
      <c r="AI47" s="15">
        <f>I47+beis!E46</f>
        <v>2654.2856341142242</v>
      </c>
      <c r="AJ47" s="15">
        <f t="shared" si="6"/>
        <v>489.24623274069967</v>
      </c>
      <c r="AK47" s="15">
        <f>K47+beis!N46</f>
        <v>2594.6164884107448</v>
      </c>
      <c r="AL47" s="15">
        <f>L47+beis!R46</f>
        <v>4640.5109923186519</v>
      </c>
      <c r="AM47" s="15">
        <f t="shared" si="7"/>
        <v>216.41987038215836</v>
      </c>
      <c r="AN47" s="15">
        <f t="shared" si="8"/>
        <v>77.936074594348128</v>
      </c>
      <c r="AO47" s="15">
        <f t="shared" si="9"/>
        <v>126.32081534605253</v>
      </c>
      <c r="AP47" s="15">
        <f t="shared" si="10"/>
        <v>278.55380800135708</v>
      </c>
      <c r="AQ47" s="15">
        <f t="shared" si="11"/>
        <v>268.52088831105016</v>
      </c>
      <c r="AR47" s="56">
        <f t="shared" si="12"/>
        <v>1.5303096492313156E-2</v>
      </c>
      <c r="AS47" s="56">
        <f t="shared" si="13"/>
        <v>0.13395245794721086</v>
      </c>
      <c r="AT47" s="56">
        <f t="shared" si="14"/>
        <v>5.4689069199669864E-2</v>
      </c>
      <c r="AU47" s="56">
        <f t="shared" si="15"/>
        <v>0.85350065063239189</v>
      </c>
      <c r="AV47" s="56">
        <f t="shared" si="16"/>
        <v>3.8760011487560941</v>
      </c>
      <c r="AX47" s="17" t="s">
        <v>213</v>
      </c>
      <c r="AY47" s="15">
        <f>B47-'ptfire-rx'!B46-'ptfire-wild'!B46</f>
        <v>140037.42252051999</v>
      </c>
      <c r="AZ47" s="15">
        <f>C47-'ptfire-rx'!C46-'ptfire-wild'!C46</f>
        <v>6495.0132301074591</v>
      </c>
      <c r="BA47" s="15">
        <f>D47-'ptfire-rx'!D46-'ptfire-wild'!D46</f>
        <v>11677.352426909978</v>
      </c>
      <c r="BB47" s="15">
        <f>E47-'ptfire-rx'!E46-'ptfire-wild'!E46</f>
        <v>22212.781692348592</v>
      </c>
      <c r="BC47" s="15">
        <f>F47-'ptfire-rx'!F46-'ptfire-wild'!F46</f>
        <v>15267.976711165544</v>
      </c>
      <c r="BD47" s="15">
        <f>G47-'ptfire-rx'!G46-'ptfire-wild'!G46</f>
        <v>645.46420691151411</v>
      </c>
      <c r="BE47" s="15">
        <f>H47-'ptfire-rx'!H46-'ptfire-wild'!H46</f>
        <v>29066.474887865003</v>
      </c>
      <c r="BF47" s="15">
        <f>I47-'ptfire-rx'!AO46-'ptfire-wild'!AM46</f>
        <v>1552.9091324557824</v>
      </c>
      <c r="BG47" s="15">
        <f>J47-'ptfire-rx'!AS46-'ptfire-wild'!AQ46</f>
        <v>484.47622015940203</v>
      </c>
      <c r="BH47" s="15">
        <f>K47-'ptfire-rx'!BE46-'ptfire-wild'!BC46</f>
        <v>1148.6842927089779</v>
      </c>
      <c r="BI47" s="15">
        <f>L47-'ptfire-rx'!BS46-'ptfire-wild'!BQ46</f>
        <v>278.22657811939467</v>
      </c>
      <c r="BJ47" s="15">
        <f>M47-'ptfire-rx'!BV46-'ptfire-wild'!BT46</f>
        <v>212.56117244707048</v>
      </c>
      <c r="BK47" s="15">
        <f>N47-'ptfire-rx'!AL46-'ptfire-wild'!AK46</f>
        <v>72.54382127196115</v>
      </c>
      <c r="BL47" s="15">
        <f>O47-'ptfire-rx'!AU46-'ptfire-wild'!AS46</f>
        <v>122.03878551250025</v>
      </c>
      <c r="BM47" s="15">
        <f t="shared" si="17"/>
        <v>278.55380800135708</v>
      </c>
      <c r="BN47" s="15">
        <f t="shared" si="18"/>
        <v>268.52088831105016</v>
      </c>
      <c r="BO47" s="56">
        <f t="shared" si="19"/>
        <v>1.5303096492313156E-2</v>
      </c>
      <c r="BP47" s="56">
        <f t="shared" si="20"/>
        <v>0.13395245794721086</v>
      </c>
      <c r="BQ47" s="56">
        <f t="shared" si="21"/>
        <v>5.4689069199669864E-2</v>
      </c>
      <c r="BR47" s="56">
        <f t="shared" si="22"/>
        <v>0.85350065063239189</v>
      </c>
      <c r="BS47" s="56">
        <f t="shared" si="23"/>
        <v>3.8760011487560941</v>
      </c>
    </row>
    <row r="48" spans="1:71" x14ac:dyDescent="0.3">
      <c r="A48" s="17" t="s">
        <v>214</v>
      </c>
      <c r="B48" s="15">
        <f>rail!B47+nonpt!B47+ptagfire!B47+nonroad!B47+'onroad all'!AF47+cmv_c1c2!B47+'ptfire-rx'!B47+ptegu!B47+ptnonipm!B47+pt_oilgas!B47+np_oilgas!B47+rwc!B47+cmv_c3!B47+airports!B47+'ptfire-wild'!B47+np_solvents!B47</f>
        <v>991293.50448931998</v>
      </c>
      <c r="C48" s="15">
        <f>rail!C47+nonpt!C47+ptagfire!C47++nonroad!C47+'onroad all'!BZ47+cmv_c1c2!BI47+'ptfire-rx'!C47+ptegu!C47+ptnonipm!C47+pt_oilgas!C47+np_oilgas!C47+rwc!C47+cmv_c3!BI47+livestock!B47+airports!C47+'ptfire-wild'!C47+fertilizer!B47+np_solvents!C47</f>
        <v>55016.038296661165</v>
      </c>
      <c r="D48" s="15">
        <f>rail!D47+nonpt!D47+ptagfire!D47++nonroad!D47+cmv_c1c2!D47+'ptfire-rx'!D47+ptegu!EA47+ptnonipm!D47+pt_oilgas!D47+np_oilgas!D47+rwc!D47+cmv_c3!D47+'onroad all'!EK47+airports!D47+'ptfire-wild'!D47+np_solvents!D47</f>
        <v>150173.28106881661</v>
      </c>
      <c r="E48" s="15">
        <f>rail!E47+nonpt!E47+ptagfire!E47++nonroad!E47+cmv_c1c2!E47+'ptfire-rx'!E47+ptegu!E47+ptnonipm!E47+pt_oilgas!E47+np_oilgas!E47+rwc!E47+cmv_c3!E47+afdust!BA47+'onroad all'!DD47+'onroad all'!EM47+airports!E47+'ptfire-wild'!E47+np_solvents!E47</f>
        <v>104154.20044081683</v>
      </c>
      <c r="F48" s="15">
        <f>rail!F47+nonpt!F47+ptagfire!F47++nonroad!F47+cmv_c1c2!F47+'ptfire-rx'!F47+ptegu!F47+ptnonipm!F47+pt_oilgas!F47+np_oilgas!F47+rwc!F47+cmv_c3!F47+afdust!BB47+'onroad all'!EM47+airports!F47+'ptfire-wild'!F47+np_solvents!F47</f>
        <v>67771.928813027436</v>
      </c>
      <c r="G48" s="15">
        <f>rail!G47+nonpt!G47+ptagfire!G47++nonroad!G47+'onroad all'!DU47+cmv_c1c2!G47+'ptfire-rx'!G47+ptegu!FM47+ptnonipm!G47+pt_oilgas!G47+np_oilgas!G47+rwc!G47+cmv_c3!G47+airports!G47+'ptfire-wild'!G47+np_solvents!G47</f>
        <v>18604.410637259189</v>
      </c>
      <c r="H48" s="15">
        <f>rail!H47+nonpt!H47+ptagfire!H47++nonroad!H47+'onroad all'!EG47+cmv_c1c2!H47+'ptfire-rx'!H47+ptegu!H47+ptnonipm!H47+pt_oilgas!H47+np_oilgas!H47+rwc!H47+cmv_c3!H47+livestock!C47+airports!H47+'ptfire-wild'!H47+np_solvents!H47</f>
        <v>202238.97981245996</v>
      </c>
      <c r="I48" s="15">
        <f>rail!AK47+nonpt!BK47+ptagfire!V47+nonroad!AK47+'onroad all'!H47+cmv_c1c2!O47+'ptfire-rx'!AO47+ptegu!BM47+ptnonipm!BX47+pt_oilgas!BL47+np_oilgas!AW47+rwc!AG47+cmv_c3!O47+livestock!U47+airports!AK47+'ptfire-wild'!AM47+np_solvents!AJ47</f>
        <v>3131.9327093731772</v>
      </c>
      <c r="J48" s="15">
        <f>rail!AQ47+nonpt!BQ47+ptagfire!Z47+nonroad!AP47+'onroad all'!P47+cmv_c1c2!T47+'ptfire-rx'!AS47+ptegu!BS47+ptnonipm!CD47+pt_oilgas!BR47+np_oilgas!BC47+rwc!AK47+cmv_c3!T47+livestock!X47+airports!AN47+'ptfire-wild'!AQ47+np_solvents!AN47</f>
        <v>2209.4792707585912</v>
      </c>
      <c r="K48" s="15">
        <f>rail!BJ47+nonpt!CU47+ptagfire!AJ47+nonroad!BH47+'onroad all'!BB47+cmv_c1c2!AO47+'ptfire-rx'!BE47+ptegu!CX47+ptnonipm!DP47+pt_oilgas!CV47+np_oilgas!CA47+rwc!AX47+cmv_c3!AP47+airports!BF47+'ptfire-wild'!BC47+np_solvents!BB47</f>
        <v>4396.5933950391955</v>
      </c>
      <c r="L48" s="15">
        <f>rail!BY47+nonpt!DN47+ptagfire!AV47+nonroad!BT47+'onroad all'!BU47+cmv_c1c2!BF47+'ptfire-rx'!BS47+ptegu!DP47+ptnonipm!EK47+pt_oilgas!DO47+np_oilgas!CR47+rwc!BL47+cmv_c3!BF47+livestock!AP47+airports!BT47+'ptfire-wild'!BQ47+np_solvents!BN47</f>
        <v>3850.4215830161606</v>
      </c>
      <c r="M48" s="15">
        <f>rail!CA47+nonpt!DQ47+nonroad!BU47+'onroad all'!BY47+cmv_c1c2!BH47+'ptfire-rx'!BV47+ptegu!DS47+ptnonipm!EN47+pt_oilgas!DR47+np_oilgas!CT47+rwc!BN47+cmv_c3!BH47+airports!BV47+'ptfire-wild'!BT47+np_solvents!BP47+ptagfire!AX47</f>
        <v>709.71146702805379</v>
      </c>
      <c r="N48" s="15">
        <f>rail!AJ47+nonpt!BH47+nonroad!AJ47+'onroad all'!G47+cmv_c1c2!M47+'ptfire-rx'!AL47+ptegu!BK47+ptnonipm!BU47+pt_oilgas!BJ47+np_oilgas!AV47+rwc!AF47+airports!AI47+cmv_c3!M47+'ptfire-wild'!AK47</f>
        <v>536.56619753263828</v>
      </c>
      <c r="O48" s="15">
        <f>rail!AS47+nonpt!O47+ptagfire!AA47+nonroad!AR47+'onroad all'!Y47+cmv_c1c2!V47+'ptfire-rx'!AU47+ptegu!BX47+ptnonipm!CI47+pt_oilgas!BW47+np_oilgas!BF47+rwc!AM47+airports!AP47+cmv_c3!V47+'ptfire-wild'!AS47</f>
        <v>602.77842252139226</v>
      </c>
      <c r="P48" s="15">
        <f>rail!AA47+nonroad!AD47+'onroad all'!AJ47+'onroad all'!AK47+'onroad all'!AL47+'onroad all'!AM47+'onroad all'!AN47+'onroad all'!AO47+ptnonipm!BI47+SUM(airports!AS47:AX47)+SUM(cmv_c1c2!AC47:AH47)+SUM(cmv_c3!AC47:AH47)</f>
        <v>2307.639664627231</v>
      </c>
      <c r="Q48" s="15">
        <f>rail!AB47+nonroad!AE47+'onroad all'!AK47+'onroad all'!AL47+'onroad all'!AM47+'onroad all'!AN47+'onroad all'!AO47+ptnonipm!BJ47+SUM(airports!AT47:AX47)+SUM(cmv_c1c2!AD47:AH47)+SUM(cmv_c3!AD47:AH47)</f>
        <v>2175.3599682227264</v>
      </c>
      <c r="R48" s="56">
        <f>rail!N47+nonpt!S47+nonroad!R47+'onroad all'!AB47+ptegu!T47+ptnonipm!T47+pt_oilgas!S47+np_oilgas!Q47+SUM(cmv_c1c2!Z47:AA47)+SUM(cmv_c3!Z47:AA47)</f>
        <v>3.3367883076850145E-2</v>
      </c>
      <c r="S48" s="56">
        <f>rail!K47+nonpt!L47+nonroad!U47+'onroad all'!M47+ptegu!L47+ptnonipm!L47+pt_oilgas!K47+np_oilgas!K47+SUM(cmv_c1c2!R47:S47)+SUM(cmv_c3!R47:S47)</f>
        <v>0.55031305875683023</v>
      </c>
      <c r="T48" s="56">
        <f>nonpt!P47+ptegu!P47+ptnonipm!P47+pt_oilgas!O47+np_oilgas!N47+rwc!M47+SUM(cmv_c1c2!W47:X47)+SUM(cmv_c3!W47:X47)</f>
        <v>0.23156573129339991</v>
      </c>
      <c r="U48" s="56">
        <f>rail!S47+nonpt!AH47+nonroad!T47+'onroad all'!CB47+ptegu!AH47+ptnonipm!AL47+pt_oilgas!AG47+np_oilgas!AA47+rwc!R47+SUM(cmv_c1c2!BJ47:BK47)+SUM(cmv_c3!BJ47:BK47)</f>
        <v>2.0068106978923352</v>
      </c>
      <c r="V48" s="56">
        <f>rail!Q47+nonpt!AD47+nonroad!S47+'onroad all'!BS47+'onroad all'!BT47+ptegu!AD47+ptnonipm!AH47+pt_oilgas!AC47+np_oilgas!W47+rwc!P47+SUM(cmv_c1c2!BD47:BE47)+SUM(cmv_c3!BD47:BE47)</f>
        <v>6.036990940654575</v>
      </c>
      <c r="W48" s="56">
        <f>nonpt!CS47+ptegu!BB47+ptnonipm!Z47</f>
        <v>4.917671155050396</v>
      </c>
      <c r="X48" s="63" t="s">
        <v>170</v>
      </c>
      <c r="AA48" s="17" t="s">
        <v>214</v>
      </c>
      <c r="AB48" s="15">
        <f>B48+beis!H47</f>
        <v>1059821.16476432</v>
      </c>
      <c r="AC48" s="15">
        <f t="shared" si="2"/>
        <v>55016.038296661165</v>
      </c>
      <c r="AD48" s="15">
        <f>D48+beis!T47</f>
        <v>162119.19881031659</v>
      </c>
      <c r="AE48" s="15">
        <f t="shared" si="3"/>
        <v>104154.20044081683</v>
      </c>
      <c r="AF48" s="15">
        <f t="shared" si="4"/>
        <v>67771.928813027436</v>
      </c>
      <c r="AG48" s="15">
        <f t="shared" si="5"/>
        <v>18604.410637259189</v>
      </c>
      <c r="AH48" s="15">
        <f>H48+beis!Z47</f>
        <v>1104168.1885224599</v>
      </c>
      <c r="AI48" s="15">
        <f>I48+beis!E47</f>
        <v>10521.887235473168</v>
      </c>
      <c r="AJ48" s="15">
        <f t="shared" si="6"/>
        <v>2209.4792707585912</v>
      </c>
      <c r="AK48" s="15">
        <f>K48+beis!N47</f>
        <v>14167.720599339196</v>
      </c>
      <c r="AL48" s="15">
        <f>L48+beis!R47</f>
        <v>47591.328096296063</v>
      </c>
      <c r="AM48" s="15">
        <f t="shared" si="7"/>
        <v>709.71146702805379</v>
      </c>
      <c r="AN48" s="15">
        <f t="shared" si="8"/>
        <v>536.56619753263828</v>
      </c>
      <c r="AO48" s="15">
        <f t="shared" si="9"/>
        <v>602.77842252139226</v>
      </c>
      <c r="AP48" s="15">
        <f t="shared" si="10"/>
        <v>2307.639664627231</v>
      </c>
      <c r="AQ48" s="15">
        <f t="shared" si="11"/>
        <v>2175.3599682227264</v>
      </c>
      <c r="AR48" s="56">
        <f t="shared" si="12"/>
        <v>3.3367883076850145E-2</v>
      </c>
      <c r="AS48" s="56">
        <f t="shared" si="13"/>
        <v>0.55031305875683023</v>
      </c>
      <c r="AT48" s="56">
        <f t="shared" si="14"/>
        <v>0.23156573129339991</v>
      </c>
      <c r="AU48" s="56">
        <f t="shared" si="15"/>
        <v>2.0068106978923352</v>
      </c>
      <c r="AV48" s="56">
        <f t="shared" si="16"/>
        <v>6.036990940654575</v>
      </c>
      <c r="AX48" s="17" t="s">
        <v>214</v>
      </c>
      <c r="AY48" s="15">
        <f>B48-'ptfire-rx'!B47-'ptfire-wild'!B47</f>
        <v>885073.85310532001</v>
      </c>
      <c r="AZ48" s="15">
        <f>C48-'ptfire-rx'!C47-'ptfire-wild'!C47</f>
        <v>54276.862779661162</v>
      </c>
      <c r="BA48" s="15">
        <f>D48-'ptfire-rx'!D47-'ptfire-wild'!D47</f>
        <v>148288.0153398166</v>
      </c>
      <c r="BB48" s="15">
        <f>E48-'ptfire-rx'!E47-'ptfire-wild'!E47</f>
        <v>87016.498774816821</v>
      </c>
      <c r="BC48" s="15">
        <f>F48-'ptfire-rx'!F47-'ptfire-wild'!F47</f>
        <v>51600.916348027436</v>
      </c>
      <c r="BD48" s="15">
        <f>G48-'ptfire-rx'!G47-'ptfire-wild'!G47</f>
        <v>17546.15110825919</v>
      </c>
      <c r="BE48" s="15">
        <f>H48-'ptfire-rx'!H47-'ptfire-wild'!H47</f>
        <v>182348.88826645998</v>
      </c>
      <c r="BF48" s="15">
        <f>I48-'ptfire-rx'!AO47-'ptfire-wild'!AM47</f>
        <v>2410.9839615275864</v>
      </c>
      <c r="BG48" s="15">
        <f>J48-'ptfire-rx'!AS47-'ptfire-wild'!AQ47</f>
        <v>1881.6478764691662</v>
      </c>
      <c r="BH48" s="15">
        <f>K48-'ptfire-rx'!BE47-'ptfire-wild'!BC47</f>
        <v>2544.5980041626904</v>
      </c>
      <c r="BI48" s="15">
        <f>L48-'ptfire-rx'!BS47-'ptfire-wild'!BQ47</f>
        <v>2753.3097960920236</v>
      </c>
      <c r="BJ48" s="15">
        <f>M48-'ptfire-rx'!BV47-'ptfire-wild'!BT47</f>
        <v>458.39388924786562</v>
      </c>
      <c r="BK48" s="15">
        <f>N48-'ptfire-rx'!AL47-'ptfire-wild'!AK47</f>
        <v>187.23751498927817</v>
      </c>
      <c r="BL48" s="15">
        <f>O48-'ptfire-rx'!AU47-'ptfire-wild'!AS47</f>
        <v>335.73015923139184</v>
      </c>
      <c r="BM48" s="15">
        <f t="shared" si="17"/>
        <v>2307.639664627231</v>
      </c>
      <c r="BN48" s="15">
        <f t="shared" si="18"/>
        <v>2175.3599682227264</v>
      </c>
      <c r="BO48" s="56">
        <f t="shared" si="19"/>
        <v>3.3367883076850145E-2</v>
      </c>
      <c r="BP48" s="56">
        <f t="shared" si="20"/>
        <v>0.55031305875683023</v>
      </c>
      <c r="BQ48" s="56">
        <f t="shared" si="21"/>
        <v>0.23156573129339991</v>
      </c>
      <c r="BR48" s="56">
        <f t="shared" si="22"/>
        <v>2.0068106978923352</v>
      </c>
      <c r="BS48" s="56">
        <f t="shared" si="23"/>
        <v>6.036990940654575</v>
      </c>
    </row>
    <row r="49" spans="1:71" x14ac:dyDescent="0.3">
      <c r="A49" s="17" t="s">
        <v>215</v>
      </c>
      <c r="B49" s="15">
        <f>rail!B48+nonpt!B48+ptagfire!B48+nonroad!B48+'onroad all'!AF48+cmv_c1c2!B48+'ptfire-rx'!B48+ptegu!B48+ptnonipm!B48+pt_oilgas!B48+np_oilgas!B48+rwc!B48+cmv_c3!B48+airports!B48+'ptfire-wild'!B48+np_solvents!B48</f>
        <v>2638334.3940537795</v>
      </c>
      <c r="C49" s="15">
        <f>rail!C48+nonpt!C48+ptagfire!C48++nonroad!C48+'onroad all'!BZ48+cmv_c1c2!BI48+'ptfire-rx'!C48+ptegu!C48+ptnonipm!C48+pt_oilgas!C48+np_oilgas!C48+rwc!C48+cmv_c3!BI48+livestock!B48+airports!C48+'ptfire-wild'!C48+fertilizer!B48+np_solvents!C48</f>
        <v>105587.50803572603</v>
      </c>
      <c r="D49" s="15">
        <f>rail!D48+nonpt!D48+ptagfire!D48++nonroad!D48+cmv_c1c2!D48+'ptfire-rx'!D48+ptegu!EA48+ptnonipm!D48+pt_oilgas!D48+np_oilgas!D48+rwc!D48+cmv_c3!D48+'onroad all'!EK48+airports!D48+'ptfire-wild'!D48+np_solvents!D48</f>
        <v>163054.26025078303</v>
      </c>
      <c r="E49" s="15">
        <f>rail!E48+nonpt!E48+ptagfire!E48++nonroad!E48+cmv_c1c2!E48+'ptfire-rx'!E48+ptegu!E48+ptnonipm!E48+pt_oilgas!E48+np_oilgas!E48+rwc!E48+cmv_c3!E48+afdust!BA48+'onroad all'!DD48+'onroad all'!EM48+airports!E48+'ptfire-wild'!E48+np_solvents!E48</f>
        <v>530631.72452715668</v>
      </c>
      <c r="F49" s="15">
        <f>rail!F48+nonpt!F48+ptagfire!F48++nonroad!F48+cmv_c1c2!F48+'ptfire-rx'!F48+ptegu!F48+ptnonipm!F48+pt_oilgas!F48+np_oilgas!F48+rwc!F48+cmv_c3!F48+afdust!BB48+'onroad all'!EM48+airports!F48+'ptfire-wild'!F48+np_solvents!F48</f>
        <v>298459.53331548744</v>
      </c>
      <c r="G49" s="15">
        <f>rail!G48+nonpt!G48+ptagfire!G48++nonroad!G48+'onroad all'!DU48+cmv_c1c2!G48+'ptfire-rx'!G48+ptegu!FM48+ptnonipm!G48+pt_oilgas!G48+np_oilgas!G48+rwc!G48+cmv_c3!G48+airports!G48+'ptfire-wild'!G48+np_solvents!G48</f>
        <v>25681.954554678749</v>
      </c>
      <c r="H49" s="15">
        <f>rail!H48+nonpt!H48+ptagfire!H48++nonroad!H48+'onroad all'!EG48+cmv_c1c2!H48+'ptfire-rx'!H48+ptegu!H48+ptnonipm!H48+pt_oilgas!H48+np_oilgas!H48+rwc!H48+cmv_c3!H48+livestock!C48+airports!H48+'ptfire-wild'!H48+np_solvents!H48</f>
        <v>702266.29835712328</v>
      </c>
      <c r="I49" s="15">
        <f>rail!AK48+nonpt!BK48+ptagfire!V48+nonroad!AK48+'onroad all'!H48+cmv_c1c2!O48+'ptfire-rx'!AO48+ptegu!BM48+ptnonipm!BX48+pt_oilgas!BL48+np_oilgas!AW48+rwc!AG48+cmv_c3!O48+livestock!U48+airports!AK48+'ptfire-wild'!AM48+np_solvents!AJ48</f>
        <v>20509.570481384239</v>
      </c>
      <c r="J49" s="15">
        <f>rail!AQ48+nonpt!BQ48+ptagfire!Z48+nonroad!AP48+'onroad all'!P48+cmv_c1c2!T48+'ptfire-rx'!AS48+ptegu!BS48+ptnonipm!CD48+pt_oilgas!BR48+np_oilgas!BC48+rwc!AK48+cmv_c3!T48+livestock!X48+airports!AN48+'ptfire-wild'!AQ48+np_solvents!AN48</f>
        <v>6343.5211047747462</v>
      </c>
      <c r="K49" s="15">
        <f>rail!BJ48+nonpt!CU48+ptagfire!AJ48+nonroad!BH48+'onroad all'!BB48+cmv_c1c2!AO48+'ptfire-rx'!BE48+ptegu!CX48+ptnonipm!DP48+pt_oilgas!CV48+np_oilgas!CA48+rwc!AX48+cmv_c3!AP48+airports!BF48+'ptfire-wild'!BC48+np_solvents!BB48</f>
        <v>36011.173970830387</v>
      </c>
      <c r="L49" s="15">
        <f>rail!BY48+nonpt!DN48+ptagfire!AV48+nonroad!BT48+'onroad all'!BU48+cmv_c1c2!BF48+'ptfire-rx'!BS48+ptegu!DP48+ptnonipm!EK48+pt_oilgas!DO48+np_oilgas!CR48+rwc!BL48+cmv_c3!BF48+livestock!AP48+airports!BT48+'ptfire-wild'!BQ48+np_solvents!BN48</f>
        <v>39118.248072104303</v>
      </c>
      <c r="M49" s="15">
        <f>rail!CA48+nonpt!DQ48+nonroad!BU48+'onroad all'!BY48+cmv_c1c2!BH48+'ptfire-rx'!BV48+ptegu!DS48+ptnonipm!EN48+pt_oilgas!DR48+np_oilgas!CT48+rwc!BN48+cmv_c3!BH48+airports!BV48+'ptfire-wild'!BT48+np_solvents!BP48+ptagfire!AX48</f>
        <v>6099.0056379483385</v>
      </c>
      <c r="N49" s="15">
        <f>rail!AJ48+nonpt!BH48+nonroad!AJ48+'onroad all'!G48+cmv_c1c2!M48+'ptfire-rx'!AL48+ptegu!BK48+ptnonipm!BU48+pt_oilgas!BJ48+np_oilgas!AV48+rwc!AF48+airports!AI48+cmv_c3!M48+'ptfire-wild'!AK48</f>
        <v>5176.9344279692968</v>
      </c>
      <c r="O49" s="15">
        <f>rail!AS48+nonpt!O48+ptagfire!AA48+nonroad!AR48+'onroad all'!Y48+cmv_c1c2!V48+'ptfire-rx'!AU48+ptegu!BX48+ptnonipm!CI48+pt_oilgas!BW48+np_oilgas!BF48+rwc!AM48+airports!AP48+cmv_c3!V48+'ptfire-wild'!AS48</f>
        <v>3051.9235814016797</v>
      </c>
      <c r="P49" s="15">
        <f>rail!AA48+nonroad!AD48+'onroad all'!AJ48+'onroad all'!AK48+'onroad all'!AL48+'onroad all'!AM48+'onroad all'!AN48+'onroad all'!AO48+ptnonipm!BI48+SUM(airports!AS48:AX48)+SUM(cmv_c1c2!AC48:AH48)+SUM(cmv_c3!AC48:AH48)</f>
        <v>2731.6887856849762</v>
      </c>
      <c r="Q49" s="15">
        <f>rail!AB48+nonroad!AE48+'onroad all'!AK48+'onroad all'!AL48+'onroad all'!AM48+'onroad all'!AN48+'onroad all'!AO48+ptnonipm!BJ48+SUM(airports!AT48:AX48)+SUM(cmv_c1c2!AD48:AH48)+SUM(cmv_c3!AD48:AH48)</f>
        <v>2588.0008022485194</v>
      </c>
      <c r="R49" s="56">
        <f>rail!N48+nonpt!S48+nonroad!R48+'onroad all'!AB48+ptegu!T48+ptnonipm!T48+pt_oilgas!S48+np_oilgas!Q48+SUM(cmv_c1c2!Z48:AA48)+SUM(cmv_c3!Z48:AA48)</f>
        <v>0.21826308861013968</v>
      </c>
      <c r="S49" s="56">
        <f>rail!K48+nonpt!L48+nonroad!U48+'onroad all'!M48+ptegu!L48+ptnonipm!L48+pt_oilgas!K48+np_oilgas!K48+SUM(cmv_c1c2!R48:S48)+SUM(cmv_c3!R48:S48)</f>
        <v>0.75012158619945635</v>
      </c>
      <c r="T49" s="56">
        <f>nonpt!P48+ptegu!P48+ptnonipm!P48+pt_oilgas!O48+np_oilgas!N48+rwc!M48+SUM(cmv_c1c2!W48:X48)+SUM(cmv_c3!W48:X48)</f>
        <v>0.56147948213753074</v>
      </c>
      <c r="U49" s="56">
        <f>rail!S48+nonpt!AH48+nonroad!T48+'onroad all'!CB48+ptegu!AH48+ptnonipm!AL48+pt_oilgas!AG48+np_oilgas!AA48+rwc!R48+SUM(cmv_c1c2!BJ48:BK48)+SUM(cmv_c3!BJ48:BK48)</f>
        <v>2.1476416206027111</v>
      </c>
      <c r="V49" s="56">
        <f>rail!Q48+nonpt!AD48+nonroad!S48+'onroad all'!BS48+'onroad all'!BT48+ptegu!AD48+ptnonipm!AH48+pt_oilgas!AC48+np_oilgas!W48+rwc!P48+SUM(cmv_c1c2!BD48:BE48)+SUM(cmv_c3!BD48:BE48)</f>
        <v>9.2845005370466236</v>
      </c>
      <c r="W49" s="56">
        <f>nonpt!CS48+ptegu!BB48+ptnonipm!Z48</f>
        <v>2.0180594182664002E-2</v>
      </c>
      <c r="X49" s="63"/>
      <c r="AA49" s="17" t="s">
        <v>215</v>
      </c>
      <c r="AB49" s="15">
        <f>B49+beis!H48</f>
        <v>2738912.8077137787</v>
      </c>
      <c r="AC49" s="15">
        <f t="shared" si="2"/>
        <v>105587.50803572603</v>
      </c>
      <c r="AD49" s="15">
        <f>D49+beis!T48</f>
        <v>173880.50172154504</v>
      </c>
      <c r="AE49" s="15">
        <f t="shared" si="3"/>
        <v>530631.72452715668</v>
      </c>
      <c r="AF49" s="15">
        <f t="shared" si="4"/>
        <v>298459.53331548744</v>
      </c>
      <c r="AG49" s="15">
        <f t="shared" si="5"/>
        <v>25681.954554678749</v>
      </c>
      <c r="AH49" s="15">
        <f>H49+beis!Z48</f>
        <v>1166291.8292571232</v>
      </c>
      <c r="AI49" s="15">
        <f>I49+beis!E48</f>
        <v>32946.752323384237</v>
      </c>
      <c r="AJ49" s="15">
        <f t="shared" si="6"/>
        <v>6343.5211047747462</v>
      </c>
      <c r="AK49" s="15">
        <f>K49+beis!N48</f>
        <v>53092.344610830391</v>
      </c>
      <c r="AL49" s="15">
        <f>L49+beis!R48</f>
        <v>81737.1450386043</v>
      </c>
      <c r="AM49" s="15">
        <f t="shared" si="7"/>
        <v>6099.0056379483385</v>
      </c>
      <c r="AN49" s="15">
        <f t="shared" si="8"/>
        <v>5176.9344279692968</v>
      </c>
      <c r="AO49" s="15">
        <f t="shared" si="9"/>
        <v>3051.9235814016797</v>
      </c>
      <c r="AP49" s="15">
        <f t="shared" si="10"/>
        <v>2731.6887856849762</v>
      </c>
      <c r="AQ49" s="15">
        <f t="shared" si="11"/>
        <v>2588.0008022485194</v>
      </c>
      <c r="AR49" s="56">
        <f t="shared" si="12"/>
        <v>0.21826308861013968</v>
      </c>
      <c r="AS49" s="56">
        <f t="shared" si="13"/>
        <v>0.75012158619945635</v>
      </c>
      <c r="AT49" s="56">
        <f t="shared" si="14"/>
        <v>0.56147948213753074</v>
      </c>
      <c r="AU49" s="56">
        <f t="shared" si="15"/>
        <v>2.1476416206027111</v>
      </c>
      <c r="AV49" s="56">
        <f t="shared" si="16"/>
        <v>9.2845005370466236</v>
      </c>
      <c r="AX49" s="17" t="s">
        <v>215</v>
      </c>
      <c r="AY49" s="15">
        <f>B49-'ptfire-rx'!B48-'ptfire-wild'!B48</f>
        <v>789822.11862777965</v>
      </c>
      <c r="AZ49" s="15">
        <f>C49-'ptfire-rx'!C48-'ptfire-wild'!C48</f>
        <v>85839.93291872603</v>
      </c>
      <c r="BA49" s="15">
        <f>D49-'ptfire-rx'!D48-'ptfire-wild'!D48</f>
        <v>144879.74005778303</v>
      </c>
      <c r="BB49" s="15">
        <f>E49-'ptfire-rx'!E48-'ptfire-wild'!E48</f>
        <v>127140.33207615669</v>
      </c>
      <c r="BC49" s="15">
        <f>F49-'ptfire-rx'!F48-'ptfire-wild'!F48</f>
        <v>48256.572346487461</v>
      </c>
      <c r="BD49" s="15">
        <f>G49-'ptfire-rx'!G48-'ptfire-wild'!G48</f>
        <v>7132.3916676787485</v>
      </c>
      <c r="BE49" s="15">
        <f>H49-'ptfire-rx'!H48-'ptfire-wild'!H48</f>
        <v>181362.98136312322</v>
      </c>
      <c r="BF49" s="15">
        <f>I49-'ptfire-rx'!AO48-'ptfire-wild'!AM48</f>
        <v>4292.5656145862758</v>
      </c>
      <c r="BG49" s="15">
        <f>J49-'ptfire-rx'!AS48-'ptfire-wild'!AQ48</f>
        <v>1995.7990269396605</v>
      </c>
      <c r="BH49" s="15">
        <f>K49-'ptfire-rx'!BE48-'ptfire-wild'!BC48</f>
        <v>3620.6372359748493</v>
      </c>
      <c r="BI49" s="15">
        <f>L49-'ptfire-rx'!BS48-'ptfire-wild'!BQ48</f>
        <v>2669.7251998755091</v>
      </c>
      <c r="BJ49" s="15">
        <f>M49-'ptfire-rx'!BV48-'ptfire-wild'!BT48</f>
        <v>601.97484083432755</v>
      </c>
      <c r="BK49" s="15">
        <f>N49-'ptfire-rx'!AL48-'ptfire-wild'!AK48</f>
        <v>220.53070863454923</v>
      </c>
      <c r="BL49" s="15">
        <f>O49-'ptfire-rx'!AU48-'ptfire-wild'!AS48</f>
        <v>428.7975051938015</v>
      </c>
      <c r="BM49" s="15">
        <f t="shared" si="17"/>
        <v>2731.6887856849762</v>
      </c>
      <c r="BN49" s="15">
        <f t="shared" si="18"/>
        <v>2588.0008022485194</v>
      </c>
      <c r="BO49" s="56">
        <f t="shared" si="19"/>
        <v>0.21826308861013968</v>
      </c>
      <c r="BP49" s="56">
        <f t="shared" si="20"/>
        <v>0.75012158619945635</v>
      </c>
      <c r="BQ49" s="56">
        <f t="shared" si="21"/>
        <v>0.56147948213753074</v>
      </c>
      <c r="BR49" s="56">
        <f t="shared" si="22"/>
        <v>2.1476416206027111</v>
      </c>
      <c r="BS49" s="56">
        <f t="shared" si="23"/>
        <v>9.2845005370466236</v>
      </c>
    </row>
    <row r="50" spans="1:71" x14ac:dyDescent="0.3">
      <c r="A50" s="17" t="s">
        <v>216</v>
      </c>
      <c r="B50" s="15">
        <f>rail!B49+nonpt!B49+ptagfire!B49+nonroad!B49+'onroad all'!AF49+cmv_c1c2!B49+'ptfire-rx'!B49+ptegu!B49+ptnonipm!B49+pt_oilgas!B49+np_oilgas!B49+rwc!B49+cmv_c3!B49+airports!B49+'ptfire-wild'!B49+np_solvents!B49</f>
        <v>333105.58037647</v>
      </c>
      <c r="C50" s="15">
        <f>rail!C49+nonpt!C49+ptagfire!C49++nonroad!C49+'onroad all'!BZ49+cmv_c1c2!BI49+'ptfire-rx'!C49+ptegu!C49+ptnonipm!C49+pt_oilgas!C49+np_oilgas!C49+rwc!C49+cmv_c3!BI49+livestock!B49+airports!C49+'ptfire-wild'!C49+fertilizer!B49+np_solvents!C49</f>
        <v>13191.916481464332</v>
      </c>
      <c r="D50" s="15">
        <f>rail!D49+nonpt!D49+ptagfire!D49++nonroad!D49+cmv_c1c2!D49+'ptfire-rx'!D49+ptegu!EA49+ptnonipm!D49+pt_oilgas!D49+np_oilgas!D49+rwc!D49+cmv_c3!D49+'onroad all'!EK49+airports!D49+'ptfire-wild'!D49+np_solvents!D49</f>
        <v>98229.410529899207</v>
      </c>
      <c r="E50" s="15">
        <f>rail!E49+nonpt!E49+ptagfire!E49++nonroad!E49+cmv_c1c2!E49+'ptfire-rx'!E49+ptegu!E49+ptnonipm!E49+pt_oilgas!E49+np_oilgas!E49+rwc!E49+cmv_c3!E49+afdust!BA49+'onroad all'!DD49+'onroad all'!EM49+airports!E49+'ptfire-wild'!E49+np_solvents!E49</f>
        <v>44171.69210701764</v>
      </c>
      <c r="F50" s="15">
        <f>rail!F49+nonpt!F49+ptagfire!F49++nonroad!F49+cmv_c1c2!F49+'ptfire-rx'!F49+ptegu!F49+ptnonipm!F49+pt_oilgas!F49+np_oilgas!F49+rwc!F49+cmv_c3!F49+afdust!BB49+'onroad all'!EM49+airports!F49+'ptfire-wild'!F49+np_solvents!F49</f>
        <v>34484.332948170166</v>
      </c>
      <c r="G50" s="15">
        <f>rail!G49+nonpt!G49+ptagfire!G49++nonroad!G49+'onroad all'!DU49+cmv_c1c2!G49+'ptfire-rx'!G49+ptegu!FM49+ptnonipm!G49+pt_oilgas!G49+np_oilgas!G49+rwc!G49+cmv_c3!G49+airports!G49+'ptfire-wild'!G49+np_solvents!G49</f>
        <v>51588.935886503095</v>
      </c>
      <c r="H50" s="15">
        <f>rail!H49+nonpt!H49+ptagfire!H49++nonroad!H49+'onroad all'!EG49+cmv_c1c2!H49+'ptfire-rx'!H49+ptegu!H49+ptnonipm!H49+pt_oilgas!H49+np_oilgas!H49+rwc!H49+cmv_c3!H49+livestock!C49+airports!H49+'ptfire-wild'!H49+np_solvents!H49</f>
        <v>227551.01382672999</v>
      </c>
      <c r="I50" s="15">
        <f>rail!AK49+nonpt!BK49+ptagfire!V49+nonroad!AK49+'onroad all'!H49+cmv_c1c2!O49+'ptfire-rx'!AO49+ptegu!BM49+ptnonipm!BX49+pt_oilgas!BL49+np_oilgas!AW49+rwc!AG49+cmv_c3!O49+livestock!U49+airports!AK49+'ptfire-wild'!AM49+np_solvents!AJ49</f>
        <v>2010.340985581312</v>
      </c>
      <c r="J50" s="15">
        <f>rail!AQ49+nonpt!BQ49+ptagfire!Z49+nonroad!AP49+'onroad all'!P49+cmv_c1c2!T49+'ptfire-rx'!AS49+ptegu!BS49+ptnonipm!CD49+pt_oilgas!BR49+np_oilgas!BC49+rwc!AK49+cmv_c3!T49+livestock!X49+airports!AN49+'ptfire-wild'!AQ49+np_solvents!AN49</f>
        <v>3933.980129271753</v>
      </c>
      <c r="K50" s="15">
        <f>rail!BJ49+nonpt!CU49+ptagfire!AJ49+nonroad!BH49+'onroad all'!BB49+cmv_c1c2!AO49+'ptfire-rx'!BE49+ptegu!CX49+ptnonipm!DP49+pt_oilgas!CV49+np_oilgas!CA49+rwc!AX49+cmv_c3!AP49+airports!BF49+'ptfire-wild'!BC49+np_solvents!BB49</f>
        <v>3851.0060293417046</v>
      </c>
      <c r="L50" s="15">
        <f>rail!BY49+nonpt!DN49+ptagfire!AV49+nonroad!BT49+'onroad all'!BU49+cmv_c1c2!BF49+'ptfire-rx'!BS49+ptegu!DP49+ptnonipm!EK49+pt_oilgas!DO49+np_oilgas!CR49+rwc!BL49+cmv_c3!BF49+livestock!AP49+airports!BT49+'ptfire-wild'!BQ49+np_solvents!BN49</f>
        <v>1057.5020696165479</v>
      </c>
      <c r="M50" s="15">
        <f>rail!CA49+nonpt!DQ49+nonroad!BU49+'onroad all'!BY49+cmv_c1c2!BH49+'ptfire-rx'!BV49+ptegu!DS49+ptnonipm!EN49+pt_oilgas!DR49+np_oilgas!CT49+rwc!BN49+cmv_c3!BH49+airports!BV49+'ptfire-wild'!BT49+np_solvents!BP49+ptagfire!AX49</f>
        <v>412.57668656300478</v>
      </c>
      <c r="N50" s="15">
        <f>rail!AJ49+nonpt!BH49+nonroad!AJ49+'onroad all'!G49+cmv_c1c2!M49+'ptfire-rx'!AL49+ptegu!BK49+ptnonipm!BU49+pt_oilgas!BJ49+np_oilgas!AV49+rwc!AF49+airports!AI49+cmv_c3!M49+'ptfire-wild'!AK49</f>
        <v>327.8876960887211</v>
      </c>
      <c r="O50" s="15">
        <f>rail!AS49+nonpt!O49+ptagfire!AA49+nonroad!AR49+'onroad all'!Y49+cmv_c1c2!V49+'ptfire-rx'!AU49+ptegu!BX49+ptnonipm!CI49+pt_oilgas!BW49+np_oilgas!BF49+rwc!AM49+airports!AP49+cmv_c3!V49+'ptfire-wild'!AS49</f>
        <v>309.99307568249969</v>
      </c>
      <c r="P50" s="15">
        <f>rail!AA49+nonroad!AD49+'onroad all'!AJ49+'onroad all'!AK49+'onroad all'!AL49+'onroad all'!AM49+'onroad all'!AN49+'onroad all'!AO49+ptnonipm!BI49+SUM(airports!AS49:AX49)+SUM(cmv_c1c2!AC49:AH49)+SUM(cmv_c3!AC49:AH49)</f>
        <v>613.43242754518383</v>
      </c>
      <c r="Q50" s="15">
        <f>rail!AB49+nonroad!AE49+'onroad all'!AK49+'onroad all'!AL49+'onroad all'!AM49+'onroad all'!AN49+'onroad all'!AO49+ptnonipm!BJ49+SUM(airports!AT49:AX49)+SUM(cmv_c1c2!AD49:AH49)+SUM(cmv_c3!AD49:AH49)</f>
        <v>579.38287180875636</v>
      </c>
      <c r="R50" s="56">
        <f>rail!N49+nonpt!S49+nonroad!R49+'onroad all'!AB49+ptegu!T49+ptnonipm!T49+pt_oilgas!S49+np_oilgas!Q49+SUM(cmv_c1c2!Z49:AA49)+SUM(cmv_c3!Z49:AA49)</f>
        <v>0.21539916771248924</v>
      </c>
      <c r="S50" s="56">
        <f>rail!K49+nonpt!L49+nonroad!U49+'onroad all'!M49+ptegu!L49+ptnonipm!L49+pt_oilgas!K49+np_oilgas!K49+SUM(cmv_c1c2!R49:S49)+SUM(cmv_c3!R49:S49)</f>
        <v>0.68833632651456433</v>
      </c>
      <c r="T50" s="56">
        <f>nonpt!P49+ptegu!P49+ptnonipm!P49+pt_oilgas!O49+np_oilgas!N49+rwc!M49+SUM(cmv_c1c2!W49:X49)+SUM(cmv_c3!W49:X49)</f>
        <v>0.13465707305338492</v>
      </c>
      <c r="U50" s="56">
        <f>rail!S49+nonpt!AH49+nonroad!T49+'onroad all'!CB49+ptegu!AH49+ptnonipm!AL49+pt_oilgas!AG49+np_oilgas!AA49+rwc!R49+SUM(cmv_c1c2!BJ49:BK49)+SUM(cmv_c3!BJ49:BK49)</f>
        <v>4.2647225932679307</v>
      </c>
      <c r="V50" s="56">
        <f>rail!Q49+nonpt!AD49+nonroad!S49+'onroad all'!BS49+'onroad all'!BT49+ptegu!AD49+ptnonipm!AH49+pt_oilgas!AC49+np_oilgas!W49+rwc!P49+SUM(cmv_c1c2!BD49:BE49)+SUM(cmv_c3!BD49:BE49)</f>
        <v>13.743658129965626</v>
      </c>
      <c r="W50" s="56">
        <f>nonpt!CS49+ptegu!BB49+ptnonipm!Z49</f>
        <v>1.3075835729777301</v>
      </c>
      <c r="X50" s="63" t="s">
        <v>170</v>
      </c>
      <c r="AA50" s="17" t="s">
        <v>216</v>
      </c>
      <c r="AB50" s="15">
        <f>B50+beis!H49</f>
        <v>368302.26527847</v>
      </c>
      <c r="AC50" s="15">
        <f t="shared" si="2"/>
        <v>13191.916481464332</v>
      </c>
      <c r="AD50" s="15">
        <f>D50+beis!T49</f>
        <v>101513.80541493569</v>
      </c>
      <c r="AE50" s="15">
        <f t="shared" si="3"/>
        <v>44171.69210701764</v>
      </c>
      <c r="AF50" s="15">
        <f t="shared" si="4"/>
        <v>34484.332948170166</v>
      </c>
      <c r="AG50" s="15">
        <f t="shared" si="5"/>
        <v>51588.935886503095</v>
      </c>
      <c r="AH50" s="15">
        <f>H50+beis!Z49</f>
        <v>714576.23903673002</v>
      </c>
      <c r="AI50" s="15">
        <f>I50+beis!E49</f>
        <v>5978.8973278813019</v>
      </c>
      <c r="AJ50" s="15">
        <f t="shared" si="6"/>
        <v>3933.980129271753</v>
      </c>
      <c r="AK50" s="15">
        <f>K50+beis!N49</f>
        <v>8861.8871103417041</v>
      </c>
      <c r="AL50" s="15">
        <f>L50+beis!R49</f>
        <v>22287.721760716548</v>
      </c>
      <c r="AM50" s="15">
        <f t="shared" si="7"/>
        <v>412.57668656300478</v>
      </c>
      <c r="AN50" s="15">
        <f t="shared" si="8"/>
        <v>327.8876960887211</v>
      </c>
      <c r="AO50" s="15">
        <f t="shared" si="9"/>
        <v>309.99307568249969</v>
      </c>
      <c r="AP50" s="15">
        <f t="shared" si="10"/>
        <v>613.43242754518383</v>
      </c>
      <c r="AQ50" s="15">
        <f t="shared" si="11"/>
        <v>579.38287180875636</v>
      </c>
      <c r="AR50" s="56">
        <f t="shared" si="12"/>
        <v>0.21539916771248924</v>
      </c>
      <c r="AS50" s="56">
        <f t="shared" si="13"/>
        <v>0.68833632651456433</v>
      </c>
      <c r="AT50" s="56">
        <f t="shared" si="14"/>
        <v>0.13465707305338492</v>
      </c>
      <c r="AU50" s="56">
        <f t="shared" si="15"/>
        <v>4.2647225932679307</v>
      </c>
      <c r="AV50" s="56">
        <f t="shared" si="16"/>
        <v>13.743658129965626</v>
      </c>
      <c r="AX50" s="17" t="s">
        <v>216</v>
      </c>
      <c r="AY50" s="15">
        <f>B50-'ptfire-rx'!B49-'ptfire-wild'!B49</f>
        <v>268810.06172346999</v>
      </c>
      <c r="AZ50" s="15">
        <f>C50-'ptfire-rx'!C49-'ptfire-wild'!C49</f>
        <v>12811.591777464331</v>
      </c>
      <c r="BA50" s="15">
        <f>D50-'ptfire-rx'!D49-'ptfire-wild'!D49</f>
        <v>97062.405268899209</v>
      </c>
      <c r="BB50" s="15">
        <f>E50-'ptfire-rx'!E49-'ptfire-wild'!E49</f>
        <v>33441.023125017637</v>
      </c>
      <c r="BC50" s="15">
        <f>F50-'ptfire-rx'!F49-'ptfire-wild'!F49</f>
        <v>24587.109226170167</v>
      </c>
      <c r="BD50" s="15">
        <f>G50-'ptfire-rx'!G49-'ptfire-wild'!G49</f>
        <v>51025.438453503091</v>
      </c>
      <c r="BE50" s="15">
        <f>H50-'ptfire-rx'!H49-'ptfire-wild'!H49</f>
        <v>215749.07613273</v>
      </c>
      <c r="BF50" s="15">
        <f>I50-'ptfire-rx'!AO49-'ptfire-wild'!AM49</f>
        <v>1602.0116068314305</v>
      </c>
      <c r="BG50" s="15">
        <f>J50-'ptfire-rx'!AS49-'ptfire-wild'!AQ49</f>
        <v>3752.9219322398812</v>
      </c>
      <c r="BH50" s="15">
        <f>K50-'ptfire-rx'!BE49-'ptfire-wild'!BC49</f>
        <v>2783.3460196564247</v>
      </c>
      <c r="BI50" s="15">
        <f>L50-'ptfire-rx'!BS49-'ptfire-wild'!BQ49</f>
        <v>430.37209702464321</v>
      </c>
      <c r="BJ50" s="15">
        <f>M50-'ptfire-rx'!BV49-'ptfire-wild'!BT49</f>
        <v>268.61128342211254</v>
      </c>
      <c r="BK50" s="15">
        <f>N50-'ptfire-rx'!AL49-'ptfire-wild'!AK49</f>
        <v>123.27456465365093</v>
      </c>
      <c r="BL50" s="15">
        <f>O50-'ptfire-rx'!AU49-'ptfire-wild'!AS49</f>
        <v>147.53828072476699</v>
      </c>
      <c r="BM50" s="15">
        <f t="shared" si="17"/>
        <v>613.43242754518383</v>
      </c>
      <c r="BN50" s="15">
        <f t="shared" si="18"/>
        <v>579.38287180875636</v>
      </c>
      <c r="BO50" s="56">
        <f t="shared" si="19"/>
        <v>0.21539916771248924</v>
      </c>
      <c r="BP50" s="56">
        <f t="shared" si="20"/>
        <v>0.68833632651456433</v>
      </c>
      <c r="BQ50" s="56">
        <f t="shared" si="21"/>
        <v>0.13465707305338492</v>
      </c>
      <c r="BR50" s="56">
        <f t="shared" si="22"/>
        <v>4.2647225932679307</v>
      </c>
      <c r="BS50" s="56">
        <f t="shared" si="23"/>
        <v>13.743658129965626</v>
      </c>
    </row>
    <row r="51" spans="1:71" x14ac:dyDescent="0.3">
      <c r="A51" s="17" t="s">
        <v>217</v>
      </c>
      <c r="B51" s="15">
        <f>rail!B50+nonpt!B50+ptagfire!B50+nonroad!B50+'onroad all'!AF50+cmv_c1c2!B50+'ptfire-rx'!B50+ptegu!B50+ptnonipm!B50+pt_oilgas!B50+np_oilgas!B50+rwc!B50+cmv_c3!B50+airports!B50+'ptfire-wild'!B50+np_solvents!B50</f>
        <v>876892.90465351008</v>
      </c>
      <c r="C51" s="15">
        <f>rail!C50+nonpt!C50+ptagfire!C50++nonroad!C50+'onroad all'!BZ50+cmv_c1c2!BI50+'ptfire-rx'!C50+ptegu!C50+ptnonipm!C50+pt_oilgas!C50+np_oilgas!C50+rwc!C50+cmv_c3!BI50+livestock!B50+airports!C50+'ptfire-wild'!C50+fertilizer!B50+np_solvents!C50</f>
        <v>80191.013843482709</v>
      </c>
      <c r="D51" s="15">
        <f>rail!D50+nonpt!D50+ptagfire!D50++nonroad!D50+cmv_c1c2!D50+'ptfire-rx'!D50+ptegu!EA50+ptnonipm!D50+pt_oilgas!D50+np_oilgas!D50+rwc!D50+cmv_c3!D50+'onroad all'!EK50+airports!D50+'ptfire-wild'!D50+np_solvents!D50</f>
        <v>139490.41883165058</v>
      </c>
      <c r="E51" s="15">
        <f>rail!E50+nonpt!E50+ptagfire!E50++nonroad!E50+cmv_c1c2!E50+'ptfire-rx'!E50+ptegu!E50+ptnonipm!E50+pt_oilgas!E50+np_oilgas!E50+rwc!E50+cmv_c3!E50+afdust!BA50+'onroad all'!DD50+'onroad all'!EM50+airports!E50+'ptfire-wild'!E50+np_solvents!E50</f>
        <v>142128.36097872359</v>
      </c>
      <c r="F51" s="15">
        <f>rail!F50+nonpt!F50+ptagfire!F50++nonroad!F50+cmv_c1c2!F50+'ptfire-rx'!F50+ptegu!F50+ptnonipm!F50+pt_oilgas!F50+np_oilgas!F50+rwc!F50+cmv_c3!F50+afdust!BB50+'onroad all'!EM50+airports!F50+'ptfire-wild'!F50+np_solvents!F50</f>
        <v>73391.011243441477</v>
      </c>
      <c r="G51" s="15">
        <f>rail!G50+nonpt!G50+ptagfire!G50++nonroad!G50+'onroad all'!DU50+cmv_c1c2!G50+'ptfire-rx'!G50+ptegu!FM50+ptnonipm!G50+pt_oilgas!G50+np_oilgas!G50+rwc!G50+cmv_c3!G50+airports!G50+'ptfire-wild'!G50+np_solvents!G50</f>
        <v>19554.687369010695</v>
      </c>
      <c r="H51" s="15">
        <f>rail!H50+nonpt!H50+ptagfire!H50++nonroad!H50+'onroad all'!EG50+cmv_c1c2!H50+'ptfire-rx'!H50+ptegu!H50+ptnonipm!H50+pt_oilgas!H50+np_oilgas!H50+rwc!H50+cmv_c3!H50+livestock!C50+airports!H50+'ptfire-wild'!H50+np_solvents!H50</f>
        <v>231539.3709045799</v>
      </c>
      <c r="I51" s="15">
        <f>rail!AK50+nonpt!BK50+ptagfire!V50+nonroad!AK50+'onroad all'!H50+cmv_c1c2!O50+'ptfire-rx'!AO50+ptegu!BM50+ptnonipm!BX50+pt_oilgas!BL50+np_oilgas!AW50+rwc!AG50+cmv_c3!O50+livestock!U50+airports!AK50+'ptfire-wild'!AM50+np_solvents!AJ50</f>
        <v>4681.9389077704645</v>
      </c>
      <c r="J51" s="15">
        <f>rail!AQ50+nonpt!BQ50+ptagfire!Z50+nonroad!AP50+'onroad all'!P50+cmv_c1c2!T50+'ptfire-rx'!AS50+ptegu!BS50+ptnonipm!CD50+pt_oilgas!BR50+np_oilgas!BC50+rwc!AK50+cmv_c3!T50+livestock!X50+airports!AN50+'ptfire-wild'!AQ50+np_solvents!AN50</f>
        <v>2257.9997600082938</v>
      </c>
      <c r="K51" s="15">
        <f>rail!BJ50+nonpt!CU50+ptagfire!AJ50+nonroad!BH50+'onroad all'!BB50+cmv_c1c2!AO50+'ptfire-rx'!BE50+ptegu!CX50+ptnonipm!DP50+pt_oilgas!CV50+np_oilgas!CA50+rwc!AX50+cmv_c3!AP50+airports!BF50+'ptfire-wild'!BC50+np_solvents!BB50</f>
        <v>4407.2671085611273</v>
      </c>
      <c r="L51" s="15">
        <f>rail!BY50+nonpt!DN50+ptagfire!AV50+nonroad!BT50+'onroad all'!BU50+cmv_c1c2!BF50+'ptfire-rx'!BS50+ptegu!DP50+ptnonipm!EK50+pt_oilgas!DO50+np_oilgas!CR50+rwc!BL50+cmv_c3!BF50+livestock!AP50+airports!BT50+'ptfire-wild'!BQ50+np_solvents!BN50</f>
        <v>4919.5733729323938</v>
      </c>
      <c r="M51" s="15">
        <f>rail!CA50+nonpt!DQ50+nonroad!BU50+'onroad all'!BY50+cmv_c1c2!BH50+'ptfire-rx'!BV50+ptegu!DS50+ptnonipm!EN50+pt_oilgas!DR50+np_oilgas!CT50+rwc!BN50+cmv_c3!BH50+airports!BV50+'ptfire-wild'!BT50+np_solvents!BP50+ptagfire!AX50</f>
        <v>1128.067510772333</v>
      </c>
      <c r="N51" s="15">
        <f>rail!AJ50+nonpt!BH50+nonroad!AJ50+'onroad all'!G50+cmv_c1c2!M50+'ptfire-rx'!AL50+ptegu!BK50+ptnonipm!BU50+pt_oilgas!BJ50+np_oilgas!AV50+rwc!AF50+airports!AI50+cmv_c3!M50+'ptfire-wild'!AK50</f>
        <v>393.32095944793969</v>
      </c>
      <c r="O51" s="15">
        <f>rail!AS50+nonpt!O50+ptagfire!AA50+nonroad!AR50+'onroad all'!Y50+cmv_c1c2!V50+'ptfire-rx'!AU50+ptegu!BX50+ptnonipm!CI50+pt_oilgas!BW50+np_oilgas!BF50+rwc!AM50+airports!AP50+cmv_c3!V50+'ptfire-wild'!AS50</f>
        <v>503.7067146268696</v>
      </c>
      <c r="P51" s="15">
        <f>rail!AA50+nonroad!AD50+'onroad all'!AJ50+'onroad all'!AK50+'onroad all'!AL50+'onroad all'!AM50+'onroad all'!AN50+'onroad all'!AO50+ptnonipm!BI50+SUM(airports!AS50:AX50)+SUM(cmv_c1c2!AC50:AH50)+SUM(cmv_c3!AC50:AH50)</f>
        <v>2213.8161074199725</v>
      </c>
      <c r="Q51" s="15">
        <f>rail!AB50+nonroad!AE50+'onroad all'!AK50+'onroad all'!AL50+'onroad all'!AM50+'onroad all'!AN50+'onroad all'!AO50+ptnonipm!BJ50+SUM(airports!AT50:AX50)+SUM(cmv_c1c2!AD50:AH50)+SUM(cmv_c3!AD50:AH50)</f>
        <v>2086.868537070251</v>
      </c>
      <c r="R51" s="56">
        <f>rail!N50+nonpt!S50+nonroad!R50+'onroad all'!AB50+ptegu!T50+ptnonipm!T50+pt_oilgas!S50+np_oilgas!Q50+SUM(cmv_c1c2!Z50:AA50)+SUM(cmv_c3!Z50:AA50)</f>
        <v>0.61641285387770339</v>
      </c>
      <c r="S51" s="56">
        <f>rail!K50+nonpt!L50+nonroad!U50+'onroad all'!M50+ptegu!L50+ptnonipm!L50+pt_oilgas!K50+np_oilgas!K50+SUM(cmv_c1c2!R50:S50)+SUM(cmv_c3!R50:S50)</f>
        <v>0.41620091990239805</v>
      </c>
      <c r="T51" s="56">
        <f>nonpt!P50+ptegu!P50+ptnonipm!P50+pt_oilgas!O50+np_oilgas!N50+rwc!M50+SUM(cmv_c1c2!W50:X50)+SUM(cmv_c3!W50:X50)</f>
        <v>0.17188614019840057</v>
      </c>
      <c r="U51" s="56">
        <f>rail!S50+nonpt!AH50+nonroad!T50+'onroad all'!CB50+ptegu!AH50+ptnonipm!AL50+pt_oilgas!AG50+np_oilgas!AA50+rwc!R50+SUM(cmv_c1c2!BJ50:BK50)+SUM(cmv_c3!BJ50:BK50)</f>
        <v>3.4692616588234921</v>
      </c>
      <c r="V51" s="56">
        <f>rail!Q50+nonpt!AD50+nonroad!S50+'onroad all'!BS50+'onroad all'!BT50+ptegu!AD50+ptnonipm!AH50+pt_oilgas!AC50+np_oilgas!W50+rwc!P50+SUM(cmv_c1c2!BD50:BE50)+SUM(cmv_c3!BD50:BE50)</f>
        <v>13.973349289303442</v>
      </c>
      <c r="W51" s="56">
        <f>nonpt!CS50+ptegu!BB50+ptnonipm!Z50</f>
        <v>0.18735070828278541</v>
      </c>
      <c r="X51" s="63" t="s">
        <v>170</v>
      </c>
      <c r="AA51" s="17" t="s">
        <v>217</v>
      </c>
      <c r="AB51" s="15">
        <f>B51+beis!H50</f>
        <v>926351.14118050993</v>
      </c>
      <c r="AC51" s="15">
        <f t="shared" si="2"/>
        <v>80191.013843482709</v>
      </c>
      <c r="AD51" s="15">
        <f>D51+beis!T50</f>
        <v>161778.79050455368</v>
      </c>
      <c r="AE51" s="15">
        <f t="shared" si="3"/>
        <v>142128.36097872359</v>
      </c>
      <c r="AF51" s="15">
        <f t="shared" si="4"/>
        <v>73391.011243441477</v>
      </c>
      <c r="AG51" s="15">
        <f t="shared" si="5"/>
        <v>19554.687369010695</v>
      </c>
      <c r="AH51" s="15">
        <f>H51+beis!Z50</f>
        <v>663268.14605457895</v>
      </c>
      <c r="AI51" s="15">
        <f>I51+beis!E50</f>
        <v>10057.704149570454</v>
      </c>
      <c r="AJ51" s="15">
        <f t="shared" si="6"/>
        <v>2257.9997600082938</v>
      </c>
      <c r="AK51" s="15">
        <f>K51+beis!N50</f>
        <v>11474.280312661118</v>
      </c>
      <c r="AL51" s="15">
        <f>L51+beis!R50</f>
        <v>32171.721358102393</v>
      </c>
      <c r="AM51" s="15">
        <f t="shared" si="7"/>
        <v>1128.067510772333</v>
      </c>
      <c r="AN51" s="15">
        <f t="shared" si="8"/>
        <v>393.32095944793969</v>
      </c>
      <c r="AO51" s="15">
        <f t="shared" si="9"/>
        <v>503.7067146268696</v>
      </c>
      <c r="AP51" s="15">
        <f t="shared" si="10"/>
        <v>2213.8161074199725</v>
      </c>
      <c r="AQ51" s="15">
        <f t="shared" si="11"/>
        <v>2086.868537070251</v>
      </c>
      <c r="AR51" s="56">
        <f t="shared" si="12"/>
        <v>0.61641285387770339</v>
      </c>
      <c r="AS51" s="56">
        <f t="shared" si="13"/>
        <v>0.41620091990239805</v>
      </c>
      <c r="AT51" s="56">
        <f t="shared" si="14"/>
        <v>0.17188614019840057</v>
      </c>
      <c r="AU51" s="56">
        <f t="shared" si="15"/>
        <v>3.4692616588234921</v>
      </c>
      <c r="AV51" s="56">
        <f t="shared" si="16"/>
        <v>13.973349289303442</v>
      </c>
      <c r="AX51" s="17" t="s">
        <v>217</v>
      </c>
      <c r="AY51" s="15">
        <f>B51-'ptfire-rx'!B50-'ptfire-wild'!B50</f>
        <v>800564.74013651011</v>
      </c>
      <c r="AZ51" s="15">
        <f>C51-'ptfire-rx'!C50-'ptfire-wild'!C50</f>
        <v>79403.572273982718</v>
      </c>
      <c r="BA51" s="15">
        <f>D51-'ptfire-rx'!D50-'ptfire-wild'!D50</f>
        <v>138659.10702615057</v>
      </c>
      <c r="BB51" s="15">
        <f>E51-'ptfire-rx'!E50-'ptfire-wild'!E50</f>
        <v>128076.67520622359</v>
      </c>
      <c r="BC51" s="15">
        <f>F51-'ptfire-rx'!F50-'ptfire-wild'!F50</f>
        <v>63020.376568441483</v>
      </c>
      <c r="BD51" s="15">
        <f>G51-'ptfire-rx'!G50-'ptfire-wild'!G50</f>
        <v>18973.621318010693</v>
      </c>
      <c r="BE51" s="15">
        <f>H51-'ptfire-rx'!H50-'ptfire-wild'!H50</f>
        <v>214584.13865582991</v>
      </c>
      <c r="BF51" s="15">
        <f>I51-'ptfire-rx'!AO50-'ptfire-wild'!AM50</f>
        <v>3987.627257968747</v>
      </c>
      <c r="BG51" s="15">
        <f>J51-'ptfire-rx'!AS50-'ptfire-wild'!AQ50</f>
        <v>2072.6079404175889</v>
      </c>
      <c r="BH51" s="15">
        <f>K51-'ptfire-rx'!BE50-'ptfire-wild'!BC50</f>
        <v>3061.264411485171</v>
      </c>
      <c r="BI51" s="15">
        <f>L51-'ptfire-rx'!BS50-'ptfire-wild'!BQ50</f>
        <v>3449.1860961620014</v>
      </c>
      <c r="BJ51" s="15">
        <f>M51-'ptfire-rx'!BV50-'ptfire-wild'!BT50</f>
        <v>912.90200581633087</v>
      </c>
      <c r="BK51" s="15">
        <f>N51-'ptfire-rx'!AL50-'ptfire-wild'!AK50</f>
        <v>191.81969012436667</v>
      </c>
      <c r="BL51" s="15">
        <f>O51-'ptfire-rx'!AU50-'ptfire-wild'!AS50</f>
        <v>396.71287387733815</v>
      </c>
      <c r="BM51" s="15">
        <f t="shared" si="17"/>
        <v>2213.8161074199725</v>
      </c>
      <c r="BN51" s="15">
        <f t="shared" si="18"/>
        <v>2086.868537070251</v>
      </c>
      <c r="BO51" s="56">
        <f t="shared" si="19"/>
        <v>0.61641285387770339</v>
      </c>
      <c r="BP51" s="56">
        <f t="shared" si="20"/>
        <v>0.41620091990239805</v>
      </c>
      <c r="BQ51" s="56">
        <f t="shared" si="21"/>
        <v>0.17188614019840057</v>
      </c>
      <c r="BR51" s="56">
        <f t="shared" si="22"/>
        <v>3.4692616588234921</v>
      </c>
      <c r="BS51" s="56">
        <f t="shared" si="23"/>
        <v>13.973349289303442</v>
      </c>
    </row>
    <row r="52" spans="1:71" x14ac:dyDescent="0.3">
      <c r="A52" s="17" t="s">
        <v>218</v>
      </c>
      <c r="B52" s="15">
        <f>rail!B51+nonpt!B51+ptagfire!B51+nonroad!B51+'onroad all'!AF51+cmv_c1c2!B51+'ptfire-rx'!B51+ptegu!B51+ptnonipm!B51+pt_oilgas!B51+np_oilgas!B51+rwc!B51+cmv_c3!B51+airports!B51+'ptfire-wild'!B51+np_solvents!B51</f>
        <v>250505.78160288997</v>
      </c>
      <c r="C52" s="15">
        <f>rail!C51+nonpt!C51+ptagfire!C51++nonroad!C51+'onroad all'!BZ51+cmv_c1c2!BI51+'ptfire-rx'!C51+ptegu!C51+ptnonipm!C51+pt_oilgas!C51+np_oilgas!C51+rwc!C51+cmv_c3!BI51+livestock!B51+airports!C51+'ptfire-wild'!C51+fertilizer!B51+np_solvents!C51</f>
        <v>43238.084699650193</v>
      </c>
      <c r="D52" s="15">
        <f>rail!D51+nonpt!D51+ptagfire!D51++nonroad!D51+cmv_c1c2!D51+'ptfire-rx'!D51+ptegu!EA51+ptnonipm!D51+pt_oilgas!D51+np_oilgas!D51+rwc!D51+cmv_c3!D51+'onroad all'!EK51+airports!D51+'ptfire-wild'!D51+np_solvents!D51</f>
        <v>93137.094452977093</v>
      </c>
      <c r="E52" s="15">
        <f>rail!E51+nonpt!E51+ptagfire!E51++nonroad!E51+cmv_c1c2!E51+'ptfire-rx'!E51+ptegu!E51+ptnonipm!E51+pt_oilgas!E51+np_oilgas!E51+rwc!E51+cmv_c3!E51+afdust!BA51+'onroad all'!DD51+'onroad all'!EM51+airports!E51+'ptfire-wild'!E51+np_solvents!E51</f>
        <v>338344.57171802467</v>
      </c>
      <c r="F52" s="15">
        <f>rail!F51+nonpt!F51+ptagfire!F51++nonroad!F51+cmv_c1c2!F51+'ptfire-rx'!F51+ptegu!F51+ptnonipm!F51+pt_oilgas!F51+np_oilgas!F51+rwc!F51+cmv_c3!F51+afdust!BB51+'onroad all'!EM51+airports!F51+'ptfire-wild'!F51+np_solvents!F51</f>
        <v>56389.012506091662</v>
      </c>
      <c r="G52" s="15">
        <f>rail!G51+nonpt!G51+ptagfire!G51++nonroad!G51+'onroad all'!DU51+cmv_c1c2!G51+'ptfire-rx'!G51+ptegu!FM51+ptnonipm!G51+pt_oilgas!G51+np_oilgas!G51+rwc!G51+cmv_c3!G51+airports!G51+'ptfire-wild'!G51+np_solvents!G51</f>
        <v>36611.065952451703</v>
      </c>
      <c r="H52" s="15">
        <f>rail!H51+nonpt!H51+ptagfire!H51++nonroad!H51+'onroad all'!EG51+cmv_c1c2!H51+'ptfire-rx'!H51+ptegu!H51+ptnonipm!H51+pt_oilgas!H51+np_oilgas!H51+rwc!H51+cmv_c3!H51+livestock!C51+airports!H51+'ptfire-wild'!H51+np_solvents!H51</f>
        <v>119764.79119003001</v>
      </c>
      <c r="I52" s="15">
        <f>rail!AK51+nonpt!BK51+ptagfire!V51+nonroad!AK51+'onroad all'!H51+cmv_c1c2!O51+'ptfire-rx'!AO51+ptegu!BM51+ptnonipm!BX51+pt_oilgas!BL51+np_oilgas!AW51+rwc!AG51+cmv_c3!O51+livestock!U51+airports!AK51+'ptfire-wild'!AM51+np_solvents!AJ51</f>
        <v>1559.8574634136628</v>
      </c>
      <c r="J52" s="15">
        <f>rail!AQ51+nonpt!BQ51+ptagfire!Z51+nonroad!AP51+'onroad all'!P51+cmv_c1c2!T51+'ptfire-rx'!AS51+ptegu!BS51+ptnonipm!CD51+pt_oilgas!BR51+np_oilgas!BC51+rwc!AK51+cmv_c3!T51+livestock!X51+airports!AN51+'ptfire-wild'!AQ51+np_solvents!AN51</f>
        <v>1748.9290711369715</v>
      </c>
      <c r="K52" s="15">
        <f>rail!BJ51+nonpt!CU51+ptagfire!AJ51+nonroad!BH51+'onroad all'!BB51+cmv_c1c2!AO51+'ptfire-rx'!BE51+ptegu!CX51+ptnonipm!DP51+pt_oilgas!CV51+np_oilgas!CA51+rwc!AX51+cmv_c3!AP51+airports!BF51+'ptfire-wild'!BC51+np_solvents!BB51</f>
        <v>2684.9655273924095</v>
      </c>
      <c r="L52" s="15">
        <f>rail!BY51+nonpt!DN51+ptagfire!AV51+nonroad!BT51+'onroad all'!BU51+cmv_c1c2!BF51+'ptfire-rx'!BS51+ptegu!DP51+ptnonipm!EK51+pt_oilgas!DO51+np_oilgas!CR51+rwc!BL51+cmv_c3!BF51+livestock!AP51+airports!BT51+'ptfire-wild'!BQ51+np_solvents!BN51</f>
        <v>1994.7855322304745</v>
      </c>
      <c r="M52" s="15">
        <f>rail!CA51+nonpt!DQ51+nonroad!BU51+'onroad all'!BY51+cmv_c1c2!BH51+'ptfire-rx'!BV51+ptegu!DS51+ptnonipm!EN51+pt_oilgas!DR51+np_oilgas!CT51+rwc!BN51+cmv_c3!BH51+airports!BV51+'ptfire-wild'!BT51+np_solvents!BP51+ptagfire!AX51</f>
        <v>405.1376595071942</v>
      </c>
      <c r="N52" s="15">
        <f>rail!AJ51+nonpt!BH51+nonroad!AJ51+'onroad all'!G51+cmv_c1c2!M51+'ptfire-rx'!AL51+ptegu!BK51+ptnonipm!BU51+pt_oilgas!BJ51+np_oilgas!AV51+rwc!AF51+airports!AI51+cmv_c3!M51+'ptfire-wild'!AK51</f>
        <v>381.29241733197955</v>
      </c>
      <c r="O52" s="15">
        <f>rail!AS51+nonpt!O51+ptagfire!AA51+nonroad!AR51+'onroad all'!Y51+cmv_c1c2!V51+'ptfire-rx'!AU51+ptegu!BX51+ptnonipm!CI51+pt_oilgas!BW51+np_oilgas!BF51+rwc!AM51+airports!AP51+cmv_c3!V51+'ptfire-wild'!AS51</f>
        <v>269.42945323237012</v>
      </c>
      <c r="P52" s="15">
        <f>rail!AA51+nonroad!AD51+'onroad all'!AJ51+'onroad all'!AK51+'onroad all'!AL51+'onroad all'!AM51+'onroad all'!AN51+'onroad all'!AO51+ptnonipm!BI51+SUM(airports!AS51:AX51)+SUM(cmv_c1c2!AC51:AH51)+SUM(cmv_c3!AC51:AH51)</f>
        <v>872.81999497690458</v>
      </c>
      <c r="Q52" s="15">
        <f>rail!AB51+nonroad!AE51+'onroad all'!AK51+'onroad all'!AL51+'onroad all'!AM51+'onroad all'!AN51+'onroad all'!AO51+ptnonipm!BJ51+SUM(airports!AT51:AX51)+SUM(cmv_c1c2!AD51:AH51)+SUM(cmv_c3!AD51:AH51)</f>
        <v>828.12676560010925</v>
      </c>
      <c r="R52" s="56">
        <f>rail!N51+nonpt!S51+nonroad!R51+'onroad all'!AB51+ptegu!T51+ptnonipm!T51+pt_oilgas!S51+np_oilgas!Q51+SUM(cmv_c1c2!Z51:AA51)+SUM(cmv_c3!Z51:AA51)</f>
        <v>1.3503770750449859</v>
      </c>
      <c r="S52" s="56">
        <f>rail!K51+nonpt!L51+nonroad!U51+'onroad all'!M51+ptegu!L51+ptnonipm!L51+pt_oilgas!K51+np_oilgas!K51+SUM(cmv_c1c2!R51:S51)+SUM(cmv_c3!R51:S51)</f>
        <v>1.1045781531999999</v>
      </c>
      <c r="T52" s="56">
        <f>nonpt!P51+ptegu!P51+ptnonipm!P51+pt_oilgas!O51+np_oilgas!N51+rwc!M51+SUM(cmv_c1c2!W51:X51)+SUM(cmv_c3!W51:X51)</f>
        <v>0.23431791610000002</v>
      </c>
      <c r="U52" s="56">
        <f>rail!S51+nonpt!AH51+nonroad!T51+'onroad all'!CB51+ptegu!AH51+ptnonipm!AL51+pt_oilgas!AG51+np_oilgas!AA51+rwc!R51+SUM(cmv_c1c2!BJ51:BK51)+SUM(cmv_c3!BJ51:BK51)</f>
        <v>2.6624545069999996</v>
      </c>
      <c r="V52" s="56">
        <f>rail!Q51+nonpt!AD51+nonroad!S51+'onroad all'!BS51+'onroad all'!BT51+ptegu!AD51+ptnonipm!AH51+pt_oilgas!AC51+np_oilgas!W51+rwc!P51+SUM(cmv_c1c2!BD51:BE51)+SUM(cmv_c3!BD51:BE51)</f>
        <v>3.3605270834000005</v>
      </c>
      <c r="W52" s="56">
        <f>nonpt!CS51+ptegu!BB51+ptnonipm!Z51</f>
        <v>2.1310608228376701E-3</v>
      </c>
      <c r="X52" s="34"/>
      <c r="AA52" s="17" t="s">
        <v>218</v>
      </c>
      <c r="AB52" s="15">
        <f>B52+beis!H51</f>
        <v>293766.52170288999</v>
      </c>
      <c r="AC52" s="15">
        <f t="shared" si="2"/>
        <v>43238.084699650193</v>
      </c>
      <c r="AD52" s="15">
        <f>D52+beis!T51</f>
        <v>106464.88887961709</v>
      </c>
      <c r="AE52" s="15">
        <f t="shared" si="3"/>
        <v>338344.57171802467</v>
      </c>
      <c r="AF52" s="15">
        <f t="shared" si="4"/>
        <v>56389.012506091662</v>
      </c>
      <c r="AG52" s="15">
        <f t="shared" si="5"/>
        <v>36611.065952451703</v>
      </c>
      <c r="AH52" s="15">
        <f>H52+beis!Z51</f>
        <v>336297.50789002998</v>
      </c>
      <c r="AI52" s="15">
        <f>I52+beis!E51</f>
        <v>6714.0892854136528</v>
      </c>
      <c r="AJ52" s="15">
        <f t="shared" si="6"/>
        <v>1748.9290711369715</v>
      </c>
      <c r="AK52" s="15">
        <f>K52+beis!N51</f>
        <v>10405.733379392399</v>
      </c>
      <c r="AL52" s="15">
        <f>L52+beis!R51</f>
        <v>29361.531719530474</v>
      </c>
      <c r="AM52" s="15">
        <f t="shared" si="7"/>
        <v>405.1376595071942</v>
      </c>
      <c r="AN52" s="15">
        <f t="shared" si="8"/>
        <v>381.29241733197955</v>
      </c>
      <c r="AO52" s="15">
        <f t="shared" si="9"/>
        <v>269.42945323237012</v>
      </c>
      <c r="AP52" s="15">
        <f t="shared" si="10"/>
        <v>872.81999497690458</v>
      </c>
      <c r="AQ52" s="15">
        <f t="shared" si="11"/>
        <v>828.12676560010925</v>
      </c>
      <c r="AR52" s="56">
        <f t="shared" si="12"/>
        <v>1.3503770750449859</v>
      </c>
      <c r="AS52" s="56">
        <f t="shared" si="13"/>
        <v>1.1045781531999999</v>
      </c>
      <c r="AT52" s="56">
        <f t="shared" si="14"/>
        <v>0.23431791610000002</v>
      </c>
      <c r="AU52" s="56">
        <f t="shared" si="15"/>
        <v>2.6624545069999996</v>
      </c>
      <c r="AV52" s="56">
        <f t="shared" si="16"/>
        <v>3.3605270834000005</v>
      </c>
      <c r="AX52" s="17" t="s">
        <v>218</v>
      </c>
      <c r="AY52" s="15">
        <f>B52-'ptfire-rx'!B51-'ptfire-wild'!B51</f>
        <v>167213.79701488998</v>
      </c>
      <c r="AZ52" s="15">
        <f>C52-'ptfire-rx'!C51-'ptfire-wild'!C51</f>
        <v>42332.099774650196</v>
      </c>
      <c r="BA52" s="15">
        <f>D52-'ptfire-rx'!D51-'ptfire-wild'!D51</f>
        <v>92285.422287977082</v>
      </c>
      <c r="BB52" s="15">
        <f>E52-'ptfire-rx'!E51-'ptfire-wild'!E51</f>
        <v>321956.48043302464</v>
      </c>
      <c r="BC52" s="15">
        <f>F52-'ptfire-rx'!F51-'ptfire-wild'!F51</f>
        <v>45079.373693091664</v>
      </c>
      <c r="BD52" s="15">
        <f>G52-'ptfire-rx'!G51-'ptfire-wild'!G51</f>
        <v>35781.972240451702</v>
      </c>
      <c r="BE52" s="15">
        <f>H52-'ptfire-rx'!H51-'ptfire-wild'!H51</f>
        <v>98278.488292030015</v>
      </c>
      <c r="BF52" s="15">
        <f>I52-'ptfire-rx'!AO51-'ptfire-wild'!AM51</f>
        <v>796.59024901631085</v>
      </c>
      <c r="BG52" s="15">
        <f>J52-'ptfire-rx'!AS51-'ptfire-wild'!AQ51</f>
        <v>1544.2998112631199</v>
      </c>
      <c r="BH52" s="15">
        <f>K52-'ptfire-rx'!BE51-'ptfire-wild'!BC51</f>
        <v>1160.4772547166835</v>
      </c>
      <c r="BI52" s="15">
        <f>L52-'ptfire-rx'!BS51-'ptfire-wild'!BQ51</f>
        <v>279.30467813624637</v>
      </c>
      <c r="BJ52" s="15">
        <f>M52-'ptfire-rx'!BV51-'ptfire-wild'!BT51</f>
        <v>152.01352286479812</v>
      </c>
      <c r="BK52" s="15">
        <f>N52-'ptfire-rx'!AL51-'ptfire-wild'!AK51</f>
        <v>148.01503921481813</v>
      </c>
      <c r="BL52" s="15">
        <f>O52-'ptfire-rx'!AU51-'ptfire-wild'!AS51</f>
        <v>145.96978875930154</v>
      </c>
      <c r="BM52" s="15">
        <f t="shared" si="17"/>
        <v>872.81999497690458</v>
      </c>
      <c r="BN52" s="15">
        <f t="shared" si="18"/>
        <v>828.12676560010925</v>
      </c>
      <c r="BO52" s="56">
        <f t="shared" si="19"/>
        <v>1.3503770750449859</v>
      </c>
      <c r="BP52" s="56">
        <f t="shared" si="20"/>
        <v>1.1045781531999999</v>
      </c>
      <c r="BQ52" s="56">
        <f t="shared" si="21"/>
        <v>0.23431791610000002</v>
      </c>
      <c r="BR52" s="56">
        <f t="shared" si="22"/>
        <v>2.6624545069999996</v>
      </c>
      <c r="BS52" s="56">
        <f t="shared" si="23"/>
        <v>3.3605270834000005</v>
      </c>
    </row>
    <row r="53" spans="1:71" x14ac:dyDescent="0.3">
      <c r="A53" s="17" t="s">
        <v>219</v>
      </c>
      <c r="B53" s="15">
        <f>ptegu!B54+ptnonipm!B54+pt_oilgas!B54+airports!B54</f>
        <v>7057.2906792599997</v>
      </c>
      <c r="C53" s="15">
        <f>ptegu!C54+ptnonipm!C54+pt_oilgas!C54+airports!C54</f>
        <v>11.699805</v>
      </c>
      <c r="D53" s="15">
        <f>ptegu!EA54+ptnonipm!D54+pt_oilgas!D54+airports!D54</f>
        <v>14651.179601544349</v>
      </c>
      <c r="E53" s="15">
        <f>ptegu!E54+ptnonipm!E54+pt_oilgas!E54+airports!E54</f>
        <v>2580.7952637464</v>
      </c>
      <c r="F53" s="15">
        <f>ptegu!F54+ptnonipm!F54+pt_oilgas!F54+airports!F54</f>
        <v>1757.0925349280003</v>
      </c>
      <c r="G53" s="15">
        <f>ptegu!FM54+ptnonipm!G54+pt_oilgas!G54+airports!G54</f>
        <v>2939.3618578136898</v>
      </c>
      <c r="H53" s="15">
        <f>ptegu!H54+ptnonipm!H54+pt_oilgas!H54+airports!H54</f>
        <v>2645.2734545370004</v>
      </c>
      <c r="I53" s="15">
        <f>ptegu!BM54+ptnonipm!BX54+pt_oilgas!BL54+airports!AK54</f>
        <v>71.588708465453152</v>
      </c>
      <c r="J53" s="15">
        <f>ptegu!BS54+ptnonipm!CD54+pt_oilgas!BR54+airports!AN54</f>
        <v>23.653601381905606</v>
      </c>
      <c r="K53" s="15">
        <f>ptegu!CX54+ptnonipm!DP54+pt_oilgas!CV54+airports!BF54</f>
        <v>454.96922529189402</v>
      </c>
      <c r="L53" s="15">
        <f>ptegu!DP54+ptnonipm!EK54+pt_oilgas!DO54+airports!BT54</f>
        <v>62.131054227784908</v>
      </c>
      <c r="M53" s="15">
        <f>ptegu!DS54+ptnonipm!EN54+pt_oilgas!DR54+airports!BV54</f>
        <v>2.1503260367554988</v>
      </c>
      <c r="N53" s="15">
        <f>ptegu!BK54+ptnonipm!BU54+pt_oilgas!BJ54+airports!AI54</f>
        <v>44.587264809647536</v>
      </c>
      <c r="O53" s="15">
        <f>ptegu!BX54+ptnonipm!CI54+pt_oilgas!BW54+airports!AP54</f>
        <v>4.5747880103178167</v>
      </c>
      <c r="P53" s="15">
        <f>ptnonipm!BI54+SUM(airports!AS54:AX54)</f>
        <v>5.6076767550168917E-3</v>
      </c>
      <c r="Q53" s="15">
        <f>ptnonipm!BJ54+SUM(airports!AT54:AX54)</f>
        <v>5.317185730584169E-3</v>
      </c>
      <c r="R53" s="56">
        <f>ptegu!T54+ptnonipm!T54+pt_oilgas!S54</f>
        <v>1.1113702599999999E-2</v>
      </c>
      <c r="S53" s="56">
        <f>ptegu!L54+ptnonipm!L54+pt_oilgas!K54</f>
        <v>2.6743881999999998E-3</v>
      </c>
      <c r="T53" s="56">
        <f>ptegu!P54+ptnonipm!P54+pt_oilgas!O54</f>
        <v>8.5303729999999995E-4</v>
      </c>
      <c r="U53" s="56">
        <f>ptegu!AH54+ptnonipm!AL54+pt_oilgas!AG54</f>
        <v>5.2785206000000008E-2</v>
      </c>
      <c r="V53" s="56">
        <f>ptegu!AD54+ptnonipm!AH54+pt_oilgas!AC54</f>
        <v>0.94759972000000003</v>
      </c>
      <c r="W53" s="56">
        <f>ptegu!BB54+ptnonipm!Z54</f>
        <v>0</v>
      </c>
      <c r="X53" s="34"/>
      <c r="AA53" s="17" t="s">
        <v>219</v>
      </c>
      <c r="AB53" s="15">
        <f>B53</f>
        <v>7057.2906792599997</v>
      </c>
      <c r="AC53" s="15">
        <f t="shared" si="2"/>
        <v>11.699805</v>
      </c>
      <c r="AD53" s="15">
        <f t="shared" ref="AD53" si="24">D53</f>
        <v>14651.179601544349</v>
      </c>
      <c r="AE53" s="15">
        <f t="shared" si="3"/>
        <v>2580.7952637464</v>
      </c>
      <c r="AF53" s="15">
        <f t="shared" si="4"/>
        <v>1757.0925349280003</v>
      </c>
      <c r="AG53" s="15">
        <f t="shared" si="5"/>
        <v>2939.3618578136898</v>
      </c>
      <c r="AH53" s="15">
        <f t="shared" ref="AH53:AI53" si="25">H53</f>
        <v>2645.2734545370004</v>
      </c>
      <c r="AI53" s="15">
        <f t="shared" si="25"/>
        <v>71.588708465453152</v>
      </c>
      <c r="AJ53" s="15">
        <f t="shared" si="6"/>
        <v>23.653601381905606</v>
      </c>
      <c r="AK53" s="15">
        <f t="shared" ref="AK53:AL53" si="26">K53</f>
        <v>454.96922529189402</v>
      </c>
      <c r="AL53" s="15">
        <f t="shared" si="26"/>
        <v>62.131054227784908</v>
      </c>
      <c r="AM53" s="15">
        <f t="shared" si="7"/>
        <v>2.1503260367554988</v>
      </c>
      <c r="AN53" s="15">
        <f t="shared" si="8"/>
        <v>44.587264809647536</v>
      </c>
      <c r="AO53" s="15">
        <f t="shared" si="9"/>
        <v>4.5747880103178167</v>
      </c>
      <c r="AP53" s="15">
        <f t="shared" si="10"/>
        <v>5.6076767550168917E-3</v>
      </c>
      <c r="AQ53" s="15">
        <f t="shared" si="11"/>
        <v>5.317185730584169E-3</v>
      </c>
      <c r="AR53" s="15">
        <f t="shared" si="12"/>
        <v>1.1113702599999999E-2</v>
      </c>
      <c r="AS53" s="15">
        <f t="shared" si="13"/>
        <v>2.6743881999999998E-3</v>
      </c>
      <c r="AT53" s="15">
        <f t="shared" si="14"/>
        <v>8.5303729999999995E-4</v>
      </c>
      <c r="AU53" s="15">
        <f t="shared" si="15"/>
        <v>5.2785206000000008E-2</v>
      </c>
      <c r="AV53" s="15">
        <f t="shared" si="16"/>
        <v>0.94759972000000003</v>
      </c>
      <c r="AX53" s="17" t="s">
        <v>219</v>
      </c>
      <c r="AY53" s="15">
        <f>B53</f>
        <v>7057.2906792599997</v>
      </c>
      <c r="AZ53" s="15">
        <f t="shared" ref="AZ53:BL53" si="27">C53</f>
        <v>11.699805</v>
      </c>
      <c r="BA53" s="15">
        <f t="shared" si="27"/>
        <v>14651.179601544349</v>
      </c>
      <c r="BB53" s="15">
        <f t="shared" si="27"/>
        <v>2580.7952637464</v>
      </c>
      <c r="BC53" s="15">
        <f t="shared" si="27"/>
        <v>1757.0925349280003</v>
      </c>
      <c r="BD53" s="15">
        <f t="shared" si="27"/>
        <v>2939.3618578136898</v>
      </c>
      <c r="BE53" s="15">
        <f t="shared" si="27"/>
        <v>2645.2734545370004</v>
      </c>
      <c r="BF53" s="15">
        <f t="shared" si="27"/>
        <v>71.588708465453152</v>
      </c>
      <c r="BG53" s="15">
        <f t="shared" si="27"/>
        <v>23.653601381905606</v>
      </c>
      <c r="BH53" s="15">
        <f t="shared" si="27"/>
        <v>454.96922529189402</v>
      </c>
      <c r="BI53" s="15">
        <f t="shared" si="27"/>
        <v>62.131054227784908</v>
      </c>
      <c r="BJ53" s="15">
        <f t="shared" si="27"/>
        <v>2.1503260367554988</v>
      </c>
      <c r="BK53" s="15">
        <f t="shared" si="27"/>
        <v>44.587264809647536</v>
      </c>
      <c r="BL53" s="15">
        <f t="shared" si="27"/>
        <v>4.5747880103178167</v>
      </c>
      <c r="BM53" s="15">
        <f t="shared" ref="BM53" si="28">P53</f>
        <v>5.6076767550168917E-3</v>
      </c>
      <c r="BN53" s="15">
        <f t="shared" ref="BN53" si="29">Q53</f>
        <v>5.317185730584169E-3</v>
      </c>
      <c r="BO53" s="56">
        <f t="shared" ref="BO53" si="30">R53</f>
        <v>1.1113702599999999E-2</v>
      </c>
      <c r="BP53" s="56">
        <f t="shared" ref="BP53" si="31">S53</f>
        <v>2.6743881999999998E-3</v>
      </c>
      <c r="BQ53" s="56">
        <f t="shared" ref="BQ53" si="32">T53</f>
        <v>8.5303729999999995E-4</v>
      </c>
      <c r="BR53" s="56">
        <f t="shared" ref="BR53" si="33">U53</f>
        <v>5.2785206000000008E-2</v>
      </c>
      <c r="BS53" s="56">
        <f t="shared" ref="BS53" si="34">V53</f>
        <v>0.94759972000000003</v>
      </c>
    </row>
    <row r="54" spans="1:71" x14ac:dyDescent="0.3">
      <c r="S54" s="17"/>
      <c r="X54" s="63"/>
      <c r="AR54" s="56"/>
      <c r="AS54" s="56"/>
      <c r="AT54" s="56"/>
      <c r="AU54" s="56"/>
      <c r="AV54" s="56"/>
      <c r="BO54" s="56"/>
      <c r="BP54" s="56"/>
      <c r="BQ54" s="56"/>
      <c r="BR54" s="56"/>
      <c r="BS54" s="56"/>
    </row>
    <row r="55" spans="1:71" x14ac:dyDescent="0.3">
      <c r="A55" s="17" t="s">
        <v>220</v>
      </c>
      <c r="B55" s="15">
        <f>SUM(B3:B53)</f>
        <v>59807412.43547675</v>
      </c>
      <c r="C55" s="15">
        <f t="shared" ref="C55:W55" si="35">SUM(C3:C53)</f>
        <v>4966059.2833142849</v>
      </c>
      <c r="D55" s="15">
        <f t="shared" si="35"/>
        <v>7631358.7282078415</v>
      </c>
      <c r="E55" s="15">
        <f t="shared" si="35"/>
        <v>13192993.065484613</v>
      </c>
      <c r="F55" s="15">
        <f t="shared" si="35"/>
        <v>6021580.2109444132</v>
      </c>
      <c r="G55" s="15">
        <f t="shared" si="35"/>
        <v>1999909.8049665838</v>
      </c>
      <c r="H55" s="15">
        <f t="shared" si="35"/>
        <v>16867029.965405587</v>
      </c>
      <c r="I55" s="15">
        <f t="shared" si="35"/>
        <v>304253.56128211465</v>
      </c>
      <c r="J55" s="15">
        <f t="shared" si="35"/>
        <v>164146.28356396186</v>
      </c>
      <c r="K55" s="15">
        <f t="shared" si="35"/>
        <v>514009.3521941381</v>
      </c>
      <c r="L55" s="15">
        <f t="shared" si="35"/>
        <v>443534.53062937822</v>
      </c>
      <c r="M55" s="15">
        <f t="shared" si="35"/>
        <v>84851.038431532768</v>
      </c>
      <c r="N55" s="15">
        <f t="shared" si="35"/>
        <v>76804.410385332332</v>
      </c>
      <c r="O55" s="15">
        <f t="shared" si="35"/>
        <v>51514.256056224549</v>
      </c>
      <c r="P55" s="15">
        <f t="shared" si="35"/>
        <v>99045.333415933143</v>
      </c>
      <c r="Q55" s="15">
        <f t="shared" si="35"/>
        <v>93698.910400902649</v>
      </c>
      <c r="R55" s="56">
        <f t="shared" si="35"/>
        <v>25.545620922975967</v>
      </c>
      <c r="S55" s="56">
        <f t="shared" si="35"/>
        <v>52.695582258637387</v>
      </c>
      <c r="T55" s="56">
        <f t="shared" si="35"/>
        <v>22.854459433322752</v>
      </c>
      <c r="U55" s="56">
        <f t="shared" si="35"/>
        <v>250.65301772435046</v>
      </c>
      <c r="V55" s="56">
        <f t="shared" si="35"/>
        <v>619.68490094261074</v>
      </c>
      <c r="W55" s="56">
        <f t="shared" si="35"/>
        <v>85.272841768614938</v>
      </c>
      <c r="X55" s="63"/>
      <c r="AA55" s="17" t="s">
        <v>220</v>
      </c>
      <c r="AB55" s="15">
        <f t="shared" ref="AB55:AH55" si="36">SUM(AB3:AB53)</f>
        <v>63122176.436200477</v>
      </c>
      <c r="AC55" s="15">
        <f t="shared" si="36"/>
        <v>4966059.2833142849</v>
      </c>
      <c r="AD55" s="15">
        <f t="shared" si="36"/>
        <v>8620850.6780755613</v>
      </c>
      <c r="AE55" s="15">
        <f t="shared" si="36"/>
        <v>13192993.065484613</v>
      </c>
      <c r="AF55" s="15">
        <f t="shared" si="36"/>
        <v>6021580.2109444132</v>
      </c>
      <c r="AG55" s="15">
        <f t="shared" si="36"/>
        <v>1999909.8049665838</v>
      </c>
      <c r="AH55" s="15">
        <f t="shared" si="36"/>
        <v>45406832.091530576</v>
      </c>
      <c r="AI55" s="15">
        <f t="shared" ref="AI55:AV55" si="37">SUM(AI3:AI53)</f>
        <v>672235.23103181401</v>
      </c>
      <c r="AJ55" s="15">
        <f t="shared" si="37"/>
        <v>164146.28356396186</v>
      </c>
      <c r="AK55" s="15">
        <f t="shared" si="37"/>
        <v>1018819.9422652373</v>
      </c>
      <c r="AL55" s="15">
        <f t="shared" si="37"/>
        <v>2403335.4024436059</v>
      </c>
      <c r="AM55" s="15">
        <f t="shared" si="37"/>
        <v>84851.038431532768</v>
      </c>
      <c r="AN55" s="15">
        <f t="shared" si="37"/>
        <v>76804.410385332332</v>
      </c>
      <c r="AO55" s="15">
        <f t="shared" si="37"/>
        <v>51514.256056224549</v>
      </c>
      <c r="AP55" s="15">
        <f t="shared" si="37"/>
        <v>99045.333415933143</v>
      </c>
      <c r="AQ55" s="15">
        <f t="shared" si="37"/>
        <v>93698.910400902649</v>
      </c>
      <c r="AR55" s="56">
        <f t="shared" si="37"/>
        <v>25.545620922975967</v>
      </c>
      <c r="AS55" s="56">
        <f t="shared" si="37"/>
        <v>52.695582258637387</v>
      </c>
      <c r="AT55" s="56">
        <f t="shared" si="37"/>
        <v>22.854459433322752</v>
      </c>
      <c r="AU55" s="56">
        <f t="shared" si="37"/>
        <v>250.65301772435046</v>
      </c>
      <c r="AV55" s="56">
        <f t="shared" si="37"/>
        <v>619.68490094261074</v>
      </c>
      <c r="AX55" s="17" t="s">
        <v>220</v>
      </c>
      <c r="AY55" s="15">
        <f t="shared" ref="AY55:BE55" si="38">SUM(AY3:AY53)</f>
        <v>34300103.744774774</v>
      </c>
      <c r="AZ55" s="15">
        <f t="shared" si="38"/>
        <v>4718850.1925594853</v>
      </c>
      <c r="BA55" s="15">
        <f t="shared" si="38"/>
        <v>7341717.9814882409</v>
      </c>
      <c r="BB55" s="15">
        <f t="shared" si="38"/>
        <v>8099709.4884749092</v>
      </c>
      <c r="BC55" s="15">
        <f t="shared" si="38"/>
        <v>2504213.5292354142</v>
      </c>
      <c r="BD55" s="15">
        <f t="shared" si="38"/>
        <v>1753074.4697650848</v>
      </c>
      <c r="BE55" s="15">
        <f t="shared" si="38"/>
        <v>10414947.334729936</v>
      </c>
      <c r="BF55" s="15">
        <f t="shared" ref="BF55:BS55" si="39">SUM(BF3:BF53)</f>
        <v>107864.0629303951</v>
      </c>
      <c r="BG55" s="15">
        <f t="shared" si="39"/>
        <v>106632.42040805324</v>
      </c>
      <c r="BH55" s="15">
        <f t="shared" si="39"/>
        <v>153267.61215758626</v>
      </c>
      <c r="BI55" s="15">
        <f t="shared" si="39"/>
        <v>107511.90573352248</v>
      </c>
      <c r="BJ55" s="15">
        <f t="shared" si="39"/>
        <v>19858.46262957354</v>
      </c>
      <c r="BK55" s="15">
        <f t="shared" si="39"/>
        <v>10793.695751650212</v>
      </c>
      <c r="BL55" s="15">
        <f t="shared" si="39"/>
        <v>14533.022535496693</v>
      </c>
      <c r="BM55" s="15">
        <f t="shared" si="39"/>
        <v>99045.333415933143</v>
      </c>
      <c r="BN55" s="15">
        <f t="shared" si="39"/>
        <v>93698.910400902649</v>
      </c>
      <c r="BO55" s="56">
        <f t="shared" si="39"/>
        <v>25.545620922975967</v>
      </c>
      <c r="BP55" s="56">
        <f t="shared" si="39"/>
        <v>52.695582258637387</v>
      </c>
      <c r="BQ55" s="56">
        <f t="shared" si="39"/>
        <v>22.854459433322752</v>
      </c>
      <c r="BR55" s="56">
        <f t="shared" si="39"/>
        <v>250.65301772435046</v>
      </c>
      <c r="BS55" s="56">
        <f t="shared" si="39"/>
        <v>619.68490094261074</v>
      </c>
    </row>
    <row r="56" spans="1:71" x14ac:dyDescent="0.3">
      <c r="A56" s="17" t="s">
        <v>221</v>
      </c>
      <c r="B56" s="15">
        <f>+B51+B50+B48+B47+B45+B44+B43+B42+B41+B40+B38+B37+B36+B35+B34+B32+B31+B29+B27+B26+B25+B24+B23+B22+B21+B20+B19+B18+B17+B16+B15+B13+B12+B10+B9+B6+B4</f>
        <v>35260824.340875685</v>
      </c>
      <c r="C56" s="15">
        <f t="shared" ref="C56:W56" si="40">+C51+C50+C48+C47+C45+C44+C43+C42+C41+C40+C38+C37+C36+C35+C34+C32+C31+C29+C27+C26+C25+C24+C23+C22+C21+C20+C19+C18+C17+C16+C15+C13+C12+C10+C9+C6+C4</f>
        <v>3674507.6962449173</v>
      </c>
      <c r="D56" s="15">
        <f t="shared" si="40"/>
        <v>5972661.6832753476</v>
      </c>
      <c r="E56" s="15">
        <f t="shared" si="40"/>
        <v>7156496.9418005524</v>
      </c>
      <c r="F56" s="15">
        <f t="shared" si="40"/>
        <v>3050543.1881598271</v>
      </c>
      <c r="G56" s="15">
        <f t="shared" si="40"/>
        <v>1615908.1979245865</v>
      </c>
      <c r="H56" s="15">
        <f t="shared" si="40"/>
        <v>9782242.0550238397</v>
      </c>
      <c r="I56" s="15">
        <f t="shared" si="40"/>
        <v>140049.12430673311</v>
      </c>
      <c r="J56" s="15">
        <f t="shared" si="40"/>
        <v>105134.52270928356</v>
      </c>
      <c r="K56" s="15">
        <f t="shared" si="40"/>
        <v>229050.61629320105</v>
      </c>
      <c r="L56" s="15">
        <f t="shared" si="40"/>
        <v>166547.52441627759</v>
      </c>
      <c r="M56" s="15">
        <f t="shared" si="40"/>
        <v>33575.856144754871</v>
      </c>
      <c r="N56" s="15">
        <f t="shared" si="40"/>
        <v>32043.870490795114</v>
      </c>
      <c r="O56" s="15">
        <f t="shared" si="40"/>
        <v>26010.45297676522</v>
      </c>
      <c r="P56" s="15">
        <f t="shared" si="40"/>
        <v>77671.224347675088</v>
      </c>
      <c r="Q56" s="15">
        <f t="shared" si="40"/>
        <v>73632.956988371705</v>
      </c>
      <c r="R56" s="56">
        <f t="shared" si="40"/>
        <v>19.022633829618663</v>
      </c>
      <c r="S56" s="56">
        <f t="shared" si="40"/>
        <v>35.48469070917924</v>
      </c>
      <c r="T56" s="56">
        <f t="shared" si="40"/>
        <v>16.803629593433108</v>
      </c>
      <c r="U56" s="56">
        <f t="shared" si="40"/>
        <v>213.64319386217338</v>
      </c>
      <c r="V56" s="56">
        <f t="shared" si="40"/>
        <v>514.81277059277329</v>
      </c>
      <c r="W56" s="56">
        <f t="shared" si="40"/>
        <v>77.580226083684963</v>
      </c>
      <c r="X56" s="63"/>
      <c r="AA56" s="17" t="s">
        <v>221</v>
      </c>
      <c r="AB56" s="15">
        <f t="shared" ref="AB56:AH56" si="41">+AB51+AB50+AB48+AB47+AB45+AB44+AB43+AB42+AB41+AB40+AB38+AB37+AB36+AB35+AB34+AB32+AB31+AB29+AB27+AB26+AB25+AB24+AB23+AB22+AB21+AB20+AB19+AB18+AB17+AB16+AB15+AB13+AB12+AB10+AB9+AB6+AB4</f>
        <v>37670408.872422382</v>
      </c>
      <c r="AC56" s="15">
        <f t="shared" si="41"/>
        <v>3674507.6962449173</v>
      </c>
      <c r="AD56" s="15">
        <f t="shared" si="41"/>
        <v>6774750.4440993201</v>
      </c>
      <c r="AE56" s="15">
        <f t="shared" si="41"/>
        <v>7156496.9418005524</v>
      </c>
      <c r="AF56" s="15">
        <f t="shared" si="41"/>
        <v>3050543.1881598271</v>
      </c>
      <c r="AG56" s="15">
        <f t="shared" si="41"/>
        <v>1615908.1979245865</v>
      </c>
      <c r="AH56" s="15">
        <f t="shared" si="41"/>
        <v>33145677.165268812</v>
      </c>
      <c r="AI56" s="15">
        <f t="shared" ref="AI56:AV56" si="42">+AI51+AI50+AI48+AI47+AI45+AI44+AI43+AI42+AI41+AI40+AI38+AI37+AI36+AI35+AI34+AI32+AI31+AI29+AI27+AI26+AI25+AI24+AI23+AI22+AI21+AI20+AI19+AI18+AI17+AI16+AI15+AI13+AI12+AI10+AI9+AI6+AI4</f>
        <v>400079.66524183284</v>
      </c>
      <c r="AJ56" s="15">
        <f t="shared" si="42"/>
        <v>105134.52270928356</v>
      </c>
      <c r="AK56" s="15">
        <f t="shared" si="42"/>
        <v>576033.35283580073</v>
      </c>
      <c r="AL56" s="15">
        <f t="shared" si="42"/>
        <v>1612094.3795681959</v>
      </c>
      <c r="AM56" s="15">
        <f t="shared" si="42"/>
        <v>33575.856144754871</v>
      </c>
      <c r="AN56" s="15">
        <f t="shared" si="42"/>
        <v>32043.870490795114</v>
      </c>
      <c r="AO56" s="15">
        <f t="shared" si="42"/>
        <v>26010.45297676522</v>
      </c>
      <c r="AP56" s="15">
        <f t="shared" si="42"/>
        <v>77671.224347675088</v>
      </c>
      <c r="AQ56" s="15">
        <f t="shared" si="42"/>
        <v>73632.956988371705</v>
      </c>
      <c r="AR56" s="56">
        <f t="shared" si="42"/>
        <v>19.022633829618663</v>
      </c>
      <c r="AS56" s="56">
        <f t="shared" si="42"/>
        <v>35.48469070917924</v>
      </c>
      <c r="AT56" s="56">
        <f t="shared" si="42"/>
        <v>16.803629593433108</v>
      </c>
      <c r="AU56" s="56">
        <f t="shared" si="42"/>
        <v>213.64319386217338</v>
      </c>
      <c r="AV56" s="56">
        <f t="shared" si="42"/>
        <v>514.81277059277329</v>
      </c>
      <c r="AX56" s="17" t="s">
        <v>221</v>
      </c>
      <c r="AY56" s="15">
        <f t="shared" ref="AY56:BE56" si="43">+AY51+AY50+AY48+AY47+AY45+AY44+AY43+AY42+AY41+AY40+AY38+AY37+AY36+AY35+AY34+AY32+AY31+AY29+AY27+AY26+AY25+AY24+AY23+AY22+AY21+AY20+AY19+AY18+AY17+AY16+AY15+AY13+AY12+AY10+AY9+AY6+AY4</f>
        <v>27842149.534967687</v>
      </c>
      <c r="AZ56" s="15">
        <f t="shared" si="43"/>
        <v>3611054.8147711167</v>
      </c>
      <c r="BA56" s="15">
        <f t="shared" si="43"/>
        <v>5848198.8855957463</v>
      </c>
      <c r="BB56" s="15">
        <f t="shared" si="43"/>
        <v>5950994.0522428527</v>
      </c>
      <c r="BC56" s="15">
        <f t="shared" si="43"/>
        <v>1973452.6253718268</v>
      </c>
      <c r="BD56" s="15">
        <f t="shared" si="43"/>
        <v>1541257.0369410869</v>
      </c>
      <c r="BE56" s="15">
        <f t="shared" si="43"/>
        <v>8297183.509718189</v>
      </c>
      <c r="BF56" s="15">
        <f t="shared" ref="BF56:BS56" si="44">+BF51+BF50+BF48+BF47+BF45+BF44+BF43+BF42+BF41+BF40+BF38+BF37+BF36+BF35+BF34+BF32+BF31+BF29+BF27+BF26+BF25+BF24+BF23+BF22+BF21+BF20+BF19+BF18+BF17+BF16+BF15+BF13+BF12+BF10+BF9+BF6+BF4</f>
        <v>78689.333866029949</v>
      </c>
      <c r="BG56" s="15">
        <f t="shared" si="44"/>
        <v>83844.918106276222</v>
      </c>
      <c r="BH56" s="15">
        <f t="shared" si="44"/>
        <v>109017.70916377765</v>
      </c>
      <c r="BI56" s="15">
        <f t="shared" si="44"/>
        <v>83254.786113765935</v>
      </c>
      <c r="BJ56" s="15">
        <f t="shared" si="44"/>
        <v>15634.522416289838</v>
      </c>
      <c r="BK56" s="15">
        <f t="shared" si="44"/>
        <v>7294.105117558257</v>
      </c>
      <c r="BL56" s="15">
        <f t="shared" si="44"/>
        <v>10901.862675040418</v>
      </c>
      <c r="BM56" s="15">
        <f t="shared" si="44"/>
        <v>77671.224347675088</v>
      </c>
      <c r="BN56" s="15">
        <f t="shared" si="44"/>
        <v>73632.956988371705</v>
      </c>
      <c r="BO56" s="56">
        <f t="shared" si="44"/>
        <v>19.022633829618663</v>
      </c>
      <c r="BP56" s="56">
        <f t="shared" si="44"/>
        <v>35.48469070917924</v>
      </c>
      <c r="BQ56" s="56">
        <f t="shared" si="44"/>
        <v>16.803629593433108</v>
      </c>
      <c r="BR56" s="56">
        <f t="shared" si="44"/>
        <v>213.64319386217338</v>
      </c>
      <c r="BS56" s="56">
        <f t="shared" si="44"/>
        <v>514.81277059277329</v>
      </c>
    </row>
    <row r="57" spans="1:71" x14ac:dyDescent="0.3"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3"/>
    </row>
    <row r="58" spans="1:71" x14ac:dyDescent="0.3">
      <c r="B58" s="1"/>
      <c r="C58" s="1"/>
      <c r="D58" s="1"/>
      <c r="E58" s="1"/>
      <c r="F58" s="1"/>
      <c r="G58" s="1"/>
      <c r="H58" s="1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3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56"/>
      <c r="AS58" s="56"/>
      <c r="AT58" s="56"/>
      <c r="AU58" s="56"/>
      <c r="AV58" s="56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</row>
    <row r="59" spans="1:71" x14ac:dyDescent="0.3">
      <c r="B59" s="15"/>
      <c r="C59" s="15"/>
      <c r="D59" s="15"/>
      <c r="E59" s="15"/>
      <c r="F59" s="15"/>
      <c r="G59" s="15"/>
      <c r="H59" s="57"/>
      <c r="I59" s="15"/>
      <c r="J59" s="15"/>
      <c r="K59" s="15"/>
      <c r="L59" s="15"/>
      <c r="M59" s="15"/>
      <c r="N59" s="15"/>
      <c r="O59" s="15"/>
      <c r="P59" s="15"/>
      <c r="Q59" s="15"/>
      <c r="R59" s="56"/>
      <c r="S59" s="56"/>
      <c r="T59" s="56"/>
      <c r="U59" s="56"/>
      <c r="V59" s="56"/>
      <c r="W59" s="56"/>
      <c r="X59" s="63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56"/>
      <c r="AS59" s="56"/>
      <c r="AT59" s="56"/>
      <c r="AU59" s="56"/>
      <c r="AV59" s="56"/>
      <c r="AW59" s="56"/>
      <c r="AY59" s="15"/>
      <c r="AZ59" s="15"/>
      <c r="BA59" s="15"/>
      <c r="BB59" s="15"/>
      <c r="BC59" s="15"/>
      <c r="BD59" s="15"/>
      <c r="BE59" s="15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</row>
    <row r="60" spans="1:71" x14ac:dyDescent="0.3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63"/>
    </row>
    <row r="61" spans="1:71" x14ac:dyDescent="0.3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56"/>
      <c r="S61" s="56"/>
      <c r="T61" s="56"/>
      <c r="U61" s="56"/>
      <c r="V61" s="56"/>
      <c r="W61" s="56"/>
      <c r="X61" s="63"/>
    </row>
    <row r="62" spans="1:71" x14ac:dyDescent="0.3">
      <c r="X62" s="63"/>
    </row>
    <row r="63" spans="1:71" x14ac:dyDescent="0.3">
      <c r="X63" s="63"/>
    </row>
    <row r="64" spans="1:71" x14ac:dyDescent="0.3">
      <c r="X64" s="63"/>
    </row>
    <row r="90" spans="19:19" x14ac:dyDescent="0.3">
      <c r="S90" s="17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W66"/>
  <sheetViews>
    <sheetView zoomScale="85" zoomScaleNormal="85" workbookViewId="0">
      <pane xSplit="1" ySplit="2" topLeftCell="Q3" activePane="bottomRight" state="frozen"/>
      <selection pane="topRight" activeCell="AY55" sqref="AY55"/>
      <selection pane="bottomLeft" activeCell="AY55" sqref="AY55"/>
      <selection pane="bottomRight" activeCell="AI3" sqref="AI3"/>
    </sheetView>
  </sheetViews>
  <sheetFormatPr defaultColWidth="9.109375" defaultRowHeight="14.4" x14ac:dyDescent="0.3"/>
  <cols>
    <col min="1" max="1" width="19.109375" style="17" customWidth="1"/>
    <col min="2" max="7" width="9.109375" style="15" customWidth="1"/>
    <col min="8" max="8" width="9" style="15" customWidth="1"/>
    <col min="9" max="30" width="9.109375" style="17" customWidth="1"/>
    <col min="31" max="31" width="11.109375" style="17" customWidth="1"/>
    <col min="32" max="32" width="15.109375" style="17" bestFit="1" customWidth="1"/>
    <col min="33" max="121" width="9.109375" style="28" customWidth="1"/>
    <col min="122" max="122" width="9.109375" style="17"/>
    <col min="123" max="125" width="9.109375" style="17" customWidth="1"/>
    <col min="126" max="16384" width="9.109375" style="17"/>
  </cols>
  <sheetData>
    <row r="1" spans="1:153" x14ac:dyDescent="0.3">
      <c r="B1" s="15" t="s">
        <v>661</v>
      </c>
      <c r="AF1" s="17" t="s">
        <v>662</v>
      </c>
      <c r="DP1" s="116" t="s">
        <v>659</v>
      </c>
      <c r="DQ1" s="116"/>
      <c r="DR1" s="43"/>
      <c r="DS1" s="43"/>
      <c r="DT1" s="43"/>
      <c r="DU1" s="17" t="s">
        <v>343</v>
      </c>
    </row>
    <row r="2" spans="1:153" x14ac:dyDescent="0.3">
      <c r="A2" s="17" t="s">
        <v>344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I2" s="17" t="s">
        <v>345</v>
      </c>
      <c r="J2" s="17" t="s">
        <v>394</v>
      </c>
      <c r="K2" s="17" t="s">
        <v>41</v>
      </c>
      <c r="L2" s="17" t="s">
        <v>397</v>
      </c>
      <c r="M2" s="17" t="s">
        <v>400</v>
      </c>
      <c r="N2" s="17" t="s">
        <v>402</v>
      </c>
      <c r="O2" s="17" t="s">
        <v>349</v>
      </c>
      <c r="P2" s="17" t="s">
        <v>404</v>
      </c>
      <c r="Q2" s="17" t="s">
        <v>350</v>
      </c>
      <c r="R2" s="17" t="s">
        <v>289</v>
      </c>
      <c r="S2" s="17" t="s">
        <v>389</v>
      </c>
      <c r="T2" s="17" t="s">
        <v>390</v>
      </c>
      <c r="U2" s="17" t="s">
        <v>391</v>
      </c>
      <c r="V2" s="17" t="s">
        <v>392</v>
      </c>
      <c r="W2" s="17" t="s">
        <v>286</v>
      </c>
      <c r="X2" s="17" t="s">
        <v>406</v>
      </c>
      <c r="Y2" s="17" t="s">
        <v>407</v>
      </c>
      <c r="Z2" s="17" t="s">
        <v>381</v>
      </c>
      <c r="AA2" s="17" t="s">
        <v>284</v>
      </c>
      <c r="AB2" s="17" t="s">
        <v>435</v>
      </c>
      <c r="AC2" s="17" t="s">
        <v>396</v>
      </c>
      <c r="AD2" s="17" t="s">
        <v>401</v>
      </c>
      <c r="AF2" s="17" t="s">
        <v>329</v>
      </c>
      <c r="AG2" s="17" t="s">
        <v>352</v>
      </c>
      <c r="AH2" s="17" t="s">
        <v>31</v>
      </c>
      <c r="AI2" s="17" t="s">
        <v>33</v>
      </c>
      <c r="AJ2" s="17" t="s">
        <v>35</v>
      </c>
      <c r="AK2" s="17" t="s">
        <v>37</v>
      </c>
      <c r="AL2" s="17" t="s">
        <v>39</v>
      </c>
      <c r="AM2" s="17" t="s">
        <v>354</v>
      </c>
      <c r="AN2" s="17" t="s">
        <v>277</v>
      </c>
      <c r="AO2" s="17" t="s">
        <v>278</v>
      </c>
      <c r="AP2" s="17" t="s">
        <v>43</v>
      </c>
      <c r="AQ2" s="17" t="s">
        <v>45</v>
      </c>
      <c r="AR2" s="17" t="s">
        <v>49</v>
      </c>
      <c r="AS2" s="17" t="s">
        <v>375</v>
      </c>
      <c r="AT2" s="17" t="s">
        <v>376</v>
      </c>
      <c r="AU2" s="17" t="s">
        <v>377</v>
      </c>
      <c r="AV2" s="17" t="s">
        <v>378</v>
      </c>
      <c r="AW2" s="17" t="s">
        <v>379</v>
      </c>
      <c r="AX2" s="17" t="s">
        <v>380</v>
      </c>
      <c r="AY2" s="17" t="s">
        <v>51</v>
      </c>
      <c r="AZ2" s="17" t="s">
        <v>53</v>
      </c>
      <c r="BA2" s="17" t="s">
        <v>357</v>
      </c>
      <c r="BB2" s="17" t="s">
        <v>381</v>
      </c>
      <c r="BC2" s="17" t="s">
        <v>55</v>
      </c>
      <c r="BD2" s="17" t="s">
        <v>358</v>
      </c>
      <c r="BE2" s="17" t="s">
        <v>57</v>
      </c>
      <c r="BF2" s="17" t="s">
        <v>59</v>
      </c>
      <c r="BG2" s="17" t="s">
        <v>359</v>
      </c>
      <c r="BH2" s="17" t="s">
        <v>360</v>
      </c>
      <c r="BI2" s="17" t="s">
        <v>284</v>
      </c>
      <c r="BJ2" s="17" t="s">
        <v>382</v>
      </c>
      <c r="BK2" s="17" t="s">
        <v>285</v>
      </c>
      <c r="BL2" s="17" t="s">
        <v>63</v>
      </c>
      <c r="BM2" s="17" t="s">
        <v>65</v>
      </c>
      <c r="BN2" s="17" t="s">
        <v>67</v>
      </c>
      <c r="BO2" s="17" t="s">
        <v>361</v>
      </c>
      <c r="BP2" s="17" t="s">
        <v>362</v>
      </c>
      <c r="BQ2" s="17" t="s">
        <v>69</v>
      </c>
      <c r="BR2" s="17" t="s">
        <v>383</v>
      </c>
      <c r="BS2" s="17" t="s">
        <v>384</v>
      </c>
      <c r="BT2" s="17" t="s">
        <v>71</v>
      </c>
      <c r="BU2" s="17" t="s">
        <v>363</v>
      </c>
      <c r="BV2" s="17" t="s">
        <v>73</v>
      </c>
      <c r="BW2" s="17" t="s">
        <v>364</v>
      </c>
      <c r="BX2" s="17" t="s">
        <v>79</v>
      </c>
      <c r="BY2" s="17" t="s">
        <v>81</v>
      </c>
      <c r="BZ2" s="17" t="s">
        <v>156</v>
      </c>
      <c r="CA2" s="17" t="s">
        <v>85</v>
      </c>
      <c r="CB2" s="17" t="s">
        <v>87</v>
      </c>
      <c r="CC2" s="17" t="s">
        <v>365</v>
      </c>
      <c r="CD2" s="17" t="s">
        <v>389</v>
      </c>
      <c r="CE2" s="17" t="s">
        <v>390</v>
      </c>
      <c r="CF2" s="17" t="s">
        <v>391</v>
      </c>
      <c r="CG2" s="17" t="s">
        <v>392</v>
      </c>
      <c r="CH2" s="17" t="s">
        <v>286</v>
      </c>
      <c r="CI2" s="17" t="s">
        <v>89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393</v>
      </c>
      <c r="CQ2" s="17" t="s">
        <v>103</v>
      </c>
      <c r="CR2" s="17" t="s">
        <v>157</v>
      </c>
      <c r="CS2" s="17" t="s">
        <v>158</v>
      </c>
      <c r="CT2" s="17" t="s">
        <v>105</v>
      </c>
      <c r="CU2" s="17" t="s">
        <v>109</v>
      </c>
      <c r="CV2" s="17" t="s">
        <v>111</v>
      </c>
      <c r="CW2" s="17" t="s">
        <v>113</v>
      </c>
      <c r="CX2" s="17" t="s">
        <v>115</v>
      </c>
      <c r="CY2" s="17" t="s">
        <v>117</v>
      </c>
      <c r="CZ2" s="17" t="s">
        <v>119</v>
      </c>
      <c r="DA2" s="17" t="s">
        <v>121</v>
      </c>
      <c r="DB2" s="17" t="s">
        <v>123</v>
      </c>
      <c r="DC2" s="17" t="s">
        <v>125</v>
      </c>
      <c r="DD2" s="17" t="s">
        <v>127</v>
      </c>
      <c r="DE2" s="17" t="s">
        <v>129</v>
      </c>
      <c r="DF2" s="17" t="s">
        <v>131</v>
      </c>
      <c r="DG2" s="17" t="s">
        <v>135</v>
      </c>
      <c r="DH2" s="17" t="s">
        <v>137</v>
      </c>
      <c r="DI2" s="17" t="s">
        <v>435</v>
      </c>
      <c r="DJ2" s="17" t="s">
        <v>139</v>
      </c>
      <c r="DK2" s="17" t="s">
        <v>141</v>
      </c>
      <c r="DL2" s="17" t="s">
        <v>143</v>
      </c>
      <c r="DM2" s="17" t="s">
        <v>288</v>
      </c>
      <c r="DN2" s="17" t="s">
        <v>147</v>
      </c>
      <c r="DO2" s="17" t="s">
        <v>149</v>
      </c>
      <c r="DP2" s="17" t="s">
        <v>289</v>
      </c>
      <c r="DQ2" s="17" t="s">
        <v>151</v>
      </c>
      <c r="DS2" s="17" t="s">
        <v>63</v>
      </c>
      <c r="DT2" s="43" t="s">
        <v>364</v>
      </c>
      <c r="DU2" s="17" t="s">
        <v>49</v>
      </c>
      <c r="DV2" s="17" t="s">
        <v>75</v>
      </c>
      <c r="DW2" s="17" t="s">
        <v>156</v>
      </c>
      <c r="DX2" s="17" t="s">
        <v>157</v>
      </c>
      <c r="DY2" s="17" t="s">
        <v>158</v>
      </c>
      <c r="DZ2" s="17" t="s">
        <v>135</v>
      </c>
      <c r="EA2" s="17" t="s">
        <v>159</v>
      </c>
      <c r="EB2" s="17" t="s">
        <v>345</v>
      </c>
      <c r="EC2" s="17" t="s">
        <v>394</v>
      </c>
      <c r="ED2" s="17" t="s">
        <v>41</v>
      </c>
      <c r="EE2" s="17" t="s">
        <v>397</v>
      </c>
      <c r="EF2" s="17" t="s">
        <v>400</v>
      </c>
      <c r="EG2" s="17" t="s">
        <v>402</v>
      </c>
      <c r="EH2" s="17" t="s">
        <v>349</v>
      </c>
      <c r="EI2" s="17" t="s">
        <v>404</v>
      </c>
      <c r="EJ2" s="17" t="s">
        <v>350</v>
      </c>
      <c r="EK2" s="17" t="s">
        <v>289</v>
      </c>
      <c r="EL2" s="17" t="s">
        <v>389</v>
      </c>
      <c r="EM2" s="17" t="s">
        <v>390</v>
      </c>
      <c r="EN2" s="17" t="s">
        <v>391</v>
      </c>
      <c r="EO2" s="17" t="s">
        <v>392</v>
      </c>
      <c r="EP2" s="17" t="s">
        <v>286</v>
      </c>
      <c r="EQ2" s="17" t="s">
        <v>406</v>
      </c>
      <c r="ER2" s="17" t="s">
        <v>407</v>
      </c>
      <c r="ES2" s="17" t="s">
        <v>381</v>
      </c>
      <c r="ET2" s="17" t="s">
        <v>284</v>
      </c>
      <c r="EU2" s="17" t="s">
        <v>435</v>
      </c>
      <c r="EV2" s="17" t="s">
        <v>396</v>
      </c>
      <c r="EW2" s="17" t="s">
        <v>401</v>
      </c>
    </row>
    <row r="3" spans="1:153" x14ac:dyDescent="0.3">
      <c r="A3" s="17" t="s">
        <v>169</v>
      </c>
      <c r="B3" s="17">
        <v>10001.542578000001</v>
      </c>
      <c r="C3" s="17"/>
      <c r="D3" s="17">
        <v>4116.2668211</v>
      </c>
      <c r="E3" s="17">
        <v>362.61848125</v>
      </c>
      <c r="F3" s="17">
        <v>335.23020502000003</v>
      </c>
      <c r="G3" s="17">
        <v>403.98099875000003</v>
      </c>
      <c r="H3" s="17">
        <v>2176.2971379999999</v>
      </c>
      <c r="I3" s="17">
        <v>89.422260754999996</v>
      </c>
      <c r="J3" s="17">
        <v>51.109887350000001</v>
      </c>
      <c r="K3" s="17">
        <v>37.158380934999997</v>
      </c>
      <c r="L3" s="17">
        <v>35.693370923000003</v>
      </c>
      <c r="M3" s="17">
        <v>258.14305002999998</v>
      </c>
      <c r="N3" s="17">
        <v>4.2023605005000002</v>
      </c>
      <c r="O3" s="17">
        <v>37.646892485000002</v>
      </c>
      <c r="P3" s="17">
        <v>17.456473981999999</v>
      </c>
      <c r="Q3" s="17">
        <v>18.777025189</v>
      </c>
      <c r="R3" s="17">
        <v>12.37920808</v>
      </c>
      <c r="S3" s="17">
        <v>0.22218629100000001</v>
      </c>
      <c r="T3" s="17">
        <v>1.8749500000000001E-5</v>
      </c>
      <c r="U3" s="17">
        <v>1.96767646E-2</v>
      </c>
      <c r="V3" s="17">
        <v>1.44256161E-2</v>
      </c>
      <c r="W3" s="17">
        <v>4.7894438536999999</v>
      </c>
      <c r="X3" s="17">
        <v>9.3227437699999999E-2</v>
      </c>
      <c r="Y3" s="17">
        <v>8.9602015800000004E-2</v>
      </c>
      <c r="Z3" s="17">
        <v>4.3905262612999998</v>
      </c>
      <c r="AA3" s="17">
        <v>0.36257494169999999</v>
      </c>
      <c r="AB3" s="17">
        <v>6.6209226641000001</v>
      </c>
      <c r="AC3" s="17">
        <v>6.5538825000000002E-3</v>
      </c>
      <c r="AF3" s="17" t="s">
        <v>169</v>
      </c>
      <c r="AG3" s="17">
        <v>0</v>
      </c>
      <c r="AH3" s="17">
        <v>6.6727885086079004</v>
      </c>
      <c r="AI3" s="17">
        <v>51.114021570181301</v>
      </c>
      <c r="AJ3" s="17">
        <v>89.429504627636703</v>
      </c>
      <c r="AK3" s="17">
        <v>89.429504627636703</v>
      </c>
      <c r="AL3" s="17">
        <v>20.757416265149999</v>
      </c>
      <c r="AM3" s="17">
        <v>0</v>
      </c>
      <c r="AN3" s="17">
        <v>37.161382882087999</v>
      </c>
      <c r="AO3" s="17">
        <v>6.55439430973488E-3</v>
      </c>
      <c r="AP3" s="17">
        <v>35.696270467990097</v>
      </c>
      <c r="AQ3" s="17">
        <v>6.7681111990328502E-2</v>
      </c>
      <c r="AR3" s="17">
        <v>10002.3513134718</v>
      </c>
      <c r="AS3" s="17">
        <v>3.6257173756620701E-3</v>
      </c>
      <c r="AT3" s="17">
        <v>6.9106654749251803E-2</v>
      </c>
      <c r="AU3" s="17">
        <v>4.4006228729862101E-3</v>
      </c>
      <c r="AV3" s="17">
        <v>1.02245276508099E-4</v>
      </c>
      <c r="AW3" s="17">
        <v>1.5735380083775601E-2</v>
      </c>
      <c r="AX3" s="17">
        <v>2.6434724258998901E-4</v>
      </c>
      <c r="AY3" s="17">
        <v>280.35395701240799</v>
      </c>
      <c r="AZ3" s="17">
        <v>9.4333512384232403</v>
      </c>
      <c r="BA3" s="17">
        <v>71.439158532714899</v>
      </c>
      <c r="BB3" s="17">
        <v>4.3908823873465801</v>
      </c>
      <c r="BC3" s="17">
        <v>0</v>
      </c>
      <c r="BD3" s="17">
        <v>0</v>
      </c>
      <c r="BE3" s="17">
        <v>258.16401049509301</v>
      </c>
      <c r="BF3" s="17">
        <v>258.16401049509301</v>
      </c>
      <c r="BG3" s="17">
        <v>32.8768218952968</v>
      </c>
      <c r="BH3" s="17">
        <v>0</v>
      </c>
      <c r="BI3" s="17">
        <v>0.36260437045014798</v>
      </c>
      <c r="BJ3" s="17">
        <v>0</v>
      </c>
      <c r="BK3" s="17">
        <v>0</v>
      </c>
      <c r="BL3" s="17">
        <v>32.932799004571201</v>
      </c>
      <c r="BM3" s="17">
        <v>12.3237383327738</v>
      </c>
      <c r="BN3" s="17">
        <v>2.6388033820737302E-3</v>
      </c>
      <c r="BO3" s="17">
        <v>0</v>
      </c>
      <c r="BP3" s="17">
        <v>318.423929173099</v>
      </c>
      <c r="BQ3" s="17">
        <v>7.3325612981915197E-3</v>
      </c>
      <c r="BR3" s="17">
        <v>1.0927019043524699</v>
      </c>
      <c r="BS3" s="17">
        <v>3.1099982231848999</v>
      </c>
      <c r="BT3" s="17">
        <v>37.650072279663902</v>
      </c>
      <c r="BU3" s="17">
        <v>27.2171154624344</v>
      </c>
      <c r="BV3" s="17">
        <v>29.3221771648649</v>
      </c>
      <c r="BW3" s="17">
        <v>2257.57918067538</v>
      </c>
      <c r="BX3" s="17">
        <v>3704.9394688765701</v>
      </c>
      <c r="BY3" s="17">
        <v>378.72716478294899</v>
      </c>
      <c r="BZ3" s="17">
        <v>4116.5994326640903</v>
      </c>
      <c r="CA3" s="5">
        <v>1.44230800257437E-6</v>
      </c>
      <c r="CB3" s="17">
        <v>128.32367050894601</v>
      </c>
      <c r="CC3" s="17">
        <v>0</v>
      </c>
      <c r="CD3" s="17">
        <v>0.22220409644919101</v>
      </c>
      <c r="CE3" s="5">
        <v>1.8751061920468201E-5</v>
      </c>
      <c r="CF3" s="17">
        <v>1.9678340115323701E-2</v>
      </c>
      <c r="CG3" s="17">
        <v>1.4426817271648001E-2</v>
      </c>
      <c r="CH3" s="17">
        <v>4.7898315995714098</v>
      </c>
      <c r="CI3" s="5">
        <v>5.3903523259643801E-5</v>
      </c>
      <c r="CJ3" s="17">
        <v>493.76673382541998</v>
      </c>
      <c r="CK3" s="17">
        <v>5.71724706543869E-4</v>
      </c>
      <c r="CL3" s="17">
        <v>3.3690722642680299E-4</v>
      </c>
      <c r="CM3" s="17">
        <v>23.2417785952148</v>
      </c>
      <c r="CN3" s="17">
        <v>3.2472504585062499E-4</v>
      </c>
      <c r="CO3" s="17">
        <v>0</v>
      </c>
      <c r="CP3" s="17">
        <v>0</v>
      </c>
      <c r="CQ3" s="17">
        <v>3.2726741225880001</v>
      </c>
      <c r="CR3" s="17">
        <v>362.64779248753098</v>
      </c>
      <c r="CS3" s="17">
        <v>335.25729902302299</v>
      </c>
      <c r="CT3" s="17">
        <v>27.3904934645083</v>
      </c>
      <c r="CU3" s="17">
        <v>1.29760091567872</v>
      </c>
      <c r="CV3" s="17">
        <v>0</v>
      </c>
      <c r="CW3" s="17">
        <v>164.03839670111299</v>
      </c>
      <c r="CX3" s="17">
        <v>2.7574314510821901E-4</v>
      </c>
      <c r="CY3" s="17">
        <v>2.6629696231639601E-2</v>
      </c>
      <c r="CZ3" s="17">
        <v>6.0045285646257298</v>
      </c>
      <c r="DA3" s="17">
        <v>1.2344235328957101E-3</v>
      </c>
      <c r="DB3" s="17">
        <v>114.361397755694</v>
      </c>
      <c r="DC3" s="17">
        <v>1.41088930328005</v>
      </c>
      <c r="DD3" s="17">
        <v>4.5973509310118601E-4</v>
      </c>
      <c r="DE3" s="17">
        <v>23.011027167887399</v>
      </c>
      <c r="DF3" s="5">
        <v>8.3417147545098207E-6</v>
      </c>
      <c r="DG3" s="17">
        <v>404.01371469519398</v>
      </c>
      <c r="DH3" s="17">
        <v>254.82922068394399</v>
      </c>
      <c r="DI3" s="17">
        <v>6.6214580201247397</v>
      </c>
      <c r="DJ3" s="17">
        <v>0</v>
      </c>
      <c r="DK3" s="17">
        <v>0</v>
      </c>
      <c r="DL3" s="17">
        <v>28.625281961219201</v>
      </c>
      <c r="DM3" s="17">
        <v>18.778542637799099</v>
      </c>
      <c r="DN3" s="17">
        <v>4.3963100567140899E-4</v>
      </c>
      <c r="DO3" s="17">
        <v>2176.4731817148599</v>
      </c>
      <c r="DP3" s="17">
        <v>12.3802072433696</v>
      </c>
      <c r="DQ3" s="17">
        <v>26.023319873210799</v>
      </c>
      <c r="DS3" s="25">
        <f t="shared" ref="DS3:DS34" si="0">BL3/BZ3</f>
        <v>8.0000008607246185E-3</v>
      </c>
      <c r="DT3" s="94">
        <f t="shared" ref="DT3:DT34" si="1">BW3/DO3</f>
        <v>1.0372648740365438</v>
      </c>
      <c r="DU3" s="40">
        <f t="shared" ref="DU3:DU34" si="2">(AR3-B3)/(B3+1E-50)</f>
        <v>8.0861073728569186E-5</v>
      </c>
      <c r="DV3" s="40"/>
      <c r="DW3" s="40">
        <f t="shared" ref="DW3:DW34" si="3">(BZ3-D3)/(D3+1E-50)</f>
        <v>8.0804179744930278E-5</v>
      </c>
      <c r="DX3" s="40">
        <f t="shared" ref="DX3:DX34" si="4">(CR3-E3)/(E3+1E-50)</f>
        <v>8.0832166716753861E-5</v>
      </c>
      <c r="DY3" s="40">
        <f t="shared" ref="DY3:DY34" si="5">(CS3-F3)/(F3+1E-50)</f>
        <v>8.0822081713520627E-5</v>
      </c>
      <c r="DZ3" s="40">
        <f t="shared" ref="DZ3:DZ34" si="6">(DG3-G3)/(G3+1E-50)</f>
        <v>8.0983871259258038E-5</v>
      </c>
      <c r="EA3" s="40">
        <f t="shared" ref="EA3:EA34" si="7">(DO3-H3)/(H3+1E-50)</f>
        <v>8.0891396577319359E-5</v>
      </c>
      <c r="EB3" s="40">
        <f t="shared" ref="EB3:EB34" si="8">(AK3-I3)/(I3+1E-50)</f>
        <v>8.1007487123968135E-5</v>
      </c>
      <c r="EC3" s="40">
        <f t="shared" ref="EC3:EC34" si="9">(AI3-J3)/(J3+1E-50)</f>
        <v>8.0888853324766658E-5</v>
      </c>
      <c r="ED3" s="40">
        <f t="shared" ref="ED3:ED34" si="10">(AN3-K3)/(K3+1E-50)</f>
        <v>8.0787887213204146E-5</v>
      </c>
      <c r="EE3" s="40">
        <f t="shared" ref="EE3:EE34" si="11">(AP3-L3)/(L3+1E-50)</f>
        <v>8.1234831990185041E-5</v>
      </c>
      <c r="EF3" s="40">
        <f t="shared" ref="EF3:EF34" si="12">(BF3-M3)/(M3+1E-50)</f>
        <v>8.1197092428364999E-5</v>
      </c>
      <c r="EG3" s="40">
        <f t="shared" ref="EG3:EG34" si="13">(BR3+BS3-N3)/(N3+1E-50)</f>
        <v>8.0818158587176158E-5</v>
      </c>
      <c r="EH3" s="40">
        <f t="shared" ref="EH3:EH34" si="14">(BT3-O3)/(O3+1E-50)</f>
        <v>8.4463668951354658E-5</v>
      </c>
      <c r="EI3" s="40">
        <f t="shared" ref="EI3:EI34" si="15">(BV3-P3)/(P3+1E-50)</f>
        <v>0.67973080904540384</v>
      </c>
      <c r="EJ3" s="40">
        <f t="shared" ref="EJ3:EJ34" si="16">(DM3-Q3)/(Q3+1E-50)</f>
        <v>8.0814121716572086E-5</v>
      </c>
      <c r="EK3" s="40">
        <f t="shared" ref="EK3:EK34" si="17">(DP3-R3)/(R3+1E-50)</f>
        <v>8.0713028098701166E-5</v>
      </c>
      <c r="EL3" s="40">
        <f t="shared" ref="EL3:EL34" si="18">(CD3-S3)/(S3+1E-50)</f>
        <v>8.0137478828518619E-5</v>
      </c>
      <c r="EM3" s="40">
        <f t="shared" ref="EM3:EM34" si="19">(CE3-T3)/(T3+1E-50)</f>
        <v>8.3304646427907636E-5</v>
      </c>
      <c r="EN3" s="40">
        <f t="shared" ref="EN3:EN34" si="20">(CF3-U3)/(U3+1E-50)</f>
        <v>8.0069836465928242E-5</v>
      </c>
      <c r="EO3" s="40">
        <f t="shared" ref="EO3:EO34" si="21">(CG3-V3)/(V3+1E-50)</f>
        <v>8.3266575214118862E-5</v>
      </c>
      <c r="EP3" s="40">
        <f t="shared" ref="EP3:EP34" si="22">(CH3-W3)/(W3+1E-50)</f>
        <v>8.0958433432795629E-5</v>
      </c>
      <c r="EQ3" s="40">
        <f t="shared" ref="EQ3:EQ34" si="23">(SUM(AS3:AX3)-X3)/(X3+1E-50)</f>
        <v>8.0769148649113321E-5</v>
      </c>
      <c r="ER3" s="40">
        <f t="shared" ref="ER3:ER34" si="24">(SUM(AT3:AX3)-Y3)/(Y3+1E-50)</f>
        <v>8.0739535233655994E-5</v>
      </c>
      <c r="ES3" s="40">
        <f t="shared" ref="ES3:ES34" si="25">(BB3-Z3)/(Z3+1E-50)</f>
        <v>8.1112382749957913E-5</v>
      </c>
      <c r="ET3" s="40">
        <f t="shared" ref="ET3:ET34" si="26">(BI3-AA3)/(AA3+1E-50)</f>
        <v>8.1165979121488978E-5</v>
      </c>
      <c r="EU3" s="40">
        <f t="shared" ref="EU3:EU34" si="27">(DI3-AB3)/(AB3+1E-50)</f>
        <v>8.0858220507913758E-5</v>
      </c>
      <c r="EV3" s="40">
        <f t="shared" ref="EV3:EV34" si="28">(AO3-AC3)/(AC3+1E-50)</f>
        <v>7.8092601580781497E-5</v>
      </c>
      <c r="EW3" s="40">
        <f>(BJ3+BK3+CP3-AD3)/(AD3+1E-50)</f>
        <v>0</v>
      </c>
    </row>
    <row r="4" spans="1:153" x14ac:dyDescent="0.3">
      <c r="A4" s="17" t="s">
        <v>171</v>
      </c>
      <c r="B4" s="17">
        <v>12342.537337</v>
      </c>
      <c r="C4" s="17"/>
      <c r="D4" s="17">
        <v>3640.1225752</v>
      </c>
      <c r="E4" s="17">
        <v>373.99028477000002</v>
      </c>
      <c r="F4" s="17">
        <v>334.70918284999999</v>
      </c>
      <c r="G4" s="17">
        <v>370.31143661999999</v>
      </c>
      <c r="H4" s="17">
        <v>1746.6950973999999</v>
      </c>
      <c r="I4" s="17">
        <v>59.939773095</v>
      </c>
      <c r="J4" s="17">
        <v>34.119520422999997</v>
      </c>
      <c r="K4" s="17">
        <v>26.703887995999999</v>
      </c>
      <c r="L4" s="17">
        <v>24.272309859</v>
      </c>
      <c r="M4" s="17">
        <v>173.45983759999999</v>
      </c>
      <c r="N4" s="17">
        <v>6.6466352110000004</v>
      </c>
      <c r="O4" s="17">
        <v>25.11107007</v>
      </c>
      <c r="P4" s="17">
        <v>17.639535539000001</v>
      </c>
      <c r="Q4" s="17">
        <v>17.451511880999998</v>
      </c>
      <c r="R4" s="17">
        <v>11.033268222</v>
      </c>
      <c r="S4" s="17">
        <v>0.365218549</v>
      </c>
      <c r="T4" s="17">
        <v>1.519561E-4</v>
      </c>
      <c r="U4" s="17">
        <v>3.2533010199999997E-2</v>
      </c>
      <c r="V4" s="17">
        <v>2.3821205200000001E-2</v>
      </c>
      <c r="W4" s="17">
        <v>3.6746667327</v>
      </c>
      <c r="X4" s="17">
        <v>0.5510790726</v>
      </c>
      <c r="Y4" s="17">
        <v>0.53581279589999997</v>
      </c>
      <c r="Z4" s="17">
        <v>3.624954105</v>
      </c>
      <c r="AA4" s="17">
        <v>0.57346420499999995</v>
      </c>
      <c r="AB4" s="17">
        <v>4.5773324397000001</v>
      </c>
      <c r="AC4" s="17">
        <v>1.07993546E-2</v>
      </c>
      <c r="AF4" s="17" t="s">
        <v>171</v>
      </c>
      <c r="AG4" s="17">
        <v>0</v>
      </c>
      <c r="AH4" s="17">
        <v>5.3014093910337996</v>
      </c>
      <c r="AI4" s="17">
        <v>34.119492334325599</v>
      </c>
      <c r="AJ4" s="17">
        <v>59.939757746054397</v>
      </c>
      <c r="AK4" s="17">
        <v>59.939757746054397</v>
      </c>
      <c r="AL4" s="17">
        <v>16.786984971371801</v>
      </c>
      <c r="AM4" s="17">
        <v>0</v>
      </c>
      <c r="AN4" s="17">
        <v>26.703874250568798</v>
      </c>
      <c r="AO4" s="17">
        <v>1.07993705395995E-2</v>
      </c>
      <c r="AP4" s="17">
        <v>24.2722975423939</v>
      </c>
      <c r="AQ4" s="17">
        <v>0.35421010638912598</v>
      </c>
      <c r="AR4" s="17">
        <v>12342.5321892227</v>
      </c>
      <c r="AS4" s="17">
        <v>1.5266269162298699E-2</v>
      </c>
      <c r="AT4" s="17">
        <v>0.41321877092324</v>
      </c>
      <c r="AU4" s="17">
        <v>2.6313207702949201E-2</v>
      </c>
      <c r="AV4" s="17">
        <v>6.1136228994086099E-4</v>
      </c>
      <c r="AW4" s="17">
        <v>9.4088594057441299E-2</v>
      </c>
      <c r="AX4" s="17">
        <v>1.58064774770305E-3</v>
      </c>
      <c r="AY4" s="17">
        <v>223.38126232879401</v>
      </c>
      <c r="AZ4" s="17">
        <v>7.5753419599770098</v>
      </c>
      <c r="BA4" s="17">
        <v>57.141503850653201</v>
      </c>
      <c r="BB4" s="17">
        <v>3.6249543354588099</v>
      </c>
      <c r="BC4" s="17">
        <v>0</v>
      </c>
      <c r="BD4" s="17">
        <v>0</v>
      </c>
      <c r="BE4" s="17">
        <v>173.459818086485</v>
      </c>
      <c r="BF4" s="17">
        <v>173.459818086485</v>
      </c>
      <c r="BG4" s="17">
        <v>26.153059378602201</v>
      </c>
      <c r="BH4" s="17">
        <v>0</v>
      </c>
      <c r="BI4" s="17">
        <v>0.57346391229972304</v>
      </c>
      <c r="BJ4" s="17">
        <v>0</v>
      </c>
      <c r="BK4" s="17">
        <v>0</v>
      </c>
      <c r="BL4" s="17">
        <v>29.1209675023727</v>
      </c>
      <c r="BM4" s="17">
        <v>10.185543220659801</v>
      </c>
      <c r="BN4" s="17">
        <v>1.3810246083196399E-2</v>
      </c>
      <c r="BO4" s="17">
        <v>0</v>
      </c>
      <c r="BP4" s="17">
        <v>254.77164152092101</v>
      </c>
      <c r="BQ4" s="17">
        <v>5.3658989422951199E-2</v>
      </c>
      <c r="BR4" s="17">
        <v>1.72812579870698</v>
      </c>
      <c r="BS4" s="17">
        <v>4.9185084925345901</v>
      </c>
      <c r="BT4" s="17">
        <v>25.111145043375402</v>
      </c>
      <c r="BU4" s="17">
        <v>21.650242524859301</v>
      </c>
      <c r="BV4" s="17">
        <v>27.065498579090001</v>
      </c>
      <c r="BW4" s="17">
        <v>1763.2919467363299</v>
      </c>
      <c r="BX4" s="17">
        <v>3276.10833403065</v>
      </c>
      <c r="BY4" s="17">
        <v>334.89106267585902</v>
      </c>
      <c r="BZ4" s="17">
        <v>3640.1203642088799</v>
      </c>
      <c r="CA4" s="5">
        <v>1.0554779563185E-5</v>
      </c>
      <c r="CB4" s="17">
        <v>102.344337624536</v>
      </c>
      <c r="CC4" s="17">
        <v>0</v>
      </c>
      <c r="CD4" s="17">
        <v>0.36521818639472597</v>
      </c>
      <c r="CE4" s="17">
        <v>1.51955456779951E-4</v>
      </c>
      <c r="CF4" s="17">
        <v>3.2532933556264701E-2</v>
      </c>
      <c r="CG4" s="17">
        <v>2.3821244372162199E-2</v>
      </c>
      <c r="CH4" s="17">
        <v>3.6746668493681001</v>
      </c>
      <c r="CI4" s="17">
        <v>3.2231090461151799E-4</v>
      </c>
      <c r="CJ4" s="17">
        <v>401.38301619439102</v>
      </c>
      <c r="CK4" s="17">
        <v>3.4128037897452001E-3</v>
      </c>
      <c r="CL4" s="17">
        <v>2.0145127476755001E-3</v>
      </c>
      <c r="CM4" s="17">
        <v>23.421224259660299</v>
      </c>
      <c r="CN4" s="17">
        <v>1.93973981822891E-3</v>
      </c>
      <c r="CO4" s="17">
        <v>0</v>
      </c>
      <c r="CP4" s="17">
        <v>0</v>
      </c>
      <c r="CQ4" s="17">
        <v>3.2564722005985498</v>
      </c>
      <c r="CR4" s="17">
        <v>373.99012527338402</v>
      </c>
      <c r="CS4" s="17">
        <v>334.709035974068</v>
      </c>
      <c r="CT4" s="17">
        <v>39.281089299316001</v>
      </c>
      <c r="CU4" s="17">
        <v>1.2913043397983801</v>
      </c>
      <c r="CV4" s="17">
        <v>0</v>
      </c>
      <c r="CW4" s="17">
        <v>163.39427345469699</v>
      </c>
      <c r="CX4" s="17">
        <v>1.6487892590816601E-3</v>
      </c>
      <c r="CY4" s="17">
        <v>0.15693812452807299</v>
      </c>
      <c r="CZ4" s="17">
        <v>5.9804248541366896</v>
      </c>
      <c r="DA4" s="17">
        <v>7.3676516079961502E-3</v>
      </c>
      <c r="DB4" s="17">
        <v>114.27612126523201</v>
      </c>
      <c r="DC4" s="17">
        <v>1.1209262823424599</v>
      </c>
      <c r="DD4" s="17">
        <v>2.72580955262708E-3</v>
      </c>
      <c r="DE4" s="17">
        <v>22.912795978769399</v>
      </c>
      <c r="DF4" s="5">
        <v>4.9878966704696401E-5</v>
      </c>
      <c r="DG4" s="17">
        <v>370.31118782254902</v>
      </c>
      <c r="DH4" s="17">
        <v>203.84444193771199</v>
      </c>
      <c r="DI4" s="17">
        <v>4.5773305600340599</v>
      </c>
      <c r="DJ4" s="17">
        <v>0</v>
      </c>
      <c r="DK4" s="17">
        <v>0</v>
      </c>
      <c r="DL4" s="17">
        <v>23.387881505747799</v>
      </c>
      <c r="DM4" s="17">
        <v>17.451505722726299</v>
      </c>
      <c r="DN4" s="17">
        <v>3.2172447392833799E-3</v>
      </c>
      <c r="DO4" s="17">
        <v>1746.69443884103</v>
      </c>
      <c r="DP4" s="17">
        <v>11.0332662033173</v>
      </c>
      <c r="DQ4" s="17">
        <v>21.456393134131002</v>
      </c>
      <c r="DS4" s="25">
        <f t="shared" si="0"/>
        <v>8.0000012605906407E-3</v>
      </c>
      <c r="DT4" s="94">
        <f t="shared" si="1"/>
        <v>1.0095022389298456</v>
      </c>
      <c r="DU4" s="40">
        <f t="shared" si="2"/>
        <v>-4.1707609699236977E-7</v>
      </c>
      <c r="DV4" s="40"/>
      <c r="DW4" s="40">
        <f t="shared" si="3"/>
        <v>-6.073946891789535E-7</v>
      </c>
      <c r="DX4" s="40">
        <f t="shared" si="4"/>
        <v>-4.2647261837532014E-7</v>
      </c>
      <c r="DY4" s="40">
        <f t="shared" si="5"/>
        <v>-4.3881655931431605E-7</v>
      </c>
      <c r="DZ4" s="40">
        <f t="shared" si="6"/>
        <v>-6.7186002476710302E-7</v>
      </c>
      <c r="EA4" s="40">
        <f t="shared" si="7"/>
        <v>-3.7703144120421972E-7</v>
      </c>
      <c r="EB4" s="40">
        <f t="shared" si="8"/>
        <v>-2.5607280124641791E-7</v>
      </c>
      <c r="EC4" s="40">
        <f t="shared" si="9"/>
        <v>-8.2324352891633807E-7</v>
      </c>
      <c r="ED4" s="40">
        <f t="shared" si="10"/>
        <v>-5.1473520269488796E-7</v>
      </c>
      <c r="EE4" s="40">
        <f t="shared" si="11"/>
        <v>-5.074344457123723E-7</v>
      </c>
      <c r="EF4" s="40">
        <f t="shared" si="12"/>
        <v>-1.1249586794950487E-7</v>
      </c>
      <c r="EG4" s="40">
        <f t="shared" si="13"/>
        <v>-1.3837955613759225E-7</v>
      </c>
      <c r="EH4" s="40">
        <f t="shared" si="14"/>
        <v>2.985670271808506E-6</v>
      </c>
      <c r="EI4" s="40">
        <f t="shared" si="15"/>
        <v>0.53436571610685191</v>
      </c>
      <c r="EJ4" s="40">
        <f t="shared" si="16"/>
        <v>-3.5287909385610039E-7</v>
      </c>
      <c r="EK4" s="40">
        <f t="shared" si="17"/>
        <v>-1.8296325798424744E-7</v>
      </c>
      <c r="EL4" s="40">
        <f t="shared" si="18"/>
        <v>-9.928446269280069E-7</v>
      </c>
      <c r="EM4" s="40">
        <f t="shared" si="19"/>
        <v>-4.2329333866885255E-6</v>
      </c>
      <c r="EN4" s="40">
        <f t="shared" si="20"/>
        <v>-2.355875918788084E-6</v>
      </c>
      <c r="EO4" s="40">
        <f t="shared" si="21"/>
        <v>1.6444240276298553E-6</v>
      </c>
      <c r="EP4" s="40">
        <f t="shared" si="22"/>
        <v>3.1749300972388759E-8</v>
      </c>
      <c r="EQ4" s="40">
        <f t="shared" si="23"/>
        <v>-4.0051680037797652E-7</v>
      </c>
      <c r="ER4" s="40">
        <f t="shared" si="24"/>
        <v>-3.9786046020599758E-7</v>
      </c>
      <c r="ES4" s="40">
        <f t="shared" si="25"/>
        <v>6.3575648998024346E-8</v>
      </c>
      <c r="ET4" s="40">
        <f t="shared" si="26"/>
        <v>-5.1040723091839186E-7</v>
      </c>
      <c r="EU4" s="40">
        <f t="shared" si="27"/>
        <v>-4.1064658619224238E-7</v>
      </c>
      <c r="EV4" s="40">
        <f t="shared" si="28"/>
        <v>1.4759770458577778E-6</v>
      </c>
      <c r="EW4" s="40">
        <f t="shared" ref="EW4:EW51" si="29">(BJ4+BK4+CP4-AD4)/(AD4+1E-50)</f>
        <v>0</v>
      </c>
    </row>
    <row r="5" spans="1:153" x14ac:dyDescent="0.3">
      <c r="A5" s="17" t="s">
        <v>172</v>
      </c>
      <c r="B5" s="17">
        <v>5905.1306866000004</v>
      </c>
      <c r="C5" s="17"/>
      <c r="D5" s="17">
        <v>816.67696639999997</v>
      </c>
      <c r="E5" s="17">
        <v>156.20367225000001</v>
      </c>
      <c r="F5" s="17">
        <v>134.27373803</v>
      </c>
      <c r="G5" s="17">
        <v>88.585702566999998</v>
      </c>
      <c r="H5" s="17">
        <v>523.35006390000001</v>
      </c>
      <c r="I5" s="17">
        <v>20.494349547999999</v>
      </c>
      <c r="J5" s="17">
        <v>11.5995338</v>
      </c>
      <c r="K5" s="17">
        <v>9.9867683323000005</v>
      </c>
      <c r="L5" s="17">
        <v>8.4644827031999998</v>
      </c>
      <c r="M5" s="17">
        <v>59.511904721999997</v>
      </c>
      <c r="N5" s="17">
        <v>4.0979212778000003</v>
      </c>
      <c r="O5" s="17">
        <v>8.5269323063000009</v>
      </c>
      <c r="P5" s="17">
        <v>8.5558702464999996</v>
      </c>
      <c r="Q5" s="17">
        <v>8.2857992974000005</v>
      </c>
      <c r="R5" s="17">
        <v>5.0762157564999999</v>
      </c>
      <c r="S5" s="17">
        <v>0.21597065930000001</v>
      </c>
      <c r="T5" s="17">
        <v>2.5281400000000002E-5</v>
      </c>
      <c r="U5" s="17">
        <v>1.9138320600000001E-2</v>
      </c>
      <c r="V5" s="17">
        <v>1.4029098300000001E-2</v>
      </c>
      <c r="W5" s="17">
        <v>1.4522140904</v>
      </c>
      <c r="X5" s="17">
        <v>1.7397038300000001E-2</v>
      </c>
      <c r="Y5" s="17">
        <v>1.6646959499999999E-2</v>
      </c>
      <c r="Z5" s="17">
        <v>1.5644712888000001</v>
      </c>
      <c r="AA5" s="17">
        <v>0.35356402679999999</v>
      </c>
      <c r="AB5" s="17">
        <v>1.6314662558999999</v>
      </c>
      <c r="AC5" s="17">
        <v>6.3723625999999997E-3</v>
      </c>
      <c r="AF5" s="17" t="s">
        <v>172</v>
      </c>
      <c r="AG5" s="17">
        <v>0</v>
      </c>
      <c r="AH5" s="17">
        <v>1.60486020285847</v>
      </c>
      <c r="AI5" s="17">
        <v>11.600284116425801</v>
      </c>
      <c r="AJ5" s="17">
        <v>20.495668017838099</v>
      </c>
      <c r="AK5" s="17">
        <v>20.495668017838099</v>
      </c>
      <c r="AL5" s="17">
        <v>4.9917754716943001</v>
      </c>
      <c r="AM5" s="17">
        <v>0</v>
      </c>
      <c r="AN5" s="17">
        <v>9.9874055644412092</v>
      </c>
      <c r="AO5" s="17">
        <v>6.3727636618000497E-3</v>
      </c>
      <c r="AP5" s="17">
        <v>8.4650272456775397</v>
      </c>
      <c r="AQ5" s="17">
        <v>1.4623931337449299E-2</v>
      </c>
      <c r="AR5" s="17">
        <v>5905.51145977942</v>
      </c>
      <c r="AS5" s="17">
        <v>7.5012531978593095E-4</v>
      </c>
      <c r="AT5" s="17">
        <v>1.2838960401682101E-2</v>
      </c>
      <c r="AU5" s="17">
        <v>8.1756916001697502E-4</v>
      </c>
      <c r="AV5" s="5">
        <v>1.89955146304226E-5</v>
      </c>
      <c r="AW5" s="17">
        <v>2.9233938046815101E-3</v>
      </c>
      <c r="AX5" s="5">
        <v>4.9111814213197899E-5</v>
      </c>
      <c r="AY5" s="17">
        <v>67.424389020678504</v>
      </c>
      <c r="AZ5" s="17">
        <v>2.2683543064883001</v>
      </c>
      <c r="BA5" s="17">
        <v>17.179844983519502</v>
      </c>
      <c r="BB5" s="17">
        <v>1.56457180091927</v>
      </c>
      <c r="BC5" s="17">
        <v>0</v>
      </c>
      <c r="BD5" s="17">
        <v>0</v>
      </c>
      <c r="BE5" s="17">
        <v>59.515767913849899</v>
      </c>
      <c r="BF5" s="17">
        <v>59.515767913849899</v>
      </c>
      <c r="BG5" s="17">
        <v>7.9070887772578198</v>
      </c>
      <c r="BH5" s="17">
        <v>0</v>
      </c>
      <c r="BI5" s="17">
        <v>0.35358679268349302</v>
      </c>
      <c r="BJ5" s="17">
        <v>0</v>
      </c>
      <c r="BK5" s="17">
        <v>0</v>
      </c>
      <c r="BL5" s="17">
        <v>6.5338354952517896</v>
      </c>
      <c r="BM5" s="17">
        <v>2.9618187254565398</v>
      </c>
      <c r="BN5" s="17">
        <v>5.70173058569972E-4</v>
      </c>
      <c r="BO5" s="17">
        <v>0</v>
      </c>
      <c r="BP5" s="17">
        <v>76.579348800314193</v>
      </c>
      <c r="BQ5" s="17">
        <v>1.6737434451472601E-3</v>
      </c>
      <c r="BR5" s="17">
        <v>1.0655283715008499</v>
      </c>
      <c r="BS5" s="17">
        <v>3.0326575576095198</v>
      </c>
      <c r="BT5" s="17">
        <v>8.52750586164872</v>
      </c>
      <c r="BU5" s="17">
        <v>6.5458859138156296</v>
      </c>
      <c r="BV5" s="17">
        <v>11.409881256494099</v>
      </c>
      <c r="BW5" s="17">
        <v>544.18551949161395</v>
      </c>
      <c r="BX5" s="17">
        <v>735.05666154555001</v>
      </c>
      <c r="BY5" s="17">
        <v>75.139164543285005</v>
      </c>
      <c r="BZ5" s="17">
        <v>816.72966158408701</v>
      </c>
      <c r="CA5" s="5">
        <v>3.2922617921233999E-7</v>
      </c>
      <c r="CB5" s="17">
        <v>30.861010527329</v>
      </c>
      <c r="CC5" s="17">
        <v>0</v>
      </c>
      <c r="CD5" s="17">
        <v>0.21598445115053699</v>
      </c>
      <c r="CE5" s="5">
        <v>2.5283230214785201E-5</v>
      </c>
      <c r="CF5" s="17">
        <v>1.9139583740912802E-2</v>
      </c>
      <c r="CG5" s="17">
        <v>1.40300126285156E-2</v>
      </c>
      <c r="CH5" s="17">
        <v>1.4523086798613201</v>
      </c>
      <c r="CI5" s="5">
        <v>1.0014453274359599E-5</v>
      </c>
      <c r="CJ5" s="17">
        <v>118.70715618819401</v>
      </c>
      <c r="CK5" s="17">
        <v>1.0812835949999099E-4</v>
      </c>
      <c r="CL5" s="5">
        <v>6.2592056474699198E-5</v>
      </c>
      <c r="CM5" s="17">
        <v>9.3000691843449701</v>
      </c>
      <c r="CN5" s="5">
        <v>6.0965685915221197E-5</v>
      </c>
      <c r="CO5" s="17">
        <v>0</v>
      </c>
      <c r="CP5" s="17">
        <v>0</v>
      </c>
      <c r="CQ5" s="17">
        <v>1.3112346602953</v>
      </c>
      <c r="CR5" s="17">
        <v>156.213740884662</v>
      </c>
      <c r="CS5" s="17">
        <v>134.28238735919601</v>
      </c>
      <c r="CT5" s="17">
        <v>21.931353525466101</v>
      </c>
      <c r="CU5" s="17">
        <v>0.51989360119490502</v>
      </c>
      <c r="CV5" s="17">
        <v>0</v>
      </c>
      <c r="CW5" s="17">
        <v>65.718221889691705</v>
      </c>
      <c r="CX5" s="5">
        <v>5.1228564270793703E-5</v>
      </c>
      <c r="CY5" s="17">
        <v>5.7040337796590498E-3</v>
      </c>
      <c r="CZ5" s="17">
        <v>2.4055434966406999</v>
      </c>
      <c r="DA5" s="17">
        <v>2.33794374388906E-4</v>
      </c>
      <c r="DB5" s="17">
        <v>45.802134297855403</v>
      </c>
      <c r="DC5" s="17">
        <v>0.33933081938030202</v>
      </c>
      <c r="DD5" s="5">
        <v>9.3053898058279195E-5</v>
      </c>
      <c r="DE5" s="17">
        <v>9.2189648682462799</v>
      </c>
      <c r="DF5" s="5">
        <v>1.5497556130227001E-6</v>
      </c>
      <c r="DG5" s="17">
        <v>88.591456206176204</v>
      </c>
      <c r="DH5" s="17">
        <v>61.284269121624497</v>
      </c>
      <c r="DI5" s="17">
        <v>1.63157065614069</v>
      </c>
      <c r="DJ5" s="17">
        <v>0</v>
      </c>
      <c r="DK5" s="17">
        <v>0</v>
      </c>
      <c r="DL5" s="17">
        <v>6.8815338505295101</v>
      </c>
      <c r="DM5" s="17">
        <v>8.2863352765118492</v>
      </c>
      <c r="DN5" s="17">
        <v>1.0035244939975199E-4</v>
      </c>
      <c r="DO5" s="17">
        <v>523.38380849551095</v>
      </c>
      <c r="DP5" s="17">
        <v>5.0765425109773004</v>
      </c>
      <c r="DQ5" s="17">
        <v>6.2547941828434599</v>
      </c>
      <c r="DS5" s="25">
        <f t="shared" si="0"/>
        <v>7.9999977992462005E-3</v>
      </c>
      <c r="DT5" s="94">
        <f t="shared" si="1"/>
        <v>1.0397446590025365</v>
      </c>
      <c r="DU5" s="40">
        <f t="shared" si="2"/>
        <v>6.4481753178397236E-5</v>
      </c>
      <c r="DV5" s="40"/>
      <c r="DW5" s="40">
        <f t="shared" si="3"/>
        <v>6.4523901438445704E-5</v>
      </c>
      <c r="DX5" s="40">
        <f t="shared" si="4"/>
        <v>6.4458373589811212E-5</v>
      </c>
      <c r="DY5" s="40">
        <f t="shared" si="5"/>
        <v>6.441564316971238E-5</v>
      </c>
      <c r="DZ5" s="40">
        <f t="shared" si="6"/>
        <v>6.4949975102968671E-5</v>
      </c>
      <c r="EA5" s="40">
        <f t="shared" si="7"/>
        <v>6.4478057496495468E-5</v>
      </c>
      <c r="EB5" s="40">
        <f t="shared" si="8"/>
        <v>6.4333334171565469E-5</v>
      </c>
      <c r="EC5" s="40">
        <f t="shared" si="9"/>
        <v>6.468505016995987E-5</v>
      </c>
      <c r="ED5" s="40">
        <f t="shared" si="10"/>
        <v>6.3807642272797305E-5</v>
      </c>
      <c r="EE5" s="40">
        <f t="shared" si="11"/>
        <v>6.4332635157256956E-5</v>
      </c>
      <c r="EF5" s="40">
        <f t="shared" si="12"/>
        <v>6.4914606043083267E-5</v>
      </c>
      <c r="EG5" s="40">
        <f t="shared" si="13"/>
        <v>6.4581843434473953E-5</v>
      </c>
      <c r="EH5" s="40">
        <f t="shared" si="14"/>
        <v>6.7263973503742364E-5</v>
      </c>
      <c r="EI5" s="40">
        <f t="shared" si="15"/>
        <v>0.33357343294933756</v>
      </c>
      <c r="EJ5" s="40">
        <f t="shared" si="16"/>
        <v>6.4686470503436651E-5</v>
      </c>
      <c r="EK5" s="40">
        <f t="shared" si="17"/>
        <v>6.4369698408121951E-5</v>
      </c>
      <c r="EL5" s="40">
        <f t="shared" si="18"/>
        <v>6.3859834394584228E-5</v>
      </c>
      <c r="EM5" s="40">
        <f t="shared" si="19"/>
        <v>7.2393727610013659E-5</v>
      </c>
      <c r="EN5" s="40">
        <f t="shared" si="20"/>
        <v>6.600061411867752E-5</v>
      </c>
      <c r="EO5" s="40">
        <f t="shared" si="21"/>
        <v>6.5173719368661693E-5</v>
      </c>
      <c r="EP5" s="40">
        <f t="shared" si="22"/>
        <v>6.5134653316827507E-5</v>
      </c>
      <c r="EQ5" s="40">
        <f t="shared" si="23"/>
        <v>6.424743056042474E-5</v>
      </c>
      <c r="ER5" s="40">
        <f t="shared" si="24"/>
        <v>6.4347800221815297E-5</v>
      </c>
      <c r="ES5" s="40">
        <f t="shared" si="25"/>
        <v>6.4246701099235153E-5</v>
      </c>
      <c r="ET5" s="40">
        <f t="shared" si="26"/>
        <v>6.438970530764601E-5</v>
      </c>
      <c r="EU5" s="40">
        <f t="shared" si="27"/>
        <v>6.3991664131867357E-5</v>
      </c>
      <c r="EV5" s="40">
        <f t="shared" si="28"/>
        <v>6.2937692850375539E-5</v>
      </c>
      <c r="EW5" s="40">
        <f t="shared" si="29"/>
        <v>0</v>
      </c>
    </row>
    <row r="6" spans="1:153" x14ac:dyDescent="0.3">
      <c r="A6" s="17" t="s">
        <v>173</v>
      </c>
      <c r="B6" s="17">
        <v>32901.431864999999</v>
      </c>
      <c r="C6" s="17"/>
      <c r="D6" s="17">
        <v>5503.8546296000004</v>
      </c>
      <c r="E6" s="17">
        <v>692.07805533999999</v>
      </c>
      <c r="F6" s="17">
        <v>587.96452899999997</v>
      </c>
      <c r="G6" s="17">
        <v>642.71439303</v>
      </c>
      <c r="H6" s="17">
        <v>4038.6146281000001</v>
      </c>
      <c r="I6" s="17">
        <v>91.138711189000006</v>
      </c>
      <c r="J6" s="17">
        <v>51.546648933</v>
      </c>
      <c r="K6" s="17">
        <v>45.111859510999999</v>
      </c>
      <c r="L6" s="17">
        <v>37.791818057</v>
      </c>
      <c r="M6" s="17">
        <v>264.81667153000001</v>
      </c>
      <c r="N6" s="17">
        <v>19.737948074999998</v>
      </c>
      <c r="O6" s="17">
        <v>37.884118944000001</v>
      </c>
      <c r="P6" s="17">
        <v>40.816164262999997</v>
      </c>
      <c r="Q6" s="17">
        <v>38.744142916999998</v>
      </c>
      <c r="R6" s="17">
        <v>23.640630423000001</v>
      </c>
      <c r="S6" s="17">
        <v>1.0641686457999999</v>
      </c>
      <c r="T6" s="17">
        <v>7.3079510000000005E-4</v>
      </c>
      <c r="U6" s="17">
        <v>9.5376129099999998E-2</v>
      </c>
      <c r="V6" s="17">
        <v>6.9754174200000005E-2</v>
      </c>
      <c r="W6" s="17">
        <v>6.6804467863000001</v>
      </c>
      <c r="X6" s="17">
        <v>3.1077969685000002</v>
      </c>
      <c r="Y6" s="17">
        <v>3.0113912365000002</v>
      </c>
      <c r="Z6" s="17">
        <v>7.2284879273999998</v>
      </c>
      <c r="AA6" s="17">
        <v>1.7030956713000001</v>
      </c>
      <c r="AB6" s="17">
        <v>7.3126432147999996</v>
      </c>
      <c r="AC6" s="17">
        <v>3.1582671700000002E-2</v>
      </c>
      <c r="AD6" s="5">
        <v>1.16399E-9</v>
      </c>
      <c r="AF6" s="17" t="s">
        <v>173</v>
      </c>
      <c r="AG6" s="17">
        <v>0</v>
      </c>
      <c r="AH6" s="17">
        <v>12.164561458248601</v>
      </c>
      <c r="AI6" s="17">
        <v>51.550788633550702</v>
      </c>
      <c r="AJ6" s="17">
        <v>91.146033872482207</v>
      </c>
      <c r="AK6" s="17">
        <v>91.146033872482207</v>
      </c>
      <c r="AL6" s="17">
        <v>39.089613549692601</v>
      </c>
      <c r="AM6" s="17">
        <v>0</v>
      </c>
      <c r="AN6" s="17">
        <v>45.115545301353798</v>
      </c>
      <c r="AO6" s="17">
        <v>3.1585343365338699E-2</v>
      </c>
      <c r="AP6" s="17">
        <v>37.794858586764299</v>
      </c>
      <c r="AQ6" s="17">
        <v>1.3207334191413</v>
      </c>
      <c r="AR6" s="17">
        <v>32904.178559583699</v>
      </c>
      <c r="AS6" s="17">
        <v>9.6413140059679006E-2</v>
      </c>
      <c r="AT6" s="17">
        <v>2.32256141506087</v>
      </c>
      <c r="AU6" s="17">
        <v>0.14789757386155999</v>
      </c>
      <c r="AV6" s="17">
        <v>3.43625598980472E-3</v>
      </c>
      <c r="AW6" s="17">
        <v>0.52884030054784803</v>
      </c>
      <c r="AX6" s="17">
        <v>8.8842817915540905E-3</v>
      </c>
      <c r="AY6" s="17">
        <v>513.69174675625095</v>
      </c>
      <c r="AZ6" s="17">
        <v>17.518800283515201</v>
      </c>
      <c r="BA6" s="17">
        <v>131.783260335123</v>
      </c>
      <c r="BB6" s="17">
        <v>7.22908468056632</v>
      </c>
      <c r="BC6" s="17">
        <v>0</v>
      </c>
      <c r="BD6" s="17">
        <v>0</v>
      </c>
      <c r="BE6" s="17">
        <v>264.83798063849298</v>
      </c>
      <c r="BF6" s="17">
        <v>264.83798063849298</v>
      </c>
      <c r="BG6" s="17">
        <v>60.074292155302601</v>
      </c>
      <c r="BH6" s="17">
        <v>0</v>
      </c>
      <c r="BI6" s="17">
        <v>1.7032411544966499</v>
      </c>
      <c r="BJ6" s="5">
        <v>4.6563320640222198E-10</v>
      </c>
      <c r="BK6" s="5">
        <v>5.8204698053869895E-10</v>
      </c>
      <c r="BL6" s="17">
        <v>44.034110504681998</v>
      </c>
      <c r="BM6" s="17">
        <v>24.040501421482801</v>
      </c>
      <c r="BN6" s="17">
        <v>5.1487059832575802E-2</v>
      </c>
      <c r="BO6" s="17">
        <v>0</v>
      </c>
      <c r="BP6" s="17">
        <v>587.99183103514702</v>
      </c>
      <c r="BQ6" s="17">
        <v>0.215428066196096</v>
      </c>
      <c r="BR6" s="17">
        <v>5.1323052430320102</v>
      </c>
      <c r="BS6" s="17">
        <v>14.607333915794401</v>
      </c>
      <c r="BT6" s="17">
        <v>37.887277095808798</v>
      </c>
      <c r="BU6" s="17">
        <v>49.730018624171898</v>
      </c>
      <c r="BV6" s="17">
        <v>62.448316748785402</v>
      </c>
      <c r="BW6" s="17">
        <v>3859.5650021737501</v>
      </c>
      <c r="BX6" s="17">
        <v>4953.85440200025</v>
      </c>
      <c r="BY6" s="17">
        <v>506.39421355421399</v>
      </c>
      <c r="BZ6" s="17">
        <v>5504.2827260591503</v>
      </c>
      <c r="CA6" s="5">
        <v>4.2374895282050898E-5</v>
      </c>
      <c r="CB6" s="17">
        <v>235.52104782849199</v>
      </c>
      <c r="CC6" s="17">
        <v>0</v>
      </c>
      <c r="CD6" s="17">
        <v>1.06425956426682</v>
      </c>
      <c r="CE6" s="17">
        <v>7.3084869597304599E-4</v>
      </c>
      <c r="CF6" s="17">
        <v>9.53845328006966E-2</v>
      </c>
      <c r="CG6" s="17">
        <v>6.9760035035632204E-2</v>
      </c>
      <c r="CH6" s="17">
        <v>6.6809971847726697</v>
      </c>
      <c r="CI6" s="17">
        <v>1.8116059850625801E-3</v>
      </c>
      <c r="CJ6" s="17">
        <v>936.53152880174196</v>
      </c>
      <c r="CK6" s="17">
        <v>1.8506040883843899E-2</v>
      </c>
      <c r="CL6" s="17">
        <v>1.1323134232355E-2</v>
      </c>
      <c r="CM6" s="17">
        <v>42.037852470003301</v>
      </c>
      <c r="CN6" s="17">
        <v>1.06773072265094E-2</v>
      </c>
      <c r="CO6" s="17">
        <v>0</v>
      </c>
      <c r="CP6" s="5">
        <v>1.16408450316087E-10</v>
      </c>
      <c r="CQ6" s="17">
        <v>5.6925134368403301</v>
      </c>
      <c r="CR6" s="17">
        <v>692.136496366693</v>
      </c>
      <c r="CS6" s="17">
        <v>588.01406902221595</v>
      </c>
      <c r="CT6" s="17">
        <v>104.122427344477</v>
      </c>
      <c r="CU6" s="17">
        <v>2.2578745976179002</v>
      </c>
      <c r="CV6" s="17">
        <v>0</v>
      </c>
      <c r="CW6" s="17">
        <v>285.77197204594398</v>
      </c>
      <c r="CX6" s="17">
        <v>9.2672749064303308E-3</v>
      </c>
      <c r="CY6" s="17">
        <v>0.61410024225995796</v>
      </c>
      <c r="CZ6" s="17">
        <v>10.4802480948207</v>
      </c>
      <c r="DA6" s="17">
        <v>3.9833081070553403E-2</v>
      </c>
      <c r="DB6" s="17">
        <v>200.930533187056</v>
      </c>
      <c r="DC6" s="17">
        <v>2.5720666692959702</v>
      </c>
      <c r="DD6" s="17">
        <v>1.26133967108032E-2</v>
      </c>
      <c r="DE6" s="17">
        <v>40.124662748391899</v>
      </c>
      <c r="DF6" s="17">
        <v>2.8035826507823597E-4</v>
      </c>
      <c r="DG6" s="17">
        <v>642.76514955428001</v>
      </c>
      <c r="DH6" s="17">
        <v>470.30730616265498</v>
      </c>
      <c r="DI6" s="17">
        <v>7.3132347817313397</v>
      </c>
      <c r="DJ6" s="17">
        <v>0</v>
      </c>
      <c r="DK6" s="17">
        <v>0</v>
      </c>
      <c r="DL6" s="17">
        <v>54.7879152004639</v>
      </c>
      <c r="DM6" s="17">
        <v>38.747385962465003</v>
      </c>
      <c r="DN6" s="17">
        <v>1.29163251650654E-2</v>
      </c>
      <c r="DO6" s="17">
        <v>4038.93028788945</v>
      </c>
      <c r="DP6" s="17">
        <v>23.642601342299699</v>
      </c>
      <c r="DQ6" s="17">
        <v>50.572330381218002</v>
      </c>
      <c r="DS6" s="25">
        <f t="shared" si="0"/>
        <v>7.9999725116243602E-3</v>
      </c>
      <c r="DT6" s="94">
        <f t="shared" si="1"/>
        <v>0.95559089339731396</v>
      </c>
      <c r="DU6" s="40">
        <f t="shared" si="2"/>
        <v>8.3482524255193115E-5</v>
      </c>
      <c r="DV6" s="40"/>
      <c r="DW6" s="40">
        <f t="shared" si="3"/>
        <v>7.7781207528180736E-5</v>
      </c>
      <c r="DX6" s="40">
        <f t="shared" si="4"/>
        <v>8.4442825837459902E-5</v>
      </c>
      <c r="DY6" s="40">
        <f t="shared" si="5"/>
        <v>8.425682124096087E-5</v>
      </c>
      <c r="DZ6" s="40">
        <f t="shared" si="6"/>
        <v>7.8972129503328473E-5</v>
      </c>
      <c r="EA6" s="40">
        <f t="shared" si="7"/>
        <v>7.8160413537256654E-5</v>
      </c>
      <c r="EB6" s="40">
        <f t="shared" si="8"/>
        <v>8.0346577065538955E-5</v>
      </c>
      <c r="EC6" s="40">
        <f t="shared" si="9"/>
        <v>8.0309789993971979E-5</v>
      </c>
      <c r="ED6" s="40">
        <f t="shared" si="10"/>
        <v>8.1703356805775152E-5</v>
      </c>
      <c r="EE6" s="40">
        <f t="shared" si="11"/>
        <v>8.0454710056887568E-5</v>
      </c>
      <c r="EF6" s="40">
        <f t="shared" si="12"/>
        <v>8.0467397954427861E-5</v>
      </c>
      <c r="EG6" s="40">
        <f t="shared" si="13"/>
        <v>8.5676779571308058E-5</v>
      </c>
      <c r="EH6" s="40">
        <f t="shared" si="14"/>
        <v>8.3363475166622759E-5</v>
      </c>
      <c r="EI6" s="40">
        <f t="shared" si="15"/>
        <v>0.52998984290630735</v>
      </c>
      <c r="EJ6" s="40">
        <f t="shared" si="16"/>
        <v>8.3704147797329453E-5</v>
      </c>
      <c r="EK6" s="40">
        <f t="shared" si="17"/>
        <v>8.336999751834945E-5</v>
      </c>
      <c r="EL6" s="40">
        <f t="shared" si="18"/>
        <v>8.5436145087444364E-5</v>
      </c>
      <c r="EM6" s="40">
        <f t="shared" si="19"/>
        <v>7.3339261642484924E-5</v>
      </c>
      <c r="EN6" s="40">
        <f t="shared" si="20"/>
        <v>8.8111152925811212E-5</v>
      </c>
      <c r="EO6" s="40">
        <f t="shared" si="21"/>
        <v>8.4021289039914494E-5</v>
      </c>
      <c r="EP6" s="40">
        <f t="shared" si="22"/>
        <v>8.2389470386668351E-5</v>
      </c>
      <c r="EQ6" s="40">
        <f t="shared" si="23"/>
        <v>7.5937654135034864E-5</v>
      </c>
      <c r="ER6" s="40">
        <f t="shared" si="24"/>
        <v>7.5908685947601162E-5</v>
      </c>
      <c r="ES6" s="40">
        <f t="shared" si="25"/>
        <v>8.2555739500956142E-5</v>
      </c>
      <c r="ET6" s="40">
        <f t="shared" si="26"/>
        <v>8.5422797498401962E-5</v>
      </c>
      <c r="EU6" s="40">
        <f t="shared" si="27"/>
        <v>8.0896457541212511E-5</v>
      </c>
      <c r="EV6" s="40">
        <f t="shared" si="28"/>
        <v>8.4592759095062896E-5</v>
      </c>
      <c r="EW6" s="40">
        <f t="shared" si="29"/>
        <v>8.4740639531135818E-5</v>
      </c>
    </row>
    <row r="7" spans="1:153" x14ac:dyDescent="0.3">
      <c r="A7" s="17" t="s">
        <v>174</v>
      </c>
      <c r="B7" s="17">
        <v>10324.078186999999</v>
      </c>
      <c r="C7" s="17"/>
      <c r="D7" s="17">
        <v>3536.3753535999999</v>
      </c>
      <c r="E7" s="17">
        <v>275.03375602</v>
      </c>
      <c r="F7" s="17">
        <v>250.44314213000001</v>
      </c>
      <c r="G7" s="17">
        <v>384.36301708000002</v>
      </c>
      <c r="H7" s="17">
        <v>2085.1459625000002</v>
      </c>
      <c r="I7" s="17">
        <v>62.460536781000002</v>
      </c>
      <c r="J7" s="17">
        <v>35.661656626000003</v>
      </c>
      <c r="K7" s="17">
        <v>26.445283524000001</v>
      </c>
      <c r="L7" s="17">
        <v>25.026205235999999</v>
      </c>
      <c r="M7" s="17">
        <v>180.42672192000001</v>
      </c>
      <c r="N7" s="17">
        <v>3.9809655254999998</v>
      </c>
      <c r="O7" s="17">
        <v>26.262206578000001</v>
      </c>
      <c r="P7" s="17">
        <v>13.915655277999999</v>
      </c>
      <c r="Q7" s="17">
        <v>14.443942011000001</v>
      </c>
      <c r="R7" s="17">
        <v>9.3936288083000008</v>
      </c>
      <c r="S7" s="17">
        <v>0.21874204010000001</v>
      </c>
      <c r="T7" s="17">
        <v>2.1382150000000001E-4</v>
      </c>
      <c r="U7" s="17">
        <v>1.9693992600000002E-2</v>
      </c>
      <c r="V7" s="17">
        <v>1.4389680700000001E-2</v>
      </c>
      <c r="W7" s="17">
        <v>3.4807010397</v>
      </c>
      <c r="X7" s="17">
        <v>0.9993155091</v>
      </c>
      <c r="Y7" s="17">
        <v>0.96581393360000001</v>
      </c>
      <c r="Z7" s="17">
        <v>3.2529420954999999</v>
      </c>
      <c r="AA7" s="17">
        <v>0.34347347690000002</v>
      </c>
      <c r="AB7" s="17">
        <v>4.6626878381000001</v>
      </c>
      <c r="AC7" s="17">
        <v>6.4997971999999999E-3</v>
      </c>
      <c r="AF7" s="17" t="s">
        <v>174</v>
      </c>
      <c r="AG7" s="17">
        <v>0</v>
      </c>
      <c r="AH7" s="17">
        <v>6.2991620464505402</v>
      </c>
      <c r="AI7" s="17">
        <v>35.666347743291198</v>
      </c>
      <c r="AJ7" s="17">
        <v>62.468733493587301</v>
      </c>
      <c r="AK7" s="17">
        <v>62.468733493587301</v>
      </c>
      <c r="AL7" s="17">
        <v>20.057686214330499</v>
      </c>
      <c r="AM7" s="17">
        <v>0</v>
      </c>
      <c r="AN7" s="17">
        <v>26.448768186720901</v>
      </c>
      <c r="AO7" s="17">
        <v>6.5006517175320603E-3</v>
      </c>
      <c r="AP7" s="17">
        <v>25.029494665987301</v>
      </c>
      <c r="AQ7" s="17">
        <v>0.619910601797514</v>
      </c>
      <c r="AR7" s="17">
        <v>10325.435207276099</v>
      </c>
      <c r="AS7" s="17">
        <v>3.3505939275054103E-2</v>
      </c>
      <c r="AT7" s="17">
        <v>0.74493359980268503</v>
      </c>
      <c r="AU7" s="17">
        <v>4.7436372213958501E-2</v>
      </c>
      <c r="AV7" s="17">
        <v>1.1021388072212301E-3</v>
      </c>
      <c r="AW7" s="17">
        <v>0.169619233417108</v>
      </c>
      <c r="AX7" s="17">
        <v>2.8495249386167E-3</v>
      </c>
      <c r="AY7" s="17">
        <v>265.81176572476397</v>
      </c>
      <c r="AZ7" s="17">
        <v>9.0545516867031193</v>
      </c>
      <c r="BA7" s="17">
        <v>68.129703710548199</v>
      </c>
      <c r="BB7" s="17">
        <v>3.2533662308253302</v>
      </c>
      <c r="BC7" s="17">
        <v>0</v>
      </c>
      <c r="BD7" s="17">
        <v>0</v>
      </c>
      <c r="BE7" s="17">
        <v>180.45046180773701</v>
      </c>
      <c r="BF7" s="17">
        <v>180.45046180773701</v>
      </c>
      <c r="BG7" s="17">
        <v>31.0876601685253</v>
      </c>
      <c r="BH7" s="17">
        <v>0</v>
      </c>
      <c r="BI7" s="17">
        <v>0.34351843118188102</v>
      </c>
      <c r="BJ7" s="17">
        <v>0</v>
      </c>
      <c r="BK7" s="17">
        <v>0</v>
      </c>
      <c r="BL7" s="17">
        <v>28.294724882045401</v>
      </c>
      <c r="BM7" s="17">
        <v>12.361578440028801</v>
      </c>
      <c r="BN7" s="17">
        <v>2.4169606985978299E-2</v>
      </c>
      <c r="BO7" s="17">
        <v>0</v>
      </c>
      <c r="BP7" s="17">
        <v>303.46337351674299</v>
      </c>
      <c r="BQ7" s="17">
        <v>8.1770412484716198E-2</v>
      </c>
      <c r="BR7" s="17">
        <v>1.03518692417753</v>
      </c>
      <c r="BS7" s="17">
        <v>2.9463024951911598</v>
      </c>
      <c r="BT7" s="17">
        <v>26.265741615547601</v>
      </c>
      <c r="BU7" s="17">
        <v>25.734990621238602</v>
      </c>
      <c r="BV7" s="17">
        <v>25.117468179187998</v>
      </c>
      <c r="BW7" s="17">
        <v>2054.3311045318201</v>
      </c>
      <c r="BX7" s="17">
        <v>3183.1558818058202</v>
      </c>
      <c r="BY7" s="17">
        <v>325.38930237293999</v>
      </c>
      <c r="BZ7" s="17">
        <v>3536.83990906081</v>
      </c>
      <c r="CA7" s="5">
        <v>1.6084328353744501E-5</v>
      </c>
      <c r="CB7" s="17">
        <v>121.84562211407101</v>
      </c>
      <c r="CC7" s="17">
        <v>0</v>
      </c>
      <c r="CD7" s="17">
        <v>0.21877083053289001</v>
      </c>
      <c r="CE7" s="17">
        <v>2.1384886683659899E-4</v>
      </c>
      <c r="CF7" s="17">
        <v>1.9696496169120899E-2</v>
      </c>
      <c r="CG7" s="17">
        <v>1.43915743519436E-2</v>
      </c>
      <c r="CH7" s="17">
        <v>3.4811590837238202</v>
      </c>
      <c r="CI7" s="17">
        <v>5.8104992665222602E-4</v>
      </c>
      <c r="CJ7" s="17">
        <v>482.77059864491599</v>
      </c>
      <c r="CK7" s="17">
        <v>6.0776887747813297E-3</v>
      </c>
      <c r="CL7" s="17">
        <v>3.6316796194822399E-3</v>
      </c>
      <c r="CM7" s="17">
        <v>17.789388308448601</v>
      </c>
      <c r="CN7" s="17">
        <v>3.4719549070156498E-3</v>
      </c>
      <c r="CO7" s="17">
        <v>0</v>
      </c>
      <c r="CP7" s="17">
        <v>0</v>
      </c>
      <c r="CQ7" s="17">
        <v>2.4256112810617401</v>
      </c>
      <c r="CR7" s="17">
        <v>275.06988624536399</v>
      </c>
      <c r="CS7" s="17">
        <v>250.47604127074499</v>
      </c>
      <c r="CT7" s="17">
        <v>24.593844974619198</v>
      </c>
      <c r="CU7" s="17">
        <v>0.96200162432138903</v>
      </c>
      <c r="CV7" s="17">
        <v>0</v>
      </c>
      <c r="CW7" s="17">
        <v>121.849646789023</v>
      </c>
      <c r="CX7" s="17">
        <v>2.97236729360714E-3</v>
      </c>
      <c r="CY7" s="17">
        <v>0.253313024460391</v>
      </c>
      <c r="CZ7" s="17">
        <v>4.4617006999784996</v>
      </c>
      <c r="DA7" s="17">
        <v>1.3107630566146901E-2</v>
      </c>
      <c r="DB7" s="17">
        <v>85.6132705064568</v>
      </c>
      <c r="DC7" s="17">
        <v>1.33189142808698</v>
      </c>
      <c r="DD7" s="17">
        <v>4.6149143619217603E-3</v>
      </c>
      <c r="DE7" s="17">
        <v>17.086561832592</v>
      </c>
      <c r="DF7" s="5">
        <v>8.9918952897920403E-5</v>
      </c>
      <c r="DG7" s="17">
        <v>384.41356841037702</v>
      </c>
      <c r="DH7" s="17">
        <v>242.86178286606801</v>
      </c>
      <c r="DI7" s="17">
        <v>4.6633001681222499</v>
      </c>
      <c r="DJ7" s="17">
        <v>0</v>
      </c>
      <c r="DK7" s="17">
        <v>0</v>
      </c>
      <c r="DL7" s="17">
        <v>28.180200307575301</v>
      </c>
      <c r="DM7" s="17">
        <v>14.4458324493317</v>
      </c>
      <c r="DN7" s="17">
        <v>4.9026463582378197E-3</v>
      </c>
      <c r="DO7" s="17">
        <v>2085.4199753325902</v>
      </c>
      <c r="DP7" s="17">
        <v>9.3948613199450595</v>
      </c>
      <c r="DQ7" s="17">
        <v>25.990618530638599</v>
      </c>
      <c r="DS7" s="25">
        <f t="shared" si="0"/>
        <v>8.0000015860369894E-3</v>
      </c>
      <c r="DT7" s="94">
        <f t="shared" si="1"/>
        <v>0.98509227341806205</v>
      </c>
      <c r="DU7" s="40">
        <f t="shared" si="2"/>
        <v>1.3144227034322337E-4</v>
      </c>
      <c r="DV7" s="40"/>
      <c r="DW7" s="40">
        <f t="shared" si="3"/>
        <v>1.3136486214257418E-4</v>
      </c>
      <c r="DX7" s="40">
        <f t="shared" si="4"/>
        <v>1.3136651255769217E-4</v>
      </c>
      <c r="DY7" s="40">
        <f t="shared" si="5"/>
        <v>1.3136371179968737E-4</v>
      </c>
      <c r="DZ7" s="40">
        <f t="shared" si="6"/>
        <v>1.3151975640383437E-4</v>
      </c>
      <c r="EA7" s="40">
        <f t="shared" si="7"/>
        <v>1.3141182320945574E-4</v>
      </c>
      <c r="EB7" s="40">
        <f t="shared" si="8"/>
        <v>1.3123026169369447E-4</v>
      </c>
      <c r="EC7" s="40">
        <f t="shared" si="9"/>
        <v>1.3154513096216017E-4</v>
      </c>
      <c r="ED7" s="40">
        <f t="shared" si="10"/>
        <v>1.3176877902398715E-4</v>
      </c>
      <c r="EE7" s="40">
        <f t="shared" si="11"/>
        <v>1.3143942344761076E-4</v>
      </c>
      <c r="EF7" s="40">
        <f t="shared" si="12"/>
        <v>1.3157634015838524E-4</v>
      </c>
      <c r="EG7" s="40">
        <f t="shared" si="13"/>
        <v>1.3159969995575545E-4</v>
      </c>
      <c r="EH7" s="40">
        <f t="shared" si="14"/>
        <v>1.3460550381022839E-4</v>
      </c>
      <c r="EI7" s="40">
        <f t="shared" si="15"/>
        <v>0.80497918907904698</v>
      </c>
      <c r="EJ7" s="40">
        <f t="shared" si="16"/>
        <v>1.3088105243427571E-4</v>
      </c>
      <c r="EK7" s="40">
        <f t="shared" si="17"/>
        <v>1.3120719055554388E-4</v>
      </c>
      <c r="EL7" s="40">
        <f t="shared" si="18"/>
        <v>1.3161819683514225E-4</v>
      </c>
      <c r="EM7" s="40">
        <f t="shared" si="19"/>
        <v>1.2798917133676816E-4</v>
      </c>
      <c r="EN7" s="40">
        <f t="shared" si="20"/>
        <v>1.2712349251604594E-4</v>
      </c>
      <c r="EO7" s="40">
        <f t="shared" si="21"/>
        <v>1.315979126346521E-4</v>
      </c>
      <c r="EP7" s="40">
        <f t="shared" si="22"/>
        <v>1.3159533628308767E-4</v>
      </c>
      <c r="EQ7" s="40">
        <f t="shared" si="23"/>
        <v>1.3138928941647344E-4</v>
      </c>
      <c r="ER7" s="40">
        <f t="shared" si="24"/>
        <v>1.3142860666369113E-4</v>
      </c>
      <c r="ES7" s="40">
        <f t="shared" si="25"/>
        <v>1.3038514454868043E-4</v>
      </c>
      <c r="ET7" s="40">
        <f t="shared" si="26"/>
        <v>1.3088137776091693E-4</v>
      </c>
      <c r="EU7" s="40">
        <f t="shared" si="27"/>
        <v>1.3132554516009072E-4</v>
      </c>
      <c r="EV7" s="40">
        <f t="shared" si="28"/>
        <v>1.3146833751372962E-4</v>
      </c>
      <c r="EW7" s="40">
        <f t="shared" si="29"/>
        <v>0</v>
      </c>
    </row>
    <row r="8" spans="1:153" x14ac:dyDescent="0.3">
      <c r="A8" s="17" t="s">
        <v>175</v>
      </c>
      <c r="B8" s="17">
        <v>1702.7175898</v>
      </c>
      <c r="C8" s="17"/>
      <c r="D8" s="17">
        <v>174.23926760000001</v>
      </c>
      <c r="E8" s="17">
        <v>37.934930823999998</v>
      </c>
      <c r="F8" s="17">
        <v>30.364867638</v>
      </c>
      <c r="G8" s="17">
        <v>20.948035811</v>
      </c>
      <c r="H8" s="17">
        <v>122.11741725</v>
      </c>
      <c r="I8" s="17">
        <v>2.9777343188000001</v>
      </c>
      <c r="J8" s="17">
        <v>1.6526377377000001</v>
      </c>
      <c r="K8" s="17">
        <v>1.8725789609000001</v>
      </c>
      <c r="L8" s="17">
        <v>1.3112751916000001</v>
      </c>
      <c r="M8" s="17">
        <v>8.7468661512000008</v>
      </c>
      <c r="N8" s="17">
        <v>1.4940113589999999</v>
      </c>
      <c r="O8" s="17">
        <v>1.2099095347</v>
      </c>
      <c r="P8" s="17">
        <v>2.5671335126999999</v>
      </c>
      <c r="Q8" s="17">
        <v>2.3454487724000002</v>
      </c>
      <c r="R8" s="17">
        <v>1.3793895855</v>
      </c>
      <c r="S8" s="17">
        <v>7.9368938E-2</v>
      </c>
      <c r="T8" s="17">
        <v>1.62786E-5</v>
      </c>
      <c r="U8" s="17">
        <v>7.0475451000000001E-3</v>
      </c>
      <c r="V8" s="17">
        <v>5.1642698000000003E-3</v>
      </c>
      <c r="W8" s="17">
        <v>0.31414659010000001</v>
      </c>
      <c r="X8" s="17">
        <v>9.99538752E-2</v>
      </c>
      <c r="Y8" s="17">
        <v>9.6797442600000005E-2</v>
      </c>
      <c r="Z8" s="17">
        <v>0.38732734149999998</v>
      </c>
      <c r="AA8" s="17">
        <v>0.12890161089999999</v>
      </c>
      <c r="AB8" s="17">
        <v>0.26973513040000002</v>
      </c>
      <c r="AC8" s="17">
        <v>2.3443223999999999E-3</v>
      </c>
      <c r="AF8" s="17" t="s">
        <v>175</v>
      </c>
      <c r="AG8" s="17">
        <v>0</v>
      </c>
      <c r="AH8" s="17">
        <v>0.36712422814610002</v>
      </c>
      <c r="AI8" s="17">
        <v>1.6527242095579899</v>
      </c>
      <c r="AJ8" s="17">
        <v>2.9778910153982001</v>
      </c>
      <c r="AK8" s="17">
        <v>2.9778910153982001</v>
      </c>
      <c r="AL8" s="17">
        <v>1.18222941614444</v>
      </c>
      <c r="AM8" s="17">
        <v>0</v>
      </c>
      <c r="AN8" s="17">
        <v>1.872678745055</v>
      </c>
      <c r="AO8" s="17">
        <v>2.3444324605750699E-3</v>
      </c>
      <c r="AP8" s="17">
        <v>1.3113449561896999</v>
      </c>
      <c r="AQ8" s="17">
        <v>4.4457678221601099E-2</v>
      </c>
      <c r="AR8" s="17">
        <v>1702.8077814337701</v>
      </c>
      <c r="AS8" s="17">
        <v>3.1565958476165198E-3</v>
      </c>
      <c r="AT8" s="17">
        <v>7.4654107300054506E-2</v>
      </c>
      <c r="AU8" s="17">
        <v>4.7538830699802104E-3</v>
      </c>
      <c r="AV8" s="17">
        <v>1.1045217445284E-4</v>
      </c>
      <c r="AW8" s="17">
        <v>1.6998534543780999E-2</v>
      </c>
      <c r="AX8" s="17">
        <v>2.8556711139403698E-4</v>
      </c>
      <c r="AY8" s="17">
        <v>15.5120598663344</v>
      </c>
      <c r="AZ8" s="17">
        <v>0.52994959953752496</v>
      </c>
      <c r="BA8" s="17">
        <v>3.98258599738223</v>
      </c>
      <c r="BB8" s="17">
        <v>0.38734782020271502</v>
      </c>
      <c r="BC8" s="17">
        <v>0</v>
      </c>
      <c r="BD8" s="17">
        <v>0</v>
      </c>
      <c r="BE8" s="17">
        <v>8.7473306980730499</v>
      </c>
      <c r="BF8" s="17">
        <v>8.7473306980730499</v>
      </c>
      <c r="BG8" s="17">
        <v>1.8133115191714999</v>
      </c>
      <c r="BH8" s="17">
        <v>0</v>
      </c>
      <c r="BI8" s="17">
        <v>0.12890827518725501</v>
      </c>
      <c r="BJ8" s="17">
        <v>0</v>
      </c>
      <c r="BK8" s="17">
        <v>0</v>
      </c>
      <c r="BL8" s="17">
        <v>1.3939879449505801</v>
      </c>
      <c r="BM8" s="17">
        <v>0.73152774402100995</v>
      </c>
      <c r="BN8" s="17">
        <v>1.7333567438625201E-3</v>
      </c>
      <c r="BO8" s="17">
        <v>0</v>
      </c>
      <c r="BP8" s="17">
        <v>17.762306815740398</v>
      </c>
      <c r="BQ8" s="17">
        <v>6.9081013213027004E-3</v>
      </c>
      <c r="BR8" s="17">
        <v>0.38846359011667903</v>
      </c>
      <c r="BS8" s="17">
        <v>1.1056271278735801</v>
      </c>
      <c r="BT8" s="17">
        <v>1.20997774054731</v>
      </c>
      <c r="BU8" s="17">
        <v>1.5010693866201399</v>
      </c>
      <c r="BV8" s="17">
        <v>3.22002018761619</v>
      </c>
      <c r="BW8" s="17">
        <v>119.593890342102</v>
      </c>
      <c r="BX8" s="17">
        <v>156.823688611032</v>
      </c>
      <c r="BY8" s="17">
        <v>16.030869416050699</v>
      </c>
      <c r="BZ8" s="17">
        <v>174.24854597203401</v>
      </c>
      <c r="CA8" s="5">
        <v>1.3588471595430001E-6</v>
      </c>
      <c r="CB8" s="17">
        <v>7.1134951538109599</v>
      </c>
      <c r="CC8" s="17">
        <v>0</v>
      </c>
      <c r="CD8" s="17">
        <v>7.9373038130039597E-2</v>
      </c>
      <c r="CE8" s="5">
        <v>1.62795536864917E-5</v>
      </c>
      <c r="CF8" s="17">
        <v>7.0478921763477099E-3</v>
      </c>
      <c r="CG8" s="17">
        <v>5.1645704432943598E-3</v>
      </c>
      <c r="CH8" s="17">
        <v>0.314162798503061</v>
      </c>
      <c r="CI8" s="5">
        <v>5.8231640376328901E-5</v>
      </c>
      <c r="CJ8" s="17">
        <v>28.399376349476601</v>
      </c>
      <c r="CK8" s="17">
        <v>5.9640631875526996E-4</v>
      </c>
      <c r="CL8" s="17">
        <v>3.6395252104366699E-4</v>
      </c>
      <c r="CM8" s="17">
        <v>2.1448530817859601</v>
      </c>
      <c r="CN8" s="17">
        <v>3.4372138353698501E-4</v>
      </c>
      <c r="CO8" s="17">
        <v>0</v>
      </c>
      <c r="CP8" s="17">
        <v>0</v>
      </c>
      <c r="CQ8" s="17">
        <v>0.294925716254126</v>
      </c>
      <c r="CR8" s="17">
        <v>37.936941577722997</v>
      </c>
      <c r="CS8" s="17">
        <v>30.3664776811639</v>
      </c>
      <c r="CT8" s="17">
        <v>7.5704638965591302</v>
      </c>
      <c r="CU8" s="17">
        <v>0.11696211610641701</v>
      </c>
      <c r="CV8" s="17">
        <v>0</v>
      </c>
      <c r="CW8" s="17">
        <v>14.7972764651091</v>
      </c>
      <c r="CX8" s="17">
        <v>2.9787829382209698E-4</v>
      </c>
      <c r="CY8" s="17">
        <v>2.0366208643220501E-2</v>
      </c>
      <c r="CZ8" s="17">
        <v>0.54223031245005104</v>
      </c>
      <c r="DA8" s="17">
        <v>1.2840176929512701E-3</v>
      </c>
      <c r="DB8" s="17">
        <v>10.369718447725599</v>
      </c>
      <c r="DC8" s="17">
        <v>7.7624501909674404E-2</v>
      </c>
      <c r="DD8" s="17">
        <v>4.1178574804477599E-4</v>
      </c>
      <c r="DE8" s="17">
        <v>2.0767803281579802</v>
      </c>
      <c r="DF8" s="5">
        <v>9.0113328964874898E-6</v>
      </c>
      <c r="DG8" s="17">
        <v>20.949147065703201</v>
      </c>
      <c r="DH8" s="17">
        <v>14.2086794676373</v>
      </c>
      <c r="DI8" s="17">
        <v>0.26974919227831101</v>
      </c>
      <c r="DJ8" s="17">
        <v>0</v>
      </c>
      <c r="DK8" s="17">
        <v>0</v>
      </c>
      <c r="DL8" s="17">
        <v>1.6624960262328801</v>
      </c>
      <c r="DM8" s="17">
        <v>2.3455720076361</v>
      </c>
      <c r="DN8" s="17">
        <v>4.1418836598249899E-4</v>
      </c>
      <c r="DO8" s="17">
        <v>122.123893461642</v>
      </c>
      <c r="DP8" s="17">
        <v>1.37946221856512</v>
      </c>
      <c r="DQ8" s="17">
        <v>1.53772042509421</v>
      </c>
      <c r="DS8" s="25">
        <f t="shared" si="0"/>
        <v>7.9999975734334552E-3</v>
      </c>
      <c r="DT8" s="94">
        <f t="shared" si="1"/>
        <v>0.97928330773097527</v>
      </c>
      <c r="DU8" s="40">
        <f t="shared" si="2"/>
        <v>5.2969226553072987E-5</v>
      </c>
      <c r="DV8" s="40"/>
      <c r="DW8" s="40">
        <f t="shared" si="3"/>
        <v>5.3250752036584678E-5</v>
      </c>
      <c r="DX8" s="40">
        <f t="shared" si="4"/>
        <v>5.3005335170582211E-5</v>
      </c>
      <c r="DY8" s="40">
        <f t="shared" si="5"/>
        <v>5.3023223519191658E-5</v>
      </c>
      <c r="DZ8" s="40">
        <f t="shared" si="6"/>
        <v>5.3048157508738126E-5</v>
      </c>
      <c r="EA8" s="40">
        <f t="shared" si="7"/>
        <v>5.3032661415836099E-5</v>
      </c>
      <c r="EB8" s="40">
        <f t="shared" si="8"/>
        <v>5.2622759932190348E-5</v>
      </c>
      <c r="EC8" s="40">
        <f t="shared" si="9"/>
        <v>5.2323540735652598E-5</v>
      </c>
      <c r="ED8" s="40">
        <f t="shared" si="10"/>
        <v>5.3287021313074637E-5</v>
      </c>
      <c r="EE8" s="40">
        <f t="shared" si="11"/>
        <v>5.3203622051864187E-5</v>
      </c>
      <c r="EF8" s="40">
        <f t="shared" si="12"/>
        <v>5.3110092805679372E-5</v>
      </c>
      <c r="EG8" s="40">
        <f t="shared" si="13"/>
        <v>5.3118063514828551E-5</v>
      </c>
      <c r="EH8" s="40">
        <f t="shared" si="14"/>
        <v>5.6372683538654086E-5</v>
      </c>
      <c r="EI8" s="40">
        <f t="shared" si="15"/>
        <v>0.25432517307193431</v>
      </c>
      <c r="EJ8" s="40">
        <f t="shared" si="16"/>
        <v>5.2542284252793205E-5</v>
      </c>
      <c r="EK8" s="40">
        <f t="shared" si="17"/>
        <v>5.2655947154788488E-5</v>
      </c>
      <c r="EL8" s="40">
        <f t="shared" si="18"/>
        <v>5.1659126894164604E-5</v>
      </c>
      <c r="EM8" s="40">
        <f t="shared" si="19"/>
        <v>5.8585289379901032E-5</v>
      </c>
      <c r="EN8" s="40">
        <f t="shared" si="20"/>
        <v>4.9247836343718101E-5</v>
      </c>
      <c r="EO8" s="40">
        <f t="shared" si="21"/>
        <v>5.8216031695240758E-5</v>
      </c>
      <c r="EP8" s="40">
        <f t="shared" si="22"/>
        <v>5.1595031019854535E-5</v>
      </c>
      <c r="EQ8" s="40">
        <f t="shared" si="23"/>
        <v>5.2672768000022525E-5</v>
      </c>
      <c r="ER8" s="40">
        <f t="shared" si="24"/>
        <v>5.2703868258920585E-5</v>
      </c>
      <c r="ES8" s="40">
        <f t="shared" si="25"/>
        <v>5.2871823186391979E-5</v>
      </c>
      <c r="ET8" s="40">
        <f t="shared" si="26"/>
        <v>5.1700573860050106E-5</v>
      </c>
      <c r="EU8" s="40">
        <f t="shared" si="27"/>
        <v>5.2132172365298807E-5</v>
      </c>
      <c r="EV8" s="40">
        <f t="shared" si="28"/>
        <v>4.6947712938251983E-5</v>
      </c>
      <c r="EW8" s="40">
        <f t="shared" si="29"/>
        <v>0</v>
      </c>
    </row>
    <row r="9" spans="1:153" x14ac:dyDescent="0.3">
      <c r="A9" s="17" t="s">
        <v>176</v>
      </c>
      <c r="B9" s="17">
        <v>1320.7918926</v>
      </c>
      <c r="C9" s="17"/>
      <c r="D9" s="17">
        <v>463.50612367999997</v>
      </c>
      <c r="E9" s="17">
        <v>25.383615981999998</v>
      </c>
      <c r="F9" s="17">
        <v>23.464734514</v>
      </c>
      <c r="G9" s="17">
        <v>49.759896888999997</v>
      </c>
      <c r="H9" s="17">
        <v>614.03216181000005</v>
      </c>
      <c r="I9" s="17">
        <v>11.945371973</v>
      </c>
      <c r="J9" s="17">
        <v>6.8364139786000004</v>
      </c>
      <c r="K9" s="17">
        <v>4.8483578005999997</v>
      </c>
      <c r="L9" s="17">
        <v>4.7457680888000002</v>
      </c>
      <c r="M9" s="17">
        <v>34.456349983000003</v>
      </c>
      <c r="N9" s="17">
        <v>0.31536619659999998</v>
      </c>
      <c r="O9" s="17">
        <v>5.0369609756999996</v>
      </c>
      <c r="P9" s="17">
        <v>1.9723545875999999</v>
      </c>
      <c r="Q9" s="17">
        <v>2.1957940558</v>
      </c>
      <c r="R9" s="17">
        <v>1.4779527437</v>
      </c>
      <c r="S9" s="17">
        <v>1.7275577600000001E-2</v>
      </c>
      <c r="T9" s="17">
        <v>1.4432010000000001E-4</v>
      </c>
      <c r="U9" s="17">
        <v>1.7682147E-3</v>
      </c>
      <c r="V9" s="17">
        <v>1.2607122000000001E-3</v>
      </c>
      <c r="W9" s="17">
        <v>0.61193769980000001</v>
      </c>
      <c r="X9" s="17">
        <v>0.26494249600000003</v>
      </c>
      <c r="Y9" s="17">
        <v>0.25735232600000002</v>
      </c>
      <c r="Z9" s="17">
        <v>0.54269715289999998</v>
      </c>
      <c r="AA9" s="17">
        <v>2.7209440500000001E-2</v>
      </c>
      <c r="AB9" s="17">
        <v>0.87549905969999997</v>
      </c>
      <c r="AC9" s="17">
        <v>5.4509280000000001E-4</v>
      </c>
      <c r="AF9" s="17" t="s">
        <v>176</v>
      </c>
      <c r="AG9" s="17">
        <v>0</v>
      </c>
      <c r="AH9" s="17">
        <v>1.87239498105447</v>
      </c>
      <c r="AI9" s="17">
        <v>6.8367542612095598</v>
      </c>
      <c r="AJ9" s="17">
        <v>11.945966399300101</v>
      </c>
      <c r="AK9" s="17">
        <v>11.945966399300101</v>
      </c>
      <c r="AL9" s="17">
        <v>5.9035768080325299</v>
      </c>
      <c r="AM9" s="17">
        <v>0</v>
      </c>
      <c r="AN9" s="17">
        <v>4.8486019543380596</v>
      </c>
      <c r="AO9" s="17">
        <v>5.4512107149170196E-4</v>
      </c>
      <c r="AP9" s="17">
        <v>4.7460052030514603</v>
      </c>
      <c r="AQ9" s="17">
        <v>6.5230826067163697E-2</v>
      </c>
      <c r="AR9" s="17">
        <v>1320.85829946482</v>
      </c>
      <c r="AS9" s="17">
        <v>7.5905388867761204E-3</v>
      </c>
      <c r="AT9" s="17">
        <v>0.19848013999349601</v>
      </c>
      <c r="AU9" s="17">
        <v>1.26389604986854E-2</v>
      </c>
      <c r="AV9" s="17">
        <v>2.9365463086360503E-4</v>
      </c>
      <c r="AW9" s="17">
        <v>4.5193355644107799E-2</v>
      </c>
      <c r="AX9" s="17">
        <v>7.5922705181412798E-4</v>
      </c>
      <c r="AY9" s="17">
        <v>78.782326677954202</v>
      </c>
      <c r="AZ9" s="17">
        <v>2.6594356906430301</v>
      </c>
      <c r="BA9" s="17">
        <v>20.1132926240691</v>
      </c>
      <c r="BB9" s="17">
        <v>0.54272468767230397</v>
      </c>
      <c r="BC9" s="17">
        <v>0</v>
      </c>
      <c r="BD9" s="17">
        <v>0</v>
      </c>
      <c r="BE9" s="17">
        <v>34.458081333597796</v>
      </c>
      <c r="BF9" s="17">
        <v>34.458081333597796</v>
      </c>
      <c r="BG9" s="17">
        <v>9.2341226259755196</v>
      </c>
      <c r="BH9" s="17">
        <v>0</v>
      </c>
      <c r="BI9" s="17">
        <v>2.7210795102432201E-2</v>
      </c>
      <c r="BJ9" s="17">
        <v>0</v>
      </c>
      <c r="BK9" s="17">
        <v>0</v>
      </c>
      <c r="BL9" s="17">
        <v>3.7082359331338099</v>
      </c>
      <c r="BM9" s="17">
        <v>3.5197189472279602</v>
      </c>
      <c r="BN9" s="17">
        <v>2.5433103153146199E-3</v>
      </c>
      <c r="BO9" s="17">
        <v>0</v>
      </c>
      <c r="BP9" s="17">
        <v>89.801491613570093</v>
      </c>
      <c r="BQ9" s="17">
        <v>1.4844465538583601E-2</v>
      </c>
      <c r="BR9" s="17">
        <v>8.1999326487981999E-2</v>
      </c>
      <c r="BS9" s="17">
        <v>0.23338278741381299</v>
      </c>
      <c r="BT9" s="17">
        <v>5.0372312328285798</v>
      </c>
      <c r="BU9" s="17">
        <v>7.6443081658919603</v>
      </c>
      <c r="BV9" s="17">
        <v>5.30158884816547</v>
      </c>
      <c r="BW9" s="17">
        <v>571.34587509714095</v>
      </c>
      <c r="BX9" s="17">
        <v>417.17643040394199</v>
      </c>
      <c r="BY9" s="17">
        <v>42.644721818151702</v>
      </c>
      <c r="BZ9" s="17">
        <v>463.52938815522702</v>
      </c>
      <c r="CA9" s="5">
        <v>2.91991222029729E-6</v>
      </c>
      <c r="CB9" s="17">
        <v>36.076746869712302</v>
      </c>
      <c r="CC9" s="17">
        <v>0</v>
      </c>
      <c r="CD9" s="17">
        <v>1.7276490142583902E-2</v>
      </c>
      <c r="CE9" s="17">
        <v>1.4432761219640899E-4</v>
      </c>
      <c r="CF9" s="17">
        <v>1.7683034088967499E-3</v>
      </c>
      <c r="CG9" s="17">
        <v>1.2607728831495199E-3</v>
      </c>
      <c r="CH9" s="17">
        <v>0.61196824506577996</v>
      </c>
      <c r="CI9" s="17">
        <v>1.5481436344295799E-4</v>
      </c>
      <c r="CJ9" s="17">
        <v>140.02279544221901</v>
      </c>
      <c r="CK9" s="17">
        <v>1.5461543973941301E-3</v>
      </c>
      <c r="CL9" s="17">
        <v>9.6762080612002998E-4</v>
      </c>
      <c r="CM9" s="17">
        <v>1.7328736696484099</v>
      </c>
      <c r="CN9" s="17">
        <v>9.0067096457723602E-4</v>
      </c>
      <c r="CO9" s="17">
        <v>0</v>
      </c>
      <c r="CP9" s="17">
        <v>0</v>
      </c>
      <c r="CQ9" s="17">
        <v>0.225980343590337</v>
      </c>
      <c r="CR9" s="17">
        <v>25.384890610370299</v>
      </c>
      <c r="CS9" s="17">
        <v>23.465912794379001</v>
      </c>
      <c r="CT9" s="17">
        <v>1.9189778159912201</v>
      </c>
      <c r="CU9" s="17">
        <v>8.9672102162183007E-2</v>
      </c>
      <c r="CV9" s="17">
        <v>0</v>
      </c>
      <c r="CW9" s="17">
        <v>11.3344501948334</v>
      </c>
      <c r="CX9" s="17">
        <v>7.9195553167214999E-4</v>
      </c>
      <c r="CY9" s="17">
        <v>3.8511948279567998E-2</v>
      </c>
      <c r="CZ9" s="17">
        <v>0.41777685367372702</v>
      </c>
      <c r="DA9" s="17">
        <v>3.3216326791117501E-3</v>
      </c>
      <c r="DB9" s="17">
        <v>8.0204150200896098</v>
      </c>
      <c r="DC9" s="17">
        <v>0.39589761668175699</v>
      </c>
      <c r="DD9" s="17">
        <v>9.3687398711398404E-4</v>
      </c>
      <c r="DE9" s="17">
        <v>1.5975889812992901</v>
      </c>
      <c r="DF9" s="5">
        <v>2.3958073039126501E-5</v>
      </c>
      <c r="DG9" s="17">
        <v>49.762419433301901</v>
      </c>
      <c r="DH9" s="17">
        <v>71.824708773308103</v>
      </c>
      <c r="DI9" s="17">
        <v>0.87554270351692298</v>
      </c>
      <c r="DJ9" s="17">
        <v>0</v>
      </c>
      <c r="DK9" s="17">
        <v>0</v>
      </c>
      <c r="DL9" s="17">
        <v>8.1463989244892705</v>
      </c>
      <c r="DM9" s="17">
        <v>2.1959049109142699</v>
      </c>
      <c r="DN9" s="17">
        <v>8.9002197911275003E-4</v>
      </c>
      <c r="DO9" s="17">
        <v>614.06297745222798</v>
      </c>
      <c r="DP9" s="17">
        <v>1.4780270387302401</v>
      </c>
      <c r="DQ9" s="17">
        <v>7.4310045261644504</v>
      </c>
      <c r="DS9" s="25">
        <f t="shared" si="0"/>
        <v>8.0000017860614985E-3</v>
      </c>
      <c r="DT9" s="94">
        <f t="shared" si="1"/>
        <v>0.93043530725085888</v>
      </c>
      <c r="DU9" s="40">
        <f t="shared" si="2"/>
        <v>5.0278068174151974E-5</v>
      </c>
      <c r="DV9" s="40"/>
      <c r="DW9" s="40">
        <f t="shared" si="3"/>
        <v>5.0192379428223531E-5</v>
      </c>
      <c r="DX9" s="40">
        <f t="shared" si="4"/>
        <v>5.0214609738978787E-5</v>
      </c>
      <c r="DY9" s="40">
        <f t="shared" si="5"/>
        <v>5.0214946105537295E-5</v>
      </c>
      <c r="DZ9" s="40">
        <f t="shared" si="6"/>
        <v>5.0694323332923626E-5</v>
      </c>
      <c r="EA9" s="40">
        <f t="shared" si="7"/>
        <v>5.0185713623044061E-5</v>
      </c>
      <c r="EB9" s="40">
        <f t="shared" si="8"/>
        <v>4.9762058598435643E-5</v>
      </c>
      <c r="EC9" s="40">
        <f t="shared" si="9"/>
        <v>4.977501517966909E-5</v>
      </c>
      <c r="ED9" s="40">
        <f t="shared" si="10"/>
        <v>5.0358028037814456E-5</v>
      </c>
      <c r="EE9" s="40">
        <f t="shared" si="11"/>
        <v>4.9963303520815146E-5</v>
      </c>
      <c r="EF9" s="40">
        <f t="shared" si="12"/>
        <v>5.0247649523180624E-5</v>
      </c>
      <c r="EG9" s="40">
        <f t="shared" si="13"/>
        <v>5.0472441138638613E-5</v>
      </c>
      <c r="EH9" s="40">
        <f t="shared" si="14"/>
        <v>5.3654798971842277E-5</v>
      </c>
      <c r="EI9" s="40">
        <f t="shared" si="15"/>
        <v>1.6879491555403068</v>
      </c>
      <c r="EJ9" s="40">
        <f t="shared" si="16"/>
        <v>5.0485205557906466E-5</v>
      </c>
      <c r="EK9" s="40">
        <f t="shared" si="17"/>
        <v>5.0268880758765576E-5</v>
      </c>
      <c r="EL9" s="40">
        <f t="shared" si="18"/>
        <v>5.2822696006422767E-5</v>
      </c>
      <c r="EM9" s="40">
        <f t="shared" si="19"/>
        <v>5.2052322642416035E-5</v>
      </c>
      <c r="EN9" s="40">
        <f t="shared" si="20"/>
        <v>5.0168623046725985E-5</v>
      </c>
      <c r="EO9" s="40">
        <f t="shared" si="21"/>
        <v>4.8134022594440401E-5</v>
      </c>
      <c r="EP9" s="40">
        <f t="shared" si="22"/>
        <v>4.9915646298519719E-5</v>
      </c>
      <c r="EQ9" s="40">
        <f t="shared" si="23"/>
        <v>5.0504188437487825E-5</v>
      </c>
      <c r="ER9" s="40">
        <f t="shared" si="24"/>
        <v>5.0560331702449901E-5</v>
      </c>
      <c r="ES9" s="40">
        <f t="shared" si="25"/>
        <v>5.0736902076705661E-5</v>
      </c>
      <c r="ET9" s="40">
        <f t="shared" si="26"/>
        <v>4.9784281018196502E-5</v>
      </c>
      <c r="EU9" s="40">
        <f t="shared" si="27"/>
        <v>4.9850215644967573E-5</v>
      </c>
      <c r="EV9" s="40">
        <f t="shared" si="28"/>
        <v>5.186546529683896E-5</v>
      </c>
      <c r="EW9" s="40">
        <f t="shared" si="29"/>
        <v>0</v>
      </c>
    </row>
    <row r="10" spans="1:153" x14ac:dyDescent="0.3">
      <c r="A10" s="17" t="s">
        <v>177</v>
      </c>
      <c r="B10" s="17">
        <v>1.1014831</v>
      </c>
      <c r="C10" s="17"/>
      <c r="D10" s="17">
        <v>1.710855E-2</v>
      </c>
      <c r="E10" s="17">
        <v>2.367E-2</v>
      </c>
      <c r="F10" s="17">
        <v>1.9107843999999999E-2</v>
      </c>
      <c r="G10" s="17">
        <v>3.6066560000000002E-3</v>
      </c>
      <c r="H10" s="17">
        <v>3.7146956000000002E-2</v>
      </c>
      <c r="I10" s="17">
        <v>1.2874637E-3</v>
      </c>
      <c r="J10" s="17">
        <v>7.0503519999999997E-4</v>
      </c>
      <c r="K10" s="17">
        <v>9.3209580000000003E-4</v>
      </c>
      <c r="L10" s="17">
        <v>5.9060199999999997E-4</v>
      </c>
      <c r="M10" s="17">
        <v>3.8108962999999999E-3</v>
      </c>
      <c r="N10" s="17">
        <v>9.0700229999999995E-4</v>
      </c>
      <c r="O10" s="17">
        <v>5.1469220000000004E-4</v>
      </c>
      <c r="P10" s="17">
        <v>1.4719741000000001E-3</v>
      </c>
      <c r="Q10" s="17">
        <v>1.3457129999999999E-3</v>
      </c>
      <c r="R10" s="17">
        <v>7.8285360000000001E-4</v>
      </c>
      <c r="S10" s="17">
        <v>4.7386499999999998E-5</v>
      </c>
      <c r="U10" s="5">
        <v>4.1902379999999999E-6</v>
      </c>
      <c r="V10" s="5">
        <v>3.0729694E-6</v>
      </c>
      <c r="W10" s="17">
        <v>1.639082E-4</v>
      </c>
      <c r="Z10" s="17">
        <v>2.139516E-4</v>
      </c>
      <c r="AA10" s="17">
        <v>7.8255099999999996E-5</v>
      </c>
      <c r="AB10" s="17">
        <v>1.2612039999999999E-4</v>
      </c>
      <c r="AC10" s="5">
        <v>1.3968848E-6</v>
      </c>
      <c r="AF10" s="17" t="s">
        <v>177</v>
      </c>
      <c r="AG10" s="17">
        <v>0</v>
      </c>
      <c r="AH10" s="17">
        <v>1.1407936226679199E-4</v>
      </c>
      <c r="AI10" s="17">
        <v>7.0507068954843801E-4</v>
      </c>
      <c r="AJ10" s="17">
        <v>1.2875274770680701E-3</v>
      </c>
      <c r="AK10" s="17">
        <v>1.2875274770680701E-3</v>
      </c>
      <c r="AL10" s="17">
        <v>3.5409627143305901E-4</v>
      </c>
      <c r="AM10" s="17">
        <v>0</v>
      </c>
      <c r="AN10" s="17">
        <v>9.3213578263309001E-4</v>
      </c>
      <c r="AO10" s="5">
        <v>1.3969381463935099E-6</v>
      </c>
      <c r="AP10" s="17">
        <v>5.9063495887608296E-4</v>
      </c>
      <c r="AQ10" s="17">
        <v>0</v>
      </c>
      <c r="AR10" s="17">
        <v>1.10153725645816</v>
      </c>
      <c r="AS10" s="17">
        <v>0</v>
      </c>
      <c r="AT10" s="17">
        <v>0</v>
      </c>
      <c r="AU10" s="17">
        <v>0</v>
      </c>
      <c r="AV10" s="17">
        <v>0</v>
      </c>
      <c r="AW10" s="17">
        <v>0</v>
      </c>
      <c r="AX10" s="17">
        <v>0</v>
      </c>
      <c r="AY10" s="17">
        <v>4.79068247590072E-3</v>
      </c>
      <c r="AZ10" s="17">
        <v>1.6096554507845701E-4</v>
      </c>
      <c r="BA10" s="17">
        <v>1.2199466103606201E-3</v>
      </c>
      <c r="BB10" s="17">
        <v>2.1396193937840599E-4</v>
      </c>
      <c r="BC10" s="17">
        <v>0</v>
      </c>
      <c r="BD10" s="17">
        <v>0</v>
      </c>
      <c r="BE10" s="17">
        <v>3.8110548119733001E-3</v>
      </c>
      <c r="BF10" s="17">
        <v>3.8110548119733001E-3</v>
      </c>
      <c r="BG10" s="17">
        <v>5.6197907050932201E-4</v>
      </c>
      <c r="BH10" s="17">
        <v>0</v>
      </c>
      <c r="BI10" s="5">
        <v>7.82584908811323E-5</v>
      </c>
      <c r="BJ10" s="17">
        <v>0</v>
      </c>
      <c r="BK10" s="17">
        <v>0</v>
      </c>
      <c r="BL10" s="17">
        <v>1.3687523272540799E-4</v>
      </c>
      <c r="BM10" s="17">
        <v>2.09177914240204E-4</v>
      </c>
      <c r="BN10" s="17">
        <v>0</v>
      </c>
      <c r="BO10" s="17">
        <v>0</v>
      </c>
      <c r="BP10" s="17">
        <v>5.4388282788438904E-3</v>
      </c>
      <c r="BQ10" s="17">
        <v>0</v>
      </c>
      <c r="BR10" s="17">
        <v>2.35833595132194E-4</v>
      </c>
      <c r="BS10" s="17">
        <v>6.7121557344973601E-4</v>
      </c>
      <c r="BT10" s="17">
        <v>5.1471880842386003E-4</v>
      </c>
      <c r="BU10" s="17">
        <v>4.6523425099621299E-4</v>
      </c>
      <c r="BV10" s="17">
        <v>1.67489344159129E-3</v>
      </c>
      <c r="BW10" s="17">
        <v>3.90363850813229E-2</v>
      </c>
      <c r="BX10" s="17">
        <v>1.5398516289400701E-2</v>
      </c>
      <c r="BY10" s="17">
        <v>1.5740687511367501E-3</v>
      </c>
      <c r="BZ10" s="17">
        <v>1.7109460273262898E-2</v>
      </c>
      <c r="CA10" s="17">
        <v>0</v>
      </c>
      <c r="CB10" s="17">
        <v>2.1924234031647301E-3</v>
      </c>
      <c r="CC10" s="17">
        <v>0</v>
      </c>
      <c r="CD10" s="5">
        <v>4.7388817936804497E-5</v>
      </c>
      <c r="CE10" s="17">
        <v>0</v>
      </c>
      <c r="CF10" s="5">
        <v>4.19045464816989E-6</v>
      </c>
      <c r="CG10" s="5">
        <v>3.07310226690256E-6</v>
      </c>
      <c r="CH10" s="17">
        <v>1.6391570407359E-4</v>
      </c>
      <c r="CI10" s="17">
        <v>0</v>
      </c>
      <c r="CJ10" s="17">
        <v>8.4072602886952393E-3</v>
      </c>
      <c r="CK10" s="17">
        <v>0</v>
      </c>
      <c r="CL10" s="17">
        <v>0</v>
      </c>
      <c r="CM10" s="17">
        <v>1.32222203850372E-3</v>
      </c>
      <c r="CN10" s="17">
        <v>0</v>
      </c>
      <c r="CO10" s="17">
        <v>0</v>
      </c>
      <c r="CP10" s="17">
        <v>0</v>
      </c>
      <c r="CQ10" s="17">
        <v>1.86661265342791E-4</v>
      </c>
      <c r="CR10" s="17">
        <v>2.3671204109415301E-2</v>
      </c>
      <c r="CS10" s="17">
        <v>1.91088172754179E-2</v>
      </c>
      <c r="CT10" s="17">
        <v>4.5623868339974699E-3</v>
      </c>
      <c r="CU10" s="5">
        <v>7.4008057893373499E-5</v>
      </c>
      <c r="CV10" s="17">
        <v>0</v>
      </c>
      <c r="CW10" s="17">
        <v>9.3541240210100497E-3</v>
      </c>
      <c r="CX10" s="17">
        <v>0</v>
      </c>
      <c r="CY10" s="17">
        <v>0</v>
      </c>
      <c r="CZ10" s="17">
        <v>3.4241020299056898E-4</v>
      </c>
      <c r="DA10" s="17">
        <v>0</v>
      </c>
      <c r="DB10" s="17">
        <v>6.5171141498150797E-3</v>
      </c>
      <c r="DC10" s="5">
        <v>2.4120653204803801E-5</v>
      </c>
      <c r="DD10" s="17">
        <v>0</v>
      </c>
      <c r="DE10" s="17">
        <v>1.3122775398623199E-3</v>
      </c>
      <c r="DF10" s="17">
        <v>0</v>
      </c>
      <c r="DG10" s="17">
        <v>3.60691254815721E-3</v>
      </c>
      <c r="DH10" s="17">
        <v>4.3523918059359401E-3</v>
      </c>
      <c r="DI10" s="17">
        <v>1.26125990398871E-4</v>
      </c>
      <c r="DJ10" s="17">
        <v>0</v>
      </c>
      <c r="DK10" s="17">
        <v>0</v>
      </c>
      <c r="DL10" s="17">
        <v>4.8706280573422101E-4</v>
      </c>
      <c r="DM10" s="17">
        <v>1.34578117818085E-3</v>
      </c>
      <c r="DN10" s="17">
        <v>0</v>
      </c>
      <c r="DO10" s="17">
        <v>3.71488759183628E-2</v>
      </c>
      <c r="DP10" s="17">
        <v>7.8290141310757898E-4</v>
      </c>
      <c r="DQ10" s="17">
        <v>4.41987228988574E-4</v>
      </c>
      <c r="DS10" s="25">
        <f t="shared" si="0"/>
        <v>7.9999737302820766E-3</v>
      </c>
      <c r="DT10" s="94">
        <f t="shared" si="1"/>
        <v>1.0508093210440077</v>
      </c>
      <c r="DU10" s="40">
        <f t="shared" si="2"/>
        <v>4.9166853454203539E-5</v>
      </c>
      <c r="DV10" s="40"/>
      <c r="DW10" s="40">
        <f t="shared" si="3"/>
        <v>5.3205751679611665E-5</v>
      </c>
      <c r="DX10" s="40">
        <f t="shared" si="4"/>
        <v>5.0870697731344041E-5</v>
      </c>
      <c r="DY10" s="40">
        <f t="shared" si="5"/>
        <v>5.0935909770962422E-5</v>
      </c>
      <c r="DZ10" s="40">
        <f t="shared" si="6"/>
        <v>7.1131862093267291E-5</v>
      </c>
      <c r="EA10" s="40">
        <f t="shared" si="7"/>
        <v>5.1684406194643075E-5</v>
      </c>
      <c r="EB10" s="40">
        <f t="shared" si="8"/>
        <v>4.9536983504904031E-5</v>
      </c>
      <c r="EC10" s="40">
        <f t="shared" si="9"/>
        <v>5.033727172492622E-5</v>
      </c>
      <c r="ED10" s="40">
        <f t="shared" si="10"/>
        <v>4.2895411705519816E-5</v>
      </c>
      <c r="EE10" s="40">
        <f t="shared" si="11"/>
        <v>5.5805561245963846E-5</v>
      </c>
      <c r="EF10" s="40">
        <f t="shared" si="12"/>
        <v>4.1594407410201287E-5</v>
      </c>
      <c r="EG10" s="40">
        <f t="shared" si="13"/>
        <v>5.1674159955368185E-5</v>
      </c>
      <c r="EH10" s="40">
        <f t="shared" si="14"/>
        <v>5.1697740630203423E-5</v>
      </c>
      <c r="EI10" s="40">
        <f t="shared" si="15"/>
        <v>0.13785523915895662</v>
      </c>
      <c r="EJ10" s="40">
        <f t="shared" si="16"/>
        <v>5.0663240118845766E-5</v>
      </c>
      <c r="EK10" s="40">
        <f t="shared" si="17"/>
        <v>6.1075413818075165E-5</v>
      </c>
      <c r="EL10" s="40">
        <f t="shared" si="18"/>
        <v>4.8915551992634823E-5</v>
      </c>
      <c r="EM10" s="40">
        <f t="shared" si="19"/>
        <v>0</v>
      </c>
      <c r="EN10" s="40">
        <f t="shared" si="20"/>
        <v>5.1703070300562392E-5</v>
      </c>
      <c r="EO10" s="40">
        <f t="shared" si="21"/>
        <v>4.3237300885582914E-5</v>
      </c>
      <c r="EP10" s="40">
        <f t="shared" si="22"/>
        <v>4.5782173131053252E-5</v>
      </c>
      <c r="EQ10" s="40">
        <f t="shared" si="23"/>
        <v>0</v>
      </c>
      <c r="ER10" s="40">
        <f t="shared" si="24"/>
        <v>0</v>
      </c>
      <c r="ES10" s="40">
        <f t="shared" si="25"/>
        <v>4.8325782120760113E-5</v>
      </c>
      <c r="ET10" s="40">
        <f t="shared" si="26"/>
        <v>4.3331120045913391E-5</v>
      </c>
      <c r="EU10" s="40">
        <f t="shared" si="27"/>
        <v>4.4325889158385842E-5</v>
      </c>
      <c r="EV10" s="40">
        <f t="shared" si="28"/>
        <v>3.8189543983779622E-5</v>
      </c>
      <c r="EW10" s="40">
        <f t="shared" si="29"/>
        <v>0</v>
      </c>
    </row>
    <row r="11" spans="1:153" x14ac:dyDescent="0.3">
      <c r="A11" s="17" t="s">
        <v>178</v>
      </c>
      <c r="B11" s="17">
        <v>28495.692685000002</v>
      </c>
      <c r="C11" s="17"/>
      <c r="D11" s="17">
        <v>7025.8166078000004</v>
      </c>
      <c r="E11" s="17">
        <v>710.41581674999998</v>
      </c>
      <c r="F11" s="17">
        <v>626.72417546999998</v>
      </c>
      <c r="G11" s="17">
        <v>811.56633010999997</v>
      </c>
      <c r="H11" s="17">
        <v>4207.191828</v>
      </c>
      <c r="I11" s="17">
        <v>115.86496638</v>
      </c>
      <c r="J11" s="17">
        <v>65.876685821999999</v>
      </c>
      <c r="K11" s="17">
        <v>52.612948564</v>
      </c>
      <c r="L11" s="17">
        <v>47.110878350999997</v>
      </c>
      <c r="M11" s="17">
        <v>335.53774709999999</v>
      </c>
      <c r="N11" s="17">
        <v>14.957187039000001</v>
      </c>
      <c r="O11" s="17">
        <v>48.471882716000003</v>
      </c>
      <c r="P11" s="17">
        <v>37.956905960999997</v>
      </c>
      <c r="Q11" s="17">
        <v>36.425183713000003</v>
      </c>
      <c r="R11" s="17">
        <v>22.840574242999999</v>
      </c>
      <c r="S11" s="17">
        <v>0.84780745980000005</v>
      </c>
      <c r="T11" s="17">
        <v>5.9521010000000002E-4</v>
      </c>
      <c r="U11" s="17">
        <v>7.59440007E-2</v>
      </c>
      <c r="V11" s="17">
        <v>5.5546660800000001E-2</v>
      </c>
      <c r="W11" s="17">
        <v>7.4079019565999999</v>
      </c>
      <c r="X11" s="17">
        <v>2.8145770174</v>
      </c>
      <c r="Y11" s="17">
        <v>2.7289392532000001</v>
      </c>
      <c r="Z11" s="17">
        <v>7.3843290661000003</v>
      </c>
      <c r="AA11" s="17">
        <v>1.2912825635</v>
      </c>
      <c r="AB11" s="17">
        <v>8.9251510304000004</v>
      </c>
      <c r="AC11" s="17">
        <v>2.5134921099999999E-2</v>
      </c>
      <c r="AF11" s="17" t="s">
        <v>178</v>
      </c>
      <c r="AG11" s="17">
        <v>0</v>
      </c>
      <c r="AH11" s="17">
        <v>12.6732366029873</v>
      </c>
      <c r="AI11" s="17">
        <v>65.877591161992299</v>
      </c>
      <c r="AJ11" s="17">
        <v>115.866592896424</v>
      </c>
      <c r="AK11" s="17">
        <v>115.866592896424</v>
      </c>
      <c r="AL11" s="17">
        <v>40.680276757639497</v>
      </c>
      <c r="AM11" s="17">
        <v>0</v>
      </c>
      <c r="AN11" s="17">
        <v>52.613635352877303</v>
      </c>
      <c r="AO11" s="17">
        <v>2.5135229613399802E-2</v>
      </c>
      <c r="AP11" s="17">
        <v>47.111507845412298</v>
      </c>
      <c r="AQ11" s="17">
        <v>1.3829957607052099</v>
      </c>
      <c r="AR11" s="17">
        <v>28496.041412946601</v>
      </c>
      <c r="AS11" s="17">
        <v>8.5639463342206901E-2</v>
      </c>
      <c r="AT11" s="17">
        <v>2.1046012195230301</v>
      </c>
      <c r="AU11" s="17">
        <v>0.13401825383907301</v>
      </c>
      <c r="AV11" s="17">
        <v>3.1137878775971801E-3</v>
      </c>
      <c r="AW11" s="17">
        <v>0.47921204896046499</v>
      </c>
      <c r="AX11" s="17">
        <v>8.05053817347068E-3</v>
      </c>
      <c r="AY11" s="17">
        <v>535.16418531168995</v>
      </c>
      <c r="AZ11" s="17">
        <v>18.253264314477299</v>
      </c>
      <c r="BA11" s="17">
        <v>137.290505968237</v>
      </c>
      <c r="BB11" s="17">
        <v>7.3844192451713297</v>
      </c>
      <c r="BC11" s="17">
        <v>0</v>
      </c>
      <c r="BD11" s="17">
        <v>0</v>
      </c>
      <c r="BE11" s="17">
        <v>335.54238538548299</v>
      </c>
      <c r="BF11" s="17">
        <v>335.54238538548299</v>
      </c>
      <c r="BG11" s="17">
        <v>62.581440143672999</v>
      </c>
      <c r="BH11" s="17">
        <v>0</v>
      </c>
      <c r="BI11" s="17">
        <v>1.29129514266181</v>
      </c>
      <c r="BJ11" s="17">
        <v>0</v>
      </c>
      <c r="BK11" s="17">
        <v>0</v>
      </c>
      <c r="BL11" s="17">
        <v>56.207359417208103</v>
      </c>
      <c r="BM11" s="17">
        <v>25.0538448974673</v>
      </c>
      <c r="BN11" s="17">
        <v>5.3921328376200797E-2</v>
      </c>
      <c r="BO11" s="17">
        <v>0</v>
      </c>
      <c r="BP11" s="17">
        <v>612.35477625254998</v>
      </c>
      <c r="BQ11" s="17">
        <v>0.21732967850281601</v>
      </c>
      <c r="BR11" s="17">
        <v>3.8889072286248099</v>
      </c>
      <c r="BS11" s="17">
        <v>11.068430434806499</v>
      </c>
      <c r="BT11" s="17">
        <v>48.4727004955312</v>
      </c>
      <c r="BU11" s="17">
        <v>51.805569201901498</v>
      </c>
      <c r="BV11" s="17">
        <v>60.4905177850274</v>
      </c>
      <c r="BW11" s="17">
        <v>4111.1388746297598</v>
      </c>
      <c r="BX11" s="17">
        <v>6323.3277523508395</v>
      </c>
      <c r="BY11" s="17">
        <v>646.38472215283502</v>
      </c>
      <c r="BZ11" s="17">
        <v>7025.9198339208797</v>
      </c>
      <c r="CA11" s="5">
        <v>4.2749054962139203E-5</v>
      </c>
      <c r="CB11" s="17">
        <v>245.366099664122</v>
      </c>
      <c r="CC11" s="17">
        <v>0</v>
      </c>
      <c r="CD11" s="17">
        <v>0.84781772975743597</v>
      </c>
      <c r="CE11" s="17">
        <v>5.9522094985767996E-4</v>
      </c>
      <c r="CF11" s="17">
        <v>7.5945008570564895E-2</v>
      </c>
      <c r="CG11" s="17">
        <v>5.5547435220846902E-2</v>
      </c>
      <c r="CH11" s="17">
        <v>7.4080001528398203</v>
      </c>
      <c r="CI11" s="17">
        <v>1.6415953257395101E-3</v>
      </c>
      <c r="CJ11" s="17">
        <v>975.80325318883899</v>
      </c>
      <c r="CK11" s="17">
        <v>1.6930890131208E-2</v>
      </c>
      <c r="CL11" s="17">
        <v>1.02603022948351E-2</v>
      </c>
      <c r="CM11" s="17">
        <v>44.617753958343599</v>
      </c>
      <c r="CN11" s="17">
        <v>9.7290695807139595E-3</v>
      </c>
      <c r="CO11" s="17">
        <v>0</v>
      </c>
      <c r="CP11" s="17">
        <v>0</v>
      </c>
      <c r="CQ11" s="17">
        <v>6.0702623207063597</v>
      </c>
      <c r="CR11" s="17">
        <v>710.42359000175395</v>
      </c>
      <c r="CS11" s="17">
        <v>626.73110208286198</v>
      </c>
      <c r="CT11" s="17">
        <v>83.692487918891899</v>
      </c>
      <c r="CU11" s="17">
        <v>2.4075662395432</v>
      </c>
      <c r="CV11" s="17">
        <v>0</v>
      </c>
      <c r="CW11" s="17">
        <v>304.80718212404298</v>
      </c>
      <c r="CX11" s="17">
        <v>8.3975887952181701E-3</v>
      </c>
      <c r="CY11" s="17">
        <v>0.62064857037880905</v>
      </c>
      <c r="CZ11" s="17">
        <v>11.1696374618187</v>
      </c>
      <c r="DA11" s="17">
        <v>3.6472119545539201E-2</v>
      </c>
      <c r="DB11" s="17">
        <v>214.171477115252</v>
      </c>
      <c r="DC11" s="17">
        <v>2.6796216216427799</v>
      </c>
      <c r="DD11" s="17">
        <v>1.20784299001306E-2</v>
      </c>
      <c r="DE11" s="17">
        <v>42.770810254909399</v>
      </c>
      <c r="DF11" s="17">
        <v>2.5404229384392299E-4</v>
      </c>
      <c r="DG11" s="17">
        <v>811.57816163750397</v>
      </c>
      <c r="DH11" s="17">
        <v>489.84633362348097</v>
      </c>
      <c r="DI11" s="17">
        <v>8.92527096604611</v>
      </c>
      <c r="DJ11" s="17">
        <v>0</v>
      </c>
      <c r="DK11" s="17">
        <v>0</v>
      </c>
      <c r="DL11" s="17">
        <v>57.072058966621398</v>
      </c>
      <c r="DM11" s="17">
        <v>36.425608382767102</v>
      </c>
      <c r="DN11" s="17">
        <v>1.30303847753893E-2</v>
      </c>
      <c r="DO11" s="17">
        <v>4207.2622074372903</v>
      </c>
      <c r="DP11" s="17">
        <v>22.840849612527499</v>
      </c>
      <c r="DQ11" s="17">
        <v>52.692780616469904</v>
      </c>
      <c r="DS11" s="25">
        <f t="shared" si="0"/>
        <v>8.0000001061556469E-3</v>
      </c>
      <c r="DT11" s="94">
        <f t="shared" si="1"/>
        <v>0.97715299687345114</v>
      </c>
      <c r="DU11" s="40">
        <f t="shared" si="2"/>
        <v>1.2237917865478829E-5</v>
      </c>
      <c r="DV11" s="40"/>
      <c r="DW11" s="40">
        <f t="shared" si="3"/>
        <v>1.4692401843324247E-5</v>
      </c>
      <c r="DX11" s="40">
        <f t="shared" si="4"/>
        <v>1.0941833741167706E-5</v>
      </c>
      <c r="DY11" s="40">
        <f t="shared" si="5"/>
        <v>1.1052091387424826E-5</v>
      </c>
      <c r="DZ11" s="40">
        <f t="shared" si="6"/>
        <v>1.4578632780880345E-5</v>
      </c>
      <c r="EA11" s="40">
        <f t="shared" si="7"/>
        <v>1.6728364231431199E-5</v>
      </c>
      <c r="EB11" s="40">
        <f t="shared" si="8"/>
        <v>1.4038034746951474E-5</v>
      </c>
      <c r="EC11" s="40">
        <f t="shared" si="9"/>
        <v>1.3742949891965029E-5</v>
      </c>
      <c r="ED11" s="40">
        <f t="shared" si="10"/>
        <v>1.3053609349941123E-5</v>
      </c>
      <c r="EE11" s="40">
        <f t="shared" si="11"/>
        <v>1.3361975712090507E-5</v>
      </c>
      <c r="EF11" s="40">
        <f t="shared" si="12"/>
        <v>1.3823438713185431E-5</v>
      </c>
      <c r="EG11" s="40">
        <f t="shared" si="13"/>
        <v>1.0070371582259682E-5</v>
      </c>
      <c r="EH11" s="40">
        <f t="shared" si="14"/>
        <v>1.6871214513947693E-5</v>
      </c>
      <c r="EI11" s="40">
        <f t="shared" si="15"/>
        <v>0.593663030574206</v>
      </c>
      <c r="EJ11" s="40">
        <f t="shared" si="16"/>
        <v>1.1658685662242911E-5</v>
      </c>
      <c r="EK11" s="40">
        <f t="shared" si="17"/>
        <v>1.2056156056794199E-5</v>
      </c>
      <c r="EL11" s="40">
        <f t="shared" si="18"/>
        <v>1.2113549270182444E-5</v>
      </c>
      <c r="EM11" s="40">
        <f t="shared" si="19"/>
        <v>1.8228618230669524E-5</v>
      </c>
      <c r="EN11" s="40">
        <f t="shared" si="20"/>
        <v>1.3271233482637208E-5</v>
      </c>
      <c r="EO11" s="40">
        <f t="shared" si="21"/>
        <v>1.3941807405657617E-5</v>
      </c>
      <c r="EP11" s="40">
        <f t="shared" si="22"/>
        <v>1.3255607376503963E-5</v>
      </c>
      <c r="EQ11" s="40">
        <f t="shared" si="23"/>
        <v>2.071157246099158E-5</v>
      </c>
      <c r="ER11" s="40">
        <f t="shared" si="24"/>
        <v>2.0738890970043634E-5</v>
      </c>
      <c r="ES11" s="40">
        <f t="shared" si="25"/>
        <v>1.2212222738482802E-5</v>
      </c>
      <c r="ET11" s="40">
        <f t="shared" si="26"/>
        <v>9.7416027796977807E-6</v>
      </c>
      <c r="EU11" s="40">
        <f t="shared" si="27"/>
        <v>1.3437940232178461E-5</v>
      </c>
      <c r="EV11" s="40">
        <f t="shared" si="28"/>
        <v>1.2274293544640746E-5</v>
      </c>
      <c r="EW11" s="40">
        <f t="shared" si="29"/>
        <v>0</v>
      </c>
    </row>
    <row r="12" spans="1:153" x14ac:dyDescent="0.3">
      <c r="A12" s="17" t="s">
        <v>179</v>
      </c>
      <c r="B12" s="17">
        <v>11076.930988</v>
      </c>
      <c r="C12" s="17"/>
      <c r="D12" s="17">
        <v>5341.1950376000004</v>
      </c>
      <c r="E12" s="17">
        <v>288.46885327000001</v>
      </c>
      <c r="F12" s="17">
        <v>262.56375462</v>
      </c>
      <c r="G12" s="17">
        <v>505.22396629999997</v>
      </c>
      <c r="H12" s="17">
        <v>1390.7936938</v>
      </c>
      <c r="I12" s="17">
        <v>56.924625952</v>
      </c>
      <c r="J12" s="17">
        <v>32.466172640000003</v>
      </c>
      <c r="K12" s="17">
        <v>24.516625444999999</v>
      </c>
      <c r="L12" s="17">
        <v>22.886418538000001</v>
      </c>
      <c r="M12" s="17">
        <v>164.52968956000001</v>
      </c>
      <c r="N12" s="17">
        <v>4.5166184615000002</v>
      </c>
      <c r="O12" s="17">
        <v>23.905412338000001</v>
      </c>
      <c r="P12" s="17">
        <v>13.828667494999999</v>
      </c>
      <c r="Q12" s="17">
        <v>14.292640113999999</v>
      </c>
      <c r="R12" s="17">
        <v>9.5882598451999996</v>
      </c>
      <c r="S12" s="17">
        <v>0.2410653787</v>
      </c>
      <c r="T12" s="17">
        <v>2.9115050000000001E-4</v>
      </c>
      <c r="U12" s="17">
        <v>2.1798946400000001E-2</v>
      </c>
      <c r="V12" s="17">
        <v>1.6016583899999999E-2</v>
      </c>
      <c r="W12" s="17">
        <v>3.3648632620000001</v>
      </c>
      <c r="X12" s="17">
        <v>1.7699062160000001</v>
      </c>
      <c r="Y12" s="17">
        <v>1.7126370365000001</v>
      </c>
      <c r="Z12" s="17">
        <v>3.1238774917000001</v>
      </c>
      <c r="AA12" s="17">
        <v>0.6359054556</v>
      </c>
      <c r="AB12" s="17">
        <v>4.2816394168</v>
      </c>
      <c r="AC12" s="17">
        <v>7.1776555000000004E-3</v>
      </c>
      <c r="AF12" s="17" t="s">
        <v>179</v>
      </c>
      <c r="AG12" s="17">
        <v>0</v>
      </c>
      <c r="AH12" s="17">
        <v>4.1884485706290002</v>
      </c>
      <c r="AI12" s="17">
        <v>32.467091475434302</v>
      </c>
      <c r="AJ12" s="17">
        <v>56.926247555066404</v>
      </c>
      <c r="AK12" s="17">
        <v>56.926247555066404</v>
      </c>
      <c r="AL12" s="17">
        <v>13.442582503451099</v>
      </c>
      <c r="AM12" s="17">
        <v>0</v>
      </c>
      <c r="AN12" s="17">
        <v>24.517325706811398</v>
      </c>
      <c r="AO12" s="17">
        <v>7.1778554244616303E-3</v>
      </c>
      <c r="AP12" s="17">
        <v>22.8870662669014</v>
      </c>
      <c r="AQ12" s="17">
        <v>0.46698929511548298</v>
      </c>
      <c r="AR12" s="17">
        <v>11077.244645283999</v>
      </c>
      <c r="AS12" s="17">
        <v>5.72708468244073E-2</v>
      </c>
      <c r="AT12" s="17">
        <v>1.3208234625903199</v>
      </c>
      <c r="AU12" s="17">
        <v>8.4108250941318297E-2</v>
      </c>
      <c r="AV12" s="17">
        <v>1.95417380611562E-3</v>
      </c>
      <c r="AW12" s="17">
        <v>0.30074761612030598</v>
      </c>
      <c r="AX12" s="17">
        <v>5.0524286824627802E-3</v>
      </c>
      <c r="AY12" s="17">
        <v>176.88529402154001</v>
      </c>
      <c r="AZ12" s="17">
        <v>6.0352865982755999</v>
      </c>
      <c r="BA12" s="17">
        <v>45.383708089381102</v>
      </c>
      <c r="BB12" s="17">
        <v>3.12396521183764</v>
      </c>
      <c r="BC12" s="17">
        <v>0</v>
      </c>
      <c r="BD12" s="17">
        <v>0</v>
      </c>
      <c r="BE12" s="17">
        <v>164.53438648863599</v>
      </c>
      <c r="BF12" s="17">
        <v>164.53438648863599</v>
      </c>
      <c r="BG12" s="17">
        <v>20.682670263144502</v>
      </c>
      <c r="BH12" s="17">
        <v>0</v>
      </c>
      <c r="BI12" s="17">
        <v>0.63592338825294403</v>
      </c>
      <c r="BJ12" s="17">
        <v>0</v>
      </c>
      <c r="BK12" s="17">
        <v>0</v>
      </c>
      <c r="BL12" s="17">
        <v>42.730803487502598</v>
      </c>
      <c r="BM12" s="17">
        <v>8.2928762809863201</v>
      </c>
      <c r="BN12" s="17">
        <v>1.8207397982289E-2</v>
      </c>
      <c r="BO12" s="17">
        <v>0</v>
      </c>
      <c r="BP12" s="17">
        <v>202.37763402305501</v>
      </c>
      <c r="BQ12" s="17">
        <v>7.1490592615545606E-2</v>
      </c>
      <c r="BR12" s="17">
        <v>1.1743540122896601</v>
      </c>
      <c r="BS12" s="17">
        <v>3.3423923936407598</v>
      </c>
      <c r="BT12" s="17">
        <v>23.906169871623401</v>
      </c>
      <c r="BU12" s="17">
        <v>17.121333860560799</v>
      </c>
      <c r="BV12" s="17">
        <v>21.276165840420202</v>
      </c>
      <c r="BW12" s="17">
        <v>1447.63790831539</v>
      </c>
      <c r="BX12" s="17">
        <v>4807.2116756677497</v>
      </c>
      <c r="BY12" s="17">
        <v>491.403916070999</v>
      </c>
      <c r="BZ12" s="17">
        <v>5341.34639522625</v>
      </c>
      <c r="CA12" s="5">
        <v>1.40622567986854E-5</v>
      </c>
      <c r="CB12" s="17">
        <v>81.102490914485799</v>
      </c>
      <c r="CC12" s="17">
        <v>0</v>
      </c>
      <c r="CD12" s="17">
        <v>0.241072013067062</v>
      </c>
      <c r="CE12" s="17">
        <v>2.9115984321041402E-4</v>
      </c>
      <c r="CF12" s="17">
        <v>2.1799510907503001E-2</v>
      </c>
      <c r="CG12" s="17">
        <v>1.60170428714945E-2</v>
      </c>
      <c r="CH12" s="17">
        <v>3.3649591708460602</v>
      </c>
      <c r="CI12" s="17">
        <v>1.0302432745118099E-3</v>
      </c>
      <c r="CJ12" s="17">
        <v>322.77367404030798</v>
      </c>
      <c r="CK12" s="17">
        <v>1.0652951456252001E-2</v>
      </c>
      <c r="CL12" s="17">
        <v>6.4392173444005303E-3</v>
      </c>
      <c r="CM12" s="17">
        <v>18.958658375739201</v>
      </c>
      <c r="CN12" s="17">
        <v>6.1149434371048804E-3</v>
      </c>
      <c r="CO12" s="17">
        <v>0</v>
      </c>
      <c r="CP12" s="17">
        <v>0</v>
      </c>
      <c r="CQ12" s="17">
        <v>2.53145432664892</v>
      </c>
      <c r="CR12" s="17">
        <v>288.47701044159101</v>
      </c>
      <c r="CS12" s="17">
        <v>262.57118087518501</v>
      </c>
      <c r="CT12" s="17">
        <v>25.905829566405899</v>
      </c>
      <c r="CU12" s="17">
        <v>1.00418089738575</v>
      </c>
      <c r="CV12" s="17">
        <v>0</v>
      </c>
      <c r="CW12" s="17">
        <v>127.266018503734</v>
      </c>
      <c r="CX12" s="17">
        <v>5.2702188017438503E-3</v>
      </c>
      <c r="CY12" s="17">
        <v>0.40034365592133803</v>
      </c>
      <c r="CZ12" s="17">
        <v>4.6652511707027697</v>
      </c>
      <c r="DA12" s="17">
        <v>2.2953232463521701E-2</v>
      </c>
      <c r="DB12" s="17">
        <v>89.828391818857199</v>
      </c>
      <c r="DC12" s="17">
        <v>0.885602852717012</v>
      </c>
      <c r="DD12" s="17">
        <v>7.6896741805695598E-3</v>
      </c>
      <c r="DE12" s="17">
        <v>17.856572210052999</v>
      </c>
      <c r="DF12" s="17">
        <v>1.59435185001625E-4</v>
      </c>
      <c r="DG12" s="17">
        <v>505.23821249103702</v>
      </c>
      <c r="DH12" s="17">
        <v>161.900466125241</v>
      </c>
      <c r="DI12" s="17">
        <v>4.2817609012343398</v>
      </c>
      <c r="DJ12" s="17">
        <v>0</v>
      </c>
      <c r="DK12" s="17">
        <v>0</v>
      </c>
      <c r="DL12" s="17">
        <v>18.878174670176499</v>
      </c>
      <c r="DM12" s="17">
        <v>14.2930434212159</v>
      </c>
      <c r="DN12" s="17">
        <v>4.2863365656553498E-3</v>
      </c>
      <c r="DO12" s="17">
        <v>1390.8331396395399</v>
      </c>
      <c r="DP12" s="17">
        <v>9.5885317908368606</v>
      </c>
      <c r="DQ12" s="17">
        <v>17.437505645529502</v>
      </c>
      <c r="DS12" s="25">
        <f t="shared" si="0"/>
        <v>8.0000060519745779E-3</v>
      </c>
      <c r="DT12" s="94">
        <f t="shared" si="1"/>
        <v>1.0408422599784846</v>
      </c>
      <c r="DU12" s="40">
        <f t="shared" si="2"/>
        <v>2.8316262359963593E-5</v>
      </c>
      <c r="DV12" s="40"/>
      <c r="DW12" s="40">
        <f t="shared" si="3"/>
        <v>2.8337783058677139E-5</v>
      </c>
      <c r="DX12" s="40">
        <f t="shared" si="4"/>
        <v>2.8277477788423748E-5</v>
      </c>
      <c r="DY12" s="40">
        <f t="shared" si="5"/>
        <v>2.8283626564365292E-5</v>
      </c>
      <c r="DZ12" s="40">
        <f t="shared" si="6"/>
        <v>2.8197773635675841E-5</v>
      </c>
      <c r="EA12" s="40">
        <f t="shared" si="7"/>
        <v>2.8362106986635965E-5</v>
      </c>
      <c r="EB12" s="40">
        <f t="shared" si="8"/>
        <v>2.848684623367379E-5</v>
      </c>
      <c r="EC12" s="40">
        <f t="shared" si="9"/>
        <v>2.8301316711601137E-5</v>
      </c>
      <c r="ED12" s="40">
        <f t="shared" si="10"/>
        <v>2.8562732378088587E-5</v>
      </c>
      <c r="EE12" s="40">
        <f t="shared" si="11"/>
        <v>2.8301890063015525E-5</v>
      </c>
      <c r="EF12" s="40">
        <f t="shared" si="12"/>
        <v>2.8547605289602433E-5</v>
      </c>
      <c r="EG12" s="40">
        <f t="shared" si="13"/>
        <v>2.8327482498200656E-5</v>
      </c>
      <c r="EH12" s="40">
        <f t="shared" si="14"/>
        <v>3.168879133683189E-5</v>
      </c>
      <c r="EI12" s="40">
        <f t="shared" si="15"/>
        <v>0.53855502333200056</v>
      </c>
      <c r="EJ12" s="40">
        <f t="shared" si="16"/>
        <v>2.8217824886393428E-5</v>
      </c>
      <c r="EK12" s="40">
        <f t="shared" si="17"/>
        <v>2.8362355761258164E-5</v>
      </c>
      <c r="EL12" s="40">
        <f t="shared" si="18"/>
        <v>2.7521028103556831E-5</v>
      </c>
      <c r="EM12" s="40">
        <f t="shared" si="19"/>
        <v>3.2090655568191467E-5</v>
      </c>
      <c r="EN12" s="40">
        <f t="shared" si="20"/>
        <v>2.5896091152344283E-5</v>
      </c>
      <c r="EO12" s="40">
        <f t="shared" si="21"/>
        <v>2.8656016624195389E-5</v>
      </c>
      <c r="EP12" s="40">
        <f t="shared" si="22"/>
        <v>2.8503044133549183E-5</v>
      </c>
      <c r="EQ12" s="40">
        <f t="shared" si="23"/>
        <v>2.8568160545657916E-5</v>
      </c>
      <c r="ER12" s="40">
        <f t="shared" si="24"/>
        <v>2.8549914243454817E-5</v>
      </c>
      <c r="ES12" s="40">
        <f t="shared" si="25"/>
        <v>2.8080530645962022E-5</v>
      </c>
      <c r="ET12" s="40">
        <f t="shared" si="26"/>
        <v>2.8200187285876241E-5</v>
      </c>
      <c r="EU12" s="40">
        <f t="shared" si="27"/>
        <v>2.8373345467420537E-5</v>
      </c>
      <c r="EV12" s="40">
        <f t="shared" si="28"/>
        <v>2.7853727673311926E-5</v>
      </c>
      <c r="EW12" s="40">
        <f t="shared" si="29"/>
        <v>0</v>
      </c>
    </row>
    <row r="13" spans="1:153" x14ac:dyDescent="0.3">
      <c r="A13" s="17" t="s">
        <v>180</v>
      </c>
      <c r="B13" s="17">
        <v>3529.5086034999999</v>
      </c>
      <c r="C13" s="17"/>
      <c r="D13" s="17">
        <v>262.87935879999998</v>
      </c>
      <c r="E13" s="17">
        <v>85.925923114</v>
      </c>
      <c r="F13" s="17">
        <v>72.495985064999999</v>
      </c>
      <c r="G13" s="17">
        <v>36.944580768000002</v>
      </c>
      <c r="H13" s="17">
        <v>260.26757631999999</v>
      </c>
      <c r="I13" s="17">
        <v>7.3974702893000002</v>
      </c>
      <c r="J13" s="17">
        <v>4.1493484829999998</v>
      </c>
      <c r="K13" s="17">
        <v>4.0881559913999999</v>
      </c>
      <c r="L13" s="17">
        <v>3.1486443505000001</v>
      </c>
      <c r="M13" s="17">
        <v>21.595669349000001</v>
      </c>
      <c r="N13" s="17">
        <v>2.5101395527000001</v>
      </c>
      <c r="O13" s="17">
        <v>3.0445380579000001</v>
      </c>
      <c r="P13" s="17">
        <v>4.8209092061999996</v>
      </c>
      <c r="Q13" s="17">
        <v>4.2998716091000002</v>
      </c>
      <c r="R13" s="17">
        <v>2.5683050885999998</v>
      </c>
      <c r="S13" s="17">
        <v>0.14107204270000001</v>
      </c>
      <c r="T13" s="17">
        <v>2.1981099999999999E-5</v>
      </c>
      <c r="U13" s="17">
        <v>1.2507887699999999E-2</v>
      </c>
      <c r="V13" s="17">
        <v>9.1674761000000004E-3</v>
      </c>
      <c r="W13" s="17">
        <v>0.66027288380000004</v>
      </c>
      <c r="X13" s="17">
        <v>9.8573108300000004E-2</v>
      </c>
      <c r="Y13" s="17">
        <v>9.4879506099999997E-2</v>
      </c>
      <c r="Z13" s="17">
        <v>0.74819985190000005</v>
      </c>
      <c r="AA13" s="17">
        <v>0.2165284499</v>
      </c>
      <c r="AB13" s="17">
        <v>0.62636891409999995</v>
      </c>
      <c r="AC13" s="17">
        <v>4.1630935000000003E-3</v>
      </c>
      <c r="AF13" s="17" t="s">
        <v>180</v>
      </c>
      <c r="AG13" s="17">
        <v>0</v>
      </c>
      <c r="AH13" s="17">
        <v>0.78950164527309696</v>
      </c>
      <c r="AI13" s="17">
        <v>4.1496492164454803</v>
      </c>
      <c r="AJ13" s="17">
        <v>7.3980022999802904</v>
      </c>
      <c r="AK13" s="17">
        <v>7.3980022999802904</v>
      </c>
      <c r="AL13" s="17">
        <v>2.4982448618297202</v>
      </c>
      <c r="AM13" s="17">
        <v>0</v>
      </c>
      <c r="AN13" s="17">
        <v>4.0884513843920196</v>
      </c>
      <c r="AO13" s="17">
        <v>4.1633900350395402E-3</v>
      </c>
      <c r="AP13" s="17">
        <v>3.14887116965608</v>
      </c>
      <c r="AQ13" s="17">
        <v>5.7732398705620497E-2</v>
      </c>
      <c r="AR13" s="17">
        <v>3529.76391592453</v>
      </c>
      <c r="AS13" s="17">
        <v>3.6938634906551501E-3</v>
      </c>
      <c r="AT13" s="17">
        <v>7.3176338488841794E-2</v>
      </c>
      <c r="AU13" s="17">
        <v>4.6597662999498402E-3</v>
      </c>
      <c r="AV13" s="17">
        <v>1.08265381864779E-4</v>
      </c>
      <c r="AW13" s="17">
        <v>1.6662038381697199E-2</v>
      </c>
      <c r="AX13" s="17">
        <v>2.79914629474693E-4</v>
      </c>
      <c r="AY13" s="17">
        <v>33.274289502357099</v>
      </c>
      <c r="AZ13" s="17">
        <v>1.1294818374872699</v>
      </c>
      <c r="BA13" s="17">
        <v>8.5144269588300308</v>
      </c>
      <c r="BB13" s="17">
        <v>0.74825370646773504</v>
      </c>
      <c r="BC13" s="17">
        <v>0</v>
      </c>
      <c r="BD13" s="17">
        <v>0</v>
      </c>
      <c r="BE13" s="17">
        <v>21.597228766837599</v>
      </c>
      <c r="BF13" s="17">
        <v>21.597228766837599</v>
      </c>
      <c r="BG13" s="17">
        <v>3.8945990634730601</v>
      </c>
      <c r="BH13" s="17">
        <v>0</v>
      </c>
      <c r="BI13" s="17">
        <v>0.21654383869903501</v>
      </c>
      <c r="BJ13" s="17">
        <v>0</v>
      </c>
      <c r="BK13" s="17">
        <v>0</v>
      </c>
      <c r="BL13" s="17">
        <v>2.1031863729823499</v>
      </c>
      <c r="BM13" s="17">
        <v>1.52322151791491</v>
      </c>
      <c r="BN13" s="17">
        <v>2.2509196516399799E-3</v>
      </c>
      <c r="BO13" s="17">
        <v>0</v>
      </c>
      <c r="BP13" s="17">
        <v>37.936259868449703</v>
      </c>
      <c r="BQ13" s="17">
        <v>7.7124757073727601E-3</v>
      </c>
      <c r="BR13" s="17">
        <v>0.65268358586175901</v>
      </c>
      <c r="BS13" s="17">
        <v>1.8576379668976</v>
      </c>
      <c r="BT13" s="17">
        <v>3.0447668809188002</v>
      </c>
      <c r="BU13" s="17">
        <v>3.2240617800417599</v>
      </c>
      <c r="BV13" s="17">
        <v>6.2249975276074903</v>
      </c>
      <c r="BW13" s="17">
        <v>258.60960224981602</v>
      </c>
      <c r="BX13" s="17">
        <v>236.60842004640699</v>
      </c>
      <c r="BY13" s="17">
        <v>24.186641853624099</v>
      </c>
      <c r="BZ13" s="17">
        <v>262.898248273013</v>
      </c>
      <c r="CA13" s="5">
        <v>1.5170379984795799E-6</v>
      </c>
      <c r="CB13" s="17">
        <v>15.2462807634694</v>
      </c>
      <c r="CC13" s="17">
        <v>0</v>
      </c>
      <c r="CD13" s="17">
        <v>0.14108233222830999</v>
      </c>
      <c r="CE13" s="5">
        <v>2.19824694229732E-5</v>
      </c>
      <c r="CF13" s="17">
        <v>1.2508765607553001E-2</v>
      </c>
      <c r="CG13" s="17">
        <v>9.1681365404322097E-3</v>
      </c>
      <c r="CH13" s="17">
        <v>0.66032049136482596</v>
      </c>
      <c r="CI13" s="5">
        <v>5.70780749192281E-5</v>
      </c>
      <c r="CJ13" s="17">
        <v>59.911855701707999</v>
      </c>
      <c r="CK13" s="17">
        <v>5.9523209086349404E-4</v>
      </c>
      <c r="CL13" s="17">
        <v>3.5674794677381102E-4</v>
      </c>
      <c r="CM13" s="17">
        <v>5.0613381986033703</v>
      </c>
      <c r="CN13" s="17">
        <v>3.40460275810336E-4</v>
      </c>
      <c r="CO13" s="17">
        <v>0</v>
      </c>
      <c r="CP13" s="17">
        <v>0</v>
      </c>
      <c r="CQ13" s="17">
        <v>0.70619732738085395</v>
      </c>
      <c r="CR13" s="17">
        <v>85.932138389123693</v>
      </c>
      <c r="CS13" s="17">
        <v>72.501227493881899</v>
      </c>
      <c r="CT13" s="17">
        <v>13.4309108952418</v>
      </c>
      <c r="CU13" s="17">
        <v>0.28002582254997599</v>
      </c>
      <c r="CV13" s="17">
        <v>0</v>
      </c>
      <c r="CW13" s="17">
        <v>35.416981520637997</v>
      </c>
      <c r="CX13" s="17">
        <v>2.9198130831197602E-4</v>
      </c>
      <c r="CY13" s="17">
        <v>2.41741503915959E-2</v>
      </c>
      <c r="CZ13" s="17">
        <v>1.29664435975021</v>
      </c>
      <c r="DA13" s="17">
        <v>1.2834113347442899E-3</v>
      </c>
      <c r="DB13" s="17">
        <v>24.744389387059901</v>
      </c>
      <c r="DC13" s="17">
        <v>0.16693169442814601</v>
      </c>
      <c r="DD13" s="17">
        <v>4.4616796462684002E-4</v>
      </c>
      <c r="DE13" s="17">
        <v>4.9680968155337597</v>
      </c>
      <c r="DF13" s="5">
        <v>8.8329780964191307E-6</v>
      </c>
      <c r="DG13" s="17">
        <v>36.947243285371798</v>
      </c>
      <c r="DH13" s="17">
        <v>30.359233273149002</v>
      </c>
      <c r="DI13" s="17">
        <v>0.62641444913547895</v>
      </c>
      <c r="DJ13" s="17">
        <v>0</v>
      </c>
      <c r="DK13" s="17">
        <v>0</v>
      </c>
      <c r="DL13" s="17">
        <v>3.4907900902738298</v>
      </c>
      <c r="DM13" s="17">
        <v>4.3001809856686499</v>
      </c>
      <c r="DN13" s="17">
        <v>4.62416596066687E-4</v>
      </c>
      <c r="DO13" s="17">
        <v>260.28634683333598</v>
      </c>
      <c r="DP13" s="17">
        <v>2.5684918389136899</v>
      </c>
      <c r="DQ13" s="17">
        <v>3.2066118571678501</v>
      </c>
      <c r="DS13" s="25">
        <f t="shared" si="0"/>
        <v>8.0000014712849881E-3</v>
      </c>
      <c r="DT13" s="94">
        <f t="shared" si="1"/>
        <v>0.99355807707964949</v>
      </c>
      <c r="DU13" s="40">
        <f t="shared" si="2"/>
        <v>7.2336535538374152E-5</v>
      </c>
      <c r="DV13" s="40"/>
      <c r="DW13" s="40">
        <f t="shared" si="3"/>
        <v>7.1856052522518125E-5</v>
      </c>
      <c r="DX13" s="40">
        <f t="shared" si="4"/>
        <v>7.2332945616979073E-5</v>
      </c>
      <c r="DY13" s="40">
        <f t="shared" si="5"/>
        <v>7.2313368487915186E-5</v>
      </c>
      <c r="DZ13" s="40">
        <f t="shared" si="6"/>
        <v>7.20678734593244E-5</v>
      </c>
      <c r="EA13" s="40">
        <f t="shared" si="7"/>
        <v>7.2120060444700535E-5</v>
      </c>
      <c r="EB13" s="40">
        <f t="shared" si="8"/>
        <v>7.1917920516653702E-5</v>
      </c>
      <c r="EC13" s="40">
        <f t="shared" si="9"/>
        <v>7.2477268832119642E-5</v>
      </c>
      <c r="ED13" s="40">
        <f t="shared" si="10"/>
        <v>7.2255802528364732E-5</v>
      </c>
      <c r="EE13" s="40">
        <f t="shared" si="11"/>
        <v>7.2037083528947121E-5</v>
      </c>
      <c r="EF13" s="40">
        <f t="shared" si="12"/>
        <v>7.2209747815477198E-5</v>
      </c>
      <c r="EG13" s="40">
        <f t="shared" si="13"/>
        <v>7.2505952572676918E-5</v>
      </c>
      <c r="EH13" s="40">
        <f t="shared" si="14"/>
        <v>7.5158534545615157E-5</v>
      </c>
      <c r="EI13" s="40">
        <f t="shared" si="15"/>
        <v>0.29124969198792267</v>
      </c>
      <c r="EJ13" s="40">
        <f t="shared" si="16"/>
        <v>7.1950187534661276E-5</v>
      </c>
      <c r="EK13" s="40">
        <f t="shared" si="17"/>
        <v>7.2713446124068561E-5</v>
      </c>
      <c r="EL13" s="40">
        <f t="shared" si="18"/>
        <v>7.2938111003731555E-5</v>
      </c>
      <c r="EM13" s="40">
        <f t="shared" si="19"/>
        <v>6.230002016285928E-5</v>
      </c>
      <c r="EN13" s="40">
        <f t="shared" si="20"/>
        <v>7.0188314290775289E-5</v>
      </c>
      <c r="EO13" s="40">
        <f t="shared" si="21"/>
        <v>7.2041685738275324E-5</v>
      </c>
      <c r="EP13" s="40">
        <f t="shared" si="22"/>
        <v>7.2102862307357607E-5</v>
      </c>
      <c r="EQ13" s="40">
        <f t="shared" si="23"/>
        <v>7.1808352252604826E-5</v>
      </c>
      <c r="ER13" s="40">
        <f t="shared" si="24"/>
        <v>7.1849887383639317E-5</v>
      </c>
      <c r="ES13" s="40">
        <f t="shared" si="25"/>
        <v>7.1978853775806232E-5</v>
      </c>
      <c r="ET13" s="40">
        <f t="shared" si="26"/>
        <v>7.1070563901034478E-5</v>
      </c>
      <c r="EU13" s="40">
        <f t="shared" si="27"/>
        <v>7.2696831617867272E-5</v>
      </c>
      <c r="EV13" s="40">
        <f t="shared" si="28"/>
        <v>7.1229493053640659E-5</v>
      </c>
      <c r="EW13" s="40">
        <f t="shared" si="29"/>
        <v>0</v>
      </c>
    </row>
    <row r="14" spans="1:153" x14ac:dyDescent="0.3">
      <c r="A14" s="17" t="s">
        <v>181</v>
      </c>
      <c r="B14" s="17">
        <v>10775.105278000001</v>
      </c>
      <c r="C14" s="17"/>
      <c r="D14" s="17">
        <v>2486.2077442</v>
      </c>
      <c r="E14" s="17">
        <v>213.47158188</v>
      </c>
      <c r="F14" s="17">
        <v>184.91848478</v>
      </c>
      <c r="G14" s="17">
        <v>291.24649972999998</v>
      </c>
      <c r="H14" s="17">
        <v>1660.8955986999999</v>
      </c>
      <c r="I14" s="17">
        <v>33.439488548999996</v>
      </c>
      <c r="J14" s="17">
        <v>18.980353816000001</v>
      </c>
      <c r="K14" s="17">
        <v>15.598620725</v>
      </c>
      <c r="L14" s="17">
        <v>13.676540562</v>
      </c>
      <c r="M14" s="17">
        <v>96.936976650999995</v>
      </c>
      <c r="N14" s="17">
        <v>5.2377664879000001</v>
      </c>
      <c r="O14" s="17">
        <v>13.960839609000001</v>
      </c>
      <c r="P14" s="17">
        <v>12.513453037</v>
      </c>
      <c r="Q14" s="17">
        <v>11.63406434</v>
      </c>
      <c r="R14" s="17">
        <v>7.2225110036000002</v>
      </c>
      <c r="S14" s="17">
        <v>0.30211288359999999</v>
      </c>
      <c r="T14" s="17">
        <v>3.1850729999999999E-4</v>
      </c>
      <c r="U14" s="17">
        <v>2.72400977E-2</v>
      </c>
      <c r="V14" s="17">
        <v>1.98976098E-2</v>
      </c>
      <c r="W14" s="17">
        <v>2.2608774863000001</v>
      </c>
      <c r="X14" s="17">
        <v>1.4056237810000001</v>
      </c>
      <c r="Y14" s="17">
        <v>1.3589108436999999</v>
      </c>
      <c r="Z14" s="17">
        <v>2.2883751113000002</v>
      </c>
      <c r="AA14" s="17">
        <v>0.44884078290000001</v>
      </c>
      <c r="AB14" s="17">
        <v>2.6079802769999998</v>
      </c>
      <c r="AC14" s="17">
        <v>8.9832569999999997E-3</v>
      </c>
      <c r="AF14" s="17" t="s">
        <v>181</v>
      </c>
      <c r="AG14" s="17">
        <v>0</v>
      </c>
      <c r="AH14" s="17">
        <v>4.9786129398292696</v>
      </c>
      <c r="AI14" s="17">
        <v>18.982097943552301</v>
      </c>
      <c r="AJ14" s="17">
        <v>33.442569320958697</v>
      </c>
      <c r="AK14" s="17">
        <v>33.442569320958697</v>
      </c>
      <c r="AL14" s="17">
        <v>16.0729207985841</v>
      </c>
      <c r="AM14" s="17">
        <v>0</v>
      </c>
      <c r="AN14" s="17">
        <v>15.600068271571899</v>
      </c>
      <c r="AO14" s="17">
        <v>8.9840939398550292E-3</v>
      </c>
      <c r="AP14" s="17">
        <v>13.6778025470286</v>
      </c>
      <c r="AQ14" s="17">
        <v>0.707598876724162</v>
      </c>
      <c r="AR14" s="17">
        <v>10776.112175624599</v>
      </c>
      <c r="AS14" s="17">
        <v>4.6717076776974897E-2</v>
      </c>
      <c r="AT14" s="17">
        <v>1.0480821905747899</v>
      </c>
      <c r="AU14" s="17">
        <v>6.67404845730033E-2</v>
      </c>
      <c r="AV14" s="17">
        <v>1.5506516510924401E-3</v>
      </c>
      <c r="AW14" s="17">
        <v>0.238645255800151</v>
      </c>
      <c r="AX14" s="17">
        <v>4.0091343449086998E-3</v>
      </c>
      <c r="AY14" s="17">
        <v>210.55759680130501</v>
      </c>
      <c r="AZ14" s="17">
        <v>7.2148478282465502</v>
      </c>
      <c r="BA14" s="17">
        <v>54.127027776860501</v>
      </c>
      <c r="BB14" s="17">
        <v>2.2885880282908002</v>
      </c>
      <c r="BC14" s="17">
        <v>0</v>
      </c>
      <c r="BD14" s="17">
        <v>0</v>
      </c>
      <c r="BE14" s="17">
        <v>96.945906564656397</v>
      </c>
      <c r="BF14" s="17">
        <v>96.945906564656397</v>
      </c>
      <c r="BG14" s="17">
        <v>24.595084469981401</v>
      </c>
      <c r="BH14" s="17">
        <v>0</v>
      </c>
      <c r="BI14" s="17">
        <v>0.44888301611493198</v>
      </c>
      <c r="BJ14" s="17">
        <v>0</v>
      </c>
      <c r="BK14" s="17">
        <v>0</v>
      </c>
      <c r="BL14" s="17">
        <v>19.891472026378299</v>
      </c>
      <c r="BM14" s="17">
        <v>10.056108251023799</v>
      </c>
      <c r="BN14" s="17">
        <v>2.7588482138774399E-2</v>
      </c>
      <c r="BO14" s="17">
        <v>0</v>
      </c>
      <c r="BP14" s="17">
        <v>241.17311607874399</v>
      </c>
      <c r="BQ14" s="17">
        <v>0.10024391707802199</v>
      </c>
      <c r="BR14" s="17">
        <v>1.3619484596857301</v>
      </c>
      <c r="BS14" s="17">
        <v>3.8763147510154998</v>
      </c>
      <c r="BT14" s="17">
        <v>13.962169688009901</v>
      </c>
      <c r="BU14" s="17">
        <v>20.359871180792201</v>
      </c>
      <c r="BV14" s="17">
        <v>21.366656148908699</v>
      </c>
      <c r="BW14" s="17">
        <v>1563.37149281348</v>
      </c>
      <c r="BX14" s="17">
        <v>2237.7904965381899</v>
      </c>
      <c r="BY14" s="17">
        <v>228.75197555085199</v>
      </c>
      <c r="BZ14" s="17">
        <v>2486.4339441154202</v>
      </c>
      <c r="CA14" s="5">
        <v>1.97180182551387E-5</v>
      </c>
      <c r="CB14" s="17">
        <v>96.588626435683395</v>
      </c>
      <c r="CC14" s="17">
        <v>0</v>
      </c>
      <c r="CD14" s="17">
        <v>0.302141436834162</v>
      </c>
      <c r="CE14" s="17">
        <v>3.1853594988607599E-4</v>
      </c>
      <c r="CF14" s="17">
        <v>2.72426993795532E-2</v>
      </c>
      <c r="CG14" s="17">
        <v>1.9899528791944301E-2</v>
      </c>
      <c r="CH14" s="17">
        <v>2.2610878915982902</v>
      </c>
      <c r="CI14" s="17">
        <v>8.1750802898096801E-4</v>
      </c>
      <c r="CJ14" s="17">
        <v>388.16428295722397</v>
      </c>
      <c r="CK14" s="17">
        <v>8.4360315232681303E-3</v>
      </c>
      <c r="CL14" s="17">
        <v>5.1095914089452502E-3</v>
      </c>
      <c r="CM14" s="17">
        <v>13.420548504770199</v>
      </c>
      <c r="CN14" s="17">
        <v>4.8465395903900498E-3</v>
      </c>
      <c r="CO14" s="17">
        <v>0</v>
      </c>
      <c r="CP14" s="17">
        <v>0</v>
      </c>
      <c r="CQ14" s="17">
        <v>1.7805500875786</v>
      </c>
      <c r="CR14" s="17">
        <v>213.49170790475901</v>
      </c>
      <c r="CS14" s="17">
        <v>184.93590555959199</v>
      </c>
      <c r="CT14" s="17">
        <v>28.555802345166601</v>
      </c>
      <c r="CU14" s="17">
        <v>0.70635535469611999</v>
      </c>
      <c r="CV14" s="17">
        <v>0</v>
      </c>
      <c r="CW14" s="17">
        <v>89.535755709144198</v>
      </c>
      <c r="CX14" s="17">
        <v>4.1819609747306202E-3</v>
      </c>
      <c r="CY14" s="17">
        <v>0.31087037996042699</v>
      </c>
      <c r="CZ14" s="17">
        <v>3.2833429214548202</v>
      </c>
      <c r="DA14" s="17">
        <v>1.8173483144619799E-2</v>
      </c>
      <c r="DB14" s="17">
        <v>63.285618923042101</v>
      </c>
      <c r="DC14" s="17">
        <v>1.0526765863969401</v>
      </c>
      <c r="DD14" s="17">
        <v>6.0330854154202196E-3</v>
      </c>
      <c r="DE14" s="17">
        <v>12.565138967906201</v>
      </c>
      <c r="DF14" s="17">
        <v>1.2651095328376199E-4</v>
      </c>
      <c r="DG14" s="17">
        <v>291.27305805100298</v>
      </c>
      <c r="DH14" s="17">
        <v>192.972315779025</v>
      </c>
      <c r="DI14" s="17">
        <v>2.6082213701626999</v>
      </c>
      <c r="DJ14" s="17">
        <v>0</v>
      </c>
      <c r="DK14" s="17">
        <v>0</v>
      </c>
      <c r="DL14" s="17">
        <v>22.742881194541201</v>
      </c>
      <c r="DM14" s="17">
        <v>11.6351583902409</v>
      </c>
      <c r="DN14" s="17">
        <v>6.0102706547760596E-3</v>
      </c>
      <c r="DO14" s="17">
        <v>1661.04694107817</v>
      </c>
      <c r="DP14" s="17">
        <v>7.2231848913360404</v>
      </c>
      <c r="DQ14" s="17">
        <v>21.109544791167099</v>
      </c>
      <c r="DS14" s="25">
        <f t="shared" si="0"/>
        <v>8.000000190415248E-3</v>
      </c>
      <c r="DT14" s="94">
        <f t="shared" si="1"/>
        <v>0.94119645516984018</v>
      </c>
      <c r="DU14" s="40">
        <f t="shared" si="2"/>
        <v>9.3446662340668693E-5</v>
      </c>
      <c r="DV14" s="40"/>
      <c r="DW14" s="40">
        <f t="shared" si="3"/>
        <v>9.0981904447821625E-5</v>
      </c>
      <c r="DX14" s="40">
        <f t="shared" si="4"/>
        <v>9.4279644071415772E-5</v>
      </c>
      <c r="DY14" s="40">
        <f t="shared" si="5"/>
        <v>9.4207886316571826E-5</v>
      </c>
      <c r="DZ14" s="40">
        <f t="shared" si="6"/>
        <v>9.1188464162197239E-5</v>
      </c>
      <c r="EA14" s="40">
        <f t="shared" si="7"/>
        <v>9.1120946005585142E-5</v>
      </c>
      <c r="EB14" s="40">
        <f t="shared" si="8"/>
        <v>9.212975713387213E-5</v>
      </c>
      <c r="EC14" s="40">
        <f t="shared" si="9"/>
        <v>9.1891203357312643E-5</v>
      </c>
      <c r="ED14" s="40">
        <f t="shared" si="10"/>
        <v>9.2799651803797165E-5</v>
      </c>
      <c r="EE14" s="40">
        <f t="shared" si="11"/>
        <v>9.2273702028627141E-5</v>
      </c>
      <c r="EF14" s="40">
        <f t="shared" si="12"/>
        <v>9.2120818751676597E-5</v>
      </c>
      <c r="EG14" s="40">
        <f t="shared" si="13"/>
        <v>9.4834850384622793E-5</v>
      </c>
      <c r="EH14" s="40">
        <f t="shared" si="14"/>
        <v>9.5272135999813508E-5</v>
      </c>
      <c r="EI14" s="40">
        <f t="shared" si="15"/>
        <v>0.70749481264135428</v>
      </c>
      <c r="EJ14" s="40">
        <f t="shared" si="16"/>
        <v>9.4038524192964124E-5</v>
      </c>
      <c r="EK14" s="40">
        <f t="shared" si="17"/>
        <v>9.3303801919341299E-5</v>
      </c>
      <c r="EL14" s="40">
        <f t="shared" si="18"/>
        <v>9.4511805725619284E-5</v>
      </c>
      <c r="EM14" s="40">
        <f t="shared" si="19"/>
        <v>8.9950484890001121E-5</v>
      </c>
      <c r="EN14" s="40">
        <f t="shared" si="20"/>
        <v>9.5509185827913343E-5</v>
      </c>
      <c r="EO14" s="40">
        <f t="shared" si="21"/>
        <v>9.6443339857888995E-5</v>
      </c>
      <c r="EP14" s="40">
        <f t="shared" si="22"/>
        <v>9.3063555882640537E-5</v>
      </c>
      <c r="EQ14" s="40">
        <f t="shared" si="23"/>
        <v>8.6091828095026239E-5</v>
      </c>
      <c r="ER14" s="40">
        <f t="shared" si="24"/>
        <v>8.6005085975443698E-5</v>
      </c>
      <c r="ES14" s="40">
        <f t="shared" si="25"/>
        <v>9.3042871227132343E-5</v>
      </c>
      <c r="ET14" s="40">
        <f t="shared" si="26"/>
        <v>9.4093978401630989E-5</v>
      </c>
      <c r="EU14" s="40">
        <f t="shared" si="27"/>
        <v>9.2444396465102824E-5</v>
      </c>
      <c r="EV14" s="40">
        <f t="shared" si="28"/>
        <v>9.3166638228145852E-5</v>
      </c>
      <c r="EW14" s="40">
        <f t="shared" si="29"/>
        <v>0</v>
      </c>
    </row>
    <row r="15" spans="1:153" x14ac:dyDescent="0.3">
      <c r="A15" s="17" t="s">
        <v>182</v>
      </c>
      <c r="B15" s="17">
        <v>4474.2009466</v>
      </c>
      <c r="C15" s="17"/>
      <c r="D15" s="17">
        <v>652.38676743999997</v>
      </c>
      <c r="E15" s="17">
        <v>105.7762146</v>
      </c>
      <c r="F15" s="17">
        <v>90.814283548999995</v>
      </c>
      <c r="G15" s="17">
        <v>80.116364860999994</v>
      </c>
      <c r="H15" s="17">
        <v>533.96761635999997</v>
      </c>
      <c r="I15" s="17">
        <v>12.326022865000001</v>
      </c>
      <c r="J15" s="17">
        <v>6.9671913555999998</v>
      </c>
      <c r="K15" s="17">
        <v>6.1246164762999999</v>
      </c>
      <c r="L15" s="17">
        <v>5.1136725976999999</v>
      </c>
      <c r="M15" s="17">
        <v>35.820613375000001</v>
      </c>
      <c r="N15" s="17">
        <v>2.7147213832000001</v>
      </c>
      <c r="O15" s="17">
        <v>5.1202595753000004</v>
      </c>
      <c r="P15" s="17">
        <v>6.0885335215999996</v>
      </c>
      <c r="Q15" s="17">
        <v>5.3035197067000004</v>
      </c>
      <c r="R15" s="17">
        <v>3.2330172149999998</v>
      </c>
      <c r="S15" s="17">
        <v>0.16505504539999999</v>
      </c>
      <c r="T15" s="17">
        <v>8.0084499999999995E-5</v>
      </c>
      <c r="U15" s="17">
        <v>1.47242516E-2</v>
      </c>
      <c r="V15" s="17">
        <v>1.0778419500000001E-2</v>
      </c>
      <c r="W15" s="17">
        <v>0.94985612330000002</v>
      </c>
      <c r="X15" s="17">
        <v>0.49309973820000003</v>
      </c>
      <c r="Y15" s="17">
        <v>0.477581268</v>
      </c>
      <c r="Z15" s="17">
        <v>0.9858045205</v>
      </c>
      <c r="AA15" s="17">
        <v>0.23438909920000001</v>
      </c>
      <c r="AB15" s="17">
        <v>0.99038921970000005</v>
      </c>
      <c r="AC15" s="17">
        <v>4.8841442999999997E-3</v>
      </c>
      <c r="AF15" s="17" t="s">
        <v>182</v>
      </c>
      <c r="AG15" s="17">
        <v>0</v>
      </c>
      <c r="AH15" s="17">
        <v>1.60687482730631</v>
      </c>
      <c r="AI15" s="17">
        <v>6.9679782530426602</v>
      </c>
      <c r="AJ15" s="17">
        <v>12.3274238237583</v>
      </c>
      <c r="AK15" s="17">
        <v>12.3274238237583</v>
      </c>
      <c r="AL15" s="17">
        <v>5.1740968303801402</v>
      </c>
      <c r="AM15" s="17">
        <v>0</v>
      </c>
      <c r="AN15" s="17">
        <v>6.1253621083230998</v>
      </c>
      <c r="AO15" s="17">
        <v>4.8848151879080101E-3</v>
      </c>
      <c r="AP15" s="17">
        <v>5.1142624921370299</v>
      </c>
      <c r="AQ15" s="17">
        <v>0.18186014169981601</v>
      </c>
      <c r="AR15" s="17">
        <v>4474.79835839525</v>
      </c>
      <c r="AS15" s="17">
        <v>1.5519351285294599E-2</v>
      </c>
      <c r="AT15" s="17">
        <v>0.36833042009248301</v>
      </c>
      <c r="AU15" s="17">
        <v>2.3454795001559701E-2</v>
      </c>
      <c r="AV15" s="17">
        <v>5.4494964889399602E-4</v>
      </c>
      <c r="AW15" s="17">
        <v>8.3867718593197596E-2</v>
      </c>
      <c r="AX15" s="17">
        <v>1.4089401732281701E-3</v>
      </c>
      <c r="AY15" s="17">
        <v>67.873383514122693</v>
      </c>
      <c r="AZ15" s="17">
        <v>2.3161300461016299</v>
      </c>
      <c r="BA15" s="17">
        <v>17.418149375749401</v>
      </c>
      <c r="BB15" s="17">
        <v>0.98593523259673599</v>
      </c>
      <c r="BC15" s="17">
        <v>0</v>
      </c>
      <c r="BD15" s="17">
        <v>0</v>
      </c>
      <c r="BE15" s="17">
        <v>35.824696085391501</v>
      </c>
      <c r="BF15" s="17">
        <v>35.824696085391501</v>
      </c>
      <c r="BG15" s="17">
        <v>7.9366854776067699</v>
      </c>
      <c r="BH15" s="17">
        <v>0</v>
      </c>
      <c r="BI15" s="17">
        <v>0.234424748073566</v>
      </c>
      <c r="BJ15" s="17">
        <v>0</v>
      </c>
      <c r="BK15" s="17">
        <v>0</v>
      </c>
      <c r="BL15" s="17">
        <v>5.21953399208381</v>
      </c>
      <c r="BM15" s="17">
        <v>3.185458020425</v>
      </c>
      <c r="BN15" s="17">
        <v>7.0905097623423698E-3</v>
      </c>
      <c r="BO15" s="17">
        <v>0</v>
      </c>
      <c r="BP15" s="17">
        <v>77.731957047849605</v>
      </c>
      <c r="BQ15" s="17">
        <v>3.01667935660174E-2</v>
      </c>
      <c r="BR15" s="17">
        <v>0.70593463504797804</v>
      </c>
      <c r="BS15" s="17">
        <v>2.00919906629959</v>
      </c>
      <c r="BT15" s="17">
        <v>5.1208555674288299</v>
      </c>
      <c r="BU15" s="17">
        <v>6.5700255089397501</v>
      </c>
      <c r="BV15" s="17">
        <v>8.9463853529275301</v>
      </c>
      <c r="BW15" s="17">
        <v>512.390368556358</v>
      </c>
      <c r="BX15" s="17">
        <v>587.19758030257105</v>
      </c>
      <c r="BY15" s="17">
        <v>60.024659326409903</v>
      </c>
      <c r="BZ15" s="17">
        <v>652.44177362106404</v>
      </c>
      <c r="CA15" s="5">
        <v>5.9338314390801802E-6</v>
      </c>
      <c r="CB15" s="17">
        <v>31.1215893483065</v>
      </c>
      <c r="CC15" s="17">
        <v>0</v>
      </c>
      <c r="CD15" s="17">
        <v>0.16507803621897099</v>
      </c>
      <c r="CE15" s="5">
        <v>8.0088792543301301E-5</v>
      </c>
      <c r="CF15" s="17">
        <v>1.47263038335272E-2</v>
      </c>
      <c r="CG15" s="17">
        <v>1.07799641741907E-2</v>
      </c>
      <c r="CH15" s="17">
        <v>0.94997291599321398</v>
      </c>
      <c r="CI15" s="17">
        <v>2.8729956616974398E-4</v>
      </c>
      <c r="CJ15" s="17">
        <v>123.942491985582</v>
      </c>
      <c r="CK15" s="17">
        <v>2.9158571392141602E-3</v>
      </c>
      <c r="CL15" s="17">
        <v>1.7956740168995199E-3</v>
      </c>
      <c r="CM15" s="17">
        <v>6.4954482065730801</v>
      </c>
      <c r="CN15" s="17">
        <v>1.6869521055099001E-3</v>
      </c>
      <c r="CO15" s="17">
        <v>0</v>
      </c>
      <c r="CP15" s="17">
        <v>0</v>
      </c>
      <c r="CQ15" s="17">
        <v>0.87969083204528298</v>
      </c>
      <c r="CR15" s="17">
        <v>105.790972580396</v>
      </c>
      <c r="CS15" s="17">
        <v>90.826808437140201</v>
      </c>
      <c r="CT15" s="17">
        <v>14.9641641432563</v>
      </c>
      <c r="CU15" s="17">
        <v>0.34892339232394698</v>
      </c>
      <c r="CV15" s="17">
        <v>0</v>
      </c>
      <c r="CW15" s="17">
        <v>44.146018706338801</v>
      </c>
      <c r="CX15" s="17">
        <v>1.4696797154207799E-3</v>
      </c>
      <c r="CY15" s="17">
        <v>8.9908603253801594E-2</v>
      </c>
      <c r="CZ15" s="17">
        <v>1.6197158093861701</v>
      </c>
      <c r="DA15" s="17">
        <v>6.2727970701312204E-3</v>
      </c>
      <c r="DB15" s="17">
        <v>31.0296601729525</v>
      </c>
      <c r="DC15" s="17">
        <v>0.33975675512568898</v>
      </c>
      <c r="DD15" s="17">
        <v>1.92486242761178E-3</v>
      </c>
      <c r="DE15" s="17">
        <v>6.2010451316875796</v>
      </c>
      <c r="DF15" s="5">
        <v>4.4460538023357899E-5</v>
      </c>
      <c r="DG15" s="17">
        <v>80.123485614366103</v>
      </c>
      <c r="DH15" s="17">
        <v>62.169636325684998</v>
      </c>
      <c r="DI15" s="17">
        <v>0.99050581604322097</v>
      </c>
      <c r="DJ15" s="17">
        <v>0</v>
      </c>
      <c r="DK15" s="17">
        <v>0</v>
      </c>
      <c r="DL15" s="17">
        <v>7.2545774543460197</v>
      </c>
      <c r="DM15" s="17">
        <v>5.3042530495826696</v>
      </c>
      <c r="DN15" s="17">
        <v>1.8086993232289399E-3</v>
      </c>
      <c r="DO15" s="17">
        <v>534.01692355836997</v>
      </c>
      <c r="DP15" s="17">
        <v>3.2334595631737599</v>
      </c>
      <c r="DQ15" s="17">
        <v>6.70047776759837</v>
      </c>
      <c r="DS15" s="25">
        <f t="shared" si="0"/>
        <v>7.999999698234065E-3</v>
      </c>
      <c r="DT15" s="94">
        <f t="shared" si="1"/>
        <v>0.95950211679078345</v>
      </c>
      <c r="DU15" s="40">
        <f t="shared" si="2"/>
        <v>1.3352368442549781E-4</v>
      </c>
      <c r="DV15" s="40"/>
      <c r="DW15" s="40">
        <f t="shared" si="3"/>
        <v>8.4315292414528702E-5</v>
      </c>
      <c r="DX15" s="40">
        <f t="shared" si="4"/>
        <v>1.3952078406101814E-4</v>
      </c>
      <c r="DY15" s="40">
        <f t="shared" si="5"/>
        <v>1.3791760118272409E-4</v>
      </c>
      <c r="DZ15" s="40">
        <f t="shared" si="6"/>
        <v>8.8880135518677744E-5</v>
      </c>
      <c r="EA15" s="40">
        <f t="shared" si="7"/>
        <v>9.2341177366005566E-5</v>
      </c>
      <c r="EB15" s="40">
        <f t="shared" si="8"/>
        <v>1.1365862076061534E-4</v>
      </c>
      <c r="EC15" s="40">
        <f t="shared" si="9"/>
        <v>1.1294327979493187E-4</v>
      </c>
      <c r="ED15" s="40">
        <f t="shared" si="10"/>
        <v>1.2174346360872906E-4</v>
      </c>
      <c r="EE15" s="40">
        <f t="shared" si="11"/>
        <v>1.1535631696391103E-4</v>
      </c>
      <c r="EF15" s="40">
        <f t="shared" si="12"/>
        <v>1.13976562845517E-4</v>
      </c>
      <c r="EG15" s="40">
        <f t="shared" si="13"/>
        <v>1.5188230737775513E-4</v>
      </c>
      <c r="EH15" s="40">
        <f t="shared" si="14"/>
        <v>1.1639881144004639E-4</v>
      </c>
      <c r="EI15" s="40">
        <f t="shared" si="15"/>
        <v>0.46938262246382745</v>
      </c>
      <c r="EJ15" s="40">
        <f t="shared" si="16"/>
        <v>1.3827475397947523E-4</v>
      </c>
      <c r="EK15" s="40">
        <f t="shared" si="17"/>
        <v>1.3682209043235755E-4</v>
      </c>
      <c r="EL15" s="40">
        <f t="shared" si="18"/>
        <v>1.3929182785831179E-4</v>
      </c>
      <c r="EM15" s="40">
        <f t="shared" si="19"/>
        <v>5.3600176080334668E-5</v>
      </c>
      <c r="EN15" s="40">
        <f t="shared" si="20"/>
        <v>1.3937778183578206E-4</v>
      </c>
      <c r="EO15" s="40">
        <f t="shared" si="21"/>
        <v>1.4331175277590118E-4</v>
      </c>
      <c r="EP15" s="40">
        <f t="shared" si="22"/>
        <v>1.229582989981688E-4</v>
      </c>
      <c r="EQ15" s="40">
        <f t="shared" si="23"/>
        <v>5.361307786040999E-5</v>
      </c>
      <c r="ER15" s="40">
        <f t="shared" si="24"/>
        <v>5.3510284164887002E-5</v>
      </c>
      <c r="ES15" s="40">
        <f t="shared" si="25"/>
        <v>1.3259433692765804E-4</v>
      </c>
      <c r="ET15" s="40">
        <f t="shared" si="26"/>
        <v>1.5209271116989109E-4</v>
      </c>
      <c r="EU15" s="40">
        <f t="shared" si="27"/>
        <v>1.1772779923456642E-4</v>
      </c>
      <c r="EV15" s="40">
        <f t="shared" si="28"/>
        <v>1.3736037815477629E-4</v>
      </c>
      <c r="EW15" s="40">
        <f t="shared" si="29"/>
        <v>0</v>
      </c>
    </row>
    <row r="16" spans="1:153" x14ac:dyDescent="0.3">
      <c r="A16" s="17" t="s">
        <v>183</v>
      </c>
      <c r="B16" s="17">
        <v>3030.3645674999998</v>
      </c>
      <c r="C16" s="17"/>
      <c r="D16" s="17">
        <v>331.35211294999999</v>
      </c>
      <c r="E16" s="17">
        <v>73.400035916999997</v>
      </c>
      <c r="F16" s="17">
        <v>62.129550924</v>
      </c>
      <c r="G16" s="17">
        <v>39.816943391000002</v>
      </c>
      <c r="H16" s="17">
        <v>235.45966827000001</v>
      </c>
      <c r="I16" s="17">
        <v>7.7965115939</v>
      </c>
      <c r="J16" s="17">
        <v>4.3917147634999996</v>
      </c>
      <c r="K16" s="17">
        <v>4.0698492672000004</v>
      </c>
      <c r="L16" s="17">
        <v>3.2723589396000001</v>
      </c>
      <c r="M16" s="17">
        <v>22.70391244</v>
      </c>
      <c r="N16" s="17">
        <v>2.1354552149999999</v>
      </c>
      <c r="O16" s="17">
        <v>3.2252079407999998</v>
      </c>
      <c r="P16" s="17">
        <v>4.2063319135999997</v>
      </c>
      <c r="Q16" s="17">
        <v>3.8850512928000001</v>
      </c>
      <c r="R16" s="17">
        <v>2.3432038642999999</v>
      </c>
      <c r="S16" s="17">
        <v>0.1167958873</v>
      </c>
      <c r="T16" s="17">
        <v>1.9272200000000002E-5</v>
      </c>
      <c r="U16" s="17">
        <v>1.0359194E-2</v>
      </c>
      <c r="V16" s="17">
        <v>7.5922801000000003E-3</v>
      </c>
      <c r="W16" s="17">
        <v>0.62710625929999997</v>
      </c>
      <c r="X16" s="17">
        <v>8.0468661400000002E-2</v>
      </c>
      <c r="Y16" s="17">
        <v>7.7531746499999998E-2</v>
      </c>
      <c r="Z16" s="17">
        <v>0.69790003919999999</v>
      </c>
      <c r="AA16" s="17">
        <v>0.18428264990000001</v>
      </c>
      <c r="AB16" s="17">
        <v>0.64163573399999996</v>
      </c>
      <c r="AC16" s="17">
        <v>3.4475180000000001E-3</v>
      </c>
      <c r="AF16" s="17" t="s">
        <v>183</v>
      </c>
      <c r="AG16" s="17">
        <v>0</v>
      </c>
      <c r="AH16" s="17">
        <v>0.71538303561905703</v>
      </c>
      <c r="AI16" s="17">
        <v>4.39199742336959</v>
      </c>
      <c r="AJ16" s="17">
        <v>7.7970157113663401</v>
      </c>
      <c r="AK16" s="17">
        <v>7.7970157113663401</v>
      </c>
      <c r="AL16" s="17">
        <v>2.25712958612444</v>
      </c>
      <c r="AM16" s="17">
        <v>0</v>
      </c>
      <c r="AN16" s="17">
        <v>4.0701108540386004</v>
      </c>
      <c r="AO16" s="17">
        <v>3.4477372514021601E-3</v>
      </c>
      <c r="AP16" s="17">
        <v>3.27256992535969</v>
      </c>
      <c r="AQ16" s="17">
        <v>4.5985338238137302E-2</v>
      </c>
      <c r="AR16" s="17">
        <v>3030.5597968881698</v>
      </c>
      <c r="AS16" s="17">
        <v>2.9371027249237998E-3</v>
      </c>
      <c r="AT16" s="17">
        <v>5.9796331437358401E-2</v>
      </c>
      <c r="AU16" s="17">
        <v>3.8077530841449099E-3</v>
      </c>
      <c r="AV16" s="5">
        <v>8.8469637813676301E-5</v>
      </c>
      <c r="AW16" s="17">
        <v>1.3615457824148299E-2</v>
      </c>
      <c r="AX16" s="17">
        <v>2.28733863182261E-4</v>
      </c>
      <c r="AY16" s="17">
        <v>30.136748412366199</v>
      </c>
      <c r="AZ16" s="17">
        <v>1.0217462720656301</v>
      </c>
      <c r="BA16" s="17">
        <v>7.7069077079542501</v>
      </c>
      <c r="BB16" s="17">
        <v>0.69794414022380202</v>
      </c>
      <c r="BC16" s="17">
        <v>0</v>
      </c>
      <c r="BD16" s="17">
        <v>0</v>
      </c>
      <c r="BE16" s="17">
        <v>22.705377325159901</v>
      </c>
      <c r="BF16" s="17">
        <v>22.705377325159901</v>
      </c>
      <c r="BG16" s="17">
        <v>3.5282424827400298</v>
      </c>
      <c r="BH16" s="17">
        <v>0</v>
      </c>
      <c r="BI16" s="17">
        <v>0.184294477993237</v>
      </c>
      <c r="BJ16" s="17">
        <v>0</v>
      </c>
      <c r="BK16" s="17">
        <v>0</v>
      </c>
      <c r="BL16" s="17">
        <v>2.6509870172963601</v>
      </c>
      <c r="BM16" s="17">
        <v>1.37190313287726</v>
      </c>
      <c r="BN16" s="17">
        <v>1.7929031617589901E-3</v>
      </c>
      <c r="BO16" s="17">
        <v>0</v>
      </c>
      <c r="BP16" s="17">
        <v>34.335284170437298</v>
      </c>
      <c r="BQ16" s="17">
        <v>5.92338881870535E-3</v>
      </c>
      <c r="BR16" s="17">
        <v>0.55525406229159402</v>
      </c>
      <c r="BS16" s="17">
        <v>1.58033883739259</v>
      </c>
      <c r="BT16" s="17">
        <v>3.2254255467556399</v>
      </c>
      <c r="BU16" s="17">
        <v>2.9207920385486399</v>
      </c>
      <c r="BV16" s="17">
        <v>5.4785615490735404</v>
      </c>
      <c r="BW16" s="17">
        <v>238.88183186670801</v>
      </c>
      <c r="BX16" s="17">
        <v>298.23601604678203</v>
      </c>
      <c r="BY16" s="17">
        <v>30.4863603624398</v>
      </c>
      <c r="BZ16" s="17">
        <v>331.37336342651798</v>
      </c>
      <c r="CA16" s="5">
        <v>1.16513163935226E-6</v>
      </c>
      <c r="CB16" s="17">
        <v>13.8065950294157</v>
      </c>
      <c r="CC16" s="17">
        <v>0</v>
      </c>
      <c r="CD16" s="17">
        <v>0.11680353208529599</v>
      </c>
      <c r="CE16" s="5">
        <v>1.9273411273731302E-5</v>
      </c>
      <c r="CF16" s="17">
        <v>1.03598491105562E-2</v>
      </c>
      <c r="CG16" s="17">
        <v>7.5927711671158497E-3</v>
      </c>
      <c r="CH16" s="17">
        <v>0.62714559332881403</v>
      </c>
      <c r="CI16" s="5">
        <v>4.6641304731559698E-5</v>
      </c>
      <c r="CJ16" s="17">
        <v>54.095112518464198</v>
      </c>
      <c r="CK16" s="17">
        <v>4.8599518387098498E-4</v>
      </c>
      <c r="CL16" s="17">
        <v>2.9151753347883802E-4</v>
      </c>
      <c r="CM16" s="17">
        <v>4.3357179412137503</v>
      </c>
      <c r="CN16" s="17">
        <v>2.7807491410902898E-4</v>
      </c>
      <c r="CO16" s="17">
        <v>0</v>
      </c>
      <c r="CP16" s="17">
        <v>0</v>
      </c>
      <c r="CQ16" s="17">
        <v>0.60530456896884299</v>
      </c>
      <c r="CR16" s="17">
        <v>73.4047654380323</v>
      </c>
      <c r="CS16" s="17">
        <v>62.133555042247501</v>
      </c>
      <c r="CT16" s="17">
        <v>11.271210395784699</v>
      </c>
      <c r="CU16" s="17">
        <v>0.240018098800134</v>
      </c>
      <c r="CV16" s="17">
        <v>0</v>
      </c>
      <c r="CW16" s="17">
        <v>30.355572307963602</v>
      </c>
      <c r="CX16" s="17">
        <v>2.3859444810264699E-4</v>
      </c>
      <c r="CY16" s="17">
        <v>1.959487618413E-2</v>
      </c>
      <c r="CZ16" s="17">
        <v>1.1113479465599601</v>
      </c>
      <c r="DA16" s="17">
        <v>1.0478063503034101E-3</v>
      </c>
      <c r="DB16" s="17">
        <v>21.2050579244586</v>
      </c>
      <c r="DC16" s="17">
        <v>0.15126048140038201</v>
      </c>
      <c r="DD16" s="17">
        <v>3.62981138643165E-4</v>
      </c>
      <c r="DE16" s="17">
        <v>4.2581825493146299</v>
      </c>
      <c r="DF16" s="5">
        <v>7.2179105892403398E-6</v>
      </c>
      <c r="DG16" s="17">
        <v>39.819525169044901</v>
      </c>
      <c r="DH16" s="17">
        <v>27.478789392428599</v>
      </c>
      <c r="DI16" s="17">
        <v>0.64167682689925398</v>
      </c>
      <c r="DJ16" s="17">
        <v>0</v>
      </c>
      <c r="DK16" s="17">
        <v>0</v>
      </c>
      <c r="DL16" s="17">
        <v>3.1493217484706002</v>
      </c>
      <c r="DM16" s="17">
        <v>3.8853014784791999</v>
      </c>
      <c r="DN16" s="17">
        <v>3.5514438008791698E-4</v>
      </c>
      <c r="DO16" s="17">
        <v>235.47484539537101</v>
      </c>
      <c r="DP16" s="17">
        <v>2.3433538864570398</v>
      </c>
      <c r="DQ16" s="17">
        <v>2.8890321521059699</v>
      </c>
      <c r="DS16" s="25">
        <f t="shared" si="0"/>
        <v>8.0000003316024419E-3</v>
      </c>
      <c r="DT16" s="94">
        <f t="shared" si="1"/>
        <v>1.0144685792897179</v>
      </c>
      <c r="DU16" s="40">
        <f t="shared" si="2"/>
        <v>6.4424389812296596E-5</v>
      </c>
      <c r="DV16" s="40"/>
      <c r="DW16" s="40">
        <f t="shared" si="3"/>
        <v>6.413261206877571E-5</v>
      </c>
      <c r="DX16" s="40">
        <f t="shared" si="4"/>
        <v>6.443485991820133E-5</v>
      </c>
      <c r="DY16" s="40">
        <f t="shared" si="5"/>
        <v>6.4447886520197734E-5</v>
      </c>
      <c r="DZ16" s="40">
        <f t="shared" si="6"/>
        <v>6.4841191337717492E-5</v>
      </c>
      <c r="EA16" s="40">
        <f t="shared" si="7"/>
        <v>6.445743121320117E-5</v>
      </c>
      <c r="EB16" s="40">
        <f t="shared" si="8"/>
        <v>6.4659362109391387E-5</v>
      </c>
      <c r="EC16" s="40">
        <f t="shared" si="9"/>
        <v>6.4362073771191566E-5</v>
      </c>
      <c r="ED16" s="40">
        <f t="shared" si="10"/>
        <v>6.4274330921344216E-5</v>
      </c>
      <c r="EE16" s="40">
        <f t="shared" si="11"/>
        <v>6.4475127449102211E-5</v>
      </c>
      <c r="EF16" s="40">
        <f t="shared" si="12"/>
        <v>6.4521265388622415E-5</v>
      </c>
      <c r="EG16" s="40">
        <f t="shared" si="13"/>
        <v>6.4475566247859496E-5</v>
      </c>
      <c r="EH16" s="40">
        <f t="shared" si="14"/>
        <v>6.7470364588661185E-5</v>
      </c>
      <c r="EI16" s="40">
        <f t="shared" si="15"/>
        <v>0.30245583601240345</v>
      </c>
      <c r="EJ16" s="40">
        <f t="shared" si="16"/>
        <v>6.4397008004382164E-5</v>
      </c>
      <c r="EK16" s="40">
        <f t="shared" si="17"/>
        <v>6.4024372495079536E-5</v>
      </c>
      <c r="EL16" s="40">
        <f t="shared" si="18"/>
        <v>6.5454233644029973E-5</v>
      </c>
      <c r="EM16" s="40">
        <f t="shared" si="19"/>
        <v>6.2850828203323464E-5</v>
      </c>
      <c r="EN16" s="40">
        <f t="shared" si="20"/>
        <v>6.3239529658394139E-5</v>
      </c>
      <c r="EO16" s="40">
        <f t="shared" si="21"/>
        <v>6.4679794393962038E-5</v>
      </c>
      <c r="EP16" s="40">
        <f t="shared" si="22"/>
        <v>6.2723068428579198E-5</v>
      </c>
      <c r="EQ16" s="40">
        <f t="shared" si="23"/>
        <v>6.4462008949787059E-5</v>
      </c>
      <c r="ER16" s="40">
        <f t="shared" si="24"/>
        <v>6.4481285063475925E-5</v>
      </c>
      <c r="ES16" s="40">
        <f t="shared" si="25"/>
        <v>6.319103213203332E-5</v>
      </c>
      <c r="ET16" s="40">
        <f t="shared" si="26"/>
        <v>6.4184518962644702E-5</v>
      </c>
      <c r="EU16" s="40">
        <f t="shared" si="27"/>
        <v>6.4043969306149854E-5</v>
      </c>
      <c r="EV16" s="40">
        <f t="shared" si="28"/>
        <v>6.3596883949562451E-5</v>
      </c>
      <c r="EW16" s="40">
        <f t="shared" si="29"/>
        <v>0</v>
      </c>
    </row>
    <row r="17" spans="1:153" x14ac:dyDescent="0.3">
      <c r="A17" s="17" t="s">
        <v>184</v>
      </c>
      <c r="B17" s="17">
        <v>5879.2744449000002</v>
      </c>
      <c r="C17" s="17"/>
      <c r="D17" s="17">
        <v>1606.0444694</v>
      </c>
      <c r="E17" s="17">
        <v>186.85750633999999</v>
      </c>
      <c r="F17" s="17">
        <v>167.80660598</v>
      </c>
      <c r="G17" s="17">
        <v>161.94674871000001</v>
      </c>
      <c r="H17" s="17">
        <v>898.48536273000002</v>
      </c>
      <c r="I17" s="17">
        <v>36.368958814000003</v>
      </c>
      <c r="J17" s="17">
        <v>20.730641596000002</v>
      </c>
      <c r="K17" s="17">
        <v>15.837765792000001</v>
      </c>
      <c r="L17" s="17">
        <v>14.656915582</v>
      </c>
      <c r="M17" s="17">
        <v>105.16156357</v>
      </c>
      <c r="N17" s="17">
        <v>3.2547413703000001</v>
      </c>
      <c r="O17" s="17">
        <v>15.261476308000001</v>
      </c>
      <c r="P17" s="17">
        <v>9.3821914774999993</v>
      </c>
      <c r="Q17" s="17">
        <v>9.6003095899000002</v>
      </c>
      <c r="R17" s="17">
        <v>6.1387237362000002</v>
      </c>
      <c r="S17" s="17">
        <v>0.17315135940000001</v>
      </c>
      <c r="T17" s="17">
        <v>2.3697100000000001E-5</v>
      </c>
      <c r="U17" s="17">
        <v>1.5348398799999999E-2</v>
      </c>
      <c r="V17" s="17">
        <v>1.12501376E-2</v>
      </c>
      <c r="W17" s="17">
        <v>2.1257678292</v>
      </c>
      <c r="X17" s="17">
        <v>3.5470224199999997E-2</v>
      </c>
      <c r="Y17" s="17">
        <v>3.4062177300000003E-2</v>
      </c>
      <c r="Z17" s="17">
        <v>2.0609036342999998</v>
      </c>
      <c r="AA17" s="17">
        <v>0.28081632709999998</v>
      </c>
      <c r="AB17" s="17">
        <v>2.7490255115000002</v>
      </c>
      <c r="AC17" s="17">
        <v>5.1094553999999999E-3</v>
      </c>
      <c r="AF17" s="17" t="s">
        <v>184</v>
      </c>
      <c r="AG17" s="17">
        <v>0</v>
      </c>
      <c r="AH17" s="17">
        <v>2.7548385782331</v>
      </c>
      <c r="AI17" s="17">
        <v>20.7319744724401</v>
      </c>
      <c r="AJ17" s="17">
        <v>36.371273295778501</v>
      </c>
      <c r="AK17" s="17">
        <v>36.371273295778501</v>
      </c>
      <c r="AL17" s="17">
        <v>8.5704553251303395</v>
      </c>
      <c r="AM17" s="17">
        <v>0</v>
      </c>
      <c r="AN17" s="17">
        <v>15.8387829422004</v>
      </c>
      <c r="AO17" s="17">
        <v>5.1097837723253501E-3</v>
      </c>
      <c r="AP17" s="17">
        <v>14.6578595377272</v>
      </c>
      <c r="AQ17" s="17">
        <v>2.73688867654816E-2</v>
      </c>
      <c r="AR17" s="17">
        <v>5879.6543750507299</v>
      </c>
      <c r="AS17" s="17">
        <v>1.4081369349471099E-3</v>
      </c>
      <c r="AT17" s="17">
        <v>2.6270438775993801E-2</v>
      </c>
      <c r="AU17" s="17">
        <v>1.6728680987560399E-3</v>
      </c>
      <c r="AV17" s="5">
        <v>3.8867429799875397E-5</v>
      </c>
      <c r="AW17" s="17">
        <v>5.9817118069632903E-3</v>
      </c>
      <c r="AX17" s="17">
        <v>1.0048851528078599E-4</v>
      </c>
      <c r="AY17" s="17">
        <v>115.74265291012701</v>
      </c>
      <c r="AZ17" s="17">
        <v>3.8943738759770099</v>
      </c>
      <c r="BA17" s="17">
        <v>29.4930294215307</v>
      </c>
      <c r="BB17" s="17">
        <v>2.0610355992371998</v>
      </c>
      <c r="BC17" s="17">
        <v>0</v>
      </c>
      <c r="BD17" s="17">
        <v>0</v>
      </c>
      <c r="BE17" s="17">
        <v>105.168339197839</v>
      </c>
      <c r="BF17" s="17">
        <v>105.168339197839</v>
      </c>
      <c r="BG17" s="17">
        <v>13.5731815434112</v>
      </c>
      <c r="BH17" s="17">
        <v>0</v>
      </c>
      <c r="BI17" s="17">
        <v>0.28083447063272299</v>
      </c>
      <c r="BJ17" s="17">
        <v>0</v>
      </c>
      <c r="BK17" s="17">
        <v>0</v>
      </c>
      <c r="BL17" s="17">
        <v>12.8491885887709</v>
      </c>
      <c r="BM17" s="17">
        <v>5.0871039991168301</v>
      </c>
      <c r="BN17" s="17">
        <v>1.06707795543312E-3</v>
      </c>
      <c r="BO17" s="17">
        <v>0</v>
      </c>
      <c r="BP17" s="17">
        <v>131.464261105632</v>
      </c>
      <c r="BQ17" s="17">
        <v>3.15954229182173E-3</v>
      </c>
      <c r="BR17" s="17">
        <v>0.84628760815158899</v>
      </c>
      <c r="BS17" s="17">
        <v>2.4086642706063199</v>
      </c>
      <c r="BT17" s="17">
        <v>15.26250654097</v>
      </c>
      <c r="BU17" s="17">
        <v>11.236572178366499</v>
      </c>
      <c r="BV17" s="17">
        <v>14.2809425813607</v>
      </c>
      <c r="BW17" s="17">
        <v>932.45118208634301</v>
      </c>
      <c r="BX17" s="17">
        <v>1445.5328868981501</v>
      </c>
      <c r="BY17" s="17">
        <v>147.76569402184299</v>
      </c>
      <c r="BZ17" s="17">
        <v>1606.1477695087599</v>
      </c>
      <c r="CA17" s="5">
        <v>6.2149085627599295E-7</v>
      </c>
      <c r="CB17" s="17">
        <v>52.977569360604598</v>
      </c>
      <c r="CC17" s="17">
        <v>0</v>
      </c>
      <c r="CD17" s="17">
        <v>0.17316270316888099</v>
      </c>
      <c r="CE17" s="5">
        <v>2.3698652684072102E-5</v>
      </c>
      <c r="CF17" s="17">
        <v>1.53494080925165E-2</v>
      </c>
      <c r="CG17" s="17">
        <v>1.1250879247640899E-2</v>
      </c>
      <c r="CH17" s="17">
        <v>2.1259049243628998</v>
      </c>
      <c r="CI17" s="5">
        <v>2.0491083961044301E-5</v>
      </c>
      <c r="CJ17" s="17">
        <v>203.835670797516</v>
      </c>
      <c r="CK17" s="17">
        <v>2.1857452867055701E-4</v>
      </c>
      <c r="CL17" s="17">
        <v>1.2807365727277199E-4</v>
      </c>
      <c r="CM17" s="17">
        <v>11.628910591301601</v>
      </c>
      <c r="CN17" s="17">
        <v>1.2385292258690301E-4</v>
      </c>
      <c r="CO17" s="17">
        <v>0</v>
      </c>
      <c r="CP17" s="17">
        <v>0</v>
      </c>
      <c r="CQ17" s="17">
        <v>1.63840636997084</v>
      </c>
      <c r="CR17" s="17">
        <v>186.86956454433201</v>
      </c>
      <c r="CS17" s="17">
        <v>167.81743020767499</v>
      </c>
      <c r="CT17" s="17">
        <v>19.052134336656799</v>
      </c>
      <c r="CU17" s="17">
        <v>0.64961792058620904</v>
      </c>
      <c r="CV17" s="17">
        <v>0</v>
      </c>
      <c r="CW17" s="17">
        <v>82.1198897097063</v>
      </c>
      <c r="CX17" s="17">
        <v>1.04821978021021E-4</v>
      </c>
      <c r="CY17" s="17">
        <v>1.06130114251227E-2</v>
      </c>
      <c r="CZ17" s="17">
        <v>3.0059263649861898</v>
      </c>
      <c r="DA17" s="17">
        <v>4.7214501454499302E-4</v>
      </c>
      <c r="DB17" s="17">
        <v>57.2431287542232</v>
      </c>
      <c r="DC17" s="17">
        <v>0.58248172535683795</v>
      </c>
      <c r="DD17" s="17">
        <v>1.79713439025116E-4</v>
      </c>
      <c r="DE17" s="17">
        <v>11.5196866417875</v>
      </c>
      <c r="DF17" s="5">
        <v>3.1710645173806798E-6</v>
      </c>
      <c r="DG17" s="17">
        <v>161.95721214219299</v>
      </c>
      <c r="DH17" s="17">
        <v>105.207034619829</v>
      </c>
      <c r="DI17" s="17">
        <v>2.74920389420984</v>
      </c>
      <c r="DJ17" s="17">
        <v>0</v>
      </c>
      <c r="DK17" s="17">
        <v>0</v>
      </c>
      <c r="DL17" s="17">
        <v>11.817237714872901</v>
      </c>
      <c r="DM17" s="17">
        <v>9.60093229965989</v>
      </c>
      <c r="DN17" s="17">
        <v>1.8943486283138901E-4</v>
      </c>
      <c r="DO17" s="17">
        <v>898.54328463742195</v>
      </c>
      <c r="DP17" s="17">
        <v>6.1391207828586296</v>
      </c>
      <c r="DQ17" s="17">
        <v>10.7425174324511</v>
      </c>
      <c r="DS17" s="25">
        <f t="shared" si="0"/>
        <v>8.0000040050491883E-3</v>
      </c>
      <c r="DT17" s="94">
        <f t="shared" si="1"/>
        <v>1.0377365209096225</v>
      </c>
      <c r="DU17" s="40">
        <f t="shared" si="2"/>
        <v>6.4621945155031473E-5</v>
      </c>
      <c r="DV17" s="40"/>
      <c r="DW17" s="40">
        <f t="shared" si="3"/>
        <v>6.4319581884590945E-5</v>
      </c>
      <c r="DX17" s="40">
        <f t="shared" si="4"/>
        <v>6.4531549030096122E-5</v>
      </c>
      <c r="DY17" s="40">
        <f t="shared" si="5"/>
        <v>6.4504180939561935E-5</v>
      </c>
      <c r="DZ17" s="40">
        <f t="shared" si="6"/>
        <v>6.4610325778845706E-5</v>
      </c>
      <c r="EA17" s="40">
        <f t="shared" si="7"/>
        <v>6.4466166978987294E-5</v>
      </c>
      <c r="EB17" s="40">
        <f t="shared" si="8"/>
        <v>6.3638934244309155E-5</v>
      </c>
      <c r="EC17" s="40">
        <f t="shared" si="9"/>
        <v>6.4294992218475721E-5</v>
      </c>
      <c r="ED17" s="40">
        <f t="shared" si="10"/>
        <v>6.4223086371981546E-5</v>
      </c>
      <c r="EE17" s="40">
        <f t="shared" si="11"/>
        <v>6.4403436174472151E-5</v>
      </c>
      <c r="EF17" s="40">
        <f t="shared" si="12"/>
        <v>6.4430649459627304E-5</v>
      </c>
      <c r="EG17" s="40">
        <f t="shared" si="13"/>
        <v>6.4677476321046615E-5</v>
      </c>
      <c r="EH17" s="40">
        <f t="shared" si="14"/>
        <v>6.7505459446206434E-5</v>
      </c>
      <c r="EI17" s="40">
        <f t="shared" si="15"/>
        <v>0.52213292764368446</v>
      </c>
      <c r="EJ17" s="40">
        <f t="shared" si="16"/>
        <v>6.4863508208630458E-5</v>
      </c>
      <c r="EK17" s="40">
        <f t="shared" si="17"/>
        <v>6.4679023799035722E-5</v>
      </c>
      <c r="EL17" s="40">
        <f t="shared" si="18"/>
        <v>6.5513599894865453E-5</v>
      </c>
      <c r="EM17" s="40">
        <f t="shared" si="19"/>
        <v>6.5522113343031182E-5</v>
      </c>
      <c r="EN17" s="40">
        <f t="shared" si="20"/>
        <v>6.5758814952106764E-5</v>
      </c>
      <c r="EO17" s="40">
        <f t="shared" si="21"/>
        <v>6.5923428429846584E-5</v>
      </c>
      <c r="EP17" s="40">
        <f t="shared" si="22"/>
        <v>6.4492067768016749E-5</v>
      </c>
      <c r="EQ17" s="40">
        <f t="shared" si="23"/>
        <v>6.4486813728815238E-5</v>
      </c>
      <c r="ER17" s="40">
        <f t="shared" si="24"/>
        <v>6.4509287660506284E-5</v>
      </c>
      <c r="ES17" s="40">
        <f t="shared" si="25"/>
        <v>6.403256076786289E-5</v>
      </c>
      <c r="ET17" s="40">
        <f t="shared" si="26"/>
        <v>6.4609963780851842E-5</v>
      </c>
      <c r="EU17" s="40">
        <f t="shared" si="27"/>
        <v>6.4889434126239279E-5</v>
      </c>
      <c r="EV17" s="40">
        <f t="shared" si="28"/>
        <v>6.4267578370524298E-5</v>
      </c>
      <c r="EW17" s="40">
        <f t="shared" si="29"/>
        <v>0</v>
      </c>
    </row>
    <row r="18" spans="1:153" x14ac:dyDescent="0.3">
      <c r="A18" s="17" t="s">
        <v>185</v>
      </c>
      <c r="B18" s="17">
        <v>5156.9402750999998</v>
      </c>
      <c r="C18" s="17"/>
      <c r="D18" s="17">
        <v>1645.7151976</v>
      </c>
      <c r="E18" s="17">
        <v>96.048736371999993</v>
      </c>
      <c r="F18" s="17">
        <v>85.986463912999994</v>
      </c>
      <c r="G18" s="17">
        <v>182.79161740999999</v>
      </c>
      <c r="H18" s="17">
        <v>1472.319362</v>
      </c>
      <c r="I18" s="17">
        <v>28.208819893000001</v>
      </c>
      <c r="J18" s="17">
        <v>16.107217554000002</v>
      </c>
      <c r="K18" s="17">
        <v>11.924360213</v>
      </c>
      <c r="L18" s="17">
        <v>11.298817629</v>
      </c>
      <c r="M18" s="17">
        <v>81.480930291000007</v>
      </c>
      <c r="N18" s="17">
        <v>1.7665229659999999</v>
      </c>
      <c r="O18" s="17">
        <v>11.862013192999999</v>
      </c>
      <c r="P18" s="17">
        <v>6.3203809873000001</v>
      </c>
      <c r="Q18" s="17">
        <v>6.4717423793000002</v>
      </c>
      <c r="R18" s="17">
        <v>4.2134422176999999</v>
      </c>
      <c r="S18" s="17">
        <v>0.10123904910000001</v>
      </c>
      <c r="T18" s="17">
        <v>3.3550859999999997E-4</v>
      </c>
      <c r="U18" s="17">
        <v>9.5093978999999992E-3</v>
      </c>
      <c r="V18" s="17">
        <v>6.8901676000000002E-3</v>
      </c>
      <c r="W18" s="17">
        <v>1.5754823824999999</v>
      </c>
      <c r="X18" s="17">
        <v>1.5462168435999999</v>
      </c>
      <c r="Y18" s="17">
        <v>1.4998505814</v>
      </c>
      <c r="Z18" s="17">
        <v>1.4618921592</v>
      </c>
      <c r="AA18" s="17">
        <v>0.1516225175</v>
      </c>
      <c r="AB18" s="17">
        <v>2.1043167446000002</v>
      </c>
      <c r="AC18" s="17">
        <v>3.0670557000000002E-3</v>
      </c>
      <c r="AF18" s="17" t="s">
        <v>185</v>
      </c>
      <c r="AG18" s="17">
        <v>0</v>
      </c>
      <c r="AH18" s="17">
        <v>4.4390629097588397</v>
      </c>
      <c r="AI18" s="17">
        <v>16.107514107302201</v>
      </c>
      <c r="AJ18" s="17">
        <v>28.209346357226298</v>
      </c>
      <c r="AK18" s="17">
        <v>28.209346357226298</v>
      </c>
      <c r="AL18" s="17">
        <v>14.3018945427039</v>
      </c>
      <c r="AM18" s="17">
        <v>0</v>
      </c>
      <c r="AN18" s="17">
        <v>11.9245880003498</v>
      </c>
      <c r="AO18" s="17">
        <v>3.06713912496265E-3</v>
      </c>
      <c r="AP18" s="17">
        <v>11.2990330949893</v>
      </c>
      <c r="AQ18" s="17">
        <v>0.42478839828154602</v>
      </c>
      <c r="AR18" s="17">
        <v>5157.0459767346201</v>
      </c>
      <c r="AS18" s="17">
        <v>4.6366759464673599E-2</v>
      </c>
      <c r="AT18" s="17">
        <v>1.1566987599401399</v>
      </c>
      <c r="AU18" s="17">
        <v>7.3656995871139802E-2</v>
      </c>
      <c r="AV18" s="17">
        <v>1.7113487122494299E-3</v>
      </c>
      <c r="AW18" s="17">
        <v>0.26337690728429097</v>
      </c>
      <c r="AX18" s="17">
        <v>4.4246072789001101E-3</v>
      </c>
      <c r="AY18" s="17">
        <v>187.37515636217</v>
      </c>
      <c r="AZ18" s="17">
        <v>6.3775638134481403</v>
      </c>
      <c r="BA18" s="17">
        <v>48.0398559530163</v>
      </c>
      <c r="BB18" s="17">
        <v>1.4619218694703899</v>
      </c>
      <c r="BC18" s="17">
        <v>0</v>
      </c>
      <c r="BD18" s="17">
        <v>0</v>
      </c>
      <c r="BE18" s="17">
        <v>81.482475596295302</v>
      </c>
      <c r="BF18" s="17">
        <v>81.482475596295302</v>
      </c>
      <c r="BG18" s="17">
        <v>21.9263581170934</v>
      </c>
      <c r="BH18" s="17">
        <v>0</v>
      </c>
      <c r="BI18" s="17">
        <v>0.15162700825327699</v>
      </c>
      <c r="BJ18" s="17">
        <v>0</v>
      </c>
      <c r="BK18" s="17">
        <v>0</v>
      </c>
      <c r="BL18" s="17">
        <v>13.165942922789901</v>
      </c>
      <c r="BM18" s="17">
        <v>8.7004036044938893</v>
      </c>
      <c r="BN18" s="17">
        <v>1.65618842731678E-2</v>
      </c>
      <c r="BO18" s="17">
        <v>0</v>
      </c>
      <c r="BP18" s="17">
        <v>214.71890731898</v>
      </c>
      <c r="BQ18" s="17">
        <v>8.4663453883882203E-2</v>
      </c>
      <c r="BR18" s="17">
        <v>0.459308472527654</v>
      </c>
      <c r="BS18" s="17">
        <v>1.3072627858705701</v>
      </c>
      <c r="BT18" s="17">
        <v>11.8622709233208</v>
      </c>
      <c r="BU18" s="17">
        <v>18.150754286137101</v>
      </c>
      <c r="BV18" s="17">
        <v>14.2132229395359</v>
      </c>
      <c r="BW18" s="17">
        <v>1371.4996410654901</v>
      </c>
      <c r="BX18" s="17">
        <v>1481.16780793046</v>
      </c>
      <c r="BY18" s="17">
        <v>151.40829557278801</v>
      </c>
      <c r="BZ18" s="17">
        <v>1645.7420464260399</v>
      </c>
      <c r="CA18" s="5">
        <v>1.6653281313623801E-5</v>
      </c>
      <c r="CB18" s="17">
        <v>85.894271839729399</v>
      </c>
      <c r="CC18" s="17">
        <v>0</v>
      </c>
      <c r="CD18" s="17">
        <v>0.10124184640869199</v>
      </c>
      <c r="CE18" s="17">
        <v>3.35512721787242E-4</v>
      </c>
      <c r="CF18" s="17">
        <v>9.5096564676356004E-3</v>
      </c>
      <c r="CG18" s="17">
        <v>6.8903498415383803E-3</v>
      </c>
      <c r="CH18" s="17">
        <v>1.57551332804003</v>
      </c>
      <c r="CI18" s="17">
        <v>9.0222700354800804E-4</v>
      </c>
      <c r="CJ18" s="17">
        <v>340.22753886508298</v>
      </c>
      <c r="CK18" s="17">
        <v>9.0486600448982293E-3</v>
      </c>
      <c r="CL18" s="17">
        <v>5.63910419376312E-3</v>
      </c>
      <c r="CM18" s="17">
        <v>6.59277315497941</v>
      </c>
      <c r="CN18" s="17">
        <v>5.2615965907868798E-3</v>
      </c>
      <c r="CO18" s="17">
        <v>0</v>
      </c>
      <c r="CP18" s="17">
        <v>0</v>
      </c>
      <c r="CQ18" s="17">
        <v>0.81983418743696101</v>
      </c>
      <c r="CR18" s="17">
        <v>96.051075750461294</v>
      </c>
      <c r="CS18" s="17">
        <v>85.988533301677407</v>
      </c>
      <c r="CT18" s="17">
        <v>10.0625424487838</v>
      </c>
      <c r="CU18" s="17">
        <v>0.325483428848581</v>
      </c>
      <c r="CV18" s="17">
        <v>0</v>
      </c>
      <c r="CW18" s="17">
        <v>41.177607026019999</v>
      </c>
      <c r="CX18" s="17">
        <v>4.61535039119033E-3</v>
      </c>
      <c r="CY18" s="17">
        <v>0.239483561385715</v>
      </c>
      <c r="CZ18" s="17">
        <v>1.5227741912619801</v>
      </c>
      <c r="DA18" s="17">
        <v>1.9446456361491799E-2</v>
      </c>
      <c r="DB18" s="17">
        <v>29.444434972249301</v>
      </c>
      <c r="DC18" s="17">
        <v>0.93859290258175898</v>
      </c>
      <c r="DD18" s="17">
        <v>5.6118539303659102E-3</v>
      </c>
      <c r="DE18" s="17">
        <v>5.8154779083648798</v>
      </c>
      <c r="DF18" s="17">
        <v>1.39622614475878E-4</v>
      </c>
      <c r="DG18" s="17">
        <v>182.794589305952</v>
      </c>
      <c r="DH18" s="17">
        <v>171.65479800714601</v>
      </c>
      <c r="DI18" s="17">
        <v>2.1043574962578799</v>
      </c>
      <c r="DJ18" s="17">
        <v>0</v>
      </c>
      <c r="DK18" s="17">
        <v>0</v>
      </c>
      <c r="DL18" s="17">
        <v>19.911507588777699</v>
      </c>
      <c r="DM18" s="17">
        <v>6.4718825418734101</v>
      </c>
      <c r="DN18" s="17">
        <v>5.0761129678054797E-3</v>
      </c>
      <c r="DO18" s="17">
        <v>1472.3424618517699</v>
      </c>
      <c r="DP18" s="17">
        <v>4.2135304416409998</v>
      </c>
      <c r="DQ18" s="17">
        <v>18.330170471247399</v>
      </c>
      <c r="DS18" s="25">
        <f t="shared" si="0"/>
        <v>8.0000039808070748E-3</v>
      </c>
      <c r="DT18" s="94">
        <f t="shared" si="1"/>
        <v>0.93150858349935139</v>
      </c>
      <c r="DU18" s="40">
        <f t="shared" si="2"/>
        <v>2.0496966996247739E-5</v>
      </c>
      <c r="DV18" s="40"/>
      <c r="DW18" s="40">
        <f t="shared" si="3"/>
        <v>1.6314381783099452E-5</v>
      </c>
      <c r="DX18" s="40">
        <f t="shared" si="4"/>
        <v>2.435616073323568E-5</v>
      </c>
      <c r="DY18" s="40">
        <f t="shared" si="5"/>
        <v>2.4066447010849949E-5</v>
      </c>
      <c r="DZ18" s="40">
        <f t="shared" si="6"/>
        <v>1.6258382053425161E-5</v>
      </c>
      <c r="EA18" s="40">
        <f t="shared" si="7"/>
        <v>1.5689430137362091E-5</v>
      </c>
      <c r="EB18" s="40">
        <f t="shared" si="8"/>
        <v>1.8663107081195169E-5</v>
      </c>
      <c r="EC18" s="40">
        <f t="shared" si="9"/>
        <v>1.8411206107140334E-5</v>
      </c>
      <c r="ED18" s="40">
        <f t="shared" si="10"/>
        <v>1.9102689429986246E-5</v>
      </c>
      <c r="EE18" s="40">
        <f t="shared" si="11"/>
        <v>1.9069782022715566E-5</v>
      </c>
      <c r="EF18" s="40">
        <f t="shared" si="12"/>
        <v>1.8965238734708443E-5</v>
      </c>
      <c r="EG18" s="40">
        <f t="shared" si="13"/>
        <v>2.7337543385284061E-5</v>
      </c>
      <c r="EH18" s="40">
        <f t="shared" si="14"/>
        <v>2.1727367573049655E-5</v>
      </c>
      <c r="EI18" s="40">
        <f t="shared" si="15"/>
        <v>1.2487921168194702</v>
      </c>
      <c r="EJ18" s="40">
        <f t="shared" si="16"/>
        <v>2.1657625596807935E-5</v>
      </c>
      <c r="EK18" s="40">
        <f t="shared" si="17"/>
        <v>2.0938685388687013E-5</v>
      </c>
      <c r="EL18" s="40">
        <f t="shared" si="18"/>
        <v>2.7630728625516748E-5</v>
      </c>
      <c r="EM18" s="40">
        <f t="shared" si="19"/>
        <v>1.2285191026487956E-5</v>
      </c>
      <c r="EN18" s="40">
        <f t="shared" si="20"/>
        <v>2.7190747334405439E-5</v>
      </c>
      <c r="EO18" s="40">
        <f t="shared" si="21"/>
        <v>2.6449507321136202E-5</v>
      </c>
      <c r="EP18" s="40">
        <f t="shared" si="22"/>
        <v>1.9641946094579795E-5</v>
      </c>
      <c r="EQ18" s="40">
        <f t="shared" si="23"/>
        <v>1.1987291090923791E-5</v>
      </c>
      <c r="ER18" s="40">
        <f t="shared" si="24"/>
        <v>1.2026322450869484E-5</v>
      </c>
      <c r="ES18" s="40">
        <f t="shared" si="25"/>
        <v>2.0323161460932794E-5</v>
      </c>
      <c r="ET18" s="40">
        <f t="shared" si="26"/>
        <v>2.9617983865702672E-5</v>
      </c>
      <c r="EU18" s="40">
        <f t="shared" si="27"/>
        <v>1.9365743291418092E-5</v>
      </c>
      <c r="EV18" s="40">
        <f t="shared" si="28"/>
        <v>2.7200341568566742E-5</v>
      </c>
      <c r="EW18" s="40">
        <f t="shared" si="29"/>
        <v>0</v>
      </c>
    </row>
    <row r="19" spans="1:153" x14ac:dyDescent="0.3">
      <c r="A19" s="17" t="s">
        <v>186</v>
      </c>
      <c r="B19" s="17">
        <v>5937.2651906999999</v>
      </c>
      <c r="C19" s="17"/>
      <c r="D19" s="17">
        <v>1147.8401354</v>
      </c>
      <c r="E19" s="17">
        <v>166.07893945999999</v>
      </c>
      <c r="F19" s="17">
        <v>146.07216758000001</v>
      </c>
      <c r="G19" s="17">
        <v>128.04470726</v>
      </c>
      <c r="H19" s="17">
        <v>746.37809026000002</v>
      </c>
      <c r="I19" s="17">
        <v>26.115435516000002</v>
      </c>
      <c r="J19" s="17">
        <v>14.842434848</v>
      </c>
      <c r="K19" s="17">
        <v>11.934346766000001</v>
      </c>
      <c r="L19" s="17">
        <v>10.63318557</v>
      </c>
      <c r="M19" s="17">
        <v>75.646633707999996</v>
      </c>
      <c r="N19" s="17">
        <v>3.5345683115000002</v>
      </c>
      <c r="O19" s="17">
        <v>10.920136143000001</v>
      </c>
      <c r="P19" s="17">
        <v>8.5730120700000008</v>
      </c>
      <c r="Q19" s="17">
        <v>8.4148721059000007</v>
      </c>
      <c r="R19" s="17">
        <v>5.2633104428999999</v>
      </c>
      <c r="S19" s="17">
        <v>0.19104737599999999</v>
      </c>
      <c r="T19" s="17">
        <v>3.4329599999999997E-5</v>
      </c>
      <c r="U19" s="17">
        <v>1.6946258499999999E-2</v>
      </c>
      <c r="V19" s="17">
        <v>1.24193881E-2</v>
      </c>
      <c r="W19" s="17">
        <v>1.6698625551999999</v>
      </c>
      <c r="X19" s="17">
        <v>0.18100927489999999</v>
      </c>
      <c r="Y19" s="17">
        <v>0.17475157720000001</v>
      </c>
      <c r="Z19" s="17">
        <v>1.6931019434000001</v>
      </c>
      <c r="AA19" s="17">
        <v>0.3049585541</v>
      </c>
      <c r="AB19" s="17">
        <v>2.0175531947000001</v>
      </c>
      <c r="AC19" s="17">
        <v>5.6389596999999996E-3</v>
      </c>
      <c r="AF19" s="17" t="s">
        <v>186</v>
      </c>
      <c r="AG19" s="17">
        <v>0</v>
      </c>
      <c r="AH19" s="17">
        <v>2.2735122727841199</v>
      </c>
      <c r="AI19" s="17">
        <v>14.844219796411201</v>
      </c>
      <c r="AJ19" s="17">
        <v>26.1185697785257</v>
      </c>
      <c r="AK19" s="17">
        <v>26.1185697785257</v>
      </c>
      <c r="AL19" s="17">
        <v>7.1455660774255501</v>
      </c>
      <c r="AM19" s="17">
        <v>0</v>
      </c>
      <c r="AN19" s="17">
        <v>11.935772343312101</v>
      </c>
      <c r="AO19" s="17">
        <v>5.6396426182650904E-3</v>
      </c>
      <c r="AP19" s="17">
        <v>10.634456933528099</v>
      </c>
      <c r="AQ19" s="17">
        <v>0.111961503635039</v>
      </c>
      <c r="AR19" s="17">
        <v>5937.9778557890604</v>
      </c>
      <c r="AS19" s="17">
        <v>6.2584540951481698E-3</v>
      </c>
      <c r="AT19" s="17">
        <v>0.13478459635470799</v>
      </c>
      <c r="AU19" s="17">
        <v>8.5829056580832893E-3</v>
      </c>
      <c r="AV19" s="17">
        <v>1.99415739990101E-4</v>
      </c>
      <c r="AW19" s="17">
        <v>3.069006936506E-2</v>
      </c>
      <c r="AX19" s="17">
        <v>5.1557808069309895E-4</v>
      </c>
      <c r="AY19" s="17">
        <v>95.704952613911203</v>
      </c>
      <c r="AZ19" s="17">
        <v>3.2379624060753098</v>
      </c>
      <c r="BA19" s="17">
        <v>24.450566549757099</v>
      </c>
      <c r="BB19" s="17">
        <v>1.6933049436923799</v>
      </c>
      <c r="BC19" s="17">
        <v>0</v>
      </c>
      <c r="BD19" s="17">
        <v>0</v>
      </c>
      <c r="BE19" s="17">
        <v>75.655704763083605</v>
      </c>
      <c r="BF19" s="17">
        <v>75.655704763083605</v>
      </c>
      <c r="BG19" s="17">
        <v>11.209782947993901</v>
      </c>
      <c r="BH19" s="17">
        <v>0</v>
      </c>
      <c r="BI19" s="17">
        <v>0.30499519406505399</v>
      </c>
      <c r="BJ19" s="17">
        <v>0</v>
      </c>
      <c r="BK19" s="17">
        <v>0</v>
      </c>
      <c r="BL19" s="17">
        <v>9.1838237552270403</v>
      </c>
      <c r="BM19" s="17">
        <v>4.3152301640802797</v>
      </c>
      <c r="BN19" s="17">
        <v>4.3652075175153E-3</v>
      </c>
      <c r="BO19" s="17">
        <v>0</v>
      </c>
      <c r="BP19" s="17">
        <v>108.946394019886</v>
      </c>
      <c r="BQ19" s="17">
        <v>1.43475857210576E-2</v>
      </c>
      <c r="BR19" s="17">
        <v>0.91909818164100998</v>
      </c>
      <c r="BS19" s="17">
        <v>2.6158949720398801</v>
      </c>
      <c r="BT19" s="17">
        <v>10.9214782864541</v>
      </c>
      <c r="BU19" s="17">
        <v>9.2798742638101608</v>
      </c>
      <c r="BV19" s="17">
        <v>12.616370730585199</v>
      </c>
      <c r="BW19" s="17">
        <v>757.12730674173395</v>
      </c>
      <c r="BX19" s="17">
        <v>1033.1800970614499</v>
      </c>
      <c r="BY19" s="17">
        <v>105.61394830545299</v>
      </c>
      <c r="BZ19" s="17">
        <v>1147.97786912213</v>
      </c>
      <c r="CA19" s="5">
        <v>2.8221665735413202E-6</v>
      </c>
      <c r="CB19" s="17">
        <v>43.834559220872499</v>
      </c>
      <c r="CC19" s="17">
        <v>0</v>
      </c>
      <c r="CD19" s="17">
        <v>0.191070213778296</v>
      </c>
      <c r="CE19" s="5">
        <v>3.4333419362599603E-5</v>
      </c>
      <c r="CF19" s="17">
        <v>1.69482766966032E-2</v>
      </c>
      <c r="CG19" s="17">
        <v>1.2420848117443701E-2</v>
      </c>
      <c r="CH19" s="17">
        <v>1.6700634325616901</v>
      </c>
      <c r="CI19" s="17">
        <v>1.05131828760826E-4</v>
      </c>
      <c r="CJ19" s="17">
        <v>170.89403173112501</v>
      </c>
      <c r="CK19" s="17">
        <v>1.1002912685133899E-3</v>
      </c>
      <c r="CL19" s="17">
        <v>6.5709646556104796E-4</v>
      </c>
      <c r="CM19" s="17">
        <v>10.1915352581667</v>
      </c>
      <c r="CN19" s="17">
        <v>6.2840488714511404E-4</v>
      </c>
      <c r="CO19" s="17">
        <v>0</v>
      </c>
      <c r="CP19" s="17">
        <v>0</v>
      </c>
      <c r="CQ19" s="17">
        <v>1.4232057377084</v>
      </c>
      <c r="CR19" s="17">
        <v>166.098861530118</v>
      </c>
      <c r="CS19" s="17">
        <v>146.08969031355201</v>
      </c>
      <c r="CT19" s="17">
        <v>20.009171216565498</v>
      </c>
      <c r="CU19" s="17">
        <v>0.56433400851094295</v>
      </c>
      <c r="CV19" s="17">
        <v>0</v>
      </c>
      <c r="CW19" s="17">
        <v>71.375125496673704</v>
      </c>
      <c r="CX19" s="17">
        <v>5.3780423152925705E-4</v>
      </c>
      <c r="CY19" s="17">
        <v>4.60801022862911E-2</v>
      </c>
      <c r="CZ19" s="17">
        <v>2.6129314947292999</v>
      </c>
      <c r="DA19" s="17">
        <v>2.3730846552876199E-3</v>
      </c>
      <c r="DB19" s="17">
        <v>49.858543123067498</v>
      </c>
      <c r="DC19" s="17">
        <v>0.48071014123961398</v>
      </c>
      <c r="DD19" s="17">
        <v>8.3749436351350504E-4</v>
      </c>
      <c r="DE19" s="17">
        <v>10.011679515082299</v>
      </c>
      <c r="DF19" s="5">
        <v>1.6269627147845201E-5</v>
      </c>
      <c r="DG19" s="17">
        <v>128.06007021967901</v>
      </c>
      <c r="DH19" s="17">
        <v>87.189529981495397</v>
      </c>
      <c r="DI19" s="17">
        <v>2.0177953453245601</v>
      </c>
      <c r="DJ19" s="17">
        <v>0</v>
      </c>
      <c r="DK19" s="17">
        <v>0</v>
      </c>
      <c r="DL19" s="17">
        <v>9.9378212016284504</v>
      </c>
      <c r="DM19" s="17">
        <v>8.4158822107607296</v>
      </c>
      <c r="DN19" s="17">
        <v>8.6023041826122299E-4</v>
      </c>
      <c r="DO19" s="17">
        <v>746.46770109040597</v>
      </c>
      <c r="DP19" s="17">
        <v>5.2639428966658999</v>
      </c>
      <c r="DQ19" s="17">
        <v>9.0940732656976397</v>
      </c>
      <c r="DS19" s="25">
        <f t="shared" si="0"/>
        <v>8.0000006988375141E-3</v>
      </c>
      <c r="DT19" s="94">
        <f t="shared" si="1"/>
        <v>1.0142800628021238</v>
      </c>
      <c r="DU19" s="40">
        <f t="shared" si="2"/>
        <v>1.2003255138018221E-4</v>
      </c>
      <c r="DV19" s="40"/>
      <c r="DW19" s="40">
        <f t="shared" si="3"/>
        <v>1.199938195940097E-4</v>
      </c>
      <c r="DX19" s="40">
        <f t="shared" si="4"/>
        <v>1.1995542711670587E-4</v>
      </c>
      <c r="DY19" s="40">
        <f t="shared" si="5"/>
        <v>1.1995942719479688E-4</v>
      </c>
      <c r="DZ19" s="40">
        <f t="shared" si="6"/>
        <v>1.1998121599680474E-4</v>
      </c>
      <c r="EA19" s="40">
        <f t="shared" si="7"/>
        <v>1.2006090689871331E-4</v>
      </c>
      <c r="EB19" s="40">
        <f t="shared" si="8"/>
        <v>1.2001570962804775E-4</v>
      </c>
      <c r="EC19" s="40">
        <f t="shared" si="9"/>
        <v>1.2025981110784089E-4</v>
      </c>
      <c r="ED19" s="40">
        <f t="shared" si="10"/>
        <v>1.1945164155620536E-4</v>
      </c>
      <c r="EE19" s="40">
        <f t="shared" si="11"/>
        <v>1.1956562967227523E-4</v>
      </c>
      <c r="EF19" s="40">
        <f t="shared" si="12"/>
        <v>1.1991353268440249E-4</v>
      </c>
      <c r="EG19" s="40">
        <f t="shared" si="13"/>
        <v>1.2019634180158836E-4</v>
      </c>
      <c r="EH19" s="40">
        <f t="shared" si="14"/>
        <v>1.2290537741690887E-4</v>
      </c>
      <c r="EI19" s="40">
        <f t="shared" si="15"/>
        <v>0.47163804594820757</v>
      </c>
      <c r="EJ19" s="40">
        <f t="shared" si="16"/>
        <v>1.2003805263073692E-4</v>
      </c>
      <c r="EK19" s="40">
        <f t="shared" si="17"/>
        <v>1.2016273270619772E-4</v>
      </c>
      <c r="EL19" s="40">
        <f t="shared" si="18"/>
        <v>1.1953986897997882E-4</v>
      </c>
      <c r="EM19" s="40">
        <f t="shared" si="19"/>
        <v>1.1125566856606937E-4</v>
      </c>
      <c r="EN19" s="40">
        <f t="shared" si="20"/>
        <v>1.190939346996231E-4</v>
      </c>
      <c r="EO19" s="40">
        <f t="shared" si="21"/>
        <v>1.1755953127038526E-4</v>
      </c>
      <c r="EP19" s="40">
        <f t="shared" si="22"/>
        <v>1.2029574593707017E-4</v>
      </c>
      <c r="EQ19" s="40">
        <f t="shared" si="23"/>
        <v>1.2012861603181868E-4</v>
      </c>
      <c r="ER19" s="40">
        <f t="shared" si="24"/>
        <v>1.2010191192985361E-4</v>
      </c>
      <c r="ES19" s="40">
        <f t="shared" si="25"/>
        <v>1.198984462637829E-4</v>
      </c>
      <c r="ET19" s="40">
        <f t="shared" si="26"/>
        <v>1.2014735957192206E-4</v>
      </c>
      <c r="EU19" s="40">
        <f t="shared" si="27"/>
        <v>1.2002192814351937E-4</v>
      </c>
      <c r="EV19" s="40">
        <f t="shared" si="28"/>
        <v>1.2110713702933806E-4</v>
      </c>
      <c r="EW19" s="40">
        <f t="shared" si="29"/>
        <v>0</v>
      </c>
    </row>
    <row r="20" spans="1:153" x14ac:dyDescent="0.3">
      <c r="A20" s="17" t="s">
        <v>187</v>
      </c>
      <c r="B20" s="17">
        <v>1745.059139</v>
      </c>
      <c r="C20" s="17"/>
      <c r="D20" s="17">
        <v>262.93752488000001</v>
      </c>
      <c r="E20" s="17">
        <v>48.355917810999998</v>
      </c>
      <c r="F20" s="17">
        <v>42.236295376000001</v>
      </c>
      <c r="G20" s="17">
        <v>29.114277406999999</v>
      </c>
      <c r="H20" s="17">
        <v>165.72984968</v>
      </c>
      <c r="I20" s="17">
        <v>5.9432459899000003</v>
      </c>
      <c r="J20" s="17">
        <v>3.3674160993000002</v>
      </c>
      <c r="K20" s="17">
        <v>2.8495113562999999</v>
      </c>
      <c r="L20" s="17">
        <v>2.4456517548000001</v>
      </c>
      <c r="M20" s="17">
        <v>17.24705526</v>
      </c>
      <c r="N20" s="17">
        <v>1.1126966168000001</v>
      </c>
      <c r="O20" s="17">
        <v>2.475969284</v>
      </c>
      <c r="P20" s="17">
        <v>2.5386685517999998</v>
      </c>
      <c r="Q20" s="17">
        <v>2.2766542616000001</v>
      </c>
      <c r="R20" s="17">
        <v>1.4011292215</v>
      </c>
      <c r="S20" s="17">
        <v>6.5029310899999998E-2</v>
      </c>
      <c r="T20" s="17">
        <v>2.0379099999999999E-5</v>
      </c>
      <c r="U20" s="17">
        <v>5.782634E-3</v>
      </c>
      <c r="V20" s="17">
        <v>4.2357532000000002E-3</v>
      </c>
      <c r="W20" s="17">
        <v>0.42667600379999998</v>
      </c>
      <c r="X20" s="17">
        <v>3.4748117500000002E-2</v>
      </c>
      <c r="Y20" s="17">
        <v>3.3446185199999999E-2</v>
      </c>
      <c r="Z20" s="17">
        <v>0.43600059340000002</v>
      </c>
      <c r="AA20" s="17">
        <v>9.3961863600000001E-2</v>
      </c>
      <c r="AB20" s="17">
        <v>0.46950261989999997</v>
      </c>
      <c r="AC20" s="17">
        <v>1.9215422999999999E-3</v>
      </c>
      <c r="AF20" s="17" t="s">
        <v>187</v>
      </c>
      <c r="AG20" s="17">
        <v>0</v>
      </c>
      <c r="AH20" s="17">
        <v>0.50507096840918397</v>
      </c>
      <c r="AI20" s="17">
        <v>3.3675859172028502</v>
      </c>
      <c r="AJ20" s="17">
        <v>5.9435416775347996</v>
      </c>
      <c r="AK20" s="17">
        <v>5.9435416775347996</v>
      </c>
      <c r="AL20" s="17">
        <v>1.5852527018535301</v>
      </c>
      <c r="AM20" s="17">
        <v>0</v>
      </c>
      <c r="AN20" s="17">
        <v>2.84965438783978</v>
      </c>
      <c r="AO20" s="17">
        <v>1.92163569112672E-3</v>
      </c>
      <c r="AP20" s="17">
        <v>2.4457754840972901</v>
      </c>
      <c r="AQ20" s="17">
        <v>2.3571015572384901E-2</v>
      </c>
      <c r="AR20" s="17">
        <v>1745.1468033047199</v>
      </c>
      <c r="AS20" s="17">
        <v>1.3020016336800101E-3</v>
      </c>
      <c r="AT20" s="17">
        <v>2.57949857028059E-2</v>
      </c>
      <c r="AU20" s="17">
        <v>1.6425905846988199E-3</v>
      </c>
      <c r="AV20" s="5">
        <v>3.81639639403208E-5</v>
      </c>
      <c r="AW20" s="17">
        <v>5.8734434605951296E-3</v>
      </c>
      <c r="AX20" s="5">
        <v>9.8670421698991999E-5</v>
      </c>
      <c r="AY20" s="17">
        <v>21.2580873229468</v>
      </c>
      <c r="AZ20" s="17">
        <v>0.71897785880833598</v>
      </c>
      <c r="BA20" s="17">
        <v>5.4299226448120503</v>
      </c>
      <c r="BB20" s="17">
        <v>0.43602229559376998</v>
      </c>
      <c r="BC20" s="17">
        <v>0</v>
      </c>
      <c r="BD20" s="17">
        <v>0</v>
      </c>
      <c r="BE20" s="17">
        <v>17.247924787843001</v>
      </c>
      <c r="BF20" s="17">
        <v>17.247924787843001</v>
      </c>
      <c r="BG20" s="17">
        <v>2.49006083769387</v>
      </c>
      <c r="BH20" s="17">
        <v>0</v>
      </c>
      <c r="BI20" s="17">
        <v>9.3966819374410898E-2</v>
      </c>
      <c r="BJ20" s="17">
        <v>0</v>
      </c>
      <c r="BK20" s="17">
        <v>0</v>
      </c>
      <c r="BL20" s="17">
        <v>2.1036060161885399</v>
      </c>
      <c r="BM20" s="17">
        <v>0.95691305945485206</v>
      </c>
      <c r="BN20" s="17">
        <v>9.1900320318654099E-4</v>
      </c>
      <c r="BO20" s="17">
        <v>0</v>
      </c>
      <c r="BP20" s="17">
        <v>24.190512363489901</v>
      </c>
      <c r="BQ20" s="17">
        <v>2.8368500033623899E-3</v>
      </c>
      <c r="BR20" s="17">
        <v>0.28931563385637898</v>
      </c>
      <c r="BS20" s="17">
        <v>0.82343701251674095</v>
      </c>
      <c r="BT20" s="17">
        <v>2.4761015963475499</v>
      </c>
      <c r="BU20" s="17">
        <v>2.0613701209408499</v>
      </c>
      <c r="BV20" s="17">
        <v>3.4368180668044399</v>
      </c>
      <c r="BW20" s="17">
        <v>169.57849441073199</v>
      </c>
      <c r="BX20" s="17">
        <v>236.655675833705</v>
      </c>
      <c r="BY20" s="17">
        <v>24.1914671108098</v>
      </c>
      <c r="BZ20" s="17">
        <v>262.95074896070298</v>
      </c>
      <c r="CA20" s="5">
        <v>5.5800475589302904E-7</v>
      </c>
      <c r="CB20" s="17">
        <v>9.7361130380352403</v>
      </c>
      <c r="CC20" s="17">
        <v>0</v>
      </c>
      <c r="CD20" s="17">
        <v>6.5032471528188807E-2</v>
      </c>
      <c r="CE20" s="5">
        <v>2.0380213469138001E-5</v>
      </c>
      <c r="CF20" s="17">
        <v>5.78292086981156E-3</v>
      </c>
      <c r="CG20" s="17">
        <v>4.2359744128044399E-3</v>
      </c>
      <c r="CH20" s="17">
        <v>0.42669744885552502</v>
      </c>
      <c r="CI20" s="5">
        <v>2.0120144520908001E-5</v>
      </c>
      <c r="CJ20" s="17">
        <v>37.923576025092999</v>
      </c>
      <c r="CK20" s="17">
        <v>2.1224159581342201E-4</v>
      </c>
      <c r="CL20" s="17">
        <v>1.25754916810793E-4</v>
      </c>
      <c r="CM20" s="17">
        <v>2.9388281695574698</v>
      </c>
      <c r="CN20" s="17">
        <v>1.20820463530591E-4</v>
      </c>
      <c r="CO20" s="17">
        <v>0</v>
      </c>
      <c r="CP20" s="17">
        <v>0</v>
      </c>
      <c r="CQ20" s="17">
        <v>0.41180768663502998</v>
      </c>
      <c r="CR20" s="17">
        <v>48.358345002960903</v>
      </c>
      <c r="CS20" s="17">
        <v>42.238412284827298</v>
      </c>
      <c r="CT20" s="17">
        <v>6.1199327181335601</v>
      </c>
      <c r="CU20" s="17">
        <v>0.163286326273031</v>
      </c>
      <c r="CV20" s="17">
        <v>0</v>
      </c>
      <c r="CW20" s="17">
        <v>20.6488268291473</v>
      </c>
      <c r="CX20" s="17">
        <v>1.02924952416541E-4</v>
      </c>
      <c r="CY20" s="17">
        <v>9.4791206699846205E-3</v>
      </c>
      <c r="CZ20" s="17">
        <v>0.755842326317124</v>
      </c>
      <c r="DA20" s="17">
        <v>4.5805023863710199E-4</v>
      </c>
      <c r="DB20" s="17">
        <v>14.4128270286655</v>
      </c>
      <c r="DC20" s="17">
        <v>0.10679182258203999</v>
      </c>
      <c r="DD20" s="17">
        <v>1.6694886193665E-4</v>
      </c>
      <c r="DE20" s="17">
        <v>2.8963048227208299</v>
      </c>
      <c r="DF20" s="5">
        <v>3.1136673048385901E-6</v>
      </c>
      <c r="DG20" s="17">
        <v>29.115739400452998</v>
      </c>
      <c r="DH20" s="17">
        <v>19.360733329764599</v>
      </c>
      <c r="DI20" s="17">
        <v>0.46952634366165602</v>
      </c>
      <c r="DJ20" s="17">
        <v>0</v>
      </c>
      <c r="DK20" s="17">
        <v>0</v>
      </c>
      <c r="DL20" s="17">
        <v>2.2045441949819802</v>
      </c>
      <c r="DM20" s="17">
        <v>2.2767684586583501</v>
      </c>
      <c r="DN20" s="17">
        <v>1.7008527639023201E-4</v>
      </c>
      <c r="DO20" s="17">
        <v>165.73818924254601</v>
      </c>
      <c r="DP20" s="17">
        <v>1.4011996241693201</v>
      </c>
      <c r="DQ20" s="17">
        <v>2.0166767293044701</v>
      </c>
      <c r="DS20" s="25">
        <f t="shared" si="0"/>
        <v>8.0000000931844308E-3</v>
      </c>
      <c r="DT20" s="94">
        <f t="shared" si="1"/>
        <v>1.0231709130269666</v>
      </c>
      <c r="DU20" s="40">
        <f t="shared" si="2"/>
        <v>5.0235721392342458E-5</v>
      </c>
      <c r="DV20" s="40"/>
      <c r="DW20" s="40">
        <f t="shared" si="3"/>
        <v>5.0293622825437757E-5</v>
      </c>
      <c r="DX20" s="40">
        <f t="shared" si="4"/>
        <v>5.0194310661037003E-5</v>
      </c>
      <c r="DY20" s="40">
        <f t="shared" si="5"/>
        <v>5.0120608553653502E-5</v>
      </c>
      <c r="DZ20" s="40">
        <f t="shared" si="6"/>
        <v>5.0215687394920579E-5</v>
      </c>
      <c r="EA20" s="40">
        <f t="shared" si="7"/>
        <v>5.0320220298969848E-5</v>
      </c>
      <c r="EB20" s="40">
        <f t="shared" si="8"/>
        <v>4.9751875541034576E-5</v>
      </c>
      <c r="EC20" s="40">
        <f t="shared" si="9"/>
        <v>5.0429735394232632E-5</v>
      </c>
      <c r="ED20" s="40">
        <f t="shared" si="10"/>
        <v>5.0195111335105221E-5</v>
      </c>
      <c r="EE20" s="40">
        <f t="shared" si="11"/>
        <v>5.0591543561812454E-5</v>
      </c>
      <c r="EF20" s="40">
        <f t="shared" si="12"/>
        <v>5.0416017684928229E-5</v>
      </c>
      <c r="EG20" s="40">
        <f t="shared" si="13"/>
        <v>5.0354761822609004E-5</v>
      </c>
      <c r="EH20" s="40">
        <f t="shared" si="14"/>
        <v>5.3438606207622707E-5</v>
      </c>
      <c r="EI20" s="40">
        <f t="shared" si="15"/>
        <v>0.35378762397620689</v>
      </c>
      <c r="EJ20" s="40">
        <f t="shared" si="16"/>
        <v>5.0160035397633684E-5</v>
      </c>
      <c r="EK20" s="40">
        <f t="shared" si="17"/>
        <v>5.0247092302274339E-5</v>
      </c>
      <c r="EL20" s="40">
        <f t="shared" si="18"/>
        <v>4.8603132111747142E-5</v>
      </c>
      <c r="EM20" s="40">
        <f t="shared" si="19"/>
        <v>5.4637797449420814E-5</v>
      </c>
      <c r="EN20" s="40">
        <f t="shared" si="20"/>
        <v>4.9608848071651631E-5</v>
      </c>
      <c r="EO20" s="40">
        <f t="shared" si="21"/>
        <v>5.2225140133228286E-5</v>
      </c>
      <c r="EP20" s="40">
        <f t="shared" si="22"/>
        <v>5.0260748985288581E-5</v>
      </c>
      <c r="EQ20" s="40">
        <f t="shared" si="23"/>
        <v>5.002479398117808E-5</v>
      </c>
      <c r="ER20" s="40">
        <f t="shared" si="24"/>
        <v>4.9899076058417503E-5</v>
      </c>
      <c r="ES20" s="40">
        <f t="shared" si="25"/>
        <v>4.9775606039248235E-5</v>
      </c>
      <c r="ET20" s="40">
        <f t="shared" si="26"/>
        <v>5.2742402300516431E-5</v>
      </c>
      <c r="EU20" s="40">
        <f t="shared" si="27"/>
        <v>5.052956181820672E-5</v>
      </c>
      <c r="EV20" s="40">
        <f t="shared" si="28"/>
        <v>4.8602170620986279E-5</v>
      </c>
      <c r="EW20" s="40">
        <f t="shared" si="29"/>
        <v>0</v>
      </c>
    </row>
    <row r="21" spans="1:153" x14ac:dyDescent="0.3">
      <c r="A21" s="17" t="s">
        <v>188</v>
      </c>
      <c r="B21" s="17">
        <v>3250.9086809</v>
      </c>
      <c r="C21" s="17"/>
      <c r="D21" s="17">
        <v>1080.8449633</v>
      </c>
      <c r="E21" s="17">
        <v>83.343104292999996</v>
      </c>
      <c r="F21" s="17">
        <v>73.567837861000001</v>
      </c>
      <c r="G21" s="17">
        <v>106.29343985</v>
      </c>
      <c r="H21" s="17">
        <v>543.05514847999996</v>
      </c>
      <c r="I21" s="17">
        <v>15.43408211</v>
      </c>
      <c r="J21" s="17">
        <v>8.7835978811000004</v>
      </c>
      <c r="K21" s="17">
        <v>6.9011270794000001</v>
      </c>
      <c r="L21" s="17">
        <v>6.2547947512000004</v>
      </c>
      <c r="M21" s="17">
        <v>44.670680650999998</v>
      </c>
      <c r="N21" s="17">
        <v>1.7648809376000001</v>
      </c>
      <c r="O21" s="17">
        <v>6.4642047604000004</v>
      </c>
      <c r="P21" s="17">
        <v>4.5428984046999998</v>
      </c>
      <c r="Q21" s="17">
        <v>4.5615056884999996</v>
      </c>
      <c r="R21" s="17">
        <v>2.8791457185999998</v>
      </c>
      <c r="S21" s="17">
        <v>9.4075418499999994E-2</v>
      </c>
      <c r="T21" s="17">
        <v>7.2332500000000006E-5</v>
      </c>
      <c r="U21" s="17">
        <v>8.4390356999999999E-3</v>
      </c>
      <c r="V21" s="17">
        <v>6.1708383999999998E-3</v>
      </c>
      <c r="W21" s="17">
        <v>0.94589030880000002</v>
      </c>
      <c r="X21" s="17">
        <v>0.2496150006</v>
      </c>
      <c r="Y21" s="17">
        <v>0.24304483530000001</v>
      </c>
      <c r="Z21" s="17">
        <v>0.94291319939999996</v>
      </c>
      <c r="AA21" s="17">
        <v>0.1522719548</v>
      </c>
      <c r="AB21" s="17">
        <v>1.1805750936999999</v>
      </c>
      <c r="AC21" s="17">
        <v>2.7910676000000001E-3</v>
      </c>
      <c r="AF21" s="17" t="s">
        <v>188</v>
      </c>
      <c r="AG21" s="17">
        <v>0</v>
      </c>
      <c r="AH21" s="17">
        <v>1.6408957887556399</v>
      </c>
      <c r="AI21" s="17">
        <v>8.7840924276633601</v>
      </c>
      <c r="AJ21" s="17">
        <v>15.434966673320901</v>
      </c>
      <c r="AK21" s="17">
        <v>15.434966673320901</v>
      </c>
      <c r="AL21" s="17">
        <v>5.2456972909009698</v>
      </c>
      <c r="AM21" s="17">
        <v>0</v>
      </c>
      <c r="AN21" s="17">
        <v>6.9015222634278803</v>
      </c>
      <c r="AO21" s="17">
        <v>2.7912309694392199E-3</v>
      </c>
      <c r="AP21" s="17">
        <v>6.25515536984466</v>
      </c>
      <c r="AQ21" s="17">
        <v>0.14747790602997099</v>
      </c>
      <c r="AR21" s="17">
        <v>3251.09578485975</v>
      </c>
      <c r="AS21" s="17">
        <v>6.5705430052965998E-3</v>
      </c>
      <c r="AT21" s="17">
        <v>0.18744698458803799</v>
      </c>
      <c r="AU21" s="17">
        <v>1.19363795827752E-2</v>
      </c>
      <c r="AV21" s="17">
        <v>2.77329762422769E-4</v>
      </c>
      <c r="AW21" s="17">
        <v>4.2681109805563298E-2</v>
      </c>
      <c r="AX21" s="17">
        <v>7.1702413413691796E-4</v>
      </c>
      <c r="AY21" s="17">
        <v>69.228061582506299</v>
      </c>
      <c r="AZ21" s="17">
        <v>2.35489194649633</v>
      </c>
      <c r="BA21" s="17">
        <v>17.7379427380049</v>
      </c>
      <c r="BB21" s="17">
        <v>0.94296699103542803</v>
      </c>
      <c r="BC21" s="17">
        <v>0</v>
      </c>
      <c r="BD21" s="17">
        <v>0</v>
      </c>
      <c r="BE21" s="17">
        <v>44.673271490778298</v>
      </c>
      <c r="BF21" s="17">
        <v>44.673271490778298</v>
      </c>
      <c r="BG21" s="17">
        <v>8.1004776442725994</v>
      </c>
      <c r="BH21" s="17">
        <v>0</v>
      </c>
      <c r="BI21" s="17">
        <v>0.15228075418236001</v>
      </c>
      <c r="BJ21" s="17">
        <v>0</v>
      </c>
      <c r="BK21" s="17">
        <v>0</v>
      </c>
      <c r="BL21" s="17">
        <v>8.6472490900643102</v>
      </c>
      <c r="BM21" s="17">
        <v>3.2026839990367999</v>
      </c>
      <c r="BN21" s="17">
        <v>5.7501240188289103E-3</v>
      </c>
      <c r="BO21" s="17">
        <v>0</v>
      </c>
      <c r="BP21" s="17">
        <v>79.148168947163299</v>
      </c>
      <c r="BQ21" s="17">
        <v>2.4664056335951999E-2</v>
      </c>
      <c r="BR21" s="17">
        <v>0.45889547049389001</v>
      </c>
      <c r="BS21" s="17">
        <v>1.30608688602655</v>
      </c>
      <c r="BT21" s="17">
        <v>6.4645958338012797</v>
      </c>
      <c r="BU21" s="17">
        <v>6.7056955078646796</v>
      </c>
      <c r="BV21" s="17">
        <v>7.4606909642044803</v>
      </c>
      <c r="BW21" s="17">
        <v>532.30270897336197</v>
      </c>
      <c r="BX21" s="17">
        <v>972.81632333867901</v>
      </c>
      <c r="BY21" s="17">
        <v>99.443527919443099</v>
      </c>
      <c r="BZ21" s="17">
        <v>1080.9071003481799</v>
      </c>
      <c r="CA21" s="5">
        <v>4.8514898594280301E-6</v>
      </c>
      <c r="CB21" s="17">
        <v>31.730342382452299</v>
      </c>
      <c r="CC21" s="17">
        <v>0</v>
      </c>
      <c r="CD21" s="17">
        <v>9.4080755480304395E-2</v>
      </c>
      <c r="CE21" s="5">
        <v>7.2336761296222399E-5</v>
      </c>
      <c r="CF21" s="17">
        <v>8.4394970201667804E-3</v>
      </c>
      <c r="CG21" s="17">
        <v>6.1711924199804799E-3</v>
      </c>
      <c r="CH21" s="17">
        <v>0.94594486966605396</v>
      </c>
      <c r="CI21" s="17">
        <v>1.46209180294758E-4</v>
      </c>
      <c r="CJ21" s="17">
        <v>125.40859124193101</v>
      </c>
      <c r="CK21" s="17">
        <v>1.5387243610751899E-3</v>
      </c>
      <c r="CL21" s="17">
        <v>9.1383560660173997E-4</v>
      </c>
      <c r="CM21" s="17">
        <v>5.2076297628377901</v>
      </c>
      <c r="CN21" s="17">
        <v>8.7677820995938E-4</v>
      </c>
      <c r="CO21" s="17">
        <v>0</v>
      </c>
      <c r="CP21" s="17">
        <v>0</v>
      </c>
      <c r="CQ21" s="17">
        <v>0.71305469457718096</v>
      </c>
      <c r="CR21" s="17">
        <v>83.347891006980902</v>
      </c>
      <c r="CS21" s="17">
        <v>73.572060572174394</v>
      </c>
      <c r="CT21" s="17">
        <v>9.7758304348065597</v>
      </c>
      <c r="CU21" s="17">
        <v>0.282787212861764</v>
      </c>
      <c r="CV21" s="17">
        <v>0</v>
      </c>
      <c r="CW21" s="17">
        <v>35.816369679833699</v>
      </c>
      <c r="CX21" s="17">
        <v>7.4793213941368099E-4</v>
      </c>
      <c r="CY21" s="17">
        <v>6.7464248386051306E-2</v>
      </c>
      <c r="CZ21" s="17">
        <v>1.31108733488759</v>
      </c>
      <c r="DA21" s="17">
        <v>3.3201976299145099E-3</v>
      </c>
      <c r="DB21" s="17">
        <v>25.143395865231401</v>
      </c>
      <c r="DC21" s="17">
        <v>0.34695011107134199</v>
      </c>
      <c r="DD21" s="17">
        <v>1.1988538477940001E-3</v>
      </c>
      <c r="DE21" s="17">
        <v>5.0215066161808197</v>
      </c>
      <c r="DF21" s="5">
        <v>2.2626402904820899E-5</v>
      </c>
      <c r="DG21" s="17">
        <v>106.299560251106</v>
      </c>
      <c r="DH21" s="17">
        <v>63.308338906645702</v>
      </c>
      <c r="DI21" s="17">
        <v>1.18064350727095</v>
      </c>
      <c r="DJ21" s="17">
        <v>0</v>
      </c>
      <c r="DK21" s="17">
        <v>0</v>
      </c>
      <c r="DL21" s="17">
        <v>7.3258678957904202</v>
      </c>
      <c r="DM21" s="17">
        <v>4.5617682138174498</v>
      </c>
      <c r="DN21" s="17">
        <v>1.4787494386967099E-3</v>
      </c>
      <c r="DO21" s="17">
        <v>543.08638241373001</v>
      </c>
      <c r="DP21" s="17">
        <v>2.87931115511268</v>
      </c>
      <c r="DQ21" s="17">
        <v>6.7428223631610997</v>
      </c>
      <c r="DS21" s="25">
        <f t="shared" si="0"/>
        <v>7.9999928645846374E-3</v>
      </c>
      <c r="DT21" s="94">
        <f t="shared" si="1"/>
        <v>0.98014372337520173</v>
      </c>
      <c r="DU21" s="40">
        <f t="shared" si="2"/>
        <v>5.75543572937732E-5</v>
      </c>
      <c r="DV21" s="40"/>
      <c r="DW21" s="40">
        <f t="shared" si="3"/>
        <v>5.74893257495558E-5</v>
      </c>
      <c r="DX21" s="40">
        <f t="shared" si="4"/>
        <v>5.7433833566812855E-5</v>
      </c>
      <c r="DY21" s="40">
        <f t="shared" si="5"/>
        <v>5.7398875611528787E-5</v>
      </c>
      <c r="DZ21" s="40">
        <f t="shared" si="6"/>
        <v>5.7580233687420361E-5</v>
      </c>
      <c r="EA21" s="40">
        <f t="shared" si="7"/>
        <v>5.7515215199548591E-5</v>
      </c>
      <c r="EB21" s="40">
        <f t="shared" si="8"/>
        <v>5.7312337371014266E-5</v>
      </c>
      <c r="EC21" s="40">
        <f t="shared" si="9"/>
        <v>5.6303415759026422E-5</v>
      </c>
      <c r="ED21" s="40">
        <f t="shared" si="10"/>
        <v>5.726369378993514E-5</v>
      </c>
      <c r="EE21" s="40">
        <f t="shared" si="11"/>
        <v>5.7654752714380037E-5</v>
      </c>
      <c r="EF21" s="40">
        <f t="shared" si="12"/>
        <v>5.7998663565066633E-5</v>
      </c>
      <c r="EG21" s="40">
        <f t="shared" si="13"/>
        <v>5.7465021169041475E-5</v>
      </c>
      <c r="EH21" s="40">
        <f t="shared" si="14"/>
        <v>6.0498300374864327E-5</v>
      </c>
      <c r="EI21" s="40">
        <f t="shared" si="15"/>
        <v>0.64227554736548487</v>
      </c>
      <c r="EJ21" s="40">
        <f t="shared" si="16"/>
        <v>5.7552338060663306E-5</v>
      </c>
      <c r="EK21" s="40">
        <f t="shared" si="17"/>
        <v>5.7460277752332482E-5</v>
      </c>
      <c r="EL21" s="40">
        <f t="shared" si="18"/>
        <v>5.6730869652222414E-5</v>
      </c>
      <c r="EM21" s="40">
        <f t="shared" si="19"/>
        <v>5.8912608058522175E-5</v>
      </c>
      <c r="EN21" s="40">
        <f t="shared" si="20"/>
        <v>5.4665033207579833E-5</v>
      </c>
      <c r="EO21" s="40">
        <f t="shared" si="21"/>
        <v>5.7369834944972305E-5</v>
      </c>
      <c r="EP21" s="40">
        <f t="shared" si="22"/>
        <v>5.7682022478008571E-5</v>
      </c>
      <c r="EQ21" s="40">
        <f t="shared" si="23"/>
        <v>5.7569770239024407E-5</v>
      </c>
      <c r="ER21" s="40">
        <f t="shared" si="24"/>
        <v>5.7571982218382009E-5</v>
      </c>
      <c r="ES21" s="40">
        <f t="shared" si="25"/>
        <v>5.7048342797934908E-5</v>
      </c>
      <c r="ET21" s="40">
        <f t="shared" si="26"/>
        <v>5.7787281785184949E-5</v>
      </c>
      <c r="EU21" s="40">
        <f t="shared" si="27"/>
        <v>5.7949359862994645E-5</v>
      </c>
      <c r="EV21" s="40">
        <f t="shared" si="28"/>
        <v>5.8532956786765194E-5</v>
      </c>
      <c r="EW21" s="40">
        <f t="shared" si="29"/>
        <v>0</v>
      </c>
    </row>
    <row r="22" spans="1:153" x14ac:dyDescent="0.3">
      <c r="A22" s="17" t="s">
        <v>189</v>
      </c>
      <c r="B22" s="17">
        <v>5065.7777745000003</v>
      </c>
      <c r="C22" s="17"/>
      <c r="D22" s="17">
        <v>712.35724232999996</v>
      </c>
      <c r="E22" s="17">
        <v>110.23548511</v>
      </c>
      <c r="F22" s="17">
        <v>95.993792776999996</v>
      </c>
      <c r="G22" s="17">
        <v>84.620931442</v>
      </c>
      <c r="H22" s="17">
        <v>561.43370020999998</v>
      </c>
      <c r="I22" s="17">
        <v>12.455751777</v>
      </c>
      <c r="J22" s="17">
        <v>7.0468729812999999</v>
      </c>
      <c r="K22" s="17">
        <v>6.1072220476999997</v>
      </c>
      <c r="L22" s="17">
        <v>5.1516827988999996</v>
      </c>
      <c r="M22" s="17">
        <v>36.178190981</v>
      </c>
      <c r="N22" s="17">
        <v>2.7558698976999998</v>
      </c>
      <c r="O22" s="17">
        <v>5.1797832152999996</v>
      </c>
      <c r="P22" s="17">
        <v>7.7083522074999999</v>
      </c>
      <c r="Q22" s="17">
        <v>5.1376731187000004</v>
      </c>
      <c r="R22" s="17">
        <v>3.1424136093000001</v>
      </c>
      <c r="S22" s="17">
        <v>0.2252432187</v>
      </c>
      <c r="T22" s="17">
        <v>7.8712899999999996E-5</v>
      </c>
      <c r="U22" s="17">
        <v>2.0047486400000002E-2</v>
      </c>
      <c r="V22" s="17">
        <v>1.46825015E-2</v>
      </c>
      <c r="W22" s="17">
        <v>1.0903299887</v>
      </c>
      <c r="X22" s="17">
        <v>0.34097224009999999</v>
      </c>
      <c r="Y22" s="17">
        <v>0.33037355289999998</v>
      </c>
      <c r="Z22" s="17">
        <v>0.96510819329999997</v>
      </c>
      <c r="AA22" s="17">
        <v>0.22180135819999999</v>
      </c>
      <c r="AB22" s="17">
        <v>0.99446514919999995</v>
      </c>
      <c r="AC22" s="17">
        <v>6.6590140000000004E-3</v>
      </c>
      <c r="AF22" s="17" t="s">
        <v>189</v>
      </c>
      <c r="AG22" s="17">
        <v>0</v>
      </c>
      <c r="AH22" s="17">
        <v>1.6936891660125499</v>
      </c>
      <c r="AI22" s="17">
        <v>7.0474263595357698</v>
      </c>
      <c r="AJ22" s="17">
        <v>12.4567206595757</v>
      </c>
      <c r="AK22" s="17">
        <v>12.4567206595757</v>
      </c>
      <c r="AL22" s="17">
        <v>5.4180876588402498</v>
      </c>
      <c r="AM22" s="17">
        <v>0</v>
      </c>
      <c r="AN22" s="17">
        <v>6.1076983700464398</v>
      </c>
      <c r="AO22" s="17">
        <v>6.6595216489659702E-3</v>
      </c>
      <c r="AP22" s="17">
        <v>5.1520841118413498</v>
      </c>
      <c r="AQ22" s="17">
        <v>0.17372902143223901</v>
      </c>
      <c r="AR22" s="17">
        <v>5066.1714111234196</v>
      </c>
      <c r="AS22" s="17">
        <v>1.05995058445995E-2</v>
      </c>
      <c r="AT22" s="17">
        <v>0.25480388160860201</v>
      </c>
      <c r="AU22" s="17">
        <v>1.6225574106880001E-2</v>
      </c>
      <c r="AV22" s="17">
        <v>3.7698503095344303E-4</v>
      </c>
      <c r="AW22" s="17">
        <v>5.8018138580113197E-2</v>
      </c>
      <c r="AX22" s="17">
        <v>9.7467835645706198E-4</v>
      </c>
      <c r="AY22" s="17">
        <v>71.493654869855604</v>
      </c>
      <c r="AZ22" s="17">
        <v>2.4364376843787099</v>
      </c>
      <c r="BA22" s="17">
        <v>18.3318365636819</v>
      </c>
      <c r="BB22" s="17">
        <v>0.96518295627959005</v>
      </c>
      <c r="BC22" s="17">
        <v>0</v>
      </c>
      <c r="BD22" s="17">
        <v>0</v>
      </c>
      <c r="BE22" s="17">
        <v>36.181003455231298</v>
      </c>
      <c r="BF22" s="17">
        <v>36.181003455231298</v>
      </c>
      <c r="BG22" s="17">
        <v>8.3614977543980498</v>
      </c>
      <c r="BH22" s="17">
        <v>0</v>
      </c>
      <c r="BI22" s="17">
        <v>0.221818951654293</v>
      </c>
      <c r="BJ22" s="17">
        <v>0</v>
      </c>
      <c r="BK22" s="17">
        <v>0</v>
      </c>
      <c r="BL22" s="17">
        <v>5.6993012342576197</v>
      </c>
      <c r="BM22" s="17">
        <v>3.33348452662797</v>
      </c>
      <c r="BN22" s="17">
        <v>6.7734769665354702E-3</v>
      </c>
      <c r="BO22" s="17">
        <v>0</v>
      </c>
      <c r="BP22" s="17">
        <v>81.730813138475497</v>
      </c>
      <c r="BQ22" s="17">
        <v>2.6042592133569301E-2</v>
      </c>
      <c r="BR22" s="17">
        <v>0.71658178431080699</v>
      </c>
      <c r="BS22" s="17">
        <v>2.0395021313182999</v>
      </c>
      <c r="BT22" s="17">
        <v>5.1802025849078097</v>
      </c>
      <c r="BU22" s="17">
        <v>6.9217743351245797</v>
      </c>
      <c r="BV22" s="17">
        <v>10.720350824535201</v>
      </c>
      <c r="BW22" s="17">
        <v>537.42859835645402</v>
      </c>
      <c r="BX22" s="17">
        <v>641.17118860210405</v>
      </c>
      <c r="BY22" s="17">
        <v>65.541952239951002</v>
      </c>
      <c r="BZ22" s="17">
        <v>712.41244207631303</v>
      </c>
      <c r="CA22" s="5">
        <v>5.1226375575313798E-6</v>
      </c>
      <c r="CB22" s="17">
        <v>32.775001641445698</v>
      </c>
      <c r="CC22" s="17">
        <v>0</v>
      </c>
      <c r="CD22" s="17">
        <v>0.22526024391937599</v>
      </c>
      <c r="CE22" s="5">
        <v>7.8718802185662203E-5</v>
      </c>
      <c r="CF22" s="17">
        <v>2.0049131535464001E-2</v>
      </c>
      <c r="CG22" s="17">
        <v>1.46836481158749E-2</v>
      </c>
      <c r="CH22" s="17">
        <v>1.0904140592712599</v>
      </c>
      <c r="CI22" s="17">
        <v>1.9874830898471599E-4</v>
      </c>
      <c r="CJ22" s="17">
        <v>130.05706636303501</v>
      </c>
      <c r="CK22" s="17">
        <v>2.04867965562702E-3</v>
      </c>
      <c r="CL22" s="17">
        <v>1.2422134124599701E-3</v>
      </c>
      <c r="CM22" s="17">
        <v>6.7940636253906304</v>
      </c>
      <c r="CN22" s="17">
        <v>1.17751619454896E-3</v>
      </c>
      <c r="CO22" s="17">
        <v>0</v>
      </c>
      <c r="CP22" s="17">
        <v>0</v>
      </c>
      <c r="CQ22" s="17">
        <v>0.93153004624194602</v>
      </c>
      <c r="CR22" s="17">
        <v>110.244042611263</v>
      </c>
      <c r="CS22" s="17">
        <v>96.001243083052401</v>
      </c>
      <c r="CT22" s="17">
        <v>14.242799528210799</v>
      </c>
      <c r="CU22" s="17">
        <v>0.36943491514961102</v>
      </c>
      <c r="CV22" s="17">
        <v>0</v>
      </c>
      <c r="CW22" s="17">
        <v>46.754333559307</v>
      </c>
      <c r="CX22" s="17">
        <v>1.01669579561555E-3</v>
      </c>
      <c r="CY22" s="17">
        <v>7.4688902050077902E-2</v>
      </c>
      <c r="CZ22" s="17">
        <v>1.71295793250549</v>
      </c>
      <c r="DA22" s="17">
        <v>4.4130117072019399E-3</v>
      </c>
      <c r="DB22" s="17">
        <v>32.792204291296699</v>
      </c>
      <c r="DC22" s="17">
        <v>0.35811254349752197</v>
      </c>
      <c r="DD22" s="17">
        <v>1.45775921037605E-3</v>
      </c>
      <c r="DE22" s="17">
        <v>6.5604444297469602</v>
      </c>
      <c r="DF22" s="5">
        <v>3.0757079111702599E-5</v>
      </c>
      <c r="DG22" s="17">
        <v>84.627519370359906</v>
      </c>
      <c r="DH22" s="17">
        <v>65.389160096913599</v>
      </c>
      <c r="DI22" s="17">
        <v>0.99454227994841204</v>
      </c>
      <c r="DJ22" s="17">
        <v>0</v>
      </c>
      <c r="DK22" s="17">
        <v>0</v>
      </c>
      <c r="DL22" s="17">
        <v>7.6000802080642798</v>
      </c>
      <c r="DM22" s="17">
        <v>5.1380717407422702</v>
      </c>
      <c r="DN22" s="17">
        <v>1.5614326610360399E-3</v>
      </c>
      <c r="DO22" s="17">
        <v>561.47730518031005</v>
      </c>
      <c r="DP22" s="17">
        <v>3.1426577263540501</v>
      </c>
      <c r="DQ22" s="17">
        <v>7.0112074246476697</v>
      </c>
      <c r="DS22" s="25">
        <f t="shared" si="0"/>
        <v>8.0000023829554564E-3</v>
      </c>
      <c r="DT22" s="94">
        <f t="shared" si="1"/>
        <v>0.95716887111557758</v>
      </c>
      <c r="DU22" s="40">
        <f t="shared" si="2"/>
        <v>7.7705071351683976E-5</v>
      </c>
      <c r="DV22" s="40"/>
      <c r="DW22" s="40">
        <f t="shared" si="3"/>
        <v>7.7488853952710086E-5</v>
      </c>
      <c r="DX22" s="40">
        <f t="shared" si="4"/>
        <v>7.7629279305657268E-5</v>
      </c>
      <c r="DY22" s="40">
        <f t="shared" si="5"/>
        <v>7.7612373017833691E-5</v>
      </c>
      <c r="DZ22" s="40">
        <f t="shared" si="6"/>
        <v>7.7852231683615868E-5</v>
      </c>
      <c r="EA22" s="40">
        <f t="shared" si="7"/>
        <v>7.7667176540632685E-5</v>
      </c>
      <c r="EB22" s="40">
        <f t="shared" si="8"/>
        <v>7.7785957286738284E-5</v>
      </c>
      <c r="EC22" s="40">
        <f t="shared" si="9"/>
        <v>7.8528197860003817E-5</v>
      </c>
      <c r="ED22" s="40">
        <f t="shared" si="10"/>
        <v>7.799329101182958E-5</v>
      </c>
      <c r="EE22" s="40">
        <f t="shared" si="11"/>
        <v>7.7899388804751694E-5</v>
      </c>
      <c r="EF22" s="40">
        <f t="shared" si="12"/>
        <v>7.773949318735472E-5</v>
      </c>
      <c r="EG22" s="40">
        <f t="shared" si="13"/>
        <v>7.7658937849664798E-5</v>
      </c>
      <c r="EH22" s="40">
        <f t="shared" si="14"/>
        <v>8.0962772065701981E-5</v>
      </c>
      <c r="EI22" s="40">
        <f t="shared" si="15"/>
        <v>0.39074480977978859</v>
      </c>
      <c r="EJ22" s="40">
        <f t="shared" si="16"/>
        <v>7.7588050671989489E-5</v>
      </c>
      <c r="EK22" s="40">
        <f t="shared" si="17"/>
        <v>7.7684571288595759E-5</v>
      </c>
      <c r="EL22" s="40">
        <f t="shared" si="18"/>
        <v>7.5585935391330109E-5</v>
      </c>
      <c r="EM22" s="40">
        <f t="shared" si="19"/>
        <v>7.4983715022657982E-5</v>
      </c>
      <c r="EN22" s="40">
        <f t="shared" si="20"/>
        <v>8.2061931913776697E-5</v>
      </c>
      <c r="EO22" s="40">
        <f t="shared" si="21"/>
        <v>7.8094041052893454E-5</v>
      </c>
      <c r="EP22" s="40">
        <f t="shared" si="22"/>
        <v>7.7105621354281207E-5</v>
      </c>
      <c r="EQ22" s="40">
        <f t="shared" si="23"/>
        <v>7.7787645109909115E-5</v>
      </c>
      <c r="ER22" s="40">
        <f t="shared" si="24"/>
        <v>7.7805208014067686E-5</v>
      </c>
      <c r="ES22" s="40">
        <f t="shared" si="25"/>
        <v>7.7465904972212732E-5</v>
      </c>
      <c r="ET22" s="40">
        <f t="shared" si="26"/>
        <v>7.9320768978962449E-5</v>
      </c>
      <c r="EU22" s="40">
        <f t="shared" si="27"/>
        <v>7.7560031615123886E-5</v>
      </c>
      <c r="EV22" s="40">
        <f t="shared" si="28"/>
        <v>7.6234854885391388E-5</v>
      </c>
      <c r="EW22" s="40">
        <f t="shared" si="29"/>
        <v>0</v>
      </c>
    </row>
    <row r="23" spans="1:153" x14ac:dyDescent="0.3">
      <c r="A23" s="17" t="s">
        <v>190</v>
      </c>
      <c r="B23" s="17">
        <v>6639.1884115000003</v>
      </c>
      <c r="C23" s="17"/>
      <c r="D23" s="17">
        <v>1240.6620906000001</v>
      </c>
      <c r="E23" s="17">
        <v>152.86417971</v>
      </c>
      <c r="F23" s="17">
        <v>131.91370433</v>
      </c>
      <c r="G23" s="17">
        <v>147.05780920999999</v>
      </c>
      <c r="H23" s="17">
        <v>774.32778042999996</v>
      </c>
      <c r="I23" s="17">
        <v>20.147478872000001</v>
      </c>
      <c r="J23" s="17">
        <v>11.410112115</v>
      </c>
      <c r="K23" s="17">
        <v>9.7288033296999998</v>
      </c>
      <c r="L23" s="17">
        <v>8.3040404368999994</v>
      </c>
      <c r="M23" s="17">
        <v>58.483540517999998</v>
      </c>
      <c r="N23" s="17">
        <v>3.8389190361000001</v>
      </c>
      <c r="O23" s="17">
        <v>8.3887341075999995</v>
      </c>
      <c r="P23" s="17">
        <v>8.2834139118000003</v>
      </c>
      <c r="Q23" s="17">
        <v>7.9047165288999999</v>
      </c>
      <c r="R23" s="17">
        <v>4.8548861583000003</v>
      </c>
      <c r="S23" s="17">
        <v>0.208217711</v>
      </c>
      <c r="T23" s="17">
        <v>9.7157499999999999E-5</v>
      </c>
      <c r="U23" s="17">
        <v>1.8570316199999999E-2</v>
      </c>
      <c r="V23" s="17">
        <v>1.35946878E-2</v>
      </c>
      <c r="W23" s="17">
        <v>1.4185468923</v>
      </c>
      <c r="X23" s="17">
        <v>0.53076894240000005</v>
      </c>
      <c r="Y23" s="17">
        <v>0.51176464710000003</v>
      </c>
      <c r="Z23" s="17">
        <v>1.5042322793</v>
      </c>
      <c r="AA23" s="17">
        <v>0.33122269799999998</v>
      </c>
      <c r="AB23" s="17">
        <v>1.5969564106</v>
      </c>
      <c r="AC23" s="17">
        <v>6.1610071999999997E-3</v>
      </c>
      <c r="AF23" s="17" t="s">
        <v>190</v>
      </c>
      <c r="AG23" s="17">
        <v>0</v>
      </c>
      <c r="AH23" s="17">
        <v>2.32004227692362</v>
      </c>
      <c r="AI23" s="17">
        <v>11.410837602637301</v>
      </c>
      <c r="AJ23" s="17">
        <v>20.148753290002698</v>
      </c>
      <c r="AK23" s="17">
        <v>20.148753290002698</v>
      </c>
      <c r="AL23" s="17">
        <v>7.4671460062603501</v>
      </c>
      <c r="AM23" s="17">
        <v>0</v>
      </c>
      <c r="AN23" s="17">
        <v>9.7294213681121509</v>
      </c>
      <c r="AO23" s="17">
        <v>6.1613980286346999E-3</v>
      </c>
      <c r="AP23" s="17">
        <v>8.3045682392074394</v>
      </c>
      <c r="AQ23" s="17">
        <v>0.34916317743619002</v>
      </c>
      <c r="AR23" s="17">
        <v>6639.6103559913299</v>
      </c>
      <c r="AS23" s="17">
        <v>1.90054936079961E-2</v>
      </c>
      <c r="AT23" s="17">
        <v>0.39469808143322399</v>
      </c>
      <c r="AU23" s="17">
        <v>2.5133854327948499E-2</v>
      </c>
      <c r="AV23" s="17">
        <v>5.8396104507570101E-4</v>
      </c>
      <c r="AW23" s="17">
        <v>8.9871554073755605E-2</v>
      </c>
      <c r="AX23" s="17">
        <v>1.50980073875229E-3</v>
      </c>
      <c r="AY23" s="17">
        <v>98.142627742879696</v>
      </c>
      <c r="AZ23" s="17">
        <v>3.3673430135189601</v>
      </c>
      <c r="BA23" s="17">
        <v>25.237829582049098</v>
      </c>
      <c r="BB23" s="17">
        <v>1.50432763324798</v>
      </c>
      <c r="BC23" s="17">
        <v>0</v>
      </c>
      <c r="BD23" s="17">
        <v>0</v>
      </c>
      <c r="BE23" s="17">
        <v>58.487286904086702</v>
      </c>
      <c r="BF23" s="17">
        <v>58.487286904086702</v>
      </c>
      <c r="BG23" s="17">
        <v>11.458784432379</v>
      </c>
      <c r="BH23" s="17">
        <v>0</v>
      </c>
      <c r="BI23" s="17">
        <v>0.33124397938317401</v>
      </c>
      <c r="BJ23" s="17">
        <v>0</v>
      </c>
      <c r="BK23" s="17">
        <v>0</v>
      </c>
      <c r="BL23" s="17">
        <v>9.9259256142264203</v>
      </c>
      <c r="BM23" s="17">
        <v>4.7105002226455701</v>
      </c>
      <c r="BN23" s="17">
        <v>1.3613569607164699E-2</v>
      </c>
      <c r="BO23" s="17">
        <v>0</v>
      </c>
      <c r="BP23" s="17">
        <v>112.282677491401</v>
      </c>
      <c r="BQ23" s="17">
        <v>4.3016247982461703E-2</v>
      </c>
      <c r="BR23" s="17">
        <v>0.99818229589333995</v>
      </c>
      <c r="BS23" s="17">
        <v>2.8409811383565602</v>
      </c>
      <c r="BT23" s="17">
        <v>8.3892941642006598</v>
      </c>
      <c r="BU23" s="17">
        <v>9.4856592838099694</v>
      </c>
      <c r="BV23" s="17">
        <v>12.4089998862685</v>
      </c>
      <c r="BW23" s="17">
        <v>753.60067613662</v>
      </c>
      <c r="BX23" s="17">
        <v>1116.66657971461</v>
      </c>
      <c r="BY23" s="17">
        <v>114.148136660747</v>
      </c>
      <c r="BZ23" s="17">
        <v>1240.7406419895799</v>
      </c>
      <c r="CA23" s="5">
        <v>8.4612982776896104E-6</v>
      </c>
      <c r="CB23" s="17">
        <v>45.0253862646301</v>
      </c>
      <c r="CC23" s="17">
        <v>0</v>
      </c>
      <c r="CD23" s="17">
        <v>0.20823071984997499</v>
      </c>
      <c r="CE23" s="5">
        <v>9.7163644462507602E-5</v>
      </c>
      <c r="CF23" s="17">
        <v>1.8571494077075701E-2</v>
      </c>
      <c r="CG23" s="17">
        <v>1.35955338435357E-2</v>
      </c>
      <c r="CH23" s="17">
        <v>1.4186371946515799</v>
      </c>
      <c r="CI23" s="17">
        <v>3.0786612543086498E-4</v>
      </c>
      <c r="CJ23" s="17">
        <v>181.38353499513201</v>
      </c>
      <c r="CK23" s="17">
        <v>3.2394404909582902E-3</v>
      </c>
      <c r="CL23" s="17">
        <v>1.9242218896288999E-3</v>
      </c>
      <c r="CM23" s="17">
        <v>9.3742214618848401</v>
      </c>
      <c r="CN23" s="17">
        <v>1.8459966778110301E-3</v>
      </c>
      <c r="CO23" s="17">
        <v>0</v>
      </c>
      <c r="CP23" s="17">
        <v>0</v>
      </c>
      <c r="CQ23" s="17">
        <v>1.2768419220445599</v>
      </c>
      <c r="CR23" s="17">
        <v>152.87387718798399</v>
      </c>
      <c r="CS23" s="17">
        <v>131.922071039293</v>
      </c>
      <c r="CT23" s="17">
        <v>20.9518061486907</v>
      </c>
      <c r="CU23" s="17">
        <v>0.50639895099676402</v>
      </c>
      <c r="CV23" s="17">
        <v>0</v>
      </c>
      <c r="CW23" s="17">
        <v>64.160696886963507</v>
      </c>
      <c r="CX23" s="17">
        <v>1.5748879152113399E-3</v>
      </c>
      <c r="CY23" s="17">
        <v>0.14182653564410699</v>
      </c>
      <c r="CZ23" s="17">
        <v>2.3486806030743401</v>
      </c>
      <c r="DA23" s="17">
        <v>6.9898286521933098E-3</v>
      </c>
      <c r="DB23" s="17">
        <v>45.100441693259903</v>
      </c>
      <c r="DC23" s="17">
        <v>0.49054812617970101</v>
      </c>
      <c r="DD23" s="17">
        <v>2.5220497660124398E-3</v>
      </c>
      <c r="DE23" s="17">
        <v>8.9945110506677199</v>
      </c>
      <c r="DF23" s="5">
        <v>4.7643240833126598E-5</v>
      </c>
      <c r="DG23" s="17">
        <v>147.06718759944201</v>
      </c>
      <c r="DH23" s="17">
        <v>89.882751951572601</v>
      </c>
      <c r="DI23" s="17">
        <v>1.5970575178740101</v>
      </c>
      <c r="DJ23" s="17">
        <v>0</v>
      </c>
      <c r="DK23" s="17">
        <v>0</v>
      </c>
      <c r="DL23" s="17">
        <v>10.6214882681482</v>
      </c>
      <c r="DM23" s="17">
        <v>7.9052188269569603</v>
      </c>
      <c r="DN23" s="17">
        <v>2.57911972566269E-3</v>
      </c>
      <c r="DO23" s="17">
        <v>774.376936695381</v>
      </c>
      <c r="DP23" s="17">
        <v>4.8551955472602097</v>
      </c>
      <c r="DQ23" s="17">
        <v>9.8768418320469404</v>
      </c>
      <c r="DS23" s="25">
        <f t="shared" si="0"/>
        <v>8.0000003855034366E-3</v>
      </c>
      <c r="DT23" s="94">
        <f t="shared" si="1"/>
        <v>0.97317035209309977</v>
      </c>
      <c r="DU23" s="40">
        <f t="shared" si="2"/>
        <v>6.3553625108575274E-5</v>
      </c>
      <c r="DV23" s="40"/>
      <c r="DW23" s="40">
        <f t="shared" si="3"/>
        <v>6.3314088642665498E-5</v>
      </c>
      <c r="DX23" s="40">
        <f t="shared" si="4"/>
        <v>6.3438524331784545E-5</v>
      </c>
      <c r="DY23" s="40">
        <f t="shared" si="5"/>
        <v>6.342562613562521E-5</v>
      </c>
      <c r="DZ23" s="40">
        <f t="shared" si="6"/>
        <v>6.3773488075205998E-5</v>
      </c>
      <c r="EA23" s="40">
        <f t="shared" si="7"/>
        <v>6.3482502660237584E-5</v>
      </c>
      <c r="EB23" s="40">
        <f t="shared" si="8"/>
        <v>6.3254465275499594E-5</v>
      </c>
      <c r="EC23" s="40">
        <f t="shared" si="9"/>
        <v>6.3582866670228492E-5</v>
      </c>
      <c r="ED23" s="40">
        <f t="shared" si="10"/>
        <v>6.3526663167738322E-5</v>
      </c>
      <c r="EE23" s="40">
        <f t="shared" si="11"/>
        <v>6.3559698613054822E-5</v>
      </c>
      <c r="EF23" s="40">
        <f t="shared" si="12"/>
        <v>6.4058811308635889E-5</v>
      </c>
      <c r="EG23" s="40">
        <f t="shared" si="13"/>
        <v>6.3663272812431625E-5</v>
      </c>
      <c r="EH23" s="40">
        <f t="shared" si="14"/>
        <v>6.6762945812393366E-5</v>
      </c>
      <c r="EI23" s="40">
        <f t="shared" si="15"/>
        <v>0.49805382399054871</v>
      </c>
      <c r="EJ23" s="40">
        <f t="shared" si="16"/>
        <v>6.3544094860837095E-5</v>
      </c>
      <c r="EK23" s="40">
        <f t="shared" si="17"/>
        <v>6.3727335744124947E-5</v>
      </c>
      <c r="EL23" s="40">
        <f t="shared" si="18"/>
        <v>6.2477153900650069E-5</v>
      </c>
      <c r="EM23" s="40">
        <f t="shared" si="19"/>
        <v>6.3242287086459262E-5</v>
      </c>
      <c r="EN23" s="40">
        <f t="shared" si="20"/>
        <v>6.3427949369099706E-5</v>
      </c>
      <c r="EO23" s="40">
        <f t="shared" si="21"/>
        <v>6.2233392053319387E-5</v>
      </c>
      <c r="EP23" s="40">
        <f t="shared" si="22"/>
        <v>6.3658347898182057E-5</v>
      </c>
      <c r="EQ23" s="40">
        <f t="shared" si="23"/>
        <v>6.3686519786351412E-5</v>
      </c>
      <c r="ER23" s="40">
        <f t="shared" si="24"/>
        <v>6.3709986496418295E-5</v>
      </c>
      <c r="ES23" s="40">
        <f t="shared" si="25"/>
        <v>6.3390441285016057E-5</v>
      </c>
      <c r="ET23" s="40">
        <f t="shared" si="26"/>
        <v>6.4250980692247628E-5</v>
      </c>
      <c r="EU23" s="40">
        <f t="shared" si="27"/>
        <v>6.3312482005716461E-5</v>
      </c>
      <c r="EV23" s="40">
        <f t="shared" si="28"/>
        <v>6.343583476094703E-5</v>
      </c>
      <c r="EW23" s="40">
        <f t="shared" si="29"/>
        <v>0</v>
      </c>
    </row>
    <row r="24" spans="1:153" x14ac:dyDescent="0.3">
      <c r="A24" s="17" t="s">
        <v>191</v>
      </c>
      <c r="B24" s="17">
        <v>6509.0303809999996</v>
      </c>
      <c r="C24" s="17"/>
      <c r="D24" s="17">
        <v>914.30510859000003</v>
      </c>
      <c r="E24" s="17">
        <v>142.53997496</v>
      </c>
      <c r="F24" s="17">
        <v>120.55477783000001</v>
      </c>
      <c r="G24" s="17">
        <v>112.67215783</v>
      </c>
      <c r="H24" s="17">
        <v>592.31109051999999</v>
      </c>
      <c r="I24" s="17">
        <v>14.527922493</v>
      </c>
      <c r="J24" s="17">
        <v>8.1765126882000008</v>
      </c>
      <c r="K24" s="17">
        <v>7.6732936012000001</v>
      </c>
      <c r="L24" s="17">
        <v>6.1149771056000004</v>
      </c>
      <c r="M24" s="17">
        <v>42.327448908999997</v>
      </c>
      <c r="N24" s="17">
        <v>4.1691105272</v>
      </c>
      <c r="O24" s="17">
        <v>6.0036456236999998</v>
      </c>
      <c r="P24" s="17">
        <v>8.3773341279999993</v>
      </c>
      <c r="Q24" s="17">
        <v>7.4819606752999999</v>
      </c>
      <c r="R24" s="17">
        <v>4.5027004930999999</v>
      </c>
      <c r="S24" s="17">
        <v>0.2376791842</v>
      </c>
      <c r="T24" s="17">
        <v>8.0094199999999996E-5</v>
      </c>
      <c r="U24" s="17">
        <v>2.1148684099999999E-2</v>
      </c>
      <c r="V24" s="17">
        <v>1.5489765900000001E-2</v>
      </c>
      <c r="W24" s="17">
        <v>1.211921824</v>
      </c>
      <c r="X24" s="17">
        <v>0.4155382594</v>
      </c>
      <c r="Y24" s="17">
        <v>0.40092727210000001</v>
      </c>
      <c r="Z24" s="17">
        <v>1.3344649886</v>
      </c>
      <c r="AA24" s="17">
        <v>0.35986675829999998</v>
      </c>
      <c r="AB24" s="17">
        <v>1.2025634381000001</v>
      </c>
      <c r="AC24" s="17">
        <v>7.0257252000000001E-3</v>
      </c>
      <c r="AF24" s="17" t="s">
        <v>191</v>
      </c>
      <c r="AG24" s="17">
        <v>0</v>
      </c>
      <c r="AH24" s="17">
        <v>1.7732803045299701</v>
      </c>
      <c r="AI24" s="17">
        <v>8.1769884448609496</v>
      </c>
      <c r="AJ24" s="17">
        <v>14.5287658134816</v>
      </c>
      <c r="AK24" s="17">
        <v>14.5287658134816</v>
      </c>
      <c r="AL24" s="17">
        <v>5.7165785569844001</v>
      </c>
      <c r="AM24" s="17">
        <v>0</v>
      </c>
      <c r="AN24" s="17">
        <v>7.6737381047769002</v>
      </c>
      <c r="AO24" s="17">
        <v>7.02614980207942E-3</v>
      </c>
      <c r="AP24" s="17">
        <v>6.1153296859216004</v>
      </c>
      <c r="AQ24" s="17">
        <v>0.27419149864175402</v>
      </c>
      <c r="AR24" s="17">
        <v>6509.4072754897797</v>
      </c>
      <c r="AS24" s="17">
        <v>1.4611845808738E-2</v>
      </c>
      <c r="AT24" s="17">
        <v>0.30921300528558099</v>
      </c>
      <c r="AU24" s="17">
        <v>1.9690290425877801E-2</v>
      </c>
      <c r="AV24" s="17">
        <v>4.5748479747791202E-4</v>
      </c>
      <c r="AW24" s="17">
        <v>7.0406779543312495E-2</v>
      </c>
      <c r="AX24" s="17">
        <v>1.1828049637064E-3</v>
      </c>
      <c r="AY24" s="17">
        <v>75.030087310972505</v>
      </c>
      <c r="AZ24" s="17">
        <v>2.5757330112149899</v>
      </c>
      <c r="BA24" s="17">
        <v>19.299889541901202</v>
      </c>
      <c r="BB24" s="17">
        <v>1.33454217608536</v>
      </c>
      <c r="BC24" s="17">
        <v>0</v>
      </c>
      <c r="BD24" s="17">
        <v>0</v>
      </c>
      <c r="BE24" s="17">
        <v>42.329877844545003</v>
      </c>
      <c r="BF24" s="17">
        <v>42.329877844545003</v>
      </c>
      <c r="BG24" s="17">
        <v>8.7593225264026895</v>
      </c>
      <c r="BH24" s="17">
        <v>0</v>
      </c>
      <c r="BI24" s="17">
        <v>0.35988777535321298</v>
      </c>
      <c r="BJ24" s="17">
        <v>0</v>
      </c>
      <c r="BK24" s="17">
        <v>0</v>
      </c>
      <c r="BL24" s="17">
        <v>7.3148691923982403</v>
      </c>
      <c r="BM24" s="17">
        <v>3.6100456674423498</v>
      </c>
      <c r="BN24" s="17">
        <v>1.06904251842443E-2</v>
      </c>
      <c r="BO24" s="17">
        <v>0</v>
      </c>
      <c r="BP24" s="17">
        <v>85.875209551379697</v>
      </c>
      <c r="BQ24" s="17">
        <v>3.4368596959275098E-2</v>
      </c>
      <c r="BR24" s="17">
        <v>1.0840317490589</v>
      </c>
      <c r="BS24" s="17">
        <v>3.08532116679618</v>
      </c>
      <c r="BT24" s="17">
        <v>6.0040095899294501</v>
      </c>
      <c r="BU24" s="17">
        <v>7.2510030285723399</v>
      </c>
      <c r="BV24" s="17">
        <v>11.530731079576899</v>
      </c>
      <c r="BW24" s="17">
        <v>575.05809630615499</v>
      </c>
      <c r="BX24" s="17">
        <v>822.92202076650301</v>
      </c>
      <c r="BY24" s="17">
        <v>84.120904427769304</v>
      </c>
      <c r="BZ24" s="17">
        <v>914.35779438666998</v>
      </c>
      <c r="CA24" s="5">
        <v>6.7604066454218198E-6</v>
      </c>
      <c r="CB24" s="17">
        <v>34.424356457917597</v>
      </c>
      <c r="CC24" s="17">
        <v>0</v>
      </c>
      <c r="CD24" s="17">
        <v>0.237693190272634</v>
      </c>
      <c r="CE24" s="5">
        <v>8.0099004158754795E-5</v>
      </c>
      <c r="CF24" s="17">
        <v>2.1149915986353299E-2</v>
      </c>
      <c r="CG24" s="17">
        <v>1.54906292313695E-2</v>
      </c>
      <c r="CH24" s="17">
        <v>1.21199199026306</v>
      </c>
      <c r="CI24" s="17">
        <v>2.4118643022095801E-4</v>
      </c>
      <c r="CJ24" s="17">
        <v>138.86268937403</v>
      </c>
      <c r="CK24" s="17">
        <v>2.53766137888082E-3</v>
      </c>
      <c r="CL24" s="17">
        <v>1.5074649228106699E-3</v>
      </c>
      <c r="CM24" s="17">
        <v>8.5348513141200506</v>
      </c>
      <c r="CN24" s="17">
        <v>1.4461288788946E-3</v>
      </c>
      <c r="CO24" s="17">
        <v>0</v>
      </c>
      <c r="CP24" s="17">
        <v>0</v>
      </c>
      <c r="CQ24" s="17">
        <v>1.16843469179935</v>
      </c>
      <c r="CR24" s="17">
        <v>142.548212179318</v>
      </c>
      <c r="CS24" s="17">
        <v>120.56174177658799</v>
      </c>
      <c r="CT24" s="17">
        <v>21.986470402729299</v>
      </c>
      <c r="CU24" s="17">
        <v>0.46338493256612401</v>
      </c>
      <c r="CV24" s="17">
        <v>0</v>
      </c>
      <c r="CW24" s="17">
        <v>58.690162424973899</v>
      </c>
      <c r="CX24" s="17">
        <v>1.233793453375E-3</v>
      </c>
      <c r="CY24" s="17">
        <v>0.111041992316892</v>
      </c>
      <c r="CZ24" s="17">
        <v>2.1484226944118299</v>
      </c>
      <c r="DA24" s="17">
        <v>5.47554788714539E-3</v>
      </c>
      <c r="DB24" s="17">
        <v>41.202495656233197</v>
      </c>
      <c r="DC24" s="17">
        <v>0.37494126064278299</v>
      </c>
      <c r="DD24" s="17">
        <v>1.9751358432954702E-3</v>
      </c>
      <c r="DE24" s="17">
        <v>8.2284938266175001</v>
      </c>
      <c r="DF24" s="5">
        <v>3.7324755038939103E-5</v>
      </c>
      <c r="DG24" s="17">
        <v>112.67864646403901</v>
      </c>
      <c r="DH24" s="17">
        <v>68.740209637357694</v>
      </c>
      <c r="DI24" s="17">
        <v>1.2026319657858999</v>
      </c>
      <c r="DJ24" s="17">
        <v>0</v>
      </c>
      <c r="DK24" s="17">
        <v>0</v>
      </c>
      <c r="DL24" s="17">
        <v>8.1349396383950303</v>
      </c>
      <c r="DM24" s="17">
        <v>7.4823944811293401</v>
      </c>
      <c r="DN24" s="17">
        <v>2.0606235266323802E-3</v>
      </c>
      <c r="DO24" s="17">
        <v>592.34542583420102</v>
      </c>
      <c r="DP24" s="17">
        <v>4.5029619874945697</v>
      </c>
      <c r="DQ24" s="17">
        <v>7.5687182663724304</v>
      </c>
      <c r="DS24" s="25">
        <f t="shared" si="0"/>
        <v>8.0000074777126888E-3</v>
      </c>
      <c r="DT24" s="94">
        <f t="shared" si="1"/>
        <v>0.97081545872714348</v>
      </c>
      <c r="DU24" s="40">
        <f t="shared" si="2"/>
        <v>5.7903323186251122E-5</v>
      </c>
      <c r="DV24" s="40"/>
      <c r="DW24" s="40">
        <f t="shared" si="3"/>
        <v>5.7623867760290389E-5</v>
      </c>
      <c r="DX24" s="40">
        <f t="shared" si="4"/>
        <v>5.778883657245255E-5</v>
      </c>
      <c r="DY24" s="40">
        <f t="shared" si="5"/>
        <v>5.7765828226298674E-5</v>
      </c>
      <c r="DZ24" s="40">
        <f t="shared" si="6"/>
        <v>5.7588619619692203E-5</v>
      </c>
      <c r="EA24" s="40">
        <f t="shared" si="7"/>
        <v>5.7968379708856254E-5</v>
      </c>
      <c r="EB24" s="40">
        <f t="shared" si="8"/>
        <v>5.8048250326666572E-5</v>
      </c>
      <c r="EC24" s="40">
        <f t="shared" si="9"/>
        <v>5.8185766853316517E-5</v>
      </c>
      <c r="ED24" s="40">
        <f t="shared" si="10"/>
        <v>5.792865489084816E-5</v>
      </c>
      <c r="EE24" s="40">
        <f t="shared" si="11"/>
        <v>5.765848596180811E-5</v>
      </c>
      <c r="EF24" s="40">
        <f t="shared" si="12"/>
        <v>5.7384406752863818E-5</v>
      </c>
      <c r="EG24" s="40">
        <f t="shared" si="13"/>
        <v>5.8139177049484509E-5</v>
      </c>
      <c r="EH24" s="40">
        <f t="shared" si="14"/>
        <v>6.0624202736675092E-5</v>
      </c>
      <c r="EI24" s="40">
        <f t="shared" si="15"/>
        <v>0.37642010016493638</v>
      </c>
      <c r="EJ24" s="40">
        <f t="shared" si="16"/>
        <v>5.7980233813896437E-5</v>
      </c>
      <c r="EK24" s="40">
        <f t="shared" si="17"/>
        <v>5.8075014087770686E-5</v>
      </c>
      <c r="EL24" s="40">
        <f t="shared" si="18"/>
        <v>5.8928478239000134E-5</v>
      </c>
      <c r="EM24" s="40">
        <f t="shared" si="19"/>
        <v>5.9981356387841961E-5</v>
      </c>
      <c r="EN24" s="40">
        <f t="shared" si="20"/>
        <v>5.8248841747114965E-5</v>
      </c>
      <c r="EO24" s="40">
        <f t="shared" si="21"/>
        <v>5.5735598270068151E-5</v>
      </c>
      <c r="EP24" s="40">
        <f t="shared" si="22"/>
        <v>5.7896690752225319E-5</v>
      </c>
      <c r="EQ24" s="40">
        <f t="shared" si="23"/>
        <v>5.7639517304876657E-5</v>
      </c>
      <c r="ER24" s="40">
        <f t="shared" si="24"/>
        <v>5.7598765568075642E-5</v>
      </c>
      <c r="ES24" s="40">
        <f t="shared" si="25"/>
        <v>5.784152152315862E-5</v>
      </c>
      <c r="ET24" s="40">
        <f t="shared" si="26"/>
        <v>5.8402318992411432E-5</v>
      </c>
      <c r="EU24" s="40">
        <f t="shared" si="27"/>
        <v>5.6984674345407262E-5</v>
      </c>
      <c r="EV24" s="40">
        <f t="shared" si="28"/>
        <v>6.0435338322072607E-5</v>
      </c>
      <c r="EW24" s="40">
        <f t="shared" si="29"/>
        <v>0</v>
      </c>
    </row>
    <row r="25" spans="1:153" x14ac:dyDescent="0.3">
      <c r="A25" s="17" t="s">
        <v>192</v>
      </c>
      <c r="B25" s="17">
        <v>8064.2290927000004</v>
      </c>
      <c r="C25" s="17"/>
      <c r="D25" s="17">
        <v>4130.8004916</v>
      </c>
      <c r="E25" s="17">
        <v>325.50107561999999</v>
      </c>
      <c r="F25" s="17">
        <v>305.93715965000001</v>
      </c>
      <c r="G25" s="17">
        <v>398.99738239999999</v>
      </c>
      <c r="H25" s="17">
        <v>2116.0099528999999</v>
      </c>
      <c r="I25" s="17">
        <v>88.770643778999997</v>
      </c>
      <c r="J25" s="17">
        <v>50.793223107999999</v>
      </c>
      <c r="K25" s="17">
        <v>36.169042079</v>
      </c>
      <c r="L25" s="17">
        <v>35.294476461999999</v>
      </c>
      <c r="M25" s="17">
        <v>256.09139101</v>
      </c>
      <c r="N25" s="17">
        <v>2.6399855310999998</v>
      </c>
      <c r="O25" s="17">
        <v>37.422018012999999</v>
      </c>
      <c r="P25" s="17">
        <v>15.096480636000001</v>
      </c>
      <c r="Q25" s="17">
        <v>16.694298808999999</v>
      </c>
      <c r="R25" s="17">
        <v>11.194925680000001</v>
      </c>
      <c r="S25" s="17">
        <v>0.13965239800000001</v>
      </c>
      <c r="T25" s="5">
        <v>7.6759124999999997E-6</v>
      </c>
      <c r="U25" s="17">
        <v>1.23606798E-2</v>
      </c>
      <c r="V25" s="17">
        <v>9.0630051000000003E-3</v>
      </c>
      <c r="W25" s="17">
        <v>4.5807192109999999</v>
      </c>
      <c r="X25" s="17">
        <v>3.1016889799999999E-2</v>
      </c>
      <c r="Y25" s="17">
        <v>2.9643247399999999E-2</v>
      </c>
      <c r="Z25" s="17">
        <v>4.0857683545999999</v>
      </c>
      <c r="AA25" s="17">
        <v>0.2277749664</v>
      </c>
      <c r="AB25" s="17">
        <v>6.5169519051</v>
      </c>
      <c r="AC25" s="17">
        <v>4.1183247999999999E-3</v>
      </c>
      <c r="AF25" s="17" t="s">
        <v>192</v>
      </c>
      <c r="AG25" s="17">
        <v>0</v>
      </c>
      <c r="AH25" s="17">
        <v>6.4938728427691501</v>
      </c>
      <c r="AI25" s="17">
        <v>50.796488390620397</v>
      </c>
      <c r="AJ25" s="17">
        <v>88.776330315861202</v>
      </c>
      <c r="AK25" s="17">
        <v>88.776330315861202</v>
      </c>
      <c r="AL25" s="17">
        <v>20.1738314738284</v>
      </c>
      <c r="AM25" s="17">
        <v>0</v>
      </c>
      <c r="AN25" s="17">
        <v>36.171367312575299</v>
      </c>
      <c r="AO25" s="17">
        <v>4.1185968397735896E-3</v>
      </c>
      <c r="AP25" s="17">
        <v>35.2967562869527</v>
      </c>
      <c r="AQ25" s="17">
        <v>2.9089171391665399E-2</v>
      </c>
      <c r="AR25" s="17">
        <v>8064.7489025061004</v>
      </c>
      <c r="AS25" s="17">
        <v>1.3737295689412799E-3</v>
      </c>
      <c r="AT25" s="17">
        <v>2.2862353224535201E-2</v>
      </c>
      <c r="AU25" s="17">
        <v>1.4558443834499001E-3</v>
      </c>
      <c r="AV25" s="5">
        <v>3.3825151760666197E-5</v>
      </c>
      <c r="AW25" s="17">
        <v>5.2056902616335098E-3</v>
      </c>
      <c r="AX25" s="5">
        <v>8.7453601084673996E-5</v>
      </c>
      <c r="AY25" s="17">
        <v>272.76207990675402</v>
      </c>
      <c r="AZ25" s="17">
        <v>9.1705364301394408</v>
      </c>
      <c r="BA25" s="17">
        <v>69.478864259443895</v>
      </c>
      <c r="BB25" s="17">
        <v>4.0860323223649297</v>
      </c>
      <c r="BC25" s="17">
        <v>0</v>
      </c>
      <c r="BD25" s="17">
        <v>0</v>
      </c>
      <c r="BE25" s="17">
        <v>256.10788011187998</v>
      </c>
      <c r="BF25" s="17">
        <v>256.10788011187998</v>
      </c>
      <c r="BG25" s="17">
        <v>31.992279387400298</v>
      </c>
      <c r="BH25" s="17">
        <v>0</v>
      </c>
      <c r="BI25" s="17">
        <v>0.227789877676325</v>
      </c>
      <c r="BJ25" s="17">
        <v>0</v>
      </c>
      <c r="BK25" s="17">
        <v>0</v>
      </c>
      <c r="BL25" s="17">
        <v>33.048561492581896</v>
      </c>
      <c r="BM25" s="17">
        <v>11.9452609092824</v>
      </c>
      <c r="BN25" s="17">
        <v>1.1341607373013601E-3</v>
      </c>
      <c r="BO25" s="17">
        <v>0</v>
      </c>
      <c r="BP25" s="17">
        <v>309.71520543025701</v>
      </c>
      <c r="BQ25" s="17">
        <v>2.76234495190947E-3</v>
      </c>
      <c r="BR25" s="17">
        <v>0.68644058323274704</v>
      </c>
      <c r="BS25" s="17">
        <v>1.9537149823905799</v>
      </c>
      <c r="BT25" s="17">
        <v>37.4245144561689</v>
      </c>
      <c r="BU25" s="17">
        <v>26.484897080819401</v>
      </c>
      <c r="BV25" s="17">
        <v>26.643640896594</v>
      </c>
      <c r="BW25" s="17">
        <v>2200.7031487425302</v>
      </c>
      <c r="BX25" s="17">
        <v>3717.9600349756602</v>
      </c>
      <c r="BY25" s="17">
        <v>380.05814896710098</v>
      </c>
      <c r="BZ25" s="17">
        <v>4131.0667454353397</v>
      </c>
      <c r="CA25" s="5">
        <v>5.43352184137083E-7</v>
      </c>
      <c r="CB25" s="17">
        <v>124.83706138316801</v>
      </c>
      <c r="CC25" s="17">
        <v>0</v>
      </c>
      <c r="CD25" s="17">
        <v>0.13966130080446601</v>
      </c>
      <c r="CE25" s="5">
        <v>7.6764012250202496E-6</v>
      </c>
      <c r="CF25" s="17">
        <v>1.23614627953504E-2</v>
      </c>
      <c r="CG25" s="17">
        <v>9.06358790892706E-3</v>
      </c>
      <c r="CH25" s="17">
        <v>4.5810135790036197</v>
      </c>
      <c r="CI25" s="5">
        <v>1.7832668871288598E-5</v>
      </c>
      <c r="CJ25" s="17">
        <v>479.43381629209102</v>
      </c>
      <c r="CK25" s="17">
        <v>1.94143381118514E-4</v>
      </c>
      <c r="CL25" s="17">
        <v>1.1145783936021799E-4</v>
      </c>
      <c r="CM25" s="17">
        <v>21.1858811107988</v>
      </c>
      <c r="CN25" s="17">
        <v>1.09094884836058E-4</v>
      </c>
      <c r="CO25" s="17">
        <v>0</v>
      </c>
      <c r="CP25" s="17">
        <v>0</v>
      </c>
      <c r="CQ25" s="17">
        <v>2.9877777452228602</v>
      </c>
      <c r="CR25" s="17">
        <v>325.52202359380101</v>
      </c>
      <c r="CS25" s="17">
        <v>305.95685421765398</v>
      </c>
      <c r="CT25" s="17">
        <v>19.565169376147001</v>
      </c>
      <c r="CU25" s="17">
        <v>1.18462549723595</v>
      </c>
      <c r="CV25" s="17">
        <v>0</v>
      </c>
      <c r="CW25" s="17">
        <v>149.74284478843799</v>
      </c>
      <c r="CX25" s="5">
        <v>9.1223183915077995E-5</v>
      </c>
      <c r="CY25" s="17">
        <v>1.0790645039324901E-2</v>
      </c>
      <c r="CZ25" s="17">
        <v>5.4811619158165099</v>
      </c>
      <c r="DA25" s="17">
        <v>4.2005122549424801E-4</v>
      </c>
      <c r="DB25" s="17">
        <v>104.356623349041</v>
      </c>
      <c r="DC25" s="17">
        <v>1.37305982233213</v>
      </c>
      <c r="DD25" s="17">
        <v>1.72101052817231E-4</v>
      </c>
      <c r="DE25" s="17">
        <v>21.006030502157699</v>
      </c>
      <c r="DF25" s="5">
        <v>2.7596665828910301E-6</v>
      </c>
      <c r="DG25" s="17">
        <v>399.022922393469</v>
      </c>
      <c r="DH25" s="17">
        <v>247.85560266365599</v>
      </c>
      <c r="DI25" s="17">
        <v>6.5173617704497397</v>
      </c>
      <c r="DJ25" s="17">
        <v>0</v>
      </c>
      <c r="DK25" s="17">
        <v>0</v>
      </c>
      <c r="DL25" s="17">
        <v>27.782755169855498</v>
      </c>
      <c r="DM25" s="17">
        <v>16.695379664364498</v>
      </c>
      <c r="DN25" s="17">
        <v>1.65620498100828E-4</v>
      </c>
      <c r="DO25" s="17">
        <v>2116.14644178861</v>
      </c>
      <c r="DP25" s="17">
        <v>11.195646125349</v>
      </c>
      <c r="DQ25" s="17">
        <v>25.232260689941199</v>
      </c>
      <c r="DS25" s="25">
        <f t="shared" si="0"/>
        <v>8.000006663920211E-3</v>
      </c>
      <c r="DT25" s="94">
        <f t="shared" si="1"/>
        <v>1.0399578711964996</v>
      </c>
      <c r="DU25" s="40">
        <f t="shared" si="2"/>
        <v>6.44587102033851E-5</v>
      </c>
      <c r="DV25" s="40"/>
      <c r="DW25" s="40">
        <f t="shared" si="3"/>
        <v>6.445574795518877E-5</v>
      </c>
      <c r="DX25" s="40">
        <f t="shared" si="4"/>
        <v>6.4356081653843292E-5</v>
      </c>
      <c r="DY25" s="40">
        <f t="shared" si="5"/>
        <v>6.4374552200531493E-5</v>
      </c>
      <c r="DZ25" s="40">
        <f t="shared" si="6"/>
        <v>6.4010428628341728E-5</v>
      </c>
      <c r="EA25" s="40">
        <f t="shared" si="7"/>
        <v>6.4502952088205353E-5</v>
      </c>
      <c r="EB25" s="40">
        <f t="shared" si="8"/>
        <v>6.4058754326059775E-5</v>
      </c>
      <c r="EC25" s="40">
        <f t="shared" si="9"/>
        <v>6.4285792879382604E-5</v>
      </c>
      <c r="ED25" s="40">
        <f t="shared" si="10"/>
        <v>6.4287950181810745E-5</v>
      </c>
      <c r="EE25" s="40">
        <f t="shared" si="11"/>
        <v>6.4594383632690812E-5</v>
      </c>
      <c r="EF25" s="40">
        <f t="shared" si="12"/>
        <v>6.4387568105870688E-5</v>
      </c>
      <c r="EG25" s="40">
        <f t="shared" si="13"/>
        <v>6.4407369405635105E-5</v>
      </c>
      <c r="EH25" s="40">
        <f t="shared" si="14"/>
        <v>6.6710543724129756E-5</v>
      </c>
      <c r="EI25" s="40">
        <f t="shared" si="15"/>
        <v>0.76489087350981178</v>
      </c>
      <c r="EJ25" s="40">
        <f t="shared" si="16"/>
        <v>6.4743980976098529E-5</v>
      </c>
      <c r="EK25" s="40">
        <f t="shared" si="17"/>
        <v>6.435463437571762E-5</v>
      </c>
      <c r="EL25" s="40">
        <f t="shared" si="18"/>
        <v>6.3749742886612607E-5</v>
      </c>
      <c r="EM25" s="40">
        <f t="shared" si="19"/>
        <v>6.3669957187489795E-5</v>
      </c>
      <c r="EN25" s="40">
        <f t="shared" si="20"/>
        <v>6.33456543709334E-5</v>
      </c>
      <c r="EO25" s="40">
        <f t="shared" si="21"/>
        <v>6.4306366445686407E-5</v>
      </c>
      <c r="EP25" s="40">
        <f t="shared" si="22"/>
        <v>6.4262398558053845E-5</v>
      </c>
      <c r="EQ25" s="40">
        <f t="shared" si="23"/>
        <v>6.4687059797770386E-5</v>
      </c>
      <c r="ER25" s="40">
        <f t="shared" si="24"/>
        <v>6.4744001831359434E-5</v>
      </c>
      <c r="ES25" s="40">
        <f t="shared" si="25"/>
        <v>6.4606639931674719E-5</v>
      </c>
      <c r="ET25" s="40">
        <f t="shared" si="26"/>
        <v>6.5464947973303719E-5</v>
      </c>
      <c r="EU25" s="40">
        <f t="shared" si="27"/>
        <v>6.2892185750058435E-5</v>
      </c>
      <c r="EV25" s="40">
        <f t="shared" si="28"/>
        <v>6.6055929728939673E-5</v>
      </c>
      <c r="EW25" s="40">
        <f t="shared" si="29"/>
        <v>0</v>
      </c>
    </row>
    <row r="26" spans="1:153" x14ac:dyDescent="0.3">
      <c r="A26" s="17" t="s">
        <v>193</v>
      </c>
      <c r="B26" s="17">
        <v>5051.9882208999998</v>
      </c>
      <c r="C26" s="17"/>
      <c r="D26" s="17">
        <v>785.91362458000003</v>
      </c>
      <c r="E26" s="17">
        <v>114.37748477</v>
      </c>
      <c r="F26" s="17">
        <v>98.331717893999993</v>
      </c>
      <c r="G26" s="17">
        <v>95.822025826000001</v>
      </c>
      <c r="H26" s="17">
        <v>581.92276622999998</v>
      </c>
      <c r="I26" s="17">
        <v>15.035876319</v>
      </c>
      <c r="J26" s="17">
        <v>8.5113556136999993</v>
      </c>
      <c r="K26" s="17">
        <v>7.3108295366</v>
      </c>
      <c r="L26" s="17">
        <v>6.2069469869000002</v>
      </c>
      <c r="M26" s="17">
        <v>43.657665293999997</v>
      </c>
      <c r="N26" s="17">
        <v>3.0050547835999999</v>
      </c>
      <c r="O26" s="17">
        <v>6.2569709304999996</v>
      </c>
      <c r="P26" s="17">
        <v>6.7143203346</v>
      </c>
      <c r="Q26" s="17">
        <v>6.0354671775000002</v>
      </c>
      <c r="R26" s="17">
        <v>3.6997628660999999</v>
      </c>
      <c r="S26" s="17">
        <v>0.17517616599999999</v>
      </c>
      <c r="T26" s="17">
        <v>8.6198899999999999E-5</v>
      </c>
      <c r="U26" s="17">
        <v>1.5631837199999998E-2</v>
      </c>
      <c r="V26" s="17">
        <v>1.14423884E-2</v>
      </c>
      <c r="W26" s="17">
        <v>1.1020610931000001</v>
      </c>
      <c r="X26" s="17">
        <v>0.31310712709999999</v>
      </c>
      <c r="Y26" s="17">
        <v>0.30262572929999998</v>
      </c>
      <c r="Z26" s="17">
        <v>1.1416933249000001</v>
      </c>
      <c r="AA26" s="17">
        <v>0.25644203760000001</v>
      </c>
      <c r="AB26" s="17">
        <v>1.1956955562</v>
      </c>
      <c r="AC26" s="17">
        <v>5.1847200999999999E-3</v>
      </c>
      <c r="AF26" s="17" t="s">
        <v>193</v>
      </c>
      <c r="AG26" s="17">
        <v>0</v>
      </c>
      <c r="AH26" s="17">
        <v>1.75533960900908</v>
      </c>
      <c r="AI26" s="17">
        <v>8.5117656958380792</v>
      </c>
      <c r="AJ26" s="17">
        <v>15.036605665117699</v>
      </c>
      <c r="AK26" s="17">
        <v>15.036605665117699</v>
      </c>
      <c r="AL26" s="17">
        <v>5.6051367635950999</v>
      </c>
      <c r="AM26" s="17">
        <v>0</v>
      </c>
      <c r="AN26" s="17">
        <v>7.3111797058558903</v>
      </c>
      <c r="AO26" s="17">
        <v>5.1849597502360402E-3</v>
      </c>
      <c r="AP26" s="17">
        <v>6.2072463166642997</v>
      </c>
      <c r="AQ26" s="17">
        <v>0.185912143344522</v>
      </c>
      <c r="AR26" s="17">
        <v>5052.2324068973803</v>
      </c>
      <c r="AS26" s="17">
        <v>1.0481895183672501E-2</v>
      </c>
      <c r="AT26" s="17">
        <v>0.23339626503524599</v>
      </c>
      <c r="AU26" s="17">
        <v>1.4862383135523601E-2</v>
      </c>
      <c r="AV26" s="17">
        <v>3.45311739678235E-4</v>
      </c>
      <c r="AW26" s="17">
        <v>5.3143672214597898E-2</v>
      </c>
      <c r="AX26" s="17">
        <v>8.9279013073408303E-4</v>
      </c>
      <c r="AY26" s="17">
        <v>74.101327774156502</v>
      </c>
      <c r="AZ26" s="17">
        <v>2.5266995648239101</v>
      </c>
      <c r="BA26" s="17">
        <v>19.002736214089101</v>
      </c>
      <c r="BB26" s="17">
        <v>1.14174888309388</v>
      </c>
      <c r="BC26" s="17">
        <v>0</v>
      </c>
      <c r="BD26" s="17">
        <v>0</v>
      </c>
      <c r="BE26" s="17">
        <v>43.659772717757299</v>
      </c>
      <c r="BF26" s="17">
        <v>43.659772717757299</v>
      </c>
      <c r="BG26" s="17">
        <v>8.6647275048678694</v>
      </c>
      <c r="BH26" s="17">
        <v>0</v>
      </c>
      <c r="BI26" s="17">
        <v>0.25645432017268299</v>
      </c>
      <c r="BJ26" s="17">
        <v>0</v>
      </c>
      <c r="BK26" s="17">
        <v>0</v>
      </c>
      <c r="BL26" s="17">
        <v>6.2876161910825203</v>
      </c>
      <c r="BM26" s="17">
        <v>3.4620770641251499</v>
      </c>
      <c r="BN26" s="17">
        <v>7.2484793816887999E-3</v>
      </c>
      <c r="BO26" s="17">
        <v>0</v>
      </c>
      <c r="BP26" s="17">
        <v>84.657195322743206</v>
      </c>
      <c r="BQ26" s="17">
        <v>2.5345137988424801E-2</v>
      </c>
      <c r="BR26" s="17">
        <v>0.781351589896217</v>
      </c>
      <c r="BS26" s="17">
        <v>2.22384710161653</v>
      </c>
      <c r="BT26" s="17">
        <v>6.2572907376813802</v>
      </c>
      <c r="BU26" s="17">
        <v>7.1728090897095997</v>
      </c>
      <c r="BV26" s="17">
        <v>9.8356607028495198</v>
      </c>
      <c r="BW26" s="17">
        <v>565.94297159653195</v>
      </c>
      <c r="BX26" s="17">
        <v>707.35637984384596</v>
      </c>
      <c r="BY26" s="17">
        <v>72.3075895492981</v>
      </c>
      <c r="BZ26" s="17">
        <v>785.95158558422702</v>
      </c>
      <c r="CA26" s="5">
        <v>4.9853916191597097E-6</v>
      </c>
      <c r="CB26" s="17">
        <v>33.971758057135801</v>
      </c>
      <c r="CC26" s="17">
        <v>0</v>
      </c>
      <c r="CD26" s="17">
        <v>0.175184871645364</v>
      </c>
      <c r="CE26" s="5">
        <v>8.6203121856745805E-5</v>
      </c>
      <c r="CF26" s="17">
        <v>1.5632602938302501E-2</v>
      </c>
      <c r="CG26" s="17">
        <v>1.1442963627745099E-2</v>
      </c>
      <c r="CH26" s="17">
        <v>1.1021154772298001</v>
      </c>
      <c r="CI26" s="17">
        <v>1.8205074006624801E-4</v>
      </c>
      <c r="CJ26" s="17">
        <v>134.93465094349</v>
      </c>
      <c r="CK26" s="17">
        <v>1.89896853165561E-3</v>
      </c>
      <c r="CL26" s="17">
        <v>1.13784724606337E-3</v>
      </c>
      <c r="CM26" s="17">
        <v>6.9468608233160802</v>
      </c>
      <c r="CN26" s="17">
        <v>1.0860572831010199E-3</v>
      </c>
      <c r="CO26" s="17">
        <v>0</v>
      </c>
      <c r="CP26" s="17">
        <v>0</v>
      </c>
      <c r="CQ26" s="17">
        <v>0.954135028378996</v>
      </c>
      <c r="CR26" s="17">
        <v>114.38297095022</v>
      </c>
      <c r="CS26" s="17">
        <v>98.336438178845199</v>
      </c>
      <c r="CT26" s="17">
        <v>16.046532771375102</v>
      </c>
      <c r="CU26" s="17">
        <v>0.37838962073226501</v>
      </c>
      <c r="CV26" s="17">
        <v>0</v>
      </c>
      <c r="CW26" s="17">
        <v>47.902081437633903</v>
      </c>
      <c r="CX26" s="17">
        <v>9.3127551006685504E-4</v>
      </c>
      <c r="CY26" s="17">
        <v>7.7289528280339706E-2</v>
      </c>
      <c r="CZ26" s="17">
        <v>1.75407575643336</v>
      </c>
      <c r="DA26" s="17">
        <v>4.09454018629056E-3</v>
      </c>
      <c r="DB26" s="17">
        <v>33.594387850769102</v>
      </c>
      <c r="DC26" s="17">
        <v>0.37114797489374901</v>
      </c>
      <c r="DD26" s="17">
        <v>1.42493404017923E-3</v>
      </c>
      <c r="DE26" s="17">
        <v>6.7184342869425704</v>
      </c>
      <c r="DF26" s="5">
        <v>2.8172821025479899E-5</v>
      </c>
      <c r="DG26" s="17">
        <v>95.826626354395103</v>
      </c>
      <c r="DH26" s="17">
        <v>67.746246358414197</v>
      </c>
      <c r="DI26" s="17">
        <v>1.1957526529961</v>
      </c>
      <c r="DJ26" s="17">
        <v>0</v>
      </c>
      <c r="DK26" s="17">
        <v>0</v>
      </c>
      <c r="DL26" s="17">
        <v>7.8823116001743996</v>
      </c>
      <c r="DM26" s="17">
        <v>6.0357573666429696</v>
      </c>
      <c r="DN26" s="17">
        <v>1.5196060859914999E-3</v>
      </c>
      <c r="DO26" s="17">
        <v>581.95105661182595</v>
      </c>
      <c r="DP26" s="17">
        <v>3.6999408908504501</v>
      </c>
      <c r="DQ26" s="17">
        <v>7.27758173005701</v>
      </c>
      <c r="DS26" s="25">
        <f t="shared" si="0"/>
        <v>8.0000044613545776E-3</v>
      </c>
      <c r="DT26" s="94">
        <f t="shared" si="1"/>
        <v>0.97249238602899946</v>
      </c>
      <c r="DU26" s="40">
        <f t="shared" si="2"/>
        <v>4.8334633158953356E-5</v>
      </c>
      <c r="DV26" s="40"/>
      <c r="DW26" s="40">
        <f t="shared" si="3"/>
        <v>4.830175103182966E-5</v>
      </c>
      <c r="DX26" s="40">
        <f t="shared" si="4"/>
        <v>4.7965560975884091E-5</v>
      </c>
      <c r="DY26" s="40">
        <f t="shared" si="5"/>
        <v>4.8003685344888568E-5</v>
      </c>
      <c r="DZ26" s="40">
        <f t="shared" si="6"/>
        <v>4.8011178593278517E-5</v>
      </c>
      <c r="EA26" s="40">
        <f t="shared" si="7"/>
        <v>4.8615354936615067E-5</v>
      </c>
      <c r="EB26" s="40">
        <f t="shared" si="8"/>
        <v>4.8507057535313578E-5</v>
      </c>
      <c r="EC26" s="40">
        <f t="shared" si="9"/>
        <v>4.8180590342135469E-5</v>
      </c>
      <c r="ED26" s="40">
        <f t="shared" si="10"/>
        <v>4.7897335608390571E-5</v>
      </c>
      <c r="EE26" s="40">
        <f t="shared" si="11"/>
        <v>4.8224959054945829E-5</v>
      </c>
      <c r="EF26" s="40">
        <f t="shared" si="12"/>
        <v>4.8271563380907673E-5</v>
      </c>
      <c r="EG26" s="40">
        <f t="shared" si="13"/>
        <v>4.7888615386509132E-5</v>
      </c>
      <c r="EH26" s="40">
        <f t="shared" si="14"/>
        <v>5.111214115150547E-5</v>
      </c>
      <c r="EI26" s="40">
        <f t="shared" si="15"/>
        <v>0.46487808336530179</v>
      </c>
      <c r="EJ26" s="40">
        <f t="shared" si="16"/>
        <v>4.8080643044704941E-5</v>
      </c>
      <c r="EK26" s="40">
        <f t="shared" si="17"/>
        <v>4.8117881305675424E-5</v>
      </c>
      <c r="EL26" s="40">
        <f t="shared" si="18"/>
        <v>4.9696517299105481E-5</v>
      </c>
      <c r="EM26" s="40">
        <f t="shared" si="19"/>
        <v>4.8978081458187219E-5</v>
      </c>
      <c r="EN26" s="40">
        <f t="shared" si="20"/>
        <v>4.8985816107543733E-5</v>
      </c>
      <c r="EO26" s="40">
        <f t="shared" si="21"/>
        <v>5.0271650025421565E-5</v>
      </c>
      <c r="EP26" s="40">
        <f t="shared" si="22"/>
        <v>4.9347654263875018E-5</v>
      </c>
      <c r="EQ26" s="40">
        <f t="shared" si="23"/>
        <v>4.8514831307070121E-5</v>
      </c>
      <c r="ER26" s="40">
        <f t="shared" si="24"/>
        <v>4.855157495634324E-5</v>
      </c>
      <c r="ES26" s="40">
        <f t="shared" si="25"/>
        <v>4.8662975133702839E-5</v>
      </c>
      <c r="ET26" s="40">
        <f t="shared" si="26"/>
        <v>4.7896096903367895E-5</v>
      </c>
      <c r="EU26" s="40">
        <f t="shared" si="27"/>
        <v>4.7751951409316412E-5</v>
      </c>
      <c r="EV26" s="40">
        <f t="shared" si="28"/>
        <v>4.6222405726459014E-5</v>
      </c>
      <c r="EW26" s="40">
        <f t="shared" si="29"/>
        <v>0</v>
      </c>
    </row>
    <row r="27" spans="1:153" x14ac:dyDescent="0.3">
      <c r="A27" s="17" t="s">
        <v>194</v>
      </c>
      <c r="B27" s="17">
        <v>2741.5544501999998</v>
      </c>
      <c r="C27" s="17"/>
      <c r="D27" s="17">
        <v>333.32944393999998</v>
      </c>
      <c r="E27" s="17">
        <v>64.968126264000006</v>
      </c>
      <c r="F27" s="17">
        <v>56.448756062000001</v>
      </c>
      <c r="G27" s="17">
        <v>42.130163027999998</v>
      </c>
      <c r="H27" s="17">
        <v>291.18723734999998</v>
      </c>
      <c r="I27" s="17">
        <v>7.0695370773999997</v>
      </c>
      <c r="J27" s="17">
        <v>3.9967055915</v>
      </c>
      <c r="K27" s="17">
        <v>3.5036869226</v>
      </c>
      <c r="L27" s="17">
        <v>2.9311749266999998</v>
      </c>
      <c r="M27" s="17">
        <v>20.542606918000001</v>
      </c>
      <c r="N27" s="17">
        <v>1.5941066734</v>
      </c>
      <c r="O27" s="17">
        <v>2.9373265916000002</v>
      </c>
      <c r="P27" s="17">
        <v>4.7537963456999996</v>
      </c>
      <c r="Q27" s="17">
        <v>3.0172750906000001</v>
      </c>
      <c r="R27" s="17">
        <v>1.8404879753000001</v>
      </c>
      <c r="S27" s="17">
        <v>0.14179333899999999</v>
      </c>
      <c r="T27" s="17">
        <v>2.91017E-5</v>
      </c>
      <c r="U27" s="17">
        <v>1.25869118E-2</v>
      </c>
      <c r="V27" s="17">
        <v>9.2235188000000003E-3</v>
      </c>
      <c r="W27" s="17">
        <v>0.64966800280000003</v>
      </c>
      <c r="X27" s="17">
        <v>0.14395408579999999</v>
      </c>
      <c r="Y27" s="17">
        <v>0.13888788799999999</v>
      </c>
      <c r="Z27" s="17">
        <v>0.56196462930000002</v>
      </c>
      <c r="AA27" s="17">
        <v>0.1327664875</v>
      </c>
      <c r="AB27" s="17">
        <v>0.56733083100000004</v>
      </c>
      <c r="AC27" s="17">
        <v>4.1871043999999998E-3</v>
      </c>
      <c r="AF27" s="17" t="s">
        <v>194</v>
      </c>
      <c r="AG27" s="17">
        <v>0</v>
      </c>
      <c r="AH27" s="17">
        <v>0.88206905479255804</v>
      </c>
      <c r="AI27" s="17">
        <v>3.9969915931318201</v>
      </c>
      <c r="AJ27" s="17">
        <v>7.0700429870735704</v>
      </c>
      <c r="AK27" s="17">
        <v>7.0700429870735704</v>
      </c>
      <c r="AL27" s="17">
        <v>2.8009415797645398</v>
      </c>
      <c r="AM27" s="17">
        <v>0</v>
      </c>
      <c r="AN27" s="17">
        <v>3.5039375220139402</v>
      </c>
      <c r="AO27" s="17">
        <v>4.1874066739169902E-3</v>
      </c>
      <c r="AP27" s="17">
        <v>2.9313842773711798</v>
      </c>
      <c r="AQ27" s="17">
        <v>6.9972046297943596E-2</v>
      </c>
      <c r="AR27" s="17">
        <v>2741.7506209251701</v>
      </c>
      <c r="AS27" s="17">
        <v>5.0665616494981703E-3</v>
      </c>
      <c r="AT27" s="17">
        <v>0.10711797774434099</v>
      </c>
      <c r="AU27" s="17">
        <v>6.82113293539906E-3</v>
      </c>
      <c r="AV27" s="17">
        <v>1.5848271455105601E-4</v>
      </c>
      <c r="AW27" s="17">
        <v>2.4390475206269899E-2</v>
      </c>
      <c r="AX27" s="17">
        <v>4.0974811962278898E-4</v>
      </c>
      <c r="AY27" s="17">
        <v>37.189387960590103</v>
      </c>
      <c r="AZ27" s="17">
        <v>1.26338166981773</v>
      </c>
      <c r="BA27" s="17">
        <v>9.5208067672437409</v>
      </c>
      <c r="BB27" s="17">
        <v>0.56200461000850899</v>
      </c>
      <c r="BC27" s="17">
        <v>0</v>
      </c>
      <c r="BD27" s="17">
        <v>0</v>
      </c>
      <c r="BE27" s="17">
        <v>20.5440753499959</v>
      </c>
      <c r="BF27" s="17">
        <v>20.5440753499959</v>
      </c>
      <c r="BG27" s="17">
        <v>4.3523273972815604</v>
      </c>
      <c r="BH27" s="17">
        <v>0</v>
      </c>
      <c r="BI27" s="17">
        <v>0.13277608208876601</v>
      </c>
      <c r="BJ27" s="17">
        <v>0</v>
      </c>
      <c r="BK27" s="17">
        <v>0</v>
      </c>
      <c r="BL27" s="17">
        <v>2.6668265788587702</v>
      </c>
      <c r="BM27" s="17">
        <v>1.70912356792071</v>
      </c>
      <c r="BN27" s="17">
        <v>2.7281320242082902E-3</v>
      </c>
      <c r="BO27" s="17">
        <v>0</v>
      </c>
      <c r="BP27" s="17">
        <v>42.439890957683303</v>
      </c>
      <c r="BQ27" s="17">
        <v>1.01997166994471E-2</v>
      </c>
      <c r="BR27" s="17">
        <v>0.41449723639610397</v>
      </c>
      <c r="BS27" s="17">
        <v>1.17972333019174</v>
      </c>
      <c r="BT27" s="17">
        <v>2.9375456397930999</v>
      </c>
      <c r="BU27" s="17">
        <v>3.6029622512539299</v>
      </c>
      <c r="BV27" s="17">
        <v>6.3224692232913604</v>
      </c>
      <c r="BW27" s="17">
        <v>282.35537744781902</v>
      </c>
      <c r="BX27" s="17">
        <v>300.01789614444601</v>
      </c>
      <c r="BY27" s="17">
        <v>30.6684981333024</v>
      </c>
      <c r="BZ27" s="17">
        <v>333.353220856608</v>
      </c>
      <c r="CA27" s="5">
        <v>2.0062848580543101E-6</v>
      </c>
      <c r="CB27" s="17">
        <v>17.0421461281177</v>
      </c>
      <c r="CC27" s="17">
        <v>0</v>
      </c>
      <c r="CD27" s="17">
        <v>0.14180378374995101</v>
      </c>
      <c r="CE27" s="5">
        <v>2.91038229386067E-5</v>
      </c>
      <c r="CF27" s="17">
        <v>1.25878403421485E-2</v>
      </c>
      <c r="CG27" s="17">
        <v>9.2241511951983296E-3</v>
      </c>
      <c r="CH27" s="17">
        <v>0.64971324045878098</v>
      </c>
      <c r="CI27" s="5">
        <v>8.35520848999928E-5</v>
      </c>
      <c r="CJ27" s="17">
        <v>67.111399774096796</v>
      </c>
      <c r="CK27" s="17">
        <v>8.6076304855128795E-4</v>
      </c>
      <c r="CL27" s="17">
        <v>5.2221966522815E-4</v>
      </c>
      <c r="CM27" s="17">
        <v>3.96974415791707</v>
      </c>
      <c r="CN27" s="17">
        <v>4.9485715306139301E-4</v>
      </c>
      <c r="CO27" s="17">
        <v>0</v>
      </c>
      <c r="CP27" s="17">
        <v>0</v>
      </c>
      <c r="CQ27" s="17">
        <v>0.548840977308928</v>
      </c>
      <c r="CR27" s="17">
        <v>64.972771882783604</v>
      </c>
      <c r="CS27" s="17">
        <v>56.452794942688698</v>
      </c>
      <c r="CT27" s="17">
        <v>8.5199769400949101</v>
      </c>
      <c r="CU27" s="17">
        <v>0.217648415527152</v>
      </c>
      <c r="CV27" s="17">
        <v>0</v>
      </c>
      <c r="CW27" s="17">
        <v>27.5341134389347</v>
      </c>
      <c r="CX27" s="17">
        <v>4.2741349923113698E-4</v>
      </c>
      <c r="CY27" s="17">
        <v>3.12050408340084E-2</v>
      </c>
      <c r="CZ27" s="17">
        <v>1.0085424950809301</v>
      </c>
      <c r="DA27" s="17">
        <v>1.8540611451908901E-3</v>
      </c>
      <c r="DB27" s="17">
        <v>19.274483453981201</v>
      </c>
      <c r="DC27" s="17">
        <v>0.186504130590603</v>
      </c>
      <c r="DD27" s="17">
        <v>6.1087446397372095E-4</v>
      </c>
      <c r="DE27" s="17">
        <v>3.8633502919470599</v>
      </c>
      <c r="DF27" s="5">
        <v>1.2930097467440401E-5</v>
      </c>
      <c r="DG27" s="17">
        <v>42.133161584461803</v>
      </c>
      <c r="DH27" s="17">
        <v>33.957961440322102</v>
      </c>
      <c r="DI27" s="17">
        <v>0.567371869127405</v>
      </c>
      <c r="DJ27" s="17">
        <v>0</v>
      </c>
      <c r="DK27" s="17">
        <v>0</v>
      </c>
      <c r="DL27" s="17">
        <v>3.9137667529048801</v>
      </c>
      <c r="DM27" s="17">
        <v>3.01749110758053</v>
      </c>
      <c r="DN27" s="17">
        <v>6.1153695697481697E-4</v>
      </c>
      <c r="DO27" s="17">
        <v>291.20808075640502</v>
      </c>
      <c r="DP27" s="17">
        <v>1.84061957167441</v>
      </c>
      <c r="DQ27" s="17">
        <v>3.59793656524571</v>
      </c>
      <c r="DS27" s="25">
        <f t="shared" si="0"/>
        <v>8.0000024358723876E-3</v>
      </c>
      <c r="DT27" s="94">
        <f t="shared" si="1"/>
        <v>0.96960007673691151</v>
      </c>
      <c r="DU27" s="40">
        <f t="shared" si="2"/>
        <v>7.1554561010449291E-5</v>
      </c>
      <c r="DV27" s="40"/>
      <c r="DW27" s="40">
        <f t="shared" si="3"/>
        <v>7.1331582133825192E-5</v>
      </c>
      <c r="DX27" s="40">
        <f t="shared" si="4"/>
        <v>7.1506122320982081E-5</v>
      </c>
      <c r="DY27" s="40">
        <f t="shared" si="5"/>
        <v>7.154950738437093E-5</v>
      </c>
      <c r="DZ27" s="40">
        <f t="shared" si="6"/>
        <v>7.1173625884419383E-5</v>
      </c>
      <c r="EA27" s="40">
        <f t="shared" si="7"/>
        <v>7.1580769111786549E-5</v>
      </c>
      <c r="EB27" s="40">
        <f t="shared" si="8"/>
        <v>7.1561923791017343E-5</v>
      </c>
      <c r="EC27" s="40">
        <f t="shared" si="9"/>
        <v>7.1559344383102761E-5</v>
      </c>
      <c r="ED27" s="40">
        <f t="shared" si="10"/>
        <v>7.152448819661054E-5</v>
      </c>
      <c r="EE27" s="40">
        <f t="shared" si="11"/>
        <v>7.1422100835070404E-5</v>
      </c>
      <c r="EF27" s="40">
        <f t="shared" si="12"/>
        <v>7.1482261319659533E-5</v>
      </c>
      <c r="EG27" s="40">
        <f t="shared" si="13"/>
        <v>7.1446403019580158E-5</v>
      </c>
      <c r="EH27" s="40">
        <f t="shared" si="14"/>
        <v>7.4573999951562734E-5</v>
      </c>
      <c r="EI27" s="40">
        <f t="shared" si="15"/>
        <v>0.32998318891180278</v>
      </c>
      <c r="EJ27" s="40">
        <f t="shared" si="16"/>
        <v>7.1593399356539622E-5</v>
      </c>
      <c r="EK27" s="40">
        <f t="shared" si="17"/>
        <v>7.1500806403534825E-5</v>
      </c>
      <c r="EL27" s="40">
        <f t="shared" si="18"/>
        <v>7.3661781467860757E-5</v>
      </c>
      <c r="EM27" s="40">
        <f t="shared" si="19"/>
        <v>7.2948955102293336E-5</v>
      </c>
      <c r="EN27" s="40">
        <f t="shared" si="20"/>
        <v>7.3770450071830858E-5</v>
      </c>
      <c r="EO27" s="40">
        <f t="shared" si="21"/>
        <v>6.8563333803724991E-5</v>
      </c>
      <c r="EP27" s="40">
        <f t="shared" si="22"/>
        <v>6.9631963689115796E-5</v>
      </c>
      <c r="EQ27" s="40">
        <f t="shared" si="23"/>
        <v>7.1498975696257064E-5</v>
      </c>
      <c r="ER27" s="40">
        <f t="shared" si="24"/>
        <v>7.1487300489597968E-5</v>
      </c>
      <c r="ES27" s="40">
        <f t="shared" si="25"/>
        <v>7.1144528364302744E-5</v>
      </c>
      <c r="ET27" s="40">
        <f t="shared" si="26"/>
        <v>7.2266646099301422E-5</v>
      </c>
      <c r="EU27" s="40">
        <f t="shared" si="27"/>
        <v>7.2335443735065935E-5</v>
      </c>
      <c r="EV27" s="40">
        <f t="shared" si="28"/>
        <v>7.2191636060094379E-5</v>
      </c>
      <c r="EW27" s="40">
        <f t="shared" si="29"/>
        <v>0</v>
      </c>
    </row>
    <row r="28" spans="1:153" x14ac:dyDescent="0.3">
      <c r="A28" s="17" t="s">
        <v>195</v>
      </c>
      <c r="B28" s="17">
        <v>2772.0351145</v>
      </c>
      <c r="C28" s="17"/>
      <c r="D28" s="17">
        <v>630.40262511000003</v>
      </c>
      <c r="E28" s="17">
        <v>79.126896724999995</v>
      </c>
      <c r="F28" s="17">
        <v>70.040901603999998</v>
      </c>
      <c r="G28" s="17">
        <v>67.434564254999998</v>
      </c>
      <c r="H28" s="17">
        <v>380.90194723000002</v>
      </c>
      <c r="I28" s="17">
        <v>13.605090580000001</v>
      </c>
      <c r="J28" s="17">
        <v>7.7411409555999997</v>
      </c>
      <c r="K28" s="17">
        <v>6.1035525724999999</v>
      </c>
      <c r="L28" s="17">
        <v>5.5174875474</v>
      </c>
      <c r="M28" s="17">
        <v>39.381841856000001</v>
      </c>
      <c r="N28" s="17">
        <v>1.5988654844000001</v>
      </c>
      <c r="O28" s="17">
        <v>5.6967804678</v>
      </c>
      <c r="P28" s="17">
        <v>4.0859370300000002</v>
      </c>
      <c r="Q28" s="17">
        <v>4.0757411851000001</v>
      </c>
      <c r="R28" s="17">
        <v>2.5687623891000002</v>
      </c>
      <c r="S28" s="17">
        <v>8.5733067699999999E-2</v>
      </c>
      <c r="T28" s="17">
        <v>2.2856700000000001E-5</v>
      </c>
      <c r="U28" s="17">
        <v>7.6177861000000001E-3</v>
      </c>
      <c r="V28" s="17">
        <v>5.5809589000000003E-3</v>
      </c>
      <c r="W28" s="17">
        <v>0.84019334840000004</v>
      </c>
      <c r="X28" s="17">
        <v>9.8924889000000002E-2</v>
      </c>
      <c r="Y28" s="17">
        <v>9.5491448300000004E-2</v>
      </c>
      <c r="Z28" s="17">
        <v>0.83885484300000002</v>
      </c>
      <c r="AA28" s="17">
        <v>0.1379483128</v>
      </c>
      <c r="AB28" s="17">
        <v>1.0422418702</v>
      </c>
      <c r="AC28" s="17">
        <v>2.5325478999999999E-3</v>
      </c>
      <c r="AF28" s="17" t="s">
        <v>195</v>
      </c>
      <c r="AG28" s="17">
        <v>0</v>
      </c>
      <c r="AH28" s="17">
        <v>1.1605953998568499</v>
      </c>
      <c r="AI28" s="17">
        <v>7.7414232568125803</v>
      </c>
      <c r="AJ28" s="17">
        <v>13.605586038977799</v>
      </c>
      <c r="AK28" s="17">
        <v>13.605586038977799</v>
      </c>
      <c r="AL28" s="17">
        <v>3.6464802219403398</v>
      </c>
      <c r="AM28" s="17">
        <v>0</v>
      </c>
      <c r="AN28" s="17">
        <v>6.1037816153505204</v>
      </c>
      <c r="AO28" s="17">
        <v>2.5326487998914701E-3</v>
      </c>
      <c r="AP28" s="17">
        <v>5.5176889175212596</v>
      </c>
      <c r="AQ28" s="17">
        <v>5.4070651306403802E-2</v>
      </c>
      <c r="AR28" s="17">
        <v>2772.1412499898001</v>
      </c>
      <c r="AS28" s="17">
        <v>3.43356503910448E-3</v>
      </c>
      <c r="AT28" s="17">
        <v>7.36454413377646E-2</v>
      </c>
      <c r="AU28" s="17">
        <v>4.6896537200240198E-3</v>
      </c>
      <c r="AV28" s="17">
        <v>1.08959813048055E-4</v>
      </c>
      <c r="AW28" s="17">
        <v>1.6768899893626898E-2</v>
      </c>
      <c r="AX28" s="17">
        <v>2.8170983536985201E-4</v>
      </c>
      <c r="AY28" s="17">
        <v>48.850236237780699</v>
      </c>
      <c r="AZ28" s="17">
        <v>1.65210539873198</v>
      </c>
      <c r="BA28" s="17">
        <v>12.478165625232201</v>
      </c>
      <c r="BB28" s="17">
        <v>0.83888673572156702</v>
      </c>
      <c r="BC28" s="17">
        <v>0</v>
      </c>
      <c r="BD28" s="17">
        <v>0</v>
      </c>
      <c r="BE28" s="17">
        <v>39.383246714326397</v>
      </c>
      <c r="BF28" s="17">
        <v>39.383246714326397</v>
      </c>
      <c r="BG28" s="17">
        <v>5.7223006725144003</v>
      </c>
      <c r="BH28" s="17">
        <v>0</v>
      </c>
      <c r="BI28" s="17">
        <v>0.137954008212991</v>
      </c>
      <c r="BJ28" s="17">
        <v>0</v>
      </c>
      <c r="BK28" s="17">
        <v>0</v>
      </c>
      <c r="BL28" s="17">
        <v>5.0434027081488297</v>
      </c>
      <c r="BM28" s="17">
        <v>2.1988636470125198</v>
      </c>
      <c r="BN28" s="17">
        <v>2.1081551305307E-3</v>
      </c>
      <c r="BO28" s="17">
        <v>0</v>
      </c>
      <c r="BP28" s="17">
        <v>55.606649689820102</v>
      </c>
      <c r="BQ28" s="17">
        <v>7.1250579007148401E-3</v>
      </c>
      <c r="BR28" s="17">
        <v>0.41572135429928803</v>
      </c>
      <c r="BS28" s="17">
        <v>1.1832069423546401</v>
      </c>
      <c r="BT28" s="17">
        <v>5.6970056334489199</v>
      </c>
      <c r="BU28" s="17">
        <v>4.7371359553046499</v>
      </c>
      <c r="BV28" s="17">
        <v>6.1496458246908299</v>
      </c>
      <c r="BW28" s="17">
        <v>387.23984836830402</v>
      </c>
      <c r="BX28" s="17">
        <v>567.38277397421598</v>
      </c>
      <c r="BY28" s="17">
        <v>57.999092492931403</v>
      </c>
      <c r="BZ28" s="17">
        <v>630.42526917529699</v>
      </c>
      <c r="CA28" s="5">
        <v>1.4015022376558199E-6</v>
      </c>
      <c r="CB28" s="17">
        <v>22.3733323451467</v>
      </c>
      <c r="CC28" s="17">
        <v>0</v>
      </c>
      <c r="CD28" s="17">
        <v>8.5736537346076003E-2</v>
      </c>
      <c r="CE28" s="5">
        <v>2.2857531777531499E-5</v>
      </c>
      <c r="CF28" s="17">
        <v>7.6180854133170101E-3</v>
      </c>
      <c r="CG28" s="17">
        <v>5.5811773281965599E-3</v>
      </c>
      <c r="CH28" s="17">
        <v>0.84022482038702095</v>
      </c>
      <c r="CI28" s="5">
        <v>5.7444379812276398E-5</v>
      </c>
      <c r="CJ28" s="17">
        <v>87.1495005912696</v>
      </c>
      <c r="CK28" s="17">
        <v>5.9555951652639702E-4</v>
      </c>
      <c r="CL28" s="17">
        <v>3.5903589896217402E-4</v>
      </c>
      <c r="CM28" s="17">
        <v>4.8909562438752801</v>
      </c>
      <c r="CN28" s="17">
        <v>3.4148098127724698E-4</v>
      </c>
      <c r="CO28" s="17">
        <v>0</v>
      </c>
      <c r="CP28" s="17">
        <v>0</v>
      </c>
      <c r="CQ28" s="17">
        <v>0.68229059298819905</v>
      </c>
      <c r="CR28" s="17">
        <v>79.129879575479606</v>
      </c>
      <c r="CS28" s="17">
        <v>70.043531163083003</v>
      </c>
      <c r="CT28" s="17">
        <v>9.0863484123965801</v>
      </c>
      <c r="CU28" s="17">
        <v>0.27054723282461601</v>
      </c>
      <c r="CV28" s="17">
        <v>0</v>
      </c>
      <c r="CW28" s="17">
        <v>34.215840163472699</v>
      </c>
      <c r="CX28" s="17">
        <v>2.9385429873730201E-4</v>
      </c>
      <c r="CY28" s="17">
        <v>2.2947365421606299E-2</v>
      </c>
      <c r="CZ28" s="17">
        <v>1.25279674421424</v>
      </c>
      <c r="DA28" s="17">
        <v>1.28349930168598E-3</v>
      </c>
      <c r="DB28" s="17">
        <v>23.904738339258198</v>
      </c>
      <c r="DC28" s="17">
        <v>0.245395482364097</v>
      </c>
      <c r="DD28" s="17">
        <v>4.350726753639E-4</v>
      </c>
      <c r="DE28" s="17">
        <v>4.8000396442842304</v>
      </c>
      <c r="DF28" s="5">
        <v>8.8896915182680399E-6</v>
      </c>
      <c r="DG28" s="17">
        <v>67.4370165178657</v>
      </c>
      <c r="DH28" s="17">
        <v>44.500460588671203</v>
      </c>
      <c r="DI28" s="17">
        <v>1.0422795361466499</v>
      </c>
      <c r="DJ28" s="17">
        <v>0</v>
      </c>
      <c r="DK28" s="17">
        <v>0</v>
      </c>
      <c r="DL28" s="17">
        <v>5.0672822487102396</v>
      </c>
      <c r="DM28" s="17">
        <v>4.0758950014194397</v>
      </c>
      <c r="DN28" s="17">
        <v>4.2719461292084802E-4</v>
      </c>
      <c r="DO28" s="17">
        <v>380.915928245065</v>
      </c>
      <c r="DP28" s="17">
        <v>2.56885977389457</v>
      </c>
      <c r="DQ28" s="17">
        <v>4.6348358078623404</v>
      </c>
      <c r="DS28" s="25">
        <f t="shared" si="0"/>
        <v>8.0000008799559295E-3</v>
      </c>
      <c r="DT28" s="94">
        <f t="shared" si="1"/>
        <v>1.0166018789300155</v>
      </c>
      <c r="DU28" s="40">
        <f t="shared" si="2"/>
        <v>3.8287931218838444E-5</v>
      </c>
      <c r="DV28" s="40"/>
      <c r="DW28" s="40">
        <f t="shared" si="3"/>
        <v>3.5920004763634055E-5</v>
      </c>
      <c r="DX28" s="40">
        <f t="shared" si="4"/>
        <v>3.769704870365549E-5</v>
      </c>
      <c r="DY28" s="40">
        <f t="shared" si="5"/>
        <v>3.7543192945625625E-5</v>
      </c>
      <c r="DZ28" s="40">
        <f t="shared" si="6"/>
        <v>3.6365073205327517E-5</v>
      </c>
      <c r="EA28" s="40">
        <f t="shared" si="7"/>
        <v>3.6705023869418298E-5</v>
      </c>
      <c r="EB28" s="40">
        <f t="shared" si="8"/>
        <v>3.6417175974346986E-5</v>
      </c>
      <c r="EC28" s="40">
        <f t="shared" si="9"/>
        <v>3.6467649174677571E-5</v>
      </c>
      <c r="ED28" s="40">
        <f t="shared" si="10"/>
        <v>3.7526153465519284E-5</v>
      </c>
      <c r="EE28" s="40">
        <f t="shared" si="11"/>
        <v>3.6496706069491337E-5</v>
      </c>
      <c r="EF28" s="40">
        <f t="shared" si="12"/>
        <v>3.5672743076176376E-5</v>
      </c>
      <c r="EG28" s="40">
        <f t="shared" si="13"/>
        <v>3.9285514973433309E-5</v>
      </c>
      <c r="EH28" s="40">
        <f t="shared" si="14"/>
        <v>3.952507037835514E-5</v>
      </c>
      <c r="EI28" s="40">
        <f t="shared" si="15"/>
        <v>0.50507601549866021</v>
      </c>
      <c r="EJ28" s="40">
        <f t="shared" si="16"/>
        <v>3.7739471780491937E-5</v>
      </c>
      <c r="EK28" s="40">
        <f t="shared" si="17"/>
        <v>3.7911172704415469E-5</v>
      </c>
      <c r="EL28" s="40">
        <f t="shared" si="18"/>
        <v>4.0470336231817769E-5</v>
      </c>
      <c r="EM28" s="40">
        <f t="shared" si="19"/>
        <v>3.6390972078138133E-5</v>
      </c>
      <c r="EN28" s="40">
        <f t="shared" si="20"/>
        <v>3.9291378502996998E-5</v>
      </c>
      <c r="EO28" s="40">
        <f t="shared" si="21"/>
        <v>3.9138112369821073E-5</v>
      </c>
      <c r="EP28" s="40">
        <f t="shared" si="22"/>
        <v>3.7458029251061588E-5</v>
      </c>
      <c r="EQ28" s="40">
        <f t="shared" si="23"/>
        <v>3.3769448433681425E-5</v>
      </c>
      <c r="ER28" s="40">
        <f t="shared" si="24"/>
        <v>3.3681548355031404E-5</v>
      </c>
      <c r="ES28" s="40">
        <f t="shared" si="25"/>
        <v>3.8019356785195527E-5</v>
      </c>
      <c r="ET28" s="40">
        <f t="shared" si="26"/>
        <v>4.1286572306685818E-5</v>
      </c>
      <c r="EU28" s="40">
        <f t="shared" si="27"/>
        <v>3.6139352799808147E-5</v>
      </c>
      <c r="EV28" s="40">
        <f t="shared" si="28"/>
        <v>3.9841256890030868E-5</v>
      </c>
      <c r="EW28" s="40">
        <f t="shared" si="29"/>
        <v>0</v>
      </c>
    </row>
    <row r="29" spans="1:153" x14ac:dyDescent="0.3">
      <c r="A29" s="17" t="s">
        <v>196</v>
      </c>
      <c r="B29" s="17">
        <v>3976.2331819000001</v>
      </c>
      <c r="C29" s="17"/>
      <c r="D29" s="17">
        <v>1256.982121</v>
      </c>
      <c r="E29" s="17">
        <v>108.00708517</v>
      </c>
      <c r="F29" s="17">
        <v>98.004959903</v>
      </c>
      <c r="G29" s="17">
        <v>141.73165308</v>
      </c>
      <c r="H29" s="17">
        <v>674.24737025000002</v>
      </c>
      <c r="I29" s="17">
        <v>17.482944441000001</v>
      </c>
      <c r="J29" s="17">
        <v>9.9662177728000003</v>
      </c>
      <c r="K29" s="17">
        <v>7.6033391006000004</v>
      </c>
      <c r="L29" s="17">
        <v>7.0437951090000004</v>
      </c>
      <c r="M29" s="17">
        <v>50.549895184999997</v>
      </c>
      <c r="N29" s="17">
        <v>1.6105714386000001</v>
      </c>
      <c r="O29" s="17">
        <v>7.3370457771000002</v>
      </c>
      <c r="P29" s="17">
        <v>4.8413100031000003</v>
      </c>
      <c r="Q29" s="17">
        <v>4.5877725218999998</v>
      </c>
      <c r="R29" s="17">
        <v>2.9356573991000001</v>
      </c>
      <c r="S29" s="17">
        <v>9.6310787600000003E-2</v>
      </c>
      <c r="T29" s="17">
        <v>1.36804E-4</v>
      </c>
      <c r="U29" s="17">
        <v>8.7360849999999993E-3</v>
      </c>
      <c r="V29" s="17">
        <v>6.3729058000000002E-3</v>
      </c>
      <c r="W29" s="17">
        <v>1.0496831132</v>
      </c>
      <c r="X29" s="17">
        <v>0.5598077145</v>
      </c>
      <c r="Y29" s="17">
        <v>0.54211519289999999</v>
      </c>
      <c r="Z29" s="17">
        <v>0.98688571110000001</v>
      </c>
      <c r="AA29" s="17">
        <v>0.13314418010000001</v>
      </c>
      <c r="AB29" s="17">
        <v>1.3207071588999999</v>
      </c>
      <c r="AC29" s="17">
        <v>2.8706176E-3</v>
      </c>
      <c r="AF29" s="17" t="s">
        <v>196</v>
      </c>
      <c r="AG29" s="17">
        <v>0</v>
      </c>
      <c r="AH29" s="17">
        <v>2.0186029341423799</v>
      </c>
      <c r="AI29" s="17">
        <v>9.9670617678866194</v>
      </c>
      <c r="AJ29" s="17">
        <v>17.4844194827471</v>
      </c>
      <c r="AK29" s="17">
        <v>17.4844194827471</v>
      </c>
      <c r="AL29" s="17">
        <v>6.5357938118024403</v>
      </c>
      <c r="AM29" s="17">
        <v>0</v>
      </c>
      <c r="AN29" s="17">
        <v>7.6039778944266496</v>
      </c>
      <c r="AO29" s="17">
        <v>2.8708664559326199E-3</v>
      </c>
      <c r="AP29" s="17">
        <v>7.04439217017375</v>
      </c>
      <c r="AQ29" s="17">
        <v>0.29860633735244801</v>
      </c>
      <c r="AR29" s="17">
        <v>3976.56820692581</v>
      </c>
      <c r="AS29" s="17">
        <v>1.76940104888198E-2</v>
      </c>
      <c r="AT29" s="17">
        <v>0.41811447712649502</v>
      </c>
      <c r="AU29" s="17">
        <v>2.6624986910828499E-2</v>
      </c>
      <c r="AV29" s="17">
        <v>6.1860582244084702E-4</v>
      </c>
      <c r="AW29" s="17">
        <v>9.5203506978179697E-2</v>
      </c>
      <c r="AX29" s="17">
        <v>1.59937428510061E-3</v>
      </c>
      <c r="AY29" s="17">
        <v>85.400002709846703</v>
      </c>
      <c r="AZ29" s="17">
        <v>2.9284352513434402</v>
      </c>
      <c r="BA29" s="17">
        <v>21.962814764066199</v>
      </c>
      <c r="BB29" s="17">
        <v>0.98696976640554002</v>
      </c>
      <c r="BC29" s="17">
        <v>0</v>
      </c>
      <c r="BD29" s="17">
        <v>0</v>
      </c>
      <c r="BE29" s="17">
        <v>50.554184692582602</v>
      </c>
      <c r="BF29" s="17">
        <v>50.554184692582602</v>
      </c>
      <c r="BG29" s="17">
        <v>9.9742978398792594</v>
      </c>
      <c r="BH29" s="17">
        <v>0</v>
      </c>
      <c r="BI29" s="17">
        <v>0.13315525420707999</v>
      </c>
      <c r="BJ29" s="17">
        <v>0</v>
      </c>
      <c r="BK29" s="17">
        <v>0</v>
      </c>
      <c r="BL29" s="17">
        <v>10.056706643522499</v>
      </c>
      <c r="BM29" s="17">
        <v>4.0928744245896898</v>
      </c>
      <c r="BN29" s="17">
        <v>1.16424047418449E-2</v>
      </c>
      <c r="BO29" s="17">
        <v>0</v>
      </c>
      <c r="BP29" s="17">
        <v>97.893529202632706</v>
      </c>
      <c r="BQ29" s="17">
        <v>4.3712349286337E-2</v>
      </c>
      <c r="BR29" s="17">
        <v>0.41878396016247998</v>
      </c>
      <c r="BS29" s="17">
        <v>1.1919230445829601</v>
      </c>
      <c r="BT29" s="17">
        <v>7.3376904216979497</v>
      </c>
      <c r="BU29" s="17">
        <v>8.25671245139295</v>
      </c>
      <c r="BV29" s="17">
        <v>8.43082083040448</v>
      </c>
      <c r="BW29" s="17">
        <v>652.52174416464095</v>
      </c>
      <c r="BX29" s="17">
        <v>1131.3792098420899</v>
      </c>
      <c r="BY29" s="17">
        <v>115.652147281315</v>
      </c>
      <c r="BZ29" s="17">
        <v>1257.08806376693</v>
      </c>
      <c r="CA29" s="5">
        <v>8.5983338791283103E-6</v>
      </c>
      <c r="CB29" s="17">
        <v>39.179428385902497</v>
      </c>
      <c r="CC29" s="17">
        <v>0</v>
      </c>
      <c r="CD29" s="17">
        <v>9.6319002639373402E-2</v>
      </c>
      <c r="CE29" s="17">
        <v>1.3681477100051701E-4</v>
      </c>
      <c r="CF29" s="17">
        <v>8.7368486142076797E-3</v>
      </c>
      <c r="CG29" s="17">
        <v>6.3734397736735001E-3</v>
      </c>
      <c r="CH29" s="17">
        <v>1.0497721205531301</v>
      </c>
      <c r="CI29" s="17">
        <v>3.2613068831715701E-4</v>
      </c>
      <c r="CJ29" s="17">
        <v>157.75305036666199</v>
      </c>
      <c r="CK29" s="17">
        <v>3.3831387395294199E-3</v>
      </c>
      <c r="CL29" s="17">
        <v>2.0383838988629601E-3</v>
      </c>
      <c r="CM29" s="17">
        <v>7.0340150699140702</v>
      </c>
      <c r="CN29" s="17">
        <v>1.9393564987846999E-3</v>
      </c>
      <c r="CO29" s="17">
        <v>0</v>
      </c>
      <c r="CP29" s="17">
        <v>0</v>
      </c>
      <c r="CQ29" s="17">
        <v>0.94648974883843995</v>
      </c>
      <c r="CR29" s="17">
        <v>108.01619203930601</v>
      </c>
      <c r="CS29" s="17">
        <v>98.0132219416965</v>
      </c>
      <c r="CT29" s="17">
        <v>10.0029700976096</v>
      </c>
      <c r="CU29" s="17">
        <v>0.37542658862304801</v>
      </c>
      <c r="CV29" s="17">
        <v>0</v>
      </c>
      <c r="CW29" s="17">
        <v>47.5705320105601</v>
      </c>
      <c r="CX29" s="17">
        <v>1.6683244612036099E-3</v>
      </c>
      <c r="CY29" s="17">
        <v>0.13103703447499601</v>
      </c>
      <c r="CZ29" s="17">
        <v>1.7430637411332801</v>
      </c>
      <c r="DA29" s="17">
        <v>7.2913897641495402E-3</v>
      </c>
      <c r="DB29" s="17">
        <v>33.520467014996903</v>
      </c>
      <c r="DC29" s="17">
        <v>0.42681212816546998</v>
      </c>
      <c r="DD29" s="17">
        <v>2.4777075851342301E-3</v>
      </c>
      <c r="DE29" s="17">
        <v>6.6730158309495797</v>
      </c>
      <c r="DF29" s="5">
        <v>5.04705700368722E-5</v>
      </c>
      <c r="DG29" s="17">
        <v>141.74354476495901</v>
      </c>
      <c r="DH29" s="17">
        <v>78.318907852091897</v>
      </c>
      <c r="DI29" s="17">
        <v>1.32081918439827</v>
      </c>
      <c r="DJ29" s="17">
        <v>0</v>
      </c>
      <c r="DK29" s="17">
        <v>0</v>
      </c>
      <c r="DL29" s="17">
        <v>9.2496140081500595</v>
      </c>
      <c r="DM29" s="17">
        <v>4.5881622057704101</v>
      </c>
      <c r="DN29" s="17">
        <v>2.6208672996295098E-3</v>
      </c>
      <c r="DO29" s="17">
        <v>674.30438523564601</v>
      </c>
      <c r="DP29" s="17">
        <v>2.9359068420125398</v>
      </c>
      <c r="DQ29" s="17">
        <v>8.5913203931604301</v>
      </c>
      <c r="DS29" s="25">
        <f t="shared" si="0"/>
        <v>8.0000016970864021E-3</v>
      </c>
      <c r="DT29" s="94">
        <f t="shared" si="1"/>
        <v>0.96769613019290568</v>
      </c>
      <c r="DU29" s="40">
        <f t="shared" si="2"/>
        <v>8.4256885973137737E-5</v>
      </c>
      <c r="DV29" s="40"/>
      <c r="DW29" s="40">
        <f t="shared" si="3"/>
        <v>8.4283431848396702E-5</v>
      </c>
      <c r="DX29" s="40">
        <f t="shared" si="4"/>
        <v>8.4317332438659106E-5</v>
      </c>
      <c r="DY29" s="40">
        <f t="shared" si="5"/>
        <v>8.430225066851472E-5</v>
      </c>
      <c r="DZ29" s="40">
        <f t="shared" si="6"/>
        <v>8.3902817053142616E-5</v>
      </c>
      <c r="EA29" s="40">
        <f t="shared" si="7"/>
        <v>8.4560931435078226E-5</v>
      </c>
      <c r="EB29" s="40">
        <f t="shared" si="8"/>
        <v>8.437032743981286E-5</v>
      </c>
      <c r="EC29" s="40">
        <f t="shared" si="9"/>
        <v>8.4685595464558256E-5</v>
      </c>
      <c r="ED29" s="40">
        <f t="shared" si="10"/>
        <v>8.4014906897787958E-5</v>
      </c>
      <c r="EE29" s="40">
        <f t="shared" si="11"/>
        <v>8.4764131339752188E-5</v>
      </c>
      <c r="EF29" s="40">
        <f t="shared" si="12"/>
        <v>8.4856903598053778E-5</v>
      </c>
      <c r="EG29" s="40">
        <f t="shared" si="13"/>
        <v>8.4172699323366895E-5</v>
      </c>
      <c r="EH29" s="40">
        <f t="shared" si="14"/>
        <v>8.7861602276161538E-5</v>
      </c>
      <c r="EI29" s="40">
        <f t="shared" si="15"/>
        <v>0.7414337906488192</v>
      </c>
      <c r="EJ29" s="40">
        <f t="shared" si="16"/>
        <v>8.4939667027973757E-5</v>
      </c>
      <c r="EK29" s="40">
        <f t="shared" si="17"/>
        <v>8.4970035201032689E-5</v>
      </c>
      <c r="EL29" s="40">
        <f t="shared" si="18"/>
        <v>8.5297188177072808E-5</v>
      </c>
      <c r="EM29" s="40">
        <f t="shared" si="19"/>
        <v>7.8733081759347969E-5</v>
      </c>
      <c r="EN29" s="40">
        <f t="shared" si="20"/>
        <v>8.7409200766745611E-5</v>
      </c>
      <c r="EO29" s="40">
        <f t="shared" si="21"/>
        <v>8.3788100790685373E-5</v>
      </c>
      <c r="EP29" s="40">
        <f t="shared" si="22"/>
        <v>8.4794498464177583E-5</v>
      </c>
      <c r="EQ29" s="40">
        <f t="shared" si="23"/>
        <v>8.4398822382492631E-5</v>
      </c>
      <c r="ER29" s="40">
        <f t="shared" si="24"/>
        <v>8.4406826526785508E-5</v>
      </c>
      <c r="ES29" s="40">
        <f t="shared" si="25"/>
        <v>8.5172279418576239E-5</v>
      </c>
      <c r="ET29" s="40">
        <f t="shared" si="26"/>
        <v>8.3173797545384225E-5</v>
      </c>
      <c r="EU29" s="40">
        <f t="shared" si="27"/>
        <v>8.4822360138758193E-5</v>
      </c>
      <c r="EV29" s="40">
        <f t="shared" si="28"/>
        <v>8.6690729068170376E-5</v>
      </c>
      <c r="EW29" s="40">
        <f t="shared" si="29"/>
        <v>0</v>
      </c>
    </row>
    <row r="30" spans="1:153" x14ac:dyDescent="0.3">
      <c r="A30" s="17" t="s">
        <v>197</v>
      </c>
      <c r="B30" s="17">
        <v>1290.7863109</v>
      </c>
      <c r="C30" s="17"/>
      <c r="D30" s="17">
        <v>195.60477326</v>
      </c>
      <c r="E30" s="17">
        <v>30.011875054000001</v>
      </c>
      <c r="F30" s="17">
        <v>26.078312742000001</v>
      </c>
      <c r="G30" s="17">
        <v>21.431200543999999</v>
      </c>
      <c r="H30" s="17">
        <v>173.33168678000001</v>
      </c>
      <c r="I30" s="17">
        <v>6.8728309181</v>
      </c>
      <c r="J30" s="17">
        <v>3.9135474037</v>
      </c>
      <c r="K30" s="17">
        <v>3.0448452689000001</v>
      </c>
      <c r="L30" s="17">
        <v>2.7798181547</v>
      </c>
      <c r="M30" s="17">
        <v>19.885245381000001</v>
      </c>
      <c r="N30" s="17">
        <v>0.76789552940000005</v>
      </c>
      <c r="O30" s="17">
        <v>2.880468053</v>
      </c>
      <c r="P30" s="17">
        <v>2.1813573573</v>
      </c>
      <c r="Q30" s="17">
        <v>1.9547695501</v>
      </c>
      <c r="R30" s="17">
        <v>1.2390898028999999</v>
      </c>
      <c r="S30" s="17">
        <v>4.7880575500000001E-2</v>
      </c>
      <c r="T30" s="17">
        <v>2.1565799999999999E-5</v>
      </c>
      <c r="U30" s="17">
        <v>4.2693979999999998E-3</v>
      </c>
      <c r="V30" s="17">
        <v>3.1256571E-3</v>
      </c>
      <c r="W30" s="17">
        <v>0.43480349670000001</v>
      </c>
      <c r="X30" s="17">
        <v>8.1788245999999995E-2</v>
      </c>
      <c r="Y30" s="17">
        <v>7.8922454000000003E-2</v>
      </c>
      <c r="Z30" s="17">
        <v>0.40916094200000003</v>
      </c>
      <c r="AA30" s="17">
        <v>6.2612875100000007E-2</v>
      </c>
      <c r="AB30" s="17">
        <v>0.52352255049999996</v>
      </c>
      <c r="AC30" s="17">
        <v>1.4166643999999999E-3</v>
      </c>
      <c r="AF30" s="17" t="s">
        <v>197</v>
      </c>
      <c r="AG30" s="17">
        <v>0</v>
      </c>
      <c r="AH30" s="17">
        <v>0.52909573413497801</v>
      </c>
      <c r="AI30" s="17">
        <v>3.9136176801988198</v>
      </c>
      <c r="AJ30" s="17">
        <v>6.8729468147317201</v>
      </c>
      <c r="AK30" s="17">
        <v>6.8729468147317201</v>
      </c>
      <c r="AL30" s="17">
        <v>1.6594513341986401</v>
      </c>
      <c r="AM30" s="17">
        <v>0</v>
      </c>
      <c r="AN30" s="17">
        <v>3.0448967591512801</v>
      </c>
      <c r="AO30" s="17">
        <v>1.41668492274898E-3</v>
      </c>
      <c r="AP30" s="17">
        <v>2.7798666151641398</v>
      </c>
      <c r="AQ30" s="17">
        <v>1.7998759653843399E-2</v>
      </c>
      <c r="AR30" s="17">
        <v>1290.8086180437199</v>
      </c>
      <c r="AS30" s="17">
        <v>2.8658357255466E-3</v>
      </c>
      <c r="AT30" s="17">
        <v>6.0866136259968999E-2</v>
      </c>
      <c r="AU30" s="17">
        <v>3.8758621237344102E-3</v>
      </c>
      <c r="AV30" s="5">
        <v>9.0051144186907702E-5</v>
      </c>
      <c r="AW30" s="17">
        <v>1.38590324707749E-2</v>
      </c>
      <c r="AX30" s="17">
        <v>2.3282576352563099E-4</v>
      </c>
      <c r="AY30" s="17">
        <v>22.257371743363802</v>
      </c>
      <c r="AZ30" s="17">
        <v>0.75137975663059797</v>
      </c>
      <c r="BA30" s="17">
        <v>5.6809605375412904</v>
      </c>
      <c r="BB30" s="17">
        <v>0.40916783388779498</v>
      </c>
      <c r="BC30" s="17">
        <v>0</v>
      </c>
      <c r="BD30" s="17">
        <v>0</v>
      </c>
      <c r="BE30" s="17">
        <v>19.885592844635401</v>
      </c>
      <c r="BF30" s="17">
        <v>19.885592844635401</v>
      </c>
      <c r="BG30" s="17">
        <v>2.6083723612634602</v>
      </c>
      <c r="BH30" s="17">
        <v>0</v>
      </c>
      <c r="BI30" s="17">
        <v>6.2613812587840295E-2</v>
      </c>
      <c r="BJ30" s="17">
        <v>0</v>
      </c>
      <c r="BK30" s="17">
        <v>0</v>
      </c>
      <c r="BL30" s="17">
        <v>1.5648655667807501</v>
      </c>
      <c r="BM30" s="17">
        <v>0.99378993771391699</v>
      </c>
      <c r="BN30" s="17">
        <v>7.01756249181575E-4</v>
      </c>
      <c r="BO30" s="17">
        <v>0</v>
      </c>
      <c r="BP30" s="17">
        <v>25.329540464754299</v>
      </c>
      <c r="BQ30" s="17">
        <v>2.77639700120976E-3</v>
      </c>
      <c r="BR30" s="17">
        <v>0.199656280251547</v>
      </c>
      <c r="BS30" s="17">
        <v>0.56825288932246398</v>
      </c>
      <c r="BT30" s="17">
        <v>2.8805251966793901</v>
      </c>
      <c r="BU30" s="17">
        <v>2.1593147163707398</v>
      </c>
      <c r="BV30" s="17">
        <v>3.1221334782593901</v>
      </c>
      <c r="BW30" s="17">
        <v>179.697942712897</v>
      </c>
      <c r="BX30" s="17">
        <v>176.047311561588</v>
      </c>
      <c r="BY30" s="17">
        <v>17.995951234202501</v>
      </c>
      <c r="BZ30" s="17">
        <v>195.60812836257199</v>
      </c>
      <c r="CA30" s="5">
        <v>5.4611938088398396E-7</v>
      </c>
      <c r="CB30" s="17">
        <v>10.191812014908701</v>
      </c>
      <c r="CC30" s="17">
        <v>0</v>
      </c>
      <c r="CD30" s="17">
        <v>4.7881303826672598E-2</v>
      </c>
      <c r="CE30" s="5">
        <v>2.1566117213578199E-5</v>
      </c>
      <c r="CF30" s="17">
        <v>4.26947984810154E-3</v>
      </c>
      <c r="CG30" s="17">
        <v>3.1257136592866899E-3</v>
      </c>
      <c r="CH30" s="17">
        <v>0.434811379156401</v>
      </c>
      <c r="CI30" s="5">
        <v>4.7475764210166599E-5</v>
      </c>
      <c r="CJ30" s="17">
        <v>39.536333803667297</v>
      </c>
      <c r="CK30" s="17">
        <v>4.8596852562817898E-4</v>
      </c>
      <c r="CL30" s="17">
        <v>2.96731476827769E-4</v>
      </c>
      <c r="CM30" s="17">
        <v>1.84005180420752</v>
      </c>
      <c r="CN30" s="17">
        <v>2.8014197563010798E-4</v>
      </c>
      <c r="CO30" s="17">
        <v>0</v>
      </c>
      <c r="CP30" s="17">
        <v>0</v>
      </c>
      <c r="CQ30" s="17">
        <v>0.25336578614064298</v>
      </c>
      <c r="CR30" s="17">
        <v>30.012389473474201</v>
      </c>
      <c r="CS30" s="17">
        <v>26.078760274358299</v>
      </c>
      <c r="CT30" s="17">
        <v>3.93362919911594</v>
      </c>
      <c r="CU30" s="17">
        <v>0.10047907086206199</v>
      </c>
      <c r="CV30" s="17">
        <v>0</v>
      </c>
      <c r="CW30" s="17">
        <v>12.711055881655801</v>
      </c>
      <c r="CX30" s="17">
        <v>2.4286291101814899E-4</v>
      </c>
      <c r="CY30" s="17">
        <v>1.64918287354839E-2</v>
      </c>
      <c r="CZ30" s="17">
        <v>0.46576783015592099</v>
      </c>
      <c r="DA30" s="17">
        <v>1.04620268023611E-3</v>
      </c>
      <c r="DB30" s="17">
        <v>8.9048253377205295</v>
      </c>
      <c r="DC30" s="17">
        <v>0.111871554478982</v>
      </c>
      <c r="DD30" s="17">
        <v>3.3459052297160998E-4</v>
      </c>
      <c r="DE30" s="17">
        <v>1.78398141393431</v>
      </c>
      <c r="DF30" s="5">
        <v>7.3470894354073299E-6</v>
      </c>
      <c r="DG30" s="17">
        <v>21.431558505927601</v>
      </c>
      <c r="DH30" s="17">
        <v>20.267710411975699</v>
      </c>
      <c r="DI30" s="17">
        <v>0.52353211154615598</v>
      </c>
      <c r="DJ30" s="17">
        <v>0</v>
      </c>
      <c r="DK30" s="17">
        <v>0</v>
      </c>
      <c r="DL30" s="17">
        <v>2.2973888200157599</v>
      </c>
      <c r="DM30" s="17">
        <v>1.95480347411696</v>
      </c>
      <c r="DN30" s="17">
        <v>1.66461841327799E-4</v>
      </c>
      <c r="DO30" s="17">
        <v>173.334674614329</v>
      </c>
      <c r="DP30" s="17">
        <v>1.2391104537000699</v>
      </c>
      <c r="DQ30" s="17">
        <v>2.0965724994328001</v>
      </c>
      <c r="DS30" s="25">
        <f t="shared" si="0"/>
        <v>8.0000027600088952E-3</v>
      </c>
      <c r="DT30" s="94">
        <f t="shared" si="1"/>
        <v>1.0367108780324901</v>
      </c>
      <c r="DU30" s="40">
        <f t="shared" si="2"/>
        <v>1.728182545129873E-5</v>
      </c>
      <c r="DV30" s="40"/>
      <c r="DW30" s="40">
        <f t="shared" si="3"/>
        <v>1.715245756057142E-5</v>
      </c>
      <c r="DX30" s="40">
        <f t="shared" si="4"/>
        <v>1.7140530982305459E-5</v>
      </c>
      <c r="DY30" s="40">
        <f t="shared" si="5"/>
        <v>1.716109330863814E-5</v>
      </c>
      <c r="DZ30" s="40">
        <f t="shared" si="6"/>
        <v>1.6702840648931936E-5</v>
      </c>
      <c r="EA30" s="40">
        <f t="shared" si="7"/>
        <v>1.7237669490767398E-5</v>
      </c>
      <c r="EB30" s="40">
        <f t="shared" si="8"/>
        <v>1.6863012214493571E-5</v>
      </c>
      <c r="EC30" s="40">
        <f t="shared" si="9"/>
        <v>1.7957237148427731E-5</v>
      </c>
      <c r="ED30" s="40">
        <f t="shared" si="10"/>
        <v>1.6910629845779125E-5</v>
      </c>
      <c r="EE30" s="40">
        <f t="shared" si="11"/>
        <v>1.7432961957536558E-5</v>
      </c>
      <c r="EF30" s="40">
        <f t="shared" si="12"/>
        <v>1.7473439665569455E-5</v>
      </c>
      <c r="EG30" s="40">
        <f t="shared" si="13"/>
        <v>1.7763059542242131E-5</v>
      </c>
      <c r="EH30" s="40">
        <f t="shared" si="14"/>
        <v>1.9838331249889056E-5</v>
      </c>
      <c r="EI30" s="40">
        <f t="shared" si="15"/>
        <v>0.43128014665320424</v>
      </c>
      <c r="EJ30" s="40">
        <f t="shared" si="16"/>
        <v>1.7354484040470151E-5</v>
      </c>
      <c r="EK30" s="40">
        <f t="shared" si="17"/>
        <v>1.6666104443466462E-5</v>
      </c>
      <c r="EL30" s="40">
        <f t="shared" si="18"/>
        <v>1.5211318264066103E-5</v>
      </c>
      <c r="EM30" s="40">
        <f t="shared" si="19"/>
        <v>1.4709103218957837E-5</v>
      </c>
      <c r="EN30" s="40">
        <f t="shared" si="20"/>
        <v>1.9170876442123891E-5</v>
      </c>
      <c r="EO30" s="40">
        <f t="shared" si="21"/>
        <v>1.8095166833844871E-5</v>
      </c>
      <c r="EP30" s="40">
        <f t="shared" si="22"/>
        <v>1.8128778772047924E-5</v>
      </c>
      <c r="EQ30" s="40">
        <f t="shared" si="23"/>
        <v>1.8309326959410908E-5</v>
      </c>
      <c r="ER30" s="40">
        <f t="shared" si="24"/>
        <v>1.8420134159165686E-5</v>
      </c>
      <c r="ES30" s="40">
        <f t="shared" si="25"/>
        <v>1.6843953289553061E-5</v>
      </c>
      <c r="ET30" s="40">
        <f t="shared" si="26"/>
        <v>1.4972764607777361E-5</v>
      </c>
      <c r="EU30" s="40">
        <f t="shared" si="27"/>
        <v>1.8262911782660104E-5</v>
      </c>
      <c r="EV30" s="40">
        <f t="shared" si="28"/>
        <v>1.4486669517531351E-5</v>
      </c>
      <c r="EW30" s="40">
        <f t="shared" si="29"/>
        <v>0</v>
      </c>
    </row>
    <row r="31" spans="1:153" x14ac:dyDescent="0.3">
      <c r="A31" s="17" t="s">
        <v>198</v>
      </c>
      <c r="B31" s="17">
        <v>5589.7497967999998</v>
      </c>
      <c r="C31" s="17"/>
      <c r="D31" s="17">
        <v>1868.2320870000001</v>
      </c>
      <c r="E31" s="17">
        <v>122.18973511999999</v>
      </c>
      <c r="F31" s="17">
        <v>107.68713013999999</v>
      </c>
      <c r="G31" s="17">
        <v>192.16866361000001</v>
      </c>
      <c r="H31" s="17">
        <v>928.94315224000002</v>
      </c>
      <c r="I31" s="17">
        <v>20.833094462999998</v>
      </c>
      <c r="J31" s="17">
        <v>11.847127546999999</v>
      </c>
      <c r="K31" s="17">
        <v>9.4320622929999995</v>
      </c>
      <c r="L31" s="17">
        <v>8.4653591682999991</v>
      </c>
      <c r="M31" s="17">
        <v>60.324697282000002</v>
      </c>
      <c r="N31" s="17">
        <v>2.6313298574999999</v>
      </c>
      <c r="O31" s="17">
        <v>8.7174116967999993</v>
      </c>
      <c r="P31" s="17">
        <v>6.5420874463000001</v>
      </c>
      <c r="Q31" s="17">
        <v>6.4735875432999999</v>
      </c>
      <c r="R31" s="17">
        <v>4.0642069345999996</v>
      </c>
      <c r="S31" s="17">
        <v>0.14231690159999999</v>
      </c>
      <c r="T31" s="17">
        <v>1.8645740000000001E-4</v>
      </c>
      <c r="U31" s="17">
        <v>1.2892127999999999E-2</v>
      </c>
      <c r="V31" s="17">
        <v>9.4082001999999994E-3</v>
      </c>
      <c r="W31" s="17">
        <v>1.3090311324999999</v>
      </c>
      <c r="X31" s="17">
        <v>0.54883773130000002</v>
      </c>
      <c r="Y31" s="17">
        <v>0.53323557229999996</v>
      </c>
      <c r="Z31" s="17">
        <v>1.3171080154000001</v>
      </c>
      <c r="AA31" s="17">
        <v>0.22702819669999999</v>
      </c>
      <c r="AB31" s="17">
        <v>1.6026143740000001</v>
      </c>
      <c r="AC31" s="17">
        <v>4.2406199999999996E-3</v>
      </c>
      <c r="AF31" s="17" t="s">
        <v>198</v>
      </c>
      <c r="AG31" s="17">
        <v>0</v>
      </c>
      <c r="AH31" s="17">
        <v>2.8096031473990899</v>
      </c>
      <c r="AI31" s="17">
        <v>11.8486439242318</v>
      </c>
      <c r="AJ31" s="17">
        <v>20.835759926709901</v>
      </c>
      <c r="AK31" s="17">
        <v>20.835759926709901</v>
      </c>
      <c r="AL31" s="17">
        <v>8.9918410157112305</v>
      </c>
      <c r="AM31" s="17">
        <v>0</v>
      </c>
      <c r="AN31" s="17">
        <v>9.43324752151503</v>
      </c>
      <c r="AO31" s="17">
        <v>4.2410945401774496E-3</v>
      </c>
      <c r="AP31" s="17">
        <v>8.4664403646442707</v>
      </c>
      <c r="AQ31" s="17">
        <v>0.22680289722741601</v>
      </c>
      <c r="AR31" s="17">
        <v>5590.4411509008596</v>
      </c>
      <c r="AS31" s="17">
        <v>1.5604371059254701E-2</v>
      </c>
      <c r="AT31" s="17">
        <v>0.41128964100299198</v>
      </c>
      <c r="AU31" s="17">
        <v>2.6190381031575598E-2</v>
      </c>
      <c r="AV31" s="17">
        <v>6.08507227194342E-4</v>
      </c>
      <c r="AW31" s="17">
        <v>9.3649485077685293E-2</v>
      </c>
      <c r="AX31" s="17">
        <v>1.5732676893841901E-3</v>
      </c>
      <c r="AY31" s="17">
        <v>118.495843151811</v>
      </c>
      <c r="AZ31" s="17">
        <v>4.0252322391944304</v>
      </c>
      <c r="BA31" s="17">
        <v>30.347301068051699</v>
      </c>
      <c r="BB31" s="17">
        <v>1.3172688502826599</v>
      </c>
      <c r="BC31" s="17">
        <v>0</v>
      </c>
      <c r="BD31" s="17">
        <v>0</v>
      </c>
      <c r="BE31" s="17">
        <v>60.3324234015505</v>
      </c>
      <c r="BF31" s="17">
        <v>60.3324234015505</v>
      </c>
      <c r="BG31" s="17">
        <v>13.8710523604627</v>
      </c>
      <c r="BH31" s="17">
        <v>0</v>
      </c>
      <c r="BI31" s="17">
        <v>0.22705306993708499</v>
      </c>
      <c r="BJ31" s="17">
        <v>0</v>
      </c>
      <c r="BK31" s="17">
        <v>0</v>
      </c>
      <c r="BL31" s="17">
        <v>14.947907903459599</v>
      </c>
      <c r="BM31" s="17">
        <v>5.4509644593506197</v>
      </c>
      <c r="BN31" s="17">
        <v>8.8427857808388906E-3</v>
      </c>
      <c r="BO31" s="17">
        <v>0</v>
      </c>
      <c r="BP31" s="17">
        <v>135.552269371726</v>
      </c>
      <c r="BQ31" s="17">
        <v>4.3841972822702899E-2</v>
      </c>
      <c r="BR31" s="17">
        <v>0.68422153794429996</v>
      </c>
      <c r="BS31" s="17">
        <v>1.9474007788929399</v>
      </c>
      <c r="BT31" s="17">
        <v>8.7185547988715406</v>
      </c>
      <c r="BU31" s="17">
        <v>11.4826521375222</v>
      </c>
      <c r="BV31" s="17">
        <v>11.5383620043094</v>
      </c>
      <c r="BW31" s="17">
        <v>882.86364836279199</v>
      </c>
      <c r="BX31" s="17">
        <v>1681.6398460082501</v>
      </c>
      <c r="BY31" s="17">
        <v>171.900933676813</v>
      </c>
      <c r="BZ31" s="17">
        <v>1868.48868758853</v>
      </c>
      <c r="CA31" s="5">
        <v>8.6236980300872096E-6</v>
      </c>
      <c r="CB31" s="17">
        <v>54.304992616985402</v>
      </c>
      <c r="CC31" s="17">
        <v>0</v>
      </c>
      <c r="CD31" s="17">
        <v>0.14233295349427</v>
      </c>
      <c r="CE31" s="17">
        <v>1.8648388343571099E-4</v>
      </c>
      <c r="CF31" s="17">
        <v>1.2893521930014199E-2</v>
      </c>
      <c r="CG31" s="17">
        <v>9.4092725699829703E-3</v>
      </c>
      <c r="CH31" s="17">
        <v>1.3091934723038801</v>
      </c>
      <c r="CI31" s="17">
        <v>3.2080794476848599E-4</v>
      </c>
      <c r="CJ31" s="17">
        <v>214.025974956791</v>
      </c>
      <c r="CK31" s="17">
        <v>3.2971495829670901E-3</v>
      </c>
      <c r="CL31" s="17">
        <v>2.00510762001796E-3</v>
      </c>
      <c r="CM31" s="17">
        <v>7.6947554736905897</v>
      </c>
      <c r="CN31" s="17">
        <v>1.8974424551166499E-3</v>
      </c>
      <c r="CO31" s="17">
        <v>0</v>
      </c>
      <c r="CP31" s="17">
        <v>0</v>
      </c>
      <c r="CQ31" s="17">
        <v>1.0422888144094</v>
      </c>
      <c r="CR31" s="17">
        <v>122.2038256968</v>
      </c>
      <c r="CS31" s="17">
        <v>107.69961346996701</v>
      </c>
      <c r="CT31" s="17">
        <v>14.5042122268335</v>
      </c>
      <c r="CU31" s="17">
        <v>0.41340734833578602</v>
      </c>
      <c r="CV31" s="17">
        <v>0</v>
      </c>
      <c r="CW31" s="17">
        <v>52.3402073061172</v>
      </c>
      <c r="CX31" s="17">
        <v>1.64108998153518E-3</v>
      </c>
      <c r="CY31" s="17">
        <v>0.116715457435142</v>
      </c>
      <c r="CZ31" s="17">
        <v>1.91868647376224</v>
      </c>
      <c r="DA31" s="17">
        <v>7.1005695221481799E-3</v>
      </c>
      <c r="DB31" s="17">
        <v>36.808769557477198</v>
      </c>
      <c r="DC31" s="17">
        <v>0.59406092124426202</v>
      </c>
      <c r="DD31" s="17">
        <v>2.3142105687924699E-3</v>
      </c>
      <c r="DE31" s="17">
        <v>7.3461570145008999</v>
      </c>
      <c r="DF31" s="5">
        <v>4.96465633950958E-5</v>
      </c>
      <c r="DG31" s="17">
        <v>192.19521143934199</v>
      </c>
      <c r="DH31" s="17">
        <v>108.391385559676</v>
      </c>
      <c r="DI31" s="17">
        <v>1.60281822647348</v>
      </c>
      <c r="DJ31" s="17">
        <v>0</v>
      </c>
      <c r="DK31" s="17">
        <v>0</v>
      </c>
      <c r="DL31" s="17">
        <v>12.5038770262457</v>
      </c>
      <c r="DM31" s="17">
        <v>6.47435918156122</v>
      </c>
      <c r="DN31" s="17">
        <v>2.6286223854471401E-3</v>
      </c>
      <c r="DO31" s="17">
        <v>929.07019209973703</v>
      </c>
      <c r="DP31" s="17">
        <v>4.0646949415562403</v>
      </c>
      <c r="DQ31" s="17">
        <v>11.4874614857195</v>
      </c>
      <c r="DS31" s="25">
        <f t="shared" si="0"/>
        <v>7.9999991451654741E-3</v>
      </c>
      <c r="DT31" s="94">
        <f t="shared" si="1"/>
        <v>0.95026582046237396</v>
      </c>
      <c r="DU31" s="40">
        <f t="shared" si="2"/>
        <v>1.2368247703244424E-4</v>
      </c>
      <c r="DV31" s="40"/>
      <c r="DW31" s="40">
        <f t="shared" si="3"/>
        <v>1.3734941729959894E-4</v>
      </c>
      <c r="DX31" s="40">
        <f t="shared" si="4"/>
        <v>1.1531718917438497E-4</v>
      </c>
      <c r="DY31" s="40">
        <f t="shared" si="5"/>
        <v>1.1592220863145303E-4</v>
      </c>
      <c r="DZ31" s="40">
        <f t="shared" si="6"/>
        <v>1.3814858699260623E-4</v>
      </c>
      <c r="EA31" s="40">
        <f t="shared" si="7"/>
        <v>1.3675741021468727E-4</v>
      </c>
      <c r="EB31" s="40">
        <f t="shared" si="8"/>
        <v>1.2794372504942826E-4</v>
      </c>
      <c r="EC31" s="40">
        <f t="shared" si="9"/>
        <v>1.2799534957181062E-4</v>
      </c>
      <c r="ED31" s="40">
        <f t="shared" si="10"/>
        <v>1.2565953003831009E-4</v>
      </c>
      <c r="EE31" s="40">
        <f t="shared" si="11"/>
        <v>1.2772007929921561E-4</v>
      </c>
      <c r="EF31" s="40">
        <f t="shared" si="12"/>
        <v>1.2807556272317609E-4</v>
      </c>
      <c r="EG31" s="40">
        <f t="shared" si="13"/>
        <v>1.1114506849326203E-4</v>
      </c>
      <c r="EH31" s="40">
        <f t="shared" si="14"/>
        <v>1.311286091903801E-4</v>
      </c>
      <c r="EI31" s="40">
        <f t="shared" si="15"/>
        <v>0.76371259158804683</v>
      </c>
      <c r="EJ31" s="40">
        <f t="shared" si="16"/>
        <v>1.1919793407579724E-4</v>
      </c>
      <c r="EK31" s="40">
        <f t="shared" si="17"/>
        <v>1.2007433777206729E-4</v>
      </c>
      <c r="EL31" s="40">
        <f t="shared" si="18"/>
        <v>1.1278979579758013E-4</v>
      </c>
      <c r="EM31" s="40">
        <f t="shared" si="19"/>
        <v>1.4203477958493811E-4</v>
      </c>
      <c r="EN31" s="40">
        <f t="shared" si="20"/>
        <v>1.0812257016063654E-4</v>
      </c>
      <c r="EO31" s="40">
        <f t="shared" si="21"/>
        <v>1.1398247913249923E-4</v>
      </c>
      <c r="EP31" s="40">
        <f t="shared" si="22"/>
        <v>1.2401523527565185E-4</v>
      </c>
      <c r="EQ31" s="40">
        <f t="shared" si="23"/>
        <v>1.4197600427636123E-4</v>
      </c>
      <c r="ER31" s="40">
        <f t="shared" si="24"/>
        <v>1.4198176709190829E-4</v>
      </c>
      <c r="ES31" s="40">
        <f t="shared" si="25"/>
        <v>1.2211214325575859E-4</v>
      </c>
      <c r="ET31" s="40">
        <f t="shared" si="26"/>
        <v>1.0956012269201586E-4</v>
      </c>
      <c r="EU31" s="40">
        <f t="shared" si="27"/>
        <v>1.2719995326834738E-4</v>
      </c>
      <c r="EV31" s="40">
        <f t="shared" si="28"/>
        <v>1.1190348992599032E-4</v>
      </c>
      <c r="EW31" s="40">
        <f t="shared" si="29"/>
        <v>0</v>
      </c>
    </row>
    <row r="32" spans="1:153" x14ac:dyDescent="0.3">
      <c r="A32" s="17" t="s">
        <v>199</v>
      </c>
      <c r="B32" s="17">
        <v>2391.1582128999999</v>
      </c>
      <c r="C32" s="17"/>
      <c r="D32" s="17">
        <v>564.66713775000005</v>
      </c>
      <c r="E32" s="17">
        <v>71.092981366000004</v>
      </c>
      <c r="F32" s="17">
        <v>63.240193900999998</v>
      </c>
      <c r="G32" s="17">
        <v>60.031701486000003</v>
      </c>
      <c r="H32" s="17">
        <v>342.63249857</v>
      </c>
      <c r="I32" s="17">
        <v>12.375482522</v>
      </c>
      <c r="J32" s="17">
        <v>7.0451049780000004</v>
      </c>
      <c r="K32" s="17">
        <v>5.5055789380000002</v>
      </c>
      <c r="L32" s="17">
        <v>5.0098732191000002</v>
      </c>
      <c r="M32" s="17">
        <v>35.811568889999997</v>
      </c>
      <c r="N32" s="17">
        <v>1.3555738981000001</v>
      </c>
      <c r="O32" s="17">
        <v>5.1851035499</v>
      </c>
      <c r="P32" s="17">
        <v>3.5868379781000002</v>
      </c>
      <c r="Q32" s="17">
        <v>3.5818833993000001</v>
      </c>
      <c r="R32" s="17">
        <v>2.2660401933999998</v>
      </c>
      <c r="S32" s="17">
        <v>7.3293057300000006E-2</v>
      </c>
      <c r="T32" s="17">
        <v>1.7529799999999999E-5</v>
      </c>
      <c r="U32" s="17">
        <v>6.5084868999999998E-3</v>
      </c>
      <c r="V32" s="17">
        <v>4.7687841999999999E-3</v>
      </c>
      <c r="W32" s="17">
        <v>0.75422391040000003</v>
      </c>
      <c r="X32" s="17">
        <v>8.1203652200000004E-2</v>
      </c>
      <c r="Y32" s="17">
        <v>7.8515860100000001E-2</v>
      </c>
      <c r="Z32" s="17">
        <v>0.74544874459999999</v>
      </c>
      <c r="AA32" s="17">
        <v>0.116957381</v>
      </c>
      <c r="AB32" s="17">
        <v>0.94445162459999998</v>
      </c>
      <c r="AC32" s="17">
        <v>2.164399E-3</v>
      </c>
      <c r="AF32" s="17" t="s">
        <v>199</v>
      </c>
      <c r="AG32" s="17">
        <v>0</v>
      </c>
      <c r="AH32" s="17">
        <v>1.0448877942357599</v>
      </c>
      <c r="AI32" s="17">
        <v>7.0455770654907903</v>
      </c>
      <c r="AJ32" s="17">
        <v>12.3763097453954</v>
      </c>
      <c r="AK32" s="17">
        <v>12.3763097453954</v>
      </c>
      <c r="AL32" s="17">
        <v>3.2794971746360999</v>
      </c>
      <c r="AM32" s="17">
        <v>0</v>
      </c>
      <c r="AN32" s="17">
        <v>5.5059477945310098</v>
      </c>
      <c r="AO32" s="17">
        <v>2.1645427104910399E-3</v>
      </c>
      <c r="AP32" s="17">
        <v>5.0102100601883199</v>
      </c>
      <c r="AQ32" s="17">
        <v>4.3149441144543499E-2</v>
      </c>
      <c r="AR32" s="17">
        <v>2391.3185239658901</v>
      </c>
      <c r="AS32" s="17">
        <v>2.6879710318071801E-3</v>
      </c>
      <c r="AT32" s="17">
        <v>6.0555636469077301E-2</v>
      </c>
      <c r="AU32" s="17">
        <v>3.8560856662312498E-3</v>
      </c>
      <c r="AV32" s="5">
        <v>8.9593143743558297E-5</v>
      </c>
      <c r="AW32" s="17">
        <v>1.37883010809261E-2</v>
      </c>
      <c r="AX32" s="17">
        <v>2.3163736039506799E-4</v>
      </c>
      <c r="AY32" s="17">
        <v>43.9690310514288</v>
      </c>
      <c r="AZ32" s="17">
        <v>1.4859088966354901</v>
      </c>
      <c r="BA32" s="17">
        <v>11.2275394274417</v>
      </c>
      <c r="BB32" s="17">
        <v>0.74549864446891501</v>
      </c>
      <c r="BC32" s="17">
        <v>0</v>
      </c>
      <c r="BD32" s="17">
        <v>0</v>
      </c>
      <c r="BE32" s="17">
        <v>35.813957760297498</v>
      </c>
      <c r="BF32" s="17">
        <v>35.813957760297498</v>
      </c>
      <c r="BG32" s="17">
        <v>5.1514145471447703</v>
      </c>
      <c r="BH32" s="17">
        <v>0</v>
      </c>
      <c r="BI32" s="17">
        <v>0.116965064535565</v>
      </c>
      <c r="BJ32" s="17">
        <v>0</v>
      </c>
      <c r="BK32" s="17">
        <v>0</v>
      </c>
      <c r="BL32" s="17">
        <v>4.5176395493893304</v>
      </c>
      <c r="BM32" s="17">
        <v>1.97243501015739</v>
      </c>
      <c r="BN32" s="17">
        <v>1.6823456917115899E-3</v>
      </c>
      <c r="BO32" s="17">
        <v>0</v>
      </c>
      <c r="BP32" s="17">
        <v>50.040403558208503</v>
      </c>
      <c r="BQ32" s="17">
        <v>5.8579897041578901E-3</v>
      </c>
      <c r="BR32" s="17">
        <v>0.35247285332870298</v>
      </c>
      <c r="BS32" s="17">
        <v>1.00319214974894</v>
      </c>
      <c r="BT32" s="17">
        <v>5.1854649559193202</v>
      </c>
      <c r="BU32" s="17">
        <v>4.2645435917075902</v>
      </c>
      <c r="BV32" s="17">
        <v>5.4448991490402303</v>
      </c>
      <c r="BW32" s="17">
        <v>348.82409845389799</v>
      </c>
      <c r="BX32" s="17">
        <v>508.234557756122</v>
      </c>
      <c r="BY32" s="17">
        <v>51.952850408876898</v>
      </c>
      <c r="BZ32" s="17">
        <v>564.705047714388</v>
      </c>
      <c r="CA32" s="5">
        <v>1.1522697567439401E-6</v>
      </c>
      <c r="CB32" s="17">
        <v>20.136029534669099</v>
      </c>
      <c r="CC32" s="17">
        <v>0</v>
      </c>
      <c r="CD32" s="17">
        <v>7.3297688434782293E-2</v>
      </c>
      <c r="CE32" s="5">
        <v>1.75309536463676E-5</v>
      </c>
      <c r="CF32" s="17">
        <v>6.5089257356565596E-3</v>
      </c>
      <c r="CG32" s="17">
        <v>4.7691013249557598E-3</v>
      </c>
      <c r="CH32" s="17">
        <v>0.75427433180910097</v>
      </c>
      <c r="CI32" s="5">
        <v>4.7232707914262201E-5</v>
      </c>
      <c r="CJ32" s="17">
        <v>78.297754101125307</v>
      </c>
      <c r="CK32" s="17">
        <v>4.8830254320232299E-4</v>
      </c>
      <c r="CL32" s="17">
        <v>2.9521879333322299E-4</v>
      </c>
      <c r="CM32" s="17">
        <v>4.4123688960355301</v>
      </c>
      <c r="CN32" s="17">
        <v>2.8031744858986798E-4</v>
      </c>
      <c r="CO32" s="17">
        <v>0</v>
      </c>
      <c r="CP32" s="17">
        <v>0</v>
      </c>
      <c r="CQ32" s="17">
        <v>0.61626122809680495</v>
      </c>
      <c r="CR32" s="17">
        <v>71.097741787323798</v>
      </c>
      <c r="CS32" s="17">
        <v>63.244429002610602</v>
      </c>
      <c r="CT32" s="17">
        <v>7.8533127847131396</v>
      </c>
      <c r="CU32" s="17">
        <v>0.24436251993915201</v>
      </c>
      <c r="CV32" s="17">
        <v>0</v>
      </c>
      <c r="CW32" s="17">
        <v>30.9012832700055</v>
      </c>
      <c r="CX32" s="17">
        <v>2.4162364002601401E-4</v>
      </c>
      <c r="CY32" s="17">
        <v>1.8313696158776802E-2</v>
      </c>
      <c r="CZ32" s="17">
        <v>1.13145917748419</v>
      </c>
      <c r="DA32" s="17">
        <v>1.05209420362991E-3</v>
      </c>
      <c r="DB32" s="17">
        <v>21.582378835077701</v>
      </c>
      <c r="DC32" s="17">
        <v>0.22093044457161801</v>
      </c>
      <c r="DD32" s="17">
        <v>3.52134840409619E-4</v>
      </c>
      <c r="DE32" s="17">
        <v>4.3352371459735304</v>
      </c>
      <c r="DF32" s="5">
        <v>7.3096622717527198E-6</v>
      </c>
      <c r="DG32" s="17">
        <v>60.0357470014958</v>
      </c>
      <c r="DH32" s="17">
        <v>40.044681477734699</v>
      </c>
      <c r="DI32" s="17">
        <v>0.94451489105769104</v>
      </c>
      <c r="DJ32" s="17">
        <v>0</v>
      </c>
      <c r="DK32" s="17">
        <v>0</v>
      </c>
      <c r="DL32" s="17">
        <v>4.5510833722828803</v>
      </c>
      <c r="DM32" s="17">
        <v>3.5821255763645699</v>
      </c>
      <c r="DN32" s="17">
        <v>3.5122500656582301E-4</v>
      </c>
      <c r="DO32" s="17">
        <v>342.655468483606</v>
      </c>
      <c r="DP32" s="17">
        <v>2.2661927438274398</v>
      </c>
      <c r="DQ32" s="17">
        <v>4.1588828655667198</v>
      </c>
      <c r="DS32" s="25">
        <f t="shared" si="0"/>
        <v>7.9999985260875983E-3</v>
      </c>
      <c r="DT32" s="94">
        <f t="shared" si="1"/>
        <v>1.0180024267454151</v>
      </c>
      <c r="DU32" s="40">
        <f t="shared" si="2"/>
        <v>6.7043270087858235E-5</v>
      </c>
      <c r="DV32" s="40"/>
      <c r="DW32" s="40">
        <f t="shared" si="3"/>
        <v>6.7136834877637444E-5</v>
      </c>
      <c r="DX32" s="40">
        <f t="shared" si="4"/>
        <v>6.6960496413662478E-5</v>
      </c>
      <c r="DY32" s="40">
        <f t="shared" si="5"/>
        <v>6.6968510837171093E-5</v>
      </c>
      <c r="DZ32" s="40">
        <f t="shared" si="6"/>
        <v>6.7389652394581E-5</v>
      </c>
      <c r="EA32" s="40">
        <f t="shared" si="7"/>
        <v>6.7039506473762296E-5</v>
      </c>
      <c r="EB32" s="40">
        <f t="shared" si="8"/>
        <v>6.6843728632692861E-5</v>
      </c>
      <c r="EC32" s="40">
        <f t="shared" si="9"/>
        <v>6.700929116942594E-5</v>
      </c>
      <c r="ED32" s="40">
        <f t="shared" si="10"/>
        <v>6.6996865391161177E-5</v>
      </c>
      <c r="EE32" s="40">
        <f t="shared" si="11"/>
        <v>6.7235451594977575E-5</v>
      </c>
      <c r="EF32" s="40">
        <f t="shared" si="12"/>
        <v>6.6706664118491667E-5</v>
      </c>
      <c r="EG32" s="40">
        <f t="shared" si="13"/>
        <v>6.7207680651389535E-5</v>
      </c>
      <c r="EH32" s="40">
        <f t="shared" si="14"/>
        <v>6.9700829663698949E-5</v>
      </c>
      <c r="EI32" s="40">
        <f t="shared" si="15"/>
        <v>0.51802205237173049</v>
      </c>
      <c r="EJ32" s="40">
        <f t="shared" si="16"/>
        <v>6.761165497935435E-5</v>
      </c>
      <c r="EK32" s="40">
        <f t="shared" si="17"/>
        <v>6.7320265494105148E-5</v>
      </c>
      <c r="EL32" s="40">
        <f t="shared" si="18"/>
        <v>6.3186541166259863E-5</v>
      </c>
      <c r="EM32" s="40">
        <f t="shared" si="19"/>
        <v>6.5810583554878338E-5</v>
      </c>
      <c r="EN32" s="40">
        <f t="shared" si="20"/>
        <v>6.7425142479698245E-5</v>
      </c>
      <c r="EO32" s="40">
        <f t="shared" si="21"/>
        <v>6.650016911225033E-5</v>
      </c>
      <c r="EP32" s="40">
        <f t="shared" si="22"/>
        <v>6.6852042749747471E-5</v>
      </c>
      <c r="EQ32" s="40">
        <f t="shared" si="23"/>
        <v>6.862440333009427E-5</v>
      </c>
      <c r="ER32" s="40">
        <f t="shared" si="24"/>
        <v>6.8694660752661817E-5</v>
      </c>
      <c r="ES32" s="40">
        <f t="shared" si="25"/>
        <v>6.6939369442215851E-5</v>
      </c>
      <c r="ET32" s="40">
        <f t="shared" si="26"/>
        <v>6.5695174595295118E-5</v>
      </c>
      <c r="EU32" s="40">
        <f t="shared" si="27"/>
        <v>6.6987504752139094E-5</v>
      </c>
      <c r="EV32" s="40">
        <f t="shared" si="28"/>
        <v>6.6397411493856291E-5</v>
      </c>
      <c r="EW32" s="40">
        <f t="shared" si="29"/>
        <v>0</v>
      </c>
    </row>
    <row r="33" spans="1:153" x14ac:dyDescent="0.3">
      <c r="A33" s="17" t="s">
        <v>200</v>
      </c>
      <c r="B33" s="17">
        <v>9220.1296853000003</v>
      </c>
      <c r="C33" s="17"/>
      <c r="D33" s="17">
        <v>2195.5083172</v>
      </c>
      <c r="E33" s="17">
        <v>208.67515076000001</v>
      </c>
      <c r="F33" s="17">
        <v>181.79485611000001</v>
      </c>
      <c r="G33" s="17">
        <v>238.53480399</v>
      </c>
      <c r="H33" s="17">
        <v>1356.4502723999999</v>
      </c>
      <c r="I33" s="17">
        <v>30.722091292999998</v>
      </c>
      <c r="J33" s="17">
        <v>17.434879701</v>
      </c>
      <c r="K33" s="17">
        <v>14.370608729000001</v>
      </c>
      <c r="L33" s="17">
        <v>12.572788748000001</v>
      </c>
      <c r="M33" s="17">
        <v>89.068977453000002</v>
      </c>
      <c r="N33" s="17">
        <v>4.8766928679000001</v>
      </c>
      <c r="O33" s="17">
        <v>12.823614816999999</v>
      </c>
      <c r="P33" s="17">
        <v>11.384643693999999</v>
      </c>
      <c r="Q33" s="17">
        <v>10.79582624</v>
      </c>
      <c r="R33" s="17">
        <v>6.6958505268000001</v>
      </c>
      <c r="S33" s="17">
        <v>0.27309716039999998</v>
      </c>
      <c r="T33" s="17">
        <v>2.5391850000000001E-4</v>
      </c>
      <c r="U33" s="17">
        <v>2.4564277200000002E-2</v>
      </c>
      <c r="V33" s="17">
        <v>1.79514793E-2</v>
      </c>
      <c r="W33" s="17">
        <v>2.0671907601999999</v>
      </c>
      <c r="X33" s="17">
        <v>1.0101159226</v>
      </c>
      <c r="Y33" s="17">
        <v>0.97900142820000002</v>
      </c>
      <c r="Z33" s="17">
        <v>2.1174388164</v>
      </c>
      <c r="AA33" s="17">
        <v>0.4196459863</v>
      </c>
      <c r="AB33" s="17">
        <v>2.3991172332000001</v>
      </c>
      <c r="AC33" s="17">
        <v>8.1111870000000006E-3</v>
      </c>
      <c r="AF33" s="17" t="s">
        <v>200</v>
      </c>
      <c r="AG33" s="17">
        <v>0</v>
      </c>
      <c r="AH33" s="17">
        <v>4.0835878640622596</v>
      </c>
      <c r="AI33" s="17">
        <v>17.436233327493799</v>
      </c>
      <c r="AJ33" s="17">
        <v>30.724464032766999</v>
      </c>
      <c r="AK33" s="17">
        <v>30.724464032766999</v>
      </c>
      <c r="AL33" s="17">
        <v>13.122691944773001</v>
      </c>
      <c r="AM33" s="17">
        <v>0</v>
      </c>
      <c r="AN33" s="17">
        <v>14.3716926324913</v>
      </c>
      <c r="AO33" s="17">
        <v>8.1116673377877903E-3</v>
      </c>
      <c r="AP33" s="17">
        <v>12.5737504181532</v>
      </c>
      <c r="AQ33" s="17">
        <v>0.46128797283355899</v>
      </c>
      <c r="AR33" s="17">
        <v>9220.7823190405397</v>
      </c>
      <c r="AS33" s="17">
        <v>3.1117611179374598E-2</v>
      </c>
      <c r="AT33" s="17">
        <v>0.75508338817683196</v>
      </c>
      <c r="AU33" s="17">
        <v>4.8082576700730198E-2</v>
      </c>
      <c r="AV33" s="17">
        <v>1.11715362481037E-3</v>
      </c>
      <c r="AW33" s="17">
        <v>0.171930042179753</v>
      </c>
      <c r="AX33" s="17">
        <v>2.8883453730469502E-3</v>
      </c>
      <c r="AY33" s="17">
        <v>172.474517511024</v>
      </c>
      <c r="AZ33" s="17">
        <v>5.8857924278623601</v>
      </c>
      <c r="BA33" s="17">
        <v>44.257783224752103</v>
      </c>
      <c r="BB33" s="17">
        <v>2.11758647270022</v>
      </c>
      <c r="BC33" s="17">
        <v>0</v>
      </c>
      <c r="BD33" s="17">
        <v>0</v>
      </c>
      <c r="BE33" s="17">
        <v>89.075834436279607</v>
      </c>
      <c r="BF33" s="17">
        <v>89.075834436279607</v>
      </c>
      <c r="BG33" s="17">
        <v>20.166706778113401</v>
      </c>
      <c r="BH33" s="17">
        <v>0</v>
      </c>
      <c r="BI33" s="17">
        <v>0.41967070881937302</v>
      </c>
      <c r="BJ33" s="17">
        <v>0</v>
      </c>
      <c r="BK33" s="17">
        <v>0</v>
      </c>
      <c r="BL33" s="17">
        <v>17.565717140580801</v>
      </c>
      <c r="BM33" s="17">
        <v>8.0934191608964792</v>
      </c>
      <c r="BN33" s="17">
        <v>1.79850844786308E-2</v>
      </c>
      <c r="BO33" s="17">
        <v>0</v>
      </c>
      <c r="BP33" s="17">
        <v>197.40284506768899</v>
      </c>
      <c r="BQ33" s="17">
        <v>7.2398127107076896E-2</v>
      </c>
      <c r="BR33" s="17">
        <v>1.2680162384629301</v>
      </c>
      <c r="BS33" s="17">
        <v>3.6089682094721498</v>
      </c>
      <c r="BT33" s="17">
        <v>12.824647988278199</v>
      </c>
      <c r="BU33" s="17">
        <v>16.694180429274599</v>
      </c>
      <c r="BV33" s="17">
        <v>18.646045820293601</v>
      </c>
      <c r="BW33" s="17">
        <v>1293.6595905393001</v>
      </c>
      <c r="BX33" s="17">
        <v>1976.14240597875</v>
      </c>
      <c r="BY33" s="17">
        <v>202.00568712318599</v>
      </c>
      <c r="BZ33" s="17">
        <v>2195.7138102425201</v>
      </c>
      <c r="CA33" s="5">
        <v>1.4240725299312899E-5</v>
      </c>
      <c r="CB33" s="17">
        <v>79.082454024034504</v>
      </c>
      <c r="CC33" s="17">
        <v>0</v>
      </c>
      <c r="CD33" s="17">
        <v>0.27311371363361298</v>
      </c>
      <c r="CE33" s="17">
        <v>2.5394555382013601E-4</v>
      </c>
      <c r="CF33" s="17">
        <v>2.45657232380165E-2</v>
      </c>
      <c r="CG33" s="17">
        <v>1.7952564808474999E-2</v>
      </c>
      <c r="CH33" s="17">
        <v>2.0673397090032499</v>
      </c>
      <c r="CI33" s="17">
        <v>5.8896705549126103E-4</v>
      </c>
      <c r="CJ33" s="17">
        <v>314.89684171517303</v>
      </c>
      <c r="CK33" s="17">
        <v>6.0480504910244296E-3</v>
      </c>
      <c r="CL33" s="17">
        <v>3.6811557305408398E-3</v>
      </c>
      <c r="CM33" s="17">
        <v>13.024375989649201</v>
      </c>
      <c r="CN33" s="17">
        <v>3.48177747844497E-3</v>
      </c>
      <c r="CO33" s="17">
        <v>0</v>
      </c>
      <c r="CP33" s="17">
        <v>0</v>
      </c>
      <c r="CQ33" s="17">
        <v>1.7582027950208601</v>
      </c>
      <c r="CR33" s="17">
        <v>208.68844680957301</v>
      </c>
      <c r="CS33" s="17">
        <v>181.80654660344101</v>
      </c>
      <c r="CT33" s="17">
        <v>26.881900206132102</v>
      </c>
      <c r="CU33" s="17">
        <v>0.69738625009342003</v>
      </c>
      <c r="CV33" s="17">
        <v>0</v>
      </c>
      <c r="CW33" s="17">
        <v>88.302232509907</v>
      </c>
      <c r="CX33" s="17">
        <v>3.0128613390306199E-3</v>
      </c>
      <c r="CY33" s="17">
        <v>0.21223642451484501</v>
      </c>
      <c r="CZ33" s="17">
        <v>3.2375699203580299</v>
      </c>
      <c r="DA33" s="17">
        <v>1.30238410996323E-2</v>
      </c>
      <c r="DB33" s="17">
        <v>62.145641232604099</v>
      </c>
      <c r="DC33" s="17">
        <v>0.86343093998169795</v>
      </c>
      <c r="DD33" s="17">
        <v>4.2280253230366398E-3</v>
      </c>
      <c r="DE33" s="17">
        <v>12.394745658647301</v>
      </c>
      <c r="DF33" s="5">
        <v>9.11441290712369E-5</v>
      </c>
      <c r="DG33" s="17">
        <v>238.55654527402399</v>
      </c>
      <c r="DH33" s="17">
        <v>157.90866568511001</v>
      </c>
      <c r="DI33" s="17">
        <v>2.3992993260082001</v>
      </c>
      <c r="DJ33" s="17">
        <v>0</v>
      </c>
      <c r="DK33" s="17">
        <v>0</v>
      </c>
      <c r="DL33" s="17">
        <v>18.4231399491022</v>
      </c>
      <c r="DM33" s="17">
        <v>10.796555199508299</v>
      </c>
      <c r="DN33" s="17">
        <v>4.3407567605261597E-3</v>
      </c>
      <c r="DO33" s="17">
        <v>1356.5680039543199</v>
      </c>
      <c r="DP33" s="17">
        <v>6.6963085425639903</v>
      </c>
      <c r="DQ33" s="17">
        <v>17.0192697368905</v>
      </c>
      <c r="DS33" s="25">
        <f t="shared" si="0"/>
        <v>8.0000030325630828E-3</v>
      </c>
      <c r="DT33" s="94">
        <f t="shared" si="1"/>
        <v>0.95362678963999936</v>
      </c>
      <c r="DU33" s="40">
        <f t="shared" si="2"/>
        <v>7.0783574940372536E-5</v>
      </c>
      <c r="DV33" s="40"/>
      <c r="DW33" s="40">
        <f t="shared" si="3"/>
        <v>9.3597023026652124E-5</v>
      </c>
      <c r="DX33" s="40">
        <f t="shared" si="4"/>
        <v>6.3716496787354931E-5</v>
      </c>
      <c r="DY33" s="40">
        <f t="shared" si="5"/>
        <v>6.43059638272759E-5</v>
      </c>
      <c r="DZ33" s="40">
        <f t="shared" si="6"/>
        <v>9.1145122893262294E-5</v>
      </c>
      <c r="EA33" s="40">
        <f t="shared" si="7"/>
        <v>8.679385946947494E-5</v>
      </c>
      <c r="EB33" s="40">
        <f t="shared" si="8"/>
        <v>7.7232364957571605E-5</v>
      </c>
      <c r="EC33" s="40">
        <f t="shared" si="9"/>
        <v>7.7638992468721156E-5</v>
      </c>
      <c r="ED33" s="40">
        <f t="shared" si="10"/>
        <v>7.5425022818395194E-5</v>
      </c>
      <c r="EE33" s="40">
        <f t="shared" si="11"/>
        <v>7.6488213750660526E-5</v>
      </c>
      <c r="EF33" s="40">
        <f t="shared" si="12"/>
        <v>7.6985090383716119E-5</v>
      </c>
      <c r="EG33" s="40">
        <f t="shared" si="13"/>
        <v>5.9790526690458142E-5</v>
      </c>
      <c r="EH33" s="40">
        <f t="shared" si="14"/>
        <v>8.0567865843137723E-5</v>
      </c>
      <c r="EI33" s="40">
        <f t="shared" si="15"/>
        <v>0.63782427640845252</v>
      </c>
      <c r="EJ33" s="40">
        <f t="shared" si="16"/>
        <v>6.752234540402333E-5</v>
      </c>
      <c r="EK33" s="40">
        <f t="shared" si="17"/>
        <v>6.8402925387444705E-5</v>
      </c>
      <c r="EL33" s="40">
        <f t="shared" si="18"/>
        <v>6.0612983264810788E-5</v>
      </c>
      <c r="EM33" s="40">
        <f t="shared" si="19"/>
        <v>1.0654528967366321E-4</v>
      </c>
      <c r="EN33" s="40">
        <f t="shared" si="20"/>
        <v>5.8867517441073689E-5</v>
      </c>
      <c r="EO33" s="40">
        <f t="shared" si="21"/>
        <v>6.0469026360383582E-5</v>
      </c>
      <c r="EP33" s="40">
        <f t="shared" si="22"/>
        <v>7.2053729204746156E-5</v>
      </c>
      <c r="EQ33" s="40">
        <f t="shared" si="23"/>
        <v>1.0216117995793108E-4</v>
      </c>
      <c r="ER33" s="40">
        <f t="shared" si="24"/>
        <v>1.022244220384071E-4</v>
      </c>
      <c r="ES33" s="40">
        <f t="shared" si="25"/>
        <v>6.9733443571752142E-5</v>
      </c>
      <c r="ET33" s="40">
        <f t="shared" si="26"/>
        <v>5.8912798358919062E-5</v>
      </c>
      <c r="EU33" s="40">
        <f t="shared" si="27"/>
        <v>7.5899920887583595E-5</v>
      </c>
      <c r="EV33" s="40">
        <f t="shared" si="28"/>
        <v>5.9219173197422031E-5</v>
      </c>
      <c r="EW33" s="40">
        <f t="shared" si="29"/>
        <v>0</v>
      </c>
    </row>
    <row r="34" spans="1:153" x14ac:dyDescent="0.3">
      <c r="A34" s="17" t="s">
        <v>201</v>
      </c>
      <c r="B34" s="17">
        <v>10696.750187</v>
      </c>
      <c r="C34" s="17"/>
      <c r="D34" s="17">
        <v>3512.0476743999998</v>
      </c>
      <c r="E34" s="17">
        <v>291.94890211000001</v>
      </c>
      <c r="F34" s="17">
        <v>264.23786079000001</v>
      </c>
      <c r="G34" s="17">
        <v>390.52861580000001</v>
      </c>
      <c r="H34" s="17">
        <v>1859.378747</v>
      </c>
      <c r="I34" s="17">
        <v>59.646361143</v>
      </c>
      <c r="J34" s="17">
        <v>34.022885525</v>
      </c>
      <c r="K34" s="17">
        <v>25.666368128999999</v>
      </c>
      <c r="L34" s="17">
        <v>23.978338084000001</v>
      </c>
      <c r="M34" s="17">
        <v>172.39548414000001</v>
      </c>
      <c r="N34" s="17">
        <v>4.6793478928000001</v>
      </c>
      <c r="O34" s="17">
        <v>25.050559135</v>
      </c>
      <c r="P34" s="17">
        <v>14.959252625</v>
      </c>
      <c r="Q34" s="17">
        <v>14.910446459999999</v>
      </c>
      <c r="R34" s="17">
        <v>9.5985845846999993</v>
      </c>
      <c r="S34" s="17">
        <v>0.26956231390000002</v>
      </c>
      <c r="T34" s="17">
        <v>1.456842E-4</v>
      </c>
      <c r="U34" s="17">
        <v>2.4076877699999999E-2</v>
      </c>
      <c r="V34" s="17">
        <v>1.76208401E-2</v>
      </c>
      <c r="W34" s="17">
        <v>3.4558725256999998</v>
      </c>
      <c r="X34" s="17">
        <v>0.85781309989999999</v>
      </c>
      <c r="Y34" s="17">
        <v>0.82646431340000004</v>
      </c>
      <c r="Z34" s="17">
        <v>3.2629934066000001</v>
      </c>
      <c r="AA34" s="17">
        <v>0.40387959629999998</v>
      </c>
      <c r="AB34" s="17">
        <v>4.4846039977999999</v>
      </c>
      <c r="AC34" s="17">
        <v>7.9817414000000007E-3</v>
      </c>
      <c r="AF34" s="17" t="s">
        <v>201</v>
      </c>
      <c r="AG34" s="17">
        <v>0</v>
      </c>
      <c r="AH34" s="17">
        <v>5.6109785090648101</v>
      </c>
      <c r="AI34" s="17">
        <v>34.023823223030497</v>
      </c>
      <c r="AJ34" s="17">
        <v>59.648009064323098</v>
      </c>
      <c r="AK34" s="17">
        <v>59.648009064323098</v>
      </c>
      <c r="AL34" s="17">
        <v>17.8515976181145</v>
      </c>
      <c r="AM34" s="17">
        <v>0</v>
      </c>
      <c r="AN34" s="17">
        <v>25.667072503212101</v>
      </c>
      <c r="AO34" s="17">
        <v>7.9819939803882408E-3</v>
      </c>
      <c r="AP34" s="17">
        <v>23.978991138763</v>
      </c>
      <c r="AQ34" s="17">
        <v>0.60598140139128798</v>
      </c>
      <c r="AR34" s="17">
        <v>10697.029133219699</v>
      </c>
      <c r="AS34" s="17">
        <v>3.1349333615866601E-2</v>
      </c>
      <c r="AT34" s="17">
        <v>0.63738065732898996</v>
      </c>
      <c r="AU34" s="17">
        <v>4.0587512464712198E-2</v>
      </c>
      <c r="AV34" s="17">
        <v>9.4301101596366702E-4</v>
      </c>
      <c r="AW34" s="17">
        <v>0.14512950429890201</v>
      </c>
      <c r="AX34" s="17">
        <v>2.4381092814519602E-3</v>
      </c>
      <c r="AY34" s="17">
        <v>236.85641992714301</v>
      </c>
      <c r="AZ34" s="17">
        <v>8.0797931029336301</v>
      </c>
      <c r="BA34" s="17">
        <v>60.738764343114298</v>
      </c>
      <c r="BB34" s="17">
        <v>3.2630846608464399</v>
      </c>
      <c r="BC34" s="17">
        <v>0</v>
      </c>
      <c r="BD34" s="17">
        <v>0</v>
      </c>
      <c r="BE34" s="17">
        <v>172.400278043442</v>
      </c>
      <c r="BF34" s="17">
        <v>172.400278043442</v>
      </c>
      <c r="BG34" s="17">
        <v>27.689676187349001</v>
      </c>
      <c r="BH34" s="17">
        <v>0</v>
      </c>
      <c r="BI34" s="17">
        <v>0.40389138593028101</v>
      </c>
      <c r="BJ34" s="17">
        <v>0</v>
      </c>
      <c r="BK34" s="17">
        <v>0</v>
      </c>
      <c r="BL34" s="17">
        <v>28.0970412227759</v>
      </c>
      <c r="BM34" s="17">
        <v>11.0798410068225</v>
      </c>
      <c r="BN34" s="17">
        <v>2.3626385268129099E-2</v>
      </c>
      <c r="BO34" s="17">
        <v>0</v>
      </c>
      <c r="BP34" s="17">
        <v>270.27513817950302</v>
      </c>
      <c r="BQ34" s="17">
        <v>7.0444154640501799E-2</v>
      </c>
      <c r="BR34" s="17">
        <v>1.2166668647519501</v>
      </c>
      <c r="BS34" s="17">
        <v>3.4628219521927699</v>
      </c>
      <c r="BT34" s="17">
        <v>25.051328145691901</v>
      </c>
      <c r="BU34" s="17">
        <v>22.922104465154199</v>
      </c>
      <c r="BV34" s="17">
        <v>24.936067242005102</v>
      </c>
      <c r="BW34" s="17">
        <v>1853.74862845505</v>
      </c>
      <c r="BX34" s="17">
        <v>3160.9165769952101</v>
      </c>
      <c r="BY34" s="17">
        <v>323.11600968964399</v>
      </c>
      <c r="BZ34" s="17">
        <v>3512.12962790763</v>
      </c>
      <c r="CA34" s="5">
        <v>1.3856446124083401E-5</v>
      </c>
      <c r="CB34" s="17">
        <v>108.587527347639</v>
      </c>
      <c r="CC34" s="17">
        <v>0</v>
      </c>
      <c r="CD34" s="17">
        <v>0.269571226220296</v>
      </c>
      <c r="CE34" s="17">
        <v>1.45686393649189E-4</v>
      </c>
      <c r="CF34" s="17">
        <v>2.4077629213719299E-2</v>
      </c>
      <c r="CG34" s="17">
        <v>1.7621411668539401E-2</v>
      </c>
      <c r="CH34" s="17">
        <v>3.4559714591136301</v>
      </c>
      <c r="CI34" s="17">
        <v>4.9715849852345303E-4</v>
      </c>
      <c r="CJ34" s="17">
        <v>431.51197492864901</v>
      </c>
      <c r="CK34" s="17">
        <v>5.26347288979645E-3</v>
      </c>
      <c r="CL34" s="17">
        <v>3.10734078333526E-3</v>
      </c>
      <c r="CM34" s="17">
        <v>18.687122628129799</v>
      </c>
      <c r="CN34" s="17">
        <v>2.99176763449351E-3</v>
      </c>
      <c r="CO34" s="17">
        <v>0</v>
      </c>
      <c r="CP34" s="17">
        <v>0</v>
      </c>
      <c r="CQ34" s="17">
        <v>2.5611000662599102</v>
      </c>
      <c r="CR34" s="17">
        <v>291.95715146048298</v>
      </c>
      <c r="CS34" s="17">
        <v>264.24528536922298</v>
      </c>
      <c r="CT34" s="17">
        <v>27.711866091260301</v>
      </c>
      <c r="CU34" s="17">
        <v>1.0156819982693699</v>
      </c>
      <c r="CV34" s="17">
        <v>0</v>
      </c>
      <c r="CW34" s="17">
        <v>128.65623452162399</v>
      </c>
      <c r="CX34" s="17">
        <v>2.5432183965872399E-3</v>
      </c>
      <c r="CY34" s="17">
        <v>0.241797014331916</v>
      </c>
      <c r="CZ34" s="17">
        <v>4.7084878432734198</v>
      </c>
      <c r="DA34" s="17">
        <v>1.1362795216190699E-2</v>
      </c>
      <c r="DB34" s="17">
        <v>90.310494921653202</v>
      </c>
      <c r="DC34" s="17">
        <v>1.18638227075786</v>
      </c>
      <c r="DD34" s="17">
        <v>4.2017068719853098E-3</v>
      </c>
      <c r="DE34" s="17">
        <v>18.0343219783175</v>
      </c>
      <c r="DF34" s="5">
        <v>7.6937072713724296E-5</v>
      </c>
      <c r="DG34" s="17">
        <v>390.53715609636401</v>
      </c>
      <c r="DH34" s="17">
        <v>216.36398020022801</v>
      </c>
      <c r="DI34" s="17">
        <v>4.4847281266628096</v>
      </c>
      <c r="DJ34" s="17">
        <v>0</v>
      </c>
      <c r="DK34" s="17">
        <v>0</v>
      </c>
      <c r="DL34" s="17">
        <v>25.187340080159199</v>
      </c>
      <c r="DM34" s="17">
        <v>14.9108723107054</v>
      </c>
      <c r="DN34" s="17">
        <v>4.22362118146811E-3</v>
      </c>
      <c r="DO34" s="17">
        <v>1859.4252252429201</v>
      </c>
      <c r="DP34" s="17">
        <v>9.5988583081653704</v>
      </c>
      <c r="DQ34" s="17">
        <v>23.273722973484499</v>
      </c>
      <c r="DS34" s="25">
        <f t="shared" si="0"/>
        <v>8.0000011957175009E-3</v>
      </c>
      <c r="DT34" s="94">
        <f t="shared" si="1"/>
        <v>0.9969471228469925</v>
      </c>
      <c r="DU34" s="40">
        <f t="shared" si="2"/>
        <v>2.607766048783011E-5</v>
      </c>
      <c r="DV34" s="40"/>
      <c r="DW34" s="40">
        <f t="shared" si="3"/>
        <v>2.3334964450407402E-5</v>
      </c>
      <c r="DX34" s="40">
        <f t="shared" si="4"/>
        <v>2.8256144905322352E-5</v>
      </c>
      <c r="DY34" s="40">
        <f t="shared" si="5"/>
        <v>2.809809011007302E-5</v>
      </c>
      <c r="DZ34" s="40">
        <f t="shared" si="6"/>
        <v>2.1868554616692322E-5</v>
      </c>
      <c r="EA34" s="40">
        <f t="shared" si="7"/>
        <v>2.4996651701592389E-5</v>
      </c>
      <c r="EB34" s="40">
        <f t="shared" si="8"/>
        <v>2.762819544258798E-5</v>
      </c>
      <c r="EC34" s="40">
        <f t="shared" si="9"/>
        <v>2.7560802560640934E-5</v>
      </c>
      <c r="ED34" s="40">
        <f t="shared" si="10"/>
        <v>2.7443470325127522E-5</v>
      </c>
      <c r="EE34" s="40">
        <f t="shared" si="11"/>
        <v>2.7235197064596577E-5</v>
      </c>
      <c r="EF34" s="40">
        <f t="shared" si="12"/>
        <v>2.7807592907129365E-5</v>
      </c>
      <c r="EG34" s="40">
        <f t="shared" si="13"/>
        <v>3.011619309962528E-5</v>
      </c>
      <c r="EH34" s="40">
        <f t="shared" si="14"/>
        <v>3.0698344406463794E-5</v>
      </c>
      <c r="EI34" s="40">
        <f t="shared" si="15"/>
        <v>0.66693269156587309</v>
      </c>
      <c r="EJ34" s="40">
        <f t="shared" si="16"/>
        <v>2.8560560312097576E-5</v>
      </c>
      <c r="EK34" s="40">
        <f t="shared" si="17"/>
        <v>2.8517065506454476E-5</v>
      </c>
      <c r="EL34" s="40">
        <f t="shared" si="18"/>
        <v>3.306218946944567E-5</v>
      </c>
      <c r="EM34" s="40">
        <f t="shared" si="19"/>
        <v>1.5057564162763662E-5</v>
      </c>
      <c r="EN34" s="40">
        <f t="shared" si="20"/>
        <v>3.121308870127966E-5</v>
      </c>
      <c r="EO34" s="40">
        <f t="shared" si="21"/>
        <v>3.243707656145632E-5</v>
      </c>
      <c r="EP34" s="40">
        <f t="shared" si="22"/>
        <v>2.8627622371655794E-5</v>
      </c>
      <c r="EQ34" s="40">
        <f t="shared" si="23"/>
        <v>1.7519091149370586E-5</v>
      </c>
      <c r="ER34" s="40">
        <f t="shared" si="24"/>
        <v>1.7521615615908752E-5</v>
      </c>
      <c r="ES34" s="40">
        <f t="shared" si="25"/>
        <v>2.796642072741066E-5</v>
      </c>
      <c r="ET34" s="40">
        <f t="shared" si="26"/>
        <v>2.9190952920227674E-5</v>
      </c>
      <c r="EU34" s="40">
        <f t="shared" si="27"/>
        <v>2.7678890459595266E-5</v>
      </c>
      <c r="EV34" s="40">
        <f t="shared" si="28"/>
        <v>3.1644772184693517E-5</v>
      </c>
      <c r="EW34" s="40">
        <f t="shared" si="29"/>
        <v>0</v>
      </c>
    </row>
    <row r="35" spans="1:153" x14ac:dyDescent="0.3">
      <c r="A35" s="17" t="s">
        <v>202</v>
      </c>
      <c r="B35" s="17">
        <v>2714.5643598000001</v>
      </c>
      <c r="C35" s="17"/>
      <c r="D35" s="17">
        <v>553.75393513999995</v>
      </c>
      <c r="E35" s="17">
        <v>90.573644314999996</v>
      </c>
      <c r="F35" s="17">
        <v>80.925954618000006</v>
      </c>
      <c r="G35" s="17">
        <v>60.681541477000003</v>
      </c>
      <c r="H35" s="17">
        <v>345.70118031999999</v>
      </c>
      <c r="I35" s="17">
        <v>13.030351701000001</v>
      </c>
      <c r="J35" s="17">
        <v>7.4128222922000004</v>
      </c>
      <c r="K35" s="17">
        <v>5.8624411485000003</v>
      </c>
      <c r="L35" s="17">
        <v>5.2876356396000004</v>
      </c>
      <c r="M35" s="17">
        <v>37.722150243000002</v>
      </c>
      <c r="N35" s="17">
        <v>1.5667830215</v>
      </c>
      <c r="O35" s="17">
        <v>5.4549713682999998</v>
      </c>
      <c r="P35" s="17">
        <v>4.1426639036999999</v>
      </c>
      <c r="Q35" s="17">
        <v>3.9488669738</v>
      </c>
      <c r="R35" s="17">
        <v>2.4857180060999999</v>
      </c>
      <c r="S35" s="17">
        <v>9.0657102700000006E-2</v>
      </c>
      <c r="T35" s="17">
        <v>1.4250000000000001E-5</v>
      </c>
      <c r="U35" s="17">
        <v>8.0343597000000003E-3</v>
      </c>
      <c r="V35" s="17">
        <v>5.8887849999999997E-3</v>
      </c>
      <c r="W35" s="17">
        <v>0.82347681569999998</v>
      </c>
      <c r="X35" s="17">
        <v>6.6407929800000001E-2</v>
      </c>
      <c r="Y35" s="17">
        <v>6.4016666900000005E-2</v>
      </c>
      <c r="Z35" s="17">
        <v>0.80976815800000002</v>
      </c>
      <c r="AA35" s="17">
        <v>0.13519757199999999</v>
      </c>
      <c r="AB35" s="17">
        <v>0.99951031400000001</v>
      </c>
      <c r="AC35" s="17">
        <v>2.6742574999999999E-3</v>
      </c>
      <c r="AF35" s="17" t="s">
        <v>202</v>
      </c>
      <c r="AG35" s="17">
        <v>0</v>
      </c>
      <c r="AH35" s="17">
        <v>1.05593634533267</v>
      </c>
      <c r="AI35" s="17">
        <v>7.4132967321688801</v>
      </c>
      <c r="AJ35" s="17">
        <v>13.031192738206499</v>
      </c>
      <c r="AK35" s="17">
        <v>13.031192738206499</v>
      </c>
      <c r="AL35" s="17">
        <v>3.3055286699880901</v>
      </c>
      <c r="AM35" s="17">
        <v>0</v>
      </c>
      <c r="AN35" s="17">
        <v>5.86282115698691</v>
      </c>
      <c r="AO35" s="17">
        <v>2.67442521244097E-3</v>
      </c>
      <c r="AP35" s="17">
        <v>5.2879794223255399</v>
      </c>
      <c r="AQ35" s="17">
        <v>3.3738548168499201E-2</v>
      </c>
      <c r="AR35" s="17">
        <v>2714.74011040306</v>
      </c>
      <c r="AS35" s="17">
        <v>2.39141637042058E-3</v>
      </c>
      <c r="AT35" s="17">
        <v>4.9372861544227403E-2</v>
      </c>
      <c r="AU35" s="17">
        <v>3.1439989307583301E-3</v>
      </c>
      <c r="AV35" s="5">
        <v>7.3047796425205401E-5</v>
      </c>
      <c r="AW35" s="17">
        <v>1.12420469915177E-2</v>
      </c>
      <c r="AX35" s="17">
        <v>1.88861223454973E-4</v>
      </c>
      <c r="AY35" s="17">
        <v>44.413264160331302</v>
      </c>
      <c r="AZ35" s="17">
        <v>1.49896971953032</v>
      </c>
      <c r="BA35" s="17">
        <v>11.3339022672856</v>
      </c>
      <c r="BB35" s="17">
        <v>0.80982045224047206</v>
      </c>
      <c r="BC35" s="17">
        <v>0</v>
      </c>
      <c r="BD35" s="17">
        <v>0</v>
      </c>
      <c r="BE35" s="17">
        <v>37.724589109904798</v>
      </c>
      <c r="BF35" s="17">
        <v>37.724589109904798</v>
      </c>
      <c r="BG35" s="17">
        <v>5.2049184883416899</v>
      </c>
      <c r="BH35" s="17">
        <v>0</v>
      </c>
      <c r="BI35" s="17">
        <v>0.135206075000256</v>
      </c>
      <c r="BJ35" s="17">
        <v>0</v>
      </c>
      <c r="BK35" s="17">
        <v>0</v>
      </c>
      <c r="BL35" s="17">
        <v>4.4303126170207801</v>
      </c>
      <c r="BM35" s="17">
        <v>1.9803641040072</v>
      </c>
      <c r="BN35" s="17">
        <v>1.3154231224223199E-3</v>
      </c>
      <c r="BO35" s="17">
        <v>0</v>
      </c>
      <c r="BP35" s="17">
        <v>50.516313198681601</v>
      </c>
      <c r="BQ35" s="17">
        <v>4.5209513717268199E-3</v>
      </c>
      <c r="BR35" s="17">
        <v>0.40738997978361602</v>
      </c>
      <c r="BS35" s="17">
        <v>1.1594934697994299</v>
      </c>
      <c r="BT35" s="17">
        <v>5.4553444272393996</v>
      </c>
      <c r="BU35" s="17">
        <v>4.3088559241622502</v>
      </c>
      <c r="BV35" s="17">
        <v>6.0203948566369796</v>
      </c>
      <c r="BW35" s="17">
        <v>355.081364512199</v>
      </c>
      <c r="BX35" s="17">
        <v>498.41065620044401</v>
      </c>
      <c r="BY35" s="17">
        <v>50.948669795862997</v>
      </c>
      <c r="BZ35" s="17">
        <v>553.78963861332795</v>
      </c>
      <c r="CA35" s="5">
        <v>8.8927714393646204E-7</v>
      </c>
      <c r="CB35" s="17">
        <v>20.336289886967901</v>
      </c>
      <c r="CC35" s="17">
        <v>0</v>
      </c>
      <c r="CD35" s="17">
        <v>9.0663114477521095E-2</v>
      </c>
      <c r="CE35" s="5">
        <v>1.4250935405678001E-5</v>
      </c>
      <c r="CF35" s="17">
        <v>8.0348777286220491E-3</v>
      </c>
      <c r="CG35" s="17">
        <v>5.8891647838886204E-3</v>
      </c>
      <c r="CH35" s="17">
        <v>0.82353001738873499</v>
      </c>
      <c r="CI35" s="5">
        <v>3.8511013189151002E-5</v>
      </c>
      <c r="CJ35" s="17">
        <v>78.829305471628203</v>
      </c>
      <c r="CK35" s="17">
        <v>3.9811635333476602E-4</v>
      </c>
      <c r="CL35" s="17">
        <v>2.4070164740378199E-4</v>
      </c>
      <c r="CM35" s="17">
        <v>5.6295035146083698</v>
      </c>
      <c r="CN35" s="17">
        <v>2.28547441811758E-4</v>
      </c>
      <c r="CO35" s="17">
        <v>0</v>
      </c>
      <c r="CP35" s="17">
        <v>0</v>
      </c>
      <c r="CQ35" s="17">
        <v>0.78931334088416305</v>
      </c>
      <c r="CR35" s="17">
        <v>90.579496774479495</v>
      </c>
      <c r="CS35" s="17">
        <v>80.931182850197203</v>
      </c>
      <c r="CT35" s="17">
        <v>9.6483139242822507</v>
      </c>
      <c r="CU35" s="17">
        <v>0.312971573504852</v>
      </c>
      <c r="CV35" s="17">
        <v>0</v>
      </c>
      <c r="CW35" s="17">
        <v>39.5700048952529</v>
      </c>
      <c r="CX35" s="17">
        <v>1.97002701764248E-4</v>
      </c>
      <c r="CY35" s="17">
        <v>1.4926935410087201E-2</v>
      </c>
      <c r="CZ35" s="17">
        <v>1.4487227011028601</v>
      </c>
      <c r="DA35" s="17">
        <v>8.5777773442021203E-4</v>
      </c>
      <c r="DB35" s="17">
        <v>27.6121459919421</v>
      </c>
      <c r="DC35" s="17">
        <v>0.22326647510755501</v>
      </c>
      <c r="DD35" s="17">
        <v>2.8705918087269902E-4</v>
      </c>
      <c r="DE35" s="17">
        <v>5.5513402216747396</v>
      </c>
      <c r="DF35" s="5">
        <v>5.95974436305714E-6</v>
      </c>
      <c r="DG35" s="17">
        <v>60.685428392047903</v>
      </c>
      <c r="DH35" s="17">
        <v>40.4258975561347</v>
      </c>
      <c r="DI35" s="17">
        <v>0.99957528097081605</v>
      </c>
      <c r="DJ35" s="17">
        <v>0</v>
      </c>
      <c r="DK35" s="17">
        <v>0</v>
      </c>
      <c r="DL35" s="17">
        <v>4.5784695458435003</v>
      </c>
      <c r="DM35" s="17">
        <v>3.9491230654675502</v>
      </c>
      <c r="DN35" s="17">
        <v>2.7106091983663698E-4</v>
      </c>
      <c r="DO35" s="17">
        <v>345.72351250847402</v>
      </c>
      <c r="DP35" s="17">
        <v>2.48587759879717</v>
      </c>
      <c r="DQ35" s="17">
        <v>4.1774707399160196</v>
      </c>
      <c r="DS35" s="25">
        <f t="shared" ref="DS35:DS51" si="30">BL35/BZ35</f>
        <v>7.9999918888228848E-3</v>
      </c>
      <c r="DT35" s="94">
        <f t="shared" ref="DT35:DT51" si="31">BW35/DO35</f>
        <v>1.0270674445478902</v>
      </c>
      <c r="DU35" s="40">
        <f t="shared" ref="DU35:DU51" si="32">(AR35-B35)/(B35+1E-50)</f>
        <v>6.4743575677404387E-5</v>
      </c>
      <c r="DV35" s="40"/>
      <c r="DW35" s="40">
        <f t="shared" ref="DW35:DW51" si="33">(BZ35-D35)/(D35+1E-50)</f>
        <v>6.4475340150805955E-5</v>
      </c>
      <c r="DX35" s="40">
        <f t="shared" ref="DX35:DX51" si="34">(CR35-E35)/(E35+1E-50)</f>
        <v>6.4615479743146756E-5</v>
      </c>
      <c r="DY35" s="40">
        <f t="shared" ref="DY35:DY51" si="35">(CS35-F35)/(F35+1E-50)</f>
        <v>6.4605134679923378E-5</v>
      </c>
      <c r="DZ35" s="40">
        <f t="shared" ref="DZ35:DZ51" si="36">(DG35-G35)/(G35+1E-50)</f>
        <v>6.4054322835114917E-5</v>
      </c>
      <c r="EA35" s="40">
        <f t="shared" ref="EA35:EA51" si="37">(DO35-H35)/(H35+1E-50)</f>
        <v>6.4599688243333468E-5</v>
      </c>
      <c r="EB35" s="40">
        <f t="shared" ref="EB35:EB51" si="38">(AK35-I35)/(I35+1E-50)</f>
        <v>6.454447476149826E-5</v>
      </c>
      <c r="EC35" s="40">
        <f t="shared" ref="EC35:EC51" si="39">(AI35-J35)/(J35+1E-50)</f>
        <v>6.4002609286729659E-5</v>
      </c>
      <c r="ED35" s="40">
        <f t="shared" ref="ED35:ED51" si="40">(AN35-K35)/(K35+1E-50)</f>
        <v>6.4820861699720048E-5</v>
      </c>
      <c r="EE35" s="40">
        <f t="shared" ref="EE35:EE51" si="41">(AP35-L35)/(L35+1E-50)</f>
        <v>6.5016341701918594E-5</v>
      </c>
      <c r="EF35" s="40">
        <f t="shared" ref="EF35:EF51" si="42">(BF35-M35)/(M35+1E-50)</f>
        <v>6.4653443377054817E-5</v>
      </c>
      <c r="EG35" s="40">
        <f t="shared" ref="EG35:EG51" si="43">(BR35+BS35-N35)/(N35+1E-50)</f>
        <v>6.4098271214186263E-5</v>
      </c>
      <c r="EH35" s="40">
        <f t="shared" ref="EH35:EH51" si="44">(BT35-O35)/(O35+1E-50)</f>
        <v>6.8388798806110474E-5</v>
      </c>
      <c r="EI35" s="40">
        <f t="shared" ref="EI35:EI51" si="45">(BV35-P35)/(P35+1E-50)</f>
        <v>0.45326654456807214</v>
      </c>
      <c r="EJ35" s="40">
        <f t="shared" ref="EJ35:EJ51" si="46">(DM35-Q35)/(Q35+1E-50)</f>
        <v>6.4851935820925817E-5</v>
      </c>
      <c r="EK35" s="40">
        <f t="shared" ref="EK35:EK51" si="47">(DP35-R35)/(R35+1E-50)</f>
        <v>6.420386253725746E-5</v>
      </c>
      <c r="EL35" s="40">
        <f t="shared" ref="EL35:EL51" si="48">(CD35-S35)/(S35+1E-50)</f>
        <v>6.631336477830534E-5</v>
      </c>
      <c r="EM35" s="40">
        <f t="shared" ref="EM35:EM51" si="49">(CE35-T35)/(T35+1E-50)</f>
        <v>6.5642503719281068E-5</v>
      </c>
      <c r="EN35" s="40">
        <f t="shared" ref="EN35:EN51" si="50">(CF35-U35)/(U35+1E-50)</f>
        <v>6.4476652949565412E-5</v>
      </c>
      <c r="EO35" s="40">
        <f t="shared" ref="EO35:EO51" si="51">(CG35-V35)/(V35+1E-50)</f>
        <v>6.449274147734814E-5</v>
      </c>
      <c r="EP35" s="40">
        <f t="shared" ref="EP35:EP51" si="52">(CH35-W35)/(W35+1E-50)</f>
        <v>6.4606176786886058E-5</v>
      </c>
      <c r="EQ35" s="40">
        <f t="shared" ref="EQ35:EQ51" si="53">(SUM(AS35:AX35)-X35)/(X35+1E-50)</f>
        <v>6.4797333950071802E-5</v>
      </c>
      <c r="ER35" s="40">
        <f t="shared" ref="ER35:ER51" si="54">(SUM(AT35:AX35)-Y35)/(Y35+1E-50)</f>
        <v>6.4820406693234109E-5</v>
      </c>
      <c r="ES35" s="40">
        <f t="shared" ref="ES35:ES51" si="55">(BB35-Z35)/(Z35+1E-50)</f>
        <v>6.457927488924485E-5</v>
      </c>
      <c r="ET35" s="40">
        <f t="shared" ref="ET35:ET51" si="56">(BI35-AA35)/(AA35+1E-50)</f>
        <v>6.2893143199424279E-5</v>
      </c>
      <c r="EU35" s="40">
        <f t="shared" ref="EU35:EU51" si="57">(DI35-AB35)/(AB35+1E-50)</f>
        <v>6.4998799818326143E-5</v>
      </c>
      <c r="EV35" s="40">
        <f t="shared" ref="EV35:EV51" si="58">(AO35-AC35)/(AC35+1E-50)</f>
        <v>6.2713647047851572E-5</v>
      </c>
      <c r="EW35" s="40">
        <f t="shared" si="29"/>
        <v>0</v>
      </c>
    </row>
    <row r="36" spans="1:153" x14ac:dyDescent="0.3">
      <c r="A36" s="17" t="s">
        <v>203</v>
      </c>
      <c r="B36" s="17">
        <v>8925.7919308</v>
      </c>
      <c r="C36" s="17"/>
      <c r="D36" s="17">
        <v>885.61146713000005</v>
      </c>
      <c r="E36" s="17">
        <v>213.8709159</v>
      </c>
      <c r="F36" s="17">
        <v>181.04362501</v>
      </c>
      <c r="G36" s="17">
        <v>112.20517567</v>
      </c>
      <c r="H36" s="17">
        <v>807.94810674999997</v>
      </c>
      <c r="I36" s="17">
        <v>21.967613633999999</v>
      </c>
      <c r="J36" s="17">
        <v>12.369958662</v>
      </c>
      <c r="K36" s="17">
        <v>11.521776373</v>
      </c>
      <c r="L36" s="17">
        <v>9.2307915041000008</v>
      </c>
      <c r="M36" s="17">
        <v>63.983949754000001</v>
      </c>
      <c r="N36" s="17">
        <v>6.1342864230999998</v>
      </c>
      <c r="O36" s="17">
        <v>9.0836633212999995</v>
      </c>
      <c r="P36" s="17">
        <v>11.883820775</v>
      </c>
      <c r="Q36" s="17">
        <v>11.094147077000001</v>
      </c>
      <c r="R36" s="17">
        <v>6.6852169707</v>
      </c>
      <c r="S36" s="17">
        <v>0.3303538801</v>
      </c>
      <c r="T36" s="17">
        <v>9.9500500000000001E-5</v>
      </c>
      <c r="U36" s="17">
        <v>2.9370085300000001E-2</v>
      </c>
      <c r="V36" s="17">
        <v>2.1514431399999999E-2</v>
      </c>
      <c r="W36" s="17">
        <v>1.7687849938</v>
      </c>
      <c r="X36" s="17">
        <v>0.4233274608</v>
      </c>
      <c r="Y36" s="17">
        <v>0.4096056937</v>
      </c>
      <c r="Z36" s="17">
        <v>1.9870997171</v>
      </c>
      <c r="AA36" s="17">
        <v>0.52925930970000001</v>
      </c>
      <c r="AB36" s="17">
        <v>1.8121114662</v>
      </c>
      <c r="AC36" s="17">
        <v>9.7607490000000009E-3</v>
      </c>
      <c r="AF36" s="17" t="s">
        <v>203</v>
      </c>
      <c r="AG36" s="17">
        <v>0</v>
      </c>
      <c r="AH36" s="17">
        <v>2.4474680450150701</v>
      </c>
      <c r="AI36" s="17">
        <v>12.370311412634599</v>
      </c>
      <c r="AJ36" s="17">
        <v>21.968237404821501</v>
      </c>
      <c r="AK36" s="17">
        <v>21.968237404821501</v>
      </c>
      <c r="AL36" s="17">
        <v>7.7761680666568598</v>
      </c>
      <c r="AM36" s="17">
        <v>0</v>
      </c>
      <c r="AN36" s="17">
        <v>11.5221046839861</v>
      </c>
      <c r="AO36" s="17">
        <v>9.7610295312278907E-3</v>
      </c>
      <c r="AP36" s="17">
        <v>9.2310541268665407</v>
      </c>
      <c r="AQ36" s="17">
        <v>0.19095689928845799</v>
      </c>
      <c r="AR36" s="17">
        <v>8926.0469064457593</v>
      </c>
      <c r="AS36" s="17">
        <v>1.37221658839156E-2</v>
      </c>
      <c r="AT36" s="17">
        <v>0.31589680540352799</v>
      </c>
      <c r="AU36" s="17">
        <v>2.01158845657721E-2</v>
      </c>
      <c r="AV36" s="17">
        <v>4.6737321216179701E-4</v>
      </c>
      <c r="AW36" s="17">
        <v>7.1928785787573599E-2</v>
      </c>
      <c r="AX36" s="17">
        <v>1.2083710569949901E-3</v>
      </c>
      <c r="AY36" s="17">
        <v>103.185634495005</v>
      </c>
      <c r="AZ36" s="17">
        <v>3.5046346910313</v>
      </c>
      <c r="BA36" s="17">
        <v>26.4150450234741</v>
      </c>
      <c r="BB36" s="17">
        <v>1.9871558342998801</v>
      </c>
      <c r="BC36" s="17">
        <v>0</v>
      </c>
      <c r="BD36" s="17">
        <v>0</v>
      </c>
      <c r="BE36" s="17">
        <v>63.985771520961599</v>
      </c>
      <c r="BF36" s="17">
        <v>63.985771520961599</v>
      </c>
      <c r="BG36" s="17">
        <v>12.0768483054883</v>
      </c>
      <c r="BH36" s="17">
        <v>0</v>
      </c>
      <c r="BI36" s="17">
        <v>0.52927450418222799</v>
      </c>
      <c r="BJ36" s="17">
        <v>0</v>
      </c>
      <c r="BK36" s="17">
        <v>0</v>
      </c>
      <c r="BL36" s="17">
        <v>7.0850939272430598</v>
      </c>
      <c r="BM36" s="17">
        <v>4.7383021540115298</v>
      </c>
      <c r="BN36" s="17">
        <v>7.4451804712503998E-3</v>
      </c>
      <c r="BO36" s="17">
        <v>0</v>
      </c>
      <c r="BP36" s="17">
        <v>117.778162374644</v>
      </c>
      <c r="BQ36" s="17">
        <v>2.9016675678698801E-2</v>
      </c>
      <c r="BR36" s="17">
        <v>1.5949600990977499</v>
      </c>
      <c r="BS36" s="17">
        <v>4.5395022596272998</v>
      </c>
      <c r="BT36" s="17">
        <v>9.08394827171084</v>
      </c>
      <c r="BU36" s="17">
        <v>9.9975045396639501</v>
      </c>
      <c r="BV36" s="17">
        <v>16.2357899207271</v>
      </c>
      <c r="BW36" s="17">
        <v>794.15268683454894</v>
      </c>
      <c r="BX36" s="17">
        <v>797.07282432778197</v>
      </c>
      <c r="BY36" s="17">
        <v>81.478547410748604</v>
      </c>
      <c r="BZ36" s="17">
        <v>885.63646566577404</v>
      </c>
      <c r="CA36" s="5">
        <v>5.7075923296698097E-6</v>
      </c>
      <c r="CB36" s="17">
        <v>47.284366602019396</v>
      </c>
      <c r="CC36" s="17">
        <v>0</v>
      </c>
      <c r="CD36" s="17">
        <v>0.330363032960862</v>
      </c>
      <c r="CE36" s="5">
        <v>9.9503512958304995E-5</v>
      </c>
      <c r="CF36" s="17">
        <v>2.93708785262542E-2</v>
      </c>
      <c r="CG36" s="17">
        <v>2.1515072341672301E-2</v>
      </c>
      <c r="CH36" s="17">
        <v>1.7688346171473299</v>
      </c>
      <c r="CI36" s="17">
        <v>2.4640060502433301E-4</v>
      </c>
      <c r="CJ36" s="17">
        <v>186.132746856317</v>
      </c>
      <c r="CK36" s="17">
        <v>2.5261441969939898E-3</v>
      </c>
      <c r="CL36" s="17">
        <v>1.5400500433869601E-3</v>
      </c>
      <c r="CM36" s="17">
        <v>12.7127512692559</v>
      </c>
      <c r="CN36" s="17">
        <v>1.4552645212057001E-3</v>
      </c>
      <c r="CO36" s="17">
        <v>0</v>
      </c>
      <c r="CP36" s="17">
        <v>0</v>
      </c>
      <c r="CQ36" s="17">
        <v>1.7612503238038499</v>
      </c>
      <c r="CR36" s="17">
        <v>213.877022536265</v>
      </c>
      <c r="CS36" s="17">
        <v>181.04879188783099</v>
      </c>
      <c r="CT36" s="17">
        <v>32.828230648434399</v>
      </c>
      <c r="CU36" s="17">
        <v>0.69843172858898595</v>
      </c>
      <c r="CV36" s="17">
        <v>0</v>
      </c>
      <c r="CW36" s="17">
        <v>88.338657094308203</v>
      </c>
      <c r="CX36" s="17">
        <v>1.2604633144838099E-3</v>
      </c>
      <c r="CY36" s="17">
        <v>8.71588892558849E-2</v>
      </c>
      <c r="CZ36" s="17">
        <v>3.2359962831175499</v>
      </c>
      <c r="DA36" s="17">
        <v>5.4390491767390301E-3</v>
      </c>
      <c r="DB36" s="17">
        <v>61.8039257240805</v>
      </c>
      <c r="DC36" s="17">
        <v>0.51749102112447798</v>
      </c>
      <c r="DD36" s="17">
        <v>1.7523530378147701E-3</v>
      </c>
      <c r="DE36" s="17">
        <v>12.396362719290901</v>
      </c>
      <c r="DF36" s="5">
        <v>3.8131233437942599E-5</v>
      </c>
      <c r="DG36" s="17">
        <v>112.208364218367</v>
      </c>
      <c r="DH36" s="17">
        <v>94.231843732964506</v>
      </c>
      <c r="DI36" s="17">
        <v>1.81216297960752</v>
      </c>
      <c r="DJ36" s="17">
        <v>0</v>
      </c>
      <c r="DK36" s="17">
        <v>0</v>
      </c>
      <c r="DL36" s="17">
        <v>10.855954998915299</v>
      </c>
      <c r="DM36" s="17">
        <v>11.0944652018974</v>
      </c>
      <c r="DN36" s="17">
        <v>1.7397412827003501E-3</v>
      </c>
      <c r="DO36" s="17">
        <v>807.97109619978198</v>
      </c>
      <c r="DP36" s="17">
        <v>6.6854077085782704</v>
      </c>
      <c r="DQ36" s="17">
        <v>9.9767851550913509</v>
      </c>
      <c r="DS36" s="25">
        <f t="shared" si="30"/>
        <v>8.0000024862536181E-3</v>
      </c>
      <c r="DT36" s="94">
        <f t="shared" si="31"/>
        <v>0.9828973964164972</v>
      </c>
      <c r="DU36" s="40">
        <f t="shared" si="32"/>
        <v>2.8566165079360799E-5</v>
      </c>
      <c r="DV36" s="40"/>
      <c r="DW36" s="40">
        <f t="shared" si="33"/>
        <v>2.8227430088503178E-5</v>
      </c>
      <c r="DX36" s="40">
        <f t="shared" si="34"/>
        <v>2.8552906501123782E-5</v>
      </c>
      <c r="DY36" s="40">
        <f t="shared" si="35"/>
        <v>2.8539407729502022E-5</v>
      </c>
      <c r="DZ36" s="40">
        <f t="shared" si="36"/>
        <v>2.8417123790885551E-5</v>
      </c>
      <c r="EA36" s="40">
        <f t="shared" si="37"/>
        <v>2.8454116780461026E-5</v>
      </c>
      <c r="EB36" s="40">
        <f t="shared" si="38"/>
        <v>2.8395019681898826E-5</v>
      </c>
      <c r="EC36" s="40">
        <f t="shared" si="39"/>
        <v>2.851671895096223E-5</v>
      </c>
      <c r="ED36" s="40">
        <f t="shared" si="40"/>
        <v>2.8494823668847898E-5</v>
      </c>
      <c r="EE36" s="40">
        <f t="shared" si="41"/>
        <v>2.8450731058461157E-5</v>
      </c>
      <c r="EF36" s="40">
        <f t="shared" si="42"/>
        <v>2.8472249190649101E-5</v>
      </c>
      <c r="EG36" s="40">
        <f t="shared" si="43"/>
        <v>2.8680699418826044E-5</v>
      </c>
      <c r="EH36" s="40">
        <f t="shared" si="44"/>
        <v>3.1369547809224934E-5</v>
      </c>
      <c r="EI36" s="40">
        <f t="shared" si="45"/>
        <v>0.36620959101658113</v>
      </c>
      <c r="EJ36" s="40">
        <f t="shared" si="46"/>
        <v>2.8675020728601628E-5</v>
      </c>
      <c r="EK36" s="40">
        <f t="shared" si="47"/>
        <v>2.8531292119068699E-5</v>
      </c>
      <c r="EL36" s="40">
        <f t="shared" si="48"/>
        <v>2.7706230843223154E-5</v>
      </c>
      <c r="EM36" s="40">
        <f t="shared" si="49"/>
        <v>3.0280835824895083E-5</v>
      </c>
      <c r="EN36" s="40">
        <f t="shared" si="50"/>
        <v>2.7007965625429661E-5</v>
      </c>
      <c r="EO36" s="40">
        <f t="shared" si="51"/>
        <v>2.9791243857939148E-5</v>
      </c>
      <c r="EP36" s="40">
        <f t="shared" si="52"/>
        <v>2.8055047676163312E-5</v>
      </c>
      <c r="EQ36" s="40">
        <f t="shared" si="53"/>
        <v>2.8169941830835975E-5</v>
      </c>
      <c r="ER36" s="40">
        <f t="shared" si="54"/>
        <v>2.8140053245846373E-5</v>
      </c>
      <c r="ES36" s="40">
        <f t="shared" si="55"/>
        <v>2.8240756816158839E-5</v>
      </c>
      <c r="ET36" s="40">
        <f t="shared" si="56"/>
        <v>2.8708955987167446E-5</v>
      </c>
      <c r="EU36" s="40">
        <f t="shared" si="57"/>
        <v>2.8427284127339004E-5</v>
      </c>
      <c r="EV36" s="40">
        <f t="shared" si="58"/>
        <v>2.8740748060407468E-5</v>
      </c>
      <c r="EW36" s="40">
        <f t="shared" si="29"/>
        <v>0</v>
      </c>
    </row>
    <row r="37" spans="1:153" x14ac:dyDescent="0.3">
      <c r="A37" s="17" t="s">
        <v>204</v>
      </c>
      <c r="B37" s="17">
        <v>6928.6575541000002</v>
      </c>
      <c r="C37" s="17"/>
      <c r="D37" s="17">
        <v>2881.5464213</v>
      </c>
      <c r="E37" s="17">
        <v>247.90189029000001</v>
      </c>
      <c r="F37" s="17">
        <v>229.09072133000001</v>
      </c>
      <c r="G37" s="17">
        <v>282.86017837999998</v>
      </c>
      <c r="H37" s="17">
        <v>1502.7724711000001</v>
      </c>
      <c r="I37" s="17">
        <v>60.910944163000003</v>
      </c>
      <c r="J37" s="17">
        <v>34.812420435999996</v>
      </c>
      <c r="K37" s="17">
        <v>25.331848262000001</v>
      </c>
      <c r="L37" s="17">
        <v>24.316987933</v>
      </c>
      <c r="M37" s="17">
        <v>175.84193465999999</v>
      </c>
      <c r="N37" s="17">
        <v>2.9072780648999998</v>
      </c>
      <c r="O37" s="17">
        <v>25.642145121999999</v>
      </c>
      <c r="P37" s="17">
        <v>11.942834926</v>
      </c>
      <c r="Q37" s="17">
        <v>12.847079191000001</v>
      </c>
      <c r="R37" s="17">
        <v>8.4642271301999994</v>
      </c>
      <c r="S37" s="17">
        <v>0.15328971799999999</v>
      </c>
      <c r="T37" s="17">
        <v>2.9539600000000001E-5</v>
      </c>
      <c r="U37" s="17">
        <v>1.36031261E-2</v>
      </c>
      <c r="V37" s="17">
        <v>9.9687078000000005E-3</v>
      </c>
      <c r="W37" s="17">
        <v>3.2663908366999999</v>
      </c>
      <c r="X37" s="17">
        <v>0.1060849707</v>
      </c>
      <c r="Y37" s="17">
        <v>0.1028197771</v>
      </c>
      <c r="Z37" s="17">
        <v>2.9986313327</v>
      </c>
      <c r="AA37" s="17">
        <v>0.25083667729999998</v>
      </c>
      <c r="AB37" s="17">
        <v>4.5115427613000003</v>
      </c>
      <c r="AC37" s="17">
        <v>4.5257889000000001E-3</v>
      </c>
      <c r="AF37" s="17" t="s">
        <v>204</v>
      </c>
      <c r="AG37" s="17">
        <v>0</v>
      </c>
      <c r="AH37" s="17">
        <v>4.60492049548869</v>
      </c>
      <c r="AI37" s="17">
        <v>34.814666743642697</v>
      </c>
      <c r="AJ37" s="17">
        <v>60.914882490430699</v>
      </c>
      <c r="AK37" s="17">
        <v>60.914882490430699</v>
      </c>
      <c r="AL37" s="17">
        <v>14.345933179292899</v>
      </c>
      <c r="AM37" s="17">
        <v>0</v>
      </c>
      <c r="AN37" s="17">
        <v>25.333480577966199</v>
      </c>
      <c r="AO37" s="17">
        <v>4.5260757430391598E-3</v>
      </c>
      <c r="AP37" s="17">
        <v>24.318558422327399</v>
      </c>
      <c r="AQ37" s="17">
        <v>5.8590130371721803E-2</v>
      </c>
      <c r="AR37" s="17">
        <v>6929.1045265519097</v>
      </c>
      <c r="AS37" s="17">
        <v>3.2654063956194098E-3</v>
      </c>
      <c r="AT37" s="17">
        <v>7.9299649244972001E-2</v>
      </c>
      <c r="AU37" s="17">
        <v>5.0497018975291597E-3</v>
      </c>
      <c r="AV37" s="17">
        <v>1.17325513695552E-4</v>
      </c>
      <c r="AW37" s="17">
        <v>1.8056316622949001E-2</v>
      </c>
      <c r="AX37" s="17">
        <v>3.0333841063399399E-4</v>
      </c>
      <c r="AY37" s="17">
        <v>193.50351290859101</v>
      </c>
      <c r="AZ37" s="17">
        <v>6.51319052666034</v>
      </c>
      <c r="BA37" s="17">
        <v>49.318024208515403</v>
      </c>
      <c r="BB37" s="17">
        <v>2.9988227988799201</v>
      </c>
      <c r="BC37" s="17">
        <v>0</v>
      </c>
      <c r="BD37" s="17">
        <v>0</v>
      </c>
      <c r="BE37" s="17">
        <v>175.853339460961</v>
      </c>
      <c r="BF37" s="17">
        <v>175.853339460961</v>
      </c>
      <c r="BG37" s="17">
        <v>22.6908215759637</v>
      </c>
      <c r="BH37" s="17">
        <v>0</v>
      </c>
      <c r="BI37" s="17">
        <v>0.25085289221863699</v>
      </c>
      <c r="BJ37" s="17">
        <v>0</v>
      </c>
      <c r="BK37" s="17">
        <v>0</v>
      </c>
      <c r="BL37" s="17">
        <v>23.053854537129599</v>
      </c>
      <c r="BM37" s="17">
        <v>8.5205446467937005</v>
      </c>
      <c r="BN37" s="17">
        <v>2.2843581200385501E-3</v>
      </c>
      <c r="BO37" s="17">
        <v>0</v>
      </c>
      <c r="BP37" s="17">
        <v>219.86642672349501</v>
      </c>
      <c r="BQ37" s="17">
        <v>8.4813177905445503E-3</v>
      </c>
      <c r="BR37" s="17">
        <v>0.75594095327854804</v>
      </c>
      <c r="BS37" s="17">
        <v>2.15152442963673</v>
      </c>
      <c r="BT37" s="17">
        <v>25.6438738055495</v>
      </c>
      <c r="BU37" s="17">
        <v>18.7845808563433</v>
      </c>
      <c r="BV37" s="17">
        <v>20.131213148215998</v>
      </c>
      <c r="BW37" s="17">
        <v>1554.89603193064</v>
      </c>
      <c r="BX37" s="17">
        <v>2593.5587340438801</v>
      </c>
      <c r="BY37" s="17">
        <v>265.11936272127502</v>
      </c>
      <c r="BZ37" s="17">
        <v>2881.7319513022799</v>
      </c>
      <c r="CA37" s="5">
        <v>1.66829257968595E-6</v>
      </c>
      <c r="CB37" s="17">
        <v>88.574662612356903</v>
      </c>
      <c r="CC37" s="17">
        <v>0</v>
      </c>
      <c r="CD37" s="17">
        <v>0.15329939269335299</v>
      </c>
      <c r="CE37" s="5">
        <v>2.9541394615660499E-5</v>
      </c>
      <c r="CF37" s="17">
        <v>1.3604004083691799E-2</v>
      </c>
      <c r="CG37" s="17">
        <v>9.9693511171282598E-3</v>
      </c>
      <c r="CH37" s="17">
        <v>3.2666008676743998</v>
      </c>
      <c r="CI37" s="5">
        <v>6.1854079272584896E-5</v>
      </c>
      <c r="CJ37" s="17">
        <v>341.13069696493301</v>
      </c>
      <c r="CK37" s="17">
        <v>6.4533934198647395E-4</v>
      </c>
      <c r="CL37" s="17">
        <v>3.8659986682539901E-4</v>
      </c>
      <c r="CM37" s="17">
        <v>15.9012610886423</v>
      </c>
      <c r="CN37" s="17">
        <v>3.6904953022481602E-4</v>
      </c>
      <c r="CO37" s="17">
        <v>0</v>
      </c>
      <c r="CP37" s="17">
        <v>0</v>
      </c>
      <c r="CQ37" s="17">
        <v>2.2357751076131098</v>
      </c>
      <c r="CR37" s="17">
        <v>247.91785722435901</v>
      </c>
      <c r="CS37" s="17">
        <v>229.10547558742701</v>
      </c>
      <c r="CT37" s="17">
        <v>18.8123816369318</v>
      </c>
      <c r="CU37" s="17">
        <v>0.88648651450365701</v>
      </c>
      <c r="CV37" s="17">
        <v>0</v>
      </c>
      <c r="CW37" s="17">
        <v>112.071291569856</v>
      </c>
      <c r="CX37" s="17">
        <v>3.1641404978918303E-4</v>
      </c>
      <c r="CY37" s="17">
        <v>2.63152172646152E-2</v>
      </c>
      <c r="CZ37" s="17">
        <v>4.1026011617255502</v>
      </c>
      <c r="DA37" s="17">
        <v>1.3915024247579E-3</v>
      </c>
      <c r="DB37" s="17">
        <v>78.156319744704703</v>
      </c>
      <c r="DC37" s="17">
        <v>0.97366178381113699</v>
      </c>
      <c r="DD37" s="17">
        <v>4.84696905842799E-4</v>
      </c>
      <c r="DE37" s="17">
        <v>15.7217601547644</v>
      </c>
      <c r="DF37" s="5">
        <v>9.5721540931122097E-6</v>
      </c>
      <c r="DG37" s="17">
        <v>282.87828389472901</v>
      </c>
      <c r="DH37" s="17">
        <v>175.943658016456</v>
      </c>
      <c r="DI37" s="17">
        <v>4.5118330400406297</v>
      </c>
      <c r="DJ37" s="17">
        <v>0</v>
      </c>
      <c r="DK37" s="17">
        <v>0</v>
      </c>
      <c r="DL37" s="17">
        <v>19.784140690875599</v>
      </c>
      <c r="DM37" s="17">
        <v>12.847908286843399</v>
      </c>
      <c r="DN37" s="17">
        <v>5.0851013157264297E-4</v>
      </c>
      <c r="DO37" s="17">
        <v>1502.8693467517601</v>
      </c>
      <c r="DP37" s="17">
        <v>8.4647720381439804</v>
      </c>
      <c r="DQ37" s="17">
        <v>17.992135969907</v>
      </c>
      <c r="DS37" s="25">
        <f t="shared" si="30"/>
        <v>7.9999996275543113E-3</v>
      </c>
      <c r="DT37" s="94">
        <f t="shared" si="31"/>
        <v>1.0346182356379336</v>
      </c>
      <c r="DU37" s="40">
        <f t="shared" si="32"/>
        <v>6.4510686005107284E-5</v>
      </c>
      <c r="DV37" s="40"/>
      <c r="DW37" s="40">
        <f t="shared" si="33"/>
        <v>6.4385567731421853E-5</v>
      </c>
      <c r="DX37" s="40">
        <f t="shared" si="34"/>
        <v>6.4408279986575534E-5</v>
      </c>
      <c r="DY37" s="40">
        <f t="shared" si="35"/>
        <v>6.4403557426262429E-5</v>
      </c>
      <c r="DZ37" s="40">
        <f t="shared" si="36"/>
        <v>6.4008708587838512E-5</v>
      </c>
      <c r="EA37" s="40">
        <f t="shared" si="37"/>
        <v>6.446461698163146E-5</v>
      </c>
      <c r="EB37" s="40">
        <f t="shared" si="38"/>
        <v>6.4657139776992309E-5</v>
      </c>
      <c r="EC37" s="40">
        <f t="shared" si="39"/>
        <v>6.4526040262837821E-5</v>
      </c>
      <c r="ED37" s="40">
        <f t="shared" si="40"/>
        <v>6.4437302375862081E-5</v>
      </c>
      <c r="EE37" s="40">
        <f t="shared" si="41"/>
        <v>6.4584040248991643E-5</v>
      </c>
      <c r="EF37" s="40">
        <f t="shared" si="42"/>
        <v>6.4858254562854162E-5</v>
      </c>
      <c r="EG37" s="40">
        <f t="shared" si="43"/>
        <v>6.4430718732950493E-5</v>
      </c>
      <c r="EH37" s="40">
        <f t="shared" si="44"/>
        <v>6.7415715076748863E-5</v>
      </c>
      <c r="EI37" s="40">
        <f t="shared" si="45"/>
        <v>0.68563103090285471</v>
      </c>
      <c r="EJ37" s="40">
        <f t="shared" si="46"/>
        <v>6.4535746302501288E-5</v>
      </c>
      <c r="EK37" s="40">
        <f t="shared" si="47"/>
        <v>6.437775541688616E-5</v>
      </c>
      <c r="EL37" s="40">
        <f t="shared" si="48"/>
        <v>6.3113778792398819E-5</v>
      </c>
      <c r="EM37" s="40">
        <f t="shared" si="49"/>
        <v>6.0752876156002327E-5</v>
      </c>
      <c r="EN37" s="40">
        <f t="shared" si="50"/>
        <v>6.4542788572673272E-5</v>
      </c>
      <c r="EO37" s="40">
        <f t="shared" si="51"/>
        <v>6.4533652823010914E-5</v>
      </c>
      <c r="EP37" s="40">
        <f t="shared" si="52"/>
        <v>6.4300625644715984E-5</v>
      </c>
      <c r="EQ37" s="40">
        <f t="shared" si="53"/>
        <v>6.3792122055232283E-5</v>
      </c>
      <c r="ER37" s="40">
        <f t="shared" si="54"/>
        <v>6.3748336794604982E-5</v>
      </c>
      <c r="ES37" s="40">
        <f t="shared" si="55"/>
        <v>6.3851190318769231E-5</v>
      </c>
      <c r="ET37" s="40">
        <f t="shared" si="56"/>
        <v>6.4643332113753E-5</v>
      </c>
      <c r="EU37" s="40">
        <f t="shared" si="57"/>
        <v>6.4341347514065131E-5</v>
      </c>
      <c r="EV37" s="40">
        <f t="shared" si="58"/>
        <v>6.3379677112137997E-5</v>
      </c>
      <c r="EW37" s="40">
        <f t="shared" si="29"/>
        <v>0</v>
      </c>
    </row>
    <row r="38" spans="1:153" x14ac:dyDescent="0.3">
      <c r="A38" s="17" t="s">
        <v>205</v>
      </c>
      <c r="B38" s="17">
        <v>5224.6138339999998</v>
      </c>
      <c r="C38" s="17"/>
      <c r="D38" s="17">
        <v>756.04694709</v>
      </c>
      <c r="E38" s="17">
        <v>125.15974555</v>
      </c>
      <c r="F38" s="17">
        <v>107.35988463</v>
      </c>
      <c r="G38" s="17">
        <v>91.623073110999997</v>
      </c>
      <c r="H38" s="17">
        <v>625.09399011000005</v>
      </c>
      <c r="I38" s="17">
        <v>16.806899258000001</v>
      </c>
      <c r="J38" s="17">
        <v>9.5142725667000008</v>
      </c>
      <c r="K38" s="17">
        <v>8.1668737767999993</v>
      </c>
      <c r="L38" s="17">
        <v>6.9370611464999996</v>
      </c>
      <c r="M38" s="17">
        <v>48.798742361000002</v>
      </c>
      <c r="N38" s="17">
        <v>3.3101906364999998</v>
      </c>
      <c r="O38" s="17">
        <v>6.9943064804999997</v>
      </c>
      <c r="P38" s="17">
        <v>7.2977085464</v>
      </c>
      <c r="Q38" s="17">
        <v>6.7326266352999999</v>
      </c>
      <c r="R38" s="17">
        <v>4.1278213655</v>
      </c>
      <c r="S38" s="17">
        <v>0.18798130399999999</v>
      </c>
      <c r="T38" s="17">
        <v>7.6956E-5</v>
      </c>
      <c r="U38" s="17">
        <v>1.6748549200000001E-2</v>
      </c>
      <c r="V38" s="17">
        <v>1.22636601E-2</v>
      </c>
      <c r="W38" s="17">
        <v>1.2147056988</v>
      </c>
      <c r="X38" s="17">
        <v>0.28544949079999998</v>
      </c>
      <c r="Y38" s="17">
        <v>0.27533244769999998</v>
      </c>
      <c r="Z38" s="17">
        <v>1.2742438056000001</v>
      </c>
      <c r="AA38" s="17">
        <v>0.28571450390000003</v>
      </c>
      <c r="AB38" s="17">
        <v>1.3361388540000001</v>
      </c>
      <c r="AC38" s="17">
        <v>5.5598443999999997E-3</v>
      </c>
      <c r="AF38" s="17" t="s">
        <v>205</v>
      </c>
      <c r="AG38" s="17">
        <v>0</v>
      </c>
      <c r="AH38" s="17">
        <v>1.8933188760089801</v>
      </c>
      <c r="AI38" s="17">
        <v>9.5145811786491805</v>
      </c>
      <c r="AJ38" s="17">
        <v>16.8074643257692</v>
      </c>
      <c r="AK38" s="17">
        <v>16.8074643257692</v>
      </c>
      <c r="AL38" s="17">
        <v>6.0135414661370001</v>
      </c>
      <c r="AM38" s="17">
        <v>0</v>
      </c>
      <c r="AN38" s="17">
        <v>8.1671463935369104</v>
      </c>
      <c r="AO38" s="17">
        <v>5.5600240282673904E-3</v>
      </c>
      <c r="AP38" s="17">
        <v>6.9372925187274204</v>
      </c>
      <c r="AQ38" s="17">
        <v>0.15076562478505501</v>
      </c>
      <c r="AR38" s="17">
        <v>5224.7881322111798</v>
      </c>
      <c r="AS38" s="17">
        <v>1.01173724850113E-2</v>
      </c>
      <c r="AT38" s="17">
        <v>0.21234346019356501</v>
      </c>
      <c r="AU38" s="17">
        <v>1.3521743300372001E-2</v>
      </c>
      <c r="AV38" s="17">
        <v>3.1416397177499598E-4</v>
      </c>
      <c r="AW38" s="17">
        <v>4.8349996179610499E-2</v>
      </c>
      <c r="AX38" s="17">
        <v>8.1225877220820401E-4</v>
      </c>
      <c r="AY38" s="17">
        <v>79.826897237310703</v>
      </c>
      <c r="AZ38" s="17">
        <v>2.7119416628002102</v>
      </c>
      <c r="BA38" s="17">
        <v>20.436897652465099</v>
      </c>
      <c r="BB38" s="17">
        <v>1.2742858587921599</v>
      </c>
      <c r="BC38" s="17">
        <v>0</v>
      </c>
      <c r="BD38" s="17">
        <v>0</v>
      </c>
      <c r="BE38" s="17">
        <v>48.800376966503599</v>
      </c>
      <c r="BF38" s="17">
        <v>48.800376966503599</v>
      </c>
      <c r="BG38" s="17">
        <v>9.3422236935512704</v>
      </c>
      <c r="BH38" s="17">
        <v>0</v>
      </c>
      <c r="BI38" s="17">
        <v>0.28572437188156202</v>
      </c>
      <c r="BJ38" s="17">
        <v>0</v>
      </c>
      <c r="BK38" s="17">
        <v>0</v>
      </c>
      <c r="BL38" s="17">
        <v>6.0485731548250801</v>
      </c>
      <c r="BM38" s="17">
        <v>3.6693288690627499</v>
      </c>
      <c r="BN38" s="17">
        <v>5.8781027751369803E-3</v>
      </c>
      <c r="BO38" s="17">
        <v>0</v>
      </c>
      <c r="BP38" s="17">
        <v>91.103236836561706</v>
      </c>
      <c r="BQ38" s="17">
        <v>2.2129000605694199E-2</v>
      </c>
      <c r="BR38" s="17">
        <v>0.86067803072140703</v>
      </c>
      <c r="BS38" s="17">
        <v>2.4496229355644101</v>
      </c>
      <c r="BT38" s="17">
        <v>6.9945612005580502</v>
      </c>
      <c r="BU38" s="17">
        <v>7.7337170700170601</v>
      </c>
      <c r="BV38" s="17">
        <v>10.664290967740101</v>
      </c>
      <c r="BW38" s="17">
        <v>610.87131991820797</v>
      </c>
      <c r="BX38" s="17">
        <v>680.46487529643798</v>
      </c>
      <c r="BY38" s="17">
        <v>69.558614916472294</v>
      </c>
      <c r="BZ38" s="17">
        <v>756.07206336773595</v>
      </c>
      <c r="CA38" s="5">
        <v>4.3527757164779498E-6</v>
      </c>
      <c r="CB38" s="17">
        <v>36.581141029547403</v>
      </c>
      <c r="CC38" s="17">
        <v>0</v>
      </c>
      <c r="CD38" s="17">
        <v>0.187987573195213</v>
      </c>
      <c r="CE38" s="5">
        <v>7.6958758298340397E-5</v>
      </c>
      <c r="CF38" s="17">
        <v>1.6749132649856401E-2</v>
      </c>
      <c r="CG38" s="17">
        <v>1.22640870359628E-2</v>
      </c>
      <c r="CH38" s="17">
        <v>1.21474583184245</v>
      </c>
      <c r="CI38" s="17">
        <v>1.6562843616980001E-4</v>
      </c>
      <c r="CJ38" s="17">
        <v>144.07064616474801</v>
      </c>
      <c r="CK38" s="17">
        <v>1.71398598890854E-3</v>
      </c>
      <c r="CL38" s="17">
        <v>1.0352086431115999E-3</v>
      </c>
      <c r="CM38" s="17">
        <v>7.5562224556182001</v>
      </c>
      <c r="CN38" s="17">
        <v>9.835294547461649E-4</v>
      </c>
      <c r="CO38" s="17">
        <v>0</v>
      </c>
      <c r="CP38" s="17">
        <v>0</v>
      </c>
      <c r="CQ38" s="17">
        <v>1.04334062897865</v>
      </c>
      <c r="CR38" s="17">
        <v>125.16391170165799</v>
      </c>
      <c r="CS38" s="17">
        <v>107.36345142619</v>
      </c>
      <c r="CT38" s="17">
        <v>17.800460275467501</v>
      </c>
      <c r="CU38" s="17">
        <v>0.41375071402194602</v>
      </c>
      <c r="CV38" s="17">
        <v>0</v>
      </c>
      <c r="CW38" s="17">
        <v>52.351703371418097</v>
      </c>
      <c r="CX38" s="17">
        <v>8.4727317404851199E-4</v>
      </c>
      <c r="CY38" s="17">
        <v>6.4896679395492596E-2</v>
      </c>
      <c r="CZ38" s="17">
        <v>1.91737102388156</v>
      </c>
      <c r="DA38" s="17">
        <v>3.69325707400916E-3</v>
      </c>
      <c r="DB38" s="17">
        <v>36.661863877819798</v>
      </c>
      <c r="DC38" s="17">
        <v>0.400322457176289</v>
      </c>
      <c r="DD38" s="17">
        <v>1.2416429094649899E-3</v>
      </c>
      <c r="DE38" s="17">
        <v>7.3445965177995598</v>
      </c>
      <c r="DF38" s="5">
        <v>2.5631576581402901E-5</v>
      </c>
      <c r="DG38" s="17">
        <v>91.626108844392206</v>
      </c>
      <c r="DH38" s="17">
        <v>72.8945318950786</v>
      </c>
      <c r="DI38" s="17">
        <v>1.3361831210894599</v>
      </c>
      <c r="DJ38" s="17">
        <v>0</v>
      </c>
      <c r="DK38" s="17">
        <v>0</v>
      </c>
      <c r="DL38" s="17">
        <v>8.4023372981064206</v>
      </c>
      <c r="DM38" s="17">
        <v>6.7328500585505902</v>
      </c>
      <c r="DN38" s="17">
        <v>1.326789745275E-3</v>
      </c>
      <c r="DO38" s="17">
        <v>625.11472905746905</v>
      </c>
      <c r="DP38" s="17">
        <v>4.1279592979959396</v>
      </c>
      <c r="DQ38" s="17">
        <v>7.7245147496104396</v>
      </c>
      <c r="DS38" s="25">
        <f t="shared" si="30"/>
        <v>7.9999955664056769E-3</v>
      </c>
      <c r="DT38" s="94">
        <f t="shared" si="31"/>
        <v>0.97721472798963338</v>
      </c>
      <c r="DU38" s="40">
        <f t="shared" si="32"/>
        <v>3.3360974938617866E-5</v>
      </c>
      <c r="DV38" s="40"/>
      <c r="DW38" s="40">
        <f t="shared" si="33"/>
        <v>3.3220526625520485E-5</v>
      </c>
      <c r="DX38" s="40">
        <f t="shared" si="34"/>
        <v>3.3286674079514618E-5</v>
      </c>
      <c r="DY38" s="40">
        <f t="shared" si="35"/>
        <v>3.3222802001816312E-5</v>
      </c>
      <c r="DZ38" s="40">
        <f t="shared" si="36"/>
        <v>3.3132848409614068E-5</v>
      </c>
      <c r="EA38" s="40">
        <f t="shared" si="37"/>
        <v>3.3177326605474881E-5</v>
      </c>
      <c r="EB38" s="40">
        <f t="shared" si="38"/>
        <v>3.3621179048194174E-5</v>
      </c>
      <c r="EC38" s="40">
        <f t="shared" si="39"/>
        <v>3.2436736178853262E-5</v>
      </c>
      <c r="ED38" s="40">
        <f t="shared" si="40"/>
        <v>3.3380794703302624E-5</v>
      </c>
      <c r="EE38" s="40">
        <f t="shared" si="41"/>
        <v>3.335306155366557E-5</v>
      </c>
      <c r="EF38" s="40">
        <f t="shared" si="42"/>
        <v>3.349687767574742E-5</v>
      </c>
      <c r="EG38" s="40">
        <f t="shared" si="43"/>
        <v>3.33303419449745E-5</v>
      </c>
      <c r="EH38" s="40">
        <f t="shared" si="44"/>
        <v>3.6418200826722395E-5</v>
      </c>
      <c r="EI38" s="40">
        <f t="shared" si="45"/>
        <v>0.46132048161896716</v>
      </c>
      <c r="EJ38" s="40">
        <f t="shared" si="46"/>
        <v>3.3185153832648268E-5</v>
      </c>
      <c r="EK38" s="40">
        <f t="shared" si="47"/>
        <v>3.3415325840516919E-5</v>
      </c>
      <c r="EL38" s="40">
        <f t="shared" si="48"/>
        <v>3.3350099608924994E-5</v>
      </c>
      <c r="EM38" s="40">
        <f t="shared" si="49"/>
        <v>3.5842537818980641E-5</v>
      </c>
      <c r="EN38" s="40">
        <f t="shared" si="50"/>
        <v>3.4835844551871703E-5</v>
      </c>
      <c r="EO38" s="40">
        <f t="shared" si="51"/>
        <v>3.4813094893250579E-5</v>
      </c>
      <c r="EP38" s="40">
        <f t="shared" si="52"/>
        <v>3.3039313547003933E-5</v>
      </c>
      <c r="EQ38" s="40">
        <f t="shared" si="53"/>
        <v>3.3295216310905886E-5</v>
      </c>
      <c r="ER38" s="40">
        <f t="shared" si="54"/>
        <v>3.3322325818838513E-5</v>
      </c>
      <c r="ES38" s="40">
        <f t="shared" si="55"/>
        <v>3.3002469366593444E-5</v>
      </c>
      <c r="ET38" s="40">
        <f t="shared" si="56"/>
        <v>3.4537909092108522E-5</v>
      </c>
      <c r="EU38" s="40">
        <f t="shared" si="57"/>
        <v>3.3130605645732658E-5</v>
      </c>
      <c r="EV38" s="40">
        <f t="shared" si="58"/>
        <v>3.2308146499692338E-5</v>
      </c>
      <c r="EW38" s="40">
        <f t="shared" si="29"/>
        <v>0</v>
      </c>
    </row>
    <row r="39" spans="1:153" x14ac:dyDescent="0.3">
      <c r="A39" s="17" t="s">
        <v>206</v>
      </c>
      <c r="B39" s="17">
        <v>7372.1710608000003</v>
      </c>
      <c r="C39" s="17"/>
      <c r="D39" s="17">
        <v>1259.3101105000001</v>
      </c>
      <c r="E39" s="17">
        <v>168.78333519</v>
      </c>
      <c r="F39" s="17">
        <v>144.71681172999999</v>
      </c>
      <c r="G39" s="17">
        <v>149.27865112000001</v>
      </c>
      <c r="H39" s="17">
        <v>853.70560893000004</v>
      </c>
      <c r="I39" s="17">
        <v>21.168584466999999</v>
      </c>
      <c r="J39" s="17">
        <v>11.973047574000001</v>
      </c>
      <c r="K39" s="17">
        <v>10.419594524000001</v>
      </c>
      <c r="L39" s="17">
        <v>8.7630931009000008</v>
      </c>
      <c r="M39" s="17">
        <v>61.494505056999998</v>
      </c>
      <c r="N39" s="17">
        <v>4.4549273724000003</v>
      </c>
      <c r="O39" s="17">
        <v>8.8002784506000005</v>
      </c>
      <c r="P39" s="17">
        <v>9.3253783670000008</v>
      </c>
      <c r="Q39" s="17">
        <v>8.8407685058999999</v>
      </c>
      <c r="R39" s="17">
        <v>5.4019824834000003</v>
      </c>
      <c r="S39" s="17">
        <v>0.24142455060000001</v>
      </c>
      <c r="T39" s="17">
        <v>1.26494E-4</v>
      </c>
      <c r="U39" s="17">
        <v>2.1554879799999999E-2</v>
      </c>
      <c r="V39" s="17">
        <v>1.5776162900000001E-2</v>
      </c>
      <c r="W39" s="17">
        <v>1.5389380080999999</v>
      </c>
      <c r="X39" s="17">
        <v>0.68845718290000002</v>
      </c>
      <c r="Y39" s="17">
        <v>0.66547569120000005</v>
      </c>
      <c r="Z39" s="17">
        <v>1.6555221897000001</v>
      </c>
      <c r="AA39" s="17">
        <v>0.38437384009999997</v>
      </c>
      <c r="AB39" s="17">
        <v>1.6932255679999999</v>
      </c>
      <c r="AC39" s="17">
        <v>7.1469717999999996E-3</v>
      </c>
      <c r="AF39" s="17" t="s">
        <v>206</v>
      </c>
      <c r="AG39" s="17">
        <v>0</v>
      </c>
      <c r="AH39" s="17">
        <v>2.5616502919110302</v>
      </c>
      <c r="AI39" s="17">
        <v>11.974246882455001</v>
      </c>
      <c r="AJ39" s="17">
        <v>21.1706952113942</v>
      </c>
      <c r="AK39" s="17">
        <v>21.1706952113942</v>
      </c>
      <c r="AL39" s="17">
        <v>8.2574642746573197</v>
      </c>
      <c r="AM39" s="17">
        <v>0</v>
      </c>
      <c r="AN39" s="17">
        <v>10.420630185608299</v>
      </c>
      <c r="AO39" s="17">
        <v>7.1476678663562002E-3</v>
      </c>
      <c r="AP39" s="17">
        <v>8.7639679474715102</v>
      </c>
      <c r="AQ39" s="17">
        <v>0.34823164909090498</v>
      </c>
      <c r="AR39" s="17">
        <v>7372.9083817699802</v>
      </c>
      <c r="AS39" s="17">
        <v>2.29839531981018E-2</v>
      </c>
      <c r="AT39" s="17">
        <v>0.51326985381261803</v>
      </c>
      <c r="AU39" s="17">
        <v>3.2684362122720197E-2</v>
      </c>
      <c r="AV39" s="17">
        <v>7.5938970702888505E-4</v>
      </c>
      <c r="AW39" s="17">
        <v>0.116870126199066</v>
      </c>
      <c r="AX39" s="17">
        <v>1.9633627799963602E-3</v>
      </c>
      <c r="AY39" s="17">
        <v>108.305619077421</v>
      </c>
      <c r="AZ39" s="17">
        <v>3.7079981635618799</v>
      </c>
      <c r="BA39" s="17">
        <v>27.830459728859299</v>
      </c>
      <c r="BB39" s="17">
        <v>1.65568745082018</v>
      </c>
      <c r="BC39" s="17">
        <v>0</v>
      </c>
      <c r="BD39" s="17">
        <v>0</v>
      </c>
      <c r="BE39" s="17">
        <v>61.500626478629798</v>
      </c>
      <c r="BF39" s="17">
        <v>61.500626478629798</v>
      </c>
      <c r="BG39" s="17">
        <v>12.6535139531005</v>
      </c>
      <c r="BH39" s="17">
        <v>0</v>
      </c>
      <c r="BI39" s="17">
        <v>0.38441206072463102</v>
      </c>
      <c r="BJ39" s="17">
        <v>0</v>
      </c>
      <c r="BK39" s="17">
        <v>0</v>
      </c>
      <c r="BL39" s="17">
        <v>10.0755269138643</v>
      </c>
      <c r="BM39" s="17">
        <v>5.1534429040775702</v>
      </c>
      <c r="BN39" s="17">
        <v>1.3577138846713001E-2</v>
      </c>
      <c r="BO39" s="17">
        <v>0</v>
      </c>
      <c r="BP39" s="17">
        <v>124.012581693671</v>
      </c>
      <c r="BQ39" s="17">
        <v>4.9549477336688803E-2</v>
      </c>
      <c r="BR39" s="17">
        <v>1.1583955288061401</v>
      </c>
      <c r="BS39" s="17">
        <v>3.2969726258701302</v>
      </c>
      <c r="BT39" s="17">
        <v>8.8011837457121995</v>
      </c>
      <c r="BU39" s="17">
        <v>10.474644042783099</v>
      </c>
      <c r="BV39" s="17">
        <v>13.8809480906262</v>
      </c>
      <c r="BW39" s="17">
        <v>826.07120085318797</v>
      </c>
      <c r="BX39" s="17">
        <v>1133.4963468448</v>
      </c>
      <c r="BY39" s="17">
        <v>115.86856467800899</v>
      </c>
      <c r="BZ39" s="17">
        <v>1259.4404384366701</v>
      </c>
      <c r="CA39" s="5">
        <v>9.7464684249145893E-6</v>
      </c>
      <c r="CB39" s="17">
        <v>49.677794865914798</v>
      </c>
      <c r="CC39" s="17">
        <v>0</v>
      </c>
      <c r="CD39" s="17">
        <v>0.241448506553569</v>
      </c>
      <c r="CE39" s="17">
        <v>1.26507381692342E-4</v>
      </c>
      <c r="CF39" s="17">
        <v>2.1556946218378802E-2</v>
      </c>
      <c r="CG39" s="17">
        <v>1.5777724009722299E-2</v>
      </c>
      <c r="CH39" s="17">
        <v>1.53909120136245</v>
      </c>
      <c r="CI39" s="17">
        <v>4.0035303463020202E-4</v>
      </c>
      <c r="CJ39" s="17">
        <v>199.24898596444001</v>
      </c>
      <c r="CK39" s="17">
        <v>4.1318693958343599E-3</v>
      </c>
      <c r="CL39" s="17">
        <v>2.5022824750442299E-3</v>
      </c>
      <c r="CM39" s="17">
        <v>10.320273449406599</v>
      </c>
      <c r="CN39" s="17">
        <v>2.3736471781070001E-3</v>
      </c>
      <c r="CO39" s="17">
        <v>0</v>
      </c>
      <c r="CP39" s="17">
        <v>0</v>
      </c>
      <c r="CQ39" s="17">
        <v>1.4010443952446301</v>
      </c>
      <c r="CR39" s="17">
        <v>168.79996055172501</v>
      </c>
      <c r="CS39" s="17">
        <v>144.73105577034099</v>
      </c>
      <c r="CT39" s="17">
        <v>24.068904781384099</v>
      </c>
      <c r="CU39" s="17">
        <v>0.55568771789657001</v>
      </c>
      <c r="CV39" s="17">
        <v>0</v>
      </c>
      <c r="CW39" s="17">
        <v>70.3614658333195</v>
      </c>
      <c r="CX39" s="17">
        <v>2.0480049368618298E-3</v>
      </c>
      <c r="CY39" s="17">
        <v>0.15245963867755699</v>
      </c>
      <c r="CZ39" s="17">
        <v>2.57845343838357</v>
      </c>
      <c r="DA39" s="17">
        <v>8.9012727940717701E-3</v>
      </c>
      <c r="DB39" s="17">
        <v>49.465348335455197</v>
      </c>
      <c r="DC39" s="17">
        <v>0.54163398623401204</v>
      </c>
      <c r="DD39" s="17">
        <v>2.95675324590904E-3</v>
      </c>
      <c r="DE39" s="17">
        <v>9.8729468240766707</v>
      </c>
      <c r="DF39" s="5">
        <v>6.1954820758279696E-5</v>
      </c>
      <c r="DG39" s="17">
        <v>149.29393281802501</v>
      </c>
      <c r="DH39" s="17">
        <v>99.226630710660004</v>
      </c>
      <c r="DI39" s="17">
        <v>1.69339404252644</v>
      </c>
      <c r="DJ39" s="17">
        <v>0</v>
      </c>
      <c r="DK39" s="17">
        <v>0</v>
      </c>
      <c r="DL39" s="17">
        <v>11.6691679420427</v>
      </c>
      <c r="DM39" s="17">
        <v>8.8416484909558104</v>
      </c>
      <c r="DN39" s="17">
        <v>2.9707841367998199E-3</v>
      </c>
      <c r="DO39" s="17">
        <v>853.79307950528198</v>
      </c>
      <c r="DP39" s="17">
        <v>5.40251873173513</v>
      </c>
      <c r="DQ39" s="17">
        <v>10.821066140682801</v>
      </c>
      <c r="DS39" s="25">
        <f t="shared" si="30"/>
        <v>8.0000027046701339E-3</v>
      </c>
      <c r="DT39" s="94">
        <f t="shared" si="31"/>
        <v>0.96753091666173141</v>
      </c>
      <c r="DU39" s="40">
        <f t="shared" si="32"/>
        <v>1.0001408864485949E-4</v>
      </c>
      <c r="DV39" s="40"/>
      <c r="DW39" s="40">
        <f t="shared" si="33"/>
        <v>1.0349153523295568E-4</v>
      </c>
      <c r="DX39" s="40">
        <f t="shared" si="34"/>
        <v>9.8501203962403754E-5</v>
      </c>
      <c r="DY39" s="40">
        <f t="shared" si="35"/>
        <v>9.8426991105726456E-5</v>
      </c>
      <c r="DZ39" s="40">
        <f t="shared" si="36"/>
        <v>1.0237028476846383E-4</v>
      </c>
      <c r="EA39" s="40">
        <f t="shared" si="37"/>
        <v>1.0245988121311863E-4</v>
      </c>
      <c r="EB39" s="40">
        <f t="shared" si="38"/>
        <v>9.9711173295121167E-5</v>
      </c>
      <c r="EC39" s="40">
        <f t="shared" si="39"/>
        <v>1.0016735067555296E-4</v>
      </c>
      <c r="ED39" s="40">
        <f t="shared" si="40"/>
        <v>9.9395576854091234E-5</v>
      </c>
      <c r="EE39" s="40">
        <f t="shared" si="41"/>
        <v>9.9833079648501069E-5</v>
      </c>
      <c r="EF39" s="40">
        <f t="shared" si="42"/>
        <v>9.954420519566365E-5</v>
      </c>
      <c r="EG39" s="40">
        <f t="shared" si="43"/>
        <v>9.8942640232605039E-5</v>
      </c>
      <c r="EH39" s="40">
        <f t="shared" si="44"/>
        <v>1.0287118950620627E-4</v>
      </c>
      <c r="EI39" s="40">
        <f t="shared" si="45"/>
        <v>0.48851312454485835</v>
      </c>
      <c r="EJ39" s="40">
        <f t="shared" si="46"/>
        <v>9.9537167523760088E-5</v>
      </c>
      <c r="EK39" s="40">
        <f t="shared" si="47"/>
        <v>9.9268803032502472E-5</v>
      </c>
      <c r="EL39" s="40">
        <f t="shared" si="48"/>
        <v>9.9227495751601138E-5</v>
      </c>
      <c r="EM39" s="40">
        <f t="shared" si="49"/>
        <v>1.0578914685281815E-4</v>
      </c>
      <c r="EN39" s="40">
        <f t="shared" si="50"/>
        <v>9.5867775555969904E-5</v>
      </c>
      <c r="EO39" s="40">
        <f t="shared" si="51"/>
        <v>9.8953701999225513E-5</v>
      </c>
      <c r="EP39" s="40">
        <f t="shared" si="52"/>
        <v>9.954479104668304E-5</v>
      </c>
      <c r="EQ39" s="40">
        <f t="shared" si="53"/>
        <v>1.0729050602691881E-4</v>
      </c>
      <c r="ER39" s="40">
        <f t="shared" si="54"/>
        <v>1.0729681395373078E-4</v>
      </c>
      <c r="ES39" s="40">
        <f t="shared" si="55"/>
        <v>9.982416497228644E-5</v>
      </c>
      <c r="ET39" s="40">
        <f t="shared" si="56"/>
        <v>9.943607145872155E-5</v>
      </c>
      <c r="EU39" s="40">
        <f t="shared" si="57"/>
        <v>9.9499162795590245E-5</v>
      </c>
      <c r="EV39" s="40">
        <f t="shared" si="58"/>
        <v>9.7393186328313057E-5</v>
      </c>
      <c r="EW39" s="40">
        <f t="shared" si="29"/>
        <v>0</v>
      </c>
    </row>
    <row r="40" spans="1:153" x14ac:dyDescent="0.3">
      <c r="A40" s="17" t="s">
        <v>207</v>
      </c>
      <c r="B40" s="17">
        <v>582.50870308000003</v>
      </c>
      <c r="C40" s="17"/>
      <c r="D40" s="17">
        <v>109.90676967</v>
      </c>
      <c r="E40" s="17">
        <v>12.441665901</v>
      </c>
      <c r="F40" s="17">
        <v>11.323888866000001</v>
      </c>
      <c r="G40" s="17">
        <v>12.614378954999999</v>
      </c>
      <c r="H40" s="17">
        <v>82.021472970000005</v>
      </c>
      <c r="I40" s="17">
        <v>2.0291357480999999</v>
      </c>
      <c r="J40" s="17">
        <v>1.1567244485999999</v>
      </c>
      <c r="K40" s="17">
        <v>0.88236411429999995</v>
      </c>
      <c r="L40" s="17">
        <v>0.81750816159999995</v>
      </c>
      <c r="M40" s="17">
        <v>5.8669825567</v>
      </c>
      <c r="N40" s="17">
        <v>0.21887429689999999</v>
      </c>
      <c r="O40" s="17">
        <v>0.85157205930000002</v>
      </c>
      <c r="P40" s="17">
        <v>1.0401715534</v>
      </c>
      <c r="Q40" s="17">
        <v>0.53218252560000001</v>
      </c>
      <c r="R40" s="17">
        <v>0.34055949099999999</v>
      </c>
      <c r="S40" s="17">
        <v>2.9013689400000001E-2</v>
      </c>
      <c r="T40" s="5">
        <v>6.7193409999999998E-6</v>
      </c>
      <c r="U40" s="17">
        <v>2.5770911000000001E-3</v>
      </c>
      <c r="V40" s="17">
        <v>1.8882561999999999E-3</v>
      </c>
      <c r="W40" s="17">
        <v>0.16152918760000001</v>
      </c>
      <c r="X40" s="17">
        <v>3.3742660799999998E-2</v>
      </c>
      <c r="Y40" s="17">
        <v>3.2605005399999998E-2</v>
      </c>
      <c r="Z40" s="17">
        <v>0.1145007847</v>
      </c>
      <c r="AA40" s="17">
        <v>1.5433420099999999E-2</v>
      </c>
      <c r="AB40" s="17">
        <v>0.1532778182</v>
      </c>
      <c r="AC40" s="17">
        <v>8.5703709999999998E-4</v>
      </c>
      <c r="AF40" s="17" t="s">
        <v>207</v>
      </c>
      <c r="AG40" s="17">
        <v>0</v>
      </c>
      <c r="AH40" s="17">
        <v>0.246912865360009</v>
      </c>
      <c r="AI40" s="17">
        <v>1.15673905756726</v>
      </c>
      <c r="AJ40" s="17">
        <v>2.0291619633962799</v>
      </c>
      <c r="AK40" s="17">
        <v>2.0291619633962799</v>
      </c>
      <c r="AL40" s="17">
        <v>0.784082912052117</v>
      </c>
      <c r="AM40" s="17">
        <v>0</v>
      </c>
      <c r="AN40" s="17">
        <v>0.88237584042692396</v>
      </c>
      <c r="AO40" s="17">
        <v>8.5704815712649499E-4</v>
      </c>
      <c r="AP40" s="17">
        <v>0.81751904473923098</v>
      </c>
      <c r="AQ40" s="17">
        <v>3.2405897194475203E-2</v>
      </c>
      <c r="AR40" s="17">
        <v>582.51632723204204</v>
      </c>
      <c r="AS40" s="17">
        <v>1.13767125558733E-3</v>
      </c>
      <c r="AT40" s="17">
        <v>2.51453216433252E-2</v>
      </c>
      <c r="AU40" s="17">
        <v>1.6012196328202E-3</v>
      </c>
      <c r="AV40" s="5">
        <v>3.72019448072884E-5</v>
      </c>
      <c r="AW40" s="17">
        <v>5.7255102355087302E-3</v>
      </c>
      <c r="AX40" s="5">
        <v>9.6185426114849706E-5</v>
      </c>
      <c r="AY40" s="17">
        <v>10.432018638812799</v>
      </c>
      <c r="AZ40" s="17">
        <v>0.35709594517270399</v>
      </c>
      <c r="BA40" s="17">
        <v>2.67842599052894</v>
      </c>
      <c r="BB40" s="17">
        <v>0.11450240566968101</v>
      </c>
      <c r="BC40" s="17">
        <v>0</v>
      </c>
      <c r="BD40" s="17">
        <v>0</v>
      </c>
      <c r="BE40" s="17">
        <v>5.8670612495030197</v>
      </c>
      <c r="BF40" s="17">
        <v>5.8670612495030197</v>
      </c>
      <c r="BG40" s="17">
        <v>1.2183282717020201</v>
      </c>
      <c r="BH40" s="17">
        <v>0</v>
      </c>
      <c r="BI40" s="17">
        <v>1.54336381942492E-2</v>
      </c>
      <c r="BJ40" s="17">
        <v>0</v>
      </c>
      <c r="BK40" s="17">
        <v>0</v>
      </c>
      <c r="BL40" s="17">
        <v>0.87926582957169697</v>
      </c>
      <c r="BM40" s="17">
        <v>0.49491191577021199</v>
      </c>
      <c r="BN40" s="17">
        <v>1.2634592510780099E-3</v>
      </c>
      <c r="BO40" s="17">
        <v>0</v>
      </c>
      <c r="BP40" s="17">
        <v>11.890353797872899</v>
      </c>
      <c r="BQ40" s="17">
        <v>2.8600914844773601E-3</v>
      </c>
      <c r="BR40" s="17">
        <v>5.6908062082155202E-2</v>
      </c>
      <c r="BS40" s="17">
        <v>0.161969076869657</v>
      </c>
      <c r="BT40" s="17">
        <v>0.85158575296549199</v>
      </c>
      <c r="BU40" s="17">
        <v>1.00856126192</v>
      </c>
      <c r="BV40" s="17">
        <v>1.4791989722379599</v>
      </c>
      <c r="BW40" s="17">
        <v>79.343576117329903</v>
      </c>
      <c r="BX40" s="17">
        <v>98.917364323704604</v>
      </c>
      <c r="BY40" s="17">
        <v>10.111565117589</v>
      </c>
      <c r="BZ40" s="17">
        <v>109.90819527086499</v>
      </c>
      <c r="CA40" s="5">
        <v>5.6257393019065505E-7</v>
      </c>
      <c r="CB40" s="17">
        <v>4.7841698353973996</v>
      </c>
      <c r="CC40" s="17">
        <v>0</v>
      </c>
      <c r="CD40" s="17">
        <v>2.9014175936550899E-2</v>
      </c>
      <c r="CE40" s="5">
        <v>6.7194036497516998E-6</v>
      </c>
      <c r="CF40" s="17">
        <v>2.5771412816569901E-3</v>
      </c>
      <c r="CG40" s="17">
        <v>1.8882697438780301E-3</v>
      </c>
      <c r="CH40" s="17">
        <v>0.16153085322177901</v>
      </c>
      <c r="CI40" s="5">
        <v>1.9613449080397001E-5</v>
      </c>
      <c r="CJ40" s="17">
        <v>19.1473944528183</v>
      </c>
      <c r="CK40" s="17">
        <v>2.10989795620518E-4</v>
      </c>
      <c r="CL40" s="17">
        <v>1.22587355974801E-4</v>
      </c>
      <c r="CM40" s="17">
        <v>0.80003738377508404</v>
      </c>
      <c r="CN40" s="17">
        <v>1.19141494116415E-4</v>
      </c>
      <c r="CO40" s="17">
        <v>0</v>
      </c>
      <c r="CP40" s="17">
        <v>0</v>
      </c>
      <c r="CQ40" s="17">
        <v>0.10971379376863501</v>
      </c>
      <c r="CR40" s="17">
        <v>12.441828635171699</v>
      </c>
      <c r="CS40" s="17">
        <v>11.324036762510699</v>
      </c>
      <c r="CT40" s="17">
        <v>1.1177918726610301</v>
      </c>
      <c r="CU40" s="17">
        <v>4.3509533005946899E-2</v>
      </c>
      <c r="CV40" s="17">
        <v>0</v>
      </c>
      <c r="CW40" s="17">
        <v>5.5135242535976596</v>
      </c>
      <c r="CX40" s="17">
        <v>1.00331981304805E-4</v>
      </c>
      <c r="CY40" s="17">
        <v>1.08615668689407E-2</v>
      </c>
      <c r="CZ40" s="17">
        <v>0.20166951239273101</v>
      </c>
      <c r="DA40" s="17">
        <v>4.5606441971593399E-4</v>
      </c>
      <c r="DB40" s="17">
        <v>3.87103837695728</v>
      </c>
      <c r="DC40" s="17">
        <v>5.22071524501838E-2</v>
      </c>
      <c r="DD40" s="17">
        <v>1.7911887879539399E-4</v>
      </c>
      <c r="DE40" s="17">
        <v>0.77247145951487195</v>
      </c>
      <c r="DF40" s="5">
        <v>3.0352549402823E-6</v>
      </c>
      <c r="DG40" s="17">
        <v>12.6145403409447</v>
      </c>
      <c r="DH40" s="17">
        <v>9.5251940529771897</v>
      </c>
      <c r="DI40" s="17">
        <v>0.15327975301234001</v>
      </c>
      <c r="DJ40" s="17">
        <v>0</v>
      </c>
      <c r="DK40" s="17">
        <v>0</v>
      </c>
      <c r="DL40" s="17">
        <v>1.1175787548036999</v>
      </c>
      <c r="DM40" s="17">
        <v>0.53218947272435002</v>
      </c>
      <c r="DN40" s="17">
        <v>1.71483094517237E-4</v>
      </c>
      <c r="DO40" s="17">
        <v>82.022557581970602</v>
      </c>
      <c r="DP40" s="17">
        <v>0.34056394617194902</v>
      </c>
      <c r="DQ40" s="17">
        <v>1.0372720205195101</v>
      </c>
      <c r="DS40" s="25">
        <f t="shared" si="30"/>
        <v>8.0000024329830582E-3</v>
      </c>
      <c r="DT40" s="94">
        <f t="shared" si="31"/>
        <v>0.96733847927183425</v>
      </c>
      <c r="DU40" s="40">
        <f t="shared" si="32"/>
        <v>1.3088477479735667E-5</v>
      </c>
      <c r="DV40" s="40"/>
      <c r="DW40" s="40">
        <f t="shared" si="33"/>
        <v>1.2971001415757319E-5</v>
      </c>
      <c r="DX40" s="40">
        <f t="shared" si="34"/>
        <v>1.3079773480005302E-5</v>
      </c>
      <c r="DY40" s="40">
        <f t="shared" si="35"/>
        <v>1.3060575960149683E-5</v>
      </c>
      <c r="DZ40" s="40">
        <f t="shared" si="36"/>
        <v>1.2793808183202659E-5</v>
      </c>
      <c r="EA40" s="40">
        <f t="shared" si="37"/>
        <v>1.3223512469644366E-5</v>
      </c>
      <c r="EB40" s="40">
        <f t="shared" si="38"/>
        <v>1.2919439374395514E-5</v>
      </c>
      <c r="EC40" s="40">
        <f t="shared" si="39"/>
        <v>1.2629600141860777E-5</v>
      </c>
      <c r="ED40" s="40">
        <f t="shared" si="40"/>
        <v>1.3289442231361759E-5</v>
      </c>
      <c r="EE40" s="40">
        <f t="shared" si="41"/>
        <v>1.3312575631945446E-5</v>
      </c>
      <c r="EF40" s="40">
        <f t="shared" si="42"/>
        <v>1.3412823757209944E-5</v>
      </c>
      <c r="EG40" s="40">
        <f t="shared" si="43"/>
        <v>1.2984858672201989E-5</v>
      </c>
      <c r="EH40" s="40">
        <f t="shared" si="44"/>
        <v>1.6080454193427231E-5</v>
      </c>
      <c r="EI40" s="40">
        <f t="shared" si="45"/>
        <v>0.4220721258939592</v>
      </c>
      <c r="EJ40" s="40">
        <f t="shared" si="46"/>
        <v>1.3054025669439716E-5</v>
      </c>
      <c r="EK40" s="40">
        <f t="shared" si="47"/>
        <v>1.3081919801861855E-5</v>
      </c>
      <c r="EL40" s="40">
        <f t="shared" si="48"/>
        <v>1.6769206569723327E-5</v>
      </c>
      <c r="EM40" s="40">
        <f t="shared" si="49"/>
        <v>9.3237940595604098E-6</v>
      </c>
      <c r="EN40" s="40">
        <f t="shared" si="50"/>
        <v>1.9472209185749976E-5</v>
      </c>
      <c r="EO40" s="40">
        <f t="shared" si="51"/>
        <v>7.1726908828184851E-6</v>
      </c>
      <c r="EP40" s="40">
        <f t="shared" si="52"/>
        <v>1.031158395426241E-5</v>
      </c>
      <c r="EQ40" s="40">
        <f t="shared" si="53"/>
        <v>1.3316619168363761E-5</v>
      </c>
      <c r="ER40" s="40">
        <f t="shared" si="54"/>
        <v>1.3294970233977698E-5</v>
      </c>
      <c r="ES40" s="40">
        <f t="shared" si="55"/>
        <v>1.4156843424758531E-5</v>
      </c>
      <c r="ET40" s="40">
        <f t="shared" si="56"/>
        <v>1.4131297391444957E-5</v>
      </c>
      <c r="EU40" s="40">
        <f t="shared" si="57"/>
        <v>1.2622911538871357E-5</v>
      </c>
      <c r="EV40" s="40">
        <f t="shared" si="58"/>
        <v>1.2901572749890901E-5</v>
      </c>
      <c r="EW40" s="40">
        <f t="shared" si="29"/>
        <v>0</v>
      </c>
    </row>
    <row r="41" spans="1:153" x14ac:dyDescent="0.3">
      <c r="A41" s="17" t="s">
        <v>208</v>
      </c>
      <c r="B41" s="17">
        <v>4012.0508759999998</v>
      </c>
      <c r="C41" s="17"/>
      <c r="D41" s="17">
        <v>1149.8954481999999</v>
      </c>
      <c r="E41" s="17">
        <v>135.39701700000001</v>
      </c>
      <c r="F41" s="17">
        <v>123.11000568999999</v>
      </c>
      <c r="G41" s="17">
        <v>126.07510246</v>
      </c>
      <c r="H41" s="17">
        <v>668.75527022999995</v>
      </c>
      <c r="I41" s="17">
        <v>23.908058818000001</v>
      </c>
      <c r="J41" s="17">
        <v>13.636298961</v>
      </c>
      <c r="K41" s="17">
        <v>10.301970556000001</v>
      </c>
      <c r="L41" s="17">
        <v>9.6139656544999994</v>
      </c>
      <c r="M41" s="17">
        <v>69.104644411999999</v>
      </c>
      <c r="N41" s="17">
        <v>1.9054584033999999</v>
      </c>
      <c r="O41" s="17">
        <v>10.040045395</v>
      </c>
      <c r="P41" s="17">
        <v>6.2264936131999997</v>
      </c>
      <c r="Q41" s="17">
        <v>6.0147888279000004</v>
      </c>
      <c r="R41" s="17">
        <v>3.8688979018</v>
      </c>
      <c r="S41" s="17">
        <v>0.11665948130000001</v>
      </c>
      <c r="T41" s="17">
        <v>4.9126099999999997E-5</v>
      </c>
      <c r="U41" s="17">
        <v>1.03904211E-2</v>
      </c>
      <c r="V41" s="17">
        <v>7.6079824999999998E-3</v>
      </c>
      <c r="W41" s="17">
        <v>1.4041260733000001</v>
      </c>
      <c r="X41" s="17">
        <v>0.1748922007</v>
      </c>
      <c r="Y41" s="17">
        <v>0.16869378190000001</v>
      </c>
      <c r="Z41" s="17">
        <v>1.3132651850999999</v>
      </c>
      <c r="AA41" s="17">
        <v>0.16448376689999999</v>
      </c>
      <c r="AB41" s="17">
        <v>1.7986590307999999</v>
      </c>
      <c r="AC41" s="17">
        <v>3.4490261E-3</v>
      </c>
      <c r="AF41" s="17" t="s">
        <v>208</v>
      </c>
      <c r="AG41" s="17">
        <v>0</v>
      </c>
      <c r="AH41" s="17">
        <v>2.0342124282200298</v>
      </c>
      <c r="AI41" s="17">
        <v>13.636978016405401</v>
      </c>
      <c r="AJ41" s="17">
        <v>23.909260646509601</v>
      </c>
      <c r="AK41" s="17">
        <v>23.909260646509601</v>
      </c>
      <c r="AL41" s="17">
        <v>6.4035733319485999</v>
      </c>
      <c r="AM41" s="17">
        <v>0</v>
      </c>
      <c r="AN41" s="17">
        <v>10.302486256225301</v>
      </c>
      <c r="AO41" s="17">
        <v>3.44920225285932E-3</v>
      </c>
      <c r="AP41" s="17">
        <v>9.6144515119045106</v>
      </c>
      <c r="AQ41" s="17">
        <v>0.117844187296246</v>
      </c>
      <c r="AR41" s="17">
        <v>4012.25241919564</v>
      </c>
      <c r="AS41" s="17">
        <v>6.1987329172329799E-3</v>
      </c>
      <c r="AT41" s="17">
        <v>0.13010301727916501</v>
      </c>
      <c r="AU41" s="17">
        <v>8.2847974007837395E-3</v>
      </c>
      <c r="AV41" s="17">
        <v>1.9248841702254699E-4</v>
      </c>
      <c r="AW41" s="17">
        <v>2.962410642504E-2</v>
      </c>
      <c r="AX41" s="17">
        <v>4.9767128935884004E-4</v>
      </c>
      <c r="AY41" s="17">
        <v>85.666093086102194</v>
      </c>
      <c r="AZ41" s="17">
        <v>2.90189603673078</v>
      </c>
      <c r="BA41" s="17">
        <v>21.897827951580901</v>
      </c>
      <c r="BB41" s="17">
        <v>1.31333132731311</v>
      </c>
      <c r="BC41" s="17">
        <v>0</v>
      </c>
      <c r="BD41" s="17">
        <v>0</v>
      </c>
      <c r="BE41" s="17">
        <v>69.108104901129494</v>
      </c>
      <c r="BF41" s="17">
        <v>69.108104901129494</v>
      </c>
      <c r="BG41" s="17">
        <v>10.0310153213396</v>
      </c>
      <c r="BH41" s="17">
        <v>0</v>
      </c>
      <c r="BI41" s="17">
        <v>0.164492037863704</v>
      </c>
      <c r="BJ41" s="17">
        <v>0</v>
      </c>
      <c r="BK41" s="17">
        <v>0</v>
      </c>
      <c r="BL41" s="17">
        <v>9.1996268506225203</v>
      </c>
      <c r="BM41" s="17">
        <v>3.8840289119927101</v>
      </c>
      <c r="BN41" s="17">
        <v>4.5946102577515396E-3</v>
      </c>
      <c r="BO41" s="17">
        <v>0</v>
      </c>
      <c r="BP41" s="17">
        <v>97.546273469415894</v>
      </c>
      <c r="BQ41" s="17">
        <v>1.44738605814103E-2</v>
      </c>
      <c r="BR41" s="17">
        <v>0.49544397460275402</v>
      </c>
      <c r="BS41" s="17">
        <v>1.41011005924921</v>
      </c>
      <c r="BT41" s="17">
        <v>10.0405760161225</v>
      </c>
      <c r="BU41" s="17">
        <v>8.3040332455625592</v>
      </c>
      <c r="BV41" s="17">
        <v>9.8436621348953199</v>
      </c>
      <c r="BW41" s="17">
        <v>678.682361216289</v>
      </c>
      <c r="BX41" s="17">
        <v>1034.9579094358901</v>
      </c>
      <c r="BY41" s="17">
        <v>105.795679881567</v>
      </c>
      <c r="BZ41" s="17">
        <v>1149.95321616808</v>
      </c>
      <c r="CA41" s="5">
        <v>2.8470009273958902E-6</v>
      </c>
      <c r="CB41" s="17">
        <v>39.242045602096603</v>
      </c>
      <c r="CC41" s="17">
        <v>0</v>
      </c>
      <c r="CD41" s="17">
        <v>0.116665259469678</v>
      </c>
      <c r="CE41" s="5">
        <v>4.9128621509861799E-5</v>
      </c>
      <c r="CF41" s="17">
        <v>1.0390943187817201E-2</v>
      </c>
      <c r="CG41" s="17">
        <v>7.6083579089601299E-3</v>
      </c>
      <c r="CH41" s="17">
        <v>1.4041962037304401</v>
      </c>
      <c r="CI41" s="17">
        <v>1.01480765663343E-4</v>
      </c>
      <c r="CJ41" s="17">
        <v>153.42583829103901</v>
      </c>
      <c r="CK41" s="17">
        <v>1.06941089166487E-3</v>
      </c>
      <c r="CL41" s="17">
        <v>6.3427615234819799E-4</v>
      </c>
      <c r="CM41" s="17">
        <v>8.6003033249006506</v>
      </c>
      <c r="CN41" s="17">
        <v>6.0902560764121904E-4</v>
      </c>
      <c r="CO41" s="17">
        <v>0</v>
      </c>
      <c r="CP41" s="17">
        <v>0</v>
      </c>
      <c r="CQ41" s="17">
        <v>1.1986886163241199</v>
      </c>
      <c r="CR41" s="17">
        <v>135.40380924125799</v>
      </c>
      <c r="CS41" s="17">
        <v>123.116178262351</v>
      </c>
      <c r="CT41" s="17">
        <v>12.287630978907201</v>
      </c>
      <c r="CU41" s="17">
        <v>0.47531394976768798</v>
      </c>
      <c r="CV41" s="17">
        <v>0</v>
      </c>
      <c r="CW41" s="17">
        <v>60.128886781747902</v>
      </c>
      <c r="CX41" s="17">
        <v>5.1912479003180098E-4</v>
      </c>
      <c r="CY41" s="17">
        <v>4.7384623188875402E-2</v>
      </c>
      <c r="CZ41" s="17">
        <v>2.2010001170654201</v>
      </c>
      <c r="DA41" s="17">
        <v>2.3077780808864702E-3</v>
      </c>
      <c r="DB41" s="17">
        <v>42.025450835165898</v>
      </c>
      <c r="DC41" s="17">
        <v>0.430112858360647</v>
      </c>
      <c r="DD41" s="17">
        <v>8.3774787973787002E-4</v>
      </c>
      <c r="DE41" s="17">
        <v>8.4330554655334797</v>
      </c>
      <c r="DF41" s="5">
        <v>1.5704489308266699E-5</v>
      </c>
      <c r="DG41" s="17">
        <v>126.08142504437301</v>
      </c>
      <c r="DH41" s="17">
        <v>78.071001729464598</v>
      </c>
      <c r="DI41" s="17">
        <v>1.7987484273471199</v>
      </c>
      <c r="DJ41" s="17">
        <v>0</v>
      </c>
      <c r="DK41" s="17">
        <v>0</v>
      </c>
      <c r="DL41" s="17">
        <v>8.9265820342268896</v>
      </c>
      <c r="DM41" s="17">
        <v>6.0150913842551796</v>
      </c>
      <c r="DN41" s="17">
        <v>8.6780004439913395E-4</v>
      </c>
      <c r="DO41" s="17">
        <v>668.78886494154995</v>
      </c>
      <c r="DP41" s="17">
        <v>3.8690909627905099</v>
      </c>
      <c r="DQ41" s="17">
        <v>8.1809596389713004</v>
      </c>
      <c r="DS41" s="25">
        <f t="shared" si="30"/>
        <v>8.0000009750639117E-3</v>
      </c>
      <c r="DT41" s="94">
        <f t="shared" si="31"/>
        <v>1.0147931534051537</v>
      </c>
      <c r="DU41" s="40">
        <f t="shared" si="32"/>
        <v>5.0234456608164379E-5</v>
      </c>
      <c r="DV41" s="40"/>
      <c r="DW41" s="40">
        <f t="shared" si="33"/>
        <v>5.0237583051981445E-5</v>
      </c>
      <c r="DX41" s="40">
        <f t="shared" si="34"/>
        <v>5.0165368547102319E-5</v>
      </c>
      <c r="DY41" s="40">
        <f t="shared" si="35"/>
        <v>5.0138673265502804E-5</v>
      </c>
      <c r="DZ41" s="40">
        <f t="shared" si="36"/>
        <v>5.0149349472196154E-5</v>
      </c>
      <c r="EA41" s="40">
        <f t="shared" si="37"/>
        <v>5.0234686806192722E-5</v>
      </c>
      <c r="EB41" s="40">
        <f t="shared" si="38"/>
        <v>5.0268761623409218E-5</v>
      </c>
      <c r="EC41" s="40">
        <f t="shared" si="39"/>
        <v>4.9797632579275194E-5</v>
      </c>
      <c r="ED41" s="40">
        <f t="shared" si="40"/>
        <v>5.0058406058990164E-5</v>
      </c>
      <c r="EE41" s="40">
        <f t="shared" si="41"/>
        <v>5.0536627856978192E-5</v>
      </c>
      <c r="EF41" s="40">
        <f t="shared" si="42"/>
        <v>5.0076071716155028E-5</v>
      </c>
      <c r="EG41" s="40">
        <f t="shared" si="43"/>
        <v>5.0187635580648725E-5</v>
      </c>
      <c r="EH41" s="40">
        <f t="shared" si="44"/>
        <v>5.2850470453521602E-5</v>
      </c>
      <c r="EI41" s="40">
        <f t="shared" si="45"/>
        <v>0.58093186091559135</v>
      </c>
      <c r="EJ41" s="40">
        <f t="shared" si="46"/>
        <v>5.0302074409637849E-5</v>
      </c>
      <c r="EK41" s="40">
        <f t="shared" si="47"/>
        <v>4.9900771591838098E-5</v>
      </c>
      <c r="EL41" s="40">
        <f t="shared" si="48"/>
        <v>4.95302191780946E-5</v>
      </c>
      <c r="EM41" s="40">
        <f t="shared" si="49"/>
        <v>5.1327295710471712E-5</v>
      </c>
      <c r="EN41" s="40">
        <f t="shared" si="50"/>
        <v>5.024703158573197E-5</v>
      </c>
      <c r="EO41" s="40">
        <f t="shared" si="51"/>
        <v>4.9344088282277831E-5</v>
      </c>
      <c r="EP41" s="40">
        <f t="shared" si="52"/>
        <v>4.9945964093663515E-5</v>
      </c>
      <c r="EQ41" s="40">
        <f t="shared" si="53"/>
        <v>4.9247642654373258E-5</v>
      </c>
      <c r="ER41" s="40">
        <f t="shared" si="54"/>
        <v>4.9195123120087549E-5</v>
      </c>
      <c r="ES41" s="40">
        <f t="shared" si="55"/>
        <v>5.0364704600799975E-5</v>
      </c>
      <c r="ET41" s="40">
        <f t="shared" si="56"/>
        <v>5.0284376749704339E-5</v>
      </c>
      <c r="EU41" s="40">
        <f t="shared" si="57"/>
        <v>4.9701775372219322E-5</v>
      </c>
      <c r="EV41" s="40">
        <f t="shared" si="58"/>
        <v>5.1073217253992083E-5</v>
      </c>
      <c r="EW41" s="40">
        <f t="shared" si="29"/>
        <v>0</v>
      </c>
    </row>
    <row r="42" spans="1:153" x14ac:dyDescent="0.3">
      <c r="A42" s="17" t="s">
        <v>209</v>
      </c>
      <c r="B42" s="17">
        <v>1446.3943125000001</v>
      </c>
      <c r="C42" s="17"/>
      <c r="D42" s="17">
        <v>190.20613795</v>
      </c>
      <c r="E42" s="17">
        <v>39.165659628999997</v>
      </c>
      <c r="F42" s="17">
        <v>33.858006553000003</v>
      </c>
      <c r="G42" s="17">
        <v>22.034239488000001</v>
      </c>
      <c r="H42" s="17">
        <v>121.32081537000001</v>
      </c>
      <c r="I42" s="17">
        <v>4.2599810033000001</v>
      </c>
      <c r="J42" s="17">
        <v>2.4069787705999999</v>
      </c>
      <c r="K42" s="17">
        <v>2.1288713935999999</v>
      </c>
      <c r="L42" s="17">
        <v>1.7696767923000001</v>
      </c>
      <c r="M42" s="17">
        <v>12.382799674999999</v>
      </c>
      <c r="N42" s="17">
        <v>0.96410607150000005</v>
      </c>
      <c r="O42" s="17">
        <v>1.7687701307000001</v>
      </c>
      <c r="P42" s="17">
        <v>2.1252598954000002</v>
      </c>
      <c r="Q42" s="17">
        <v>1.8658469976000001</v>
      </c>
      <c r="R42" s="17">
        <v>1.1358593132999999</v>
      </c>
      <c r="S42" s="17">
        <v>5.7773128799999997E-2</v>
      </c>
      <c r="T42" s="17">
        <v>2.6721400000000001E-5</v>
      </c>
      <c r="U42" s="17">
        <v>5.1522560999999996E-3</v>
      </c>
      <c r="V42" s="17">
        <v>3.7718460000000001E-3</v>
      </c>
      <c r="W42" s="17">
        <v>0.3298246681</v>
      </c>
      <c r="X42" s="17">
        <v>1.6080635699999998E-2</v>
      </c>
      <c r="Y42" s="17">
        <v>1.53460408E-2</v>
      </c>
      <c r="Z42" s="17">
        <v>0.34531496220000002</v>
      </c>
      <c r="AA42" s="17">
        <v>8.3241656499999997E-2</v>
      </c>
      <c r="AB42" s="17">
        <v>0.343229426</v>
      </c>
      <c r="AC42" s="17">
        <v>1.7094161000000001E-3</v>
      </c>
      <c r="AF42" s="17" t="s">
        <v>209</v>
      </c>
      <c r="AG42" s="17">
        <v>0</v>
      </c>
      <c r="AH42" s="17">
        <v>0.370179330845893</v>
      </c>
      <c r="AI42" s="17">
        <v>2.4071373487354299</v>
      </c>
      <c r="AJ42" s="17">
        <v>4.2602627704203604</v>
      </c>
      <c r="AK42" s="17">
        <v>4.2602627704203604</v>
      </c>
      <c r="AL42" s="17">
        <v>1.1585469677010101</v>
      </c>
      <c r="AM42" s="17">
        <v>0</v>
      </c>
      <c r="AN42" s="17">
        <v>2.12901297065733</v>
      </c>
      <c r="AO42" s="17">
        <v>1.7095301863520301E-3</v>
      </c>
      <c r="AP42" s="17">
        <v>1.7697954460099801</v>
      </c>
      <c r="AQ42" s="17">
        <v>1.52242860165492E-2</v>
      </c>
      <c r="AR42" s="17">
        <v>1446.49004921862</v>
      </c>
      <c r="AS42" s="17">
        <v>7.3464616702216198E-4</v>
      </c>
      <c r="AT42" s="17">
        <v>1.18356891186472E-2</v>
      </c>
      <c r="AU42" s="17">
        <v>7.5368141149820603E-4</v>
      </c>
      <c r="AV42" s="5">
        <v>1.7511039191565099E-5</v>
      </c>
      <c r="AW42" s="17">
        <v>2.6949559177014601E-3</v>
      </c>
      <c r="AX42" s="5">
        <v>4.52743013332451E-5</v>
      </c>
      <c r="AY42" s="17">
        <v>15.575576336931301</v>
      </c>
      <c r="AZ42" s="17">
        <v>0.52640581751518001</v>
      </c>
      <c r="BA42" s="17">
        <v>3.9767771918611698</v>
      </c>
      <c r="BB42" s="17">
        <v>0.34533768077714599</v>
      </c>
      <c r="BC42" s="17">
        <v>0</v>
      </c>
      <c r="BD42" s="17">
        <v>0</v>
      </c>
      <c r="BE42" s="17">
        <v>12.383623067797799</v>
      </c>
      <c r="BF42" s="17">
        <v>12.383623067797799</v>
      </c>
      <c r="BG42" s="17">
        <v>1.8246566589484701</v>
      </c>
      <c r="BH42" s="17">
        <v>0</v>
      </c>
      <c r="BI42" s="17">
        <v>8.3247269859868703E-2</v>
      </c>
      <c r="BJ42" s="17">
        <v>0</v>
      </c>
      <c r="BK42" s="17">
        <v>0</v>
      </c>
      <c r="BL42" s="17">
        <v>1.5217499763854101</v>
      </c>
      <c r="BM42" s="17">
        <v>0.69861549520739696</v>
      </c>
      <c r="BN42" s="17">
        <v>5.9357475889412E-4</v>
      </c>
      <c r="BO42" s="17">
        <v>0</v>
      </c>
      <c r="BP42" s="17">
        <v>17.7107723947484</v>
      </c>
      <c r="BQ42" s="17">
        <v>1.5411188320839E-3</v>
      </c>
      <c r="BR42" s="17">
        <v>0.25068413301586701</v>
      </c>
      <c r="BS42" s="17">
        <v>0.71348577644030697</v>
      </c>
      <c r="BT42" s="17">
        <v>1.7688926732868999</v>
      </c>
      <c r="BU42" s="17">
        <v>1.5105286629938799</v>
      </c>
      <c r="BV42" s="17">
        <v>2.7835839526197899</v>
      </c>
      <c r="BW42" s="17">
        <v>124.062110530376</v>
      </c>
      <c r="BX42" s="17">
        <v>171.196874163968</v>
      </c>
      <c r="BY42" s="17">
        <v>17.500125549174602</v>
      </c>
      <c r="BZ42" s="17">
        <v>190.21874968952801</v>
      </c>
      <c r="CA42" s="5">
        <v>3.0314462559004902E-7</v>
      </c>
      <c r="CB42" s="17">
        <v>7.1328310852973704</v>
      </c>
      <c r="CC42" s="17">
        <v>0</v>
      </c>
      <c r="CD42" s="17">
        <v>5.7777054312262599E-2</v>
      </c>
      <c r="CE42" s="5">
        <v>2.6723052352056001E-5</v>
      </c>
      <c r="CF42" s="17">
        <v>5.15260665154736E-3</v>
      </c>
      <c r="CG42" s="17">
        <v>3.7720981319003199E-3</v>
      </c>
      <c r="CH42" s="17">
        <v>0.329846912388983</v>
      </c>
      <c r="CI42" s="5">
        <v>9.2319691708967805E-6</v>
      </c>
      <c r="CJ42" s="17">
        <v>27.7302593419567</v>
      </c>
      <c r="CK42" s="17">
        <v>1.0083834723126999E-4</v>
      </c>
      <c r="CL42" s="5">
        <v>5.7700624049119E-5</v>
      </c>
      <c r="CM42" s="17">
        <v>2.35096139695872</v>
      </c>
      <c r="CN42" s="5">
        <v>5.6587550931728297E-5</v>
      </c>
      <c r="CO42" s="17">
        <v>0</v>
      </c>
      <c r="CP42" s="17">
        <v>0</v>
      </c>
      <c r="CQ42" s="17">
        <v>0.330281741320678</v>
      </c>
      <c r="CR42" s="17">
        <v>39.168243110674702</v>
      </c>
      <c r="CS42" s="17">
        <v>33.860239563989097</v>
      </c>
      <c r="CT42" s="17">
        <v>5.3080035466856197</v>
      </c>
      <c r="CU42" s="17">
        <v>0.13095720834228899</v>
      </c>
      <c r="CV42" s="17">
        <v>0</v>
      </c>
      <c r="CW42" s="17">
        <v>16.5601282061542</v>
      </c>
      <c r="CX42" s="5">
        <v>4.7225703961154502E-5</v>
      </c>
      <c r="CY42" s="17">
        <v>5.7175048637268097E-3</v>
      </c>
      <c r="CZ42" s="17">
        <v>0.60606290564769005</v>
      </c>
      <c r="DA42" s="17">
        <v>2.1823025143713701E-4</v>
      </c>
      <c r="DB42" s="17">
        <v>11.553023572149</v>
      </c>
      <c r="DC42" s="17">
        <v>7.8270456306934494E-2</v>
      </c>
      <c r="DD42" s="5">
        <v>9.0421480605389098E-5</v>
      </c>
      <c r="DE42" s="17">
        <v>2.3225253639555299</v>
      </c>
      <c r="DF42" s="5">
        <v>1.42866986702822E-6</v>
      </c>
      <c r="DG42" s="17">
        <v>22.0357087646731</v>
      </c>
      <c r="DH42" s="17">
        <v>14.176365473367699</v>
      </c>
      <c r="DI42" s="17">
        <v>0.34325226338250697</v>
      </c>
      <c r="DJ42" s="17">
        <v>0</v>
      </c>
      <c r="DK42" s="17">
        <v>0</v>
      </c>
      <c r="DL42" s="17">
        <v>1.61078383711562</v>
      </c>
      <c r="DM42" s="17">
        <v>1.8659702429640499</v>
      </c>
      <c r="DN42" s="5">
        <v>9.2401683890474306E-5</v>
      </c>
      <c r="DO42" s="17">
        <v>121.32888857597899</v>
      </c>
      <c r="DP42" s="17">
        <v>1.1359343357506999</v>
      </c>
      <c r="DQ42" s="17">
        <v>1.47240301291924</v>
      </c>
      <c r="DS42" s="25">
        <f t="shared" si="30"/>
        <v>7.9999998889130862E-3</v>
      </c>
      <c r="DT42" s="94">
        <f t="shared" si="31"/>
        <v>1.0225273798060501</v>
      </c>
      <c r="DU42" s="40">
        <f t="shared" si="32"/>
        <v>6.6189916395945631E-5</v>
      </c>
      <c r="DV42" s="40"/>
      <c r="DW42" s="40">
        <f t="shared" si="33"/>
        <v>6.6305639050024496E-5</v>
      </c>
      <c r="DX42" s="40">
        <f t="shared" si="34"/>
        <v>6.5962930260265239E-5</v>
      </c>
      <c r="DY42" s="40">
        <f t="shared" si="35"/>
        <v>6.5952228628669688E-5</v>
      </c>
      <c r="DZ42" s="40">
        <f t="shared" si="36"/>
        <v>6.6681524175091062E-5</v>
      </c>
      <c r="EA42" s="40">
        <f t="shared" si="37"/>
        <v>6.6544277289653077E-5</v>
      </c>
      <c r="EB42" s="40">
        <f t="shared" si="38"/>
        <v>6.6142811468419658E-5</v>
      </c>
      <c r="EC42" s="40">
        <f t="shared" si="39"/>
        <v>6.5882648142570366E-5</v>
      </c>
      <c r="ED42" s="40">
        <f t="shared" si="40"/>
        <v>6.6503339636067422E-5</v>
      </c>
      <c r="EE42" s="40">
        <f t="shared" si="41"/>
        <v>6.704823756307323E-5</v>
      </c>
      <c r="EF42" s="40">
        <f t="shared" si="42"/>
        <v>6.6494881562402576E-5</v>
      </c>
      <c r="EG42" s="40">
        <f t="shared" si="43"/>
        <v>6.6214660462211235E-5</v>
      </c>
      <c r="EH42" s="40">
        <f t="shared" si="44"/>
        <v>6.9281239417647169E-5</v>
      </c>
      <c r="EI42" s="40">
        <f t="shared" si="45"/>
        <v>0.30976167133473576</v>
      </c>
      <c r="EJ42" s="40">
        <f t="shared" si="46"/>
        <v>6.6053306733278668E-5</v>
      </c>
      <c r="EK42" s="40">
        <f t="shared" si="47"/>
        <v>6.6049069476792054E-5</v>
      </c>
      <c r="EL42" s="40">
        <f t="shared" si="48"/>
        <v>6.7947025617941571E-5</v>
      </c>
      <c r="EM42" s="40">
        <f t="shared" si="49"/>
        <v>6.183628312885304E-5</v>
      </c>
      <c r="EN42" s="40">
        <f t="shared" si="50"/>
        <v>6.8038455495329647E-5</v>
      </c>
      <c r="EO42" s="40">
        <f t="shared" si="51"/>
        <v>6.6845756777907743E-5</v>
      </c>
      <c r="EP42" s="40">
        <f t="shared" si="52"/>
        <v>6.7442769248128245E-5</v>
      </c>
      <c r="EQ42" s="40">
        <f t="shared" si="53"/>
        <v>6.9789243085536542E-5</v>
      </c>
      <c r="ER42" s="40">
        <f t="shared" si="54"/>
        <v>6.9789230045251734E-5</v>
      </c>
      <c r="ES42" s="40">
        <f t="shared" si="55"/>
        <v>6.5790885518643199E-5</v>
      </c>
      <c r="ET42" s="40">
        <f t="shared" si="56"/>
        <v>6.7434504606546535E-5</v>
      </c>
      <c r="EU42" s="40">
        <f t="shared" si="57"/>
        <v>6.6536784952023073E-5</v>
      </c>
      <c r="EV42" s="40">
        <f t="shared" si="58"/>
        <v>6.6739954087229251E-5</v>
      </c>
      <c r="EW42" s="40">
        <f t="shared" si="29"/>
        <v>0</v>
      </c>
    </row>
    <row r="43" spans="1:153" x14ac:dyDescent="0.3">
      <c r="A43" s="17" t="s">
        <v>210</v>
      </c>
      <c r="B43" s="17">
        <v>7505.6224049000002</v>
      </c>
      <c r="C43" s="17"/>
      <c r="D43" s="17">
        <v>2002.8362749</v>
      </c>
      <c r="E43" s="17">
        <v>147.90633258</v>
      </c>
      <c r="F43" s="17">
        <v>129.91519504999999</v>
      </c>
      <c r="G43" s="17">
        <v>227.18008108999999</v>
      </c>
      <c r="H43" s="17">
        <v>1645.0454600999999</v>
      </c>
      <c r="I43" s="17">
        <v>32.799681032999999</v>
      </c>
      <c r="J43" s="17">
        <v>18.684627931000001</v>
      </c>
      <c r="K43" s="17">
        <v>14.431439659</v>
      </c>
      <c r="L43" s="17">
        <v>13.247062553999999</v>
      </c>
      <c r="M43" s="17">
        <v>94.876053767000002</v>
      </c>
      <c r="N43" s="17">
        <v>3.2576406631000001</v>
      </c>
      <c r="O43" s="17">
        <v>13.753515566000001</v>
      </c>
      <c r="P43" s="17">
        <v>9.6118789091999997</v>
      </c>
      <c r="Q43" s="17">
        <v>9.0589296277999996</v>
      </c>
      <c r="R43" s="17">
        <v>5.7616140361000001</v>
      </c>
      <c r="S43" s="17">
        <v>0.20006710089999999</v>
      </c>
      <c r="T43" s="17">
        <v>3.4489649999999998E-4</v>
      </c>
      <c r="U43" s="17">
        <v>1.82638286E-2</v>
      </c>
      <c r="V43" s="17">
        <v>1.33080183E-2</v>
      </c>
      <c r="W43" s="17">
        <v>2.0106004028000002</v>
      </c>
      <c r="X43" s="17">
        <v>1.7445808193000001</v>
      </c>
      <c r="Y43" s="17">
        <v>1.6916348031999999</v>
      </c>
      <c r="Z43" s="17">
        <v>1.9148268475000001</v>
      </c>
      <c r="AA43" s="17">
        <v>0.28047771580000003</v>
      </c>
      <c r="AB43" s="17">
        <v>2.4907122847999998</v>
      </c>
      <c r="AC43" s="17">
        <v>5.9826146999999996E-3</v>
      </c>
      <c r="AF43" s="17" t="s">
        <v>210</v>
      </c>
      <c r="AG43" s="17">
        <v>0</v>
      </c>
      <c r="AH43" s="17">
        <v>4.9496535705520301</v>
      </c>
      <c r="AI43" s="17">
        <v>18.685261906913698</v>
      </c>
      <c r="AJ43" s="17">
        <v>32.800819685351101</v>
      </c>
      <c r="AK43" s="17">
        <v>32.800819685351101</v>
      </c>
      <c r="AL43" s="17">
        <v>15.982773846643401</v>
      </c>
      <c r="AM43" s="17">
        <v>0</v>
      </c>
      <c r="AN43" s="17">
        <v>14.431953581226599</v>
      </c>
      <c r="AO43" s="17">
        <v>5.9829048835799304E-3</v>
      </c>
      <c r="AP43" s="17">
        <v>13.247517150142199</v>
      </c>
      <c r="AQ43" s="17">
        <v>0.54234922019641796</v>
      </c>
      <c r="AR43" s="17">
        <v>7505.9282434255301</v>
      </c>
      <c r="AS43" s="17">
        <v>5.2947097974481397E-2</v>
      </c>
      <c r="AT43" s="17">
        <v>1.3046147814326701</v>
      </c>
      <c r="AU43" s="17">
        <v>8.3076208671726201E-2</v>
      </c>
      <c r="AV43" s="17">
        <v>1.9301933745289001E-3</v>
      </c>
      <c r="AW43" s="17">
        <v>0.29705697181886798</v>
      </c>
      <c r="AX43" s="17">
        <v>4.9904256067869303E-3</v>
      </c>
      <c r="AY43" s="17">
        <v>209.060197255665</v>
      </c>
      <c r="AZ43" s="17">
        <v>7.1295746153347599</v>
      </c>
      <c r="BA43" s="17">
        <v>53.645543053006797</v>
      </c>
      <c r="BB43" s="17">
        <v>1.9149023787736299</v>
      </c>
      <c r="BC43" s="17">
        <v>0</v>
      </c>
      <c r="BD43" s="17">
        <v>0</v>
      </c>
      <c r="BE43" s="17">
        <v>94.879285249260604</v>
      </c>
      <c r="BF43" s="17">
        <v>94.879285249260604</v>
      </c>
      <c r="BG43" s="17">
        <v>24.452349372779601</v>
      </c>
      <c r="BH43" s="17">
        <v>0</v>
      </c>
      <c r="BI43" s="17">
        <v>0.28049204372591302</v>
      </c>
      <c r="BJ43" s="17">
        <v>0</v>
      </c>
      <c r="BK43" s="17">
        <v>0</v>
      </c>
      <c r="BL43" s="17">
        <v>16.023172398921901</v>
      </c>
      <c r="BM43" s="17">
        <v>9.7904714258358805</v>
      </c>
      <c r="BN43" s="17">
        <v>2.1145539896111801E-2</v>
      </c>
      <c r="BO43" s="17">
        <v>0</v>
      </c>
      <c r="BP43" s="17">
        <v>239.659170736199</v>
      </c>
      <c r="BQ43" s="17">
        <v>0.10020840945434099</v>
      </c>
      <c r="BR43" s="17">
        <v>0.84702979844243398</v>
      </c>
      <c r="BS43" s="17">
        <v>2.4107772420178799</v>
      </c>
      <c r="BT43" s="17">
        <v>13.7540231660419</v>
      </c>
      <c r="BU43" s="17">
        <v>20.241707552777399</v>
      </c>
      <c r="BV43" s="17">
        <v>18.412823218920099</v>
      </c>
      <c r="BW43" s="17">
        <v>1542.0781329034301</v>
      </c>
      <c r="BX43" s="17">
        <v>1802.6066804709001</v>
      </c>
      <c r="BY43" s="17">
        <v>184.26653364028201</v>
      </c>
      <c r="BZ43" s="17">
        <v>2002.89638651011</v>
      </c>
      <c r="CA43" s="5">
        <v>1.9711238240641999E-5</v>
      </c>
      <c r="CB43" s="17">
        <v>95.855891574540394</v>
      </c>
      <c r="CC43" s="17">
        <v>0</v>
      </c>
      <c r="CD43" s="17">
        <v>0.200076067197936</v>
      </c>
      <c r="CE43" s="17">
        <v>3.4490256854863299E-4</v>
      </c>
      <c r="CF43" s="17">
        <v>1.8264698741941199E-2</v>
      </c>
      <c r="CG43" s="17">
        <v>1.3308635527174701E-2</v>
      </c>
      <c r="CH43" s="17">
        <v>2.0106749778212798</v>
      </c>
      <c r="CI43" s="17">
        <v>1.0175999672414099E-3</v>
      </c>
      <c r="CJ43" s="17">
        <v>381.37274281665998</v>
      </c>
      <c r="CK43" s="17">
        <v>1.02517289817832E-2</v>
      </c>
      <c r="CL43" s="17">
        <v>6.3602081962135602E-3</v>
      </c>
      <c r="CM43" s="17">
        <v>9.7229285411465192</v>
      </c>
      <c r="CN43" s="17">
        <v>5.9497436339159002E-3</v>
      </c>
      <c r="CO43" s="17">
        <v>0</v>
      </c>
      <c r="CP43" s="17">
        <v>0</v>
      </c>
      <c r="CQ43" s="17">
        <v>1.24491074685979</v>
      </c>
      <c r="CR43" s="17">
        <v>147.91328772884299</v>
      </c>
      <c r="CS43" s="17">
        <v>129.92123944530701</v>
      </c>
      <c r="CT43" s="17">
        <v>17.992048283536398</v>
      </c>
      <c r="CU43" s="17">
        <v>0.49407610777294603</v>
      </c>
      <c r="CV43" s="17">
        <v>0</v>
      </c>
      <c r="CW43" s="17">
        <v>62.534553396495703</v>
      </c>
      <c r="CX43" s="17">
        <v>5.2055372874364103E-3</v>
      </c>
      <c r="CY43" s="17">
        <v>0.28831077512326497</v>
      </c>
      <c r="CZ43" s="17">
        <v>2.3049486213947499</v>
      </c>
      <c r="DA43" s="17">
        <v>2.2040409178458599E-2</v>
      </c>
      <c r="DB43" s="17">
        <v>44.463416617668898</v>
      </c>
      <c r="DC43" s="17">
        <v>1.04655054665254</v>
      </c>
      <c r="DD43" s="17">
        <v>6.51333658183281E-3</v>
      </c>
      <c r="DE43" s="17">
        <v>8.8105985973092498</v>
      </c>
      <c r="DF43" s="17">
        <v>1.57477709066948E-4</v>
      </c>
      <c r="DG43" s="17">
        <v>227.187205839249</v>
      </c>
      <c r="DH43" s="17">
        <v>191.61587808347201</v>
      </c>
      <c r="DI43" s="17">
        <v>2.4907984585155298</v>
      </c>
      <c r="DJ43" s="17">
        <v>0</v>
      </c>
      <c r="DK43" s="17">
        <v>0</v>
      </c>
      <c r="DL43" s="17">
        <v>22.335436466193599</v>
      </c>
      <c r="DM43" s="17">
        <v>9.0593076965471599</v>
      </c>
      <c r="DN43" s="17">
        <v>6.0081316197961501E-3</v>
      </c>
      <c r="DO43" s="17">
        <v>1645.09072776886</v>
      </c>
      <c r="DP43" s="17">
        <v>5.7618512645432602</v>
      </c>
      <c r="DQ43" s="17">
        <v>20.609073916033498</v>
      </c>
      <c r="DS43" s="25">
        <f t="shared" si="30"/>
        <v>8.0000006524755998E-3</v>
      </c>
      <c r="DT43" s="94">
        <f t="shared" si="31"/>
        <v>0.93738181540592602</v>
      </c>
      <c r="DU43" s="40">
        <f t="shared" si="32"/>
        <v>4.0747923227558369E-5</v>
      </c>
      <c r="DV43" s="40"/>
      <c r="DW43" s="40">
        <f t="shared" si="33"/>
        <v>3.0013242152293198E-5</v>
      </c>
      <c r="DX43" s="40">
        <f t="shared" si="34"/>
        <v>4.702400986941479E-5</v>
      </c>
      <c r="DY43" s="40">
        <f t="shared" si="35"/>
        <v>4.6525699358635869E-5</v>
      </c>
      <c r="DZ43" s="40">
        <f t="shared" si="36"/>
        <v>3.1361681071824684E-5</v>
      </c>
      <c r="EA43" s="40">
        <f t="shared" si="37"/>
        <v>2.7517579275501699E-5</v>
      </c>
      <c r="EB43" s="40">
        <f t="shared" si="38"/>
        <v>3.471534829733567E-5</v>
      </c>
      <c r="EC43" s="40">
        <f t="shared" si="39"/>
        <v>3.3930347237219022E-5</v>
      </c>
      <c r="ED43" s="40">
        <f t="shared" si="40"/>
        <v>3.5611293033980092E-5</v>
      </c>
      <c r="EE43" s="40">
        <f t="shared" si="41"/>
        <v>3.43167506265558E-5</v>
      </c>
      <c r="EF43" s="40">
        <f t="shared" si="42"/>
        <v>3.406004078266721E-5</v>
      </c>
      <c r="EG43" s="40">
        <f t="shared" si="43"/>
        <v>5.1072962772833254E-5</v>
      </c>
      <c r="EH43" s="40">
        <f t="shared" si="44"/>
        <v>3.6906930410895953E-5</v>
      </c>
      <c r="EI43" s="40">
        <f t="shared" si="45"/>
        <v>0.91563204164965972</v>
      </c>
      <c r="EJ43" s="40">
        <f t="shared" si="46"/>
        <v>4.1734372899882424E-5</v>
      </c>
      <c r="EK43" s="40">
        <f t="shared" si="47"/>
        <v>4.1173956077888802E-5</v>
      </c>
      <c r="EL43" s="40">
        <f t="shared" si="48"/>
        <v>4.4816453558198878E-5</v>
      </c>
      <c r="EM43" s="40">
        <f t="shared" si="49"/>
        <v>1.7595274620096896E-5</v>
      </c>
      <c r="EN43" s="40">
        <f t="shared" si="50"/>
        <v>4.7642909942683962E-5</v>
      </c>
      <c r="EO43" s="40">
        <f t="shared" si="51"/>
        <v>4.6380096629455156E-5</v>
      </c>
      <c r="EP43" s="40">
        <f t="shared" si="52"/>
        <v>3.7090921286873198E-5</v>
      </c>
      <c r="EQ43" s="40">
        <f t="shared" si="53"/>
        <v>1.9981636090417301E-5</v>
      </c>
      <c r="ER43" s="40">
        <f t="shared" si="54"/>
        <v>1.9967492106655718E-5</v>
      </c>
      <c r="ES43" s="40">
        <f t="shared" si="55"/>
        <v>3.9445484968218801E-5</v>
      </c>
      <c r="ET43" s="40">
        <f t="shared" si="56"/>
        <v>5.10840081256594E-5</v>
      </c>
      <c r="EU43" s="40">
        <f t="shared" si="57"/>
        <v>3.4598020837605868E-5</v>
      </c>
      <c r="EV43" s="40">
        <f t="shared" si="58"/>
        <v>4.8504474127471952E-5</v>
      </c>
      <c r="EW43" s="40">
        <f t="shared" si="29"/>
        <v>0</v>
      </c>
    </row>
    <row r="44" spans="1:153" x14ac:dyDescent="0.3">
      <c r="A44" s="17" t="s">
        <v>211</v>
      </c>
      <c r="B44" s="17">
        <v>29633.013985000001</v>
      </c>
      <c r="C44" s="17"/>
      <c r="D44" s="17">
        <v>9206.3574172000008</v>
      </c>
      <c r="E44" s="17">
        <v>764.24178555000003</v>
      </c>
      <c r="F44" s="17">
        <v>684.14064697000003</v>
      </c>
      <c r="G44" s="17">
        <v>1000.1303371</v>
      </c>
      <c r="H44" s="17">
        <v>5083.3119061999996</v>
      </c>
      <c r="I44" s="17">
        <v>148.81866757</v>
      </c>
      <c r="J44" s="17">
        <v>84.805259348999996</v>
      </c>
      <c r="K44" s="17">
        <v>65.099766254000002</v>
      </c>
      <c r="L44" s="17">
        <v>60.031437146999998</v>
      </c>
      <c r="M44" s="17">
        <v>430.38166183999999</v>
      </c>
      <c r="N44" s="17">
        <v>13.934606559000001</v>
      </c>
      <c r="O44" s="17">
        <v>62.428490207999999</v>
      </c>
      <c r="P44" s="17">
        <v>40.712710422000001</v>
      </c>
      <c r="Q44" s="17">
        <v>40.077052924999997</v>
      </c>
      <c r="R44" s="17">
        <v>25.565222232</v>
      </c>
      <c r="S44" s="17">
        <v>0.79633723869999995</v>
      </c>
      <c r="T44" s="17">
        <v>5.6917220000000002E-4</v>
      </c>
      <c r="U44" s="17">
        <v>7.1357741700000005E-2</v>
      </c>
      <c r="V44" s="17">
        <v>5.2189430000000002E-2</v>
      </c>
      <c r="W44" s="17">
        <v>8.8869615170999996</v>
      </c>
      <c r="X44" s="17">
        <v>2.1415682882999998</v>
      </c>
      <c r="Y44" s="17">
        <v>2.0751762394000002</v>
      </c>
      <c r="Z44" s="17">
        <v>8.5442563623000005</v>
      </c>
      <c r="AA44" s="17">
        <v>1.2029615242</v>
      </c>
      <c r="AB44" s="17">
        <v>11.271499334</v>
      </c>
      <c r="AC44" s="17">
        <v>2.3613658900000001E-2</v>
      </c>
      <c r="AF44" s="17" t="s">
        <v>211</v>
      </c>
      <c r="AG44" s="17">
        <v>0</v>
      </c>
      <c r="AH44" s="17">
        <v>15.3993739736612</v>
      </c>
      <c r="AI44" s="17">
        <v>84.8104790085075</v>
      </c>
      <c r="AJ44" s="17">
        <v>148.827820752441</v>
      </c>
      <c r="AK44" s="17">
        <v>148.827820752441</v>
      </c>
      <c r="AL44" s="17">
        <v>48.893797014170801</v>
      </c>
      <c r="AM44" s="17">
        <v>0</v>
      </c>
      <c r="AN44" s="17">
        <v>65.103780676362305</v>
      </c>
      <c r="AO44" s="17">
        <v>2.3615179967467901E-2</v>
      </c>
      <c r="AP44" s="17">
        <v>60.0351367340865</v>
      </c>
      <c r="AQ44" s="17">
        <v>1.21516181984695</v>
      </c>
      <c r="AR44" s="17">
        <v>29634.824006857201</v>
      </c>
      <c r="AS44" s="17">
        <v>6.6395916704354602E-2</v>
      </c>
      <c r="AT44" s="17">
        <v>1.6004692780127501</v>
      </c>
      <c r="AU44" s="17">
        <v>0.101915720937339</v>
      </c>
      <c r="AV44" s="17">
        <v>2.3679124699268598E-3</v>
      </c>
      <c r="AW44" s="17">
        <v>0.36442198207399801</v>
      </c>
      <c r="AX44" s="17">
        <v>6.1221223454025302E-3</v>
      </c>
      <c r="AY44" s="17">
        <v>649.24775985766701</v>
      </c>
      <c r="AZ44" s="17">
        <v>22.0546943547245</v>
      </c>
      <c r="BA44" s="17">
        <v>166.20838399123301</v>
      </c>
      <c r="BB44" s="17">
        <v>8.5447865888553398</v>
      </c>
      <c r="BC44" s="17">
        <v>0</v>
      </c>
      <c r="BD44" s="17">
        <v>0</v>
      </c>
      <c r="BE44" s="17">
        <v>430.40825487602001</v>
      </c>
      <c r="BF44" s="17">
        <v>430.40825487602001</v>
      </c>
      <c r="BG44" s="17">
        <v>75.983342110377805</v>
      </c>
      <c r="BH44" s="17">
        <v>0</v>
      </c>
      <c r="BI44" s="17">
        <v>1.20303772769239</v>
      </c>
      <c r="BJ44" s="17">
        <v>0</v>
      </c>
      <c r="BK44" s="17">
        <v>0</v>
      </c>
      <c r="BL44" s="17">
        <v>73.655206374426498</v>
      </c>
      <c r="BM44" s="17">
        <v>29.829849378381699</v>
      </c>
      <c r="BN44" s="17">
        <v>4.7377829312138998E-2</v>
      </c>
      <c r="BO44" s="17">
        <v>0</v>
      </c>
      <c r="BP44" s="17">
        <v>740.89028138060098</v>
      </c>
      <c r="BQ44" s="17">
        <v>0.17714372604386999</v>
      </c>
      <c r="BR44" s="17">
        <v>3.62322681437634</v>
      </c>
      <c r="BS44" s="17">
        <v>10.3122603401841</v>
      </c>
      <c r="BT44" s="17">
        <v>62.432536852440499</v>
      </c>
      <c r="BU44" s="17">
        <v>62.900863126221502</v>
      </c>
      <c r="BV44" s="17">
        <v>68.095513736600495</v>
      </c>
      <c r="BW44" s="17">
        <v>4999.0242136741599</v>
      </c>
      <c r="BX44" s="17">
        <v>8286.2131665423694</v>
      </c>
      <c r="BY44" s="17">
        <v>847.03524253284297</v>
      </c>
      <c r="BZ44" s="17">
        <v>9206.9036154496298</v>
      </c>
      <c r="CA44" s="5">
        <v>3.48441801177846E-5</v>
      </c>
      <c r="CB44" s="17">
        <v>297.51759264862</v>
      </c>
      <c r="CC44" s="17">
        <v>0</v>
      </c>
      <c r="CD44" s="17">
        <v>0.796386837315746</v>
      </c>
      <c r="CE44" s="17">
        <v>5.6920316708150998E-4</v>
      </c>
      <c r="CF44" s="17">
        <v>7.1362436083882305E-2</v>
      </c>
      <c r="CG44" s="17">
        <v>5.2192649888524498E-2</v>
      </c>
      <c r="CH44" s="17">
        <v>8.8875108468603408</v>
      </c>
      <c r="CI44" s="17">
        <v>1.2483730812813201E-3</v>
      </c>
      <c r="CJ44" s="17">
        <v>1171.4534251748501</v>
      </c>
      <c r="CK44" s="17">
        <v>1.3031327483174799E-2</v>
      </c>
      <c r="CL44" s="17">
        <v>7.80256216626377E-3</v>
      </c>
      <c r="CM44" s="17">
        <v>48.3206798837723</v>
      </c>
      <c r="CN44" s="17">
        <v>7.4506010690013596E-3</v>
      </c>
      <c r="CO44" s="17">
        <v>0</v>
      </c>
      <c r="CP44" s="17">
        <v>0</v>
      </c>
      <c r="CQ44" s="17">
        <v>6.6388039172814697</v>
      </c>
      <c r="CR44" s="17">
        <v>764.28934697378497</v>
      </c>
      <c r="CS44" s="17">
        <v>684.18316081484295</v>
      </c>
      <c r="CT44" s="17">
        <v>80.106186158942194</v>
      </c>
      <c r="CU44" s="17">
        <v>2.6327990228255498</v>
      </c>
      <c r="CV44" s="17">
        <v>0</v>
      </c>
      <c r="CW44" s="17">
        <v>333.29932101258203</v>
      </c>
      <c r="CX44" s="17">
        <v>6.38604483522545E-3</v>
      </c>
      <c r="CY44" s="17">
        <v>0.53377954920021797</v>
      </c>
      <c r="CZ44" s="17">
        <v>12.204346003108499</v>
      </c>
      <c r="DA44" s="17">
        <v>2.80997665614687E-2</v>
      </c>
      <c r="DB44" s="17">
        <v>233.73409421099299</v>
      </c>
      <c r="DC44" s="17">
        <v>3.25603312135582</v>
      </c>
      <c r="DD44" s="17">
        <v>9.8093958807696294E-3</v>
      </c>
      <c r="DE44" s="17">
        <v>46.7453159526005</v>
      </c>
      <c r="DF44" s="17">
        <v>1.93191401030175E-4</v>
      </c>
      <c r="DG44" s="17">
        <v>1000.18900207198</v>
      </c>
      <c r="DH44" s="17">
        <v>592.81810302659505</v>
      </c>
      <c r="DI44" s="17">
        <v>11.2721957662118</v>
      </c>
      <c r="DJ44" s="17">
        <v>0</v>
      </c>
      <c r="DK44" s="17">
        <v>0</v>
      </c>
      <c r="DL44" s="17">
        <v>68.313944903306293</v>
      </c>
      <c r="DM44" s="17">
        <v>40.0795495168896</v>
      </c>
      <c r="DN44" s="17">
        <v>1.06209702154214E-2</v>
      </c>
      <c r="DO44" s="17">
        <v>5083.6169078989396</v>
      </c>
      <c r="DP44" s="17">
        <v>25.566814494229298</v>
      </c>
      <c r="DQ44" s="17">
        <v>62.797069716152897</v>
      </c>
      <c r="DS44" s="25">
        <f t="shared" si="30"/>
        <v>7.9999975508410343E-3</v>
      </c>
      <c r="DT44" s="94">
        <f t="shared" si="31"/>
        <v>0.98335974253029579</v>
      </c>
      <c r="DU44" s="40">
        <f t="shared" si="32"/>
        <v>6.1081260857100738E-5</v>
      </c>
      <c r="DV44" s="40"/>
      <c r="DW44" s="40">
        <f t="shared" si="33"/>
        <v>5.9328377650053711E-5</v>
      </c>
      <c r="DX44" s="40">
        <f t="shared" si="34"/>
        <v>6.2233477263629223E-5</v>
      </c>
      <c r="DY44" s="40">
        <f t="shared" si="35"/>
        <v>6.2141966028776924E-5</v>
      </c>
      <c r="DZ44" s="40">
        <f t="shared" si="36"/>
        <v>5.865732675410235E-5</v>
      </c>
      <c r="EA44" s="40">
        <f t="shared" si="37"/>
        <v>6.0000587130612291E-5</v>
      </c>
      <c r="EB44" s="40">
        <f t="shared" si="38"/>
        <v>6.1505606725658594E-5</v>
      </c>
      <c r="EC44" s="40">
        <f t="shared" si="39"/>
        <v>6.1548771238616428E-5</v>
      </c>
      <c r="ED44" s="40">
        <f t="shared" si="40"/>
        <v>6.1665695490211239E-5</v>
      </c>
      <c r="EE44" s="40">
        <f t="shared" si="41"/>
        <v>6.1627494898082623E-5</v>
      </c>
      <c r="EF44" s="40">
        <f t="shared" si="42"/>
        <v>6.1789426404286691E-5</v>
      </c>
      <c r="EG44" s="40">
        <f t="shared" si="43"/>
        <v>6.3194863572949686E-5</v>
      </c>
      <c r="EH44" s="40">
        <f t="shared" si="44"/>
        <v>6.4820475827898262E-5</v>
      </c>
      <c r="EI44" s="40">
        <f t="shared" si="45"/>
        <v>0.67258610470217184</v>
      </c>
      <c r="EJ44" s="40">
        <f t="shared" si="46"/>
        <v>6.2294797331406815E-5</v>
      </c>
      <c r="EK44" s="40">
        <f t="shared" si="47"/>
        <v>6.2282354319035738E-5</v>
      </c>
      <c r="EL44" s="40">
        <f t="shared" si="48"/>
        <v>6.2283431360082758E-5</v>
      </c>
      <c r="EM44" s="40">
        <f t="shared" si="49"/>
        <v>5.440722774226062E-5</v>
      </c>
      <c r="EN44" s="40">
        <f t="shared" si="50"/>
        <v>6.5786609419850504E-5</v>
      </c>
      <c r="EO44" s="40">
        <f t="shared" si="51"/>
        <v>6.1696181094443532E-5</v>
      </c>
      <c r="EP44" s="40">
        <f t="shared" si="52"/>
        <v>6.181300090972195E-5</v>
      </c>
      <c r="EQ44" s="40">
        <f t="shared" si="53"/>
        <v>5.8202320445348238E-5</v>
      </c>
      <c r="ER44" s="40">
        <f t="shared" si="54"/>
        <v>5.8200569726829162E-5</v>
      </c>
      <c r="ES44" s="40">
        <f t="shared" si="55"/>
        <v>6.2056489512513535E-5</v>
      </c>
      <c r="ET44" s="40">
        <f t="shared" si="56"/>
        <v>6.3346574979355075E-5</v>
      </c>
      <c r="EU44" s="40">
        <f t="shared" si="57"/>
        <v>6.1787007314936291E-5</v>
      </c>
      <c r="EV44" s="40">
        <f t="shared" si="58"/>
        <v>6.4414730234803964E-5</v>
      </c>
      <c r="EW44" s="40">
        <f t="shared" si="29"/>
        <v>0</v>
      </c>
    </row>
    <row r="45" spans="1:153" x14ac:dyDescent="0.3">
      <c r="A45" s="17" t="s">
        <v>212</v>
      </c>
      <c r="B45" s="17">
        <v>3514.9527644</v>
      </c>
      <c r="C45" s="17"/>
      <c r="D45" s="17">
        <v>766.72811918000002</v>
      </c>
      <c r="E45" s="17">
        <v>70.830199781999994</v>
      </c>
      <c r="F45" s="17">
        <v>61.244831155</v>
      </c>
      <c r="G45" s="17">
        <v>93.666414918000001</v>
      </c>
      <c r="H45" s="17">
        <v>463.58880872999998</v>
      </c>
      <c r="I45" s="17">
        <v>9.6532082670000001</v>
      </c>
      <c r="J45" s="17">
        <v>5.4695918595000004</v>
      </c>
      <c r="K45" s="17">
        <v>4.6266245539000002</v>
      </c>
      <c r="L45" s="17">
        <v>3.9719883965</v>
      </c>
      <c r="M45" s="17">
        <v>28.012824457000001</v>
      </c>
      <c r="N45" s="17">
        <v>1.7639294293000001</v>
      </c>
      <c r="O45" s="17">
        <v>4.0216610966999999</v>
      </c>
      <c r="P45" s="17">
        <v>4.1668218144000004</v>
      </c>
      <c r="Q45" s="17">
        <v>3.6933667104999999</v>
      </c>
      <c r="R45" s="17">
        <v>2.2732579646</v>
      </c>
      <c r="S45" s="17">
        <v>0.10746173000000001</v>
      </c>
      <c r="T45" s="17">
        <v>8.4953100000000005E-5</v>
      </c>
      <c r="U45" s="17">
        <v>9.6427864000000005E-3</v>
      </c>
      <c r="V45" s="17">
        <v>7.0505139999999999E-3</v>
      </c>
      <c r="W45" s="17">
        <v>0.69670084799999998</v>
      </c>
      <c r="X45" s="17">
        <v>0.40998883419999999</v>
      </c>
      <c r="Y45" s="17">
        <v>0.39627544100000001</v>
      </c>
      <c r="Z45" s="17">
        <v>0.70754255990000003</v>
      </c>
      <c r="AA45" s="17">
        <v>0.1523137836</v>
      </c>
      <c r="AB45" s="17">
        <v>0.76245366020000005</v>
      </c>
      <c r="AC45" s="17">
        <v>3.1885199999999998E-3</v>
      </c>
      <c r="AF45" s="17" t="s">
        <v>212</v>
      </c>
      <c r="AG45" s="17">
        <v>0</v>
      </c>
      <c r="AH45" s="17">
        <v>1.3844466985260799</v>
      </c>
      <c r="AI45" s="17">
        <v>5.4697027036905199</v>
      </c>
      <c r="AJ45" s="17">
        <v>9.6534068855128599</v>
      </c>
      <c r="AK45" s="17">
        <v>9.6534068855128599</v>
      </c>
      <c r="AL45" s="17">
        <v>4.4934593110848304</v>
      </c>
      <c r="AM45" s="17">
        <v>0</v>
      </c>
      <c r="AN45" s="17">
        <v>4.6267179869188704</v>
      </c>
      <c r="AO45" s="17">
        <v>3.18858781342989E-3</v>
      </c>
      <c r="AP45" s="17">
        <v>3.9720720056926901</v>
      </c>
      <c r="AQ45" s="17">
        <v>0.22814283604074101</v>
      </c>
      <c r="AR45" s="17">
        <v>3515.0231582753199</v>
      </c>
      <c r="AS45" s="17">
        <v>1.3713675622348201E-2</v>
      </c>
      <c r="AT45" s="17">
        <v>0.30561370421578798</v>
      </c>
      <c r="AU45" s="17">
        <v>1.9461081035555002E-2</v>
      </c>
      <c r="AV45" s="17">
        <v>4.5215951617365698E-4</v>
      </c>
      <c r="AW45" s="17">
        <v>6.9587375139800595E-2</v>
      </c>
      <c r="AX45" s="17">
        <v>1.1690361370525299E-3</v>
      </c>
      <c r="AY45" s="17">
        <v>58.615685545495403</v>
      </c>
      <c r="AZ45" s="17">
        <v>2.0147243556174099</v>
      </c>
      <c r="BA45" s="17">
        <v>15.0899807564328</v>
      </c>
      <c r="BB45" s="17">
        <v>0.70755659329535303</v>
      </c>
      <c r="BC45" s="17">
        <v>0</v>
      </c>
      <c r="BD45" s="17">
        <v>0</v>
      </c>
      <c r="BE45" s="17">
        <v>28.013352323152301</v>
      </c>
      <c r="BF45" s="17">
        <v>28.013352323152301</v>
      </c>
      <c r="BG45" s="17">
        <v>6.8420307024184899</v>
      </c>
      <c r="BH45" s="17">
        <v>0</v>
      </c>
      <c r="BI45" s="17">
        <v>0.15231688957596801</v>
      </c>
      <c r="BJ45" s="17">
        <v>0</v>
      </c>
      <c r="BK45" s="17">
        <v>0</v>
      </c>
      <c r="BL45" s="17">
        <v>6.1339503560574702</v>
      </c>
      <c r="BM45" s="17">
        <v>2.8373967504535398</v>
      </c>
      <c r="BN45" s="17">
        <v>8.8949730810190305E-3</v>
      </c>
      <c r="BO45" s="17">
        <v>0</v>
      </c>
      <c r="BP45" s="17">
        <v>67.215557331340705</v>
      </c>
      <c r="BQ45" s="17">
        <v>3.1747928860675803E-2</v>
      </c>
      <c r="BR45" s="17">
        <v>0.45863075447675999</v>
      </c>
      <c r="BS45" s="17">
        <v>1.30533424174782</v>
      </c>
      <c r="BT45" s="17">
        <v>4.0217541993715002</v>
      </c>
      <c r="BU45" s="17">
        <v>5.6638013934291598</v>
      </c>
      <c r="BV45" s="17">
        <v>6.62846810274063</v>
      </c>
      <c r="BW45" s="17">
        <v>438.85675240441498</v>
      </c>
      <c r="BX45" s="17">
        <v>690.06907869111501</v>
      </c>
      <c r="BY45" s="17">
        <v>70.540446697861995</v>
      </c>
      <c r="BZ45" s="17">
        <v>766.74347574503497</v>
      </c>
      <c r="CA45" s="5">
        <v>6.2448833295097903E-6</v>
      </c>
      <c r="CB45" s="17">
        <v>26.898567280378298</v>
      </c>
      <c r="CC45" s="17">
        <v>0</v>
      </c>
      <c r="CD45" s="17">
        <v>0.107463918663447</v>
      </c>
      <c r="CE45" s="5">
        <v>8.4954867867083307E-5</v>
      </c>
      <c r="CF45" s="17">
        <v>9.6430273802146204E-3</v>
      </c>
      <c r="CG45" s="17">
        <v>7.0506381588319898E-3</v>
      </c>
      <c r="CH45" s="17">
        <v>0.69671471787121697</v>
      </c>
      <c r="CI45" s="17">
        <v>2.38381408664605E-4</v>
      </c>
      <c r="CJ45" s="17">
        <v>108.875007924714</v>
      </c>
      <c r="CK45" s="17">
        <v>2.475658559123E-3</v>
      </c>
      <c r="CL45" s="17">
        <v>1.48992393278989E-3</v>
      </c>
      <c r="CM45" s="17">
        <v>4.4226073281634903</v>
      </c>
      <c r="CN45" s="17">
        <v>1.4184754884064401E-3</v>
      </c>
      <c r="CO45" s="17">
        <v>0</v>
      </c>
      <c r="CP45" s="17">
        <v>0</v>
      </c>
      <c r="CQ45" s="17">
        <v>0.59018663205410105</v>
      </c>
      <c r="CR45" s="17">
        <v>70.831620098746797</v>
      </c>
      <c r="CS45" s="17">
        <v>61.246057182693299</v>
      </c>
      <c r="CT45" s="17">
        <v>9.5855629160534992</v>
      </c>
      <c r="CU45" s="17">
        <v>0.23411521354519699</v>
      </c>
      <c r="CV45" s="17">
        <v>0</v>
      </c>
      <c r="CW45" s="17">
        <v>29.6803620474324</v>
      </c>
      <c r="CX45" s="17">
        <v>1.21943323510199E-3</v>
      </c>
      <c r="CY45" s="17">
        <v>9.6891566254732997E-2</v>
      </c>
      <c r="CZ45" s="17">
        <v>1.0876258659479601</v>
      </c>
      <c r="DA45" s="17">
        <v>5.3360556564316999E-3</v>
      </c>
      <c r="DB45" s="17">
        <v>20.957211815671499</v>
      </c>
      <c r="DC45" s="17">
        <v>0.292726638258683</v>
      </c>
      <c r="DD45" s="17">
        <v>1.82227382517347E-3</v>
      </c>
      <c r="DE45" s="17">
        <v>4.1630196215766304</v>
      </c>
      <c r="DF45" s="5">
        <v>3.6889941519976599E-5</v>
      </c>
      <c r="DG45" s="17">
        <v>93.668285771038896</v>
      </c>
      <c r="DH45" s="17">
        <v>53.784291064181403</v>
      </c>
      <c r="DI45" s="17">
        <v>0.76246948819524096</v>
      </c>
      <c r="DJ45" s="17">
        <v>0</v>
      </c>
      <c r="DK45" s="17">
        <v>0</v>
      </c>
      <c r="DL45" s="17">
        <v>6.3886755490051002</v>
      </c>
      <c r="DM45" s="17">
        <v>3.6934404526696798</v>
      </c>
      <c r="DN45" s="17">
        <v>1.9035099348795701E-3</v>
      </c>
      <c r="DO45" s="17">
        <v>463.59812815467598</v>
      </c>
      <c r="DP45" s="17">
        <v>2.2733026822035698</v>
      </c>
      <c r="DQ45" s="17">
        <v>5.9499290632942001</v>
      </c>
      <c r="DS45" s="25">
        <f t="shared" si="30"/>
        <v>8.0000033258805208E-3</v>
      </c>
      <c r="DT45" s="94">
        <f t="shared" si="31"/>
        <v>0.94663184718035309</v>
      </c>
      <c r="DU45" s="40">
        <f t="shared" si="32"/>
        <v>2.0026976189526997E-5</v>
      </c>
      <c r="DV45" s="40"/>
      <c r="DW45" s="40">
        <f t="shared" si="33"/>
        <v>2.0028696810249673E-5</v>
      </c>
      <c r="DX45" s="40">
        <f t="shared" si="34"/>
        <v>2.0052417629400572E-5</v>
      </c>
      <c r="DY45" s="40">
        <f t="shared" si="35"/>
        <v>2.0018468010733775E-5</v>
      </c>
      <c r="DZ45" s="40">
        <f t="shared" si="36"/>
        <v>1.9973573671339145E-5</v>
      </c>
      <c r="EA45" s="40">
        <f t="shared" si="37"/>
        <v>2.0102781819785711E-5</v>
      </c>
      <c r="EB45" s="40">
        <f t="shared" si="38"/>
        <v>2.0575388758442751E-5</v>
      </c>
      <c r="EC45" s="40">
        <f t="shared" si="39"/>
        <v>2.0265532304210387E-5</v>
      </c>
      <c r="ED45" s="40">
        <f t="shared" si="40"/>
        <v>2.0194640343456381E-5</v>
      </c>
      <c r="EE45" s="40">
        <f t="shared" si="41"/>
        <v>2.1049707185398651E-5</v>
      </c>
      <c r="EF45" s="40">
        <f t="shared" si="42"/>
        <v>1.8843731845402804E-5</v>
      </c>
      <c r="EG45" s="40">
        <f t="shared" si="43"/>
        <v>2.0163462318370327E-5</v>
      </c>
      <c r="EH45" s="40">
        <f t="shared" si="44"/>
        <v>2.3150302639053145E-5</v>
      </c>
      <c r="EI45" s="40">
        <f t="shared" si="45"/>
        <v>0.59077311149555201</v>
      </c>
      <c r="EJ45" s="40">
        <f t="shared" si="46"/>
        <v>1.9966110993062338E-5</v>
      </c>
      <c r="EK45" s="40">
        <f t="shared" si="47"/>
        <v>1.9671152269646238E-5</v>
      </c>
      <c r="EL45" s="40">
        <f t="shared" si="48"/>
        <v>2.0366910592189225E-5</v>
      </c>
      <c r="EM45" s="40">
        <f t="shared" si="49"/>
        <v>2.0809918452670956E-5</v>
      </c>
      <c r="EN45" s="40">
        <f t="shared" si="50"/>
        <v>2.4990724114748763E-5</v>
      </c>
      <c r="EO45" s="40">
        <f t="shared" si="51"/>
        <v>1.7609897943593755E-5</v>
      </c>
      <c r="EP45" s="40">
        <f t="shared" si="52"/>
        <v>1.9907929288162901E-5</v>
      </c>
      <c r="EQ45" s="40">
        <f t="shared" si="53"/>
        <v>1.9994365783108828E-5</v>
      </c>
      <c r="ER45" s="40">
        <f t="shared" si="54"/>
        <v>1.9973592988344209E-5</v>
      </c>
      <c r="ES45" s="40">
        <f t="shared" si="55"/>
        <v>1.9833994657480913E-5</v>
      </c>
      <c r="ET45" s="40">
        <f t="shared" si="56"/>
        <v>2.0391955964805436E-5</v>
      </c>
      <c r="EU45" s="40">
        <f t="shared" si="57"/>
        <v>2.0759288160229482E-5</v>
      </c>
      <c r="EV45" s="40">
        <f t="shared" si="58"/>
        <v>2.1267995775515818E-5</v>
      </c>
      <c r="EW45" s="40">
        <f t="shared" si="29"/>
        <v>0</v>
      </c>
    </row>
    <row r="46" spans="1:153" x14ac:dyDescent="0.3">
      <c r="A46" s="17" t="s">
        <v>213</v>
      </c>
      <c r="B46" s="17">
        <v>518.13621551000006</v>
      </c>
      <c r="C46" s="17"/>
      <c r="D46" s="17">
        <v>69.691428215000002</v>
      </c>
      <c r="E46" s="17">
        <v>12.481629191</v>
      </c>
      <c r="F46" s="17">
        <v>10.754756214</v>
      </c>
      <c r="G46" s="17">
        <v>8.1115619674000001</v>
      </c>
      <c r="H46" s="17">
        <v>52.659034753</v>
      </c>
      <c r="I46" s="17">
        <v>1.6812216164</v>
      </c>
      <c r="J46" s="17">
        <v>0.95217800470000002</v>
      </c>
      <c r="K46" s="17">
        <v>0.81115178489999995</v>
      </c>
      <c r="L46" s="17">
        <v>0.69280649149999995</v>
      </c>
      <c r="M46" s="17">
        <v>4.8800427024999999</v>
      </c>
      <c r="N46" s="17">
        <v>0.32545710529999999</v>
      </c>
      <c r="O46" s="17">
        <v>0.70005074519999999</v>
      </c>
      <c r="P46" s="17">
        <v>0.76151981459999996</v>
      </c>
      <c r="Q46" s="17">
        <v>0.65778548530000003</v>
      </c>
      <c r="R46" s="17">
        <v>0.404090958</v>
      </c>
      <c r="S46" s="17">
        <v>1.9974930500000002E-2</v>
      </c>
      <c r="T46" s="5">
        <v>1.4494125000000001E-6</v>
      </c>
      <c r="U46" s="17">
        <v>1.7686854E-3</v>
      </c>
      <c r="V46" s="17">
        <v>1.2967301999999999E-3</v>
      </c>
      <c r="W46" s="17">
        <v>0.1242125333</v>
      </c>
      <c r="X46" s="17">
        <v>7.5130305999999997E-3</v>
      </c>
      <c r="Y46" s="17">
        <v>7.1498322000000001E-3</v>
      </c>
      <c r="Z46" s="17">
        <v>0.12526534040000001</v>
      </c>
      <c r="AA46" s="17">
        <v>2.7514869500000001E-2</v>
      </c>
      <c r="AB46" s="17">
        <v>0.13320684599999999</v>
      </c>
      <c r="AC46" s="17">
        <v>5.8917699999999997E-4</v>
      </c>
      <c r="AF46" s="17" t="s">
        <v>213</v>
      </c>
      <c r="AG46" s="17">
        <v>0</v>
      </c>
      <c r="AH46" s="17">
        <v>0.16043594392588201</v>
      </c>
      <c r="AI46" s="17">
        <v>0.952225506241694</v>
      </c>
      <c r="AJ46" s="17">
        <v>1.6813057549422099</v>
      </c>
      <c r="AK46" s="17">
        <v>1.6813057549422099</v>
      </c>
      <c r="AL46" s="17">
        <v>0.50255665120802195</v>
      </c>
      <c r="AM46" s="17">
        <v>0</v>
      </c>
      <c r="AN46" s="17">
        <v>0.81119306935967395</v>
      </c>
      <c r="AO46" s="17">
        <v>5.8920636988808598E-4</v>
      </c>
      <c r="AP46" s="17">
        <v>0.69284128907709497</v>
      </c>
      <c r="AQ46" s="17">
        <v>8.3519103657873506E-3</v>
      </c>
      <c r="AR46" s="17">
        <v>518.16223993562505</v>
      </c>
      <c r="AS46" s="17">
        <v>3.6321603044582899E-4</v>
      </c>
      <c r="AT46" s="17">
        <v>5.5142307573427703E-3</v>
      </c>
      <c r="AU46" s="17">
        <v>3.511393045079E-4</v>
      </c>
      <c r="AV46" s="5">
        <v>8.15848727437071E-6</v>
      </c>
      <c r="AW46" s="17">
        <v>1.2555735050733801E-3</v>
      </c>
      <c r="AX46" s="5">
        <v>2.1093029170455801E-5</v>
      </c>
      <c r="AY46" s="17">
        <v>6.7536479984454099</v>
      </c>
      <c r="AZ46" s="17">
        <v>0.22861577653506099</v>
      </c>
      <c r="BA46" s="17">
        <v>1.72547000820482</v>
      </c>
      <c r="BB46" s="17">
        <v>0.12527160101206999</v>
      </c>
      <c r="BC46" s="17">
        <v>0</v>
      </c>
      <c r="BD46" s="17">
        <v>0</v>
      </c>
      <c r="BE46" s="17">
        <v>4.8802881501331496</v>
      </c>
      <c r="BF46" s="17">
        <v>4.8802881501331496</v>
      </c>
      <c r="BG46" s="17">
        <v>0.79085665638133795</v>
      </c>
      <c r="BH46" s="17">
        <v>0</v>
      </c>
      <c r="BI46" s="17">
        <v>2.7516345462284399E-2</v>
      </c>
      <c r="BJ46" s="17">
        <v>0</v>
      </c>
      <c r="BK46" s="17">
        <v>0</v>
      </c>
      <c r="BL46" s="17">
        <v>0.55755957251938604</v>
      </c>
      <c r="BM46" s="17">
        <v>0.305047862578812</v>
      </c>
      <c r="BN46" s="17">
        <v>3.2563715055757703E-4</v>
      </c>
      <c r="BO46" s="17">
        <v>0</v>
      </c>
      <c r="BP46" s="17">
        <v>7.6795775465218101</v>
      </c>
      <c r="BQ46" s="17">
        <v>7.3941942337172695E-4</v>
      </c>
      <c r="BR46" s="17">
        <v>8.4623102123602106E-2</v>
      </c>
      <c r="BS46" s="17">
        <v>0.24085024719324</v>
      </c>
      <c r="BT46" s="17">
        <v>0.70008787346261203</v>
      </c>
      <c r="BU46" s="17">
        <v>0.65470418609416103</v>
      </c>
      <c r="BV46" s="17">
        <v>1.04681470790122</v>
      </c>
      <c r="BW46" s="17">
        <v>52.854139695872298</v>
      </c>
      <c r="BX46" s="17">
        <v>62.725447155982401</v>
      </c>
      <c r="BY46" s="17">
        <v>6.4119342088328102</v>
      </c>
      <c r="BZ46" s="17">
        <v>69.694940937334593</v>
      </c>
      <c r="CA46" s="5">
        <v>1.45443828840505E-7</v>
      </c>
      <c r="CB46" s="17">
        <v>3.0933486691418999</v>
      </c>
      <c r="CC46" s="17">
        <v>0</v>
      </c>
      <c r="CD46" s="17">
        <v>1.9975960141878399E-2</v>
      </c>
      <c r="CE46" s="5">
        <v>1.44949746744049E-6</v>
      </c>
      <c r="CF46" s="17">
        <v>1.7687746112204201E-3</v>
      </c>
      <c r="CG46" s="17">
        <v>1.2967984589692201E-3</v>
      </c>
      <c r="CH46" s="17">
        <v>0.124218708451749</v>
      </c>
      <c r="CI46" s="5">
        <v>4.3011527498801198E-6</v>
      </c>
      <c r="CJ46" s="17">
        <v>12.068662999080599</v>
      </c>
      <c r="CK46" s="5">
        <v>4.7877293306216401E-5</v>
      </c>
      <c r="CL46" s="5">
        <v>2.68827586302683E-5</v>
      </c>
      <c r="CM46" s="17">
        <v>0.74810144457855798</v>
      </c>
      <c r="CN46" s="5">
        <v>2.6663611867480099E-5</v>
      </c>
      <c r="CO46" s="17">
        <v>0</v>
      </c>
      <c r="CP46" s="17">
        <v>0</v>
      </c>
      <c r="CQ46" s="17">
        <v>0.104810560800718</v>
      </c>
      <c r="CR46" s="17">
        <v>12.4822560694455</v>
      </c>
      <c r="CS46" s="17">
        <v>10.755295479819299</v>
      </c>
      <c r="CT46" s="17">
        <v>1.72696058962615</v>
      </c>
      <c r="CU46" s="17">
        <v>4.1558119733020198E-2</v>
      </c>
      <c r="CV46" s="17">
        <v>0</v>
      </c>
      <c r="CW46" s="17">
        <v>5.2572646380837398</v>
      </c>
      <c r="CX46" s="5">
        <v>2.2002373147704098E-5</v>
      </c>
      <c r="CY46" s="17">
        <v>3.01927341325088E-3</v>
      </c>
      <c r="CZ46" s="17">
        <v>0.19235458500746799</v>
      </c>
      <c r="DA46" s="17">
        <v>1.0376850876061601E-4</v>
      </c>
      <c r="DB46" s="17">
        <v>3.6708051417296299</v>
      </c>
      <c r="DC46" s="17">
        <v>3.3922405007772299E-2</v>
      </c>
      <c r="DD46" s="5">
        <v>4.5717572395928002E-5</v>
      </c>
      <c r="DE46" s="17">
        <v>0.73710383758549802</v>
      </c>
      <c r="DF46" s="5">
        <v>6.6561663290287996E-7</v>
      </c>
      <c r="DG46" s="17">
        <v>8.1119738507140209</v>
      </c>
      <c r="DH46" s="17">
        <v>6.14809967687117</v>
      </c>
      <c r="DI46" s="17">
        <v>0.133213644599078</v>
      </c>
      <c r="DJ46" s="17">
        <v>0</v>
      </c>
      <c r="DK46" s="17">
        <v>0</v>
      </c>
      <c r="DL46" s="17">
        <v>0.70131853407830802</v>
      </c>
      <c r="DM46" s="17">
        <v>0.65781818054438701</v>
      </c>
      <c r="DN46" s="5">
        <v>4.4333147753223397E-5</v>
      </c>
      <c r="DO46" s="17">
        <v>52.661687438614997</v>
      </c>
      <c r="DP46" s="17">
        <v>0.40411120530052302</v>
      </c>
      <c r="DQ46" s="17">
        <v>0.64237387380163302</v>
      </c>
      <c r="DS46" s="25">
        <f t="shared" si="30"/>
        <v>8.0000006459681108E-3</v>
      </c>
      <c r="DT46" s="94">
        <f t="shared" si="31"/>
        <v>1.0036545022884356</v>
      </c>
      <c r="DU46" s="40">
        <f t="shared" si="32"/>
        <v>5.0226996002162117E-5</v>
      </c>
      <c r="DV46" s="40"/>
      <c r="DW46" s="40">
        <f t="shared" si="33"/>
        <v>5.0403936675743585E-5</v>
      </c>
      <c r="DX46" s="40">
        <f t="shared" si="34"/>
        <v>5.0224088210530154E-5</v>
      </c>
      <c r="DY46" s="40">
        <f t="shared" si="35"/>
        <v>5.0142077474231622E-5</v>
      </c>
      <c r="DZ46" s="40">
        <f t="shared" si="36"/>
        <v>5.0777312147290002E-5</v>
      </c>
      <c r="EA46" s="40">
        <f t="shared" si="37"/>
        <v>5.0374748178345073E-5</v>
      </c>
      <c r="EB46" s="40">
        <f t="shared" si="38"/>
        <v>5.0046074467008895E-5</v>
      </c>
      <c r="EC46" s="40">
        <f t="shared" si="39"/>
        <v>4.9887249505347459E-5</v>
      </c>
      <c r="ED46" s="40">
        <f t="shared" si="40"/>
        <v>5.089609668933351E-5</v>
      </c>
      <c r="EE46" s="40">
        <f t="shared" si="41"/>
        <v>5.0226978993330843E-5</v>
      </c>
      <c r="EF46" s="40">
        <f t="shared" si="42"/>
        <v>5.0296206019666293E-5</v>
      </c>
      <c r="EG46" s="40">
        <f t="shared" si="43"/>
        <v>4.991139101776245E-5</v>
      </c>
      <c r="EH46" s="40">
        <f t="shared" si="44"/>
        <v>5.3036530375284867E-5</v>
      </c>
      <c r="EI46" s="40">
        <f t="shared" si="45"/>
        <v>0.37463883123129971</v>
      </c>
      <c r="EJ46" s="40">
        <f t="shared" si="46"/>
        <v>4.9705025601272756E-5</v>
      </c>
      <c r="EK46" s="40">
        <f t="shared" si="47"/>
        <v>5.0105799504239704E-5</v>
      </c>
      <c r="EL46" s="40">
        <f t="shared" si="48"/>
        <v>5.1546706427702933E-5</v>
      </c>
      <c r="EM46" s="40">
        <f t="shared" si="49"/>
        <v>5.8621986832567153E-5</v>
      </c>
      <c r="EN46" s="40">
        <f t="shared" si="50"/>
        <v>5.0439281299010272E-5</v>
      </c>
      <c r="EO46" s="40">
        <f t="shared" si="51"/>
        <v>5.2639299385629035E-5</v>
      </c>
      <c r="EP46" s="40">
        <f t="shared" si="52"/>
        <v>4.9714401477386247E-5</v>
      </c>
      <c r="EQ46" s="40">
        <f t="shared" si="53"/>
        <v>5.0647180207998289E-5</v>
      </c>
      <c r="ER46" s="40">
        <f t="shared" si="54"/>
        <v>5.075410984842278E-5</v>
      </c>
      <c r="ES46" s="40">
        <f t="shared" si="55"/>
        <v>4.997880539017766E-5</v>
      </c>
      <c r="ET46" s="40">
        <f t="shared" si="56"/>
        <v>5.3642350889535553E-5</v>
      </c>
      <c r="EU46" s="40">
        <f t="shared" si="57"/>
        <v>5.1037910454029706E-5</v>
      </c>
      <c r="EV46" s="40">
        <f t="shared" si="58"/>
        <v>4.9849006471745533E-5</v>
      </c>
      <c r="EW46" s="40">
        <f t="shared" si="29"/>
        <v>0</v>
      </c>
    </row>
    <row r="47" spans="1:153" x14ac:dyDescent="0.3">
      <c r="A47" s="17" t="s">
        <v>214</v>
      </c>
      <c r="B47" s="17">
        <v>8308.073488</v>
      </c>
      <c r="C47" s="17"/>
      <c r="D47" s="17">
        <v>2603.4646247000001</v>
      </c>
      <c r="E47" s="17">
        <v>223.08046959999999</v>
      </c>
      <c r="F47" s="17">
        <v>202.80647275000001</v>
      </c>
      <c r="G47" s="17">
        <v>277.86692504000001</v>
      </c>
      <c r="H47" s="17">
        <v>1650.9975294000001</v>
      </c>
      <c r="I47" s="17">
        <v>48.943738836000001</v>
      </c>
      <c r="J47" s="17">
        <v>27.936480008</v>
      </c>
      <c r="K47" s="17">
        <v>20.822883266000002</v>
      </c>
      <c r="L47" s="17">
        <v>19.629812050000002</v>
      </c>
      <c r="M47" s="17">
        <v>141.40525393999999</v>
      </c>
      <c r="N47" s="17">
        <v>3.3337014198000001</v>
      </c>
      <c r="O47" s="17">
        <v>20.572005984</v>
      </c>
      <c r="P47" s="17">
        <v>11.209675536000001</v>
      </c>
      <c r="Q47" s="17">
        <v>11.590353754000001</v>
      </c>
      <c r="R47" s="17">
        <v>7.5138179740000002</v>
      </c>
      <c r="S47" s="17">
        <v>0.18236479229999999</v>
      </c>
      <c r="T47" s="17">
        <v>1.43647E-4</v>
      </c>
      <c r="U47" s="17">
        <v>1.6360585899999999E-2</v>
      </c>
      <c r="V47" s="17">
        <v>1.1962589100000001E-2</v>
      </c>
      <c r="W47" s="17">
        <v>2.7511789864999998</v>
      </c>
      <c r="X47" s="17">
        <v>0.54719560639999998</v>
      </c>
      <c r="Y47" s="17">
        <v>0.52800811179999996</v>
      </c>
      <c r="Z47" s="17">
        <v>2.5871373983999999</v>
      </c>
      <c r="AA47" s="17">
        <v>0.28762802510000002</v>
      </c>
      <c r="AB47" s="17">
        <v>3.6614501596000002</v>
      </c>
      <c r="AC47" s="17">
        <v>5.4101128000000002E-3</v>
      </c>
      <c r="AF47" s="17" t="s">
        <v>214</v>
      </c>
      <c r="AG47" s="17">
        <v>0</v>
      </c>
      <c r="AH47" s="17">
        <v>5.01530973058364</v>
      </c>
      <c r="AI47" s="17">
        <v>27.937775819840098</v>
      </c>
      <c r="AJ47" s="17">
        <v>48.946016673571499</v>
      </c>
      <c r="AK47" s="17">
        <v>48.946016673571499</v>
      </c>
      <c r="AL47" s="17">
        <v>15.826301518032199</v>
      </c>
      <c r="AM47" s="17">
        <v>0</v>
      </c>
      <c r="AN47" s="17">
        <v>20.823862285146699</v>
      </c>
      <c r="AO47" s="17">
        <v>5.4103643344621498E-3</v>
      </c>
      <c r="AP47" s="17">
        <v>19.630727351695501</v>
      </c>
      <c r="AQ47" s="17">
        <v>0.32732997865657298</v>
      </c>
      <c r="AR47" s="17">
        <v>8308.4599166070802</v>
      </c>
      <c r="AS47" s="17">
        <v>1.9188321092826699E-2</v>
      </c>
      <c r="AT47" s="17">
        <v>0.407217336826667</v>
      </c>
      <c r="AU47" s="17">
        <v>2.59310706666732E-2</v>
      </c>
      <c r="AV47" s="17">
        <v>6.0248144716094204E-4</v>
      </c>
      <c r="AW47" s="17">
        <v>9.2722190940039695E-2</v>
      </c>
      <c r="AX47" s="17">
        <v>1.5576904040701699E-3</v>
      </c>
      <c r="AY47" s="17">
        <v>211.288055481691</v>
      </c>
      <c r="AZ47" s="17">
        <v>7.1644524889770702</v>
      </c>
      <c r="BA47" s="17">
        <v>54.0362698340371</v>
      </c>
      <c r="BB47" s="17">
        <v>2.5872588558712399</v>
      </c>
      <c r="BC47" s="17">
        <v>0</v>
      </c>
      <c r="BD47" s="17">
        <v>0</v>
      </c>
      <c r="BE47" s="17">
        <v>141.41191418913701</v>
      </c>
      <c r="BF47" s="17">
        <v>141.41191418913701</v>
      </c>
      <c r="BG47" s="17">
        <v>24.735554085446001</v>
      </c>
      <c r="BH47" s="17">
        <v>0</v>
      </c>
      <c r="BI47" s="17">
        <v>0.287641338236866</v>
      </c>
      <c r="BJ47" s="17">
        <v>0</v>
      </c>
      <c r="BK47" s="17">
        <v>0</v>
      </c>
      <c r="BL47" s="17">
        <v>20.828685716323999</v>
      </c>
      <c r="BM47" s="17">
        <v>9.6243669699521295</v>
      </c>
      <c r="BN47" s="17">
        <v>1.27622191552503E-2</v>
      </c>
      <c r="BO47" s="17">
        <v>0</v>
      </c>
      <c r="BP47" s="17">
        <v>240.72914555317001</v>
      </c>
      <c r="BQ47" s="17">
        <v>4.1902963977699603E-2</v>
      </c>
      <c r="BR47" s="17">
        <v>0.86680310355329904</v>
      </c>
      <c r="BS47" s="17">
        <v>2.4670549168262199</v>
      </c>
      <c r="BT47" s="17">
        <v>20.573026690420999</v>
      </c>
      <c r="BU47" s="17">
        <v>20.4769043147632</v>
      </c>
      <c r="BV47" s="17">
        <v>20.1274788581248</v>
      </c>
      <c r="BW47" s="17">
        <v>1623.4335167153399</v>
      </c>
      <c r="BX47" s="17">
        <v>2343.2271282438001</v>
      </c>
      <c r="BY47" s="17">
        <v>239.52986837941901</v>
      </c>
      <c r="BZ47" s="17">
        <v>2603.5856823395402</v>
      </c>
      <c r="CA47" s="5">
        <v>8.2423756113524494E-6</v>
      </c>
      <c r="CB47" s="17">
        <v>96.799195686162804</v>
      </c>
      <c r="CC47" s="17">
        <v>0</v>
      </c>
      <c r="CD47" s="17">
        <v>0.182372826225811</v>
      </c>
      <c r="CE47" s="17">
        <v>1.4365392331014201E-4</v>
      </c>
      <c r="CF47" s="17">
        <v>1.6361331142408501E-2</v>
      </c>
      <c r="CG47" s="17">
        <v>1.19631532374212E-2</v>
      </c>
      <c r="CH47" s="17">
        <v>2.75130921079937</v>
      </c>
      <c r="CI47" s="17">
        <v>3.1763203722853599E-4</v>
      </c>
      <c r="CJ47" s="17">
        <v>379.38663241037</v>
      </c>
      <c r="CK47" s="17">
        <v>3.31680487751891E-3</v>
      </c>
      <c r="CL47" s="17">
        <v>1.9852540533629799E-3</v>
      </c>
      <c r="CM47" s="17">
        <v>14.283025547371199</v>
      </c>
      <c r="CN47" s="17">
        <v>1.8960900830740099E-3</v>
      </c>
      <c r="CO47" s="17">
        <v>0</v>
      </c>
      <c r="CP47" s="17">
        <v>0</v>
      </c>
      <c r="CQ47" s="17">
        <v>1.96980563182261</v>
      </c>
      <c r="CR47" s="17">
        <v>223.09082989426099</v>
      </c>
      <c r="CS47" s="17">
        <v>202.815894286353</v>
      </c>
      <c r="CT47" s="17">
        <v>20.274935607907899</v>
      </c>
      <c r="CU47" s="17">
        <v>0.78115506680688096</v>
      </c>
      <c r="CV47" s="17">
        <v>0</v>
      </c>
      <c r="CW47" s="17">
        <v>98.868896799991106</v>
      </c>
      <c r="CX47" s="17">
        <v>1.6248404469900799E-3</v>
      </c>
      <c r="CY47" s="17">
        <v>0.13627004123304501</v>
      </c>
      <c r="CZ47" s="17">
        <v>3.6200592035219898</v>
      </c>
      <c r="DA47" s="17">
        <v>7.1522975414937398E-3</v>
      </c>
      <c r="DB47" s="17">
        <v>69.271058035163705</v>
      </c>
      <c r="DC47" s="17">
        <v>1.06043412447693</v>
      </c>
      <c r="DD47" s="17">
        <v>2.5004839455017398E-3</v>
      </c>
      <c r="DE47" s="17">
        <v>13.866781402921101</v>
      </c>
      <c r="DF47" s="5">
        <v>4.91545369895225E-5</v>
      </c>
      <c r="DG47" s="17">
        <v>277.879955735588</v>
      </c>
      <c r="DH47" s="17">
        <v>192.659344160449</v>
      </c>
      <c r="DI47" s="17">
        <v>3.6616209612326598</v>
      </c>
      <c r="DJ47" s="17">
        <v>0</v>
      </c>
      <c r="DK47" s="17">
        <v>0</v>
      </c>
      <c r="DL47" s="17">
        <v>22.088348182552199</v>
      </c>
      <c r="DM47" s="17">
        <v>11.5908947728672</v>
      </c>
      <c r="DN47" s="17">
        <v>2.5123630240304002E-3</v>
      </c>
      <c r="DO47" s="17">
        <v>1651.0741833207201</v>
      </c>
      <c r="DP47" s="17">
        <v>7.5141676248161398</v>
      </c>
      <c r="DQ47" s="17">
        <v>20.266231334935899</v>
      </c>
      <c r="DS47" s="25">
        <f t="shared" si="30"/>
        <v>8.0000000989434231E-3</v>
      </c>
      <c r="DT47" s="94">
        <f t="shared" si="31"/>
        <v>0.98325897958758712</v>
      </c>
      <c r="DU47" s="40">
        <f t="shared" si="32"/>
        <v>4.6512420435180632E-5</v>
      </c>
      <c r="DV47" s="40"/>
      <c r="DW47" s="40">
        <f t="shared" si="33"/>
        <v>4.6498668885923491E-5</v>
      </c>
      <c r="DX47" s="40">
        <f t="shared" si="34"/>
        <v>4.6441960067513084E-5</v>
      </c>
      <c r="DY47" s="40">
        <f t="shared" si="35"/>
        <v>4.6455797121437625E-5</v>
      </c>
      <c r="DZ47" s="40">
        <f t="shared" si="36"/>
        <v>4.689545395195976E-5</v>
      </c>
      <c r="EA47" s="40">
        <f t="shared" si="37"/>
        <v>4.6428852469481605E-5</v>
      </c>
      <c r="EB47" s="40">
        <f t="shared" si="38"/>
        <v>4.6539917580272007E-5</v>
      </c>
      <c r="EC47" s="40">
        <f t="shared" si="39"/>
        <v>4.6384220192630156E-5</v>
      </c>
      <c r="ED47" s="40">
        <f t="shared" si="40"/>
        <v>4.7016502671183146E-5</v>
      </c>
      <c r="EE47" s="40">
        <f t="shared" si="41"/>
        <v>4.6628143619933073E-5</v>
      </c>
      <c r="EF47" s="40">
        <f t="shared" si="42"/>
        <v>4.7100436167947327E-5</v>
      </c>
      <c r="EG47" s="40">
        <f t="shared" si="43"/>
        <v>4.6974986598530318E-5</v>
      </c>
      <c r="EH47" s="40">
        <f t="shared" si="44"/>
        <v>4.9616280580147008E-5</v>
      </c>
      <c r="EI47" s="40">
        <f t="shared" si="45"/>
        <v>0.79554517822439841</v>
      </c>
      <c r="EJ47" s="40">
        <f t="shared" si="46"/>
        <v>4.6678373989471163E-5</v>
      </c>
      <c r="EK47" s="40">
        <f t="shared" si="47"/>
        <v>4.6534374049181547E-5</v>
      </c>
      <c r="EL47" s="40">
        <f t="shared" si="48"/>
        <v>4.4054149431352812E-5</v>
      </c>
      <c r="EM47" s="40">
        <f t="shared" si="49"/>
        <v>4.819669148681051E-5</v>
      </c>
      <c r="EN47" s="40">
        <f t="shared" si="50"/>
        <v>4.5551083137120734E-5</v>
      </c>
      <c r="EO47" s="40">
        <f t="shared" si="51"/>
        <v>4.7158471839444257E-5</v>
      </c>
      <c r="EP47" s="40">
        <f t="shared" si="52"/>
        <v>4.7333997536750924E-5</v>
      </c>
      <c r="EQ47" s="40">
        <f t="shared" si="53"/>
        <v>4.2918797525198664E-5</v>
      </c>
      <c r="ER47" s="40">
        <f t="shared" si="54"/>
        <v>4.2913137326210882E-5</v>
      </c>
      <c r="ES47" s="40">
        <f t="shared" si="55"/>
        <v>4.6946664415717981E-5</v>
      </c>
      <c r="ET47" s="40">
        <f t="shared" si="56"/>
        <v>4.6285951660479527E-5</v>
      </c>
      <c r="EU47" s="40">
        <f t="shared" si="57"/>
        <v>4.6648629699837024E-5</v>
      </c>
      <c r="EV47" s="40">
        <f t="shared" si="58"/>
        <v>4.6493385895689261E-5</v>
      </c>
      <c r="EW47" s="40">
        <f t="shared" si="29"/>
        <v>0</v>
      </c>
    </row>
    <row r="48" spans="1:153" x14ac:dyDescent="0.3">
      <c r="A48" s="17" t="s">
        <v>215</v>
      </c>
      <c r="B48" s="17">
        <v>10491.353277</v>
      </c>
      <c r="C48" s="17"/>
      <c r="D48" s="17">
        <v>1837.0853732999999</v>
      </c>
      <c r="E48" s="17">
        <v>247.27419918000001</v>
      </c>
      <c r="F48" s="17">
        <v>213.58085209999999</v>
      </c>
      <c r="G48" s="17">
        <v>217.39887973</v>
      </c>
      <c r="H48" s="17">
        <v>1340.8642224</v>
      </c>
      <c r="I48" s="17">
        <v>35.137821033999998</v>
      </c>
      <c r="J48" s="17">
        <v>19.917316705000001</v>
      </c>
      <c r="K48" s="17">
        <v>16.738899226000001</v>
      </c>
      <c r="L48" s="17">
        <v>14.438377016</v>
      </c>
      <c r="M48" s="17">
        <v>101.94286817</v>
      </c>
      <c r="N48" s="17">
        <v>6.2083528338000002</v>
      </c>
      <c r="O48" s="17">
        <v>14.645930870999999</v>
      </c>
      <c r="P48" s="17">
        <v>13.617435527</v>
      </c>
      <c r="Q48" s="17">
        <v>13.16746865</v>
      </c>
      <c r="R48" s="17">
        <v>8.1192649491999997</v>
      </c>
      <c r="S48" s="17">
        <v>0.33319397589999999</v>
      </c>
      <c r="T48" s="17">
        <v>2.1935960000000001E-4</v>
      </c>
      <c r="U48" s="17">
        <v>2.98221462E-2</v>
      </c>
      <c r="V48" s="17">
        <v>2.1815987700000001E-2</v>
      </c>
      <c r="W48" s="17">
        <v>2.4088804603999998</v>
      </c>
      <c r="X48" s="17">
        <v>0.77831450820000003</v>
      </c>
      <c r="Y48" s="17">
        <v>0.75190573859999998</v>
      </c>
      <c r="Z48" s="17">
        <v>2.5367157958000002</v>
      </c>
      <c r="AA48" s="17">
        <v>0.5356497227</v>
      </c>
      <c r="AB48" s="17">
        <v>2.7674261275999998</v>
      </c>
      <c r="AC48" s="17">
        <v>9.8745537000000001E-3</v>
      </c>
      <c r="AF48" s="17" t="s">
        <v>215</v>
      </c>
      <c r="AG48" s="17">
        <v>0</v>
      </c>
      <c r="AH48" s="17">
        <v>4.0471707674680397</v>
      </c>
      <c r="AI48" s="17">
        <v>19.9180873558293</v>
      </c>
      <c r="AJ48" s="17">
        <v>35.139177859170601</v>
      </c>
      <c r="AK48" s="17">
        <v>35.139177859170601</v>
      </c>
      <c r="AL48" s="17">
        <v>12.9363944875474</v>
      </c>
      <c r="AM48" s="17">
        <v>0</v>
      </c>
      <c r="AN48" s="17">
        <v>16.739560696955198</v>
      </c>
      <c r="AO48" s="17">
        <v>9.8749780370718104E-3</v>
      </c>
      <c r="AP48" s="17">
        <v>14.4389350118502</v>
      </c>
      <c r="AQ48" s="17">
        <v>0.40078353550492002</v>
      </c>
      <c r="AR48" s="17">
        <v>10491.7589528442</v>
      </c>
      <c r="AS48" s="17">
        <v>2.64097861841079E-2</v>
      </c>
      <c r="AT48" s="17">
        <v>0.57989316693728299</v>
      </c>
      <c r="AU48" s="17">
        <v>3.6926770615783901E-2</v>
      </c>
      <c r="AV48" s="17">
        <v>8.5795687124235896E-4</v>
      </c>
      <c r="AW48" s="17">
        <v>0.132039798596647</v>
      </c>
      <c r="AX48" s="17">
        <v>2.2182091215981301E-3</v>
      </c>
      <c r="AY48" s="17">
        <v>170.809019722774</v>
      </c>
      <c r="AZ48" s="17">
        <v>5.8181588074894002</v>
      </c>
      <c r="BA48" s="17">
        <v>43.787565271025002</v>
      </c>
      <c r="BB48" s="17">
        <v>2.5368146401733198</v>
      </c>
      <c r="BC48" s="17">
        <v>0</v>
      </c>
      <c r="BD48" s="17">
        <v>0</v>
      </c>
      <c r="BE48" s="17">
        <v>101.94684520165799</v>
      </c>
      <c r="BF48" s="17">
        <v>101.94684520165799</v>
      </c>
      <c r="BG48" s="17">
        <v>19.979127543398299</v>
      </c>
      <c r="BH48" s="17">
        <v>0</v>
      </c>
      <c r="BI48" s="17">
        <v>0.535670519832809</v>
      </c>
      <c r="BJ48" s="17">
        <v>0</v>
      </c>
      <c r="BK48" s="17">
        <v>0</v>
      </c>
      <c r="BL48" s="17">
        <v>14.6972444317904</v>
      </c>
      <c r="BM48" s="17">
        <v>7.9468056658204604</v>
      </c>
      <c r="BN48" s="17">
        <v>1.5626141689136501E-2</v>
      </c>
      <c r="BO48" s="17">
        <v>0</v>
      </c>
      <c r="BP48" s="17">
        <v>195.23444053762401</v>
      </c>
      <c r="BQ48" s="17">
        <v>6.0542120423013601E-2</v>
      </c>
      <c r="BR48" s="17">
        <v>1.6142342456610199</v>
      </c>
      <c r="BS48" s="17">
        <v>4.5943605572181996</v>
      </c>
      <c r="BT48" s="17">
        <v>14.6465480087518</v>
      </c>
      <c r="BU48" s="17">
        <v>16.539032007759602</v>
      </c>
      <c r="BV48" s="17">
        <v>20.813881583782202</v>
      </c>
      <c r="BW48" s="17">
        <v>1303.96688209902</v>
      </c>
      <c r="BX48" s="17">
        <v>1653.4402575875899</v>
      </c>
      <c r="BY48" s="17">
        <v>169.01835786976099</v>
      </c>
      <c r="BZ48" s="17">
        <v>1837.1558598891399</v>
      </c>
      <c r="CA48" s="5">
        <v>1.1908747271202399E-5</v>
      </c>
      <c r="CB48" s="17">
        <v>78.299981574091802</v>
      </c>
      <c r="CC48" s="17">
        <v>0</v>
      </c>
      <c r="CD48" s="17">
        <v>0.33320681691978998</v>
      </c>
      <c r="CE48" s="17">
        <v>2.19369996546944E-4</v>
      </c>
      <c r="CF48" s="17">
        <v>2.98232784026367E-2</v>
      </c>
      <c r="CG48" s="17">
        <v>2.18168193982704E-2</v>
      </c>
      <c r="CH48" s="17">
        <v>2.4089731213091001</v>
      </c>
      <c r="CI48" s="17">
        <v>4.52318280087964E-4</v>
      </c>
      <c r="CJ48" s="17">
        <v>310.35232837349798</v>
      </c>
      <c r="CK48" s="17">
        <v>4.6731780246664096E-3</v>
      </c>
      <c r="CL48" s="17">
        <v>2.8270759025733399E-3</v>
      </c>
      <c r="CM48" s="17">
        <v>15.1254185139745</v>
      </c>
      <c r="CN48" s="17">
        <v>2.6834095525411E-3</v>
      </c>
      <c r="CO48" s="17">
        <v>0</v>
      </c>
      <c r="CP48" s="17">
        <v>0</v>
      </c>
      <c r="CQ48" s="17">
        <v>2.0718551231997799</v>
      </c>
      <c r="CR48" s="17">
        <v>247.28375253242501</v>
      </c>
      <c r="CS48" s="17">
        <v>213.58910433277501</v>
      </c>
      <c r="CT48" s="17">
        <v>33.694648199650501</v>
      </c>
      <c r="CU48" s="17">
        <v>0.82168026004618699</v>
      </c>
      <c r="CV48" s="17">
        <v>0</v>
      </c>
      <c r="CW48" s="17">
        <v>104.002066451826</v>
      </c>
      <c r="CX48" s="17">
        <v>2.3138331020309999E-3</v>
      </c>
      <c r="CY48" s="17">
        <v>0.17422932594423399</v>
      </c>
      <c r="CZ48" s="17">
        <v>3.81007521167126</v>
      </c>
      <c r="DA48" s="17">
        <v>1.00683191435671E-2</v>
      </c>
      <c r="DB48" s="17">
        <v>72.965369398964896</v>
      </c>
      <c r="DC48" s="17">
        <v>0.85573042642323005</v>
      </c>
      <c r="DD48" s="17">
        <v>3.3605430525526698E-3</v>
      </c>
      <c r="DE48" s="17">
        <v>14.5919613731488</v>
      </c>
      <c r="DF48" s="5">
        <v>6.9996941180585994E-5</v>
      </c>
      <c r="DG48" s="17">
        <v>217.40727274776299</v>
      </c>
      <c r="DH48" s="17">
        <v>156.19664197223801</v>
      </c>
      <c r="DI48" s="17">
        <v>2.76753422003044</v>
      </c>
      <c r="DJ48" s="17">
        <v>0</v>
      </c>
      <c r="DK48" s="17">
        <v>0</v>
      </c>
      <c r="DL48" s="17">
        <v>18.131602548577298</v>
      </c>
      <c r="DM48" s="17">
        <v>13.1679729374644</v>
      </c>
      <c r="DN48" s="17">
        <v>3.62990260714195E-3</v>
      </c>
      <c r="DO48" s="17">
        <v>1340.91614885938</v>
      </c>
      <c r="DP48" s="17">
        <v>8.1195793386973794</v>
      </c>
      <c r="DQ48" s="17">
        <v>16.717307109003301</v>
      </c>
      <c r="DS48" s="25">
        <f t="shared" si="30"/>
        <v>7.9999986678741999E-3</v>
      </c>
      <c r="DT48" s="94">
        <f t="shared" si="31"/>
        <v>0.9724447596579473</v>
      </c>
      <c r="DU48" s="40">
        <f t="shared" si="32"/>
        <v>3.8667637385692424E-5</v>
      </c>
      <c r="DV48" s="40"/>
      <c r="DW48" s="40">
        <f t="shared" si="33"/>
        <v>3.8368706302107874E-5</v>
      </c>
      <c r="DX48" s="40">
        <f t="shared" si="34"/>
        <v>3.863465115520326E-5</v>
      </c>
      <c r="DY48" s="40">
        <f t="shared" si="35"/>
        <v>3.863751218277486E-5</v>
      </c>
      <c r="DZ48" s="40">
        <f t="shared" si="36"/>
        <v>3.8606536397094638E-5</v>
      </c>
      <c r="EA48" s="40">
        <f t="shared" si="37"/>
        <v>3.8726112989288012E-5</v>
      </c>
      <c r="EB48" s="40">
        <f t="shared" si="38"/>
        <v>3.8614379909625765E-5</v>
      </c>
      <c r="EC48" s="40">
        <f t="shared" si="39"/>
        <v>3.8692502645479108E-5</v>
      </c>
      <c r="ED48" s="40">
        <f t="shared" si="40"/>
        <v>3.9516992501519317E-5</v>
      </c>
      <c r="EE48" s="40">
        <f t="shared" si="41"/>
        <v>3.8646715595595382E-5</v>
      </c>
      <c r="EF48" s="40">
        <f t="shared" si="42"/>
        <v>3.9012357896032721E-5</v>
      </c>
      <c r="EG48" s="40">
        <f t="shared" si="43"/>
        <v>3.8974762823099531E-5</v>
      </c>
      <c r="EH48" s="40">
        <f t="shared" si="44"/>
        <v>4.2137147664894689E-5</v>
      </c>
      <c r="EI48" s="40">
        <f t="shared" si="45"/>
        <v>0.52847293034826071</v>
      </c>
      <c r="EJ48" s="40">
        <f t="shared" si="46"/>
        <v>3.829798101703638E-5</v>
      </c>
      <c r="EK48" s="40">
        <f t="shared" si="47"/>
        <v>3.8721423595196894E-5</v>
      </c>
      <c r="EL48" s="40">
        <f t="shared" si="48"/>
        <v>3.8539171530047576E-5</v>
      </c>
      <c r="EM48" s="40">
        <f t="shared" si="49"/>
        <v>4.7394994082707495E-5</v>
      </c>
      <c r="EN48" s="40">
        <f t="shared" si="50"/>
        <v>3.7965162839286095E-5</v>
      </c>
      <c r="EO48" s="40">
        <f t="shared" si="51"/>
        <v>3.8123337885801221E-5</v>
      </c>
      <c r="EP48" s="40">
        <f t="shared" si="52"/>
        <v>3.8466379143168718E-5</v>
      </c>
      <c r="EQ48" s="40">
        <f t="shared" si="53"/>
        <v>4.0061088844732855E-5</v>
      </c>
      <c r="ER48" s="40">
        <f t="shared" si="54"/>
        <v>4.0116122282048033E-5</v>
      </c>
      <c r="ES48" s="40">
        <f t="shared" si="55"/>
        <v>3.8965489742010065E-5</v>
      </c>
      <c r="ET48" s="40">
        <f t="shared" si="56"/>
        <v>3.8825993793430302E-5</v>
      </c>
      <c r="EU48" s="40">
        <f t="shared" si="57"/>
        <v>3.9058831367588763E-5</v>
      </c>
      <c r="EV48" s="40">
        <f t="shared" si="58"/>
        <v>4.2972784867259829E-5</v>
      </c>
      <c r="EW48" s="40">
        <f t="shared" si="29"/>
        <v>0</v>
      </c>
    </row>
    <row r="49" spans="1:153" x14ac:dyDescent="0.3">
      <c r="A49" s="17" t="s">
        <v>216</v>
      </c>
      <c r="B49" s="17">
        <v>1202.1424016000001</v>
      </c>
      <c r="C49" s="17"/>
      <c r="D49" s="17">
        <v>270.99208861</v>
      </c>
      <c r="E49" s="17">
        <v>37.302846649000003</v>
      </c>
      <c r="F49" s="17">
        <v>33.241090718000002</v>
      </c>
      <c r="G49" s="17">
        <v>28.808608182</v>
      </c>
      <c r="H49" s="17">
        <v>168.41335404</v>
      </c>
      <c r="I49" s="17">
        <v>6.3223472624000001</v>
      </c>
      <c r="J49" s="17">
        <v>3.5994329397999998</v>
      </c>
      <c r="K49" s="17">
        <v>2.8094274330000002</v>
      </c>
      <c r="L49" s="17">
        <v>2.5588015370999999</v>
      </c>
      <c r="M49" s="17">
        <v>18.294533888</v>
      </c>
      <c r="N49" s="17">
        <v>0.68561282649999999</v>
      </c>
      <c r="O49" s="17">
        <v>2.6491730197000001</v>
      </c>
      <c r="P49" s="17">
        <v>1.8393476864</v>
      </c>
      <c r="Q49" s="17">
        <v>1.8211123410000001</v>
      </c>
      <c r="R49" s="17">
        <v>1.1527259303999999</v>
      </c>
      <c r="S49" s="17">
        <v>3.7700677799999999E-2</v>
      </c>
      <c r="T49" s="5">
        <v>4.7758855999999997E-6</v>
      </c>
      <c r="U49" s="17">
        <v>3.3404597999999999E-3</v>
      </c>
      <c r="V49" s="17">
        <v>2.4486297000000001E-3</v>
      </c>
      <c r="W49" s="17">
        <v>0.38593877129999998</v>
      </c>
      <c r="X49" s="17">
        <v>1.84605867E-2</v>
      </c>
      <c r="Y49" s="17">
        <v>1.77115664E-2</v>
      </c>
      <c r="Z49" s="17">
        <v>0.37960054739999999</v>
      </c>
      <c r="AA49" s="17">
        <v>5.9153903200000003E-2</v>
      </c>
      <c r="AB49" s="17">
        <v>0.48224681720000001</v>
      </c>
      <c r="AC49" s="17">
        <v>1.1121824000000001E-3</v>
      </c>
      <c r="AF49" s="17" t="s">
        <v>216</v>
      </c>
      <c r="AG49" s="17">
        <v>0</v>
      </c>
      <c r="AH49" s="17">
        <v>0.51493253793326699</v>
      </c>
      <c r="AI49" s="17">
        <v>3.5996138500214498</v>
      </c>
      <c r="AJ49" s="17">
        <v>6.3226656518952904</v>
      </c>
      <c r="AK49" s="17">
        <v>6.3226656518952904</v>
      </c>
      <c r="AL49" s="17">
        <v>1.6088067108389601</v>
      </c>
      <c r="AM49" s="17">
        <v>0</v>
      </c>
      <c r="AN49" s="17">
        <v>2.8095692230085101</v>
      </c>
      <c r="AO49" s="17">
        <v>1.1122379840362E-3</v>
      </c>
      <c r="AP49" s="17">
        <v>2.5589308985002099</v>
      </c>
      <c r="AQ49" s="17">
        <v>1.3627631034122E-2</v>
      </c>
      <c r="AR49" s="17">
        <v>1202.20284159372</v>
      </c>
      <c r="AS49" s="17">
        <v>7.4905688471480403E-4</v>
      </c>
      <c r="AT49" s="17">
        <v>1.36598494188065E-2</v>
      </c>
      <c r="AU49" s="17">
        <v>8.6984119175250905E-4</v>
      </c>
      <c r="AV49" s="5">
        <v>2.0209803149302499E-5</v>
      </c>
      <c r="AW49" s="17">
        <v>3.1103067070112401E-3</v>
      </c>
      <c r="AX49" s="5">
        <v>5.2251702905140599E-5</v>
      </c>
      <c r="AY49" s="17">
        <v>21.652108434422601</v>
      </c>
      <c r="AZ49" s="17">
        <v>0.73022066465342295</v>
      </c>
      <c r="BA49" s="17">
        <v>5.52332483938451</v>
      </c>
      <c r="BB49" s="17">
        <v>0.37961971629705599</v>
      </c>
      <c r="BC49" s="17">
        <v>0</v>
      </c>
      <c r="BD49" s="17">
        <v>0</v>
      </c>
      <c r="BE49" s="17">
        <v>18.295454689380801</v>
      </c>
      <c r="BF49" s="17">
        <v>18.295454689380801</v>
      </c>
      <c r="BG49" s="17">
        <v>2.5378528788543302</v>
      </c>
      <c r="BH49" s="17">
        <v>0</v>
      </c>
      <c r="BI49" s="17">
        <v>5.9156835187378999E-2</v>
      </c>
      <c r="BJ49" s="17">
        <v>0</v>
      </c>
      <c r="BK49" s="17">
        <v>0</v>
      </c>
      <c r="BL49" s="17">
        <v>2.1680450693029498</v>
      </c>
      <c r="BM49" s="17">
        <v>0.96201322582829696</v>
      </c>
      <c r="BN49" s="17">
        <v>5.3132543160186701E-4</v>
      </c>
      <c r="BO49" s="17">
        <v>0</v>
      </c>
      <c r="BP49" s="17">
        <v>24.6157597473929</v>
      </c>
      <c r="BQ49" s="17">
        <v>1.69490284068501E-3</v>
      </c>
      <c r="BR49" s="17">
        <v>0.17826829466977501</v>
      </c>
      <c r="BS49" s="17">
        <v>0.50737888699658795</v>
      </c>
      <c r="BT49" s="17">
        <v>2.64931339243818</v>
      </c>
      <c r="BU49" s="17">
        <v>2.1009487575545802</v>
      </c>
      <c r="BV49" s="17">
        <v>2.7549967300410501</v>
      </c>
      <c r="BW49" s="17">
        <v>172.623612742163</v>
      </c>
      <c r="BX49" s="17">
        <v>243.905098872754</v>
      </c>
      <c r="BY49" s="17">
        <v>24.932529661996099</v>
      </c>
      <c r="BZ49" s="17">
        <v>271.00567360405302</v>
      </c>
      <c r="CA49" s="5">
        <v>3.3339070823569202E-7</v>
      </c>
      <c r="CB49" s="17">
        <v>9.9132976013817409</v>
      </c>
      <c r="CC49" s="17">
        <v>0</v>
      </c>
      <c r="CD49" s="17">
        <v>3.7702537622281998E-2</v>
      </c>
      <c r="CE49" s="5">
        <v>4.7761262512144699E-6</v>
      </c>
      <c r="CF49" s="17">
        <v>3.3406257082381199E-3</v>
      </c>
      <c r="CG49" s="17">
        <v>2.44875734969162E-3</v>
      </c>
      <c r="CH49" s="17">
        <v>0.385958440050926</v>
      </c>
      <c r="CI49" s="5">
        <v>1.06547182754344E-5</v>
      </c>
      <c r="CJ49" s="17">
        <v>38.355164215876499</v>
      </c>
      <c r="CK49" s="17">
        <v>1.13317542633531E-4</v>
      </c>
      <c r="CL49" s="5">
        <v>6.6594295919795795E-5</v>
      </c>
      <c r="CM49" s="17">
        <v>2.3089349799654899</v>
      </c>
      <c r="CN49" s="5">
        <v>6.4288650182707998E-5</v>
      </c>
      <c r="CO49" s="17">
        <v>0</v>
      </c>
      <c r="CP49" s="17">
        <v>0</v>
      </c>
      <c r="CQ49" s="17">
        <v>0.32427688441718</v>
      </c>
      <c r="CR49" s="17">
        <v>37.304718945285998</v>
      </c>
      <c r="CS49" s="17">
        <v>33.2427577704429</v>
      </c>
      <c r="CT49" s="17">
        <v>4.0619611748430504</v>
      </c>
      <c r="CU49" s="17">
        <v>0.128576904942211</v>
      </c>
      <c r="CV49" s="17">
        <v>0</v>
      </c>
      <c r="CW49" s="17">
        <v>16.257657786228801</v>
      </c>
      <c r="CX49" s="5">
        <v>5.4504079638662403E-5</v>
      </c>
      <c r="CY49" s="17">
        <v>5.3855420236225198E-3</v>
      </c>
      <c r="CZ49" s="17">
        <v>0.59507684370883496</v>
      </c>
      <c r="DA49" s="17">
        <v>2.4471847988006803E-4</v>
      </c>
      <c r="DB49" s="17">
        <v>11.3418149570374</v>
      </c>
      <c r="DC49" s="17">
        <v>0.108876786254961</v>
      </c>
      <c r="DD49" s="5">
        <v>9.2103492680103795E-5</v>
      </c>
      <c r="DE49" s="17">
        <v>2.2803860419870201</v>
      </c>
      <c r="DF49" s="5">
        <v>1.64887314060527E-6</v>
      </c>
      <c r="DG49" s="17">
        <v>28.810050816625001</v>
      </c>
      <c r="DH49" s="17">
        <v>19.699658499153099</v>
      </c>
      <c r="DI49" s="17">
        <v>0.48227126385955399</v>
      </c>
      <c r="DJ49" s="17">
        <v>0</v>
      </c>
      <c r="DK49" s="17">
        <v>0</v>
      </c>
      <c r="DL49" s="17">
        <v>2.2264796905577402</v>
      </c>
      <c r="DM49" s="17">
        <v>1.8212035183782</v>
      </c>
      <c r="DN49" s="17">
        <v>1.0162153838154699E-4</v>
      </c>
      <c r="DO49" s="17">
        <v>168.42181367295501</v>
      </c>
      <c r="DP49" s="17">
        <v>1.1527836873658299</v>
      </c>
      <c r="DQ49" s="17">
        <v>2.0297221890807702</v>
      </c>
      <c r="DS49" s="25">
        <f t="shared" si="30"/>
        <v>7.9999988209491328E-3</v>
      </c>
      <c r="DT49" s="94">
        <f t="shared" si="31"/>
        <v>1.0249480692410018</v>
      </c>
      <c r="DU49" s="40">
        <f t="shared" si="32"/>
        <v>5.0276900340148922E-5</v>
      </c>
      <c r="DV49" s="40"/>
      <c r="DW49" s="40">
        <f t="shared" si="33"/>
        <v>5.0130592825424522E-5</v>
      </c>
      <c r="DX49" s="40">
        <f t="shared" si="34"/>
        <v>5.0191780364986736E-5</v>
      </c>
      <c r="DY49" s="40">
        <f t="shared" si="35"/>
        <v>5.0150353279314527E-5</v>
      </c>
      <c r="DZ49" s="40">
        <f t="shared" si="36"/>
        <v>5.0076512405131434E-5</v>
      </c>
      <c r="EA49" s="40">
        <f t="shared" si="37"/>
        <v>5.0231366765608478E-5</v>
      </c>
      <c r="EB49" s="40">
        <f t="shared" si="38"/>
        <v>5.0359381108942876E-5</v>
      </c>
      <c r="EC49" s="40">
        <f t="shared" si="39"/>
        <v>5.0260756201256314E-5</v>
      </c>
      <c r="ED49" s="40">
        <f t="shared" si="40"/>
        <v>5.0469361423755264E-5</v>
      </c>
      <c r="EE49" s="40">
        <f t="shared" si="41"/>
        <v>5.0555464476012915E-5</v>
      </c>
      <c r="EF49" s="40">
        <f t="shared" si="42"/>
        <v>5.0332049257872837E-5</v>
      </c>
      <c r="EG49" s="40">
        <f t="shared" si="43"/>
        <v>5.0108698430199033E-5</v>
      </c>
      <c r="EH49" s="40">
        <f t="shared" si="44"/>
        <v>5.2987380263974612E-5</v>
      </c>
      <c r="EI49" s="40">
        <f t="shared" si="45"/>
        <v>0.4978118331902614</v>
      </c>
      <c r="EJ49" s="40">
        <f t="shared" si="46"/>
        <v>5.0066860866970087E-5</v>
      </c>
      <c r="EK49" s="40">
        <f t="shared" si="47"/>
        <v>5.0104681699967993E-5</v>
      </c>
      <c r="EL49" s="40">
        <f t="shared" si="48"/>
        <v>4.933126910517571E-5</v>
      </c>
      <c r="EM49" s="40">
        <f t="shared" si="49"/>
        <v>5.03888146881515E-5</v>
      </c>
      <c r="EN49" s="40">
        <f t="shared" si="50"/>
        <v>4.9666287892468005E-5</v>
      </c>
      <c r="EO49" s="40">
        <f t="shared" si="51"/>
        <v>5.2131072174729754E-5</v>
      </c>
      <c r="EP49" s="40">
        <f t="shared" si="52"/>
        <v>5.0963397276111598E-5</v>
      </c>
      <c r="EQ49" s="40">
        <f t="shared" si="53"/>
        <v>5.0323879440731324E-5</v>
      </c>
      <c r="ER49" s="40">
        <f t="shared" si="54"/>
        <v>5.0386487820366758E-5</v>
      </c>
      <c r="ES49" s="40">
        <f t="shared" si="55"/>
        <v>5.049754850801064E-5</v>
      </c>
      <c r="ET49" s="40">
        <f t="shared" si="56"/>
        <v>4.9565408542570912E-5</v>
      </c>
      <c r="EU49" s="40">
        <f t="shared" si="57"/>
        <v>5.0693252256011548E-5</v>
      </c>
      <c r="EV49" s="40">
        <f t="shared" si="58"/>
        <v>4.9977446325292107E-5</v>
      </c>
      <c r="EW49" s="40">
        <f t="shared" si="29"/>
        <v>0</v>
      </c>
    </row>
    <row r="50" spans="1:153" x14ac:dyDescent="0.3">
      <c r="A50" s="17" t="s">
        <v>217</v>
      </c>
      <c r="B50" s="17">
        <v>6196.3907073999999</v>
      </c>
      <c r="C50" s="17"/>
      <c r="D50" s="17">
        <v>529.03936350000004</v>
      </c>
      <c r="E50" s="17">
        <v>149.92724176999999</v>
      </c>
      <c r="F50" s="17">
        <v>126.33712779</v>
      </c>
      <c r="G50" s="17">
        <v>67.915491955999997</v>
      </c>
      <c r="H50" s="17">
        <v>449.14000019999997</v>
      </c>
      <c r="I50" s="17">
        <v>14.079372414</v>
      </c>
      <c r="J50" s="17">
        <v>7.9095778915999997</v>
      </c>
      <c r="K50" s="17">
        <v>7.6229908994000004</v>
      </c>
      <c r="L50" s="17">
        <v>5.9622225593999998</v>
      </c>
      <c r="M50" s="17">
        <v>41.064883967</v>
      </c>
      <c r="N50" s="17">
        <v>4.4399865135000001</v>
      </c>
      <c r="O50" s="17">
        <v>5.8054391688999996</v>
      </c>
      <c r="P50" s="17">
        <v>8.3463447507000001</v>
      </c>
      <c r="Q50" s="17">
        <v>7.7563009974000003</v>
      </c>
      <c r="R50" s="17">
        <v>4.6478087598000002</v>
      </c>
      <c r="S50" s="17">
        <v>0.23797535280000001</v>
      </c>
      <c r="T50" s="17">
        <v>2.7090500000000001E-5</v>
      </c>
      <c r="U50" s="17">
        <v>2.10842012E-2</v>
      </c>
      <c r="V50" s="17">
        <v>1.5455801E-2</v>
      </c>
      <c r="W50" s="17">
        <v>1.1903573609</v>
      </c>
      <c r="X50" s="17">
        <v>0.14489500250000001</v>
      </c>
      <c r="Y50" s="17">
        <v>0.13968120740000001</v>
      </c>
      <c r="Z50" s="17">
        <v>1.3640996784999999</v>
      </c>
      <c r="AA50" s="17">
        <v>0.38307703640000001</v>
      </c>
      <c r="AB50" s="17">
        <v>1.1799057197</v>
      </c>
      <c r="AC50" s="17">
        <v>7.0206230999999997E-3</v>
      </c>
      <c r="AF50" s="17" t="s">
        <v>217</v>
      </c>
      <c r="AG50" s="17">
        <v>0</v>
      </c>
      <c r="AH50" s="17">
        <v>1.3645374339735501</v>
      </c>
      <c r="AI50" s="17">
        <v>7.90994075000346</v>
      </c>
      <c r="AJ50" s="17">
        <v>14.0800199975307</v>
      </c>
      <c r="AK50" s="17">
        <v>14.0800199975307</v>
      </c>
      <c r="AL50" s="17">
        <v>4.3035097231592703</v>
      </c>
      <c r="AM50" s="17">
        <v>0</v>
      </c>
      <c r="AN50" s="17">
        <v>7.6233406333437399</v>
      </c>
      <c r="AO50" s="17">
        <v>7.0209477375089103E-3</v>
      </c>
      <c r="AP50" s="17">
        <v>5.9624969521353002</v>
      </c>
      <c r="AQ50" s="17">
        <v>8.88563292337851E-2</v>
      </c>
      <c r="AR50" s="17">
        <v>6196.67543986287</v>
      </c>
      <c r="AS50" s="17">
        <v>5.2140361925186096E-3</v>
      </c>
      <c r="AT50" s="17">
        <v>0.10772721054944601</v>
      </c>
      <c r="AU50" s="17">
        <v>6.8599193514442998E-3</v>
      </c>
      <c r="AV50" s="17">
        <v>1.59383894623919E-4</v>
      </c>
      <c r="AW50" s="17">
        <v>2.4529154682980801E-2</v>
      </c>
      <c r="AX50" s="17">
        <v>4.1207893581463501E-4</v>
      </c>
      <c r="AY50" s="17">
        <v>57.484647630120499</v>
      </c>
      <c r="AZ50" s="17">
        <v>1.94920884450716</v>
      </c>
      <c r="BA50" s="17">
        <v>14.701085252870101</v>
      </c>
      <c r="BB50" s="17">
        <v>1.3641623992996399</v>
      </c>
      <c r="BC50" s="17">
        <v>0</v>
      </c>
      <c r="BD50" s="17">
        <v>0</v>
      </c>
      <c r="BE50" s="17">
        <v>41.066778110546103</v>
      </c>
      <c r="BF50" s="17">
        <v>41.066778110546103</v>
      </c>
      <c r="BG50" s="17">
        <v>6.72964569795624</v>
      </c>
      <c r="BH50" s="17">
        <v>0</v>
      </c>
      <c r="BI50" s="17">
        <v>0.38309494675377398</v>
      </c>
      <c r="BJ50" s="17">
        <v>0</v>
      </c>
      <c r="BK50" s="17">
        <v>0</v>
      </c>
      <c r="BL50" s="17">
        <v>4.2325108576640904</v>
      </c>
      <c r="BM50" s="17">
        <v>2.6182184695150901</v>
      </c>
      <c r="BN50" s="17">
        <v>3.4644057778929899E-3</v>
      </c>
      <c r="BO50" s="17">
        <v>0</v>
      </c>
      <c r="BP50" s="17">
        <v>65.483387767466098</v>
      </c>
      <c r="BQ50" s="17">
        <v>1.1008860407987899E-2</v>
      </c>
      <c r="BR50" s="17">
        <v>1.15444959980599</v>
      </c>
      <c r="BS50" s="17">
        <v>3.2857420890997902</v>
      </c>
      <c r="BT50" s="17">
        <v>5.8057232997100003</v>
      </c>
      <c r="BU50" s="17">
        <v>5.5710232911104898</v>
      </c>
      <c r="BV50" s="17">
        <v>10.772890951286801</v>
      </c>
      <c r="BW50" s="17">
        <v>452.46712909053798</v>
      </c>
      <c r="BX50" s="17">
        <v>476.157356316076</v>
      </c>
      <c r="BY50" s="17">
        <v>48.673865664886399</v>
      </c>
      <c r="BZ50" s="17">
        <v>529.06373283862695</v>
      </c>
      <c r="CA50" s="5">
        <v>2.16544093805028E-6</v>
      </c>
      <c r="CB50" s="17">
        <v>26.335776388206298</v>
      </c>
      <c r="CC50" s="17">
        <v>0</v>
      </c>
      <c r="CD50" s="17">
        <v>0.23798598146210501</v>
      </c>
      <c r="CE50" s="5">
        <v>2.7091674288102101E-5</v>
      </c>
      <c r="CF50" s="17">
        <v>2.10851670828772E-2</v>
      </c>
      <c r="CG50" s="17">
        <v>1.54564978423585E-2</v>
      </c>
      <c r="CH50" s="17">
        <v>1.19041094210331</v>
      </c>
      <c r="CI50" s="5">
        <v>8.4027237792622195E-5</v>
      </c>
      <c r="CJ50" s="17">
        <v>103.21056665712</v>
      </c>
      <c r="CK50" s="17">
        <v>8.7952676046010401E-4</v>
      </c>
      <c r="CL50" s="17">
        <v>5.2518811387644105E-4</v>
      </c>
      <c r="CM50" s="17">
        <v>8.8085386060175104</v>
      </c>
      <c r="CN50" s="17">
        <v>5.0229657355225197E-4</v>
      </c>
      <c r="CO50" s="17">
        <v>0</v>
      </c>
      <c r="CP50" s="17">
        <v>0</v>
      </c>
      <c r="CQ50" s="17">
        <v>1.23108072388763</v>
      </c>
      <c r="CR50" s="17">
        <v>149.93412686429701</v>
      </c>
      <c r="CS50" s="17">
        <v>126.342927535935</v>
      </c>
      <c r="CT50" s="17">
        <v>23.591199328361899</v>
      </c>
      <c r="CU50" s="17">
        <v>0.48814870943633298</v>
      </c>
      <c r="CV50" s="17">
        <v>0</v>
      </c>
      <c r="CW50" s="17">
        <v>61.736433643413299</v>
      </c>
      <c r="CX50" s="17">
        <v>4.2984300295639702E-4</v>
      </c>
      <c r="CY50" s="17">
        <v>3.6875767854517003E-2</v>
      </c>
      <c r="CZ50" s="17">
        <v>2.2600555220820402</v>
      </c>
      <c r="DA50" s="17">
        <v>1.89696925757149E-3</v>
      </c>
      <c r="DB50" s="17">
        <v>43.117034940723201</v>
      </c>
      <c r="DC50" s="17">
        <v>0.28851706293221302</v>
      </c>
      <c r="DD50" s="17">
        <v>6.69835313065141E-4</v>
      </c>
      <c r="DE50" s="17">
        <v>8.6597589327424895</v>
      </c>
      <c r="DF50" s="5">
        <v>1.3003519390719601E-5</v>
      </c>
      <c r="DG50" s="17">
        <v>67.918631104702996</v>
      </c>
      <c r="DH50" s="17">
        <v>52.409744988729997</v>
      </c>
      <c r="DI50" s="17">
        <v>1.17996076472009</v>
      </c>
      <c r="DJ50" s="17">
        <v>0</v>
      </c>
      <c r="DK50" s="17">
        <v>0</v>
      </c>
      <c r="DL50" s="17">
        <v>6.0082629489726296</v>
      </c>
      <c r="DM50" s="17">
        <v>7.7566588003534402</v>
      </c>
      <c r="DN50" s="17">
        <v>6.6005463907170103E-4</v>
      </c>
      <c r="DO50" s="17">
        <v>449.160650257665</v>
      </c>
      <c r="DP50" s="17">
        <v>4.6480218377826397</v>
      </c>
      <c r="DQ50" s="17">
        <v>5.51283151157409</v>
      </c>
      <c r="DS50" s="25">
        <f t="shared" si="30"/>
        <v>8.0000018805958771E-3</v>
      </c>
      <c r="DT50" s="94">
        <f t="shared" si="31"/>
        <v>1.007361461497075</v>
      </c>
      <c r="DU50" s="40">
        <f t="shared" si="32"/>
        <v>4.5951341081524204E-5</v>
      </c>
      <c r="DV50" s="40"/>
      <c r="DW50" s="40">
        <f t="shared" si="33"/>
        <v>4.6063375068519797E-5</v>
      </c>
      <c r="DX50" s="40">
        <f t="shared" si="34"/>
        <v>4.5922903774758535E-5</v>
      </c>
      <c r="DY50" s="40">
        <f t="shared" si="35"/>
        <v>4.5906900342455935E-5</v>
      </c>
      <c r="DZ50" s="40">
        <f t="shared" si="36"/>
        <v>4.6221393861550643E-5</v>
      </c>
      <c r="EA50" s="40">
        <f t="shared" si="37"/>
        <v>4.5976883946714695E-5</v>
      </c>
      <c r="EB50" s="40">
        <f t="shared" si="38"/>
        <v>4.5995198625196805E-5</v>
      </c>
      <c r="EC50" s="40">
        <f t="shared" si="39"/>
        <v>4.5875824024142117E-5</v>
      </c>
      <c r="ED50" s="40">
        <f t="shared" si="40"/>
        <v>4.5878835270159045E-5</v>
      </c>
      <c r="EE50" s="40">
        <f t="shared" si="41"/>
        <v>4.6021887403009235E-5</v>
      </c>
      <c r="EF50" s="40">
        <f t="shared" si="42"/>
        <v>4.6125627619579107E-5</v>
      </c>
      <c r="EG50" s="40">
        <f t="shared" si="43"/>
        <v>4.6210817342815235E-5</v>
      </c>
      <c r="EH50" s="40">
        <f t="shared" si="44"/>
        <v>4.8942173319614445E-5</v>
      </c>
      <c r="EI50" s="40">
        <f t="shared" si="45"/>
        <v>0.29073160444076895</v>
      </c>
      <c r="EJ50" s="40">
        <f t="shared" si="46"/>
        <v>4.6130617359981306E-5</v>
      </c>
      <c r="EK50" s="40">
        <f t="shared" si="47"/>
        <v>4.5844825734319737E-5</v>
      </c>
      <c r="EL50" s="40">
        <f t="shared" si="48"/>
        <v>4.4662869410375629E-5</v>
      </c>
      <c r="EM50" s="40">
        <f t="shared" si="49"/>
        <v>4.3346859677765194E-5</v>
      </c>
      <c r="EN50" s="40">
        <f t="shared" si="50"/>
        <v>4.581074084990746E-5</v>
      </c>
      <c r="EO50" s="40">
        <f t="shared" si="51"/>
        <v>4.5086136816871778E-5</v>
      </c>
      <c r="EP50" s="40">
        <f t="shared" si="52"/>
        <v>4.5012703806437821E-5</v>
      </c>
      <c r="EQ50" s="40">
        <f t="shared" si="53"/>
        <v>4.6800142939725946E-5</v>
      </c>
      <c r="ER50" s="40">
        <f t="shared" si="54"/>
        <v>4.6821003564980157E-5</v>
      </c>
      <c r="ES50" s="40">
        <f t="shared" si="55"/>
        <v>4.5979630835300028E-5</v>
      </c>
      <c r="ET50" s="40">
        <f t="shared" si="56"/>
        <v>4.6753921723626546E-5</v>
      </c>
      <c r="EU50" s="40">
        <f t="shared" si="57"/>
        <v>4.665204954173132E-5</v>
      </c>
      <c r="EV50" s="40">
        <f t="shared" si="58"/>
        <v>4.6240555045687618E-5</v>
      </c>
      <c r="EW50" s="40">
        <f t="shared" si="29"/>
        <v>0</v>
      </c>
    </row>
    <row r="51" spans="1:153" x14ac:dyDescent="0.3">
      <c r="A51" s="17" t="s">
        <v>218</v>
      </c>
      <c r="B51" s="17">
        <v>991.02360165000005</v>
      </c>
      <c r="C51" s="17"/>
      <c r="D51" s="17">
        <v>148.54199593999999</v>
      </c>
      <c r="E51" s="17">
        <v>26.409214125999998</v>
      </c>
      <c r="F51" s="17">
        <v>22.982006069000001</v>
      </c>
      <c r="G51" s="17">
        <v>17.765438119999999</v>
      </c>
      <c r="H51" s="17">
        <v>109.32438883</v>
      </c>
      <c r="I51" s="17">
        <v>3.2102030036000002</v>
      </c>
      <c r="J51" s="17">
        <v>1.8181393653</v>
      </c>
      <c r="K51" s="17">
        <v>1.5487705213</v>
      </c>
      <c r="L51" s="17">
        <v>1.32286153</v>
      </c>
      <c r="M51" s="17">
        <v>9.3181630672000004</v>
      </c>
      <c r="N51" s="17">
        <v>0.60780788399999996</v>
      </c>
      <c r="O51" s="17">
        <v>1.3367151695999999</v>
      </c>
      <c r="P51" s="17">
        <v>1.5330066813000001</v>
      </c>
      <c r="Q51" s="17">
        <v>1.2557878622</v>
      </c>
      <c r="R51" s="17">
        <v>0.77146737440000002</v>
      </c>
      <c r="S51" s="17">
        <v>4.1113480100000002E-2</v>
      </c>
      <c r="T51" s="5">
        <v>5.3327338000000004E-6</v>
      </c>
      <c r="U51" s="17">
        <v>3.6437199E-3</v>
      </c>
      <c r="V51" s="17">
        <v>2.6708690000000002E-3</v>
      </c>
      <c r="W51" s="17">
        <v>0.24373572939999999</v>
      </c>
      <c r="X51" s="17">
        <v>4.7760522100000001E-2</v>
      </c>
      <c r="Y51" s="17">
        <v>4.6089537999999999E-2</v>
      </c>
      <c r="Z51" s="17">
        <v>0.23915687290000001</v>
      </c>
      <c r="AA51" s="17">
        <v>5.25233399E-2</v>
      </c>
      <c r="AB51" s="17">
        <v>0.25434513149999999</v>
      </c>
      <c r="AC51" s="17">
        <v>1.2130846999999999E-3</v>
      </c>
      <c r="AF51" s="17" t="s">
        <v>218</v>
      </c>
      <c r="AG51" s="17">
        <v>0</v>
      </c>
      <c r="AH51" s="17">
        <v>0.33047396382129501</v>
      </c>
      <c r="AI51" s="17">
        <v>1.8182690324530699</v>
      </c>
      <c r="AJ51" s="17">
        <v>3.2104328827871802</v>
      </c>
      <c r="AK51" s="17">
        <v>3.2104328827871802</v>
      </c>
      <c r="AL51" s="17">
        <v>1.05169472591312</v>
      </c>
      <c r="AM51" s="17">
        <v>0</v>
      </c>
      <c r="AN51" s="17">
        <v>1.5488809456702799</v>
      </c>
      <c r="AO51" s="17">
        <v>1.2131734402499601E-3</v>
      </c>
      <c r="AP51" s="17">
        <v>1.3229557127461899</v>
      </c>
      <c r="AQ51" s="17">
        <v>3.0898440340308898E-2</v>
      </c>
      <c r="AR51" s="17">
        <v>991.09453807106502</v>
      </c>
      <c r="AS51" s="17">
        <v>1.6711017952567499E-3</v>
      </c>
      <c r="AT51" s="17">
        <v>3.5546797954220999E-2</v>
      </c>
      <c r="AU51" s="17">
        <v>2.2635731428429702E-3</v>
      </c>
      <c r="AV51" s="5">
        <v>5.2592738291528099E-5</v>
      </c>
      <c r="AW51" s="17">
        <v>8.0938987992526298E-3</v>
      </c>
      <c r="AX51" s="17">
        <v>1.3597447492407801E-4</v>
      </c>
      <c r="AY51" s="17">
        <v>13.942292998024699</v>
      </c>
      <c r="AZ51" s="17">
        <v>0.47459391740042001</v>
      </c>
      <c r="BA51" s="17">
        <v>3.5724684978022099</v>
      </c>
      <c r="BB51" s="17">
        <v>0.239174030635013</v>
      </c>
      <c r="BC51" s="17">
        <v>0</v>
      </c>
      <c r="BD51" s="17">
        <v>0</v>
      </c>
      <c r="BE51" s="17">
        <v>9.3188284740530296</v>
      </c>
      <c r="BF51" s="17">
        <v>9.3188284740530296</v>
      </c>
      <c r="BG51" s="17">
        <v>1.6308894221122701</v>
      </c>
      <c r="BH51" s="17">
        <v>0</v>
      </c>
      <c r="BI51" s="17">
        <v>5.2527041115511097E-2</v>
      </c>
      <c r="BJ51" s="17">
        <v>0</v>
      </c>
      <c r="BK51" s="17">
        <v>0</v>
      </c>
      <c r="BL51" s="17">
        <v>1.18842076773756</v>
      </c>
      <c r="BM51" s="17">
        <v>0.64642204357490396</v>
      </c>
      <c r="BN51" s="17">
        <v>1.20470413514449E-3</v>
      </c>
      <c r="BO51" s="17">
        <v>0</v>
      </c>
      <c r="BP51" s="17">
        <v>15.9162137180146</v>
      </c>
      <c r="BQ51" s="17">
        <v>4.1936501967842202E-3</v>
      </c>
      <c r="BR51" s="17">
        <v>0.15804135385836399</v>
      </c>
      <c r="BS51" s="17">
        <v>0.44981006917001498</v>
      </c>
      <c r="BT51" s="17">
        <v>1.3368151903913299</v>
      </c>
      <c r="BU51" s="17">
        <v>1.3500850100267201</v>
      </c>
      <c r="BV51" s="17">
        <v>2.1207035179431699</v>
      </c>
      <c r="BW51" s="17">
        <v>108.412308492755</v>
      </c>
      <c r="BX51" s="17">
        <v>133.697427404774</v>
      </c>
      <c r="BY51" s="17">
        <v>13.6668395771535</v>
      </c>
      <c r="BZ51" s="17">
        <v>148.55268774966501</v>
      </c>
      <c r="CA51" s="5">
        <v>8.2489338651777004E-7</v>
      </c>
      <c r="CB51" s="17">
        <v>6.3905339929121299</v>
      </c>
      <c r="CC51" s="17">
        <v>0</v>
      </c>
      <c r="CD51" s="17">
        <v>4.1116404471303998E-2</v>
      </c>
      <c r="CE51" s="5">
        <v>5.3331480788461003E-6</v>
      </c>
      <c r="CF51" s="17">
        <v>3.6440055156996601E-3</v>
      </c>
      <c r="CG51" s="17">
        <v>2.6710521560210899E-3</v>
      </c>
      <c r="CH51" s="17">
        <v>0.24375328413939801</v>
      </c>
      <c r="CI51" s="5">
        <v>2.7726697541626001E-5</v>
      </c>
      <c r="CJ51" s="17">
        <v>25.280660745822502</v>
      </c>
      <c r="CK51" s="17">
        <v>2.9114283860844201E-4</v>
      </c>
      <c r="CL51" s="17">
        <v>1.7329802344394999E-4</v>
      </c>
      <c r="CM51" s="17">
        <v>1.612383774864</v>
      </c>
      <c r="CN51" s="17">
        <v>1.6605118819424899E-4</v>
      </c>
      <c r="CO51" s="17">
        <v>0</v>
      </c>
      <c r="CP51" s="17">
        <v>0</v>
      </c>
      <c r="CQ51" s="17">
        <v>0.22346688756979</v>
      </c>
      <c r="CR51" s="17">
        <v>26.411108926339299</v>
      </c>
      <c r="CS51" s="17">
        <v>22.983655223952201</v>
      </c>
      <c r="CT51" s="17">
        <v>3.4274537023870502</v>
      </c>
      <c r="CU51" s="17">
        <v>8.8615098684391796E-2</v>
      </c>
      <c r="CV51" s="17">
        <v>0</v>
      </c>
      <c r="CW51" s="17">
        <v>11.2137348357832</v>
      </c>
      <c r="CX51" s="17">
        <v>1.41836301893219E-4</v>
      </c>
      <c r="CY51" s="17">
        <v>1.2533989593743199E-2</v>
      </c>
      <c r="CZ51" s="17">
        <v>0.41050819336739403</v>
      </c>
      <c r="DA51" s="17">
        <v>6.2810122136058204E-4</v>
      </c>
      <c r="DB51" s="17">
        <v>7.8481026097212796</v>
      </c>
      <c r="DC51" s="17">
        <v>6.9875143921894603E-2</v>
      </c>
      <c r="DD51" s="17">
        <v>2.2472286035483301E-4</v>
      </c>
      <c r="DE51" s="17">
        <v>1.5726526644510199</v>
      </c>
      <c r="DF51" s="5">
        <v>4.2907860048611904E-6</v>
      </c>
      <c r="DG51" s="17">
        <v>17.7666988197556</v>
      </c>
      <c r="DH51" s="17">
        <v>12.7369494128768</v>
      </c>
      <c r="DI51" s="17">
        <v>0.25436344434288399</v>
      </c>
      <c r="DJ51" s="17">
        <v>0</v>
      </c>
      <c r="DK51" s="17">
        <v>0</v>
      </c>
      <c r="DL51" s="17">
        <v>1.4753717855578301</v>
      </c>
      <c r="DM51" s="17">
        <v>1.25587776954404</v>
      </c>
      <c r="DN51" s="17">
        <v>2.5143723502430901E-4</v>
      </c>
      <c r="DO51" s="17">
        <v>109.33221212872699</v>
      </c>
      <c r="DP51" s="17">
        <v>0.77152276406521203</v>
      </c>
      <c r="DQ51" s="17">
        <v>1.3595837539950999</v>
      </c>
      <c r="DS51" s="25">
        <f t="shared" si="30"/>
        <v>7.99999505724352E-3</v>
      </c>
      <c r="DT51" s="94">
        <f t="shared" si="31"/>
        <v>0.99158616094871566</v>
      </c>
      <c r="DU51" s="40">
        <f t="shared" si="32"/>
        <v>7.1578942163300392E-5</v>
      </c>
      <c r="DV51" s="40"/>
      <c r="DW51" s="40">
        <f t="shared" si="33"/>
        <v>7.197836273411688E-5</v>
      </c>
      <c r="DX51" s="40">
        <f t="shared" si="34"/>
        <v>7.1747698748643679E-5</v>
      </c>
      <c r="DY51" s="40">
        <f t="shared" si="35"/>
        <v>7.1758529140124715E-5</v>
      </c>
      <c r="DZ51" s="40">
        <f t="shared" si="36"/>
        <v>7.0963617507524774E-5</v>
      </c>
      <c r="EA51" s="40">
        <f t="shared" si="37"/>
        <v>7.1560415847878348E-5</v>
      </c>
      <c r="EB51" s="40">
        <f t="shared" si="38"/>
        <v>7.1608925330326451E-5</v>
      </c>
      <c r="EC51" s="40">
        <f t="shared" si="39"/>
        <v>7.1318599412509832E-5</v>
      </c>
      <c r="ED51" s="40">
        <f t="shared" si="40"/>
        <v>7.1298083712991042E-5</v>
      </c>
      <c r="EE51" s="40">
        <f t="shared" si="41"/>
        <v>7.1196224286601553E-5</v>
      </c>
      <c r="EF51" s="40">
        <f t="shared" si="42"/>
        <v>7.1409659632531994E-5</v>
      </c>
      <c r="EG51" s="40">
        <f t="shared" si="43"/>
        <v>7.1632878620158191E-5</v>
      </c>
      <c r="EH51" s="40">
        <f t="shared" si="44"/>
        <v>7.4825807026571197E-5</v>
      </c>
      <c r="EI51" s="40">
        <f t="shared" si="45"/>
        <v>0.38336221479791527</v>
      </c>
      <c r="EJ51" s="40">
        <f t="shared" si="46"/>
        <v>7.1594372541872032E-5</v>
      </c>
      <c r="EK51" s="40">
        <f t="shared" si="47"/>
        <v>7.1797806427124761E-5</v>
      </c>
      <c r="EL51" s="40">
        <f t="shared" si="48"/>
        <v>7.1129257286975934E-5</v>
      </c>
      <c r="EM51" s="40">
        <f t="shared" si="49"/>
        <v>7.7686016523060468E-5</v>
      </c>
      <c r="EN51" s="40">
        <f t="shared" si="50"/>
        <v>7.8385745199606276E-5</v>
      </c>
      <c r="EO51" s="40">
        <f t="shared" si="51"/>
        <v>6.857544158461722E-5</v>
      </c>
      <c r="EP51" s="40">
        <f t="shared" si="52"/>
        <v>7.2023660385090807E-5</v>
      </c>
      <c r="EQ51" s="40">
        <f t="shared" si="53"/>
        <v>7.1540356736528212E-5</v>
      </c>
      <c r="ER51" s="40">
        <f t="shared" si="54"/>
        <v>7.1580442663755209E-5</v>
      </c>
      <c r="ES51" s="40">
        <f t="shared" si="55"/>
        <v>7.1742596417703817E-5</v>
      </c>
      <c r="ET51" s="40">
        <f t="shared" si="56"/>
        <v>7.046801513657868E-5</v>
      </c>
      <c r="EU51" s="40">
        <f t="shared" si="57"/>
        <v>7.199997411393402E-5</v>
      </c>
      <c r="EV51" s="40">
        <f t="shared" si="58"/>
        <v>7.315255889399591E-5</v>
      </c>
      <c r="EW51" s="40">
        <f t="shared" si="29"/>
        <v>0</v>
      </c>
    </row>
    <row r="52" spans="1:153" x14ac:dyDescent="0.3">
      <c r="B52" s="17"/>
      <c r="C52" s="17"/>
      <c r="D52" s="17"/>
      <c r="E52" s="17"/>
      <c r="F52" s="17"/>
      <c r="G52" s="17"/>
      <c r="H52" s="17"/>
      <c r="T52" s="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S52" s="25"/>
      <c r="DT52" s="94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</row>
    <row r="53" spans="1:153" x14ac:dyDescent="0.3">
      <c r="B53" s="17"/>
      <c r="C53" s="17"/>
      <c r="D53" s="17"/>
      <c r="E53" s="17"/>
      <c r="F53" s="17"/>
      <c r="G53" s="17"/>
      <c r="H53" s="17"/>
      <c r="T53" s="5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S53" s="25"/>
      <c r="DT53" s="94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</row>
    <row r="54" spans="1:153" x14ac:dyDescent="0.3">
      <c r="A54" s="17" t="s">
        <v>333</v>
      </c>
      <c r="B54" s="17">
        <v>233.79054995999999</v>
      </c>
      <c r="C54" s="17"/>
      <c r="D54" s="17">
        <v>17.765471487999999</v>
      </c>
      <c r="E54" s="17">
        <v>5.2819299763999998</v>
      </c>
      <c r="F54" s="17">
        <v>4.4163800679999996</v>
      </c>
      <c r="G54" s="17">
        <v>2.7001886266000001</v>
      </c>
      <c r="H54" s="17">
        <v>16.190511737000001</v>
      </c>
      <c r="I54" s="17">
        <v>0.43817513349999998</v>
      </c>
      <c r="J54" s="17">
        <v>0.2452520655</v>
      </c>
      <c r="K54" s="17">
        <v>0.248940051</v>
      </c>
      <c r="L54" s="17">
        <v>0.18781473800000001</v>
      </c>
      <c r="M54" s="17">
        <v>1.2807892757999999</v>
      </c>
      <c r="N54" s="17">
        <v>0.16311870219999999</v>
      </c>
      <c r="O54" s="17">
        <v>0.1798704032</v>
      </c>
      <c r="P54" s="17">
        <v>0.2985692841</v>
      </c>
      <c r="Q54" s="17">
        <v>0.27307102379999998</v>
      </c>
      <c r="R54" s="17">
        <v>0.16246069169999999</v>
      </c>
      <c r="S54" s="17">
        <v>8.8149951000000004E-3</v>
      </c>
      <c r="T54" s="5">
        <v>8.7315510999999996E-7</v>
      </c>
      <c r="U54" s="17">
        <v>7.8080230000000003E-4</v>
      </c>
      <c r="V54" s="17">
        <v>5.7239960000000001E-4</v>
      </c>
      <c r="W54" s="17">
        <v>4.0080483399999998E-2</v>
      </c>
      <c r="X54" s="17">
        <v>5.6076766E-3</v>
      </c>
      <c r="Y54" s="17">
        <v>5.3171861999999999E-3</v>
      </c>
      <c r="Z54" s="17">
        <v>4.6894076600000001E-2</v>
      </c>
      <c r="AA54" s="17">
        <v>1.40737004E-2</v>
      </c>
      <c r="AB54" s="17">
        <v>3.7628012299999999E-2</v>
      </c>
      <c r="AC54" s="17">
        <v>2.600306E-4</v>
      </c>
      <c r="AF54" s="17" t="s">
        <v>333</v>
      </c>
      <c r="AG54" s="17">
        <v>0</v>
      </c>
      <c r="AH54" s="17">
        <v>4.8769747848366102E-2</v>
      </c>
      <c r="AI54" s="17">
        <v>0.245256601437644</v>
      </c>
      <c r="AJ54" s="17">
        <v>0.438182630687381</v>
      </c>
      <c r="AK54" s="17">
        <v>0.438182630687381</v>
      </c>
      <c r="AL54" s="17">
        <v>0.154840245577539</v>
      </c>
      <c r="AM54" s="17">
        <v>0</v>
      </c>
      <c r="AN54" s="17">
        <v>0.24894535930473599</v>
      </c>
      <c r="AO54" s="17">
        <v>2.6003705864543699E-4</v>
      </c>
      <c r="AP54" s="17">
        <v>0.187818281232767</v>
      </c>
      <c r="AQ54" s="17">
        <v>6.15771883088895E-3</v>
      </c>
      <c r="AR54" s="17">
        <v>233.79572190148599</v>
      </c>
      <c r="AS54" s="17">
        <v>2.9049102443272302E-4</v>
      </c>
      <c r="AT54" s="17">
        <v>4.1006129951443203E-3</v>
      </c>
      <c r="AU54" s="17">
        <v>2.6112204236181102E-4</v>
      </c>
      <c r="AV54" s="5">
        <v>6.0669841322332298E-6</v>
      </c>
      <c r="AW54" s="17">
        <v>9.33697977810479E-4</v>
      </c>
      <c r="AX54" s="5">
        <v>1.5685731135325198E-5</v>
      </c>
      <c r="AY54" s="17">
        <v>2.0600795777317602</v>
      </c>
      <c r="AZ54" s="17">
        <v>7.0467404745724896E-2</v>
      </c>
      <c r="BA54" s="17">
        <v>0.52877643137350505</v>
      </c>
      <c r="BB54" s="17">
        <v>4.6895162690809199E-2</v>
      </c>
      <c r="BC54" s="17">
        <v>0</v>
      </c>
      <c r="BD54" s="17">
        <v>0</v>
      </c>
      <c r="BE54" s="17">
        <v>1.2808132149179099</v>
      </c>
      <c r="BF54" s="17">
        <v>1.2808132149179099</v>
      </c>
      <c r="BG54" s="17">
        <v>0.24063774836295601</v>
      </c>
      <c r="BH54" s="17">
        <v>0</v>
      </c>
      <c r="BI54" s="17">
        <v>1.40740904169802E-2</v>
      </c>
      <c r="BJ54" s="17">
        <v>0</v>
      </c>
      <c r="BK54" s="17">
        <v>0</v>
      </c>
      <c r="BL54" s="17">
        <v>0.142124822248824</v>
      </c>
      <c r="BM54" s="17">
        <v>9.7440480347857295E-2</v>
      </c>
      <c r="BN54" s="17">
        <v>2.4008005349735701E-4</v>
      </c>
      <c r="BO54" s="17">
        <v>0</v>
      </c>
      <c r="BP54" s="17">
        <v>2.3482020312642602</v>
      </c>
      <c r="BQ54" s="17">
        <v>5.6005918373870796E-4</v>
      </c>
      <c r="BR54" s="17">
        <v>4.2411937212365698E-2</v>
      </c>
      <c r="BS54" s="17">
        <v>0.12071083464783899</v>
      </c>
      <c r="BT54" s="17">
        <v>0.17987434517030801</v>
      </c>
      <c r="BU54" s="17">
        <v>0.19920574751976799</v>
      </c>
      <c r="BV54" s="17">
        <v>0.38528946455192897</v>
      </c>
      <c r="BW54" s="17">
        <v>16.000645333090802</v>
      </c>
      <c r="BX54" s="17">
        <v>15.9890530320937</v>
      </c>
      <c r="BY54" s="17">
        <v>1.6344365257670701</v>
      </c>
      <c r="BZ54" s="17">
        <v>17.7656143801096</v>
      </c>
      <c r="CA54" s="5">
        <v>1.10163519976631E-7</v>
      </c>
      <c r="CB54" s="17">
        <v>0.94469162324647105</v>
      </c>
      <c r="CC54" s="17">
        <v>0</v>
      </c>
      <c r="CD54" s="17">
        <v>8.8152267115483504E-3</v>
      </c>
      <c r="CE54" s="5">
        <v>8.7314982500812904E-7</v>
      </c>
      <c r="CF54" s="17">
        <v>7.8081854744070905E-4</v>
      </c>
      <c r="CG54" s="17">
        <v>5.7241489396187104E-4</v>
      </c>
      <c r="CH54" s="17">
        <v>4.0081148237151101E-2</v>
      </c>
      <c r="CI54" s="5">
        <v>3.1984909362478398E-6</v>
      </c>
      <c r="CJ54" s="17">
        <v>3.7750345827199498</v>
      </c>
      <c r="CK54" s="5">
        <v>3.5654182994648197E-5</v>
      </c>
      <c r="CL54" s="5">
        <v>1.9991214581369799E-5</v>
      </c>
      <c r="CM54" s="17">
        <v>0.308501984611738</v>
      </c>
      <c r="CN54" s="5">
        <v>1.9845015074102801E-5</v>
      </c>
      <c r="CO54" s="17">
        <v>0</v>
      </c>
      <c r="CP54" s="17">
        <v>0</v>
      </c>
      <c r="CQ54" s="17">
        <v>4.2953727883507702E-2</v>
      </c>
      <c r="CR54" s="17">
        <v>5.2820643751999796</v>
      </c>
      <c r="CS54" s="17">
        <v>4.4164918482071398</v>
      </c>
      <c r="CT54" s="17">
        <v>0.86557252699284004</v>
      </c>
      <c r="CU54" s="17">
        <v>1.70321526777889E-2</v>
      </c>
      <c r="CV54" s="17">
        <v>0</v>
      </c>
      <c r="CW54" s="17">
        <v>2.1562295548316999</v>
      </c>
      <c r="CX54" s="5">
        <v>1.6361866653438899E-5</v>
      </c>
      <c r="CY54" s="17">
        <v>2.2653867733703698E-3</v>
      </c>
      <c r="CZ54" s="17">
        <v>7.8861384050662106E-2</v>
      </c>
      <c r="DA54" s="5">
        <v>7.7285889868108497E-5</v>
      </c>
      <c r="DB54" s="17">
        <v>1.50827323103887</v>
      </c>
      <c r="DC54" s="17">
        <v>1.03117581206744E-2</v>
      </c>
      <c r="DD54" s="5">
        <v>3.42012158490274E-5</v>
      </c>
      <c r="DE54" s="17">
        <v>0.302167393486444</v>
      </c>
      <c r="DF54" s="5">
        <v>4.9497709948907795E-7</v>
      </c>
      <c r="DG54" s="17">
        <v>2.7002147786129602</v>
      </c>
      <c r="DH54" s="17">
        <v>1.8809319060355301</v>
      </c>
      <c r="DI54" s="17">
        <v>3.7628746758855101E-2</v>
      </c>
      <c r="DJ54" s="17">
        <v>0</v>
      </c>
      <c r="DK54" s="17">
        <v>0</v>
      </c>
      <c r="DL54" s="17">
        <v>0.220310872244984</v>
      </c>
      <c r="DM54" s="17">
        <v>0.27307718298580702</v>
      </c>
      <c r="DN54" s="5">
        <v>3.3579190661221198E-5</v>
      </c>
      <c r="DO54" s="17">
        <v>16.190731307836799</v>
      </c>
      <c r="DP54" s="17">
        <v>0.162464424028267</v>
      </c>
      <c r="DQ54" s="17">
        <v>0.20430085250051699</v>
      </c>
      <c r="DS54" s="25">
        <f t="shared" ref="DS54:DS59" si="59">BL54/BZ54</f>
        <v>7.9999947768734127E-3</v>
      </c>
      <c r="DT54" s="94">
        <f t="shared" ref="DT54:DT61" si="60">BW54/DO54</f>
        <v>0.98825958067416075</v>
      </c>
      <c r="DU54" s="40">
        <f t="shared" ref="DU54:DU59" si="61">(AR54-B54)/(B54+1E-50)</f>
        <v>2.2122115230415886E-5</v>
      </c>
      <c r="DV54" s="40"/>
      <c r="DW54" s="40">
        <f t="shared" ref="DW54:DW59" si="62">(BZ54-D54)/(D54+1E-50)</f>
        <v>8.043248933598072E-6</v>
      </c>
      <c r="DX54" s="40">
        <f t="shared" ref="DX54:DX59" si="63">(CR54-E54)/(E54+1E-50)</f>
        <v>2.5445017366812335E-5</v>
      </c>
      <c r="DY54" s="40">
        <f t="shared" ref="DY54:DY59" si="64">(CS54-F54)/(F54+1E-50)</f>
        <v>2.531036854145128E-5</v>
      </c>
      <c r="DZ54" s="40">
        <f t="shared" ref="DZ54:DZ59" si="65">(DG54-G54)/(G54+1E-50)</f>
        <v>9.6852540976031096E-6</v>
      </c>
      <c r="EA54" s="40">
        <f t="shared" ref="EA54:EA59" si="66">(DO54-H54)/(H54+1E-50)</f>
        <v>1.3561698380170229E-5</v>
      </c>
      <c r="EB54" s="40">
        <f t="shared" ref="EB54:EB59" si="67">(AK54-I54)/(I54+1E-50)</f>
        <v>1.7110024754571254E-5</v>
      </c>
      <c r="EC54" s="40">
        <f t="shared" ref="EC54:EC59" si="68">(AI54-J54)/(J54+1E-50)</f>
        <v>1.8495002823901535E-5</v>
      </c>
      <c r="ED54" s="40">
        <f t="shared" ref="ED54:ED59" si="69">(AN54-K54)/(K54+1E-50)</f>
        <v>2.1323626771474635E-5</v>
      </c>
      <c r="EE54" s="40">
        <f t="shared" ref="EE54:EE59" si="70">(AP54-L54)/(L54+1E-50)</f>
        <v>1.8865573621782886E-5</v>
      </c>
      <c r="EF54" s="40">
        <f t="shared" ref="EF54:EF59" si="71">(BF54-M54)/(M54+1E-50)</f>
        <v>1.8690910645730697E-5</v>
      </c>
      <c r="EG54" s="40">
        <f t="shared" ref="EG54:EG59" si="72">(BR54+BS54-N54)/(N54+1E-50)</f>
        <v>2.4949071748389041E-5</v>
      </c>
      <c r="EH54" s="40">
        <f t="shared" ref="EH54:EH59" si="73">(BT54-O54)/(O54+1E-50)</f>
        <v>2.1915613896883252E-5</v>
      </c>
      <c r="EI54" s="40">
        <f t="shared" ref="EI54:EI59" si="74">(BV54-P54)/(P54+1E-50)</f>
        <v>0.2904524513073613</v>
      </c>
      <c r="EJ54" s="40">
        <f t="shared" ref="EJ54:EJ59" si="75">(DM54-Q54)/(Q54+1E-50)</f>
        <v>2.2555252187991396E-5</v>
      </c>
      <c r="EK54" s="40">
        <f t="shared" ref="EK54:EK59" si="76">(DP54-R54)/(R54+1E-50)</f>
        <v>2.2973731232754589E-5</v>
      </c>
      <c r="EL54" s="40">
        <f t="shared" ref="EL54:EL59" si="77">(CD54-S54)/(S54+1E-50)</f>
        <v>2.6274722302454481E-5</v>
      </c>
      <c r="EM54" s="40">
        <f t="shared" ref="EM54:EM59" si="78">(CE54-T54)/(T54+1E-50)</f>
        <v>-6.0527526099298789E-6</v>
      </c>
      <c r="EN54" s="40">
        <f t="shared" ref="EN54:EN59" si="79">(CF54-U54)/(U54+1E-50)</f>
        <v>2.0808648628489743E-5</v>
      </c>
      <c r="EO54" s="40">
        <f t="shared" ref="EO54:EO59" si="80">(CG54-V54)/(V54+1E-50)</f>
        <v>2.6719029627260453E-5</v>
      </c>
      <c r="EP54" s="40">
        <f t="shared" ref="EP54:EP59" si="81">(CH54-W54)/(W54+1E-50)</f>
        <v>1.6587553210568967E-5</v>
      </c>
      <c r="EQ54" s="40">
        <f t="shared" ref="EQ54:EQ59" si="82">(SUM(AS54:AX54)-X54)/(X54+1E-50)</f>
        <v>2.7643693233696599E-8</v>
      </c>
      <c r="ER54" s="40">
        <f t="shared" ref="ER54:ER59" si="83">(SUM(AT54:AX54)-Y54)/(Y54+1E-50)</f>
        <v>-8.828275204257456E-8</v>
      </c>
      <c r="ES54" s="40">
        <f t="shared" ref="ES54:ES59" si="84">(BB54-Z54)/(Z54+1E-50)</f>
        <v>2.3160511688118067E-5</v>
      </c>
      <c r="ET54" s="40">
        <f t="shared" ref="ET54:ET59" si="85">(BI54-AA54)/(AA54+1E-50)</f>
        <v>2.7712468584285806E-5</v>
      </c>
      <c r="EU54" s="40">
        <f t="shared" ref="EU54:EU59" si="86">(DI54-AB54)/(AB54+1E-50)</f>
        <v>1.9518938424020412E-5</v>
      </c>
      <c r="EV54" s="40">
        <f t="shared" ref="EV54:EV59" si="87">(AO54-AC54)/(AC54+1E-50)</f>
        <v>2.4838020744445964E-5</v>
      </c>
      <c r="EW54" s="40">
        <f t="shared" ref="EW54:EW59" si="88">(BJ54+BK54+CP54-AD54)/(AD54+1E-50)</f>
        <v>0</v>
      </c>
    </row>
    <row r="55" spans="1:153" x14ac:dyDescent="0.3">
      <c r="A55" s="17" t="s">
        <v>334</v>
      </c>
      <c r="B55" s="17">
        <v>9251.2140407000006</v>
      </c>
      <c r="C55" s="17"/>
      <c r="D55" s="17">
        <v>3001.1236306999999</v>
      </c>
      <c r="E55" s="17">
        <v>281.10335793000002</v>
      </c>
      <c r="F55" s="17">
        <v>259.58796331999997</v>
      </c>
      <c r="G55" s="17">
        <v>327.42576548</v>
      </c>
      <c r="H55" s="17">
        <v>2364.8850588999999</v>
      </c>
      <c r="I55" s="17">
        <v>60.397831762999999</v>
      </c>
      <c r="J55" s="17">
        <v>34.515312004000002</v>
      </c>
      <c r="K55" s="17">
        <v>25.168026541</v>
      </c>
      <c r="L55" s="17">
        <v>24.121714959999998</v>
      </c>
      <c r="M55" s="17">
        <v>174.37240843999999</v>
      </c>
      <c r="N55" s="17">
        <v>3.5060403617999998</v>
      </c>
      <c r="O55" s="17">
        <v>25.422722294</v>
      </c>
      <c r="P55" s="17">
        <v>15.113583</v>
      </c>
      <c r="Q55" s="17">
        <v>12.873103979</v>
      </c>
      <c r="R55" s="17">
        <v>8.4684054728000007</v>
      </c>
      <c r="S55" s="17">
        <v>0.2759509396</v>
      </c>
      <c r="T55" s="17">
        <v>3.8085769999999998E-4</v>
      </c>
      <c r="U55" s="17">
        <v>2.50194714E-2</v>
      </c>
      <c r="V55" s="17">
        <v>1.8253954700000002E-2</v>
      </c>
      <c r="W55" s="17">
        <v>3.5100814410000001</v>
      </c>
      <c r="X55" s="17">
        <v>0.95797232450000003</v>
      </c>
      <c r="Y55" s="17">
        <v>0.9289898714</v>
      </c>
      <c r="Z55" s="17">
        <v>2.9921889238000001</v>
      </c>
      <c r="AA55" s="17">
        <v>0.25784128070000001</v>
      </c>
      <c r="AB55" s="17">
        <v>4.4773819989000003</v>
      </c>
      <c r="AC55" s="17">
        <v>8.2242806999999994E-3</v>
      </c>
      <c r="AF55" s="17" t="s">
        <v>334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S55" s="25" t="e">
        <f t="shared" si="59"/>
        <v>#DIV/0!</v>
      </c>
      <c r="DT55" s="94" t="e">
        <f t="shared" si="60"/>
        <v>#DIV/0!</v>
      </c>
      <c r="DU55" s="40">
        <f t="shared" si="61"/>
        <v>-1</v>
      </c>
      <c r="DV55" s="40"/>
      <c r="DW55" s="40">
        <f t="shared" si="62"/>
        <v>-1</v>
      </c>
      <c r="DX55" s="40">
        <f t="shared" si="63"/>
        <v>-1</v>
      </c>
      <c r="DY55" s="40">
        <f t="shared" si="64"/>
        <v>-1</v>
      </c>
      <c r="DZ55" s="40">
        <f t="shared" si="65"/>
        <v>-1</v>
      </c>
      <c r="EA55" s="40">
        <f t="shared" si="66"/>
        <v>-1</v>
      </c>
      <c r="EB55" s="40">
        <f t="shared" si="67"/>
        <v>-1</v>
      </c>
      <c r="EC55" s="40">
        <f t="shared" si="68"/>
        <v>-1</v>
      </c>
      <c r="ED55" s="40">
        <f t="shared" si="69"/>
        <v>-1</v>
      </c>
      <c r="EE55" s="40">
        <f t="shared" si="70"/>
        <v>-1</v>
      </c>
      <c r="EF55" s="40">
        <f t="shared" si="71"/>
        <v>-1</v>
      </c>
      <c r="EG55" s="40">
        <f t="shared" si="72"/>
        <v>-1</v>
      </c>
      <c r="EH55" s="40">
        <f t="shared" si="73"/>
        <v>-1</v>
      </c>
      <c r="EI55" s="40">
        <f t="shared" si="74"/>
        <v>-1</v>
      </c>
      <c r="EJ55" s="40">
        <f t="shared" si="75"/>
        <v>-1</v>
      </c>
      <c r="EK55" s="40">
        <f t="shared" si="76"/>
        <v>-1</v>
      </c>
      <c r="EL55" s="40">
        <f t="shared" si="77"/>
        <v>-1</v>
      </c>
      <c r="EM55" s="40">
        <f t="shared" si="78"/>
        <v>-1</v>
      </c>
      <c r="EN55" s="40">
        <f t="shared" si="79"/>
        <v>-1</v>
      </c>
      <c r="EO55" s="40">
        <f t="shared" si="80"/>
        <v>-1</v>
      </c>
      <c r="EP55" s="40">
        <f t="shared" si="81"/>
        <v>-1</v>
      </c>
      <c r="EQ55" s="40">
        <f t="shared" si="82"/>
        <v>-1</v>
      </c>
      <c r="ER55" s="40">
        <f t="shared" si="83"/>
        <v>-1</v>
      </c>
      <c r="ES55" s="40">
        <f t="shared" si="84"/>
        <v>-1</v>
      </c>
      <c r="ET55" s="40">
        <f t="shared" si="85"/>
        <v>-1</v>
      </c>
      <c r="EU55" s="40">
        <f t="shared" si="86"/>
        <v>-1</v>
      </c>
      <c r="EV55" s="40">
        <f t="shared" si="87"/>
        <v>-1</v>
      </c>
      <c r="EW55" s="40">
        <f t="shared" si="88"/>
        <v>0</v>
      </c>
    </row>
    <row r="56" spans="1:153" x14ac:dyDescent="0.3">
      <c r="A56" s="17" t="s">
        <v>335</v>
      </c>
      <c r="B56" s="17">
        <v>3176.2657060000001</v>
      </c>
      <c r="C56" s="17"/>
      <c r="D56" s="17">
        <v>1027.0250994999999</v>
      </c>
      <c r="E56" s="17">
        <v>80.290852584999996</v>
      </c>
      <c r="F56" s="17">
        <v>73.522711088999998</v>
      </c>
      <c r="G56" s="17">
        <v>121.64428504</v>
      </c>
      <c r="H56" s="17">
        <v>810.43206559999999</v>
      </c>
      <c r="I56" s="17">
        <v>17.997995517</v>
      </c>
      <c r="J56" s="17">
        <v>10.280604628000001</v>
      </c>
      <c r="K56" s="17">
        <v>7.5596182122000002</v>
      </c>
      <c r="L56" s="17">
        <v>7.199594673</v>
      </c>
      <c r="M56" s="17">
        <v>51.975555243999999</v>
      </c>
      <c r="N56" s="17">
        <v>1.0178436864</v>
      </c>
      <c r="O56" s="17">
        <v>7.5716219711999999</v>
      </c>
      <c r="P56" s="17">
        <v>3.9559040673000001</v>
      </c>
      <c r="Q56" s="17">
        <v>3.9979490281999999</v>
      </c>
      <c r="R56" s="17">
        <v>2.6145246684000001</v>
      </c>
      <c r="S56" s="17">
        <v>6.1805473700000002E-2</v>
      </c>
      <c r="T56" s="17">
        <v>1.795748E-4</v>
      </c>
      <c r="U56" s="17">
        <v>5.7594635999999996E-3</v>
      </c>
      <c r="V56" s="17">
        <v>4.1791514999999996E-3</v>
      </c>
      <c r="W56" s="17">
        <v>0.99959152449999999</v>
      </c>
      <c r="X56" s="17">
        <v>0.59325180280000001</v>
      </c>
      <c r="Y56" s="17">
        <v>0.57530192530000002</v>
      </c>
      <c r="Z56" s="17">
        <v>0.91433644709999995</v>
      </c>
      <c r="AA56" s="17">
        <v>8.7828778600000004E-2</v>
      </c>
      <c r="AB56" s="17">
        <v>1.3388542496</v>
      </c>
      <c r="AC56" s="17">
        <v>1.8650226E-3</v>
      </c>
      <c r="AF56" s="17" t="s">
        <v>335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S56" s="25" t="e">
        <f t="shared" si="59"/>
        <v>#DIV/0!</v>
      </c>
      <c r="DT56" s="94" t="e">
        <f t="shared" si="60"/>
        <v>#DIV/0!</v>
      </c>
      <c r="DU56" s="40">
        <f t="shared" si="61"/>
        <v>-1</v>
      </c>
      <c r="DV56" s="40"/>
      <c r="DW56" s="40">
        <f t="shared" si="62"/>
        <v>-1</v>
      </c>
      <c r="DX56" s="40">
        <f t="shared" si="63"/>
        <v>-1</v>
      </c>
      <c r="DY56" s="40">
        <f t="shared" si="64"/>
        <v>-1</v>
      </c>
      <c r="DZ56" s="40">
        <f t="shared" si="65"/>
        <v>-1</v>
      </c>
      <c r="EA56" s="40">
        <f t="shared" si="66"/>
        <v>-1</v>
      </c>
      <c r="EB56" s="40">
        <f t="shared" si="67"/>
        <v>-1</v>
      </c>
      <c r="EC56" s="40">
        <f t="shared" si="68"/>
        <v>-1</v>
      </c>
      <c r="ED56" s="40">
        <f t="shared" si="69"/>
        <v>-1</v>
      </c>
      <c r="EE56" s="40">
        <f t="shared" si="70"/>
        <v>-1</v>
      </c>
      <c r="EF56" s="40">
        <f t="shared" si="71"/>
        <v>-1</v>
      </c>
      <c r="EG56" s="40">
        <f t="shared" si="72"/>
        <v>-1</v>
      </c>
      <c r="EH56" s="40">
        <f t="shared" si="73"/>
        <v>-1</v>
      </c>
      <c r="EI56" s="40">
        <f t="shared" si="74"/>
        <v>-1</v>
      </c>
      <c r="EJ56" s="40">
        <f t="shared" si="75"/>
        <v>-1</v>
      </c>
      <c r="EK56" s="40">
        <f t="shared" si="76"/>
        <v>-1</v>
      </c>
      <c r="EL56" s="40">
        <f t="shared" si="77"/>
        <v>-1</v>
      </c>
      <c r="EM56" s="40">
        <f t="shared" si="78"/>
        <v>-1</v>
      </c>
      <c r="EN56" s="40">
        <f t="shared" si="79"/>
        <v>-1</v>
      </c>
      <c r="EO56" s="40">
        <f t="shared" si="80"/>
        <v>-1</v>
      </c>
      <c r="EP56" s="40">
        <f t="shared" si="81"/>
        <v>-1</v>
      </c>
      <c r="EQ56" s="40">
        <f t="shared" si="82"/>
        <v>-1</v>
      </c>
      <c r="ER56" s="40">
        <f t="shared" si="83"/>
        <v>-1</v>
      </c>
      <c r="ES56" s="40">
        <f t="shared" si="84"/>
        <v>-1</v>
      </c>
      <c r="ET56" s="40">
        <f t="shared" si="85"/>
        <v>-1</v>
      </c>
      <c r="EU56" s="40">
        <f t="shared" si="86"/>
        <v>-1</v>
      </c>
      <c r="EV56" s="40">
        <f t="shared" si="87"/>
        <v>-1</v>
      </c>
      <c r="EW56" s="40">
        <f t="shared" si="88"/>
        <v>0</v>
      </c>
    </row>
    <row r="57" spans="1:153" x14ac:dyDescent="0.3">
      <c r="A57" s="17" t="s">
        <v>336</v>
      </c>
      <c r="B57" s="17">
        <v>2085.5956676999999</v>
      </c>
      <c r="C57" s="17"/>
      <c r="D57" s="17">
        <v>379.63335677999999</v>
      </c>
      <c r="E57" s="17">
        <v>37.385570583000003</v>
      </c>
      <c r="F57" s="17">
        <v>34.893485699000003</v>
      </c>
      <c r="G57" s="17">
        <v>49.241730148000002</v>
      </c>
      <c r="H57" s="17">
        <v>402.02385418</v>
      </c>
      <c r="I57" s="17">
        <v>6.5574623515999999</v>
      </c>
      <c r="J57" s="17">
        <v>3.7463572227999999</v>
      </c>
      <c r="K57" s="17">
        <v>2.7455358771</v>
      </c>
      <c r="L57" s="17">
        <v>2.6214366356999999</v>
      </c>
      <c r="M57" s="17">
        <v>18.934903994999999</v>
      </c>
      <c r="N57" s="17">
        <v>0.5060438599</v>
      </c>
      <c r="O57" s="17">
        <v>2.7592788697000001</v>
      </c>
      <c r="P57" s="17">
        <v>5.2343299908000001</v>
      </c>
      <c r="Q57" s="17">
        <v>1.4328899068000001</v>
      </c>
      <c r="R57" s="17">
        <v>0.93923917710000004</v>
      </c>
      <c r="S57" s="17">
        <v>0.16434222879999999</v>
      </c>
      <c r="T57" s="17">
        <v>6.23572E-5</v>
      </c>
      <c r="U57" s="17">
        <v>1.46413659E-2</v>
      </c>
      <c r="V57" s="17">
        <v>1.0721678300000001E-2</v>
      </c>
      <c r="W57" s="17">
        <v>0.67924098600000005</v>
      </c>
      <c r="X57" s="17">
        <v>0.2614526975</v>
      </c>
      <c r="Y57" s="17">
        <v>0.25348689679999997</v>
      </c>
      <c r="Z57" s="17">
        <v>0.32980539710000001</v>
      </c>
      <c r="AA57" s="17">
        <v>3.0387615E-2</v>
      </c>
      <c r="AB57" s="17">
        <v>0.48712380799999999</v>
      </c>
      <c r="AC57" s="17">
        <v>4.8615493999999999E-3</v>
      </c>
      <c r="AF57" s="17" t="s">
        <v>336</v>
      </c>
      <c r="AG57" s="17">
        <v>0</v>
      </c>
      <c r="AH57" s="17">
        <v>0</v>
      </c>
      <c r="AI57" s="17">
        <v>0</v>
      </c>
      <c r="AJ57" s="17">
        <v>0</v>
      </c>
      <c r="AK57" s="17">
        <v>0</v>
      </c>
      <c r="AL57" s="17">
        <v>0</v>
      </c>
      <c r="AM57" s="17">
        <v>0</v>
      </c>
      <c r="AN57" s="17">
        <v>0</v>
      </c>
      <c r="AO57" s="17">
        <v>0</v>
      </c>
      <c r="AP57" s="17">
        <v>0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0</v>
      </c>
      <c r="AZ57" s="17">
        <v>0</v>
      </c>
      <c r="BA57" s="17">
        <v>0</v>
      </c>
      <c r="BB57" s="17">
        <v>0</v>
      </c>
      <c r="BC57" s="17">
        <v>0</v>
      </c>
      <c r="BD57" s="17">
        <v>0</v>
      </c>
      <c r="BE57" s="17">
        <v>0</v>
      </c>
      <c r="BF57" s="17">
        <v>0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S57" s="25" t="e">
        <f t="shared" si="59"/>
        <v>#DIV/0!</v>
      </c>
      <c r="DT57" s="94" t="e">
        <f t="shared" si="60"/>
        <v>#DIV/0!</v>
      </c>
      <c r="DU57" s="40">
        <f t="shared" si="61"/>
        <v>-1</v>
      </c>
      <c r="DV57" s="40"/>
      <c r="DW57" s="40">
        <f t="shared" si="62"/>
        <v>-1</v>
      </c>
      <c r="DX57" s="40">
        <f t="shared" si="63"/>
        <v>-1</v>
      </c>
      <c r="DY57" s="40">
        <f t="shared" si="64"/>
        <v>-1</v>
      </c>
      <c r="DZ57" s="40">
        <f t="shared" si="65"/>
        <v>-1</v>
      </c>
      <c r="EA57" s="40">
        <f t="shared" si="66"/>
        <v>-1</v>
      </c>
      <c r="EB57" s="40">
        <f t="shared" si="67"/>
        <v>-1</v>
      </c>
      <c r="EC57" s="40">
        <f t="shared" si="68"/>
        <v>-1</v>
      </c>
      <c r="ED57" s="40">
        <f t="shared" si="69"/>
        <v>-1</v>
      </c>
      <c r="EE57" s="40">
        <f t="shared" si="70"/>
        <v>-1</v>
      </c>
      <c r="EF57" s="40">
        <f t="shared" si="71"/>
        <v>-1</v>
      </c>
      <c r="EG57" s="40">
        <f t="shared" si="72"/>
        <v>-1</v>
      </c>
      <c r="EH57" s="40">
        <f t="shared" si="73"/>
        <v>-1</v>
      </c>
      <c r="EI57" s="40">
        <f t="shared" si="74"/>
        <v>-1</v>
      </c>
      <c r="EJ57" s="40">
        <f t="shared" si="75"/>
        <v>-1</v>
      </c>
      <c r="EK57" s="40">
        <f t="shared" si="76"/>
        <v>-1</v>
      </c>
      <c r="EL57" s="40">
        <f t="shared" si="77"/>
        <v>-1</v>
      </c>
      <c r="EM57" s="40">
        <f t="shared" si="78"/>
        <v>-1</v>
      </c>
      <c r="EN57" s="40">
        <f t="shared" si="79"/>
        <v>-1</v>
      </c>
      <c r="EO57" s="40">
        <f t="shared" si="80"/>
        <v>-1</v>
      </c>
      <c r="EP57" s="40">
        <f t="shared" si="81"/>
        <v>-1</v>
      </c>
      <c r="EQ57" s="40">
        <f t="shared" si="82"/>
        <v>-1</v>
      </c>
      <c r="ER57" s="40">
        <f t="shared" si="83"/>
        <v>-1</v>
      </c>
      <c r="ES57" s="40">
        <f t="shared" si="84"/>
        <v>-1</v>
      </c>
      <c r="ET57" s="40">
        <f t="shared" si="85"/>
        <v>-1</v>
      </c>
      <c r="EU57" s="40">
        <f t="shared" si="86"/>
        <v>-1</v>
      </c>
      <c r="EV57" s="40">
        <f t="shared" si="87"/>
        <v>-1</v>
      </c>
      <c r="EW57" s="40">
        <f t="shared" si="88"/>
        <v>0</v>
      </c>
    </row>
    <row r="58" spans="1:153" x14ac:dyDescent="0.3">
      <c r="A58" s="17" t="s">
        <v>408</v>
      </c>
      <c r="B58" s="17">
        <v>564.94195616000002</v>
      </c>
      <c r="C58" s="17"/>
      <c r="D58" s="17">
        <v>60.908513745999997</v>
      </c>
      <c r="E58" s="17">
        <v>8.0626902894000008</v>
      </c>
      <c r="F58" s="17">
        <v>7.6467094725999996</v>
      </c>
      <c r="G58" s="17">
        <v>9.3467821760999996</v>
      </c>
      <c r="H58" s="17">
        <v>76.255690689000005</v>
      </c>
      <c r="I58" s="17">
        <v>1.045351599</v>
      </c>
      <c r="J58" s="17">
        <v>0.59776153600000004</v>
      </c>
      <c r="K58" s="17">
        <v>0.43072553699999999</v>
      </c>
      <c r="L58" s="17">
        <v>0.41655109060000001</v>
      </c>
      <c r="M58" s="17">
        <v>3.0168398293999998</v>
      </c>
      <c r="N58" s="17">
        <v>0.1105749835</v>
      </c>
      <c r="O58" s="17">
        <v>0.4403462621</v>
      </c>
      <c r="P58" s="17">
        <v>1.1651893239</v>
      </c>
      <c r="Q58" s="17">
        <v>0.20959813460000001</v>
      </c>
      <c r="R58" s="17">
        <v>0.13914384669999999</v>
      </c>
      <c r="S58" s="17">
        <v>3.8595679700000003E-2</v>
      </c>
      <c r="T58" s="5">
        <v>9.5642594000000002E-6</v>
      </c>
      <c r="U58" s="17">
        <v>3.4297405999999999E-3</v>
      </c>
      <c r="V58" s="17">
        <v>2.5128245E-3</v>
      </c>
      <c r="W58" s="17">
        <v>0.1358545783</v>
      </c>
      <c r="X58" s="17">
        <v>4.0770228700000001E-2</v>
      </c>
      <c r="Y58" s="17">
        <v>3.9465601599999997E-2</v>
      </c>
      <c r="Z58" s="17">
        <v>4.9936897000000001E-2</v>
      </c>
      <c r="AA58" s="17">
        <v>3.5657164000000002E-3</v>
      </c>
      <c r="AB58" s="17">
        <v>7.7115295700000003E-2</v>
      </c>
      <c r="AC58" s="17">
        <v>1.1403814999999999E-3</v>
      </c>
      <c r="AF58" s="17" t="s">
        <v>337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S58" s="25" t="e">
        <f t="shared" si="59"/>
        <v>#DIV/0!</v>
      </c>
      <c r="DT58" s="94" t="e">
        <f t="shared" si="60"/>
        <v>#DIV/0!</v>
      </c>
      <c r="DU58" s="40">
        <f t="shared" si="61"/>
        <v>-1</v>
      </c>
      <c r="DV58" s="40"/>
      <c r="DW58" s="40">
        <f t="shared" si="62"/>
        <v>-1</v>
      </c>
      <c r="DX58" s="40">
        <f t="shared" si="63"/>
        <v>-1</v>
      </c>
      <c r="DY58" s="40">
        <f t="shared" si="64"/>
        <v>-1</v>
      </c>
      <c r="DZ58" s="40">
        <f t="shared" si="65"/>
        <v>-1</v>
      </c>
      <c r="EA58" s="40">
        <f t="shared" si="66"/>
        <v>-1</v>
      </c>
      <c r="EB58" s="40">
        <f t="shared" si="67"/>
        <v>-1</v>
      </c>
      <c r="EC58" s="40">
        <f t="shared" si="68"/>
        <v>-1</v>
      </c>
      <c r="ED58" s="40">
        <f t="shared" si="69"/>
        <v>-1</v>
      </c>
      <c r="EE58" s="40">
        <f t="shared" si="70"/>
        <v>-1</v>
      </c>
      <c r="EF58" s="40">
        <f t="shared" si="71"/>
        <v>-1</v>
      </c>
      <c r="EG58" s="40">
        <f t="shared" si="72"/>
        <v>-1</v>
      </c>
      <c r="EH58" s="40">
        <f t="shared" si="73"/>
        <v>-1</v>
      </c>
      <c r="EI58" s="40">
        <f t="shared" si="74"/>
        <v>-1</v>
      </c>
      <c r="EJ58" s="40">
        <f t="shared" si="75"/>
        <v>-1</v>
      </c>
      <c r="EK58" s="40">
        <f t="shared" si="76"/>
        <v>-1</v>
      </c>
      <c r="EL58" s="40">
        <f t="shared" si="77"/>
        <v>-1</v>
      </c>
      <c r="EM58" s="40">
        <f t="shared" si="78"/>
        <v>-1</v>
      </c>
      <c r="EN58" s="40">
        <f t="shared" si="79"/>
        <v>-1</v>
      </c>
      <c r="EO58" s="40">
        <f t="shared" si="80"/>
        <v>-1</v>
      </c>
      <c r="EP58" s="40">
        <f t="shared" si="81"/>
        <v>-1</v>
      </c>
      <c r="EQ58" s="40">
        <f t="shared" si="82"/>
        <v>-1</v>
      </c>
      <c r="ER58" s="40">
        <f t="shared" si="83"/>
        <v>-1</v>
      </c>
      <c r="ES58" s="40">
        <f t="shared" si="84"/>
        <v>-1</v>
      </c>
      <c r="ET58" s="40">
        <f t="shared" si="85"/>
        <v>-1</v>
      </c>
      <c r="EU58" s="40">
        <f t="shared" si="86"/>
        <v>-1</v>
      </c>
      <c r="EV58" s="40">
        <f t="shared" si="87"/>
        <v>-1</v>
      </c>
      <c r="EW58" s="40">
        <f t="shared" si="88"/>
        <v>0</v>
      </c>
    </row>
    <row r="59" spans="1:153" x14ac:dyDescent="0.3">
      <c r="A59" s="17" t="s">
        <v>366</v>
      </c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S59" s="25" t="e">
        <f t="shared" si="59"/>
        <v>#DIV/0!</v>
      </c>
      <c r="DT59" s="94" t="e">
        <f t="shared" si="60"/>
        <v>#DIV/0!</v>
      </c>
      <c r="DU59" s="40">
        <f t="shared" si="61"/>
        <v>0</v>
      </c>
      <c r="DV59" s="40"/>
      <c r="DW59" s="40">
        <f t="shared" si="62"/>
        <v>0</v>
      </c>
      <c r="DX59" s="40">
        <f t="shared" si="63"/>
        <v>0</v>
      </c>
      <c r="DY59" s="40">
        <f t="shared" si="64"/>
        <v>0</v>
      </c>
      <c r="DZ59" s="40">
        <f t="shared" si="65"/>
        <v>0</v>
      </c>
      <c r="EA59" s="40">
        <f t="shared" si="66"/>
        <v>0</v>
      </c>
      <c r="EB59" s="40">
        <f t="shared" si="67"/>
        <v>0</v>
      </c>
      <c r="EC59" s="40">
        <f t="shared" si="68"/>
        <v>0</v>
      </c>
      <c r="ED59" s="40">
        <f t="shared" si="69"/>
        <v>0</v>
      </c>
      <c r="EE59" s="40">
        <f t="shared" si="70"/>
        <v>0</v>
      </c>
      <c r="EF59" s="40">
        <f t="shared" si="71"/>
        <v>0</v>
      </c>
      <c r="EG59" s="40">
        <f t="shared" si="72"/>
        <v>0</v>
      </c>
      <c r="EH59" s="40">
        <f t="shared" si="73"/>
        <v>0</v>
      </c>
      <c r="EI59" s="40">
        <f t="shared" si="74"/>
        <v>0</v>
      </c>
      <c r="EJ59" s="40">
        <f t="shared" si="75"/>
        <v>0</v>
      </c>
      <c r="EK59" s="40">
        <f t="shared" si="76"/>
        <v>0</v>
      </c>
      <c r="EL59" s="40">
        <f t="shared" si="77"/>
        <v>0</v>
      </c>
      <c r="EM59" s="40">
        <f t="shared" si="78"/>
        <v>0</v>
      </c>
      <c r="EN59" s="40">
        <f t="shared" si="79"/>
        <v>0</v>
      </c>
      <c r="EO59" s="40">
        <f t="shared" si="80"/>
        <v>0</v>
      </c>
      <c r="EP59" s="40">
        <f t="shared" si="81"/>
        <v>0</v>
      </c>
      <c r="EQ59" s="40">
        <f t="shared" si="82"/>
        <v>0</v>
      </c>
      <c r="ER59" s="40">
        <f t="shared" si="83"/>
        <v>0</v>
      </c>
      <c r="ES59" s="40">
        <f t="shared" si="84"/>
        <v>0</v>
      </c>
      <c r="ET59" s="40">
        <f t="shared" si="85"/>
        <v>0</v>
      </c>
      <c r="EU59" s="40">
        <f t="shared" si="86"/>
        <v>0</v>
      </c>
      <c r="EV59" s="40">
        <f t="shared" si="87"/>
        <v>0</v>
      </c>
      <c r="EW59" s="40">
        <f t="shared" si="88"/>
        <v>0</v>
      </c>
    </row>
    <row r="60" spans="1:153" x14ac:dyDescent="0.3"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</row>
    <row r="61" spans="1:153" x14ac:dyDescent="0.3">
      <c r="A61" s="1" t="s">
        <v>342</v>
      </c>
      <c r="B61" s="1">
        <f>SUM(B3:B58)</f>
        <v>348738.46263546002</v>
      </c>
      <c r="C61" s="1">
        <f t="shared" ref="C61:W61" si="89">SUM(C3:C58)</f>
        <v>0</v>
      </c>
      <c r="D61" s="1">
        <f t="shared" si="89"/>
        <v>88142.561497199</v>
      </c>
      <c r="E61" s="1">
        <f t="shared" si="89"/>
        <v>8927.8202425487962</v>
      </c>
      <c r="F61" s="1">
        <f t="shared" si="89"/>
        <v>7908.5483627685999</v>
      </c>
      <c r="G61" s="1">
        <f t="shared" si="89"/>
        <v>9633.5090659361067</v>
      </c>
      <c r="H61" s="1">
        <f t="shared" si="89"/>
        <v>53694.362414165007</v>
      </c>
      <c r="I61" s="1">
        <f t="shared" si="89"/>
        <v>1554.909404946</v>
      </c>
      <c r="J61" s="1">
        <f t="shared" si="89"/>
        <v>884.85587994409991</v>
      </c>
      <c r="K61" s="1">
        <f t="shared" si="89"/>
        <v>696.08574934299975</v>
      </c>
      <c r="L61" s="1">
        <f t="shared" si="89"/>
        <v>630.31365934520011</v>
      </c>
      <c r="M61" s="1">
        <f t="shared" si="89"/>
        <v>4500.5477299061004</v>
      </c>
      <c r="N61" s="1">
        <f t="shared" si="89"/>
        <v>180.82735802529996</v>
      </c>
      <c r="O61" s="1">
        <f t="shared" si="89"/>
        <v>651.19258144659977</v>
      </c>
      <c r="P61" s="1">
        <f t="shared" si="89"/>
        <v>483.76238409379982</v>
      </c>
      <c r="Q61" s="1">
        <f t="shared" si="89"/>
        <v>461.80292009680011</v>
      </c>
      <c r="R61" s="1">
        <f t="shared" si="89"/>
        <v>291.71939437909992</v>
      </c>
      <c r="S61" s="1">
        <f t="shared" si="89"/>
        <v>10.450236630399999</v>
      </c>
      <c r="T61" s="1">
        <f t="shared" si="89"/>
        <v>6.7406233999100004E-3</v>
      </c>
      <c r="U61" s="1">
        <f t="shared" si="89"/>
        <v>0.93519499183800003</v>
      </c>
      <c r="V61" s="1">
        <f t="shared" si="89"/>
        <v>0.68425624716940014</v>
      </c>
      <c r="W61" s="1">
        <f t="shared" si="89"/>
        <v>97.553714955700002</v>
      </c>
      <c r="X61" s="1">
        <f t="shared" ref="X61:AC61" si="90">SUM(X3:X58)</f>
        <v>28.350643641200005</v>
      </c>
      <c r="Y61" s="1">
        <f t="shared" si="90"/>
        <v>27.447109390299996</v>
      </c>
      <c r="Z61" s="1">
        <f t="shared" si="90"/>
        <v>95.316149263299977</v>
      </c>
      <c r="AA61" s="1">
        <f t="shared" si="90"/>
        <v>15.7418504386</v>
      </c>
      <c r="AB61" s="1">
        <f t="shared" si="90"/>
        <v>119.0048172625</v>
      </c>
      <c r="AC61" s="1">
        <f t="shared" si="90"/>
        <v>0.30971010678479993</v>
      </c>
      <c r="AD61" s="1"/>
      <c r="AE61" s="1"/>
      <c r="AG61" s="39">
        <f t="shared" ref="AG61:DA61" si="91">SUM(AG3:AG54)</f>
        <v>0</v>
      </c>
      <c r="AH61" s="39">
        <f t="shared" si="91"/>
        <v>151.45320071875582</v>
      </c>
      <c r="AI61" s="39">
        <f t="shared" si="91"/>
        <v>835.76435837305416</v>
      </c>
      <c r="AJ61" s="39">
        <f t="shared" si="91"/>
        <v>1468.9961122513168</v>
      </c>
      <c r="AK61" s="39">
        <f t="shared" si="91"/>
        <v>1468.9961122513168</v>
      </c>
      <c r="AL61" s="39">
        <f t="shared" si="91"/>
        <v>481.81180233176957</v>
      </c>
      <c r="AM61" s="39">
        <f t="shared" si="91"/>
        <v>0</v>
      </c>
      <c r="AN61" s="39">
        <f t="shared" si="91"/>
        <v>660.22028426224153</v>
      </c>
      <c r="AO61" s="39">
        <f t="shared" si="91"/>
        <v>0.2936361797874375</v>
      </c>
      <c r="AP61" s="39">
        <f t="shared" si="91"/>
        <v>595.98900839979206</v>
      </c>
      <c r="AQ61" s="39">
        <f t="shared" si="91"/>
        <v>12.664548358133549</v>
      </c>
      <c r="AR61" s="39">
        <f t="shared" si="91"/>
        <v>333679.99953571265</v>
      </c>
      <c r="AS61" s="39">
        <f t="shared" si="91"/>
        <v>0.84737771948669871</v>
      </c>
      <c r="AT61" s="39">
        <f t="shared" si="91"/>
        <v>19.782249945673602</v>
      </c>
      <c r="AU61" s="39">
        <f t="shared" si="91"/>
        <v>1.2597072070697941</v>
      </c>
      <c r="AV61" s="39">
        <f t="shared" si="91"/>
        <v>2.926807775469864E-2</v>
      </c>
      <c r="AW61" s="39">
        <f t="shared" si="91"/>
        <v>4.5043600459611586</v>
      </c>
      <c r="AX61" s="39">
        <f t="shared" si="91"/>
        <v>7.5671202242909338E-2</v>
      </c>
      <c r="AY61" s="39">
        <f t="shared" si="91"/>
        <v>6387.0074047648532</v>
      </c>
      <c r="AZ61" s="39">
        <f t="shared" si="91"/>
        <v>217.10009476850487</v>
      </c>
      <c r="BA61" s="39">
        <f t="shared" si="91"/>
        <v>1635.6341330333025</v>
      </c>
      <c r="BB61" s="39">
        <f t="shared" si="91"/>
        <v>91.03519048963733</v>
      </c>
      <c r="BC61" s="39">
        <f t="shared" si="91"/>
        <v>0</v>
      </c>
      <c r="BD61" s="39">
        <f t="shared" si="91"/>
        <v>0</v>
      </c>
      <c r="BE61" s="39">
        <f t="shared" si="91"/>
        <v>4252.4956799904039</v>
      </c>
      <c r="BF61" s="39">
        <f t="shared" si="91"/>
        <v>4252.4956799904039</v>
      </c>
      <c r="BG61" s="39"/>
      <c r="BH61" s="39"/>
      <c r="BI61" s="39">
        <f t="shared" si="91"/>
        <v>15.363125766679493</v>
      </c>
      <c r="BJ61" s="39"/>
      <c r="BK61" s="39"/>
      <c r="BL61" s="39">
        <f t="shared" si="91"/>
        <v>669.42925604045104</v>
      </c>
      <c r="BM61" s="39">
        <f t="shared" si="91"/>
        <v>294.32063381424126</v>
      </c>
      <c r="BN61" s="39">
        <f t="shared" si="91"/>
        <v>0.49376925897035501</v>
      </c>
      <c r="BO61" s="39"/>
      <c r="BP61" s="39">
        <f t="shared" si="91"/>
        <v>7292.1738567650082</v>
      </c>
      <c r="BQ61" s="39">
        <f t="shared" si="91"/>
        <v>1.8943598939028243</v>
      </c>
      <c r="BR61" s="39">
        <f t="shared" si="91"/>
        <v>45.681278435999197</v>
      </c>
      <c r="BS61" s="39">
        <f t="shared" si="91"/>
        <v>130.01595706768359</v>
      </c>
      <c r="BT61" s="39">
        <f t="shared" si="91"/>
        <v>615.03625004400294</v>
      </c>
      <c r="BU61" s="39"/>
      <c r="BV61" s="39">
        <f t="shared" si="91"/>
        <v>727.60572522181178</v>
      </c>
      <c r="BW61" s="39">
        <f t="shared" ref="BW61" si="92">SUM(BW3:BW54)</f>
        <v>49311.44332184895</v>
      </c>
      <c r="BX61" s="39">
        <f t="shared" si="91"/>
        <v>75310.798058922854</v>
      </c>
      <c r="BY61" s="39">
        <f t="shared" si="91"/>
        <v>7698.4383681943364</v>
      </c>
      <c r="BZ61" s="39">
        <f t="shared" si="91"/>
        <v>83678.66568315764</v>
      </c>
      <c r="CA61" s="39">
        <f t="shared" si="91"/>
        <v>3.7262240969210779E-4</v>
      </c>
      <c r="CB61" s="39">
        <f t="shared" si="91"/>
        <v>2927.0861258074569</v>
      </c>
      <c r="CC61" s="39"/>
      <c r="CD61" s="39">
        <f t="shared" si="91"/>
        <v>9.9101243386080231</v>
      </c>
      <c r="CE61" s="39">
        <f t="shared" si="91"/>
        <v>6.1086088435184449E-3</v>
      </c>
      <c r="CF61" s="39">
        <f t="shared" si="91"/>
        <v>0.88639752419031381</v>
      </c>
      <c r="CG61" s="39">
        <f t="shared" si="91"/>
        <v>0.6486269599341431</v>
      </c>
      <c r="CH61" s="39">
        <f t="shared" si="91"/>
        <v>92.234323311632394</v>
      </c>
      <c r="CI61" s="39">
        <f t="shared" si="91"/>
        <v>1.5430215434329462E-2</v>
      </c>
      <c r="CJ61" s="39">
        <f t="shared" si="91"/>
        <v>11543.370379373328</v>
      </c>
      <c r="CK61" s="39">
        <f t="shared" si="91"/>
        <v>0.1592086061855211</v>
      </c>
      <c r="CL61" s="39">
        <f t="shared" si="91"/>
        <v>9.6442099238151363E-2</v>
      </c>
      <c r="CM61" s="39">
        <f t="shared" si="91"/>
        <v>533.04020699979162</v>
      </c>
      <c r="CN61" s="39">
        <f t="shared" si="91"/>
        <v>9.1470771198465542E-2</v>
      </c>
      <c r="CO61" s="39">
        <f t="shared" si="91"/>
        <v>0</v>
      </c>
      <c r="CP61" s="39"/>
      <c r="CQ61" s="39">
        <f t="shared" si="91"/>
        <v>73.098484788616275</v>
      </c>
      <c r="CR61" s="39">
        <f t="shared" si="91"/>
        <v>8521.474234672376</v>
      </c>
      <c r="CS61" s="39">
        <f t="shared" si="91"/>
        <v>7533.3357652065461</v>
      </c>
      <c r="CT61" s="39">
        <f t="shared" si="91"/>
        <v>988.13846946582873</v>
      </c>
      <c r="CU61" s="39">
        <f t="shared" si="91"/>
        <v>28.990000944575204</v>
      </c>
      <c r="CV61" s="39">
        <f t="shared" si="91"/>
        <v>0</v>
      </c>
      <c r="CW61" s="39">
        <f t="shared" si="91"/>
        <v>3668.9627396495898</v>
      </c>
      <c r="CX61" s="39">
        <f t="shared" si="91"/>
        <v>7.8933296298964034E-2</v>
      </c>
      <c r="CY61" s="39">
        <f t="shared" si="91"/>
        <v>5.8598872960024702</v>
      </c>
      <c r="CZ61" s="39">
        <f t="shared" si="91"/>
        <v>134.41475837326547</v>
      </c>
      <c r="DA61" s="39">
        <f t="shared" si="91"/>
        <v>0.34297507131886695</v>
      </c>
      <c r="DB61" s="39">
        <f t="shared" ref="DB61:DQ61" si="93">SUM(DB3:DB54)</f>
        <v>2573.2712816296739</v>
      </c>
      <c r="DC61" s="39">
        <f t="shared" si="93"/>
        <v>32.023169239849366</v>
      </c>
      <c r="DD61" s="39">
        <f t="shared" si="93"/>
        <v>0.11379434484487379</v>
      </c>
      <c r="DE61" s="39">
        <f t="shared" si="93"/>
        <v>514.79776323553074</v>
      </c>
      <c r="DF61" s="39">
        <f t="shared" si="93"/>
        <v>2.3878849800801848E-3</v>
      </c>
      <c r="DG61" s="39">
        <f t="shared" si="93"/>
        <v>9126.3730348875652</v>
      </c>
      <c r="DH61" s="39">
        <f t="shared" si="93"/>
        <v>5834.4244606500752</v>
      </c>
      <c r="DI61" s="39">
        <f t="shared" si="93"/>
        <v>112.63088424910252</v>
      </c>
      <c r="DJ61" s="39">
        <f t="shared" si="93"/>
        <v>0</v>
      </c>
      <c r="DK61" s="39">
        <f t="shared" si="93"/>
        <v>0</v>
      </c>
      <c r="DL61" s="39">
        <f t="shared" si="93"/>
        <v>673.50681128472866</v>
      </c>
      <c r="DM61" s="39">
        <f t="shared" si="93"/>
        <v>443.31533735005183</v>
      </c>
      <c r="DN61" s="39">
        <f t="shared" si="93"/>
        <v>0.11357943805537875</v>
      </c>
      <c r="DO61" s="39">
        <f t="shared" si="93"/>
        <v>50043.678525914169</v>
      </c>
      <c r="DP61" s="39">
        <f t="shared" si="93"/>
        <v>279.57442466000867</v>
      </c>
      <c r="DQ61" s="39">
        <f t="shared" si="93"/>
        <v>619.52647915084731</v>
      </c>
      <c r="DT61" s="115">
        <f t="shared" si="60"/>
        <v>0.98536807793443792</v>
      </c>
    </row>
    <row r="62" spans="1:153" x14ac:dyDescent="0.3">
      <c r="A62" s="17" t="s">
        <v>220</v>
      </c>
      <c r="B62" s="1">
        <f>SUM(B2:B54)</f>
        <v>333660.44526490005</v>
      </c>
      <c r="C62" s="1">
        <f t="shared" ref="C62:W62" si="94">SUM(C2:C54)</f>
        <v>0</v>
      </c>
      <c r="D62" s="1">
        <f t="shared" si="94"/>
        <v>83673.870896473003</v>
      </c>
      <c r="E62" s="1">
        <f t="shared" si="94"/>
        <v>8520.977771161397</v>
      </c>
      <c r="F62" s="1">
        <f t="shared" si="94"/>
        <v>7532.8974931879993</v>
      </c>
      <c r="G62" s="1">
        <f t="shared" si="94"/>
        <v>9125.850503092006</v>
      </c>
      <c r="H62" s="1">
        <f t="shared" si="94"/>
        <v>50040.765744796008</v>
      </c>
      <c r="I62" s="1">
        <f t="shared" si="94"/>
        <v>1468.9107637154002</v>
      </c>
      <c r="J62" s="1">
        <f t="shared" si="94"/>
        <v>835.71584455329992</v>
      </c>
      <c r="K62" s="1">
        <f t="shared" si="94"/>
        <v>660.18184317569978</v>
      </c>
      <c r="L62" s="1">
        <f t="shared" si="94"/>
        <v>595.95436198590016</v>
      </c>
      <c r="M62" s="1">
        <f t="shared" si="94"/>
        <v>4252.2480223977</v>
      </c>
      <c r="N62" s="1">
        <f t="shared" si="94"/>
        <v>175.68685513369999</v>
      </c>
      <c r="O62" s="1">
        <f t="shared" si="94"/>
        <v>614.99861204959984</v>
      </c>
      <c r="P62" s="1">
        <f t="shared" si="94"/>
        <v>458.29337771179979</v>
      </c>
      <c r="Q62" s="1">
        <f t="shared" si="94"/>
        <v>443.28937904820003</v>
      </c>
      <c r="R62" s="1">
        <f t="shared" si="94"/>
        <v>279.55808121409996</v>
      </c>
      <c r="S62" s="1">
        <f t="shared" si="94"/>
        <v>9.909542308599999</v>
      </c>
      <c r="T62" s="1">
        <f t="shared" si="94"/>
        <v>6.1082694405100004E-3</v>
      </c>
      <c r="U62" s="1">
        <f t="shared" si="94"/>
        <v>0.88634495033799998</v>
      </c>
      <c r="V62" s="1">
        <f t="shared" si="94"/>
        <v>0.64858863816940004</v>
      </c>
      <c r="W62" s="1">
        <f t="shared" si="94"/>
        <v>92.228946425900006</v>
      </c>
      <c r="X62" s="1">
        <f t="shared" ref="X62:AC62" si="95">SUM(X2:X54)</f>
        <v>26.4971965877</v>
      </c>
      <c r="Y62" s="1">
        <f t="shared" si="95"/>
        <v>25.649865095199999</v>
      </c>
      <c r="Z62" s="1">
        <f t="shared" si="95"/>
        <v>91.02988159829998</v>
      </c>
      <c r="AA62" s="1">
        <f t="shared" si="95"/>
        <v>15.362227047899999</v>
      </c>
      <c r="AB62" s="1">
        <f t="shared" si="95"/>
        <v>112.62434191029999</v>
      </c>
      <c r="AC62" s="1">
        <f t="shared" si="95"/>
        <v>0.29361887258479996</v>
      </c>
      <c r="AD62" s="1"/>
      <c r="AG62" s="1">
        <f t="shared" ref="AG62:DA62" si="96">SUM(AG2:AG54)</f>
        <v>0</v>
      </c>
      <c r="AH62" s="1">
        <f t="shared" si="96"/>
        <v>151.45320071875582</v>
      </c>
      <c r="AI62" s="1">
        <f t="shared" si="96"/>
        <v>835.76435837305416</v>
      </c>
      <c r="AJ62" s="1">
        <f t="shared" si="96"/>
        <v>1468.9961122513168</v>
      </c>
      <c r="AK62" s="1">
        <f t="shared" si="96"/>
        <v>1468.9961122513168</v>
      </c>
      <c r="AL62" s="1">
        <f t="shared" si="96"/>
        <v>481.81180233176957</v>
      </c>
      <c r="AM62" s="1">
        <f t="shared" si="96"/>
        <v>0</v>
      </c>
      <c r="AN62" s="1">
        <f t="shared" si="96"/>
        <v>660.22028426224153</v>
      </c>
      <c r="AO62" s="1">
        <f t="shared" si="96"/>
        <v>0.2936361797874375</v>
      </c>
      <c r="AP62" s="1">
        <f t="shared" si="96"/>
        <v>595.98900839979206</v>
      </c>
      <c r="AQ62" s="1">
        <f t="shared" si="96"/>
        <v>12.664548358133549</v>
      </c>
      <c r="AR62" s="1">
        <f t="shared" si="96"/>
        <v>333679.99953571265</v>
      </c>
      <c r="AS62" s="1">
        <f t="shared" si="96"/>
        <v>0.84737771948669871</v>
      </c>
      <c r="AT62" s="1">
        <f t="shared" si="96"/>
        <v>19.782249945673602</v>
      </c>
      <c r="AU62" s="1">
        <f t="shared" si="96"/>
        <v>1.2597072070697941</v>
      </c>
      <c r="AV62" s="1">
        <f t="shared" si="96"/>
        <v>2.926807775469864E-2</v>
      </c>
      <c r="AW62" s="1">
        <f t="shared" si="96"/>
        <v>4.5043600459611586</v>
      </c>
      <c r="AX62" s="1">
        <f t="shared" si="96"/>
        <v>7.5671202242909338E-2</v>
      </c>
      <c r="AY62" s="1">
        <f t="shared" si="96"/>
        <v>6387.0074047648532</v>
      </c>
      <c r="AZ62" s="1">
        <f t="shared" si="96"/>
        <v>217.10009476850487</v>
      </c>
      <c r="BA62" s="1">
        <f t="shared" si="96"/>
        <v>1635.6341330333025</v>
      </c>
      <c r="BB62" s="1">
        <f t="shared" si="96"/>
        <v>91.03519048963733</v>
      </c>
      <c r="BC62" s="1">
        <f t="shared" si="96"/>
        <v>0</v>
      </c>
      <c r="BD62" s="1">
        <f t="shared" si="96"/>
        <v>0</v>
      </c>
      <c r="BE62" s="1">
        <f t="shared" si="96"/>
        <v>4252.4956799904039</v>
      </c>
      <c r="BF62" s="1">
        <f t="shared" si="96"/>
        <v>4252.4956799904039</v>
      </c>
      <c r="BG62" s="1"/>
      <c r="BH62" s="1"/>
      <c r="BI62" s="1">
        <f t="shared" si="96"/>
        <v>15.363125766679493</v>
      </c>
      <c r="BJ62" s="1"/>
      <c r="BK62" s="1"/>
      <c r="BL62" s="1">
        <f t="shared" si="96"/>
        <v>669.42925604045104</v>
      </c>
      <c r="BM62" s="1">
        <f t="shared" si="96"/>
        <v>294.32063381424126</v>
      </c>
      <c r="BN62" s="1">
        <f t="shared" si="96"/>
        <v>0.49376925897035501</v>
      </c>
      <c r="BO62" s="1"/>
      <c r="BP62" s="1">
        <f t="shared" si="96"/>
        <v>7292.1738567650082</v>
      </c>
      <c r="BQ62" s="1">
        <f t="shared" si="96"/>
        <v>1.8943598939028243</v>
      </c>
      <c r="BR62" s="1">
        <f t="shared" si="96"/>
        <v>45.681278435999197</v>
      </c>
      <c r="BS62" s="1">
        <f t="shared" si="96"/>
        <v>130.01595706768359</v>
      </c>
      <c r="BT62" s="1">
        <f t="shared" si="96"/>
        <v>615.03625004400294</v>
      </c>
      <c r="BU62" s="1"/>
      <c r="BV62" s="1">
        <f t="shared" si="96"/>
        <v>727.60572522181178</v>
      </c>
      <c r="BW62" s="1">
        <f t="shared" ref="BW62" si="97">SUM(BW2:BW54)</f>
        <v>49311.44332184895</v>
      </c>
      <c r="BX62" s="1">
        <f t="shared" si="96"/>
        <v>75310.798058922854</v>
      </c>
      <c r="BY62" s="1">
        <f t="shared" si="96"/>
        <v>7698.4383681943364</v>
      </c>
      <c r="BZ62" s="1">
        <f t="shared" si="96"/>
        <v>83678.66568315764</v>
      </c>
      <c r="CA62" s="1">
        <f t="shared" si="96"/>
        <v>3.7262240969210779E-4</v>
      </c>
      <c r="CB62" s="1">
        <f t="shared" si="96"/>
        <v>2927.0861258074569</v>
      </c>
      <c r="CC62" s="1"/>
      <c r="CD62" s="1">
        <f t="shared" si="96"/>
        <v>9.9101243386080231</v>
      </c>
      <c r="CE62" s="1">
        <f t="shared" si="96"/>
        <v>6.1086088435184449E-3</v>
      </c>
      <c r="CF62" s="1">
        <f t="shared" si="96"/>
        <v>0.88639752419031381</v>
      </c>
      <c r="CG62" s="1">
        <f t="shared" si="96"/>
        <v>0.6486269599341431</v>
      </c>
      <c r="CH62" s="1">
        <f t="shared" si="96"/>
        <v>92.234323311632394</v>
      </c>
      <c r="CI62" s="1">
        <f t="shared" si="96"/>
        <v>1.5430215434329462E-2</v>
      </c>
      <c r="CJ62" s="1">
        <f t="shared" si="96"/>
        <v>11543.370379373328</v>
      </c>
      <c r="CK62" s="1">
        <f t="shared" si="96"/>
        <v>0.1592086061855211</v>
      </c>
      <c r="CL62" s="1">
        <f t="shared" si="96"/>
        <v>9.6442099238151363E-2</v>
      </c>
      <c r="CM62" s="1">
        <f t="shared" si="96"/>
        <v>533.04020699979162</v>
      </c>
      <c r="CN62" s="1">
        <f t="shared" si="96"/>
        <v>9.1470771198465542E-2</v>
      </c>
      <c r="CO62" s="1">
        <f t="shared" si="96"/>
        <v>0</v>
      </c>
      <c r="CP62" s="1"/>
      <c r="CQ62" s="1">
        <f t="shared" si="96"/>
        <v>73.098484788616275</v>
      </c>
      <c r="CR62" s="1">
        <f t="shared" si="96"/>
        <v>8521.474234672376</v>
      </c>
      <c r="CS62" s="1">
        <f t="shared" si="96"/>
        <v>7533.3357652065461</v>
      </c>
      <c r="CT62" s="1">
        <f t="shared" si="96"/>
        <v>988.13846946582873</v>
      </c>
      <c r="CU62" s="1">
        <f t="shared" si="96"/>
        <v>28.990000944575204</v>
      </c>
      <c r="CV62" s="1">
        <f t="shared" si="96"/>
        <v>0</v>
      </c>
      <c r="CW62" s="1">
        <f t="shared" si="96"/>
        <v>3668.9627396495898</v>
      </c>
      <c r="CX62" s="1">
        <f t="shared" si="96"/>
        <v>7.8933296298964034E-2</v>
      </c>
      <c r="CY62" s="1">
        <f t="shared" si="96"/>
        <v>5.8598872960024702</v>
      </c>
      <c r="CZ62" s="1">
        <f t="shared" si="96"/>
        <v>134.41475837326547</v>
      </c>
      <c r="DA62" s="1">
        <f t="shared" si="96"/>
        <v>0.34297507131886695</v>
      </c>
      <c r="DB62" s="1">
        <f t="shared" ref="DB62:DQ62" si="98">SUM(DB2:DB54)</f>
        <v>2573.2712816296739</v>
      </c>
      <c r="DC62" s="1">
        <f t="shared" si="98"/>
        <v>32.023169239849366</v>
      </c>
      <c r="DD62" s="1">
        <f t="shared" si="98"/>
        <v>0.11379434484487379</v>
      </c>
      <c r="DE62" s="1">
        <f t="shared" si="98"/>
        <v>514.79776323553074</v>
      </c>
      <c r="DF62" s="1">
        <f t="shared" si="98"/>
        <v>2.3878849800801848E-3</v>
      </c>
      <c r="DG62" s="1">
        <f t="shared" si="98"/>
        <v>9126.3730348875652</v>
      </c>
      <c r="DH62" s="1">
        <f t="shared" si="98"/>
        <v>5834.4244606500752</v>
      </c>
      <c r="DI62" s="1">
        <f t="shared" si="98"/>
        <v>112.63088424910252</v>
      </c>
      <c r="DJ62" s="1">
        <f t="shared" si="98"/>
        <v>0</v>
      </c>
      <c r="DK62" s="1">
        <f t="shared" si="98"/>
        <v>0</v>
      </c>
      <c r="DL62" s="1">
        <f t="shared" si="98"/>
        <v>673.50681128472866</v>
      </c>
      <c r="DM62" s="1">
        <f t="shared" si="98"/>
        <v>443.31533735005183</v>
      </c>
      <c r="DN62" s="1">
        <f t="shared" si="98"/>
        <v>0.11357943805537875</v>
      </c>
      <c r="DO62" s="1">
        <f t="shared" si="98"/>
        <v>50043.678525914169</v>
      </c>
      <c r="DP62" s="1">
        <f t="shared" si="98"/>
        <v>279.57442466000867</v>
      </c>
      <c r="DQ62" s="1">
        <f t="shared" si="98"/>
        <v>619.52647915084731</v>
      </c>
    </row>
    <row r="63" spans="1:153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244997.10791728998</v>
      </c>
      <c r="C63" s="15">
        <f t="shared" ref="C63:W63" si="99">+C3+C5+C8+C9+C11+C12+C14+C15+C16+C17+C18+C19+C20+C21+C22+C23+C24+C25+C26+C28+C30+C31+C33+C34+C35+C36+C37+C39+C40+C41+C42+C43+C44+C46+C47+C49+C50</f>
        <v>0</v>
      </c>
      <c r="D63" s="15">
        <f t="shared" si="99"/>
        <v>65049.475261035004</v>
      </c>
      <c r="E63" s="15">
        <f t="shared" si="99"/>
        <v>6374.902600503</v>
      </c>
      <c r="F63" s="15">
        <f t="shared" si="99"/>
        <v>5659.9876824110006</v>
      </c>
      <c r="G63" s="15">
        <f t="shared" si="99"/>
        <v>7024.4659568383995</v>
      </c>
      <c r="H63" s="15">
        <f t="shared" si="99"/>
        <v>38046.876305542995</v>
      </c>
      <c r="I63" s="28">
        <f t="shared" si="99"/>
        <v>1145.7987141608999</v>
      </c>
      <c r="J63" s="28">
        <f t="shared" si="99"/>
        <v>652.26536414880002</v>
      </c>
      <c r="K63" s="28">
        <f t="shared" si="99"/>
        <v>509.88901096730007</v>
      </c>
      <c r="L63" s="28">
        <f t="shared" si="99"/>
        <v>463.87184779960012</v>
      </c>
      <c r="M63" s="28">
        <f t="shared" si="99"/>
        <v>3315.6878527783997</v>
      </c>
      <c r="N63" s="28">
        <f t="shared" si="99"/>
        <v>126.19660827130001</v>
      </c>
      <c r="O63" s="28">
        <f t="shared" si="99"/>
        <v>480.05820376789995</v>
      </c>
      <c r="P63" s="28">
        <f t="shared" si="99"/>
        <v>341.00415527139995</v>
      </c>
      <c r="Q63" s="28">
        <f t="shared" si="99"/>
        <v>332.03931302349997</v>
      </c>
      <c r="R63" s="28">
        <f t="shared" si="99"/>
        <v>210.42500790539998</v>
      </c>
      <c r="S63" s="28">
        <f t="shared" si="99"/>
        <v>7.1303309754999997</v>
      </c>
      <c r="T63" s="28">
        <f t="shared" si="99"/>
        <v>4.4188055516000005E-3</v>
      </c>
      <c r="U63" s="28">
        <f t="shared" si="99"/>
        <v>0.63776025279999982</v>
      </c>
      <c r="V63" s="28">
        <f t="shared" si="99"/>
        <v>0.46671438979999985</v>
      </c>
      <c r="W63" s="28">
        <f t="shared" si="99"/>
        <v>70.675016828799983</v>
      </c>
      <c r="X63" s="28">
        <f t="shared" ref="X63:AC63" si="100">+X3+X5+X8+X9+X11+X12+X14+X15+X16+X17+X18+X19+X20+X21+X22+X23+X24+X25+X26+X28+X30+X31+X33+X34+X35+X36+X37+X39+X40+X41+X42+X43+X44+X46+X47+X49+X50</f>
        <v>19.428345444799998</v>
      </c>
      <c r="Y63" s="28">
        <f t="shared" si="100"/>
        <v>18.8075283306</v>
      </c>
      <c r="Z63" s="28">
        <f t="shared" si="100"/>
        <v>69.076231471100016</v>
      </c>
      <c r="AA63" s="28">
        <f t="shared" si="100"/>
        <v>11.1024438906</v>
      </c>
      <c r="AB63" s="28">
        <f t="shared" si="100"/>
        <v>87.45470198309998</v>
      </c>
      <c r="AC63" s="28">
        <f t="shared" si="100"/>
        <v>0.21125440430000003</v>
      </c>
      <c r="AD63" s="28"/>
      <c r="AE63" s="15"/>
    </row>
    <row r="66" spans="10:10" x14ac:dyDescent="0.3">
      <c r="J66" s="15">
        <f>I62+K62+M62+O62+P62</f>
        <v>7454.6326190501986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S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AR3" sqref="AR3"/>
    </sheetView>
  </sheetViews>
  <sheetFormatPr defaultColWidth="9.109375" defaultRowHeight="14.4" x14ac:dyDescent="0.3"/>
  <cols>
    <col min="1" max="1" width="19.5546875" style="17" customWidth="1"/>
    <col min="2" max="2" width="10.109375" style="15" bestFit="1" customWidth="1"/>
    <col min="3" max="3" width="7.6640625" style="15" bestFit="1" customWidth="1"/>
    <col min="4" max="4" width="9.33203125" style="15" bestFit="1" customWidth="1"/>
    <col min="5" max="7" width="7.6640625" style="15" bestFit="1" customWidth="1"/>
    <col min="8" max="8" width="9.33203125" style="15" bestFit="1" customWidth="1"/>
    <col min="9" max="18" width="9.109375" style="17" customWidth="1"/>
    <col min="19" max="19" width="15.44140625" style="17" bestFit="1" customWidth="1"/>
    <col min="20" max="21" width="9" style="17" customWidth="1"/>
    <col min="22" max="64" width="9.109375" style="15" customWidth="1"/>
    <col min="65" max="93" width="9.109375" style="17" customWidth="1"/>
    <col min="94" max="16384" width="9.109375" style="17"/>
  </cols>
  <sheetData>
    <row r="1" spans="1:123" x14ac:dyDescent="0.3">
      <c r="B1" s="15" t="s">
        <v>650</v>
      </c>
      <c r="S1" s="17" t="s">
        <v>651</v>
      </c>
      <c r="CR1" s="17" t="s">
        <v>343</v>
      </c>
    </row>
    <row r="2" spans="1:123" x14ac:dyDescent="0.3">
      <c r="A2" s="17" t="s">
        <v>523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41</v>
      </c>
      <c r="K2" s="17" t="s">
        <v>397</v>
      </c>
      <c r="L2" s="17" t="s">
        <v>400</v>
      </c>
      <c r="M2" s="17" t="s">
        <v>350</v>
      </c>
      <c r="N2" s="17" t="s">
        <v>289</v>
      </c>
      <c r="O2" s="17" t="s">
        <v>381</v>
      </c>
      <c r="P2" s="17" t="s">
        <v>284</v>
      </c>
      <c r="Q2" s="17" t="s">
        <v>435</v>
      </c>
      <c r="S2" s="17" t="s">
        <v>329</v>
      </c>
      <c r="T2" s="17" t="s">
        <v>352</v>
      </c>
      <c r="U2" s="17" t="s">
        <v>31</v>
      </c>
      <c r="V2" s="17" t="s">
        <v>35</v>
      </c>
      <c r="W2" s="17" t="s">
        <v>37</v>
      </c>
      <c r="X2" s="17" t="s">
        <v>39</v>
      </c>
      <c r="Y2" s="17" t="s">
        <v>354</v>
      </c>
      <c r="Z2" s="17" t="s">
        <v>277</v>
      </c>
      <c r="AA2" s="17" t="s">
        <v>43</v>
      </c>
      <c r="AB2" s="17" t="s">
        <v>45</v>
      </c>
      <c r="AC2" s="17" t="s">
        <v>49</v>
      </c>
      <c r="AD2" s="17" t="s">
        <v>51</v>
      </c>
      <c r="AE2" s="17" t="s">
        <v>53</v>
      </c>
      <c r="AF2" s="17" t="s">
        <v>357</v>
      </c>
      <c r="AG2" s="17" t="s">
        <v>381</v>
      </c>
      <c r="AH2" s="17" t="s">
        <v>55</v>
      </c>
      <c r="AI2" s="17" t="s">
        <v>358</v>
      </c>
      <c r="AJ2" s="17" t="s">
        <v>57</v>
      </c>
      <c r="AK2" s="17" t="s">
        <v>59</v>
      </c>
      <c r="AL2" s="17" t="s">
        <v>359</v>
      </c>
      <c r="AM2" s="17" t="s">
        <v>360</v>
      </c>
      <c r="AN2" s="17" t="s">
        <v>284</v>
      </c>
      <c r="AO2" s="17" t="s">
        <v>524</v>
      </c>
      <c r="AP2" s="17" t="s">
        <v>63</v>
      </c>
      <c r="AQ2" s="17" t="s">
        <v>65</v>
      </c>
      <c r="AR2" s="17" t="s">
        <v>67</v>
      </c>
      <c r="AS2" s="17" t="s">
        <v>361</v>
      </c>
      <c r="AT2" s="17" t="s">
        <v>362</v>
      </c>
      <c r="AU2" s="17" t="s">
        <v>69</v>
      </c>
      <c r="AV2" s="17" t="s">
        <v>71</v>
      </c>
      <c r="AW2" s="17" t="s">
        <v>363</v>
      </c>
      <c r="AX2" s="17" t="s">
        <v>73</v>
      </c>
      <c r="AY2" s="17" t="s">
        <v>75</v>
      </c>
      <c r="AZ2" s="17" t="s">
        <v>77</v>
      </c>
      <c r="BA2" s="17" t="s">
        <v>364</v>
      </c>
      <c r="BB2" s="17" t="s">
        <v>79</v>
      </c>
      <c r="BC2" s="17" t="s">
        <v>81</v>
      </c>
      <c r="BD2" s="17" t="s">
        <v>156</v>
      </c>
      <c r="BE2" s="17" t="s">
        <v>85</v>
      </c>
      <c r="BF2" s="17" t="s">
        <v>87</v>
      </c>
      <c r="BG2" s="17" t="s">
        <v>365</v>
      </c>
      <c r="BH2" s="17" t="s">
        <v>89</v>
      </c>
      <c r="BI2" s="17" t="s">
        <v>91</v>
      </c>
      <c r="BJ2" s="17" t="s">
        <v>93</v>
      </c>
      <c r="BK2" s="17" t="s">
        <v>95</v>
      </c>
      <c r="BL2" s="17" t="s">
        <v>97</v>
      </c>
      <c r="BM2" s="17" t="s">
        <v>99</v>
      </c>
      <c r="BN2" s="17" t="s">
        <v>101</v>
      </c>
      <c r="BO2" s="17" t="s">
        <v>103</v>
      </c>
      <c r="BP2" s="17" t="s">
        <v>157</v>
      </c>
      <c r="BQ2" s="17" t="s">
        <v>158</v>
      </c>
      <c r="BR2" s="17" t="s">
        <v>105</v>
      </c>
      <c r="BS2" s="17" t="s">
        <v>109</v>
      </c>
      <c r="BT2" s="17" t="s">
        <v>111</v>
      </c>
      <c r="BU2" s="17" t="s">
        <v>113</v>
      </c>
      <c r="BV2" s="17" t="s">
        <v>115</v>
      </c>
      <c r="BW2" s="17" t="s">
        <v>117</v>
      </c>
      <c r="BX2" s="17" t="s">
        <v>119</v>
      </c>
      <c r="BY2" s="17" t="s">
        <v>121</v>
      </c>
      <c r="BZ2" s="17" t="s">
        <v>123</v>
      </c>
      <c r="CA2" s="17" t="s">
        <v>125</v>
      </c>
      <c r="CB2" s="17" t="s">
        <v>127</v>
      </c>
      <c r="CC2" s="17" t="s">
        <v>129</v>
      </c>
      <c r="CD2" s="17" t="s">
        <v>131</v>
      </c>
      <c r="CE2" s="17" t="s">
        <v>135</v>
      </c>
      <c r="CF2" s="17" t="s">
        <v>137</v>
      </c>
      <c r="CG2" s="17" t="s">
        <v>435</v>
      </c>
      <c r="CH2" s="17" t="s">
        <v>139</v>
      </c>
      <c r="CI2" s="17" t="s">
        <v>141</v>
      </c>
      <c r="CJ2" s="17" t="s">
        <v>143</v>
      </c>
      <c r="CK2" s="17" t="s">
        <v>288</v>
      </c>
      <c r="CL2" s="17" t="s">
        <v>147</v>
      </c>
      <c r="CM2" s="17" t="s">
        <v>149</v>
      </c>
      <c r="CN2" s="17" t="s">
        <v>289</v>
      </c>
      <c r="CO2" s="17" t="s">
        <v>151</v>
      </c>
      <c r="CQ2" s="17" t="s">
        <v>364</v>
      </c>
      <c r="CR2" s="17" t="s">
        <v>49</v>
      </c>
      <c r="CS2" s="17" t="s">
        <v>75</v>
      </c>
      <c r="CT2" s="17" t="s">
        <v>156</v>
      </c>
      <c r="CU2" s="17" t="s">
        <v>157</v>
      </c>
      <c r="CV2" s="17" t="s">
        <v>158</v>
      </c>
      <c r="CW2" s="17" t="s">
        <v>135</v>
      </c>
      <c r="CX2" s="17" t="s">
        <v>159</v>
      </c>
      <c r="CY2" s="17" t="s">
        <v>345</v>
      </c>
      <c r="CZ2" s="17" t="s">
        <v>41</v>
      </c>
      <c r="DA2" s="17" t="s">
        <v>397</v>
      </c>
      <c r="DB2" s="17" t="s">
        <v>400</v>
      </c>
      <c r="DC2" s="17" t="s">
        <v>350</v>
      </c>
      <c r="DD2" s="17" t="s">
        <v>289</v>
      </c>
      <c r="DE2" s="17" t="s">
        <v>381</v>
      </c>
      <c r="DF2" s="17" t="s">
        <v>284</v>
      </c>
      <c r="DG2" s="17" t="s">
        <v>435</v>
      </c>
      <c r="DH2" s="23"/>
      <c r="DI2" s="23"/>
      <c r="DJ2" s="23"/>
      <c r="DK2" s="23"/>
      <c r="DL2" s="23"/>
      <c r="DM2" s="23"/>
      <c r="DN2" s="23"/>
      <c r="DO2" s="44"/>
      <c r="DP2" s="44"/>
      <c r="DQ2" s="44"/>
      <c r="DR2" s="44"/>
    </row>
    <row r="3" spans="1:123" x14ac:dyDescent="0.3">
      <c r="A3" s="17" t="s">
        <v>169</v>
      </c>
      <c r="B3" s="15">
        <v>11477.053284</v>
      </c>
      <c r="C3" s="15">
        <v>2292.3945829999998</v>
      </c>
      <c r="D3" s="15">
        <v>497.30214100000001</v>
      </c>
      <c r="E3" s="15">
        <v>1939.474095</v>
      </c>
      <c r="F3" s="15">
        <v>1290.167443</v>
      </c>
      <c r="G3" s="15">
        <v>216.81183899999999</v>
      </c>
      <c r="H3" s="15">
        <v>1936.8093249999999</v>
      </c>
      <c r="I3" s="17">
        <v>181.472489</v>
      </c>
      <c r="J3" s="17">
        <v>25.977699000000001</v>
      </c>
      <c r="K3" s="17">
        <v>15.064368</v>
      </c>
      <c r="L3" s="17">
        <v>131.364732</v>
      </c>
      <c r="M3" s="17">
        <v>17.293295000000001</v>
      </c>
      <c r="N3" s="17">
        <v>5.7774570000000001</v>
      </c>
      <c r="O3" s="17">
        <v>6.0077769999999999</v>
      </c>
      <c r="P3" s="17">
        <v>13.165646000000001</v>
      </c>
      <c r="Q3" s="17">
        <v>1.9296219999999999</v>
      </c>
      <c r="S3" s="17" t="s">
        <v>169</v>
      </c>
      <c r="T3" s="17">
        <v>38.149432962229298</v>
      </c>
      <c r="U3" s="17">
        <v>50.544051726568398</v>
      </c>
      <c r="V3" s="17">
        <v>181.43802774155699</v>
      </c>
      <c r="W3" s="17">
        <v>181.43802774155699</v>
      </c>
      <c r="X3" s="17">
        <v>32.734367541063797</v>
      </c>
      <c r="Y3" s="17">
        <v>6.2175042748549796</v>
      </c>
      <c r="Z3" s="17">
        <v>25.9724790640865</v>
      </c>
      <c r="AA3" s="17">
        <v>15.060699859735401</v>
      </c>
      <c r="AB3" s="17">
        <v>338.34231828105601</v>
      </c>
      <c r="AC3" s="17">
        <v>11474.319199281201</v>
      </c>
      <c r="AD3" s="17">
        <v>95.582216976061105</v>
      </c>
      <c r="AE3" s="17">
        <v>69.6520677940442</v>
      </c>
      <c r="AF3" s="17">
        <v>16.447763137985699</v>
      </c>
      <c r="AG3" s="17">
        <v>6.00715614279998</v>
      </c>
      <c r="AH3" s="17">
        <v>2.7348956842743202</v>
      </c>
      <c r="AI3" s="17">
        <v>4.3139424755975799</v>
      </c>
      <c r="AJ3" s="17">
        <v>131.34147290140299</v>
      </c>
      <c r="AK3" s="17">
        <v>131.34147290140299</v>
      </c>
      <c r="AL3" s="17">
        <v>165.68971668234801</v>
      </c>
      <c r="AM3" s="17">
        <v>6.4117579016540196</v>
      </c>
      <c r="AN3" s="17">
        <v>13.161767138948999</v>
      </c>
      <c r="AO3" s="17">
        <v>2648408.9610892399</v>
      </c>
      <c r="AP3" s="17">
        <v>0</v>
      </c>
      <c r="AQ3" s="17">
        <v>19.9669749977799</v>
      </c>
      <c r="AR3" s="17">
        <v>6.6070630044849699</v>
      </c>
      <c r="AS3" s="17">
        <v>3.5313852837050801</v>
      </c>
      <c r="AT3" s="17">
        <v>21.610987079164499</v>
      </c>
      <c r="AU3" s="17">
        <v>8.3269454147742703</v>
      </c>
      <c r="AV3" s="17">
        <v>0</v>
      </c>
      <c r="AW3" s="17">
        <v>69.543782645386997</v>
      </c>
      <c r="AX3" s="17">
        <v>0</v>
      </c>
      <c r="AY3" s="17">
        <v>2291.8582009512902</v>
      </c>
      <c r="AZ3" s="17">
        <v>0</v>
      </c>
      <c r="BA3" s="17">
        <v>2058.9378924916</v>
      </c>
      <c r="BB3" s="17">
        <v>447.47148901271498</v>
      </c>
      <c r="BC3" s="17">
        <v>49.719029201320502</v>
      </c>
      <c r="BD3" s="17">
        <v>497.19051821403502</v>
      </c>
      <c r="BE3" s="17">
        <v>0</v>
      </c>
      <c r="BF3" s="17">
        <v>52.293566369538702</v>
      </c>
      <c r="BG3" s="17">
        <v>0.37300492441657401</v>
      </c>
      <c r="BH3" s="17">
        <v>0.41684420454482801</v>
      </c>
      <c r="BI3" s="17">
        <v>922.60119480050901</v>
      </c>
      <c r="BJ3" s="17">
        <v>2.8271584307500599</v>
      </c>
      <c r="BK3" s="17">
        <v>92.634296025617701</v>
      </c>
      <c r="BL3" s="17">
        <v>117.02320309528901</v>
      </c>
      <c r="BM3" s="17">
        <v>0.19876791271901501</v>
      </c>
      <c r="BN3" s="17">
        <v>0</v>
      </c>
      <c r="BO3" s="17">
        <v>72.649982825994698</v>
      </c>
      <c r="BP3" s="17">
        <v>1938.9763100892301</v>
      </c>
      <c r="BQ3" s="17">
        <v>1289.89503769165</v>
      </c>
      <c r="BR3" s="17">
        <v>649.08127239758096</v>
      </c>
      <c r="BS3" s="17">
        <v>1.08980962769446</v>
      </c>
      <c r="BT3" s="17">
        <v>2.1302484057827201E-2</v>
      </c>
      <c r="BU3" s="17">
        <v>105.294589427735</v>
      </c>
      <c r="BV3" s="17">
        <v>6.4711080242728798</v>
      </c>
      <c r="BW3" s="17">
        <v>348.93323776297001</v>
      </c>
      <c r="BX3" s="17">
        <v>18.016933503089199</v>
      </c>
      <c r="BY3" s="17">
        <v>4.2492012930107901</v>
      </c>
      <c r="BZ3" s="17">
        <v>498.476071473844</v>
      </c>
      <c r="CA3" s="17">
        <v>22.183198597994402</v>
      </c>
      <c r="CB3" s="17">
        <v>2.93877738289323</v>
      </c>
      <c r="CC3" s="17">
        <v>18.6349319267845</v>
      </c>
      <c r="CD3" s="17">
        <v>1.88222903817854E-2</v>
      </c>
      <c r="CE3" s="17">
        <v>216.75828830503099</v>
      </c>
      <c r="CF3" s="17">
        <v>289.67379056515398</v>
      </c>
      <c r="CG3" s="17">
        <v>1.9290402310719399</v>
      </c>
      <c r="CH3" s="17">
        <v>0</v>
      </c>
      <c r="CI3" s="17">
        <v>1.29993256343347</v>
      </c>
      <c r="CJ3" s="17">
        <v>26.9347225994468</v>
      </c>
      <c r="CK3" s="17">
        <v>17.2893839845926</v>
      </c>
      <c r="CL3" s="17">
        <v>6.4141307323269201</v>
      </c>
      <c r="CM3" s="17">
        <v>1936.38901491977</v>
      </c>
      <c r="CN3" s="17">
        <v>5.7759493964411801</v>
      </c>
      <c r="CO3" s="17">
        <v>14.457308601290199</v>
      </c>
      <c r="CQ3" s="26">
        <f t="shared" ref="CQ3:CQ34" si="0">BA3/CM3</f>
        <v>1.0632873232741962</v>
      </c>
      <c r="CR3" s="40">
        <f t="shared" ref="CR3:CR34" si="1">(AC3-B3)/(B3+1E-50)</f>
        <v>-2.3822183718623922E-4</v>
      </c>
      <c r="CS3" s="40">
        <f t="shared" ref="CS3:CS34" si="2">(AY3-C3)/(C3+1E-50)</f>
        <v>-2.3398329968466153E-4</v>
      </c>
      <c r="CT3" s="40">
        <f t="shared" ref="CT3:CT34" si="3">(BD3-D3)/(D3+1E-50)</f>
        <v>-2.24456676861527E-4</v>
      </c>
      <c r="CU3" s="40">
        <f t="shared" ref="CU3:CU34" si="4">(BP3-E3)/(E3+1E-50)</f>
        <v>-2.5665973680867918E-4</v>
      </c>
      <c r="CV3" s="40">
        <f t="shared" ref="CV3:CV34" si="5">(BQ3-F3)/(F3+1E-50)</f>
        <v>-2.1113949962696171E-4</v>
      </c>
      <c r="CW3" s="40">
        <f t="shared" ref="CW3:CW34" si="6">(CE3-G3)/(G3+1E-50)</f>
        <v>-2.4699156289617819E-4</v>
      </c>
      <c r="CX3" s="40">
        <f t="shared" ref="CX3:CX34" si="7">(CM3-H3)/(H3+1E-50)</f>
        <v>-2.1701159469061853E-4</v>
      </c>
      <c r="CY3" s="40">
        <f t="shared" ref="CY3:CY34" si="8">(W3-I3)/(I3+1E-50)</f>
        <v>-1.8989797645307222E-4</v>
      </c>
      <c r="CZ3" s="40">
        <f t="shared" ref="CZ3:CZ34" si="9">(Z3-J3)/(J3+1E-50)</f>
        <v>-2.0093911756779043E-4</v>
      </c>
      <c r="DA3" s="40">
        <f t="shared" ref="DA3:DA34" si="10">(AA3-K3)/(K3+1E-50)</f>
        <v>-2.4349778660473997E-4</v>
      </c>
      <c r="DB3" s="40">
        <f t="shared" ref="DB3:DB34" si="11">(AK3-L3)/(L3+1E-50)</f>
        <v>-1.7705740530882475E-4</v>
      </c>
      <c r="DC3" s="40">
        <f t="shared" ref="DC3:DC34" si="12">(CK3-M3)/(M3+1E-50)</f>
        <v>-2.2615790729298507E-4</v>
      </c>
      <c r="DD3" s="40">
        <f t="shared" ref="DD3:DD34" si="13">(CN3-N3)/(N3+1E-50)</f>
        <v>-2.609458726945019E-4</v>
      </c>
      <c r="DE3" s="40">
        <f t="shared" ref="DE3:DE34" si="14">(AG3-O3)/(O3+1E-50)</f>
        <v>-1.0334225122202767E-4</v>
      </c>
      <c r="DF3" s="40">
        <f t="shared" ref="DF3:DF34" si="15">(AN3-P3)/(P3+1E-50)</f>
        <v>-2.9461988048299617E-4</v>
      </c>
      <c r="DG3" s="40">
        <f t="shared" ref="DG3:DG34" si="16">(CG3-Q3)/(Q3+1E-50)</f>
        <v>-3.0149372678175089E-4</v>
      </c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</row>
    <row r="4" spans="1:123" x14ac:dyDescent="0.3">
      <c r="A4" s="17" t="s">
        <v>171</v>
      </c>
      <c r="B4" s="15">
        <v>8217.9286049999992</v>
      </c>
      <c r="C4" s="15">
        <v>653.07115199999998</v>
      </c>
      <c r="D4" s="15">
        <v>292.27416599999998</v>
      </c>
      <c r="E4" s="15">
        <v>1464.4300619999999</v>
      </c>
      <c r="F4" s="15">
        <v>1181.240556</v>
      </c>
      <c r="G4" s="15">
        <v>85.803686999999996</v>
      </c>
      <c r="H4" s="15">
        <v>1454.465721</v>
      </c>
      <c r="I4" s="17">
        <v>153.14213699999999</v>
      </c>
      <c r="J4" s="17">
        <v>21.179124000000002</v>
      </c>
      <c r="K4" s="17">
        <v>9.7436369999999997</v>
      </c>
      <c r="L4" s="17">
        <v>118.181658</v>
      </c>
      <c r="M4" s="17">
        <v>12.405408</v>
      </c>
      <c r="N4" s="17">
        <v>3.3683369999999999</v>
      </c>
      <c r="O4" s="17">
        <v>7.062354</v>
      </c>
      <c r="P4" s="17">
        <v>6.1592849999999997</v>
      </c>
      <c r="Q4" s="17">
        <v>0.83640000000000003</v>
      </c>
      <c r="R4" s="32"/>
      <c r="S4" s="17" t="s">
        <v>171</v>
      </c>
      <c r="T4" s="17">
        <v>59.146514458770802</v>
      </c>
      <c r="U4" s="17">
        <v>29.563768185708501</v>
      </c>
      <c r="V4" s="17">
        <v>153.14224461061801</v>
      </c>
      <c r="W4" s="17">
        <v>153.14224461061801</v>
      </c>
      <c r="X4" s="17">
        <v>18.474350919988701</v>
      </c>
      <c r="Y4" s="17">
        <v>9.5083394256013403</v>
      </c>
      <c r="Z4" s="17">
        <v>21.1791005168125</v>
      </c>
      <c r="AA4" s="17">
        <v>9.7436307294622395</v>
      </c>
      <c r="AB4" s="17">
        <v>203.11306724714299</v>
      </c>
      <c r="AC4" s="17">
        <v>8217.9245697404604</v>
      </c>
      <c r="AD4" s="17">
        <v>59.656056072719402</v>
      </c>
      <c r="AE4" s="17">
        <v>37.0976166933646</v>
      </c>
      <c r="AF4" s="17">
        <v>12.358630689144899</v>
      </c>
      <c r="AG4" s="17">
        <v>7.0623243651344501</v>
      </c>
      <c r="AH4" s="17">
        <v>4.2401824887633701</v>
      </c>
      <c r="AI4" s="17">
        <v>6.6883040824087603</v>
      </c>
      <c r="AJ4" s="17">
        <v>118.181466184824</v>
      </c>
      <c r="AK4" s="17">
        <v>118.181466184824</v>
      </c>
      <c r="AL4" s="17">
        <v>72.562837792600106</v>
      </c>
      <c r="AM4" s="17">
        <v>9.9407489293583993</v>
      </c>
      <c r="AN4" s="17">
        <v>6.1592740882620403</v>
      </c>
      <c r="AO4" s="17">
        <v>1859471.99984126</v>
      </c>
      <c r="AP4" s="17">
        <v>0</v>
      </c>
      <c r="AQ4" s="17">
        <v>23.536771983163302</v>
      </c>
      <c r="AR4" s="17">
        <v>4.0934924834444999</v>
      </c>
      <c r="AS4" s="17">
        <v>5.4750590847181098</v>
      </c>
      <c r="AT4" s="17">
        <v>26.6350704510836</v>
      </c>
      <c r="AU4" s="17">
        <v>5.8011958239168404</v>
      </c>
      <c r="AV4" s="17">
        <v>0</v>
      </c>
      <c r="AW4" s="17">
        <v>28.961727819184102</v>
      </c>
      <c r="AX4" s="17">
        <v>0</v>
      </c>
      <c r="AY4" s="17">
        <v>653.07071710841797</v>
      </c>
      <c r="AZ4" s="17">
        <v>0</v>
      </c>
      <c r="BA4" s="17">
        <v>1524.6849738476701</v>
      </c>
      <c r="BB4" s="17">
        <v>263.04643478452499</v>
      </c>
      <c r="BC4" s="17">
        <v>29.2273705098739</v>
      </c>
      <c r="BD4" s="17">
        <v>292.27380529439898</v>
      </c>
      <c r="BE4" s="17">
        <v>0</v>
      </c>
      <c r="BF4" s="17">
        <v>36.575008900610101</v>
      </c>
      <c r="BG4" s="17">
        <v>0.57829831239107699</v>
      </c>
      <c r="BH4" s="17">
        <v>0.40068955835909897</v>
      </c>
      <c r="BI4" s="17">
        <v>674.25784682617098</v>
      </c>
      <c r="BJ4" s="17">
        <v>4.1130492325159702</v>
      </c>
      <c r="BK4" s="17">
        <v>69.519665999768506</v>
      </c>
      <c r="BL4" s="17">
        <v>92.204270352794595</v>
      </c>
      <c r="BM4" s="17">
        <v>0.226307574530002</v>
      </c>
      <c r="BN4" s="17">
        <v>0</v>
      </c>
      <c r="BO4" s="17">
        <v>55.006389435451403</v>
      </c>
      <c r="BP4" s="17">
        <v>1464.4296541219201</v>
      </c>
      <c r="BQ4" s="17">
        <v>1181.24018493978</v>
      </c>
      <c r="BR4" s="17">
        <v>283.18946918213999</v>
      </c>
      <c r="BS4" s="17">
        <v>1.02984059921625</v>
      </c>
      <c r="BT4" s="17">
        <v>3.3027168659093699E-2</v>
      </c>
      <c r="BU4" s="17">
        <v>143.65194232708799</v>
      </c>
      <c r="BV4" s="17">
        <v>4.6709044571945002</v>
      </c>
      <c r="BW4" s="17">
        <v>318.53617872870399</v>
      </c>
      <c r="BX4" s="17">
        <v>13.198473166994599</v>
      </c>
      <c r="BY4" s="17">
        <v>3.7227965078787602</v>
      </c>
      <c r="BZ4" s="17">
        <v>455.051670056273</v>
      </c>
      <c r="CA4" s="17">
        <v>12.0978199046589</v>
      </c>
      <c r="CB4" s="17">
        <v>4.4334566797290504</v>
      </c>
      <c r="CC4" s="17">
        <v>15.4205271251178</v>
      </c>
      <c r="CD4" s="17">
        <v>2.0995969510077799E-2</v>
      </c>
      <c r="CE4" s="17">
        <v>85.803577440103098</v>
      </c>
      <c r="CF4" s="17">
        <v>213.80114308605599</v>
      </c>
      <c r="CG4" s="17">
        <v>0.83640178145030997</v>
      </c>
      <c r="CH4" s="17">
        <v>0</v>
      </c>
      <c r="CI4" s="17">
        <v>2.0153806377684802</v>
      </c>
      <c r="CJ4" s="17">
        <v>20.0872542288243</v>
      </c>
      <c r="CK4" s="17">
        <v>12.405387889865899</v>
      </c>
      <c r="CL4" s="17">
        <v>6.2071402054663496</v>
      </c>
      <c r="CM4" s="17">
        <v>1454.4655336011899</v>
      </c>
      <c r="CN4" s="17">
        <v>3.36834353227015</v>
      </c>
      <c r="CO4" s="17">
        <v>12.5821438193598</v>
      </c>
      <c r="CQ4" s="26">
        <f t="shared" si="0"/>
        <v>1.0482785178639606</v>
      </c>
      <c r="CR4" s="40">
        <f t="shared" si="1"/>
        <v>-4.9103122365174157E-7</v>
      </c>
      <c r="CS4" s="40">
        <f t="shared" si="2"/>
        <v>-6.6591761201752108E-7</v>
      </c>
      <c r="CT4" s="40">
        <f t="shared" si="3"/>
        <v>-1.234134394884836E-6</v>
      </c>
      <c r="CU4" s="40">
        <f t="shared" si="4"/>
        <v>-2.7852342725321925E-7</v>
      </c>
      <c r="CV4" s="40">
        <f t="shared" si="5"/>
        <v>-3.1412756539696535E-7</v>
      </c>
      <c r="CW4" s="40">
        <f t="shared" si="6"/>
        <v>-1.2768670057122228E-6</v>
      </c>
      <c r="CX4" s="40">
        <f t="shared" si="7"/>
        <v>-1.2884374475569154E-7</v>
      </c>
      <c r="CY4" s="40">
        <f t="shared" si="8"/>
        <v>7.0268457868294967E-7</v>
      </c>
      <c r="CZ4" s="40">
        <f t="shared" si="9"/>
        <v>-1.1087893673613495E-6</v>
      </c>
      <c r="DA4" s="40">
        <f t="shared" si="10"/>
        <v>-6.4355206994519957E-7</v>
      </c>
      <c r="DB4" s="40">
        <f t="shared" si="11"/>
        <v>-1.6230536890521749E-6</v>
      </c>
      <c r="DC4" s="40">
        <f t="shared" si="12"/>
        <v>-1.6210780088968475E-6</v>
      </c>
      <c r="DD4" s="40">
        <f t="shared" si="13"/>
        <v>1.9393160928161367E-6</v>
      </c>
      <c r="DE4" s="40">
        <f t="shared" si="14"/>
        <v>-4.1961739032007795E-6</v>
      </c>
      <c r="DF4" s="40">
        <f t="shared" si="15"/>
        <v>-1.7715916635483069E-6</v>
      </c>
      <c r="DG4" s="40">
        <f t="shared" si="16"/>
        <v>2.1299023313420427E-6</v>
      </c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</row>
    <row r="5" spans="1:123" x14ac:dyDescent="0.3">
      <c r="A5" s="17" t="s">
        <v>172</v>
      </c>
      <c r="B5" s="15">
        <v>65235.449628000002</v>
      </c>
      <c r="C5" s="15">
        <v>18657.039502</v>
      </c>
      <c r="D5" s="15">
        <v>3305.8005990000001</v>
      </c>
      <c r="E5" s="15">
        <v>8677.3537570000008</v>
      </c>
      <c r="F5" s="15">
        <v>5877.245543</v>
      </c>
      <c r="G5" s="15">
        <v>1552.2952789999999</v>
      </c>
      <c r="H5" s="15">
        <v>10684.387569</v>
      </c>
      <c r="I5" s="17">
        <v>984.30696699999999</v>
      </c>
      <c r="J5" s="17">
        <v>137.57346100000001</v>
      </c>
      <c r="K5" s="17">
        <v>93.966078999999993</v>
      </c>
      <c r="L5" s="17">
        <v>605.13779499999998</v>
      </c>
      <c r="M5" s="17">
        <v>107.20160199999999</v>
      </c>
      <c r="N5" s="17">
        <v>39.100710999999997</v>
      </c>
      <c r="O5" s="17">
        <v>24.022224999999999</v>
      </c>
      <c r="P5" s="17">
        <v>71.299858999999998</v>
      </c>
      <c r="Q5" s="17">
        <v>14.080470999999999</v>
      </c>
      <c r="R5" s="32"/>
      <c r="S5" s="17" t="s">
        <v>172</v>
      </c>
      <c r="T5" s="17">
        <v>83.987741475663697</v>
      </c>
      <c r="U5" s="17">
        <v>317.09936484945098</v>
      </c>
      <c r="V5" s="17">
        <v>984.54484618945696</v>
      </c>
      <c r="W5" s="17">
        <v>984.54484618945696</v>
      </c>
      <c r="X5" s="17">
        <v>201.67069157281</v>
      </c>
      <c r="Y5" s="17">
        <v>14.4090655889649</v>
      </c>
      <c r="Z5" s="17">
        <v>137.60523301251399</v>
      </c>
      <c r="AA5" s="17">
        <v>93.990636225787298</v>
      </c>
      <c r="AB5" s="17">
        <v>2068.8826962042799</v>
      </c>
      <c r="AC5" s="17">
        <v>65251.180715730501</v>
      </c>
      <c r="AD5" s="17">
        <v>586.09183944971596</v>
      </c>
      <c r="AE5" s="17">
        <v>487.55934216050099</v>
      </c>
      <c r="AF5" s="17">
        <v>86.713768990307599</v>
      </c>
      <c r="AG5" s="17">
        <v>24.026666243945801</v>
      </c>
      <c r="AH5" s="17">
        <v>6.0210264082827596</v>
      </c>
      <c r="AI5" s="17">
        <v>9.4973573893141907</v>
      </c>
      <c r="AJ5" s="17">
        <v>605.256213566734</v>
      </c>
      <c r="AK5" s="17">
        <v>605.256213566734</v>
      </c>
      <c r="AL5" s="17">
        <v>1163.688967417</v>
      </c>
      <c r="AM5" s="17">
        <v>14.1158594549733</v>
      </c>
      <c r="AN5" s="17">
        <v>71.313896466508993</v>
      </c>
      <c r="AO5" s="17">
        <v>9722043.6791555695</v>
      </c>
      <c r="AP5" s="17">
        <v>0</v>
      </c>
      <c r="AQ5" s="17">
        <v>80.065302428454999</v>
      </c>
      <c r="AR5" s="17">
        <v>42.6207628469745</v>
      </c>
      <c r="AS5" s="17">
        <v>7.7745165741232496</v>
      </c>
      <c r="AT5" s="17">
        <v>80.997826182382298</v>
      </c>
      <c r="AU5" s="17">
        <v>44.511412380398603</v>
      </c>
      <c r="AV5" s="17">
        <v>0</v>
      </c>
      <c r="AW5" s="17">
        <v>579.80361618129405</v>
      </c>
      <c r="AX5" s="17">
        <v>0</v>
      </c>
      <c r="AY5" s="17">
        <v>18661.611539344201</v>
      </c>
      <c r="AZ5" s="17">
        <v>0</v>
      </c>
      <c r="BA5" s="17">
        <v>11497.1739455568</v>
      </c>
      <c r="BB5" s="17">
        <v>2975.97869030021</v>
      </c>
      <c r="BC5" s="17">
        <v>330.66428691611901</v>
      </c>
      <c r="BD5" s="17">
        <v>3306.6429772163301</v>
      </c>
      <c r="BE5" s="17">
        <v>0</v>
      </c>
      <c r="BF5" s="17">
        <v>321.30706049521302</v>
      </c>
      <c r="BG5" s="17">
        <v>0.82118558358793903</v>
      </c>
      <c r="BH5" s="17">
        <v>1.82928820152449</v>
      </c>
      <c r="BI5" s="17">
        <v>4927.7325181034703</v>
      </c>
      <c r="BJ5" s="17">
        <v>7.2268695607841797</v>
      </c>
      <c r="BK5" s="17">
        <v>478.99476701003601</v>
      </c>
      <c r="BL5" s="17">
        <v>588.84203503144295</v>
      </c>
      <c r="BM5" s="17">
        <v>0.74145936595071504</v>
      </c>
      <c r="BN5" s="17">
        <v>0</v>
      </c>
      <c r="BO5" s="17">
        <v>373.86126816470698</v>
      </c>
      <c r="BP5" s="17">
        <v>8679.0529757736294</v>
      </c>
      <c r="BQ5" s="17">
        <v>5878.3849745390398</v>
      </c>
      <c r="BR5" s="17">
        <v>2800.6680012345801</v>
      </c>
      <c r="BS5" s="17">
        <v>4.8483932959649803</v>
      </c>
      <c r="BT5" s="17">
        <v>4.6898562035306998E-2</v>
      </c>
      <c r="BU5" s="17">
        <v>304.54974687632603</v>
      </c>
      <c r="BV5" s="17">
        <v>34.1493984159791</v>
      </c>
      <c r="BW5" s="17">
        <v>1593.9074367411199</v>
      </c>
      <c r="BX5" s="17">
        <v>94.360268093057002</v>
      </c>
      <c r="BY5" s="17">
        <v>19.989962598587901</v>
      </c>
      <c r="BZ5" s="17">
        <v>2277.0105245346799</v>
      </c>
      <c r="CA5" s="17">
        <v>157.92706935918699</v>
      </c>
      <c r="CB5" s="17">
        <v>6.9256623104438404</v>
      </c>
      <c r="CC5" s="17">
        <v>91.029171249524595</v>
      </c>
      <c r="CD5" s="17">
        <v>7.1824526860563107E-2</v>
      </c>
      <c r="CE5" s="17">
        <v>1552.6901223807699</v>
      </c>
      <c r="CF5" s="17">
        <v>1526.07368158027</v>
      </c>
      <c r="CG5" s="17">
        <v>14.0844712338001</v>
      </c>
      <c r="CH5" s="17">
        <v>0</v>
      </c>
      <c r="CI5" s="17">
        <v>2.8618530720439601</v>
      </c>
      <c r="CJ5" s="17">
        <v>158.79703471488901</v>
      </c>
      <c r="CK5" s="17">
        <v>107.23026805708599</v>
      </c>
      <c r="CL5" s="17">
        <v>31.673204536318298</v>
      </c>
      <c r="CM5" s="17">
        <v>10686.912443217199</v>
      </c>
      <c r="CN5" s="17">
        <v>39.111567694763401</v>
      </c>
      <c r="CO5" s="17">
        <v>77.051767056567201</v>
      </c>
      <c r="CQ5" s="26">
        <f t="shared" si="0"/>
        <v>1.0758181099213422</v>
      </c>
      <c r="CR5" s="40">
        <f t="shared" si="1"/>
        <v>2.411432406797879E-4</v>
      </c>
      <c r="CS5" s="40">
        <f t="shared" si="2"/>
        <v>2.4505695792259558E-4</v>
      </c>
      <c r="CT5" s="40">
        <f t="shared" si="3"/>
        <v>2.5481821758541038E-4</v>
      </c>
      <c r="CU5" s="40">
        <f t="shared" si="4"/>
        <v>1.9582223120244655E-4</v>
      </c>
      <c r="CV5" s="40">
        <f t="shared" si="5"/>
        <v>1.9387169222441882E-4</v>
      </c>
      <c r="CW5" s="40">
        <f t="shared" si="6"/>
        <v>2.5436100084280324E-4</v>
      </c>
      <c r="CX5" s="40">
        <f t="shared" si="7"/>
        <v>2.3631436064006423E-4</v>
      </c>
      <c r="CY5" s="40">
        <f t="shared" si="8"/>
        <v>2.4167175224004673E-4</v>
      </c>
      <c r="CZ5" s="40">
        <f t="shared" si="9"/>
        <v>2.3094579639878997E-4</v>
      </c>
      <c r="DA5" s="40">
        <f t="shared" si="10"/>
        <v>2.6134139094284245E-4</v>
      </c>
      <c r="DB5" s="40">
        <f t="shared" si="11"/>
        <v>1.9568859805562405E-4</v>
      </c>
      <c r="DC5" s="40">
        <f t="shared" si="12"/>
        <v>2.6740325285436818E-4</v>
      </c>
      <c r="DD5" s="40">
        <f t="shared" si="13"/>
        <v>2.7765977870337352E-4</v>
      </c>
      <c r="DE5" s="40">
        <f t="shared" si="14"/>
        <v>1.8488062391398559E-4</v>
      </c>
      <c r="DF5" s="40">
        <f t="shared" si="15"/>
        <v>1.9687930251019244E-4</v>
      </c>
      <c r="DG5" s="40">
        <f t="shared" si="16"/>
        <v>2.8409801064897735E-4</v>
      </c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</row>
    <row r="6" spans="1:123" x14ac:dyDescent="0.3">
      <c r="A6" s="17" t="s">
        <v>173</v>
      </c>
      <c r="B6" s="15">
        <v>72394.264370999997</v>
      </c>
      <c r="C6" s="15">
        <v>6901.3701870000004</v>
      </c>
      <c r="D6" s="15">
        <v>3135.831185</v>
      </c>
      <c r="E6" s="15">
        <v>12411.235171</v>
      </c>
      <c r="F6" s="15">
        <v>10179.150382</v>
      </c>
      <c r="G6" s="15">
        <v>1036.0569459999999</v>
      </c>
      <c r="H6" s="15">
        <v>15655.568786</v>
      </c>
      <c r="I6" s="17">
        <v>1707.2369080000001</v>
      </c>
      <c r="J6" s="17">
        <v>232.44776899999999</v>
      </c>
      <c r="K6" s="17">
        <v>102.48761</v>
      </c>
      <c r="L6" s="17">
        <v>1307.0962810000001</v>
      </c>
      <c r="M6" s="17">
        <v>135.22538299999999</v>
      </c>
      <c r="N6" s="17">
        <v>34.941322</v>
      </c>
      <c r="O6" s="17">
        <v>82.742502000000002</v>
      </c>
      <c r="P6" s="17">
        <v>51.615082000000001</v>
      </c>
      <c r="Q6" s="17">
        <v>7.7990139999999997</v>
      </c>
      <c r="R6" s="32"/>
      <c r="S6" s="17" t="s">
        <v>173</v>
      </c>
      <c r="T6" s="17">
        <v>711.23552346875204</v>
      </c>
      <c r="U6" s="17">
        <v>298.64749590115503</v>
      </c>
      <c r="V6" s="17">
        <v>1707.1038006922399</v>
      </c>
      <c r="W6" s="17">
        <v>1707.1038006922399</v>
      </c>
      <c r="X6" s="17">
        <v>182.476811230344</v>
      </c>
      <c r="Y6" s="17">
        <v>114.23831323108701</v>
      </c>
      <c r="Z6" s="17">
        <v>232.428311232667</v>
      </c>
      <c r="AA6" s="17">
        <v>102.473541910676</v>
      </c>
      <c r="AB6" s="17">
        <v>2057.8246198872298</v>
      </c>
      <c r="AC6" s="17">
        <v>72382.178449599494</v>
      </c>
      <c r="AD6" s="17">
        <v>614.92661338530695</v>
      </c>
      <c r="AE6" s="17">
        <v>374.66927294541898</v>
      </c>
      <c r="AF6" s="17">
        <v>131.73894840886899</v>
      </c>
      <c r="AG6" s="17">
        <v>82.740045849253306</v>
      </c>
      <c r="AH6" s="17">
        <v>50.988232015996701</v>
      </c>
      <c r="AI6" s="17">
        <v>80.426769379454001</v>
      </c>
      <c r="AJ6" s="17">
        <v>1307.0099085172701</v>
      </c>
      <c r="AK6" s="17">
        <v>1307.0099085172701</v>
      </c>
      <c r="AL6" s="17">
        <v>664.63044262835001</v>
      </c>
      <c r="AM6" s="17">
        <v>119.537617266819</v>
      </c>
      <c r="AN6" s="17">
        <v>51.601215865887298</v>
      </c>
      <c r="AO6" s="17">
        <v>18869979.517492</v>
      </c>
      <c r="AP6" s="17">
        <v>0</v>
      </c>
      <c r="AQ6" s="17">
        <v>275.91002286073899</v>
      </c>
      <c r="AR6" s="17">
        <v>42.7356810393701</v>
      </c>
      <c r="AS6" s="17">
        <v>65.836980782750999</v>
      </c>
      <c r="AT6" s="17">
        <v>313.69162156599799</v>
      </c>
      <c r="AU6" s="17">
        <v>60.2709683440753</v>
      </c>
      <c r="AV6" s="17">
        <v>0</v>
      </c>
      <c r="AW6" s="17">
        <v>286.217527227689</v>
      </c>
      <c r="AX6" s="17">
        <v>0</v>
      </c>
      <c r="AY6" s="17">
        <v>6899.1351078335701</v>
      </c>
      <c r="AZ6" s="17">
        <v>0</v>
      </c>
      <c r="BA6" s="17">
        <v>16369.983339892</v>
      </c>
      <c r="BB6" s="17">
        <v>2821.8372373881798</v>
      </c>
      <c r="BC6" s="17">
        <v>313.53758558618102</v>
      </c>
      <c r="BD6" s="17">
        <v>3135.3748229743601</v>
      </c>
      <c r="BE6" s="17">
        <v>0</v>
      </c>
      <c r="BF6" s="17">
        <v>393.82907432827898</v>
      </c>
      <c r="BG6" s="17">
        <v>6.9540417934390399</v>
      </c>
      <c r="BH6" s="17">
        <v>3.61036732639979</v>
      </c>
      <c r="BI6" s="17">
        <v>7134.1849328097296</v>
      </c>
      <c r="BJ6" s="17">
        <v>48.130690598940603</v>
      </c>
      <c r="BK6" s="17">
        <v>471.501605515964</v>
      </c>
      <c r="BL6" s="17">
        <v>669.87574033962198</v>
      </c>
      <c r="BM6" s="17">
        <v>2.3187124858766399</v>
      </c>
      <c r="BN6" s="17">
        <v>0</v>
      </c>
      <c r="BO6" s="17">
        <v>377.99145874325501</v>
      </c>
      <c r="BP6" s="17">
        <v>12409.578087068499</v>
      </c>
      <c r="BQ6" s="17">
        <v>10177.981729655199</v>
      </c>
      <c r="BR6" s="17">
        <v>2231.5963574133102</v>
      </c>
      <c r="BS6" s="17">
        <v>9.1384839586192399</v>
      </c>
      <c r="BT6" s="17">
        <v>0.39715007633503602</v>
      </c>
      <c r="BU6" s="17">
        <v>1631.02720712974</v>
      </c>
      <c r="BV6" s="17">
        <v>29.794552445201301</v>
      </c>
      <c r="BW6" s="17">
        <v>2736.2556175421701</v>
      </c>
      <c r="BX6" s="17">
        <v>86.236000925941198</v>
      </c>
      <c r="BY6" s="17">
        <v>30.674179202698401</v>
      </c>
      <c r="BZ6" s="17">
        <v>3908.9362745195299</v>
      </c>
      <c r="CA6" s="17">
        <v>124.273529385358</v>
      </c>
      <c r="CB6" s="17">
        <v>52.7084056416276</v>
      </c>
      <c r="CC6" s="17">
        <v>119.17307098331599</v>
      </c>
      <c r="CD6" s="17">
        <v>0.21221221999922801</v>
      </c>
      <c r="CE6" s="17">
        <v>1035.90947098993</v>
      </c>
      <c r="CF6" s="17">
        <v>2263.7837943815898</v>
      </c>
      <c r="CG6" s="17">
        <v>7.7967778931970804</v>
      </c>
      <c r="CH6" s="17">
        <v>0</v>
      </c>
      <c r="CI6" s="17">
        <v>24.2348752021406</v>
      </c>
      <c r="CJ6" s="17">
        <v>218.86430091206699</v>
      </c>
      <c r="CK6" s="17">
        <v>135.210512545173</v>
      </c>
      <c r="CL6" s="17">
        <v>70.853691360306797</v>
      </c>
      <c r="CM6" s="17">
        <v>15654.007901695901</v>
      </c>
      <c r="CN6" s="17">
        <v>34.935508037415701</v>
      </c>
      <c r="CO6" s="17">
        <v>141.03394770760599</v>
      </c>
      <c r="CQ6" s="26">
        <f t="shared" si="0"/>
        <v>1.0457375160848446</v>
      </c>
      <c r="CR6" s="40">
        <f t="shared" si="1"/>
        <v>-1.6694584171152334E-4</v>
      </c>
      <c r="CS6" s="40">
        <f t="shared" si="2"/>
        <v>-3.2386020541840785E-4</v>
      </c>
      <c r="CT6" s="40">
        <f t="shared" si="3"/>
        <v>-1.4553143926334129E-4</v>
      </c>
      <c r="CU6" s="40">
        <f t="shared" si="4"/>
        <v>-1.3351482819154233E-4</v>
      </c>
      <c r="CV6" s="40">
        <f t="shared" si="5"/>
        <v>-1.1480843694648624E-4</v>
      </c>
      <c r="CW6" s="40">
        <f t="shared" si="6"/>
        <v>-1.4234257165041114E-4</v>
      </c>
      <c r="CX6" s="40">
        <f t="shared" si="7"/>
        <v>-9.9701539141453107E-5</v>
      </c>
      <c r="CY6" s="40">
        <f t="shared" si="8"/>
        <v>-7.7966512518809651E-5</v>
      </c>
      <c r="CZ6" s="40">
        <f t="shared" si="9"/>
        <v>-8.370812684803413E-5</v>
      </c>
      <c r="DA6" s="40">
        <f t="shared" si="10"/>
        <v>-1.3726624441724061E-4</v>
      </c>
      <c r="DB6" s="40">
        <f t="shared" si="11"/>
        <v>-6.6079663744360976E-5</v>
      </c>
      <c r="DC6" s="40">
        <f t="shared" si="12"/>
        <v>-1.0996792537825871E-4</v>
      </c>
      <c r="DD6" s="40">
        <f t="shared" si="13"/>
        <v>-1.663921755535849E-4</v>
      </c>
      <c r="DE6" s="40">
        <f t="shared" si="14"/>
        <v>-2.9684269720241051E-5</v>
      </c>
      <c r="DF6" s="40">
        <f t="shared" si="15"/>
        <v>-2.6864500792042373E-4</v>
      </c>
      <c r="DG6" s="40">
        <f t="shared" si="16"/>
        <v>-2.8671660326796467E-4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3" x14ac:dyDescent="0.3">
      <c r="A7" s="17" t="s">
        <v>174</v>
      </c>
      <c r="B7" s="15">
        <v>4991.5810080000001</v>
      </c>
      <c r="C7" s="15">
        <v>502.44985600000001</v>
      </c>
      <c r="D7" s="15">
        <v>190.665672</v>
      </c>
      <c r="E7" s="15">
        <v>922.36695099999997</v>
      </c>
      <c r="F7" s="15">
        <v>666.53744700000004</v>
      </c>
      <c r="G7" s="15">
        <v>64.729376000000002</v>
      </c>
      <c r="H7" s="15">
        <v>930.293903</v>
      </c>
      <c r="I7" s="17">
        <v>93.194429999999997</v>
      </c>
      <c r="J7" s="17">
        <v>13.164885</v>
      </c>
      <c r="K7" s="17">
        <v>6.4694900000000004</v>
      </c>
      <c r="L7" s="17">
        <v>72.288497000000007</v>
      </c>
      <c r="M7" s="17">
        <v>7.850797</v>
      </c>
      <c r="N7" s="17">
        <v>2.2900990000000001</v>
      </c>
      <c r="O7" s="17">
        <v>3.9426770000000002</v>
      </c>
      <c r="P7" s="17">
        <v>5.1024029999999998</v>
      </c>
      <c r="Q7" s="17">
        <v>0.64539899999999994</v>
      </c>
      <c r="R7" s="32"/>
      <c r="S7" s="17" t="s">
        <v>174</v>
      </c>
      <c r="T7" s="17">
        <v>31.34773579206</v>
      </c>
      <c r="U7" s="17">
        <v>20.634112316535202</v>
      </c>
      <c r="V7" s="17">
        <v>93.235390247953802</v>
      </c>
      <c r="W7" s="17">
        <v>93.235390247953802</v>
      </c>
      <c r="X7" s="17">
        <v>13.2277132543527</v>
      </c>
      <c r="Y7" s="17">
        <v>5.0488556470755102</v>
      </c>
      <c r="Z7" s="17">
        <v>13.1710042324057</v>
      </c>
      <c r="AA7" s="17">
        <v>6.4738243868829297</v>
      </c>
      <c r="AB7" s="17">
        <v>141.09845311948499</v>
      </c>
      <c r="AC7" s="17">
        <v>4996.4817002044801</v>
      </c>
      <c r="AD7" s="17">
        <v>40.573597977016803</v>
      </c>
      <c r="AE7" s="17">
        <v>26.054434026633999</v>
      </c>
      <c r="AF7" s="17">
        <v>8.0020141495758796</v>
      </c>
      <c r="AG7" s="17">
        <v>3.94338164947116</v>
      </c>
      <c r="AH7" s="17">
        <v>2.2473078930506998</v>
      </c>
      <c r="AI7" s="17">
        <v>3.5448039641859102</v>
      </c>
      <c r="AJ7" s="17">
        <v>72.316128528888797</v>
      </c>
      <c r="AK7" s="17">
        <v>72.316128528888797</v>
      </c>
      <c r="AL7" s="17">
        <v>56.712272400182897</v>
      </c>
      <c r="AM7" s="17">
        <v>5.2685896708609601</v>
      </c>
      <c r="AN7" s="17">
        <v>5.1070707030952898</v>
      </c>
      <c r="AO7" s="17">
        <v>1289873.9749180099</v>
      </c>
      <c r="AP7" s="17">
        <v>0</v>
      </c>
      <c r="AQ7" s="17">
        <v>13.1173422311347</v>
      </c>
      <c r="AR7" s="17">
        <v>2.7455704897973399</v>
      </c>
      <c r="AS7" s="17">
        <v>2.9017652366617601</v>
      </c>
      <c r="AT7" s="17">
        <v>14.7121477833141</v>
      </c>
      <c r="AU7" s="17">
        <v>3.88659069944939</v>
      </c>
      <c r="AV7" s="17">
        <v>0</v>
      </c>
      <c r="AW7" s="17">
        <v>21.1815483713027</v>
      </c>
      <c r="AX7" s="17">
        <v>0</v>
      </c>
      <c r="AY7" s="17">
        <v>502.78664880922798</v>
      </c>
      <c r="AZ7" s="17">
        <v>0</v>
      </c>
      <c r="BA7" s="17">
        <v>979.37316181374297</v>
      </c>
      <c r="BB7" s="17">
        <v>171.70371780838499</v>
      </c>
      <c r="BC7" s="17">
        <v>19.078231269256001</v>
      </c>
      <c r="BD7" s="17">
        <v>190.781949077641</v>
      </c>
      <c r="BE7" s="17">
        <v>0</v>
      </c>
      <c r="BF7" s="17">
        <v>23.481918879611101</v>
      </c>
      <c r="BG7" s="17">
        <v>0.30649931851055701</v>
      </c>
      <c r="BH7" s="17">
        <v>0.22469647315597099</v>
      </c>
      <c r="BI7" s="17">
        <v>441.11109684683902</v>
      </c>
      <c r="BJ7" s="17">
        <v>2.19347831148001</v>
      </c>
      <c r="BK7" s="17">
        <v>40.566270165401697</v>
      </c>
      <c r="BL7" s="17">
        <v>53.348727657533999</v>
      </c>
      <c r="BM7" s="17">
        <v>0.124053673726968</v>
      </c>
      <c r="BN7" s="17">
        <v>0</v>
      </c>
      <c r="BO7" s="17">
        <v>32.047201397730298</v>
      </c>
      <c r="BP7" s="17">
        <v>923.21838811796897</v>
      </c>
      <c r="BQ7" s="17">
        <v>667.16255000336196</v>
      </c>
      <c r="BR7" s="17">
        <v>256.05583811460701</v>
      </c>
      <c r="BS7" s="17">
        <v>0.57894755094054695</v>
      </c>
      <c r="BT7" s="17">
        <v>1.75043734188726E-2</v>
      </c>
      <c r="BU7" s="17">
        <v>77.119462876921403</v>
      </c>
      <c r="BV7" s="17">
        <v>2.74481655891576</v>
      </c>
      <c r="BW7" s="17">
        <v>179.99412787909799</v>
      </c>
      <c r="BX7" s="17">
        <v>7.7350873967272298</v>
      </c>
      <c r="BY7" s="17">
        <v>2.11694938739066</v>
      </c>
      <c r="BZ7" s="17">
        <v>257.13448260277602</v>
      </c>
      <c r="CA7" s="17">
        <v>8.3296784284572603</v>
      </c>
      <c r="CB7" s="17">
        <v>2.3558995036293502</v>
      </c>
      <c r="CC7" s="17">
        <v>8.8493052795185001</v>
      </c>
      <c r="CD7" s="17">
        <v>1.15389149952876E-2</v>
      </c>
      <c r="CE7" s="17">
        <v>64.750898482668902</v>
      </c>
      <c r="CF7" s="17">
        <v>139.68290591951501</v>
      </c>
      <c r="CG7" s="17">
        <v>0.64608952549920895</v>
      </c>
      <c r="CH7" s="17">
        <v>0</v>
      </c>
      <c r="CI7" s="17">
        <v>1.0681476338100799</v>
      </c>
      <c r="CJ7" s="17">
        <v>12.662890602318299</v>
      </c>
      <c r="CK7" s="17">
        <v>7.8553876322896796</v>
      </c>
      <c r="CL7" s="17">
        <v>3.62837794660626</v>
      </c>
      <c r="CM7" s="17">
        <v>930.79096490792904</v>
      </c>
      <c r="CN7" s="17">
        <v>2.29188329329684</v>
      </c>
      <c r="CO7" s="17">
        <v>7.5815393189079403</v>
      </c>
      <c r="CQ7" s="26">
        <f t="shared" si="0"/>
        <v>1.0521945299615361</v>
      </c>
      <c r="CR7" s="40">
        <f t="shared" si="1"/>
        <v>9.8179157998752402E-4</v>
      </c>
      <c r="CS7" s="40">
        <f t="shared" si="2"/>
        <v>6.7030133496141873E-4</v>
      </c>
      <c r="CT7" s="40">
        <f t="shared" si="3"/>
        <v>6.0984799424723592E-4</v>
      </c>
      <c r="CU7" s="40">
        <f t="shared" si="4"/>
        <v>9.2310020111399118E-4</v>
      </c>
      <c r="CV7" s="40">
        <f t="shared" si="5"/>
        <v>9.3783628538114899E-4</v>
      </c>
      <c r="CW7" s="40">
        <f t="shared" si="6"/>
        <v>3.3249946158757279E-4</v>
      </c>
      <c r="CX7" s="40">
        <f t="shared" si="7"/>
        <v>5.3430631580634713E-4</v>
      </c>
      <c r="CY7" s="40">
        <f t="shared" si="8"/>
        <v>4.3951390607577245E-4</v>
      </c>
      <c r="CZ7" s="40">
        <f t="shared" si="9"/>
        <v>4.6481472536220435E-4</v>
      </c>
      <c r="DA7" s="40">
        <f t="shared" si="10"/>
        <v>6.6997350377376091E-4</v>
      </c>
      <c r="DB7" s="40">
        <f t="shared" si="11"/>
        <v>3.8223963750124801E-4</v>
      </c>
      <c r="DC7" s="40">
        <f t="shared" si="12"/>
        <v>5.8473455493494441E-4</v>
      </c>
      <c r="DD7" s="40">
        <f t="shared" si="13"/>
        <v>7.791336954602984E-4</v>
      </c>
      <c r="DE7" s="40">
        <f t="shared" si="14"/>
        <v>1.7872361118087519E-4</v>
      </c>
      <c r="DF7" s="40">
        <f t="shared" si="15"/>
        <v>9.1480486650896958E-4</v>
      </c>
      <c r="DG7" s="40">
        <f t="shared" si="16"/>
        <v>1.0699203116351357E-3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3" x14ac:dyDescent="0.3">
      <c r="A8" s="17" t="s">
        <v>175</v>
      </c>
      <c r="B8" s="15">
        <v>17.518522000000001</v>
      </c>
      <c r="C8" s="15">
        <v>2.493106</v>
      </c>
      <c r="D8" s="15">
        <v>0.80783000000000005</v>
      </c>
      <c r="E8" s="15">
        <v>3.5435500000000002</v>
      </c>
      <c r="F8" s="15">
        <v>2.0716800000000002</v>
      </c>
      <c r="G8" s="15">
        <v>0.38140000000000002</v>
      </c>
      <c r="H8" s="15">
        <v>3.7245050000000002</v>
      </c>
      <c r="I8" s="17">
        <v>0.36405999999999999</v>
      </c>
      <c r="J8" s="17">
        <v>5.1361999999999998E-2</v>
      </c>
      <c r="K8" s="17">
        <v>2.7765999999999999E-2</v>
      </c>
      <c r="L8" s="17">
        <v>0.26793699999999998</v>
      </c>
      <c r="M8" s="17">
        <v>3.2976999999999999E-2</v>
      </c>
      <c r="N8" s="17">
        <v>1.0377000000000001E-2</v>
      </c>
      <c r="O8" s="17">
        <v>1.3694E-2</v>
      </c>
      <c r="P8" s="17">
        <v>2.1874000000000001E-2</v>
      </c>
      <c r="Q8" s="17">
        <v>3.2239999999999999E-3</v>
      </c>
      <c r="R8" s="32"/>
      <c r="S8" s="17" t="s">
        <v>175</v>
      </c>
      <c r="T8" s="17">
        <v>9.8579053225086394E-2</v>
      </c>
      <c r="U8" s="17">
        <v>9.0362738259561107E-2</v>
      </c>
      <c r="V8" s="17">
        <v>0.36405958058830301</v>
      </c>
      <c r="W8" s="17">
        <v>0.36405958058830301</v>
      </c>
      <c r="X8" s="17">
        <v>5.7798665487193798E-2</v>
      </c>
      <c r="Y8" s="17">
        <v>1.59620472498994E-2</v>
      </c>
      <c r="Z8" s="17">
        <v>5.13621991110964E-2</v>
      </c>
      <c r="AA8" s="17">
        <v>2.7765671952688802E-2</v>
      </c>
      <c r="AB8" s="17">
        <v>0.60835940872038197</v>
      </c>
      <c r="AC8" s="17">
        <v>17.518518053098301</v>
      </c>
      <c r="AD8" s="17">
        <v>0.17403290371864599</v>
      </c>
      <c r="AE8" s="17">
        <v>0.122436946801369</v>
      </c>
      <c r="AF8" s="17">
        <v>3.1535225929661501E-2</v>
      </c>
      <c r="AG8" s="17">
        <v>1.3693896476462899E-2</v>
      </c>
      <c r="AH8" s="17">
        <v>7.0669850334826902E-3</v>
      </c>
      <c r="AI8" s="17">
        <v>1.11472444980902E-2</v>
      </c>
      <c r="AJ8" s="17">
        <v>0.26793385518940399</v>
      </c>
      <c r="AK8" s="17">
        <v>0.26793385518940399</v>
      </c>
      <c r="AL8" s="17">
        <v>0.27669913766210802</v>
      </c>
      <c r="AM8" s="17">
        <v>1.6567794626233898E-2</v>
      </c>
      <c r="AN8" s="17">
        <v>2.1873689247507301E-2</v>
      </c>
      <c r="AO8" s="17">
        <v>5583.8666997359896</v>
      </c>
      <c r="AP8" s="17">
        <v>0</v>
      </c>
      <c r="AQ8" s="17">
        <v>4.5600767120267602E-2</v>
      </c>
      <c r="AR8" s="17">
        <v>1.2056540431664899E-2</v>
      </c>
      <c r="AS8" s="17">
        <v>9.1250379525675499E-3</v>
      </c>
      <c r="AT8" s="17">
        <v>5.0292058286788198E-2</v>
      </c>
      <c r="AU8" s="17">
        <v>1.5555178712169999E-2</v>
      </c>
      <c r="AV8" s="17">
        <v>0</v>
      </c>
      <c r="AW8" s="17">
        <v>0.117120198415979</v>
      </c>
      <c r="AX8" s="17">
        <v>0</v>
      </c>
      <c r="AY8" s="17">
        <v>2.4931054636044401</v>
      </c>
      <c r="AZ8" s="17">
        <v>0</v>
      </c>
      <c r="BA8" s="17">
        <v>3.9433096887624899</v>
      </c>
      <c r="BB8" s="17">
        <v>0.72704120989654797</v>
      </c>
      <c r="BC8" s="17">
        <v>8.0783460925830997E-2</v>
      </c>
      <c r="BD8" s="17">
        <v>0.80782467082237897</v>
      </c>
      <c r="BE8" s="17">
        <v>0</v>
      </c>
      <c r="BF8" s="17">
        <v>9.8912866173933606E-2</v>
      </c>
      <c r="BG8" s="17">
        <v>9.6385239645166096E-4</v>
      </c>
      <c r="BH8" s="17">
        <v>6.9868549413846105E-4</v>
      </c>
      <c r="BI8" s="17">
        <v>1.7528206584103501</v>
      </c>
      <c r="BJ8" s="17">
        <v>6.8891020023479198E-3</v>
      </c>
      <c r="BK8" s="17">
        <v>0.12518482999608599</v>
      </c>
      <c r="BL8" s="17">
        <v>0.164894811973302</v>
      </c>
      <c r="BM8" s="17">
        <v>3.8747003091982302E-4</v>
      </c>
      <c r="BN8" s="17">
        <v>0</v>
      </c>
      <c r="BO8" s="17">
        <v>9.8924585393277004E-2</v>
      </c>
      <c r="BP8" s="17">
        <v>3.54354919602947</v>
      </c>
      <c r="BQ8" s="17">
        <v>2.0716794010042001</v>
      </c>
      <c r="BR8" s="17">
        <v>1.4718697950252699</v>
      </c>
      <c r="BS8" s="17">
        <v>1.79937939890981E-3</v>
      </c>
      <c r="BT8" s="5">
        <v>5.5044671153072398E-5</v>
      </c>
      <c r="BU8" s="17">
        <v>0.24188395972155599</v>
      </c>
      <c r="BV8" s="17">
        <v>8.4592051235415008E-3</v>
      </c>
      <c r="BW8" s="17">
        <v>0.55886825730143197</v>
      </c>
      <c r="BX8" s="17">
        <v>2.3850570721517601E-2</v>
      </c>
      <c r="BY8" s="17">
        <v>6.5648902924982204E-3</v>
      </c>
      <c r="BZ8" s="17">
        <v>0.79838324046363196</v>
      </c>
      <c r="CA8" s="17">
        <v>3.9327555089645402E-2</v>
      </c>
      <c r="CB8" s="17">
        <v>7.4044919173046203E-3</v>
      </c>
      <c r="CC8" s="17">
        <v>2.7394853309964301E-2</v>
      </c>
      <c r="CD8" s="5">
        <v>3.6023192623334801E-5</v>
      </c>
      <c r="CE8" s="17">
        <v>0.38139325495902099</v>
      </c>
      <c r="CF8" s="17">
        <v>0.55174877209609896</v>
      </c>
      <c r="CG8" s="17">
        <v>3.2239733902125799E-3</v>
      </c>
      <c r="CH8" s="17">
        <v>0</v>
      </c>
      <c r="CI8" s="17">
        <v>3.35903755970391E-3</v>
      </c>
      <c r="CJ8" s="17">
        <v>5.1938882814420398E-2</v>
      </c>
      <c r="CK8" s="17">
        <v>3.2978008017328302E-2</v>
      </c>
      <c r="CL8" s="17">
        <v>1.35387196216868E-2</v>
      </c>
      <c r="CM8" s="17">
        <v>3.7245037120322699</v>
      </c>
      <c r="CN8" s="17">
        <v>1.03769109365785E-2</v>
      </c>
      <c r="CO8" s="17">
        <v>2.9347407502328601E-2</v>
      </c>
      <c r="CQ8" s="26">
        <f t="shared" si="0"/>
        <v>1.0587476865772349</v>
      </c>
      <c r="CR8" s="40">
        <f t="shared" si="1"/>
        <v>-2.2529878374966833E-7</v>
      </c>
      <c r="CS8" s="40">
        <f t="shared" si="2"/>
        <v>-2.1515152583528094E-7</v>
      </c>
      <c r="CT8" s="40">
        <f t="shared" si="3"/>
        <v>-6.5969048204236906E-6</v>
      </c>
      <c r="CU8" s="40">
        <f t="shared" si="4"/>
        <v>-2.2688279554399151E-7</v>
      </c>
      <c r="CV8" s="40">
        <f t="shared" si="5"/>
        <v>-2.891352911993325E-7</v>
      </c>
      <c r="CW8" s="40">
        <f t="shared" si="6"/>
        <v>-1.7684952750467152E-5</v>
      </c>
      <c r="CX8" s="40">
        <f t="shared" si="7"/>
        <v>-3.4580910221512754E-7</v>
      </c>
      <c r="CY8" s="40">
        <f t="shared" si="8"/>
        <v>-1.1520400400581295E-6</v>
      </c>
      <c r="CZ8" s="40">
        <f t="shared" si="9"/>
        <v>3.8766227250155588E-6</v>
      </c>
      <c r="DA8" s="40">
        <f t="shared" si="10"/>
        <v>-1.1814712641268267E-5</v>
      </c>
      <c r="DB8" s="40">
        <f t="shared" si="11"/>
        <v>-1.173712699623307E-5</v>
      </c>
      <c r="DC8" s="40">
        <f t="shared" si="12"/>
        <v>3.0567284116270326E-5</v>
      </c>
      <c r="DD8" s="40">
        <f t="shared" si="13"/>
        <v>-8.5827716585411885E-6</v>
      </c>
      <c r="DE8" s="40">
        <f t="shared" si="14"/>
        <v>-7.5597734117413616E-6</v>
      </c>
      <c r="DF8" s="40">
        <f t="shared" si="15"/>
        <v>-1.4206477676693306E-5</v>
      </c>
      <c r="DG8" s="40">
        <f t="shared" si="16"/>
        <v>-8.2536561476333313E-6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3" x14ac:dyDescent="0.3">
      <c r="A9" s="17" t="s">
        <v>176</v>
      </c>
      <c r="B9" s="15">
        <v>495.91434299999997</v>
      </c>
      <c r="C9" s="15">
        <v>120.074448</v>
      </c>
      <c r="D9" s="15">
        <v>22.019476000000001</v>
      </c>
      <c r="E9" s="15">
        <v>86.330264</v>
      </c>
      <c r="F9" s="15">
        <v>48.211294000000002</v>
      </c>
      <c r="G9" s="15">
        <v>10.84332</v>
      </c>
      <c r="H9" s="15">
        <v>77.983479000000003</v>
      </c>
      <c r="I9" s="17">
        <v>6.4084880000000002</v>
      </c>
      <c r="J9" s="17">
        <v>0.96070800000000001</v>
      </c>
      <c r="K9" s="17">
        <v>0.68153799999999998</v>
      </c>
      <c r="L9" s="17">
        <v>4.3410229999999999</v>
      </c>
      <c r="M9" s="17">
        <v>0.71687500000000004</v>
      </c>
      <c r="N9" s="17">
        <v>0.27857300000000002</v>
      </c>
      <c r="O9" s="17">
        <v>0.112069</v>
      </c>
      <c r="P9" s="17">
        <v>0.73335300000000003</v>
      </c>
      <c r="Q9" s="17">
        <v>0.107734</v>
      </c>
      <c r="R9" s="32"/>
      <c r="S9" s="17" t="s">
        <v>176</v>
      </c>
      <c r="T9" s="17">
        <v>0</v>
      </c>
      <c r="U9" s="17">
        <v>2.45507135696137</v>
      </c>
      <c r="V9" s="17">
        <v>6.4084848330527899</v>
      </c>
      <c r="W9" s="17">
        <v>6.4084848330527899</v>
      </c>
      <c r="X9" s="17">
        <v>1.6311124744126</v>
      </c>
      <c r="Y9" s="17">
        <v>6.4144013287477097E-3</v>
      </c>
      <c r="Z9" s="17">
        <v>0.96070647246195595</v>
      </c>
      <c r="AA9" s="17">
        <v>0.68153647018652197</v>
      </c>
      <c r="AB9" s="17">
        <v>16.207489440698399</v>
      </c>
      <c r="AC9" s="17">
        <v>495.91421198542702</v>
      </c>
      <c r="AD9" s="17">
        <v>4.4515835413383096</v>
      </c>
      <c r="AE9" s="17">
        <v>3.5271853967195201</v>
      </c>
      <c r="AF9" s="17">
        <v>0.66665249201673304</v>
      </c>
      <c r="AG9" s="17">
        <v>0.112069016122951</v>
      </c>
      <c r="AH9" s="17">
        <v>0</v>
      </c>
      <c r="AI9" s="17">
        <v>0</v>
      </c>
      <c r="AJ9" s="17">
        <v>4.3410222760781902</v>
      </c>
      <c r="AK9" s="17">
        <v>4.3410222760781902</v>
      </c>
      <c r="AL9" s="17">
        <v>9.2491515500013701</v>
      </c>
      <c r="AM9" s="17">
        <v>0</v>
      </c>
      <c r="AN9" s="17">
        <v>0.73335370035880199</v>
      </c>
      <c r="AO9" s="17">
        <v>95987.524687034005</v>
      </c>
      <c r="AP9" s="17">
        <v>0</v>
      </c>
      <c r="AQ9" s="17">
        <v>0.36792263759321397</v>
      </c>
      <c r="AR9" s="17">
        <v>0.30702607797781001</v>
      </c>
      <c r="AS9" s="17">
        <v>0</v>
      </c>
      <c r="AT9" s="17">
        <v>0.34068616138991498</v>
      </c>
      <c r="AU9" s="17">
        <v>0.36188352567557802</v>
      </c>
      <c r="AV9" s="17">
        <v>0</v>
      </c>
      <c r="AW9" s="17">
        <v>3.8623931443443098</v>
      </c>
      <c r="AX9" s="17">
        <v>0</v>
      </c>
      <c r="AY9" s="17">
        <v>120.0744110187</v>
      </c>
      <c r="AZ9" s="17">
        <v>0</v>
      </c>
      <c r="BA9" s="17">
        <v>83.970257554963894</v>
      </c>
      <c r="BB9" s="17">
        <v>19.817502383747499</v>
      </c>
      <c r="BC9" s="17">
        <v>2.2019560111774301</v>
      </c>
      <c r="BD9" s="17">
        <v>22.0194583949249</v>
      </c>
      <c r="BE9" s="17">
        <v>0</v>
      </c>
      <c r="BF9" s="17">
        <v>2.2181862716535199</v>
      </c>
      <c r="BG9" s="17">
        <v>0</v>
      </c>
      <c r="BH9" s="17">
        <v>1.44633588518328E-2</v>
      </c>
      <c r="BI9" s="17">
        <v>38.3671783438879</v>
      </c>
      <c r="BJ9" s="17">
        <v>1.5909768239113199E-2</v>
      </c>
      <c r="BK9" s="17">
        <v>4.3640849440852696</v>
      </c>
      <c r="BL9" s="17">
        <v>5.2550291285680402</v>
      </c>
      <c r="BM9" s="17">
        <v>4.8210900753429499E-3</v>
      </c>
      <c r="BN9" s="17">
        <v>0</v>
      </c>
      <c r="BO9" s="17">
        <v>3.3940745272463699</v>
      </c>
      <c r="BP9" s="17">
        <v>86.330243291169893</v>
      </c>
      <c r="BQ9" s="17">
        <v>48.211282219282701</v>
      </c>
      <c r="BR9" s="17">
        <v>38.118961071887199</v>
      </c>
      <c r="BS9" s="17">
        <v>3.8858418073490997E-2</v>
      </c>
      <c r="BT9" s="17">
        <v>0</v>
      </c>
      <c r="BU9" s="17">
        <v>1.15408162612918</v>
      </c>
      <c r="BV9" s="17">
        <v>0.31578448717736701</v>
      </c>
      <c r="BW9" s="17">
        <v>13.1009336574127</v>
      </c>
      <c r="BX9" s="17">
        <v>0.86780317134873197</v>
      </c>
      <c r="BY9" s="17">
        <v>0.16873977413647701</v>
      </c>
      <c r="BZ9" s="17">
        <v>18.715620187723498</v>
      </c>
      <c r="CA9" s="17">
        <v>1.10485105291467</v>
      </c>
      <c r="CB9" s="17">
        <v>7.2317181170323498E-3</v>
      </c>
      <c r="CC9" s="17">
        <v>0.79336425315674297</v>
      </c>
      <c r="CD9" s="17">
        <v>4.8210894139563497E-4</v>
      </c>
      <c r="CE9" s="17">
        <v>10.843290398320001</v>
      </c>
      <c r="CF9" s="17">
        <v>11.954298588319199</v>
      </c>
      <c r="CG9" s="17">
        <v>0.107734015515027</v>
      </c>
      <c r="CH9" s="17">
        <v>0</v>
      </c>
      <c r="CI9" s="17">
        <v>0</v>
      </c>
      <c r="CJ9" s="17">
        <v>1.08129099695277</v>
      </c>
      <c r="CK9" s="17">
        <v>0.71687483893926796</v>
      </c>
      <c r="CL9" s="17">
        <v>0.186026148342399</v>
      </c>
      <c r="CM9" s="17">
        <v>77.983459272364499</v>
      </c>
      <c r="CN9" s="17">
        <v>0.27857141994907297</v>
      </c>
      <c r="CO9" s="17">
        <v>0.490478063628146</v>
      </c>
      <c r="CQ9" s="26">
        <f t="shared" si="0"/>
        <v>1.0767701040510391</v>
      </c>
      <c r="CR9" s="40">
        <f t="shared" si="1"/>
        <v>-2.6418790826868798E-7</v>
      </c>
      <c r="CS9" s="40">
        <f t="shared" si="2"/>
        <v>-3.0798642521499369E-7</v>
      </c>
      <c r="CT9" s="40">
        <f t="shared" si="3"/>
        <v>-7.9952289059222294E-7</v>
      </c>
      <c r="CU9" s="40">
        <f t="shared" si="4"/>
        <v>-2.3987914721008517E-7</v>
      </c>
      <c r="CV9" s="40">
        <f t="shared" si="5"/>
        <v>-2.4435596566304979E-7</v>
      </c>
      <c r="CW9" s="40">
        <f t="shared" si="6"/>
        <v>-2.7299461788140443E-6</v>
      </c>
      <c r="CX9" s="40">
        <f t="shared" si="7"/>
        <v>-2.5297198530782598E-7</v>
      </c>
      <c r="CY9" s="40">
        <f t="shared" si="8"/>
        <v>-4.9418009525079361E-7</v>
      </c>
      <c r="CZ9" s="40">
        <f t="shared" si="9"/>
        <v>-1.5900128280964885E-6</v>
      </c>
      <c r="DA9" s="40">
        <f t="shared" si="10"/>
        <v>-2.2446488354388036E-6</v>
      </c>
      <c r="DB9" s="40">
        <f t="shared" si="11"/>
        <v>-1.6676295186846423E-7</v>
      </c>
      <c r="DC9" s="40">
        <f t="shared" si="12"/>
        <v>-2.2467059401506577E-7</v>
      </c>
      <c r="DD9" s="40">
        <f t="shared" si="13"/>
        <v>-5.6719456912241585E-6</v>
      </c>
      <c r="DE9" s="40">
        <f t="shared" si="14"/>
        <v>1.4386628775185091E-7</v>
      </c>
      <c r="DF9" s="40">
        <f t="shared" si="15"/>
        <v>9.5500911832737908E-7</v>
      </c>
      <c r="DG9" s="40">
        <f t="shared" si="16"/>
        <v>1.4401235449586634E-7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3" x14ac:dyDescent="0.3">
      <c r="A10" s="17" t="s">
        <v>177</v>
      </c>
      <c r="R10" s="32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CQ10" s="26" t="e">
        <f t="shared" si="0"/>
        <v>#DIV/0!</v>
      </c>
      <c r="CR10" s="40">
        <f t="shared" si="1"/>
        <v>0</v>
      </c>
      <c r="CS10" s="40">
        <f t="shared" si="2"/>
        <v>0</v>
      </c>
      <c r="CT10" s="40">
        <f t="shared" si="3"/>
        <v>0</v>
      </c>
      <c r="CU10" s="40">
        <f t="shared" si="4"/>
        <v>0</v>
      </c>
      <c r="CV10" s="40">
        <f t="shared" si="5"/>
        <v>0</v>
      </c>
      <c r="CW10" s="40">
        <f t="shared" si="6"/>
        <v>0</v>
      </c>
      <c r="CX10" s="40">
        <f t="shared" si="7"/>
        <v>0</v>
      </c>
      <c r="CY10" s="40">
        <f t="shared" si="8"/>
        <v>0</v>
      </c>
      <c r="CZ10" s="40">
        <f t="shared" si="9"/>
        <v>0</v>
      </c>
      <c r="DA10" s="40">
        <f t="shared" si="10"/>
        <v>0</v>
      </c>
      <c r="DB10" s="40">
        <f t="shared" si="11"/>
        <v>0</v>
      </c>
      <c r="DC10" s="40">
        <f t="shared" si="12"/>
        <v>0</v>
      </c>
      <c r="DD10" s="40">
        <f t="shared" si="13"/>
        <v>0</v>
      </c>
      <c r="DE10" s="40">
        <f t="shared" si="14"/>
        <v>0</v>
      </c>
      <c r="DF10" s="40">
        <f t="shared" si="15"/>
        <v>0</v>
      </c>
      <c r="DG10" s="40">
        <f t="shared" si="16"/>
        <v>0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3" x14ac:dyDescent="0.3">
      <c r="A11" s="17" t="s">
        <v>178</v>
      </c>
      <c r="B11" s="15">
        <v>93343.233254000006</v>
      </c>
      <c r="C11" s="15">
        <v>28282.776600000001</v>
      </c>
      <c r="D11" s="15">
        <v>4651.0574749999996</v>
      </c>
      <c r="E11" s="15">
        <v>10172.108661</v>
      </c>
      <c r="F11" s="15">
        <v>4767.6832800000002</v>
      </c>
      <c r="G11" s="15">
        <v>2377.040043</v>
      </c>
      <c r="H11" s="15">
        <v>13833.302147</v>
      </c>
      <c r="I11" s="17">
        <v>688.38748099999998</v>
      </c>
      <c r="J11" s="17">
        <v>422.62364000000002</v>
      </c>
      <c r="K11" s="17">
        <v>32.604641999999998</v>
      </c>
      <c r="L11" s="17">
        <v>899.99647800000002</v>
      </c>
      <c r="M11" s="17">
        <v>403.25366100000002</v>
      </c>
      <c r="N11" s="17">
        <v>14.996305</v>
      </c>
      <c r="O11" s="17">
        <v>578.93961899999999</v>
      </c>
      <c r="P11" s="17">
        <v>76.914823999999996</v>
      </c>
      <c r="Q11" s="17">
        <v>3.5719889999999999</v>
      </c>
      <c r="R11" s="32"/>
      <c r="S11" s="17" t="s">
        <v>178</v>
      </c>
      <c r="T11" s="17">
        <v>228.30536043563299</v>
      </c>
      <c r="U11" s="17">
        <v>95.200268410927194</v>
      </c>
      <c r="V11" s="17">
        <v>688.325469580667</v>
      </c>
      <c r="W11" s="17">
        <v>688.325469580667</v>
      </c>
      <c r="X11" s="17">
        <v>77.890520239818699</v>
      </c>
      <c r="Y11" s="17">
        <v>36.664964001272203</v>
      </c>
      <c r="Z11" s="17">
        <v>422.55533982053299</v>
      </c>
      <c r="AA11" s="17">
        <v>32.600774538740197</v>
      </c>
      <c r="AB11" s="17">
        <v>3420.3294606890299</v>
      </c>
      <c r="AC11" s="17">
        <v>93326.9585612636</v>
      </c>
      <c r="AD11" s="17">
        <v>2487.3533991336099</v>
      </c>
      <c r="AE11" s="17">
        <v>1260.8737382213501</v>
      </c>
      <c r="AF11" s="17">
        <v>367.64571541806299</v>
      </c>
      <c r="AG11" s="17">
        <v>578.84001020959101</v>
      </c>
      <c r="AH11" s="17">
        <v>16.367097169218098</v>
      </c>
      <c r="AI11" s="17">
        <v>25.816735264086098</v>
      </c>
      <c r="AJ11" s="17">
        <v>899.88593309980797</v>
      </c>
      <c r="AK11" s="17">
        <v>899.88593309980797</v>
      </c>
      <c r="AL11" s="17">
        <v>210.41104930697</v>
      </c>
      <c r="AM11" s="17">
        <v>38.371283691679103</v>
      </c>
      <c r="AN11" s="17">
        <v>76.8999619567536</v>
      </c>
      <c r="AO11" s="17">
        <v>27058092.069628</v>
      </c>
      <c r="AP11" s="17">
        <v>0</v>
      </c>
      <c r="AQ11" s="17">
        <v>252.15087143264401</v>
      </c>
      <c r="AR11" s="17">
        <v>242.33747929745201</v>
      </c>
      <c r="AS11" s="17">
        <v>21.1335680417919</v>
      </c>
      <c r="AT11" s="17">
        <v>103.488277480779</v>
      </c>
      <c r="AU11" s="17">
        <v>19.3247121457233</v>
      </c>
      <c r="AV11" s="17">
        <v>0</v>
      </c>
      <c r="AW11" s="17">
        <v>88.953081559197699</v>
      </c>
      <c r="AX11" s="17">
        <v>0</v>
      </c>
      <c r="AY11" s="17">
        <v>28277.492750839101</v>
      </c>
      <c r="AZ11" s="17">
        <v>0</v>
      </c>
      <c r="BA11" s="17">
        <v>15202.198401097899</v>
      </c>
      <c r="BB11" s="17">
        <v>4185.2495248708901</v>
      </c>
      <c r="BC11" s="17">
        <v>465.02820096011197</v>
      </c>
      <c r="BD11" s="17">
        <v>4650.2777258309998</v>
      </c>
      <c r="BE11" s="17">
        <v>1.1730074536466E-2</v>
      </c>
      <c r="BF11" s="17">
        <v>398.951054800674</v>
      </c>
      <c r="BG11" s="17">
        <v>2.23223578279518</v>
      </c>
      <c r="BH11" s="17">
        <v>1.1802227627220401</v>
      </c>
      <c r="BI11" s="17">
        <v>5046.9067194794898</v>
      </c>
      <c r="BJ11" s="17">
        <v>15.473287162155399</v>
      </c>
      <c r="BK11" s="17">
        <v>465.17411255697499</v>
      </c>
      <c r="BL11" s="17">
        <v>631.02848999928301</v>
      </c>
      <c r="BM11" s="17">
        <v>0.751403298334959</v>
      </c>
      <c r="BN11" s="17">
        <v>0</v>
      </c>
      <c r="BO11" s="17">
        <v>382.096554175829</v>
      </c>
      <c r="BP11" s="17">
        <v>10170.4686552559</v>
      </c>
      <c r="BQ11" s="17">
        <v>4767.0346554654197</v>
      </c>
      <c r="BR11" s="17">
        <v>5403.4339997905499</v>
      </c>
      <c r="BS11" s="17">
        <v>5.39219642520544</v>
      </c>
      <c r="BT11" s="17">
        <v>0.12748450646780901</v>
      </c>
      <c r="BU11" s="17">
        <v>580.09579724091498</v>
      </c>
      <c r="BV11" s="17">
        <v>12.4306687257835</v>
      </c>
      <c r="BW11" s="17">
        <v>1027.8289446915401</v>
      </c>
      <c r="BX11" s="17">
        <v>60.179655957715298</v>
      </c>
      <c r="BY11" s="17">
        <v>12.496417628157401</v>
      </c>
      <c r="BZ11" s="17">
        <v>1468.32716226569</v>
      </c>
      <c r="CA11" s="17">
        <v>905.82150153613497</v>
      </c>
      <c r="CB11" s="17">
        <v>16.929954143311399</v>
      </c>
      <c r="CC11" s="17">
        <v>87.453474142539804</v>
      </c>
      <c r="CD11" s="17">
        <v>6.8829782789618404E-2</v>
      </c>
      <c r="CE11" s="17">
        <v>2376.6343527108502</v>
      </c>
      <c r="CF11" s="17">
        <v>780.82181214477396</v>
      </c>
      <c r="CG11" s="17">
        <v>3.57118769664842</v>
      </c>
      <c r="CH11" s="17">
        <v>0</v>
      </c>
      <c r="CI11" s="17">
        <v>7.7793479283184697</v>
      </c>
      <c r="CJ11" s="17">
        <v>919.882305084986</v>
      </c>
      <c r="CK11" s="17">
        <v>403.18511788240198</v>
      </c>
      <c r="CL11" s="17">
        <v>22.6578225209213</v>
      </c>
      <c r="CM11" s="17">
        <v>13831.279961198599</v>
      </c>
      <c r="CN11" s="17">
        <v>14.994070630686601</v>
      </c>
      <c r="CO11" s="17">
        <v>49.010538777267598</v>
      </c>
      <c r="CQ11" s="26">
        <f t="shared" si="0"/>
        <v>1.0991172504457425</v>
      </c>
      <c r="CR11" s="40">
        <f t="shared" si="1"/>
        <v>-1.7435321414376422E-4</v>
      </c>
      <c r="CS11" s="40">
        <f t="shared" si="2"/>
        <v>-1.8682215100832746E-4</v>
      </c>
      <c r="CT11" s="40">
        <f t="shared" si="3"/>
        <v>-1.6764986740995766E-4</v>
      </c>
      <c r="CU11" s="40">
        <f t="shared" si="4"/>
        <v>-1.6122573979064604E-4</v>
      </c>
      <c r="CV11" s="40">
        <f t="shared" si="5"/>
        <v>-1.3604606188950729E-4</v>
      </c>
      <c r="CW11" s="40">
        <f t="shared" si="6"/>
        <v>-1.7067036390256907E-4</v>
      </c>
      <c r="CX11" s="40">
        <f t="shared" si="7"/>
        <v>-1.4618243568399264E-4</v>
      </c>
      <c r="CY11" s="40">
        <f t="shared" si="8"/>
        <v>-9.0082142753225767E-5</v>
      </c>
      <c r="CZ11" s="40">
        <f t="shared" si="9"/>
        <v>-1.6160993612905888E-4</v>
      </c>
      <c r="DA11" s="40">
        <f t="shared" si="10"/>
        <v>-1.1861689080350983E-4</v>
      </c>
      <c r="DB11" s="40">
        <f t="shared" si="11"/>
        <v>-1.2282814754754331E-4</v>
      </c>
      <c r="DC11" s="40">
        <f t="shared" si="12"/>
        <v>-1.6997518987940389E-4</v>
      </c>
      <c r="DD11" s="40">
        <f t="shared" si="13"/>
        <v>-1.4899465657700634E-4</v>
      </c>
      <c r="DE11" s="40">
        <f t="shared" si="14"/>
        <v>-1.7205385007340303E-4</v>
      </c>
      <c r="DF11" s="40">
        <f t="shared" si="15"/>
        <v>-1.9322729317297442E-4</v>
      </c>
      <c r="DG11" s="40">
        <f t="shared" si="16"/>
        <v>-2.2432973662010362E-4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</row>
    <row r="12" spans="1:123" x14ac:dyDescent="0.3">
      <c r="A12" s="17" t="s">
        <v>179</v>
      </c>
      <c r="B12" s="15">
        <v>33895.233644</v>
      </c>
      <c r="C12" s="15">
        <v>7736.5839649999998</v>
      </c>
      <c r="D12" s="15">
        <v>1385.1152529999999</v>
      </c>
      <c r="E12" s="15">
        <v>5355.7168959999999</v>
      </c>
      <c r="F12" s="15">
        <v>3319.9386209999998</v>
      </c>
      <c r="G12" s="15">
        <v>604.69508599999995</v>
      </c>
      <c r="H12" s="15">
        <v>4662.0371059999998</v>
      </c>
      <c r="I12" s="17">
        <v>385.197497</v>
      </c>
      <c r="J12" s="17">
        <v>57.698382000000002</v>
      </c>
      <c r="K12" s="17">
        <v>40.419784999999997</v>
      </c>
      <c r="L12" s="17">
        <v>263.34210899999999</v>
      </c>
      <c r="M12" s="17">
        <v>42.627459000000002</v>
      </c>
      <c r="N12" s="17">
        <v>16.443508000000001</v>
      </c>
      <c r="O12" s="17">
        <v>7.107952</v>
      </c>
      <c r="P12" s="17">
        <v>43.451062999999998</v>
      </c>
      <c r="Q12" s="17">
        <v>6.3251749999999998</v>
      </c>
      <c r="R12" s="32"/>
      <c r="S12" s="17" t="s">
        <v>179</v>
      </c>
      <c r="T12" s="17">
        <v>5.1260147835336696</v>
      </c>
      <c r="U12" s="17">
        <v>145.28303580187401</v>
      </c>
      <c r="V12" s="17">
        <v>384.98933069970298</v>
      </c>
      <c r="W12" s="17">
        <v>384.98933069970298</v>
      </c>
      <c r="X12" s="17">
        <v>96.439452045834003</v>
      </c>
      <c r="Y12" s="17">
        <v>1.19650539736803</v>
      </c>
      <c r="Z12" s="17">
        <v>57.667106560487703</v>
      </c>
      <c r="AA12" s="17">
        <v>40.397539667268099</v>
      </c>
      <c r="AB12" s="17">
        <v>959.87592965048998</v>
      </c>
      <c r="AC12" s="17">
        <v>33876.147581364297</v>
      </c>
      <c r="AD12" s="17">
        <v>263.94827176799799</v>
      </c>
      <c r="AE12" s="17">
        <v>208.169747880871</v>
      </c>
      <c r="AF12" s="17">
        <v>39.838503296031597</v>
      </c>
      <c r="AG12" s="17">
        <v>7.1043126498431901</v>
      </c>
      <c r="AH12" s="17">
        <v>0.36748022562057298</v>
      </c>
      <c r="AI12" s="17">
        <v>0.57965052436933995</v>
      </c>
      <c r="AJ12" s="17">
        <v>263.200049997907</v>
      </c>
      <c r="AK12" s="17">
        <v>263.200049997907</v>
      </c>
      <c r="AL12" s="17">
        <v>543.912784313624</v>
      </c>
      <c r="AM12" s="17">
        <v>0.86152644589581995</v>
      </c>
      <c r="AN12" s="17">
        <v>43.426948234643397</v>
      </c>
      <c r="AO12" s="17">
        <v>8493862.8480896391</v>
      </c>
      <c r="AP12" s="17">
        <v>0</v>
      </c>
      <c r="AQ12" s="17">
        <v>23.415662687364701</v>
      </c>
      <c r="AR12" s="17">
        <v>18.197528906737599</v>
      </c>
      <c r="AS12" s="17">
        <v>0.47450042829191302</v>
      </c>
      <c r="AT12" s="17">
        <v>22.101999003078198</v>
      </c>
      <c r="AU12" s="17">
        <v>21.550034328550399</v>
      </c>
      <c r="AV12" s="17">
        <v>0</v>
      </c>
      <c r="AW12" s="17">
        <v>226.79784554868101</v>
      </c>
      <c r="AX12" s="17">
        <v>0</v>
      </c>
      <c r="AY12" s="17">
        <v>7732.6215073882404</v>
      </c>
      <c r="AZ12" s="17">
        <v>0</v>
      </c>
      <c r="BA12" s="17">
        <v>5013.5176369759101</v>
      </c>
      <c r="BB12" s="17">
        <v>1245.9410862613399</v>
      </c>
      <c r="BC12" s="17">
        <v>138.437871007567</v>
      </c>
      <c r="BD12" s="17">
        <v>1384.37895726891</v>
      </c>
      <c r="BE12" s="17">
        <v>0</v>
      </c>
      <c r="BF12" s="17">
        <v>132.07109561451</v>
      </c>
      <c r="BG12" s="17">
        <v>5.0119928989318503E-2</v>
      </c>
      <c r="BH12" s="17">
        <v>0.99941483997200098</v>
      </c>
      <c r="BI12" s="17">
        <v>2289.59860041105</v>
      </c>
      <c r="BJ12" s="17">
        <v>1.4176246319107999</v>
      </c>
      <c r="BK12" s="17">
        <v>297.103811372542</v>
      </c>
      <c r="BL12" s="17">
        <v>358.49460154213301</v>
      </c>
      <c r="BM12" s="17">
        <v>0.34117632247005802</v>
      </c>
      <c r="BN12" s="17">
        <v>0</v>
      </c>
      <c r="BO12" s="17">
        <v>231.147495869089</v>
      </c>
      <c r="BP12" s="17">
        <v>5352.6380761994496</v>
      </c>
      <c r="BQ12" s="17">
        <v>3318.0032957522399</v>
      </c>
      <c r="BR12" s="17">
        <v>2034.6347804472</v>
      </c>
      <c r="BS12" s="17">
        <v>2.6810484430408299</v>
      </c>
      <c r="BT12" s="17">
        <v>2.86233458445631E-3</v>
      </c>
      <c r="BU12" s="17">
        <v>89.425547236781895</v>
      </c>
      <c r="BV12" s="17">
        <v>21.4671934809327</v>
      </c>
      <c r="BW12" s="17">
        <v>901.42150267034799</v>
      </c>
      <c r="BX12" s="17">
        <v>59.025173288799898</v>
      </c>
      <c r="BY12" s="17">
        <v>11.5773591296152</v>
      </c>
      <c r="BZ12" s="17">
        <v>1287.7451281712099</v>
      </c>
      <c r="CA12" s="17">
        <v>65.237710184721294</v>
      </c>
      <c r="CB12" s="17">
        <v>0.86657703268903197</v>
      </c>
      <c r="CC12" s="17">
        <v>54.252803430391801</v>
      </c>
      <c r="CD12" s="17">
        <v>3.3975955731190402E-2</v>
      </c>
      <c r="CE12" s="17">
        <v>604.38441718502804</v>
      </c>
      <c r="CF12" s="17">
        <v>713.73876445445796</v>
      </c>
      <c r="CG12" s="17">
        <v>6.3216666863484301</v>
      </c>
      <c r="CH12" s="17">
        <v>0</v>
      </c>
      <c r="CI12" s="17">
        <v>0.174669142174528</v>
      </c>
      <c r="CJ12" s="17">
        <v>64.578264279362102</v>
      </c>
      <c r="CK12" s="17">
        <v>42.6042643952321</v>
      </c>
      <c r="CL12" s="17">
        <v>11.3475012077977</v>
      </c>
      <c r="CM12" s="17">
        <v>4659.4941220368501</v>
      </c>
      <c r="CN12" s="17">
        <v>16.434456428850702</v>
      </c>
      <c r="CO12" s="17">
        <v>29.593614831827001</v>
      </c>
      <c r="CQ12" s="26">
        <f t="shared" si="0"/>
        <v>1.0759789594464177</v>
      </c>
      <c r="CR12" s="40">
        <f t="shared" si="1"/>
        <v>-5.6308986791955883E-4</v>
      </c>
      <c r="CS12" s="40">
        <f t="shared" si="2"/>
        <v>-5.1217147382946022E-4</v>
      </c>
      <c r="CT12" s="40">
        <f t="shared" si="3"/>
        <v>-5.3157723120529914E-4</v>
      </c>
      <c r="CU12" s="40">
        <f t="shared" si="4"/>
        <v>-5.7486604694316978E-4</v>
      </c>
      <c r="CV12" s="40">
        <f t="shared" si="5"/>
        <v>-5.8294006868626382E-4</v>
      </c>
      <c r="CW12" s="40">
        <f t="shared" si="6"/>
        <v>-5.1376110400854955E-4</v>
      </c>
      <c r="CX12" s="40">
        <f t="shared" si="7"/>
        <v>-5.4546626406660548E-4</v>
      </c>
      <c r="CY12" s="40">
        <f t="shared" si="8"/>
        <v>-5.4041446769064307E-4</v>
      </c>
      <c r="CZ12" s="40">
        <f t="shared" si="9"/>
        <v>-5.4205054679521835E-4</v>
      </c>
      <c r="DA12" s="40">
        <f t="shared" si="10"/>
        <v>-5.5035752248308025E-4</v>
      </c>
      <c r="DB12" s="40">
        <f t="shared" si="11"/>
        <v>-5.3944658768185138E-4</v>
      </c>
      <c r="DC12" s="40">
        <f t="shared" si="12"/>
        <v>-5.4412356054114538E-4</v>
      </c>
      <c r="DD12" s="40">
        <f t="shared" si="13"/>
        <v>-5.5046472743527561E-4</v>
      </c>
      <c r="DE12" s="40">
        <f t="shared" si="14"/>
        <v>-5.1201107672223158E-4</v>
      </c>
      <c r="DF12" s="40">
        <f t="shared" si="15"/>
        <v>-5.5498677573435407E-4</v>
      </c>
      <c r="DG12" s="40">
        <f t="shared" si="16"/>
        <v>-5.5465874882033655E-4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3" x14ac:dyDescent="0.3">
      <c r="A13" s="17" t="s">
        <v>180</v>
      </c>
      <c r="B13" s="15">
        <v>25214.381963</v>
      </c>
      <c r="C13" s="15">
        <v>3617.9279820000002</v>
      </c>
      <c r="D13" s="15">
        <v>872.20331299999998</v>
      </c>
      <c r="E13" s="15">
        <v>4196.2078090000005</v>
      </c>
      <c r="F13" s="15">
        <v>2919.2400360000001</v>
      </c>
      <c r="G13" s="15">
        <v>223.81159600000001</v>
      </c>
      <c r="H13" s="15">
        <v>3859.9380580000002</v>
      </c>
      <c r="I13" s="17">
        <v>325.62188500000002</v>
      </c>
      <c r="J13" s="17">
        <v>50.409641999999998</v>
      </c>
      <c r="K13" s="17">
        <v>28.327138999999999</v>
      </c>
      <c r="L13" s="17">
        <v>274.36166800000001</v>
      </c>
      <c r="M13" s="17">
        <v>29.613831000000001</v>
      </c>
      <c r="N13" s="17">
        <v>10.19224</v>
      </c>
      <c r="O13" s="17">
        <v>10.090018000000001</v>
      </c>
      <c r="P13" s="17">
        <v>36.941735999999999</v>
      </c>
      <c r="Q13" s="17">
        <v>3.6213669999999998</v>
      </c>
      <c r="R13" s="32"/>
      <c r="S13" s="17" t="s">
        <v>180</v>
      </c>
      <c r="T13" s="17">
        <v>62.9908698203784</v>
      </c>
      <c r="U13" s="17">
        <v>102.39341989514</v>
      </c>
      <c r="V13" s="17">
        <v>325.49904134713199</v>
      </c>
      <c r="W13" s="17">
        <v>325.49904134713199</v>
      </c>
      <c r="X13" s="17">
        <v>70.341377424891206</v>
      </c>
      <c r="Y13" s="17">
        <v>10.2204597672809</v>
      </c>
      <c r="Z13" s="17">
        <v>50.391776031320198</v>
      </c>
      <c r="AA13" s="17">
        <v>28.3141776517548</v>
      </c>
      <c r="AB13" s="17">
        <v>701.73851876364802</v>
      </c>
      <c r="AC13" s="17">
        <v>25206.7080337527</v>
      </c>
      <c r="AD13" s="17">
        <v>190.881057725359</v>
      </c>
      <c r="AE13" s="17">
        <v>122.20791812741599</v>
      </c>
      <c r="AF13" s="17">
        <v>35.098435724393497</v>
      </c>
      <c r="AG13" s="17">
        <v>10.0878187445901</v>
      </c>
      <c r="AH13" s="17">
        <v>4.5158005926200202</v>
      </c>
      <c r="AI13" s="17">
        <v>7.1230334270297702</v>
      </c>
      <c r="AJ13" s="17">
        <v>274.28397199036499</v>
      </c>
      <c r="AK13" s="17">
        <v>274.28397199036499</v>
      </c>
      <c r="AL13" s="17">
        <v>332.71283430290401</v>
      </c>
      <c r="AM13" s="17">
        <v>10.58691105748</v>
      </c>
      <c r="AN13" s="17">
        <v>36.929308702557897</v>
      </c>
      <c r="AO13" s="17">
        <v>6340639.1222429797</v>
      </c>
      <c r="AP13" s="17">
        <v>0</v>
      </c>
      <c r="AQ13" s="17">
        <v>33.072967334099403</v>
      </c>
      <c r="AR13" s="17">
        <v>12.064472701873401</v>
      </c>
      <c r="AS13" s="17">
        <v>5.8308875851165904</v>
      </c>
      <c r="AT13" s="17">
        <v>35.787289953879899</v>
      </c>
      <c r="AU13" s="17">
        <v>18.701574370960699</v>
      </c>
      <c r="AV13" s="17">
        <v>0</v>
      </c>
      <c r="AW13" s="17">
        <v>91.168526422188805</v>
      </c>
      <c r="AX13" s="17">
        <v>0</v>
      </c>
      <c r="AY13" s="17">
        <v>3616.4746308635999</v>
      </c>
      <c r="AZ13" s="17">
        <v>0</v>
      </c>
      <c r="BA13" s="17">
        <v>4086.9923012395402</v>
      </c>
      <c r="BB13" s="17">
        <v>784.65700281640397</v>
      </c>
      <c r="BC13" s="17">
        <v>87.184088797764502</v>
      </c>
      <c r="BD13" s="17">
        <v>871.84109161416904</v>
      </c>
      <c r="BE13" s="17">
        <v>0</v>
      </c>
      <c r="BF13" s="17">
        <v>92.951933859686804</v>
      </c>
      <c r="BG13" s="17">
        <v>0.61588856981596896</v>
      </c>
      <c r="BH13" s="17">
        <v>0.92489455844177304</v>
      </c>
      <c r="BI13" s="17">
        <v>1985.54404185915</v>
      </c>
      <c r="BJ13" s="17">
        <v>4.92837458952694</v>
      </c>
      <c r="BK13" s="17">
        <v>224.34978356123599</v>
      </c>
      <c r="BL13" s="17">
        <v>279.19549639819797</v>
      </c>
      <c r="BM13" s="17">
        <v>0.40707151463042202</v>
      </c>
      <c r="BN13" s="17">
        <v>0</v>
      </c>
      <c r="BO13" s="17">
        <v>175.483220181109</v>
      </c>
      <c r="BP13" s="17">
        <v>4194.5571978341704</v>
      </c>
      <c r="BQ13" s="17">
        <v>2918.5524588889798</v>
      </c>
      <c r="BR13" s="17">
        <v>1276.00473894519</v>
      </c>
      <c r="BS13" s="17">
        <v>2.4351647525036202</v>
      </c>
      <c r="BT13" s="17">
        <v>3.51737341336111E-2</v>
      </c>
      <c r="BU13" s="17">
        <v>192.73903349371901</v>
      </c>
      <c r="BV13" s="17">
        <v>15.851000225973699</v>
      </c>
      <c r="BW13" s="17">
        <v>790.47394092715297</v>
      </c>
      <c r="BX13" s="17">
        <v>43.945954683994898</v>
      </c>
      <c r="BY13" s="17">
        <v>9.7766459211737402</v>
      </c>
      <c r="BZ13" s="17">
        <v>1129.24844050552</v>
      </c>
      <c r="CA13" s="17">
        <v>36.598134086890703</v>
      </c>
      <c r="CB13" s="17">
        <v>4.9707150509543201</v>
      </c>
      <c r="CC13" s="17">
        <v>43.748582758753699</v>
      </c>
      <c r="CD13" s="17">
        <v>3.8966031955995697E-2</v>
      </c>
      <c r="CE13" s="17">
        <v>223.60042415163301</v>
      </c>
      <c r="CF13" s="17">
        <v>629.65959031502496</v>
      </c>
      <c r="CG13" s="17">
        <v>3.6193056590772499</v>
      </c>
      <c r="CH13" s="17">
        <v>0</v>
      </c>
      <c r="CI13" s="17">
        <v>2.1463761796568499</v>
      </c>
      <c r="CJ13" s="17">
        <v>48.217190027844303</v>
      </c>
      <c r="CK13" s="17">
        <v>29.5998639852087</v>
      </c>
      <c r="CL13" s="17">
        <v>11.009243368739501</v>
      </c>
      <c r="CM13" s="17">
        <v>3858.4923985736</v>
      </c>
      <c r="CN13" s="17">
        <v>10.186854902083301</v>
      </c>
      <c r="CO13" s="17">
        <v>25.522810407772301</v>
      </c>
      <c r="CQ13" s="26">
        <f t="shared" si="0"/>
        <v>1.0592199955481088</v>
      </c>
      <c r="CR13" s="40">
        <f t="shared" si="1"/>
        <v>-3.0434730696791355E-4</v>
      </c>
      <c r="CS13" s="40">
        <f t="shared" si="2"/>
        <v>-4.0170814444924323E-4</v>
      </c>
      <c r="CT13" s="40">
        <f t="shared" si="3"/>
        <v>-4.1529466860777117E-4</v>
      </c>
      <c r="CU13" s="40">
        <f t="shared" si="4"/>
        <v>-3.9335782233896845E-4</v>
      </c>
      <c r="CV13" s="40">
        <f t="shared" si="5"/>
        <v>-2.3553291354638914E-4</v>
      </c>
      <c r="CW13" s="40">
        <f t="shared" si="6"/>
        <v>-9.4352505473845841E-4</v>
      </c>
      <c r="CX13" s="40">
        <f t="shared" si="7"/>
        <v>-3.7452917758718028E-4</v>
      </c>
      <c r="CY13" s="40">
        <f t="shared" si="8"/>
        <v>-3.7725858895518546E-4</v>
      </c>
      <c r="CZ13" s="40">
        <f t="shared" si="9"/>
        <v>-3.5441570245231953E-4</v>
      </c>
      <c r="DA13" s="40">
        <f t="shared" si="10"/>
        <v>-4.5755938307778555E-4</v>
      </c>
      <c r="DB13" s="40">
        <f t="shared" si="11"/>
        <v>-2.8318828282899723E-4</v>
      </c>
      <c r="DC13" s="40">
        <f t="shared" si="12"/>
        <v>-4.716382284784964E-4</v>
      </c>
      <c r="DD13" s="40">
        <f t="shared" si="13"/>
        <v>-5.2835273862263511E-4</v>
      </c>
      <c r="DE13" s="40">
        <f t="shared" si="14"/>
        <v>-2.1796347735954509E-4</v>
      </c>
      <c r="DF13" s="40">
        <f t="shared" si="15"/>
        <v>-3.3640263798381874E-4</v>
      </c>
      <c r="DG13" s="40">
        <f t="shared" si="16"/>
        <v>-5.6921624423868092E-4</v>
      </c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</row>
    <row r="14" spans="1:123" x14ac:dyDescent="0.3">
      <c r="A14" s="17" t="s">
        <v>181</v>
      </c>
      <c r="B14" s="15">
        <v>812.29779199999996</v>
      </c>
      <c r="C14" s="15">
        <v>116.75724099999999</v>
      </c>
      <c r="D14" s="15">
        <v>26.830534</v>
      </c>
      <c r="E14" s="15">
        <v>131.83748499999999</v>
      </c>
      <c r="F14" s="15">
        <v>95.917159999999996</v>
      </c>
      <c r="G14" s="15">
        <v>7.0139279999999999</v>
      </c>
      <c r="H14" s="15">
        <v>112.29854899999999</v>
      </c>
      <c r="I14" s="17">
        <v>9.4973960000000002</v>
      </c>
      <c r="J14" s="17">
        <v>1.4521390000000001</v>
      </c>
      <c r="K14" s="17">
        <v>0.86035399999999995</v>
      </c>
      <c r="L14" s="17">
        <v>7.5960910000000004</v>
      </c>
      <c r="M14" s="17">
        <v>0.90717199999999998</v>
      </c>
      <c r="N14" s="17">
        <v>0.32104700000000003</v>
      </c>
      <c r="O14" s="17">
        <v>0.269986</v>
      </c>
      <c r="P14" s="17">
        <v>1.04864</v>
      </c>
      <c r="Q14" s="17">
        <v>0.116149</v>
      </c>
      <c r="R14" s="32"/>
      <c r="S14" s="17" t="s">
        <v>181</v>
      </c>
      <c r="T14" s="17">
        <v>1.4786593199843401</v>
      </c>
      <c r="U14" s="17">
        <v>3.0612262047101702</v>
      </c>
      <c r="V14" s="17">
        <v>9.4759519838416608</v>
      </c>
      <c r="W14" s="17">
        <v>9.4759519838416608</v>
      </c>
      <c r="X14" s="17">
        <v>2.1173747302369401</v>
      </c>
      <c r="Y14" s="17">
        <v>0.240882757137166</v>
      </c>
      <c r="Z14" s="17">
        <v>1.4489208631620001</v>
      </c>
      <c r="AA14" s="17">
        <v>0.85806629517507504</v>
      </c>
      <c r="AB14" s="17">
        <v>20.956551672547398</v>
      </c>
      <c r="AC14" s="17">
        <v>809.72705192435899</v>
      </c>
      <c r="AD14" s="17">
        <v>5.6631587149489899</v>
      </c>
      <c r="AE14" s="17">
        <v>3.6558996162205002</v>
      </c>
      <c r="AF14" s="17">
        <v>1.0245350629408501</v>
      </c>
      <c r="AG14" s="17">
        <v>0.26960847418608103</v>
      </c>
      <c r="AH14" s="17">
        <v>0.106005588009501</v>
      </c>
      <c r="AI14" s="17">
        <v>0.16720562343954101</v>
      </c>
      <c r="AJ14" s="17">
        <v>7.5816219119936896</v>
      </c>
      <c r="AK14" s="17">
        <v>7.5816219119936896</v>
      </c>
      <c r="AL14" s="17">
        <v>10.191441404630799</v>
      </c>
      <c r="AM14" s="17">
        <v>0.24851612504175</v>
      </c>
      <c r="AN14" s="17">
        <v>1.04619320647662</v>
      </c>
      <c r="AO14" s="17">
        <v>190447.04222402201</v>
      </c>
      <c r="AP14" s="17">
        <v>0</v>
      </c>
      <c r="AQ14" s="17">
        <v>0.85336824648004495</v>
      </c>
      <c r="AR14" s="17">
        <v>0.35588479519734101</v>
      </c>
      <c r="AS14" s="17">
        <v>0.136876341909312</v>
      </c>
      <c r="AT14" s="17">
        <v>0.91144222224246396</v>
      </c>
      <c r="AU14" s="17">
        <v>0.55297498543957302</v>
      </c>
      <c r="AV14" s="17">
        <v>0</v>
      </c>
      <c r="AW14" s="17">
        <v>2.7533990642484101</v>
      </c>
      <c r="AX14" s="17">
        <v>0</v>
      </c>
      <c r="AY14" s="17">
        <v>116.580483528717</v>
      </c>
      <c r="AZ14" s="17">
        <v>0</v>
      </c>
      <c r="BA14" s="17">
        <v>118.847446441464</v>
      </c>
      <c r="BB14" s="17">
        <v>24.092622519111298</v>
      </c>
      <c r="BC14" s="17">
        <v>2.6769708074979102</v>
      </c>
      <c r="BD14" s="17">
        <v>26.769593326609201</v>
      </c>
      <c r="BE14" s="17">
        <v>0</v>
      </c>
      <c r="BF14" s="17">
        <v>2.6933585554214399</v>
      </c>
      <c r="BG14" s="17">
        <v>1.44575764976272E-2</v>
      </c>
      <c r="BH14" s="17">
        <v>2.9834580267530799E-2</v>
      </c>
      <c r="BI14" s="17">
        <v>58.1965891697944</v>
      </c>
      <c r="BJ14" s="17">
        <v>0.124625370459167</v>
      </c>
      <c r="BK14" s="17">
        <v>7.7175826319879599</v>
      </c>
      <c r="BL14" s="17">
        <v>9.5054547859587597</v>
      </c>
      <c r="BM14" s="17">
        <v>1.22635370955207E-2</v>
      </c>
      <c r="BN14" s="17">
        <v>0</v>
      </c>
      <c r="BO14" s="17">
        <v>6.0256601354740198</v>
      </c>
      <c r="BP14" s="17">
        <v>131.390873481814</v>
      </c>
      <c r="BQ14" s="17">
        <v>95.589238975071197</v>
      </c>
      <c r="BR14" s="17">
        <v>35.801634506743298</v>
      </c>
      <c r="BS14" s="17">
        <v>7.8988747499131901E-2</v>
      </c>
      <c r="BT14" s="17">
        <v>8.2567943693954299E-4</v>
      </c>
      <c r="BU14" s="17">
        <v>5.1725987312400399</v>
      </c>
      <c r="BV14" s="17">
        <v>0.54945358884902096</v>
      </c>
      <c r="BW14" s="17">
        <v>25.914070228233399</v>
      </c>
      <c r="BX14" s="17">
        <v>1.5190108412286301</v>
      </c>
      <c r="BY14" s="17">
        <v>0.324273287146502</v>
      </c>
      <c r="BZ14" s="17">
        <v>37.020099759144998</v>
      </c>
      <c r="CA14" s="17">
        <v>1.08765299316897</v>
      </c>
      <c r="CB14" s="17">
        <v>0.120745462281673</v>
      </c>
      <c r="CC14" s="17">
        <v>1.47256612488081</v>
      </c>
      <c r="CD14" s="17">
        <v>1.1854838869690301E-3</v>
      </c>
      <c r="CE14" s="17">
        <v>7.0027224171475497</v>
      </c>
      <c r="CF14" s="17">
        <v>18.449121305683601</v>
      </c>
      <c r="CG14" s="17">
        <v>0.11578850720084601</v>
      </c>
      <c r="CH14" s="17">
        <v>0</v>
      </c>
      <c r="CI14" s="17">
        <v>5.0384196828210298E-2</v>
      </c>
      <c r="CJ14" s="17">
        <v>1.3852761750981299</v>
      </c>
      <c r="CK14" s="17">
        <v>0.90476628244964397</v>
      </c>
      <c r="CL14" s="17">
        <v>0.30025202000694401</v>
      </c>
      <c r="CM14" s="17">
        <v>112.037763962146</v>
      </c>
      <c r="CN14" s="17">
        <v>0.32011492072124198</v>
      </c>
      <c r="CO14" s="17">
        <v>0.71370561530338295</v>
      </c>
      <c r="CQ14" s="26">
        <f t="shared" si="0"/>
        <v>1.0607802426476378</v>
      </c>
      <c r="CR14" s="40">
        <f t="shared" si="1"/>
        <v>-3.1647754074419173E-3</v>
      </c>
      <c r="CS14" s="40">
        <f t="shared" si="2"/>
        <v>-1.5138887298903963E-3</v>
      </c>
      <c r="CT14" s="40">
        <f t="shared" si="3"/>
        <v>-2.2713179465902377E-3</v>
      </c>
      <c r="CU14" s="40">
        <f t="shared" si="4"/>
        <v>-3.3875913074797289E-3</v>
      </c>
      <c r="CV14" s="40">
        <f t="shared" si="5"/>
        <v>-3.4187941441218496E-3</v>
      </c>
      <c r="CW14" s="40">
        <f t="shared" si="6"/>
        <v>-1.5976187455089663E-3</v>
      </c>
      <c r="CX14" s="40">
        <f t="shared" si="7"/>
        <v>-2.3222476174112653E-3</v>
      </c>
      <c r="CY14" s="40">
        <f t="shared" si="8"/>
        <v>-2.2578837565938445E-3</v>
      </c>
      <c r="CZ14" s="40">
        <f t="shared" si="9"/>
        <v>-2.2161355338572858E-3</v>
      </c>
      <c r="DA14" s="40">
        <f t="shared" si="10"/>
        <v>-2.6590273595809492E-3</v>
      </c>
      <c r="DB14" s="40">
        <f t="shared" si="11"/>
        <v>-1.9048070917411005E-3</v>
      </c>
      <c r="DC14" s="40">
        <f t="shared" si="12"/>
        <v>-2.6518869082776059E-3</v>
      </c>
      <c r="DD14" s="40">
        <f t="shared" si="13"/>
        <v>-2.9032486793461603E-3</v>
      </c>
      <c r="DE14" s="40">
        <f t="shared" si="14"/>
        <v>-1.3983162605430556E-3</v>
      </c>
      <c r="DF14" s="40">
        <f t="shared" si="15"/>
        <v>-2.3333017273612145E-3</v>
      </c>
      <c r="DG14" s="40">
        <f t="shared" si="16"/>
        <v>-3.1037098825990486E-3</v>
      </c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</row>
    <row r="15" spans="1:123" x14ac:dyDescent="0.3">
      <c r="A15" s="17" t="s">
        <v>182</v>
      </c>
      <c r="B15" s="15">
        <v>572.29231000000004</v>
      </c>
      <c r="C15" s="15">
        <v>62.167558</v>
      </c>
      <c r="D15" s="15">
        <v>16.376808</v>
      </c>
      <c r="E15" s="15">
        <v>95.996499</v>
      </c>
      <c r="F15" s="15">
        <v>69.998743000000005</v>
      </c>
      <c r="G15" s="15">
        <v>3.63287</v>
      </c>
      <c r="H15" s="15">
        <v>69.947123000000005</v>
      </c>
      <c r="I15" s="17">
        <v>5.8116000000000003</v>
      </c>
      <c r="J15" s="17">
        <v>0.88820100000000002</v>
      </c>
      <c r="K15" s="17">
        <v>0.55924499999999999</v>
      </c>
      <c r="L15" s="17">
        <v>4.4635829999999999</v>
      </c>
      <c r="M15" s="17">
        <v>0.58515600000000001</v>
      </c>
      <c r="N15" s="17">
        <v>0.215172</v>
      </c>
      <c r="O15" s="17">
        <v>0.14274600000000001</v>
      </c>
      <c r="P15" s="17">
        <v>0.66875200000000001</v>
      </c>
      <c r="Q15" s="17">
        <v>8.0280000000000004E-2</v>
      </c>
      <c r="R15" s="32"/>
      <c r="S15" s="17" t="s">
        <v>182</v>
      </c>
      <c r="T15" s="17">
        <v>0.59146637583293304</v>
      </c>
      <c r="U15" s="17">
        <v>2.0150103428187198</v>
      </c>
      <c r="V15" s="17">
        <v>5.8084431488768002</v>
      </c>
      <c r="W15" s="17">
        <v>5.8084431488768002</v>
      </c>
      <c r="X15" s="17">
        <v>1.37214595495957</v>
      </c>
      <c r="Y15" s="17">
        <v>9.8418498506037899E-2</v>
      </c>
      <c r="Z15" s="17">
        <v>0.88773787536658999</v>
      </c>
      <c r="AA15" s="17">
        <v>0.55891162510623504</v>
      </c>
      <c r="AB15" s="17">
        <v>13.6013063877158</v>
      </c>
      <c r="AC15" s="17">
        <v>571.92498420939398</v>
      </c>
      <c r="AD15" s="17">
        <v>3.69859328839431</v>
      </c>
      <c r="AE15" s="17">
        <v>2.5981226534466502</v>
      </c>
      <c r="AF15" s="17">
        <v>0.62446641290034499</v>
      </c>
      <c r="AG15" s="17">
        <v>0.14269306949685001</v>
      </c>
      <c r="AH15" s="17">
        <v>4.2402519581342203E-2</v>
      </c>
      <c r="AI15" s="17">
        <v>6.6881843504908001E-2</v>
      </c>
      <c r="AJ15" s="17">
        <v>4.4615537366182201</v>
      </c>
      <c r="AK15" s="17">
        <v>4.4615537366182201</v>
      </c>
      <c r="AL15" s="17">
        <v>7.05469209299536</v>
      </c>
      <c r="AM15" s="17">
        <v>9.94062381895644E-2</v>
      </c>
      <c r="AN15" s="17">
        <v>0.66840066139486398</v>
      </c>
      <c r="AO15" s="17">
        <v>124052.61446783099</v>
      </c>
      <c r="AP15" s="17">
        <v>0</v>
      </c>
      <c r="AQ15" s="17">
        <v>0.45982629445372197</v>
      </c>
      <c r="AR15" s="17">
        <v>0.241219124925345</v>
      </c>
      <c r="AS15" s="17">
        <v>5.4750382239565201E-2</v>
      </c>
      <c r="AT15" s="17">
        <v>0.47428648022592901</v>
      </c>
      <c r="AU15" s="17">
        <v>0.33770561111129399</v>
      </c>
      <c r="AV15" s="17">
        <v>0</v>
      </c>
      <c r="AW15" s="17">
        <v>2.34521191395558</v>
      </c>
      <c r="AX15" s="17">
        <v>0</v>
      </c>
      <c r="AY15" s="17">
        <v>62.142316660879501</v>
      </c>
      <c r="AZ15" s="17">
        <v>0</v>
      </c>
      <c r="BA15" s="17">
        <v>74.561510386525299</v>
      </c>
      <c r="BB15" s="17">
        <v>14.731322718078401</v>
      </c>
      <c r="BC15" s="17">
        <v>1.63681293672183</v>
      </c>
      <c r="BD15" s="17">
        <v>16.368135654800199</v>
      </c>
      <c r="BE15" s="17">
        <v>0</v>
      </c>
      <c r="BF15" s="17">
        <v>1.7916237476369199</v>
      </c>
      <c r="BG15" s="17">
        <v>5.7830678344549299E-3</v>
      </c>
      <c r="BH15" s="17">
        <v>2.1448714099108701E-2</v>
      </c>
      <c r="BI15" s="17">
        <v>35.632181596917903</v>
      </c>
      <c r="BJ15" s="17">
        <v>6.0316528381752298E-2</v>
      </c>
      <c r="BK15" s="17">
        <v>5.9579814481059499</v>
      </c>
      <c r="BL15" s="17">
        <v>7.2592475625148003</v>
      </c>
      <c r="BM15" s="17">
        <v>8.0771282593958202E-3</v>
      </c>
      <c r="BN15" s="17">
        <v>0</v>
      </c>
      <c r="BO15" s="17">
        <v>4.6430838252396098</v>
      </c>
      <c r="BP15" s="17">
        <v>95.932685185160594</v>
      </c>
      <c r="BQ15" s="17">
        <v>69.951888324542395</v>
      </c>
      <c r="BR15" s="17">
        <v>25.980796860618199</v>
      </c>
      <c r="BS15" s="17">
        <v>5.7158667746931402E-2</v>
      </c>
      <c r="BT15" s="17">
        <v>3.30270011078225E-4</v>
      </c>
      <c r="BU15" s="17">
        <v>2.8282623059243699</v>
      </c>
      <c r="BV15" s="17">
        <v>0.42752324939235098</v>
      </c>
      <c r="BW15" s="17">
        <v>18.984186136234602</v>
      </c>
      <c r="BX15" s="17">
        <v>1.17849704305075</v>
      </c>
      <c r="BY15" s="17">
        <v>0.24071708196233399</v>
      </c>
      <c r="BZ15" s="17">
        <v>27.120262680710098</v>
      </c>
      <c r="CA15" s="17">
        <v>0.79084747546928102</v>
      </c>
      <c r="CB15" s="17">
        <v>5.3055778700044597E-2</v>
      </c>
      <c r="CC15" s="17">
        <v>1.1109485386111899</v>
      </c>
      <c r="CD15" s="17">
        <v>7.9136559797615702E-4</v>
      </c>
      <c r="CE15" s="17">
        <v>3.6312516454747299</v>
      </c>
      <c r="CF15" s="17">
        <v>11.2286415766788</v>
      </c>
      <c r="CG15" s="17">
        <v>8.0227961308884002E-2</v>
      </c>
      <c r="CH15" s="17">
        <v>0</v>
      </c>
      <c r="CI15" s="17">
        <v>2.0153594634831899E-2</v>
      </c>
      <c r="CJ15" s="17">
        <v>0.90229851610884104</v>
      </c>
      <c r="CK15" s="17">
        <v>0.58481258182496398</v>
      </c>
      <c r="CL15" s="17">
        <v>0.18000431052100699</v>
      </c>
      <c r="CM15" s="17">
        <v>69.909848597584798</v>
      </c>
      <c r="CN15" s="17">
        <v>0.215040646041325</v>
      </c>
      <c r="CO15" s="17">
        <v>0.44342390907312101</v>
      </c>
      <c r="CQ15" s="26">
        <f t="shared" si="0"/>
        <v>1.0665380040474184</v>
      </c>
      <c r="CR15" s="40">
        <f t="shared" si="1"/>
        <v>-6.4184995008243222E-4</v>
      </c>
      <c r="CS15" s="40">
        <f t="shared" si="2"/>
        <v>-4.0602108129288584E-4</v>
      </c>
      <c r="CT15" s="40">
        <f t="shared" si="3"/>
        <v>-5.2955039833170589E-4</v>
      </c>
      <c r="CU15" s="40">
        <f t="shared" si="4"/>
        <v>-6.647514805660391E-4</v>
      </c>
      <c r="CV15" s="40">
        <f t="shared" si="5"/>
        <v>-6.6936452641170382E-4</v>
      </c>
      <c r="CW15" s="40">
        <f t="shared" si="6"/>
        <v>-4.4547548502152547E-4</v>
      </c>
      <c r="CX15" s="40">
        <f t="shared" si="7"/>
        <v>-5.3289400359192701E-4</v>
      </c>
      <c r="CY15" s="40">
        <f t="shared" si="8"/>
        <v>-5.4319827985409817E-4</v>
      </c>
      <c r="CZ15" s="40">
        <f t="shared" si="9"/>
        <v>-5.2141872550247976E-4</v>
      </c>
      <c r="DA15" s="40">
        <f t="shared" si="10"/>
        <v>-5.9611600240493578E-4</v>
      </c>
      <c r="DB15" s="40">
        <f t="shared" si="11"/>
        <v>-4.546265593761285E-4</v>
      </c>
      <c r="DC15" s="40">
        <f t="shared" si="12"/>
        <v>-5.8688311328265535E-4</v>
      </c>
      <c r="DD15" s="40">
        <f t="shared" si="13"/>
        <v>-6.1046027677858275E-4</v>
      </c>
      <c r="DE15" s="40">
        <f t="shared" si="14"/>
        <v>-3.7080200601067958E-4</v>
      </c>
      <c r="DF15" s="40">
        <f t="shared" si="15"/>
        <v>-5.2536456733741539E-4</v>
      </c>
      <c r="DG15" s="40">
        <f t="shared" si="16"/>
        <v>-6.4821488684606385E-4</v>
      </c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</row>
    <row r="16" spans="1:123" x14ac:dyDescent="0.3">
      <c r="A16" s="17" t="s">
        <v>183</v>
      </c>
      <c r="B16" s="15">
        <v>2118.1832829999998</v>
      </c>
      <c r="C16" s="15">
        <v>147.94594699999999</v>
      </c>
      <c r="D16" s="15">
        <v>55.487692000000003</v>
      </c>
      <c r="E16" s="15">
        <v>370.54296799999997</v>
      </c>
      <c r="F16" s="15">
        <v>277.85562099999999</v>
      </c>
      <c r="G16" s="15">
        <v>11.637738000000001</v>
      </c>
      <c r="H16" s="15">
        <v>251.441631</v>
      </c>
      <c r="I16" s="17">
        <v>22.517579000000001</v>
      </c>
      <c r="J16" s="17">
        <v>3.283401</v>
      </c>
      <c r="K16" s="17">
        <v>2.0203570000000002</v>
      </c>
      <c r="L16" s="17">
        <v>16.193480000000001</v>
      </c>
      <c r="M16" s="17">
        <v>2.2421920000000002</v>
      </c>
      <c r="N16" s="17">
        <v>0.78845200000000004</v>
      </c>
      <c r="O16" s="17">
        <v>0.64508900000000002</v>
      </c>
      <c r="P16" s="17">
        <v>1.957052</v>
      </c>
      <c r="Q16" s="17">
        <v>0.278501</v>
      </c>
      <c r="R16" s="32"/>
      <c r="S16" s="17" t="s">
        <v>183</v>
      </c>
      <c r="T16" s="17">
        <v>3.4009283512403701</v>
      </c>
      <c r="U16" s="17">
        <v>6.9790281098783602</v>
      </c>
      <c r="V16" s="17">
        <v>22.514294238300199</v>
      </c>
      <c r="W16" s="17">
        <v>22.514294238300199</v>
      </c>
      <c r="X16" s="17">
        <v>4.5756734818697398</v>
      </c>
      <c r="Y16" s="17">
        <v>0.56036542387153598</v>
      </c>
      <c r="Z16" s="17">
        <v>3.2829337312227298</v>
      </c>
      <c r="AA16" s="17">
        <v>2.02000927777862</v>
      </c>
      <c r="AB16" s="17">
        <v>46.559049637703403</v>
      </c>
      <c r="AC16" s="17">
        <v>2117.81566494155</v>
      </c>
      <c r="AD16" s="17">
        <v>13.0003333292977</v>
      </c>
      <c r="AE16" s="17">
        <v>9.6853213696555809</v>
      </c>
      <c r="AF16" s="17">
        <v>2.1486484305428299</v>
      </c>
      <c r="AG16" s="17">
        <v>0.64503698833589596</v>
      </c>
      <c r="AH16" s="17">
        <v>0.243813421176937</v>
      </c>
      <c r="AI16" s="17">
        <v>0.38457171629821901</v>
      </c>
      <c r="AJ16" s="17">
        <v>16.191510529230499</v>
      </c>
      <c r="AK16" s="17">
        <v>16.191510529230499</v>
      </c>
      <c r="AL16" s="17">
        <v>24.040581325634701</v>
      </c>
      <c r="AM16" s="17">
        <v>0.57158739209753195</v>
      </c>
      <c r="AN16" s="17">
        <v>1.9567017934737601</v>
      </c>
      <c r="AO16" s="17">
        <v>427184.62278807501</v>
      </c>
      <c r="AP16" s="17">
        <v>0</v>
      </c>
      <c r="AQ16" s="17">
        <v>2.14005867440709</v>
      </c>
      <c r="AR16" s="17">
        <v>0.89360300694510997</v>
      </c>
      <c r="AS16" s="17">
        <v>0.31481446609126001</v>
      </c>
      <c r="AT16" s="17">
        <v>2.2600032026574102</v>
      </c>
      <c r="AU16" s="17">
        <v>1.1152279595804599</v>
      </c>
      <c r="AV16" s="17">
        <v>0</v>
      </c>
      <c r="AW16" s="17">
        <v>9.8838731409771903</v>
      </c>
      <c r="AX16" s="17">
        <v>0</v>
      </c>
      <c r="AY16" s="17">
        <v>147.920694356718</v>
      </c>
      <c r="AZ16" s="17">
        <v>0</v>
      </c>
      <c r="BA16" s="17">
        <v>268.282695040151</v>
      </c>
      <c r="BB16" s="17">
        <v>49.931243660333799</v>
      </c>
      <c r="BC16" s="17">
        <v>5.5479247738884503</v>
      </c>
      <c r="BD16" s="17">
        <v>55.479168434222302</v>
      </c>
      <c r="BE16" s="17">
        <v>0</v>
      </c>
      <c r="BF16" s="17">
        <v>6.8557442668253898</v>
      </c>
      <c r="BG16" s="17">
        <v>3.3252509724201698E-2</v>
      </c>
      <c r="BH16" s="17">
        <v>8.6005432739738902E-2</v>
      </c>
      <c r="BI16" s="17">
        <v>121.540060467269</v>
      </c>
      <c r="BJ16" s="17">
        <v>0.30576375921118598</v>
      </c>
      <c r="BK16" s="17">
        <v>22.996382876700999</v>
      </c>
      <c r="BL16" s="17">
        <v>28.179474197655299</v>
      </c>
      <c r="BM16" s="17">
        <v>3.4001516669698001E-2</v>
      </c>
      <c r="BN16" s="17">
        <v>0</v>
      </c>
      <c r="BO16" s="17">
        <v>17.938939576822801</v>
      </c>
      <c r="BP16" s="17">
        <v>370.47907256866</v>
      </c>
      <c r="BQ16" s="17">
        <v>277.80869662549497</v>
      </c>
      <c r="BR16" s="17">
        <v>92.6703759431648</v>
      </c>
      <c r="BS16" s="17">
        <v>0.228385001956601</v>
      </c>
      <c r="BT16" s="17">
        <v>1.89905807525477E-3</v>
      </c>
      <c r="BU16" s="17">
        <v>13.284270440979499</v>
      </c>
      <c r="BV16" s="17">
        <v>1.6433362996522201</v>
      </c>
      <c r="BW16" s="17">
        <v>75.350628262151602</v>
      </c>
      <c r="BX16" s="17">
        <v>4.5368905680759699</v>
      </c>
      <c r="BY16" s="17">
        <v>0.94867004855679904</v>
      </c>
      <c r="BZ16" s="17">
        <v>107.64375458148</v>
      </c>
      <c r="CA16" s="17">
        <v>3.0574960107532601</v>
      </c>
      <c r="CB16" s="17">
        <v>0.28640717516272801</v>
      </c>
      <c r="CC16" s="17">
        <v>4.3405816784889497</v>
      </c>
      <c r="CD16" s="17">
        <v>3.3061511158142998E-3</v>
      </c>
      <c r="CE16" s="17">
        <v>11.636141320678799</v>
      </c>
      <c r="CF16" s="17">
        <v>38.094573146117497</v>
      </c>
      <c r="CG16" s="17">
        <v>0.27845034079046699</v>
      </c>
      <c r="CH16" s="17">
        <v>0</v>
      </c>
      <c r="CI16" s="17">
        <v>0.115883469494755</v>
      </c>
      <c r="CJ16" s="17">
        <v>3.4726732725598399</v>
      </c>
      <c r="CK16" s="17">
        <v>2.2418560617155698</v>
      </c>
      <c r="CL16" s="17">
        <v>0.75527336580961901</v>
      </c>
      <c r="CM16" s="17">
        <v>251.40430761090599</v>
      </c>
      <c r="CN16" s="17">
        <v>0.78832518615938296</v>
      </c>
      <c r="CO16" s="17">
        <v>1.7746760404041</v>
      </c>
      <c r="CQ16" s="26">
        <f t="shared" si="0"/>
        <v>1.0671364289245489</v>
      </c>
      <c r="CR16" s="40">
        <f t="shared" si="1"/>
        <v>-1.7355346980604371E-4</v>
      </c>
      <c r="CS16" s="40">
        <f t="shared" si="2"/>
        <v>-1.7068830741262368E-4</v>
      </c>
      <c r="CT16" s="40">
        <f t="shared" si="3"/>
        <v>-1.5361182760494931E-4</v>
      </c>
      <c r="CU16" s="40">
        <f t="shared" si="4"/>
        <v>-1.7243730648795424E-4</v>
      </c>
      <c r="CV16" s="40">
        <f t="shared" si="5"/>
        <v>-1.6888042191167603E-4</v>
      </c>
      <c r="CW16" s="40">
        <f t="shared" si="6"/>
        <v>-1.3719842474553234E-4</v>
      </c>
      <c r="CX16" s="40">
        <f t="shared" si="7"/>
        <v>-1.4843758746542962E-4</v>
      </c>
      <c r="CY16" s="40">
        <f t="shared" si="8"/>
        <v>-1.4587543802122908E-4</v>
      </c>
      <c r="CZ16" s="40">
        <f t="shared" si="9"/>
        <v>-1.4231243069920893E-4</v>
      </c>
      <c r="DA16" s="40">
        <f t="shared" si="10"/>
        <v>-1.7210929621850552E-4</v>
      </c>
      <c r="DB16" s="40">
        <f t="shared" si="11"/>
        <v>-1.2162121850907769E-4</v>
      </c>
      <c r="DC16" s="40">
        <f t="shared" si="12"/>
        <v>-1.4982583312684561E-4</v>
      </c>
      <c r="DD16" s="40">
        <f t="shared" si="13"/>
        <v>-1.6083901190824468E-4</v>
      </c>
      <c r="DE16" s="40">
        <f t="shared" si="14"/>
        <v>-8.0627113629387555E-5</v>
      </c>
      <c r="DF16" s="40">
        <f t="shared" si="15"/>
        <v>-1.7894594841627104E-4</v>
      </c>
      <c r="DG16" s="40">
        <f t="shared" si="16"/>
        <v>-1.8189956062280031E-4</v>
      </c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</row>
    <row r="17" spans="1:122" x14ac:dyDescent="0.3">
      <c r="A17" s="17" t="s">
        <v>184</v>
      </c>
      <c r="B17" s="15">
        <v>42337.604450999999</v>
      </c>
      <c r="C17" s="15">
        <v>8938.2498240000004</v>
      </c>
      <c r="D17" s="15">
        <v>1583.7359389999999</v>
      </c>
      <c r="E17" s="15">
        <v>6281.3591130000004</v>
      </c>
      <c r="F17" s="15">
        <v>4237.0979299999999</v>
      </c>
      <c r="G17" s="15">
        <v>357.66553599999997</v>
      </c>
      <c r="H17" s="15">
        <v>6474.5468970000002</v>
      </c>
      <c r="I17" s="17">
        <v>474.88421699999998</v>
      </c>
      <c r="J17" s="17">
        <v>80.756395999999995</v>
      </c>
      <c r="K17" s="17">
        <v>46.682882999999997</v>
      </c>
      <c r="L17" s="17">
        <v>457.930949</v>
      </c>
      <c r="M17" s="17">
        <v>43.117804999999997</v>
      </c>
      <c r="N17" s="17">
        <v>16.177481</v>
      </c>
      <c r="O17" s="17">
        <v>11.416667</v>
      </c>
      <c r="P17" s="17">
        <v>81.773897000000005</v>
      </c>
      <c r="Q17" s="17">
        <v>6.3962190000000003</v>
      </c>
      <c r="R17" s="32"/>
      <c r="S17" s="17" t="s">
        <v>184</v>
      </c>
      <c r="T17" s="17">
        <v>53.823580536274299</v>
      </c>
      <c r="U17" s="17">
        <v>182.659350655472</v>
      </c>
      <c r="V17" s="17">
        <v>474.88845599407802</v>
      </c>
      <c r="W17" s="17">
        <v>474.88845599407802</v>
      </c>
      <c r="X17" s="17">
        <v>132.77840218885899</v>
      </c>
      <c r="Y17" s="17">
        <v>8.7393026801507006</v>
      </c>
      <c r="Z17" s="17">
        <v>80.756972696390804</v>
      </c>
      <c r="AA17" s="17">
        <v>46.683275226025998</v>
      </c>
      <c r="AB17" s="17">
        <v>1273.86467868873</v>
      </c>
      <c r="AC17" s="17">
        <v>42338.090892596301</v>
      </c>
      <c r="AD17" s="17">
        <v>332.40800612168198</v>
      </c>
      <c r="AE17" s="17">
        <v>190.213357551245</v>
      </c>
      <c r="AF17" s="17">
        <v>62.957027708993103</v>
      </c>
      <c r="AG17" s="17">
        <v>11.4167169862222</v>
      </c>
      <c r="AH17" s="17">
        <v>3.8585609297287702</v>
      </c>
      <c r="AI17" s="17">
        <v>6.0863574455596101</v>
      </c>
      <c r="AJ17" s="17">
        <v>457.93382466944598</v>
      </c>
      <c r="AK17" s="17">
        <v>457.93382466944598</v>
      </c>
      <c r="AL17" s="17">
        <v>611.73279519436903</v>
      </c>
      <c r="AM17" s="17">
        <v>9.0461281343055706</v>
      </c>
      <c r="AN17" s="17">
        <v>81.774202055746599</v>
      </c>
      <c r="AO17" s="17">
        <v>11445490.4352959</v>
      </c>
      <c r="AP17" s="17">
        <v>0</v>
      </c>
      <c r="AQ17" s="17">
        <v>35.561489744982502</v>
      </c>
      <c r="AR17" s="17">
        <v>19.121524273900199</v>
      </c>
      <c r="AS17" s="17">
        <v>4.9822702585294003</v>
      </c>
      <c r="AT17" s="17">
        <v>37.359238780511198</v>
      </c>
      <c r="AU17" s="17">
        <v>35.509858424806403</v>
      </c>
      <c r="AV17" s="17">
        <v>0</v>
      </c>
      <c r="AW17" s="17">
        <v>91.528493016606703</v>
      </c>
      <c r="AX17" s="17">
        <v>0</v>
      </c>
      <c r="AY17" s="17">
        <v>8938.2797643259</v>
      </c>
      <c r="AZ17" s="17">
        <v>0</v>
      </c>
      <c r="BA17" s="17">
        <v>6850.9179827708704</v>
      </c>
      <c r="BB17" s="17">
        <v>1425.37120479284</v>
      </c>
      <c r="BC17" s="17">
        <v>158.37474394528101</v>
      </c>
      <c r="BD17" s="17">
        <v>1583.74594873813</v>
      </c>
      <c r="BE17" s="17">
        <v>0</v>
      </c>
      <c r="BF17" s="17">
        <v>138.66766966517201</v>
      </c>
      <c r="BG17" s="17">
        <v>0.52625113008812896</v>
      </c>
      <c r="BH17" s="17">
        <v>1.31329623219078</v>
      </c>
      <c r="BI17" s="17">
        <v>3607.0777882703001</v>
      </c>
      <c r="BJ17" s="17">
        <v>4.7864158624756801</v>
      </c>
      <c r="BK17" s="17">
        <v>349.50800123458799</v>
      </c>
      <c r="BL17" s="17">
        <v>428.58899166101702</v>
      </c>
      <c r="BM17" s="17">
        <v>0.52216287240199</v>
      </c>
      <c r="BN17" s="17">
        <v>0</v>
      </c>
      <c r="BO17" s="17">
        <v>272.67686723215201</v>
      </c>
      <c r="BP17" s="17">
        <v>6281.4424402797604</v>
      </c>
      <c r="BQ17" s="17">
        <v>4237.1591180246596</v>
      </c>
      <c r="BR17" s="17">
        <v>2044.2833222551001</v>
      </c>
      <c r="BS17" s="17">
        <v>3.4859047801716301</v>
      </c>
      <c r="BT17" s="17">
        <v>3.00546988761939E-2</v>
      </c>
      <c r="BU17" s="17">
        <v>206.42067880311001</v>
      </c>
      <c r="BV17" s="17">
        <v>24.963147326069102</v>
      </c>
      <c r="BW17" s="17">
        <v>1149.17238104686</v>
      </c>
      <c r="BX17" s="17">
        <v>68.930744533915302</v>
      </c>
      <c r="BY17" s="17">
        <v>14.455536385632399</v>
      </c>
      <c r="BZ17" s="17">
        <v>1641.6750700243001</v>
      </c>
      <c r="CA17" s="17">
        <v>52.325330668308602</v>
      </c>
      <c r="CB17" s="17">
        <v>4.5087848122488801</v>
      </c>
      <c r="CC17" s="17">
        <v>66.070351934831393</v>
      </c>
      <c r="CD17" s="17">
        <v>5.07285838059491E-2</v>
      </c>
      <c r="CE17" s="17">
        <v>357.667348732618</v>
      </c>
      <c r="CF17" s="17">
        <v>1152.0205593872799</v>
      </c>
      <c r="CG17" s="17">
        <v>6.3962784910630104</v>
      </c>
      <c r="CH17" s="17">
        <v>0</v>
      </c>
      <c r="CI17" s="17">
        <v>1.83400065877632</v>
      </c>
      <c r="CJ17" s="17">
        <v>71.410895830404101</v>
      </c>
      <c r="CK17" s="17">
        <v>43.118231766019903</v>
      </c>
      <c r="CL17" s="17">
        <v>14.0301198312207</v>
      </c>
      <c r="CM17" s="17">
        <v>6474.5947619283797</v>
      </c>
      <c r="CN17" s="17">
        <v>16.1776490299216</v>
      </c>
      <c r="CO17" s="17">
        <v>35.3933513157939</v>
      </c>
      <c r="CQ17" s="26">
        <f t="shared" si="0"/>
        <v>1.0581230539794289</v>
      </c>
      <c r="CR17" s="40">
        <f t="shared" si="1"/>
        <v>1.1489587155669589E-5</v>
      </c>
      <c r="CS17" s="40">
        <f t="shared" si="2"/>
        <v>3.3496855076925247E-6</v>
      </c>
      <c r="CT17" s="40">
        <f t="shared" si="3"/>
        <v>6.3203327547053102E-6</v>
      </c>
      <c r="CU17" s="40">
        <f t="shared" si="4"/>
        <v>1.3265804145393721E-5</v>
      </c>
      <c r="CV17" s="40">
        <f t="shared" si="5"/>
        <v>1.444102205579984E-5</v>
      </c>
      <c r="CW17" s="40">
        <f t="shared" si="6"/>
        <v>5.0682339659939122E-6</v>
      </c>
      <c r="CX17" s="40">
        <f t="shared" si="7"/>
        <v>7.392784258269243E-6</v>
      </c>
      <c r="CY17" s="40">
        <f t="shared" si="8"/>
        <v>8.9263738955483967E-6</v>
      </c>
      <c r="CZ17" s="40">
        <f t="shared" si="9"/>
        <v>7.1411853348273046E-6</v>
      </c>
      <c r="DA17" s="40">
        <f t="shared" si="10"/>
        <v>8.401923805802583E-6</v>
      </c>
      <c r="DB17" s="40">
        <f t="shared" si="11"/>
        <v>6.2797010166359943E-6</v>
      </c>
      <c r="DC17" s="40">
        <f t="shared" si="12"/>
        <v>9.8976749838311728E-6</v>
      </c>
      <c r="DD17" s="40">
        <f t="shared" si="13"/>
        <v>1.0386655474966124E-5</v>
      </c>
      <c r="DE17" s="40">
        <f t="shared" si="14"/>
        <v>4.3783551013311881E-6</v>
      </c>
      <c r="DF17" s="40">
        <f t="shared" si="15"/>
        <v>3.7304782795664899E-6</v>
      </c>
      <c r="DG17" s="40">
        <f t="shared" si="16"/>
        <v>9.3009734360352943E-6</v>
      </c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</row>
    <row r="18" spans="1:122" x14ac:dyDescent="0.3">
      <c r="A18" s="17" t="s">
        <v>185</v>
      </c>
      <c r="B18" s="15">
        <v>6700.8718170000002</v>
      </c>
      <c r="C18" s="15">
        <v>1754.102574</v>
      </c>
      <c r="D18" s="15">
        <v>307.622298</v>
      </c>
      <c r="E18" s="15">
        <v>1138.017004</v>
      </c>
      <c r="F18" s="15">
        <v>640.15400899999997</v>
      </c>
      <c r="G18" s="15">
        <v>151.958236</v>
      </c>
      <c r="H18" s="15">
        <v>1069.0754690000001</v>
      </c>
      <c r="I18" s="17">
        <v>87.610221999999993</v>
      </c>
      <c r="J18" s="17">
        <v>13.185751</v>
      </c>
      <c r="K18" s="17">
        <v>9.2754510000000003</v>
      </c>
      <c r="L18" s="17">
        <v>60.201129999999999</v>
      </c>
      <c r="M18" s="17">
        <v>9.7269509999999997</v>
      </c>
      <c r="N18" s="17">
        <v>3.7721849999999999</v>
      </c>
      <c r="O18" s="17">
        <v>1.5633429999999999</v>
      </c>
      <c r="P18" s="17">
        <v>10.156356000000001</v>
      </c>
      <c r="Q18" s="17">
        <v>1.4582759999999999</v>
      </c>
      <c r="R18" s="32"/>
      <c r="S18" s="17" t="s">
        <v>185</v>
      </c>
      <c r="T18" s="17">
        <v>0.49287540733147001</v>
      </c>
      <c r="U18" s="17">
        <v>33.454568287103498</v>
      </c>
      <c r="V18" s="17">
        <v>87.616454058080294</v>
      </c>
      <c r="W18" s="17">
        <v>87.616454058080294</v>
      </c>
      <c r="X18" s="17">
        <v>22.3439919249656</v>
      </c>
      <c r="Y18" s="17">
        <v>0.16273974056138399</v>
      </c>
      <c r="Z18" s="17">
        <v>13.186650684163901</v>
      </c>
      <c r="AA18" s="17">
        <v>9.2761295579839604</v>
      </c>
      <c r="AB18" s="17">
        <v>221.539386054663</v>
      </c>
      <c r="AC18" s="17">
        <v>6701.3471915871596</v>
      </c>
      <c r="AD18" s="17">
        <v>60.667003337284001</v>
      </c>
      <c r="AE18" s="17">
        <v>47.333925735547801</v>
      </c>
      <c r="AF18" s="17">
        <v>9.2161849305686196</v>
      </c>
      <c r="AG18" s="17">
        <v>1.5634538867518699</v>
      </c>
      <c r="AH18" s="17">
        <v>3.5334417350375E-2</v>
      </c>
      <c r="AI18" s="17">
        <v>5.5734954143862599E-2</v>
      </c>
      <c r="AJ18" s="17">
        <v>60.205462669704602</v>
      </c>
      <c r="AK18" s="17">
        <v>60.205462669704602</v>
      </c>
      <c r="AL18" s="17">
        <v>125.293796834758</v>
      </c>
      <c r="AM18" s="17">
        <v>8.2838642151270098E-2</v>
      </c>
      <c r="AN18" s="17">
        <v>10.157097077531001</v>
      </c>
      <c r="AO18" s="17">
        <v>1227637.28530013</v>
      </c>
      <c r="AP18" s="17">
        <v>0</v>
      </c>
      <c r="AQ18" s="17">
        <v>5.07914689951994</v>
      </c>
      <c r="AR18" s="17">
        <v>4.1454945683668702</v>
      </c>
      <c r="AS18" s="17">
        <v>4.5625189762837699E-2</v>
      </c>
      <c r="AT18" s="17">
        <v>4.7437937992157302</v>
      </c>
      <c r="AU18" s="17">
        <v>5.0173124639781204</v>
      </c>
      <c r="AV18" s="17">
        <v>0</v>
      </c>
      <c r="AW18" s="17">
        <v>50.655096072786897</v>
      </c>
      <c r="AX18" s="17">
        <v>0</v>
      </c>
      <c r="AY18" s="17">
        <v>1754.2228176061101</v>
      </c>
      <c r="AZ18" s="17">
        <v>0</v>
      </c>
      <c r="BA18" s="17">
        <v>1150.03110435027</v>
      </c>
      <c r="BB18" s="17">
        <v>276.87965451368802</v>
      </c>
      <c r="BC18" s="17">
        <v>30.764388569034899</v>
      </c>
      <c r="BD18" s="17">
        <v>307.64404308272202</v>
      </c>
      <c r="BE18" s="17">
        <v>0</v>
      </c>
      <c r="BF18" s="17">
        <v>29.949003754526299</v>
      </c>
      <c r="BG18" s="17">
        <v>4.8192154380032699E-3</v>
      </c>
      <c r="BH18" s="17">
        <v>0.19244645237740901</v>
      </c>
      <c r="BI18" s="17">
        <v>530.27938569090099</v>
      </c>
      <c r="BJ18" s="17">
        <v>0.24229280235012601</v>
      </c>
      <c r="BK18" s="17">
        <v>57.639111978262399</v>
      </c>
      <c r="BL18" s="17">
        <v>69.477120102294407</v>
      </c>
      <c r="BM18" s="17">
        <v>6.4921488340305394E-2</v>
      </c>
      <c r="BN18" s="17">
        <v>0</v>
      </c>
      <c r="BO18" s="17">
        <v>44.835421760721303</v>
      </c>
      <c r="BP18" s="17">
        <v>1138.10042865027</v>
      </c>
      <c r="BQ18" s="17">
        <v>640.19922724152195</v>
      </c>
      <c r="BR18" s="17">
        <v>497.90120140875302</v>
      </c>
      <c r="BS18" s="17">
        <v>0.51664939620915196</v>
      </c>
      <c r="BT18" s="17">
        <v>2.7522500923185398E-4</v>
      </c>
      <c r="BU18" s="17">
        <v>16.286545313249199</v>
      </c>
      <c r="BV18" s="17">
        <v>4.1677595396749201</v>
      </c>
      <c r="BW18" s="17">
        <v>173.94728594498301</v>
      </c>
      <c r="BX18" s="17">
        <v>11.4563844750519</v>
      </c>
      <c r="BY18" s="17">
        <v>2.2372699052563698</v>
      </c>
      <c r="BZ18" s="17">
        <v>248.49613794319799</v>
      </c>
      <c r="CA18" s="17">
        <v>14.7525750395255</v>
      </c>
      <c r="CB18" s="17">
        <v>0.13149877841895499</v>
      </c>
      <c r="CC18" s="17">
        <v>10.501627617299601</v>
      </c>
      <c r="CD18" s="17">
        <v>6.4785188247160098E-3</v>
      </c>
      <c r="CE18" s="17">
        <v>151.969063544921</v>
      </c>
      <c r="CF18" s="17">
        <v>165.505393533958</v>
      </c>
      <c r="CG18" s="17">
        <v>1.45838258272568</v>
      </c>
      <c r="CH18" s="17">
        <v>0</v>
      </c>
      <c r="CI18" s="17">
        <v>1.67951877985195E-2</v>
      </c>
      <c r="CJ18" s="17">
        <v>14.635860629041</v>
      </c>
      <c r="CK18" s="17">
        <v>9.7276339177880509</v>
      </c>
      <c r="CL18" s="17">
        <v>2.5331596031614199</v>
      </c>
      <c r="CM18" s="17">
        <v>1069.1524278950801</v>
      </c>
      <c r="CN18" s="17">
        <v>3.7724528690030099</v>
      </c>
      <c r="CO18" s="17">
        <v>6.6661927368441898</v>
      </c>
      <c r="CQ18" s="26">
        <f t="shared" si="0"/>
        <v>1.0756474702250096</v>
      </c>
      <c r="CR18" s="40">
        <f t="shared" si="1"/>
        <v>7.0942199782631938E-5</v>
      </c>
      <c r="CS18" s="40">
        <f t="shared" si="2"/>
        <v>6.8549928546014313E-5</v>
      </c>
      <c r="CT18" s="40">
        <f t="shared" si="3"/>
        <v>7.0687602502795386E-5</v>
      </c>
      <c r="CU18" s="40">
        <f t="shared" si="4"/>
        <v>7.3307033178556793E-5</v>
      </c>
      <c r="CV18" s="40">
        <f t="shared" si="5"/>
        <v>7.0636504475877636E-5</v>
      </c>
      <c r="CW18" s="40">
        <f t="shared" si="6"/>
        <v>7.125342598080566E-5</v>
      </c>
      <c r="CX18" s="40">
        <f t="shared" si="7"/>
        <v>7.1986400690667317E-5</v>
      </c>
      <c r="CY18" s="40">
        <f t="shared" si="8"/>
        <v>7.1133914947737065E-5</v>
      </c>
      <c r="CZ18" s="40">
        <f t="shared" si="9"/>
        <v>6.8231545089928602E-5</v>
      </c>
      <c r="DA18" s="40">
        <f t="shared" si="10"/>
        <v>7.3156333202569244E-5</v>
      </c>
      <c r="DB18" s="40">
        <f t="shared" si="11"/>
        <v>7.1969906621398386E-5</v>
      </c>
      <c r="DC18" s="40">
        <f t="shared" si="12"/>
        <v>7.0208823715795933E-5</v>
      </c>
      <c r="DD18" s="40">
        <f t="shared" si="13"/>
        <v>7.1011629336846635E-5</v>
      </c>
      <c r="DE18" s="40">
        <f t="shared" si="14"/>
        <v>7.0929253445972784E-5</v>
      </c>
      <c r="DF18" s="40">
        <f t="shared" si="15"/>
        <v>7.2966872271899993E-5</v>
      </c>
      <c r="DG18" s="40">
        <f t="shared" si="16"/>
        <v>7.3088171018444593E-5</v>
      </c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</row>
    <row r="19" spans="1:122" x14ac:dyDescent="0.3">
      <c r="A19" s="17" t="s">
        <v>186</v>
      </c>
      <c r="B19" s="15">
        <v>72925.195869999996</v>
      </c>
      <c r="C19" s="15">
        <v>23359.712879999999</v>
      </c>
      <c r="D19" s="15">
        <v>3703.5542890000002</v>
      </c>
      <c r="E19" s="15">
        <v>8022.1061659999996</v>
      </c>
      <c r="F19" s="15">
        <v>3928.907569</v>
      </c>
      <c r="G19" s="15">
        <v>1901.9340199999999</v>
      </c>
      <c r="H19" s="15">
        <v>10766.801201</v>
      </c>
      <c r="I19" s="17">
        <v>579.37678300000005</v>
      </c>
      <c r="J19" s="17">
        <v>298.39337599999999</v>
      </c>
      <c r="K19" s="17">
        <v>37.627029999999998</v>
      </c>
      <c r="L19" s="17">
        <v>662.23202100000003</v>
      </c>
      <c r="M19" s="17">
        <v>283.74149699999998</v>
      </c>
      <c r="N19" s="17">
        <v>16.981532999999999</v>
      </c>
      <c r="O19" s="17">
        <v>383.78818799999999</v>
      </c>
      <c r="P19" s="17">
        <v>67.159486000000001</v>
      </c>
      <c r="Q19" s="17">
        <v>5.2612439999999996</v>
      </c>
      <c r="R19" s="32"/>
      <c r="S19" s="17" t="s">
        <v>186</v>
      </c>
      <c r="T19" s="17">
        <v>123.221862426032</v>
      </c>
      <c r="U19" s="17">
        <v>121.65297014185199</v>
      </c>
      <c r="V19" s="17">
        <v>579.38974832892495</v>
      </c>
      <c r="W19" s="17">
        <v>579.38974832892495</v>
      </c>
      <c r="X19" s="17">
        <v>90.123587574298497</v>
      </c>
      <c r="Y19" s="17">
        <v>19.998763872765199</v>
      </c>
      <c r="Z19" s="17">
        <v>298.409463244758</v>
      </c>
      <c r="AA19" s="17">
        <v>37.627825210553802</v>
      </c>
      <c r="AB19" s="17">
        <v>2645.15035487661</v>
      </c>
      <c r="AC19" s="17">
        <v>72928.744752172905</v>
      </c>
      <c r="AD19" s="17">
        <v>1752.2836316681601</v>
      </c>
      <c r="AE19" s="17">
        <v>927.58081855159605</v>
      </c>
      <c r="AF19" s="17">
        <v>256.79992322043103</v>
      </c>
      <c r="AG19" s="17">
        <v>383.81156903164702</v>
      </c>
      <c r="AH19" s="17">
        <v>8.8336839125236892</v>
      </c>
      <c r="AI19" s="17">
        <v>13.9339280776798</v>
      </c>
      <c r="AJ19" s="17">
        <v>662.25977410839698</v>
      </c>
      <c r="AK19" s="17">
        <v>662.25977410839698</v>
      </c>
      <c r="AL19" s="17">
        <v>381.65304983284699</v>
      </c>
      <c r="AM19" s="17">
        <v>20.709873093108801</v>
      </c>
      <c r="AN19" s="17">
        <v>67.163575516195607</v>
      </c>
      <c r="AO19" s="17">
        <v>18011749.076817401</v>
      </c>
      <c r="AP19" s="17">
        <v>0</v>
      </c>
      <c r="AQ19" s="17">
        <v>167.533906834589</v>
      </c>
      <c r="AR19" s="17">
        <v>168.07338576534499</v>
      </c>
      <c r="AS19" s="17">
        <v>11.4062762708995</v>
      </c>
      <c r="AT19" s="17">
        <v>66.665867859464498</v>
      </c>
      <c r="AU19" s="17">
        <v>20.194693553261999</v>
      </c>
      <c r="AV19" s="17">
        <v>0</v>
      </c>
      <c r="AW19" s="17">
        <v>173.240587980133</v>
      </c>
      <c r="AX19" s="17">
        <v>0</v>
      </c>
      <c r="AY19" s="17">
        <v>23361.2811578785</v>
      </c>
      <c r="AZ19" s="17">
        <v>0</v>
      </c>
      <c r="BA19" s="17">
        <v>11824.828402916701</v>
      </c>
      <c r="BB19" s="17">
        <v>3333.3801393982399</v>
      </c>
      <c r="BC19" s="17">
        <v>370.37546066789002</v>
      </c>
      <c r="BD19" s="17">
        <v>3703.7556000661298</v>
      </c>
      <c r="BE19" s="17">
        <v>7.7748977954220999E-3</v>
      </c>
      <c r="BF19" s="17">
        <v>315.36392288992801</v>
      </c>
      <c r="BG19" s="17">
        <v>1.2047940572807001</v>
      </c>
      <c r="BH19" s="17">
        <v>0.99106106428126495</v>
      </c>
      <c r="BI19" s="17">
        <v>4116.37856610162</v>
      </c>
      <c r="BJ19" s="17">
        <v>8.7407776324564406</v>
      </c>
      <c r="BK19" s="17">
        <v>395.73752339379502</v>
      </c>
      <c r="BL19" s="17">
        <v>519.47884058929503</v>
      </c>
      <c r="BM19" s="17">
        <v>0.52357163952225805</v>
      </c>
      <c r="BN19" s="17">
        <v>0</v>
      </c>
      <c r="BO19" s="17">
        <v>320.79656796574</v>
      </c>
      <c r="BP19" s="17">
        <v>8022.3698547365702</v>
      </c>
      <c r="BQ19" s="17">
        <v>3928.9901039690899</v>
      </c>
      <c r="BR19" s="17">
        <v>4093.3797507674799</v>
      </c>
      <c r="BS19" s="17">
        <v>4.1571686584323997</v>
      </c>
      <c r="BT19" s="17">
        <v>6.8806515760291398E-2</v>
      </c>
      <c r="BU19" s="17">
        <v>348.093798453457</v>
      </c>
      <c r="BV19" s="17">
        <v>14.735178991054701</v>
      </c>
      <c r="BW19" s="17">
        <v>891.48297249182895</v>
      </c>
      <c r="BX19" s="17">
        <v>57.567300164795398</v>
      </c>
      <c r="BY19" s="17">
        <v>11.170990399973499</v>
      </c>
      <c r="BZ19" s="17">
        <v>1273.54748182564</v>
      </c>
      <c r="CA19" s="17">
        <v>629.52989427935495</v>
      </c>
      <c r="CB19" s="17">
        <v>9.3145111099720506</v>
      </c>
      <c r="CC19" s="17">
        <v>72.534601850780106</v>
      </c>
      <c r="CD19" s="17">
        <v>4.8951222297546802E-2</v>
      </c>
      <c r="CE19" s="17">
        <v>1902.0401603994701</v>
      </c>
      <c r="CF19" s="17">
        <v>754.158929136697</v>
      </c>
      <c r="CG19" s="17">
        <v>5.2614084801650103</v>
      </c>
      <c r="CH19" s="17">
        <v>0</v>
      </c>
      <c r="CI19" s="17">
        <v>4.1987342527213301</v>
      </c>
      <c r="CJ19" s="17">
        <v>633.334872313201</v>
      </c>
      <c r="CK19" s="17">
        <v>283.75769025058202</v>
      </c>
      <c r="CL19" s="17">
        <v>17.832620767201799</v>
      </c>
      <c r="CM19" s="17">
        <v>10767.2846275015</v>
      </c>
      <c r="CN19" s="17">
        <v>16.9819631026444</v>
      </c>
      <c r="CO19" s="17">
        <v>41.562113658096202</v>
      </c>
      <c r="CQ19" s="26">
        <f t="shared" si="0"/>
        <v>1.098218242760487</v>
      </c>
      <c r="CR19" s="40">
        <f t="shared" si="1"/>
        <v>4.8664691682625631E-5</v>
      </c>
      <c r="CS19" s="40">
        <f t="shared" si="2"/>
        <v>6.7136008330135303E-5</v>
      </c>
      <c r="CT19" s="40">
        <f t="shared" si="3"/>
        <v>5.4356180690408009E-5</v>
      </c>
      <c r="CU19" s="40">
        <f t="shared" si="4"/>
        <v>3.287026263604513E-5</v>
      </c>
      <c r="CV19" s="40">
        <f t="shared" si="5"/>
        <v>2.1007103791685103E-5</v>
      </c>
      <c r="CW19" s="40">
        <f t="shared" si="6"/>
        <v>5.5806562348665349E-5</v>
      </c>
      <c r="CX19" s="40">
        <f t="shared" si="7"/>
        <v>4.4899733214616007E-5</v>
      </c>
      <c r="CY19" s="40">
        <f t="shared" si="8"/>
        <v>2.2378060884269704E-5</v>
      </c>
      <c r="CZ19" s="40">
        <f t="shared" si="9"/>
        <v>5.3912874922571405E-5</v>
      </c>
      <c r="DA19" s="40">
        <f t="shared" si="10"/>
        <v>2.113402396638339E-5</v>
      </c>
      <c r="DB19" s="40">
        <f t="shared" si="11"/>
        <v>4.1908436192865193E-5</v>
      </c>
      <c r="DC19" s="40">
        <f t="shared" si="12"/>
        <v>5.7070434720496946E-5</v>
      </c>
      <c r="DD19" s="40">
        <f t="shared" si="13"/>
        <v>2.532766885069395E-5</v>
      </c>
      <c r="DE19" s="40">
        <f t="shared" si="14"/>
        <v>6.092170728045955E-5</v>
      </c>
      <c r="DF19" s="40">
        <f t="shared" si="15"/>
        <v>6.0892607123375309E-5</v>
      </c>
      <c r="DG19" s="40">
        <f t="shared" si="16"/>
        <v>3.1262599683780904E-5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x14ac:dyDescent="0.3">
      <c r="A20" s="17" t="s">
        <v>187</v>
      </c>
      <c r="B20" s="15">
        <v>217.265027</v>
      </c>
      <c r="C20" s="15">
        <v>16.077290000000001</v>
      </c>
      <c r="D20" s="15">
        <v>6.1906480000000004</v>
      </c>
      <c r="E20" s="15">
        <v>38.953504000000002</v>
      </c>
      <c r="F20" s="15">
        <v>28.483018000000001</v>
      </c>
      <c r="G20" s="15">
        <v>1.6321859999999999</v>
      </c>
      <c r="H20" s="15">
        <v>28.375969999999999</v>
      </c>
      <c r="I20" s="17">
        <v>2.6237379999999999</v>
      </c>
      <c r="J20" s="17">
        <v>0.37700600000000001</v>
      </c>
      <c r="K20" s="17">
        <v>0.22422</v>
      </c>
      <c r="L20" s="17">
        <v>1.8812199999999999</v>
      </c>
      <c r="M20" s="17">
        <v>0.25489200000000001</v>
      </c>
      <c r="N20" s="17">
        <v>8.6828000000000002E-2</v>
      </c>
      <c r="O20" s="17">
        <v>8.2546999999999995E-2</v>
      </c>
      <c r="P20" s="17">
        <v>0.200493</v>
      </c>
      <c r="Q20" s="17">
        <v>2.9616E-2</v>
      </c>
      <c r="R20" s="32"/>
      <c r="S20" s="17" t="s">
        <v>187</v>
      </c>
      <c r="T20" s="17">
        <v>0.49288798456764599</v>
      </c>
      <c r="U20" s="17">
        <v>0.75914867972354005</v>
      </c>
      <c r="V20" s="17">
        <v>2.62374752727855</v>
      </c>
      <c r="W20" s="17">
        <v>2.62374752727855</v>
      </c>
      <c r="X20" s="17">
        <v>0.49267162717637503</v>
      </c>
      <c r="Y20" s="17">
        <v>8.0627433011811203E-2</v>
      </c>
      <c r="Z20" s="17">
        <v>0.377009004772279</v>
      </c>
      <c r="AA20" s="17">
        <v>0.22421822933298</v>
      </c>
      <c r="AB20" s="17">
        <v>5.0682537971416997</v>
      </c>
      <c r="AC20" s="17">
        <v>217.26508000022</v>
      </c>
      <c r="AD20" s="17">
        <v>1.4276055228029501</v>
      </c>
      <c r="AE20" s="17">
        <v>1.05645804144248</v>
      </c>
      <c r="AF20" s="17">
        <v>0.240750790368227</v>
      </c>
      <c r="AG20" s="17">
        <v>8.2546770511527395E-2</v>
      </c>
      <c r="AH20" s="17">
        <v>3.53347220405981E-2</v>
      </c>
      <c r="AI20" s="17">
        <v>5.5735715151815697E-2</v>
      </c>
      <c r="AJ20" s="17">
        <v>1.88121292752194</v>
      </c>
      <c r="AK20" s="17">
        <v>1.88121292752194</v>
      </c>
      <c r="AL20" s="17">
        <v>2.54300965572402</v>
      </c>
      <c r="AM20" s="17">
        <v>8.2839899874887699E-2</v>
      </c>
      <c r="AN20" s="17">
        <v>0.20049348961623001</v>
      </c>
      <c r="AO20" s="17">
        <v>46543.977852367403</v>
      </c>
      <c r="AP20" s="17">
        <v>0</v>
      </c>
      <c r="AQ20" s="17">
        <v>0.27443273989649303</v>
      </c>
      <c r="AR20" s="17">
        <v>9.8882440612223496E-2</v>
      </c>
      <c r="AS20" s="17">
        <v>4.5624571666198099E-2</v>
      </c>
      <c r="AT20" s="17">
        <v>0.29445421837866498</v>
      </c>
      <c r="AU20" s="17">
        <v>0.12278343266698601</v>
      </c>
      <c r="AV20" s="17">
        <v>0</v>
      </c>
      <c r="AW20" s="17">
        <v>1.07639062570809</v>
      </c>
      <c r="AX20" s="17">
        <v>0</v>
      </c>
      <c r="AY20" s="17">
        <v>16.077283508876299</v>
      </c>
      <c r="AZ20" s="17">
        <v>0</v>
      </c>
      <c r="BA20" s="17">
        <v>30.222171773122302</v>
      </c>
      <c r="BB20" s="17">
        <v>5.5715698341573097</v>
      </c>
      <c r="BC20" s="17">
        <v>0.61906431213038104</v>
      </c>
      <c r="BD20" s="17">
        <v>6.1906341462876897</v>
      </c>
      <c r="BE20" s="17">
        <v>0</v>
      </c>
      <c r="BF20" s="17">
        <v>0.773661315938865</v>
      </c>
      <c r="BG20" s="17">
        <v>4.8192061291522604E-3</v>
      </c>
      <c r="BH20" s="17">
        <v>8.9308307566813797E-3</v>
      </c>
      <c r="BI20" s="17">
        <v>13.544409004117099</v>
      </c>
      <c r="BJ20" s="17">
        <v>4.0426416442070699E-2</v>
      </c>
      <c r="BK20" s="17">
        <v>2.2665653642862198</v>
      </c>
      <c r="BL20" s="17">
        <v>2.8000577610961299</v>
      </c>
      <c r="BM20" s="17">
        <v>3.7498601718502799E-3</v>
      </c>
      <c r="BN20" s="17">
        <v>0</v>
      </c>
      <c r="BO20" s="17">
        <v>1.77059574397724</v>
      </c>
      <c r="BP20" s="17">
        <v>38.953498478259597</v>
      </c>
      <c r="BQ20" s="17">
        <v>28.483016713239302</v>
      </c>
      <c r="BR20" s="17">
        <v>10.470481765020301</v>
      </c>
      <c r="BS20" s="17">
        <v>2.3605298808952901E-2</v>
      </c>
      <c r="BT20" s="17">
        <v>2.7522467853855598E-4</v>
      </c>
      <c r="BU20" s="17">
        <v>1.64328713547953</v>
      </c>
      <c r="BV20" s="17">
        <v>0.16101189283332501</v>
      </c>
      <c r="BW20" s="17">
        <v>7.7195263369654397</v>
      </c>
      <c r="BX20" s="17">
        <v>0.44549536202648798</v>
      </c>
      <c r="BY20" s="17">
        <v>9.6260996378908295E-2</v>
      </c>
      <c r="BZ20" s="17">
        <v>11.0278925467242</v>
      </c>
      <c r="CA20" s="17">
        <v>0.336112244473177</v>
      </c>
      <c r="CB20" s="17">
        <v>3.9741324426660403E-2</v>
      </c>
      <c r="CC20" s="17">
        <v>0.43523325451809702</v>
      </c>
      <c r="CD20" s="17">
        <v>3.6136366893191498E-4</v>
      </c>
      <c r="CE20" s="17">
        <v>1.63217337147329</v>
      </c>
      <c r="CF20" s="17">
        <v>4.2471899023118702</v>
      </c>
      <c r="CG20" s="17">
        <v>2.9616033543323501E-2</v>
      </c>
      <c r="CH20" s="17">
        <v>0</v>
      </c>
      <c r="CI20" s="17">
        <v>1.6794947522941799E-2</v>
      </c>
      <c r="CJ20" s="17">
        <v>0.39567394718607501</v>
      </c>
      <c r="CK20" s="17">
        <v>0.25489164091549099</v>
      </c>
      <c r="CL20" s="17">
        <v>9.1119382126027201E-2</v>
      </c>
      <c r="CM20" s="17">
        <v>28.375948786631099</v>
      </c>
      <c r="CN20" s="17">
        <v>8.6827858323274706E-2</v>
      </c>
      <c r="CO20" s="17">
        <v>0.20842624185033901</v>
      </c>
      <c r="CQ20" s="26">
        <f t="shared" si="0"/>
        <v>1.0650629517403494</v>
      </c>
      <c r="CR20" s="40">
        <f t="shared" si="1"/>
        <v>2.4394271238291563E-7</v>
      </c>
      <c r="CS20" s="40">
        <f t="shared" si="2"/>
        <v>-4.0374489124383304E-7</v>
      </c>
      <c r="CT20" s="40">
        <f t="shared" si="3"/>
        <v>-2.2378452644477626E-6</v>
      </c>
      <c r="CU20" s="40">
        <f t="shared" si="4"/>
        <v>-1.4175208487935943E-7</v>
      </c>
      <c r="CV20" s="40">
        <f t="shared" si="5"/>
        <v>-4.5176417041557327E-8</v>
      </c>
      <c r="CW20" s="40">
        <f t="shared" si="6"/>
        <v>-7.7371860253135587E-6</v>
      </c>
      <c r="CX20" s="40">
        <f t="shared" si="7"/>
        <v>-7.4758215841461937E-7</v>
      </c>
      <c r="CY20" s="40">
        <f t="shared" si="8"/>
        <v>3.6311851831551262E-6</v>
      </c>
      <c r="CZ20" s="40">
        <f t="shared" si="9"/>
        <v>7.9700914017062109E-6</v>
      </c>
      <c r="DA20" s="40">
        <f t="shared" si="10"/>
        <v>-7.8970074926716315E-6</v>
      </c>
      <c r="DB20" s="40">
        <f t="shared" si="11"/>
        <v>-3.7595167284349132E-6</v>
      </c>
      <c r="DC20" s="40">
        <f t="shared" si="12"/>
        <v>-1.408771201199832E-6</v>
      </c>
      <c r="DD20" s="40">
        <f t="shared" si="13"/>
        <v>-1.6316939846129062E-6</v>
      </c>
      <c r="DE20" s="40">
        <f t="shared" si="14"/>
        <v>-2.7800946442641175E-6</v>
      </c>
      <c r="DF20" s="40">
        <f t="shared" si="15"/>
        <v>2.4420614684995253E-6</v>
      </c>
      <c r="DG20" s="40">
        <f t="shared" si="16"/>
        <v>1.1326081679075823E-6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x14ac:dyDescent="0.3">
      <c r="A21" s="17" t="s">
        <v>188</v>
      </c>
      <c r="B21" s="15">
        <v>703.27528500000005</v>
      </c>
      <c r="C21" s="15">
        <v>192.19842700000001</v>
      </c>
      <c r="D21" s="15">
        <v>32.653680999999999</v>
      </c>
      <c r="E21" s="15">
        <v>116.55971599999999</v>
      </c>
      <c r="F21" s="15">
        <v>67.673524</v>
      </c>
      <c r="G21" s="15">
        <v>16.156321999999999</v>
      </c>
      <c r="H21" s="15">
        <v>111.00875499999999</v>
      </c>
      <c r="I21" s="17">
        <v>9.1488589999999999</v>
      </c>
      <c r="J21" s="17">
        <v>1.372331</v>
      </c>
      <c r="K21" s="17">
        <v>0.96277999999999997</v>
      </c>
      <c r="L21" s="17">
        <v>6.2628909999999998</v>
      </c>
      <c r="M21" s="17">
        <v>1.0136179999999999</v>
      </c>
      <c r="N21" s="17">
        <v>0.39172499999999999</v>
      </c>
      <c r="O21" s="17">
        <v>0.166993</v>
      </c>
      <c r="P21" s="17">
        <v>1.0407390000000001</v>
      </c>
      <c r="Q21" s="17">
        <v>0.150895</v>
      </c>
      <c r="R21" s="32"/>
      <c r="S21" s="17" t="s">
        <v>188</v>
      </c>
      <c r="T21" s="17">
        <v>9.8579053225086394E-2</v>
      </c>
      <c r="U21" s="17">
        <v>3.4644518350259301</v>
      </c>
      <c r="V21" s="17">
        <v>9.1488345085771901</v>
      </c>
      <c r="W21" s="17">
        <v>9.1488345085771901</v>
      </c>
      <c r="X21" s="17">
        <v>2.3058916696704599</v>
      </c>
      <c r="Y21" s="17">
        <v>2.4612978708003299E-2</v>
      </c>
      <c r="Z21" s="17">
        <v>1.3723323889921599</v>
      </c>
      <c r="AA21" s="17">
        <v>0.96277750115806504</v>
      </c>
      <c r="AB21" s="17">
        <v>22.914005465588598</v>
      </c>
      <c r="AC21" s="17">
        <v>703.27507884279305</v>
      </c>
      <c r="AD21" s="17">
        <v>6.2897592383240397</v>
      </c>
      <c r="AE21" s="17">
        <v>4.9353488658079598</v>
      </c>
      <c r="AF21" s="17">
        <v>0.95257241239868296</v>
      </c>
      <c r="AG21" s="17">
        <v>0.16699253566582301</v>
      </c>
      <c r="AH21" s="17">
        <v>7.0669850334826902E-3</v>
      </c>
      <c r="AI21" s="17">
        <v>1.11472444980902E-2</v>
      </c>
      <c r="AJ21" s="17">
        <v>6.2628626883645504</v>
      </c>
      <c r="AK21" s="17">
        <v>6.2628626883645504</v>
      </c>
      <c r="AL21" s="17">
        <v>12.9670051958795</v>
      </c>
      <c r="AM21" s="17">
        <v>1.6567794626233898E-2</v>
      </c>
      <c r="AN21" s="17">
        <v>1.0407336373865299</v>
      </c>
      <c r="AO21" s="17">
        <v>108545.091912345</v>
      </c>
      <c r="AP21" s="17">
        <v>0</v>
      </c>
      <c r="AQ21" s="17">
        <v>0.546519242664947</v>
      </c>
      <c r="AR21" s="17">
        <v>0.43191343924921599</v>
      </c>
      <c r="AS21" s="17">
        <v>9.1250379525675499E-3</v>
      </c>
      <c r="AT21" s="17">
        <v>0.51414465198822701</v>
      </c>
      <c r="AU21" s="17">
        <v>0.51663649445482396</v>
      </c>
      <c r="AV21" s="17">
        <v>0</v>
      </c>
      <c r="AW21" s="17">
        <v>5.3329195786458099</v>
      </c>
      <c r="AX21" s="17">
        <v>0</v>
      </c>
      <c r="AY21" s="17">
        <v>192.19837975716001</v>
      </c>
      <c r="AZ21" s="17">
        <v>0</v>
      </c>
      <c r="BA21" s="17">
        <v>119.420718486306</v>
      </c>
      <c r="BB21" s="17">
        <v>29.388226326493498</v>
      </c>
      <c r="BC21" s="17">
        <v>3.2653647006950002</v>
      </c>
      <c r="BD21" s="17">
        <v>32.653591027188497</v>
      </c>
      <c r="BE21" s="17">
        <v>0</v>
      </c>
      <c r="BF21" s="17">
        <v>3.12928425817225</v>
      </c>
      <c r="BG21" s="17">
        <v>9.6385239645166096E-4</v>
      </c>
      <c r="BH21" s="17">
        <v>2.0379373446430399E-2</v>
      </c>
      <c r="BI21" s="17">
        <v>54.769333857041197</v>
      </c>
      <c r="BJ21" s="17">
        <v>2.85377416954645E-2</v>
      </c>
      <c r="BK21" s="17">
        <v>6.0634621383730902</v>
      </c>
      <c r="BL21" s="17">
        <v>7.3154932014969303</v>
      </c>
      <c r="BM21" s="17">
        <v>6.9476492666876097E-3</v>
      </c>
      <c r="BN21" s="17">
        <v>0</v>
      </c>
      <c r="BO21" s="17">
        <v>4.7172934737677501</v>
      </c>
      <c r="BP21" s="17">
        <v>116.559685525113</v>
      </c>
      <c r="BQ21" s="17">
        <v>67.673505638982107</v>
      </c>
      <c r="BR21" s="17">
        <v>48.886179886131202</v>
      </c>
      <c r="BS21" s="17">
        <v>5.4674490870109102E-2</v>
      </c>
      <c r="BT21" s="5">
        <v>5.5044671153072398E-5</v>
      </c>
      <c r="BU21" s="17">
        <v>1.8122592966153499</v>
      </c>
      <c r="BV21" s="17">
        <v>0.43815273069991201</v>
      </c>
      <c r="BW21" s="17">
        <v>18.385508578735301</v>
      </c>
      <c r="BX21" s="17">
        <v>1.2046833997475701</v>
      </c>
      <c r="BY21" s="17">
        <v>0.236171576910993</v>
      </c>
      <c r="BZ21" s="17">
        <v>26.265013310405202</v>
      </c>
      <c r="CA21" s="17">
        <v>1.5429683741878399</v>
      </c>
      <c r="CB21" s="17">
        <v>1.7244848845604802E-2</v>
      </c>
      <c r="CC21" s="17">
        <v>1.10693674388355</v>
      </c>
      <c r="CD21" s="17">
        <v>6.9203955091850003E-4</v>
      </c>
      <c r="CE21" s="17">
        <v>16.156308898405499</v>
      </c>
      <c r="CF21" s="17">
        <v>17.083271392468099</v>
      </c>
      <c r="CG21" s="17">
        <v>0.15089420442908499</v>
      </c>
      <c r="CH21" s="17">
        <v>0</v>
      </c>
      <c r="CI21" s="17">
        <v>3.35903755970391E-3</v>
      </c>
      <c r="CJ21" s="17">
        <v>1.5300472833146399</v>
      </c>
      <c r="CK21" s="17">
        <v>1.0136252652055699</v>
      </c>
      <c r="CL21" s="17">
        <v>0.267441719922617</v>
      </c>
      <c r="CM21" s="17">
        <v>111.00871828789001</v>
      </c>
      <c r="CN21" s="17">
        <v>0.39172231416249098</v>
      </c>
      <c r="CO21" s="17">
        <v>0.69974063783902896</v>
      </c>
      <c r="CQ21" s="26">
        <f t="shared" si="0"/>
        <v>1.0757778337427544</v>
      </c>
      <c r="CR21" s="40">
        <f t="shared" si="1"/>
        <v>-2.9313870599525403E-7</v>
      </c>
      <c r="CS21" s="40">
        <f t="shared" si="2"/>
        <v>-2.4580242791140195E-7</v>
      </c>
      <c r="CT21" s="40">
        <f t="shared" si="3"/>
        <v>-2.7553650536851227E-6</v>
      </c>
      <c r="CU21" s="40">
        <f t="shared" si="4"/>
        <v>-2.6145299631582933E-7</v>
      </c>
      <c r="CV21" s="40">
        <f t="shared" si="5"/>
        <v>-2.7131759672591156E-7</v>
      </c>
      <c r="CW21" s="40">
        <f t="shared" si="6"/>
        <v>-8.1092680010046833E-7</v>
      </c>
      <c r="CX21" s="40">
        <f t="shared" si="7"/>
        <v>-3.3071364495941867E-7</v>
      </c>
      <c r="CY21" s="40">
        <f t="shared" si="8"/>
        <v>-2.6769920500253141E-6</v>
      </c>
      <c r="CZ21" s="40">
        <f t="shared" si="9"/>
        <v>1.0121407735862262E-6</v>
      </c>
      <c r="DA21" s="40">
        <f t="shared" si="10"/>
        <v>-2.5954443745488159E-6</v>
      </c>
      <c r="DB21" s="40">
        <f t="shared" si="11"/>
        <v>-4.5205377914708848E-6</v>
      </c>
      <c r="DC21" s="40">
        <f t="shared" si="12"/>
        <v>7.1675972309484568E-6</v>
      </c>
      <c r="DD21" s="40">
        <f t="shared" si="13"/>
        <v>-6.8564362984462554E-6</v>
      </c>
      <c r="DE21" s="40">
        <f t="shared" si="14"/>
        <v>-2.7805607240854728E-6</v>
      </c>
      <c r="DF21" s="40">
        <f t="shared" si="15"/>
        <v>-5.1526977178450177E-6</v>
      </c>
      <c r="DG21" s="40">
        <f t="shared" si="16"/>
        <v>-5.2723477584253479E-6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x14ac:dyDescent="0.3">
      <c r="A22" s="17" t="s">
        <v>189</v>
      </c>
      <c r="B22" s="15">
        <v>61.785333000000001</v>
      </c>
      <c r="C22" s="15">
        <v>7.1297360000000003</v>
      </c>
      <c r="D22" s="15">
        <v>2.6403500000000002</v>
      </c>
      <c r="E22" s="15">
        <v>12.180714</v>
      </c>
      <c r="F22" s="15">
        <v>7.9084620000000001</v>
      </c>
      <c r="G22" s="15">
        <v>1.1272740000000001</v>
      </c>
      <c r="H22" s="15">
        <v>12.600045</v>
      </c>
      <c r="I22" s="17">
        <v>1.266942</v>
      </c>
      <c r="J22" s="17">
        <v>0.17712800000000001</v>
      </c>
      <c r="K22" s="17">
        <v>9.0941999999999995E-2</v>
      </c>
      <c r="L22" s="17">
        <v>0.94415899999999997</v>
      </c>
      <c r="M22" s="17">
        <v>0.110703</v>
      </c>
      <c r="N22" s="17">
        <v>3.3271000000000002E-2</v>
      </c>
      <c r="O22" s="17">
        <v>5.1461E-2</v>
      </c>
      <c r="P22" s="17">
        <v>6.6031000000000006E-2</v>
      </c>
      <c r="Q22" s="17">
        <v>9.7120000000000001E-3</v>
      </c>
      <c r="R22" s="32"/>
      <c r="S22" s="17" t="s">
        <v>189</v>
      </c>
      <c r="T22" s="17">
        <v>0.39431555094054599</v>
      </c>
      <c r="U22" s="17">
        <v>0.28904248981299202</v>
      </c>
      <c r="V22" s="17">
        <v>1.2669420637378199</v>
      </c>
      <c r="W22" s="17">
        <v>1.2669420637378199</v>
      </c>
      <c r="X22" s="17">
        <v>0.18320436945055299</v>
      </c>
      <c r="Y22" s="17">
        <v>6.3655653175702806E-2</v>
      </c>
      <c r="Z22" s="17">
        <v>0.177127978960851</v>
      </c>
      <c r="AA22" s="17">
        <v>9.09418233961099E-2</v>
      </c>
      <c r="AB22" s="17">
        <v>1.95599633768195</v>
      </c>
      <c r="AC22" s="17">
        <v>61.7853178789331</v>
      </c>
      <c r="AD22" s="17">
        <v>0.56479767876452902</v>
      </c>
      <c r="AE22" s="17">
        <v>0.38507590729343999</v>
      </c>
      <c r="AF22" s="17">
        <v>0.106568344483209</v>
      </c>
      <c r="AG22" s="17">
        <v>5.1460519606254501E-2</v>
      </c>
      <c r="AH22" s="17">
        <v>2.8267940133930702E-2</v>
      </c>
      <c r="AI22" s="17">
        <v>4.4588927258497398E-2</v>
      </c>
      <c r="AJ22" s="17">
        <v>0.94415458483109804</v>
      </c>
      <c r="AK22" s="17">
        <v>0.94415458483109804</v>
      </c>
      <c r="AL22" s="17">
        <v>0.83361596763614898</v>
      </c>
      <c r="AM22" s="17">
        <v>6.6271244700915402E-2</v>
      </c>
      <c r="AN22" s="17">
        <v>6.6030253774037206E-2</v>
      </c>
      <c r="AO22" s="17">
        <v>17947.387048948101</v>
      </c>
      <c r="AP22" s="17">
        <v>0</v>
      </c>
      <c r="AQ22" s="17">
        <v>0.171463540490638</v>
      </c>
      <c r="AR22" s="17">
        <v>3.91321065394599E-2</v>
      </c>
      <c r="AS22" s="17">
        <v>3.6499997286110301E-2</v>
      </c>
      <c r="AT22" s="17">
        <v>0.191040435133737</v>
      </c>
      <c r="AU22" s="17">
        <v>5.1616831737738102E-2</v>
      </c>
      <c r="AV22" s="17">
        <v>0</v>
      </c>
      <c r="AW22" s="17">
        <v>0.35284763412093401</v>
      </c>
      <c r="AX22" s="17">
        <v>0</v>
      </c>
      <c r="AY22" s="17">
        <v>7.1297342438422104</v>
      </c>
      <c r="AZ22" s="17">
        <v>0</v>
      </c>
      <c r="BA22" s="17">
        <v>13.2980483583833</v>
      </c>
      <c r="BB22" s="17">
        <v>2.37630335598582</v>
      </c>
      <c r="BC22" s="17">
        <v>0.26403473161482999</v>
      </c>
      <c r="BD22" s="17">
        <v>2.6403380876006501</v>
      </c>
      <c r="BE22" s="17">
        <v>0</v>
      </c>
      <c r="BF22" s="17">
        <v>0.32988470598609898</v>
      </c>
      <c r="BG22" s="17">
        <v>3.8553630415516099E-3</v>
      </c>
      <c r="BH22" s="17">
        <v>2.6812921289483399E-3</v>
      </c>
      <c r="BI22" s="17">
        <v>5.8850114188395901</v>
      </c>
      <c r="BJ22" s="17">
        <v>2.7431439011888398E-2</v>
      </c>
      <c r="BK22" s="17">
        <v>0.46649922562652502</v>
      </c>
      <c r="BL22" s="17">
        <v>0.618349289284985</v>
      </c>
      <c r="BM22" s="17">
        <v>1.5120653449957799E-3</v>
      </c>
      <c r="BN22" s="17">
        <v>0</v>
      </c>
      <c r="BO22" s="17">
        <v>0.36906937394247002</v>
      </c>
      <c r="BP22" s="17">
        <v>12.1807108403467</v>
      </c>
      <c r="BQ22" s="17">
        <v>7.9084595354861396</v>
      </c>
      <c r="BR22" s="17">
        <v>4.2722513048606396</v>
      </c>
      <c r="BS22" s="17">
        <v>6.8926404206418697E-3</v>
      </c>
      <c r="BT22" s="17">
        <v>2.2017934599888599E-4</v>
      </c>
      <c r="BU22" s="17">
        <v>0.95848145637328597</v>
      </c>
      <c r="BV22" s="17">
        <v>3.1358936710814203E-2</v>
      </c>
      <c r="BW22" s="17">
        <v>2.1326848437749701</v>
      </c>
      <c r="BX22" s="17">
        <v>8.8593340939279203E-2</v>
      </c>
      <c r="BY22" s="17">
        <v>2.4935906127195599E-2</v>
      </c>
      <c r="BZ22" s="17">
        <v>3.0466929016683402</v>
      </c>
      <c r="CA22" s="17">
        <v>0.124449602248714</v>
      </c>
      <c r="CB22" s="17">
        <v>2.9561341953405301E-2</v>
      </c>
      <c r="CC22" s="17">
        <v>0.103354993744385</v>
      </c>
      <c r="CD22" s="17">
        <v>1.4030908800299801E-4</v>
      </c>
      <c r="CE22" s="17">
        <v>1.12726167209554</v>
      </c>
      <c r="CF22" s="17">
        <v>1.8563268140676901</v>
      </c>
      <c r="CG22" s="17">
        <v>9.7119414342168291E-3</v>
      </c>
      <c r="CH22" s="17">
        <v>0</v>
      </c>
      <c r="CI22" s="17">
        <v>1.3436000066579501E-2</v>
      </c>
      <c r="CJ22" s="17">
        <v>0.175713179139866</v>
      </c>
      <c r="CK22" s="17">
        <v>0.11070471645893599</v>
      </c>
      <c r="CL22" s="17">
        <v>4.8635503100249597E-2</v>
      </c>
      <c r="CM22" s="17">
        <v>12.600040785506801</v>
      </c>
      <c r="CN22" s="17">
        <v>3.3270826162249099E-2</v>
      </c>
      <c r="CO22" s="17">
        <v>0.102854427531319</v>
      </c>
      <c r="CQ22" s="26">
        <f t="shared" si="0"/>
        <v>1.0553972471009285</v>
      </c>
      <c r="CR22" s="40">
        <f t="shared" si="1"/>
        <v>-2.4473554106624658E-7</v>
      </c>
      <c r="CS22" s="40">
        <f t="shared" si="2"/>
        <v>-2.4631456057505645E-7</v>
      </c>
      <c r="CT22" s="40">
        <f t="shared" si="3"/>
        <v>-4.5116743424378718E-6</v>
      </c>
      <c r="CU22" s="40">
        <f t="shared" si="4"/>
        <v>-2.5939803692041261E-7</v>
      </c>
      <c r="CV22" s="40">
        <f t="shared" si="5"/>
        <v>-3.1162998071496402E-7</v>
      </c>
      <c r="CW22" s="40">
        <f t="shared" si="6"/>
        <v>-1.0936031932034343E-5</v>
      </c>
      <c r="CX22" s="40">
        <f t="shared" si="7"/>
        <v>-3.3448239263217034E-7</v>
      </c>
      <c r="CY22" s="40">
        <f t="shared" si="8"/>
        <v>5.0308396051965739E-8</v>
      </c>
      <c r="CZ22" s="40">
        <f t="shared" si="9"/>
        <v>-1.1877935169091147E-7</v>
      </c>
      <c r="DA22" s="40">
        <f t="shared" si="10"/>
        <v>-1.9419398088365899E-6</v>
      </c>
      <c r="DB22" s="40">
        <f t="shared" si="11"/>
        <v>-4.6762980620084487E-6</v>
      </c>
      <c r="DC22" s="40">
        <f t="shared" si="12"/>
        <v>1.5505080584980927E-5</v>
      </c>
      <c r="DD22" s="40">
        <f t="shared" si="13"/>
        <v>-5.224903095864772E-6</v>
      </c>
      <c r="DE22" s="40">
        <f t="shared" si="14"/>
        <v>-9.3351031946256517E-6</v>
      </c>
      <c r="DF22" s="40">
        <f t="shared" si="15"/>
        <v>-1.1301145867849042E-5</v>
      </c>
      <c r="DG22" s="40">
        <f t="shared" si="16"/>
        <v>-6.0302495027811665E-6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x14ac:dyDescent="0.3">
      <c r="A23" s="17" t="s">
        <v>190</v>
      </c>
      <c r="B23" s="15">
        <v>1137.063277</v>
      </c>
      <c r="C23" s="15">
        <v>88.602452999999997</v>
      </c>
      <c r="D23" s="15">
        <v>39.204946</v>
      </c>
      <c r="E23" s="15">
        <v>202.23714000000001</v>
      </c>
      <c r="F23" s="15">
        <v>160.95653799999999</v>
      </c>
      <c r="G23" s="15">
        <v>10.280576</v>
      </c>
      <c r="H23" s="15">
        <v>198.48778799999999</v>
      </c>
      <c r="I23" s="17">
        <v>20.290959000000001</v>
      </c>
      <c r="J23" s="17">
        <v>2.8561730000000001</v>
      </c>
      <c r="K23" s="17">
        <v>1.326371</v>
      </c>
      <c r="L23" s="17">
        <v>16.067938999999999</v>
      </c>
      <c r="M23" s="17">
        <v>1.641683</v>
      </c>
      <c r="N23" s="17">
        <v>0.454314</v>
      </c>
      <c r="O23" s="17">
        <v>0.91420400000000002</v>
      </c>
      <c r="P23" s="17">
        <v>1.0073639999999999</v>
      </c>
      <c r="Q23" s="17">
        <v>0.117995</v>
      </c>
      <c r="R23" s="32"/>
      <c r="S23" s="17" t="s">
        <v>190</v>
      </c>
      <c r="T23" s="17">
        <v>7.5905619438593002</v>
      </c>
      <c r="U23" s="17">
        <v>4.1388494197456902</v>
      </c>
      <c r="V23" s="17">
        <v>20.2778446165769</v>
      </c>
      <c r="W23" s="17">
        <v>20.2778446165769</v>
      </c>
      <c r="X23" s="17">
        <v>2.6436945104912399</v>
      </c>
      <c r="Y23" s="17">
        <v>1.22001341176631</v>
      </c>
      <c r="Z23" s="17">
        <v>2.85403022691687</v>
      </c>
      <c r="AA23" s="17">
        <v>1.32494361014752</v>
      </c>
      <c r="AB23" s="17">
        <v>28.5554807702067</v>
      </c>
      <c r="AC23" s="17">
        <v>1135.54238044059</v>
      </c>
      <c r="AD23" s="17">
        <v>8.2661595653235</v>
      </c>
      <c r="AE23" s="17">
        <v>5.0205374881396798</v>
      </c>
      <c r="AF23" s="17">
        <v>1.7126470587218601</v>
      </c>
      <c r="AG23" s="17">
        <v>0.91397929889934204</v>
      </c>
      <c r="AH23" s="17">
        <v>0.544156628817275</v>
      </c>
      <c r="AI23" s="17">
        <v>0.858336152135451</v>
      </c>
      <c r="AJ23" s="17">
        <v>16.057320388791702</v>
      </c>
      <c r="AK23" s="17">
        <v>16.057320388791702</v>
      </c>
      <c r="AL23" s="17">
        <v>10.4676349579765</v>
      </c>
      <c r="AM23" s="17">
        <v>1.2757226354712601</v>
      </c>
      <c r="AN23" s="17">
        <v>1.00535870893202</v>
      </c>
      <c r="AO23" s="17">
        <v>260578.89524628301</v>
      </c>
      <c r="AP23" s="17">
        <v>0</v>
      </c>
      <c r="AQ23" s="17">
        <v>3.0400079345348501</v>
      </c>
      <c r="AR23" s="17">
        <v>0.55416173371241795</v>
      </c>
      <c r="AS23" s="17">
        <v>0.70262622258194196</v>
      </c>
      <c r="AT23" s="17">
        <v>3.43627316858703</v>
      </c>
      <c r="AU23" s="17">
        <v>0.82077652119909394</v>
      </c>
      <c r="AV23" s="17">
        <v>0</v>
      </c>
      <c r="AW23" s="17">
        <v>3.6294254684965002</v>
      </c>
      <c r="AX23" s="17">
        <v>0</v>
      </c>
      <c r="AY23" s="17">
        <v>88.427555371837002</v>
      </c>
      <c r="AZ23" s="17">
        <v>0</v>
      </c>
      <c r="BA23" s="17">
        <v>207.929584263408</v>
      </c>
      <c r="BB23" s="17">
        <v>35.246703087021899</v>
      </c>
      <c r="BC23" s="17">
        <v>3.9163326091149999</v>
      </c>
      <c r="BD23" s="17">
        <v>39.163035696136902</v>
      </c>
      <c r="BE23" s="17">
        <v>0</v>
      </c>
      <c r="BF23" s="17">
        <v>4.8815992783169904</v>
      </c>
      <c r="BG23" s="17">
        <v>7.4216159775376503E-2</v>
      </c>
      <c r="BH23" s="17">
        <v>5.4177261639026197E-2</v>
      </c>
      <c r="BI23" s="17">
        <v>93.877360523156796</v>
      </c>
      <c r="BJ23" s="17">
        <v>0.53087468575869301</v>
      </c>
      <c r="BK23" s="17">
        <v>9.7532234329271308</v>
      </c>
      <c r="BL23" s="17">
        <v>12.834171640845</v>
      </c>
      <c r="BM23" s="17">
        <v>2.9961239769176001E-2</v>
      </c>
      <c r="BN23" s="17">
        <v>0</v>
      </c>
      <c r="BO23" s="17">
        <v>7.7058610977915096</v>
      </c>
      <c r="BP23" s="17">
        <v>201.98652280582201</v>
      </c>
      <c r="BQ23" s="17">
        <v>160.77865219508701</v>
      </c>
      <c r="BR23" s="17">
        <v>41.207870610735398</v>
      </c>
      <c r="BS23" s="17">
        <v>0.139566539349746</v>
      </c>
      <c r="BT23" s="17">
        <v>4.2384494893544303E-3</v>
      </c>
      <c r="BU23" s="17">
        <v>18.655216212790101</v>
      </c>
      <c r="BV23" s="17">
        <v>0.65960047619834905</v>
      </c>
      <c r="BW23" s="17">
        <v>43.375060764893497</v>
      </c>
      <c r="BX23" s="17">
        <v>1.8591530724163201</v>
      </c>
      <c r="BY23" s="17">
        <v>0.50991046589174205</v>
      </c>
      <c r="BZ23" s="17">
        <v>61.964379702045299</v>
      </c>
      <c r="CA23" s="17">
        <v>1.60695542098601</v>
      </c>
      <c r="CB23" s="17">
        <v>0.57033616913859897</v>
      </c>
      <c r="CC23" s="17">
        <v>2.1301346252418099</v>
      </c>
      <c r="CD23" s="17">
        <v>2.7863589014368601E-3</v>
      </c>
      <c r="CE23" s="17">
        <v>10.2728014594597</v>
      </c>
      <c r="CF23" s="17">
        <v>29.8136843769758</v>
      </c>
      <c r="CG23" s="17">
        <v>0.11777419789789199</v>
      </c>
      <c r="CH23" s="17">
        <v>0</v>
      </c>
      <c r="CI23" s="17">
        <v>0.25864442040928798</v>
      </c>
      <c r="CJ23" s="17">
        <v>2.6755772816415599</v>
      </c>
      <c r="CK23" s="17">
        <v>1.6402781576766801</v>
      </c>
      <c r="CL23" s="17">
        <v>0.81073671954231996</v>
      </c>
      <c r="CM23" s="17">
        <v>198.31330875179799</v>
      </c>
      <c r="CN23" s="17">
        <v>0.45375775413008301</v>
      </c>
      <c r="CO23" s="17">
        <v>1.6584948062093099</v>
      </c>
      <c r="CQ23" s="26">
        <f t="shared" si="0"/>
        <v>1.0484903185375491</v>
      </c>
      <c r="CR23" s="40">
        <f t="shared" si="1"/>
        <v>-1.3375654549522033E-3</v>
      </c>
      <c r="CS23" s="40">
        <f t="shared" si="2"/>
        <v>-1.9739592103956202E-3</v>
      </c>
      <c r="CT23" s="40">
        <f t="shared" si="3"/>
        <v>-1.0690055245350398E-3</v>
      </c>
      <c r="CU23" s="40">
        <f t="shared" si="4"/>
        <v>-1.2392243787565692E-3</v>
      </c>
      <c r="CV23" s="40">
        <f t="shared" si="5"/>
        <v>-1.1051791193035566E-3</v>
      </c>
      <c r="CW23" s="40">
        <f t="shared" si="6"/>
        <v>-7.5623588992484699E-4</v>
      </c>
      <c r="CX23" s="40">
        <f t="shared" si="7"/>
        <v>-8.7904273587856481E-4</v>
      </c>
      <c r="CY23" s="40">
        <f t="shared" si="8"/>
        <v>-6.4631658972358656E-4</v>
      </c>
      <c r="CZ23" s="40">
        <f t="shared" si="9"/>
        <v>-7.5022524305427059E-4</v>
      </c>
      <c r="DA23" s="40">
        <f t="shared" si="10"/>
        <v>-1.0761618374345648E-3</v>
      </c>
      <c r="DB23" s="40">
        <f t="shared" si="11"/>
        <v>-6.6085707745699833E-4</v>
      </c>
      <c r="DC23" s="40">
        <f t="shared" si="12"/>
        <v>-8.5573300285130785E-4</v>
      </c>
      <c r="DD23" s="40">
        <f t="shared" si="13"/>
        <v>-1.2243643601495499E-3</v>
      </c>
      <c r="DE23" s="40">
        <f t="shared" si="14"/>
        <v>-2.4578879621832303E-4</v>
      </c>
      <c r="DF23" s="40">
        <f t="shared" si="15"/>
        <v>-1.9906320535377233E-3</v>
      </c>
      <c r="DG23" s="40">
        <f t="shared" si="16"/>
        <v>-1.8712835468283288E-3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x14ac:dyDescent="0.3">
      <c r="A24" s="17" t="s">
        <v>191</v>
      </c>
      <c r="B24" s="15">
        <v>5253.5434610000002</v>
      </c>
      <c r="C24" s="15">
        <v>527.96585800000003</v>
      </c>
      <c r="D24" s="15">
        <v>179.00537700000001</v>
      </c>
      <c r="E24" s="15">
        <v>904.46825999999999</v>
      </c>
      <c r="F24" s="15">
        <v>697.484059</v>
      </c>
      <c r="G24" s="15">
        <v>43.982058000000002</v>
      </c>
      <c r="H24" s="15">
        <v>868.05413599999997</v>
      </c>
      <c r="I24" s="17">
        <v>83.457919000000004</v>
      </c>
      <c r="J24" s="17">
        <v>12.118888</v>
      </c>
      <c r="K24" s="17">
        <v>5.9470939999999999</v>
      </c>
      <c r="L24" s="17">
        <v>67.864006000000003</v>
      </c>
      <c r="M24" s="17">
        <v>6.9453529999999999</v>
      </c>
      <c r="N24" s="17">
        <v>2.0589189999999999</v>
      </c>
      <c r="O24" s="17">
        <v>3.4428329999999998</v>
      </c>
      <c r="P24" s="17">
        <v>5.7601690000000003</v>
      </c>
      <c r="Q24" s="17">
        <v>0.60307900000000003</v>
      </c>
      <c r="R24" s="32"/>
      <c r="S24" s="17" t="s">
        <v>191</v>
      </c>
      <c r="T24" s="17">
        <v>27.2073923880134</v>
      </c>
      <c r="U24" s="17">
        <v>19.643503471147501</v>
      </c>
      <c r="V24" s="17">
        <v>83.457788196692405</v>
      </c>
      <c r="W24" s="17">
        <v>83.457788196692405</v>
      </c>
      <c r="X24" s="17">
        <v>12.9498102511615</v>
      </c>
      <c r="Y24" s="17">
        <v>4.3784319948161601</v>
      </c>
      <c r="Z24" s="17">
        <v>12.118831497145001</v>
      </c>
      <c r="AA24" s="17">
        <v>5.9470711691420801</v>
      </c>
      <c r="AB24" s="17">
        <v>135.455844493901</v>
      </c>
      <c r="AC24" s="17">
        <v>5253.5426727734603</v>
      </c>
      <c r="AD24" s="17">
        <v>38.251155544999001</v>
      </c>
      <c r="AE24" s="17">
        <v>23.398192954903301</v>
      </c>
      <c r="AF24" s="17">
        <v>7.6549849681476196</v>
      </c>
      <c r="AG24" s="17">
        <v>3.44283134259936</v>
      </c>
      <c r="AH24" s="17">
        <v>1.9504906114532301</v>
      </c>
      <c r="AI24" s="17">
        <v>3.0765975753016201</v>
      </c>
      <c r="AJ24" s="17">
        <v>67.864042372997801</v>
      </c>
      <c r="AK24" s="17">
        <v>67.864042372997801</v>
      </c>
      <c r="AL24" s="17">
        <v>54.714718170542902</v>
      </c>
      <c r="AM24" s="17">
        <v>4.5727384571923002</v>
      </c>
      <c r="AN24" s="17">
        <v>5.7601600023975204</v>
      </c>
      <c r="AO24" s="17">
        <v>1232205.6006481501</v>
      </c>
      <c r="AP24" s="17">
        <v>0</v>
      </c>
      <c r="AQ24" s="17">
        <v>11.411496561003499</v>
      </c>
      <c r="AR24" s="17">
        <v>2.4963502632190702</v>
      </c>
      <c r="AS24" s="17">
        <v>2.5185067663287999</v>
      </c>
      <c r="AT24" s="17">
        <v>12.7943867706473</v>
      </c>
      <c r="AU24" s="17">
        <v>3.8133921977413601</v>
      </c>
      <c r="AV24" s="17">
        <v>0</v>
      </c>
      <c r="AW24" s="17">
        <v>16.551078884527499</v>
      </c>
      <c r="AX24" s="17">
        <v>0</v>
      </c>
      <c r="AY24" s="17">
        <v>527.96568174076901</v>
      </c>
      <c r="AZ24" s="17">
        <v>0</v>
      </c>
      <c r="BA24" s="17">
        <v>912.740671638089</v>
      </c>
      <c r="BB24" s="17">
        <v>161.104806891648</v>
      </c>
      <c r="BC24" s="17">
        <v>17.900546031956001</v>
      </c>
      <c r="BD24" s="17">
        <v>179.00535292360399</v>
      </c>
      <c r="BE24" s="17">
        <v>0</v>
      </c>
      <c r="BF24" s="17">
        <v>21.051506906419299</v>
      </c>
      <c r="BG24" s="17">
        <v>0.26601779712511697</v>
      </c>
      <c r="BH24" s="17">
        <v>0.230551278405176</v>
      </c>
      <c r="BI24" s="17">
        <v>424.146800509267</v>
      </c>
      <c r="BJ24" s="17">
        <v>1.9428600471789099</v>
      </c>
      <c r="BK24" s="17">
        <v>45.929384965580297</v>
      </c>
      <c r="BL24" s="17">
        <v>59.212322955075301</v>
      </c>
      <c r="BM24" s="17">
        <v>0.119513051031487</v>
      </c>
      <c r="BN24" s="17">
        <v>0</v>
      </c>
      <c r="BO24" s="17">
        <v>36.152526331453799</v>
      </c>
      <c r="BP24" s="17">
        <v>904.468051028952</v>
      </c>
      <c r="BQ24" s="17">
        <v>697.48389796204697</v>
      </c>
      <c r="BR24" s="17">
        <v>206.98415306690401</v>
      </c>
      <c r="BS24" s="17">
        <v>0.59794117848068495</v>
      </c>
      <c r="BT24" s="17">
        <v>1.5192503182922999E-2</v>
      </c>
      <c r="BU24" s="17">
        <v>69.769012252186698</v>
      </c>
      <c r="BV24" s="17">
        <v>3.1580568560988098</v>
      </c>
      <c r="BW24" s="17">
        <v>188.405449494865</v>
      </c>
      <c r="BX24" s="17">
        <v>8.8453461973026393</v>
      </c>
      <c r="BY24" s="17">
        <v>2.2518876171894302</v>
      </c>
      <c r="BZ24" s="17">
        <v>269.15061525488102</v>
      </c>
      <c r="CA24" s="17">
        <v>7.2802321839307202</v>
      </c>
      <c r="CB24" s="17">
        <v>2.0625110229997099</v>
      </c>
      <c r="CC24" s="17">
        <v>9.6295276707617496</v>
      </c>
      <c r="CD24" s="17">
        <v>1.11992853717819E-2</v>
      </c>
      <c r="CE24" s="17">
        <v>43.9820611143262</v>
      </c>
      <c r="CF24" s="17">
        <v>134.72886389964299</v>
      </c>
      <c r="CG24" s="17">
        <v>0.60308089157668998</v>
      </c>
      <c r="CH24" s="17">
        <v>0</v>
      </c>
      <c r="CI24" s="17">
        <v>0.92707349253746396</v>
      </c>
      <c r="CJ24" s="17">
        <v>11.3621496774441</v>
      </c>
      <c r="CK24" s="17">
        <v>6.9453623662049901</v>
      </c>
      <c r="CL24" s="17">
        <v>3.19384638798922</v>
      </c>
      <c r="CM24" s="17">
        <v>868.05399119253502</v>
      </c>
      <c r="CN24" s="17">
        <v>2.0589250529329699</v>
      </c>
      <c r="CO24" s="17">
        <v>6.7448137598615503</v>
      </c>
      <c r="CQ24" s="26">
        <f t="shared" si="0"/>
        <v>1.0514791486462303</v>
      </c>
      <c r="CR24" s="40">
        <f t="shared" si="1"/>
        <v>-1.5003712176447714E-7</v>
      </c>
      <c r="CS24" s="40">
        <f t="shared" si="2"/>
        <v>-3.3384588859437128E-7</v>
      </c>
      <c r="CT24" s="40">
        <f t="shared" si="3"/>
        <v>-1.3450096538958079E-7</v>
      </c>
      <c r="CU24" s="40">
        <f t="shared" si="4"/>
        <v>-2.3104298649709559E-7</v>
      </c>
      <c r="CV24" s="40">
        <f t="shared" si="5"/>
        <v>-2.3088406244821824E-7</v>
      </c>
      <c r="CW24" s="40">
        <f t="shared" si="6"/>
        <v>7.0809014844581919E-8</v>
      </c>
      <c r="CX24" s="40">
        <f t="shared" si="7"/>
        <v>-1.6681847242396669E-7</v>
      </c>
      <c r="CY24" s="40">
        <f t="shared" si="8"/>
        <v>-1.5672965389734424E-6</v>
      </c>
      <c r="CZ24" s="40">
        <f t="shared" si="9"/>
        <v>-4.6623795020840113E-6</v>
      </c>
      <c r="DA24" s="40">
        <f t="shared" si="10"/>
        <v>-3.838993955663803E-6</v>
      </c>
      <c r="DB24" s="40">
        <f t="shared" si="11"/>
        <v>5.3596891697912068E-7</v>
      </c>
      <c r="DC24" s="40">
        <f t="shared" si="12"/>
        <v>1.3485570841766636E-6</v>
      </c>
      <c r="DD24" s="40">
        <f t="shared" si="13"/>
        <v>2.9398596884858902E-6</v>
      </c>
      <c r="DE24" s="40">
        <f t="shared" si="14"/>
        <v>-4.8140605130800033E-7</v>
      </c>
      <c r="DF24" s="40">
        <f t="shared" si="15"/>
        <v>-1.5620379332560196E-6</v>
      </c>
      <c r="DG24" s="40">
        <f t="shared" si="16"/>
        <v>3.1365321789511138E-6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x14ac:dyDescent="0.3">
      <c r="A25" s="17" t="s">
        <v>192</v>
      </c>
      <c r="B25" s="15">
        <v>14175.702954</v>
      </c>
      <c r="C25" s="15">
        <v>4265.1404949999996</v>
      </c>
      <c r="D25" s="15">
        <v>682.38150900000005</v>
      </c>
      <c r="E25" s="15">
        <v>2115.3488240000001</v>
      </c>
      <c r="F25" s="15">
        <v>1361.7355239999999</v>
      </c>
      <c r="G25" s="15">
        <v>331.24961999999999</v>
      </c>
      <c r="H25" s="15">
        <v>2184.6955130000001</v>
      </c>
      <c r="I25" s="17">
        <v>185.81004200000001</v>
      </c>
      <c r="J25" s="17">
        <v>27.364381999999999</v>
      </c>
      <c r="K25" s="17">
        <v>18.901713999999998</v>
      </c>
      <c r="L25" s="17">
        <v>124.65732199999999</v>
      </c>
      <c r="M25" s="17">
        <v>20.340802</v>
      </c>
      <c r="N25" s="17">
        <v>7.7074449999999999</v>
      </c>
      <c r="O25" s="17">
        <v>3.8109649999999999</v>
      </c>
      <c r="P25" s="17">
        <v>18.944198</v>
      </c>
      <c r="Q25" s="17">
        <v>2.9089719999999999</v>
      </c>
      <c r="R25" s="32"/>
      <c r="S25" s="17" t="s">
        <v>192</v>
      </c>
      <c r="T25" s="17">
        <v>7.2946930541840898</v>
      </c>
      <c r="U25" s="17">
        <v>66.916230946608394</v>
      </c>
      <c r="V25" s="17">
        <v>185.80418793606401</v>
      </c>
      <c r="W25" s="17">
        <v>185.80418793606401</v>
      </c>
      <c r="X25" s="17">
        <v>44.035564351956801</v>
      </c>
      <c r="Y25" s="17">
        <v>1.3451436180624201</v>
      </c>
      <c r="Z25" s="17">
        <v>27.3635122541497</v>
      </c>
      <c r="AA25" s="17">
        <v>18.901113430155501</v>
      </c>
      <c r="AB25" s="17">
        <v>441.37996359271801</v>
      </c>
      <c r="AC25" s="17">
        <v>14175.2482216967</v>
      </c>
      <c r="AD25" s="17">
        <v>122.17554580601799</v>
      </c>
      <c r="AE25" s="17">
        <v>96.977090346487202</v>
      </c>
      <c r="AF25" s="17">
        <v>18.494516690254699</v>
      </c>
      <c r="AG25" s="17">
        <v>3.8108544798034498</v>
      </c>
      <c r="AH25" s="17">
        <v>0.52294978303918105</v>
      </c>
      <c r="AI25" s="17">
        <v>0.824885641682787</v>
      </c>
      <c r="AJ25" s="17">
        <v>124.653571486038</v>
      </c>
      <c r="AK25" s="17">
        <v>124.653571486038</v>
      </c>
      <c r="AL25" s="17">
        <v>248.22654363650599</v>
      </c>
      <c r="AM25" s="17">
        <v>1.2260202445322601</v>
      </c>
      <c r="AN25" s="17">
        <v>18.943552275442698</v>
      </c>
      <c r="AO25" s="17">
        <v>1516354.2548992699</v>
      </c>
      <c r="AP25" s="17">
        <v>0</v>
      </c>
      <c r="AQ25" s="17">
        <v>12.589831029128501</v>
      </c>
      <c r="AR25" s="17">
        <v>8.5083180439027295</v>
      </c>
      <c r="AS25" s="17">
        <v>0.67524902264808095</v>
      </c>
      <c r="AT25" s="17">
        <v>12.254391022515801</v>
      </c>
      <c r="AU25" s="17">
        <v>9.8793832913507096</v>
      </c>
      <c r="AV25" s="17">
        <v>0</v>
      </c>
      <c r="AW25" s="17">
        <v>107.123458198408</v>
      </c>
      <c r="AX25" s="17">
        <v>0</v>
      </c>
      <c r="AY25" s="17">
        <v>4265.0284240700603</v>
      </c>
      <c r="AZ25" s="17">
        <v>0</v>
      </c>
      <c r="BA25" s="17">
        <v>2349.0748210122501</v>
      </c>
      <c r="BB25" s="17">
        <v>614.12492265634796</v>
      </c>
      <c r="BC25" s="17">
        <v>68.236071980907894</v>
      </c>
      <c r="BD25" s="17">
        <v>682.360994637256</v>
      </c>
      <c r="BE25" s="17">
        <v>0</v>
      </c>
      <c r="BF25" s="17">
        <v>62.464294749306902</v>
      </c>
      <c r="BG25" s="17">
        <v>7.13240254372592E-2</v>
      </c>
      <c r="BH25" s="17">
        <v>0.414222309121072</v>
      </c>
      <c r="BI25" s="17">
        <v>1059.4444488562899</v>
      </c>
      <c r="BJ25" s="17">
        <v>0.90855918638425404</v>
      </c>
      <c r="BK25" s="17">
        <v>118.647142633531</v>
      </c>
      <c r="BL25" s="17">
        <v>143.91673809641901</v>
      </c>
      <c r="BM25" s="17">
        <v>0.149512144270463</v>
      </c>
      <c r="BN25" s="17">
        <v>0</v>
      </c>
      <c r="BO25" s="17">
        <v>92.3911059816906</v>
      </c>
      <c r="BP25" s="17">
        <v>2115.2712684862499</v>
      </c>
      <c r="BQ25" s="17">
        <v>1361.6945193116001</v>
      </c>
      <c r="BR25" s="17">
        <v>753.57674917464396</v>
      </c>
      <c r="BS25" s="17">
        <v>1.1071161745399201</v>
      </c>
      <c r="BT25" s="17">
        <v>4.07334226205239E-3</v>
      </c>
      <c r="BU25" s="17">
        <v>46.825849148740303</v>
      </c>
      <c r="BV25" s="17">
        <v>8.5409386861555205</v>
      </c>
      <c r="BW25" s="17">
        <v>369.72420796199202</v>
      </c>
      <c r="BX25" s="17">
        <v>23.515964086707701</v>
      </c>
      <c r="BY25" s="17">
        <v>4.7151718183171001</v>
      </c>
      <c r="BZ25" s="17">
        <v>528.177493124335</v>
      </c>
      <c r="CA25" s="17">
        <v>30.607540746409999</v>
      </c>
      <c r="CB25" s="17">
        <v>0.72919359380942095</v>
      </c>
      <c r="CC25" s="17">
        <v>21.9124814453501</v>
      </c>
      <c r="CD25" s="17">
        <v>1.47495779802355E-2</v>
      </c>
      <c r="CE25" s="17">
        <v>331.23932622342699</v>
      </c>
      <c r="CF25" s="17">
        <v>330.00375137040902</v>
      </c>
      <c r="CG25" s="17">
        <v>2.9088770960939598</v>
      </c>
      <c r="CH25" s="17">
        <v>0</v>
      </c>
      <c r="CI25" s="17">
        <v>0.24856616642118101</v>
      </c>
      <c r="CJ25" s="17">
        <v>30.688460673361401</v>
      </c>
      <c r="CK25" s="17">
        <v>20.340118538734501</v>
      </c>
      <c r="CL25" s="17">
        <v>5.6359221692554398</v>
      </c>
      <c r="CM25" s="17">
        <v>2184.6251819639801</v>
      </c>
      <c r="CN25" s="17">
        <v>7.70718339074444</v>
      </c>
      <c r="CO25" s="17">
        <v>14.3519881489354</v>
      </c>
      <c r="CQ25" s="26">
        <f t="shared" si="0"/>
        <v>1.0752759056363297</v>
      </c>
      <c r="CR25" s="40">
        <f t="shared" si="1"/>
        <v>-3.2078289505350289E-5</v>
      </c>
      <c r="CS25" s="40">
        <f t="shared" si="2"/>
        <v>-2.6276023045605176E-5</v>
      </c>
      <c r="CT25" s="40">
        <f t="shared" si="3"/>
        <v>-3.0062893665033425E-5</v>
      </c>
      <c r="CU25" s="40">
        <f t="shared" si="4"/>
        <v>-3.6663226825899803E-5</v>
      </c>
      <c r="CV25" s="40">
        <f t="shared" si="5"/>
        <v>-3.0112079531737511E-5</v>
      </c>
      <c r="CW25" s="40">
        <f t="shared" si="6"/>
        <v>-3.1075587567489322E-5</v>
      </c>
      <c r="CX25" s="40">
        <f t="shared" si="7"/>
        <v>-3.2192603317705154E-5</v>
      </c>
      <c r="CY25" s="40">
        <f t="shared" si="8"/>
        <v>-3.1505638086013481E-5</v>
      </c>
      <c r="CZ25" s="40">
        <f t="shared" si="9"/>
        <v>-3.178386598676492E-5</v>
      </c>
      <c r="DA25" s="40">
        <f t="shared" si="10"/>
        <v>-3.1773300796811377E-5</v>
      </c>
      <c r="DB25" s="40">
        <f t="shared" si="11"/>
        <v>-3.0086591800757236E-5</v>
      </c>
      <c r="DC25" s="40">
        <f t="shared" si="12"/>
        <v>-3.360050727100726E-5</v>
      </c>
      <c r="DD25" s="40">
        <f t="shared" si="13"/>
        <v>-3.3942409651946535E-5</v>
      </c>
      <c r="DE25" s="40">
        <f t="shared" si="14"/>
        <v>-2.9000580312365073E-5</v>
      </c>
      <c r="DF25" s="40">
        <f t="shared" si="15"/>
        <v>-3.4085610660410059E-5</v>
      </c>
      <c r="DG25" s="40">
        <f t="shared" si="16"/>
        <v>-3.2624551229800708E-5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x14ac:dyDescent="0.3">
      <c r="A26" s="17" t="s">
        <v>193</v>
      </c>
      <c r="B26" s="15">
        <v>10433.071164000001</v>
      </c>
      <c r="C26" s="15">
        <v>2761.1027060000001</v>
      </c>
      <c r="D26" s="15">
        <v>507.90425099999999</v>
      </c>
      <c r="E26" s="15">
        <v>1220.5016350000001</v>
      </c>
      <c r="F26" s="15">
        <v>865.342174</v>
      </c>
      <c r="G26" s="15">
        <v>204.08544000000001</v>
      </c>
      <c r="H26" s="15">
        <v>1657.4646299999999</v>
      </c>
      <c r="I26" s="17">
        <v>150.80238199999999</v>
      </c>
      <c r="J26" s="17">
        <v>21.304870000000001</v>
      </c>
      <c r="K26" s="17">
        <v>14.409367</v>
      </c>
      <c r="L26" s="17">
        <v>95.384455000000003</v>
      </c>
      <c r="M26" s="17">
        <v>16.280125000000002</v>
      </c>
      <c r="N26" s="17">
        <v>5.9430699999999996</v>
      </c>
      <c r="O26" s="17">
        <v>3.684024</v>
      </c>
      <c r="P26" s="17">
        <v>11.666085000000001</v>
      </c>
      <c r="Q26" s="17">
        <v>2.1487530000000001</v>
      </c>
      <c r="R26" s="32"/>
      <c r="S26" s="17" t="s">
        <v>193</v>
      </c>
      <c r="T26" s="17">
        <v>13.160086482735</v>
      </c>
      <c r="U26" s="17">
        <v>48.607762969645599</v>
      </c>
      <c r="V26" s="17">
        <v>150.889837020313</v>
      </c>
      <c r="W26" s="17">
        <v>150.889837020313</v>
      </c>
      <c r="X26" s="17">
        <v>31.881180715289599</v>
      </c>
      <c r="Y26" s="17">
        <v>2.2293369723541301</v>
      </c>
      <c r="Z26" s="17">
        <v>21.315405433452899</v>
      </c>
      <c r="AA26" s="17">
        <v>14.418125631501001</v>
      </c>
      <c r="AB26" s="17">
        <v>321.912280605896</v>
      </c>
      <c r="AC26" s="17">
        <v>10437.7989777167</v>
      </c>
      <c r="AD26" s="17">
        <v>89.5355087182228</v>
      </c>
      <c r="AE26" s="17">
        <v>69.464937808971698</v>
      </c>
      <c r="AF26" s="17">
        <v>14.047024538593799</v>
      </c>
      <c r="AG26" s="17">
        <v>3.6857384096942698</v>
      </c>
      <c r="AH26" s="17">
        <v>0.94344717388669297</v>
      </c>
      <c r="AI26" s="17">
        <v>1.48812771485419</v>
      </c>
      <c r="AJ26" s="17">
        <v>95.4156945337742</v>
      </c>
      <c r="AK26" s="17">
        <v>95.4156945337742</v>
      </c>
      <c r="AL26" s="17">
        <v>174.99087080675699</v>
      </c>
      <c r="AM26" s="17">
        <v>2.21180256848162</v>
      </c>
      <c r="AN26" s="17">
        <v>11.6675051968451</v>
      </c>
      <c r="AO26" s="17">
        <v>2968740.72335411</v>
      </c>
      <c r="AP26" s="17">
        <v>0</v>
      </c>
      <c r="AQ26" s="17">
        <v>11.648516770789801</v>
      </c>
      <c r="AR26" s="17">
        <v>6.2170605113921598</v>
      </c>
      <c r="AS26" s="17">
        <v>1.21819677745112</v>
      </c>
      <c r="AT26" s="17">
        <v>11.8630090486588</v>
      </c>
      <c r="AU26" s="17">
        <v>7.3968114157266696</v>
      </c>
      <c r="AV26" s="17">
        <v>0</v>
      </c>
      <c r="AW26" s="17">
        <v>74.774747844168999</v>
      </c>
      <c r="AX26" s="17">
        <v>0</v>
      </c>
      <c r="AY26" s="17">
        <v>2762.2776660438599</v>
      </c>
      <c r="AZ26" s="17">
        <v>0</v>
      </c>
      <c r="BA26" s="17">
        <v>1777.2268402806401</v>
      </c>
      <c r="BB26" s="17">
        <v>457.36563856324699</v>
      </c>
      <c r="BC26" s="17">
        <v>50.818481352756002</v>
      </c>
      <c r="BD26" s="17">
        <v>508.184119916003</v>
      </c>
      <c r="BE26" s="17">
        <v>0</v>
      </c>
      <c r="BF26" s="17">
        <v>46.546048433891599</v>
      </c>
      <c r="BG26" s="17">
        <v>0.12867173266505699</v>
      </c>
      <c r="BH26" s="17">
        <v>0.26997121865992002</v>
      </c>
      <c r="BI26" s="17">
        <v>799.98631426776205</v>
      </c>
      <c r="BJ26" s="17">
        <v>1.11405331128711</v>
      </c>
      <c r="BK26" s="17">
        <v>70.027064711166901</v>
      </c>
      <c r="BL26" s="17">
        <v>86.212826270275599</v>
      </c>
      <c r="BM26" s="17">
        <v>0.110626334319901</v>
      </c>
      <c r="BN26" s="17">
        <v>0</v>
      </c>
      <c r="BO26" s="17">
        <v>54.6709847715736</v>
      </c>
      <c r="BP26" s="17">
        <v>1220.79851783153</v>
      </c>
      <c r="BQ26" s="17">
        <v>865.55407166013401</v>
      </c>
      <c r="BR26" s="17">
        <v>355.24444617139801</v>
      </c>
      <c r="BS26" s="17">
        <v>0.71493676615023405</v>
      </c>
      <c r="BT26" s="17">
        <v>7.3485330996434003E-3</v>
      </c>
      <c r="BU26" s="17">
        <v>46.390648103749399</v>
      </c>
      <c r="BV26" s="17">
        <v>4.9871439937829596</v>
      </c>
      <c r="BW26" s="17">
        <v>234.65964858325401</v>
      </c>
      <c r="BX26" s="17">
        <v>13.7857716673004</v>
      </c>
      <c r="BY26" s="17">
        <v>2.9378686519287598</v>
      </c>
      <c r="BZ26" s="17">
        <v>335.22806086961299</v>
      </c>
      <c r="CA26" s="17">
        <v>21.959765881596301</v>
      </c>
      <c r="CB26" s="17">
        <v>1.0768556555719</v>
      </c>
      <c r="CC26" s="17">
        <v>13.3495633305224</v>
      </c>
      <c r="CD26" s="17">
        <v>1.06988878784371E-2</v>
      </c>
      <c r="CE26" s="17">
        <v>204.209891265838</v>
      </c>
      <c r="CF26" s="17">
        <v>249.77989574790899</v>
      </c>
      <c r="CG26" s="17">
        <v>2.1502280308316299</v>
      </c>
      <c r="CH26" s="17">
        <v>0</v>
      </c>
      <c r="CI26" s="17">
        <v>0.44842003355302301</v>
      </c>
      <c r="CJ26" s="17">
        <v>23.170479837808099</v>
      </c>
      <c r="CK26" s="17">
        <v>16.291151946918099</v>
      </c>
      <c r="CL26" s="17">
        <v>4.60775971299128</v>
      </c>
      <c r="CM26" s="17">
        <v>1658.2851229903399</v>
      </c>
      <c r="CN26" s="17">
        <v>5.9472062967823502</v>
      </c>
      <c r="CO26" s="17">
        <v>11.284357422404399</v>
      </c>
      <c r="CQ26" s="26">
        <f t="shared" si="0"/>
        <v>1.0717257337964994</v>
      </c>
      <c r="CR26" s="40">
        <f t="shared" si="1"/>
        <v>4.5315647160666954E-4</v>
      </c>
      <c r="CS26" s="40">
        <f t="shared" si="2"/>
        <v>4.2554014427153127E-4</v>
      </c>
      <c r="CT26" s="40">
        <f t="shared" si="3"/>
        <v>5.5102692181052606E-4</v>
      </c>
      <c r="CU26" s="40">
        <f t="shared" si="4"/>
        <v>2.4324656601542043E-4</v>
      </c>
      <c r="CV26" s="40">
        <f t="shared" si="5"/>
        <v>2.4487152770392268E-4</v>
      </c>
      <c r="CW26" s="40">
        <f t="shared" si="6"/>
        <v>6.0979982618059557E-4</v>
      </c>
      <c r="CX26" s="40">
        <f t="shared" si="7"/>
        <v>4.9502895898295674E-4</v>
      </c>
      <c r="CY26" s="40">
        <f t="shared" si="8"/>
        <v>5.7993129255081224E-4</v>
      </c>
      <c r="CZ26" s="40">
        <f t="shared" si="9"/>
        <v>4.9450822525073067E-4</v>
      </c>
      <c r="DA26" s="40">
        <f t="shared" si="10"/>
        <v>6.0784290531298781E-4</v>
      </c>
      <c r="DB26" s="40">
        <f t="shared" si="11"/>
        <v>3.2751179187633377E-4</v>
      </c>
      <c r="DC26" s="40">
        <f t="shared" si="12"/>
        <v>6.7732569117847827E-4</v>
      </c>
      <c r="DD26" s="40">
        <f t="shared" si="13"/>
        <v>6.959865494349911E-4</v>
      </c>
      <c r="DE26" s="40">
        <f t="shared" si="14"/>
        <v>4.6536333483979369E-4</v>
      </c>
      <c r="DF26" s="40">
        <f t="shared" si="15"/>
        <v>1.2173722762175593E-4</v>
      </c>
      <c r="DG26" s="40">
        <f t="shared" si="16"/>
        <v>6.8645899813976239E-4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x14ac:dyDescent="0.3">
      <c r="A27" s="17" t="s">
        <v>194</v>
      </c>
      <c r="B27" s="15">
        <v>25755.465767999998</v>
      </c>
      <c r="C27" s="15">
        <v>3426.2189130000002</v>
      </c>
      <c r="D27" s="15">
        <v>774.65725399999997</v>
      </c>
      <c r="E27" s="15">
        <v>4229.0322580000002</v>
      </c>
      <c r="F27" s="15">
        <v>2926.350903</v>
      </c>
      <c r="G27" s="15">
        <v>168.55097699999999</v>
      </c>
      <c r="H27" s="15">
        <v>3240.8789630000001</v>
      </c>
      <c r="I27" s="17">
        <v>248.01053099999999</v>
      </c>
      <c r="J27" s="17">
        <v>39.952848000000003</v>
      </c>
      <c r="K27" s="17">
        <v>25.819051000000002</v>
      </c>
      <c r="L27" s="17">
        <v>204.47044399999999</v>
      </c>
      <c r="M27" s="17">
        <v>25.343885</v>
      </c>
      <c r="N27" s="17">
        <v>9.7986889999999995</v>
      </c>
      <c r="O27" s="17">
        <v>4.8624010000000002</v>
      </c>
      <c r="P27" s="17">
        <v>36.806888999999998</v>
      </c>
      <c r="Q27" s="17">
        <v>3.8639130000000002</v>
      </c>
      <c r="R27" s="32"/>
      <c r="S27" s="17" t="s">
        <v>194</v>
      </c>
      <c r="T27" s="17">
        <v>10.3505887614984</v>
      </c>
      <c r="U27" s="17">
        <v>97.537140838595207</v>
      </c>
      <c r="V27" s="17">
        <v>247.817759627176</v>
      </c>
      <c r="W27" s="17">
        <v>247.817759627176</v>
      </c>
      <c r="X27" s="17">
        <v>67.714656174209196</v>
      </c>
      <c r="Y27" s="17">
        <v>1.8253334186133801</v>
      </c>
      <c r="Z27" s="17">
        <v>39.9227329109019</v>
      </c>
      <c r="AA27" s="17">
        <v>25.798316900960199</v>
      </c>
      <c r="AB27" s="17">
        <v>660.47113003411596</v>
      </c>
      <c r="AC27" s="17">
        <v>25738.564778297601</v>
      </c>
      <c r="AD27" s="17">
        <v>176.841676386183</v>
      </c>
      <c r="AE27" s="17">
        <v>122.383883021809</v>
      </c>
      <c r="AF27" s="17">
        <v>29.5941044305692</v>
      </c>
      <c r="AG27" s="17">
        <v>4.8591304411046199</v>
      </c>
      <c r="AH27" s="17">
        <v>0.74203241288160604</v>
      </c>
      <c r="AI27" s="17">
        <v>1.17045864294493</v>
      </c>
      <c r="AJ27" s="17">
        <v>204.32583925574099</v>
      </c>
      <c r="AK27" s="17">
        <v>204.32583925574099</v>
      </c>
      <c r="AL27" s="17">
        <v>350.40709034496803</v>
      </c>
      <c r="AM27" s="17">
        <v>1.7396197596741501</v>
      </c>
      <c r="AN27" s="17">
        <v>36.7804447990707</v>
      </c>
      <c r="AO27" s="17">
        <v>5953859.5017098496</v>
      </c>
      <c r="AP27" s="17">
        <v>0</v>
      </c>
      <c r="AQ27" s="17">
        <v>15.664200270339499</v>
      </c>
      <c r="AR27" s="17">
        <v>11.248025193896799</v>
      </c>
      <c r="AS27" s="17">
        <v>0.95813184371655102</v>
      </c>
      <c r="AT27" s="17">
        <v>15.3580717163039</v>
      </c>
      <c r="AU27" s="17">
        <v>16.445291727684999</v>
      </c>
      <c r="AV27" s="17">
        <v>0</v>
      </c>
      <c r="AW27" s="17">
        <v>105.473449810297</v>
      </c>
      <c r="AX27" s="17">
        <v>0</v>
      </c>
      <c r="AY27" s="17">
        <v>3422.4989125702</v>
      </c>
      <c r="AZ27" s="17">
        <v>0</v>
      </c>
      <c r="BA27" s="17">
        <v>3459.1082300743501</v>
      </c>
      <c r="BB27" s="17">
        <v>696.58430507559001</v>
      </c>
      <c r="BC27" s="17">
        <v>77.398161005748506</v>
      </c>
      <c r="BD27" s="17">
        <v>773.982466081339</v>
      </c>
      <c r="BE27" s="17">
        <v>0</v>
      </c>
      <c r="BF27" s="17">
        <v>81.0283318729917</v>
      </c>
      <c r="BG27" s="17">
        <v>0.10120294239487999</v>
      </c>
      <c r="BH27" s="17">
        <v>0.88550407910183704</v>
      </c>
      <c r="BI27" s="17">
        <v>1701.0795840870301</v>
      </c>
      <c r="BJ27" s="17">
        <v>1.6167044924684599</v>
      </c>
      <c r="BK27" s="17">
        <v>258.19386310399699</v>
      </c>
      <c r="BL27" s="17">
        <v>312.39130607318202</v>
      </c>
      <c r="BM27" s="17">
        <v>0.31139828722917601</v>
      </c>
      <c r="BN27" s="17">
        <v>0</v>
      </c>
      <c r="BO27" s="17">
        <v>200.96907587757701</v>
      </c>
      <c r="BP27" s="17">
        <v>4226.24821513594</v>
      </c>
      <c r="BQ27" s="17">
        <v>2924.6573838281001</v>
      </c>
      <c r="BR27" s="17">
        <v>1301.5908313078301</v>
      </c>
      <c r="BS27" s="17">
        <v>2.37088095482178</v>
      </c>
      <c r="BT27" s="17">
        <v>5.7798221972365001E-3</v>
      </c>
      <c r="BU27" s="17">
        <v>90.201169441734606</v>
      </c>
      <c r="BV27" s="17">
        <v>18.6199178557846</v>
      </c>
      <c r="BW27" s="17">
        <v>794.31657952898195</v>
      </c>
      <c r="BX27" s="17">
        <v>51.2326665454124</v>
      </c>
      <c r="BY27" s="17">
        <v>10.164287416568801</v>
      </c>
      <c r="BZ27" s="17">
        <v>1134.73880796089</v>
      </c>
      <c r="CA27" s="17">
        <v>36.498919460052697</v>
      </c>
      <c r="CB27" s="17">
        <v>1.18354621692378</v>
      </c>
      <c r="CC27" s="17">
        <v>47.425042433461698</v>
      </c>
      <c r="CD27" s="17">
        <v>3.0853737771237299E-2</v>
      </c>
      <c r="CE27" s="17">
        <v>168.28069296560199</v>
      </c>
      <c r="CF27" s="17">
        <v>536.84698060041296</v>
      </c>
      <c r="CG27" s="17">
        <v>3.8606731879274898</v>
      </c>
      <c r="CH27" s="17">
        <v>0</v>
      </c>
      <c r="CI27" s="17">
        <v>0.35269286179334902</v>
      </c>
      <c r="CJ27" s="17">
        <v>40.333183746995303</v>
      </c>
      <c r="CK27" s="17">
        <v>25.322959330945</v>
      </c>
      <c r="CL27" s="17">
        <v>7.2309086445344599</v>
      </c>
      <c r="CM27" s="17">
        <v>3238.412657286</v>
      </c>
      <c r="CN27" s="17">
        <v>9.79050756990911</v>
      </c>
      <c r="CO27" s="17">
        <v>18.8635001017063</v>
      </c>
      <c r="CQ27" s="26">
        <f t="shared" si="0"/>
        <v>1.0681493052751676</v>
      </c>
      <c r="CR27" s="40">
        <f t="shared" si="1"/>
        <v>-6.5620982569827065E-4</v>
      </c>
      <c r="CS27" s="40">
        <f t="shared" si="2"/>
        <v>-1.0857451097726065E-3</v>
      </c>
      <c r="CT27" s="40">
        <f t="shared" si="3"/>
        <v>-8.7107932595564136E-4</v>
      </c>
      <c r="CU27" s="40">
        <f t="shared" si="4"/>
        <v>-6.5831677183206087E-4</v>
      </c>
      <c r="CV27" s="40">
        <f t="shared" si="5"/>
        <v>-5.787136362094302E-4</v>
      </c>
      <c r="CW27" s="40">
        <f t="shared" si="6"/>
        <v>-1.6035744153414363E-3</v>
      </c>
      <c r="CX27" s="40">
        <f t="shared" si="7"/>
        <v>-7.6099901975885671E-4</v>
      </c>
      <c r="CY27" s="40">
        <f t="shared" si="8"/>
        <v>-7.7727091687079905E-4</v>
      </c>
      <c r="CZ27" s="40">
        <f t="shared" si="9"/>
        <v>-7.5376576653818144E-4</v>
      </c>
      <c r="DA27" s="40">
        <f t="shared" si="10"/>
        <v>-8.0305426561971837E-4</v>
      </c>
      <c r="DB27" s="40">
        <f t="shared" si="11"/>
        <v>-7.0721587643737208E-4</v>
      </c>
      <c r="DC27" s="40">
        <f t="shared" si="12"/>
        <v>-8.2566935002269498E-4</v>
      </c>
      <c r="DD27" s="40">
        <f t="shared" si="13"/>
        <v>-8.349515012558888E-4</v>
      </c>
      <c r="DE27" s="40">
        <f t="shared" si="14"/>
        <v>-6.7262220770773621E-4</v>
      </c>
      <c r="DF27" s="40">
        <f t="shared" si="15"/>
        <v>-7.1845792045336352E-4</v>
      </c>
      <c r="DG27" s="40">
        <f t="shared" si="16"/>
        <v>-8.3847956010146699E-4</v>
      </c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</row>
    <row r="28" spans="1:122" x14ac:dyDescent="0.3">
      <c r="A28" s="17" t="s">
        <v>195</v>
      </c>
      <c r="B28" s="15">
        <v>22060.803621999999</v>
      </c>
      <c r="C28" s="15">
        <v>4857.5175559999998</v>
      </c>
      <c r="D28" s="15">
        <v>964.86233400000003</v>
      </c>
      <c r="E28" s="15">
        <v>4001.4238730000002</v>
      </c>
      <c r="F28" s="15">
        <v>2160.0450759999999</v>
      </c>
      <c r="G28" s="15">
        <v>474.92070100000001</v>
      </c>
      <c r="H28" s="15">
        <v>3577.6679519999998</v>
      </c>
      <c r="I28" s="17">
        <v>296.91435200000001</v>
      </c>
      <c r="J28" s="17">
        <v>44.361173999999998</v>
      </c>
      <c r="K28" s="17">
        <v>31.004352000000001</v>
      </c>
      <c r="L28" s="17">
        <v>202.43194299999999</v>
      </c>
      <c r="M28" s="17">
        <v>32.798081000000003</v>
      </c>
      <c r="N28" s="17">
        <v>12.617443</v>
      </c>
      <c r="O28" s="17">
        <v>5.5755410000000003</v>
      </c>
      <c r="P28" s="17">
        <v>32.996653999999999</v>
      </c>
      <c r="Q28" s="17">
        <v>4.8387450000000003</v>
      </c>
      <c r="R28" s="32"/>
      <c r="S28" s="17" t="s">
        <v>195</v>
      </c>
      <c r="T28" s="17">
        <v>5.1752884231110503</v>
      </c>
      <c r="U28" s="17">
        <v>111.253783401075</v>
      </c>
      <c r="V28" s="17">
        <v>296.90357714608302</v>
      </c>
      <c r="W28" s="17">
        <v>296.90357714608302</v>
      </c>
      <c r="X28" s="17">
        <v>73.736011968782506</v>
      </c>
      <c r="Y28" s="17">
        <v>1.11787561701134</v>
      </c>
      <c r="Z28" s="17">
        <v>44.359631851639499</v>
      </c>
      <c r="AA28" s="17">
        <v>31.003300653057501</v>
      </c>
      <c r="AB28" s="17">
        <v>734.778117000105</v>
      </c>
      <c r="AC28" s="17">
        <v>22059.9033581904</v>
      </c>
      <c r="AD28" s="17">
        <v>202.28377430492799</v>
      </c>
      <c r="AE28" s="17">
        <v>159.78385354742599</v>
      </c>
      <c r="AF28" s="17">
        <v>30.5307767984424</v>
      </c>
      <c r="AG28" s="17">
        <v>5.5753556795273198</v>
      </c>
      <c r="AH28" s="17">
        <v>0.37101854239917897</v>
      </c>
      <c r="AI28" s="17">
        <v>0.58522419735224795</v>
      </c>
      <c r="AJ28" s="17">
        <v>202.42487871040601</v>
      </c>
      <c r="AK28" s="17">
        <v>202.42487871040601</v>
      </c>
      <c r="AL28" s="17">
        <v>415.99068786650997</v>
      </c>
      <c r="AM28" s="17">
        <v>0.86981596986722598</v>
      </c>
      <c r="AN28" s="17">
        <v>32.9954939748011</v>
      </c>
      <c r="AO28" s="17">
        <v>5070148.2545944201</v>
      </c>
      <c r="AP28" s="17">
        <v>0</v>
      </c>
      <c r="AQ28" s="17">
        <v>18.401318126370001</v>
      </c>
      <c r="AR28" s="17">
        <v>13.973083049768601</v>
      </c>
      <c r="AS28" s="17">
        <v>0.47906283137507699</v>
      </c>
      <c r="AT28" s="17">
        <v>17.4626906023183</v>
      </c>
      <c r="AU28" s="17">
        <v>16.480506023119801</v>
      </c>
      <c r="AV28" s="17">
        <v>0</v>
      </c>
      <c r="AW28" s="17">
        <v>174.605147055228</v>
      </c>
      <c r="AX28" s="17">
        <v>0</v>
      </c>
      <c r="AY28" s="17">
        <v>4857.2000133600004</v>
      </c>
      <c r="AZ28" s="17">
        <v>0</v>
      </c>
      <c r="BA28" s="17">
        <v>3849.0869071909201</v>
      </c>
      <c r="BB28" s="17">
        <v>868.33595961132403</v>
      </c>
      <c r="BC28" s="17">
        <v>96.481771960515204</v>
      </c>
      <c r="BD28" s="17">
        <v>964.81773157183898</v>
      </c>
      <c r="BE28" s="17">
        <v>0</v>
      </c>
      <c r="BF28" s="17">
        <v>101.60011986684</v>
      </c>
      <c r="BG28" s="17">
        <v>5.0600861467699501E-2</v>
      </c>
      <c r="BH28" s="17">
        <v>0.65204049394555696</v>
      </c>
      <c r="BI28" s="17">
        <v>1753.7614425238501</v>
      </c>
      <c r="BJ28" s="17">
        <v>1.0385695062197799</v>
      </c>
      <c r="BK28" s="17">
        <v>192.24636386183599</v>
      </c>
      <c r="BL28" s="17">
        <v>232.237144683829</v>
      </c>
      <c r="BM28" s="17">
        <v>0.22546158887106801</v>
      </c>
      <c r="BN28" s="17">
        <v>0</v>
      </c>
      <c r="BO28" s="17">
        <v>149.597615811548</v>
      </c>
      <c r="BP28" s="17">
        <v>4001.2981516343398</v>
      </c>
      <c r="BQ28" s="17">
        <v>2159.9575286081599</v>
      </c>
      <c r="BR28" s="17">
        <v>1841.3406230261701</v>
      </c>
      <c r="BS28" s="17">
        <v>1.74773156853343</v>
      </c>
      <c r="BT28" s="17">
        <v>2.88987913159939E-3</v>
      </c>
      <c r="BU28" s="17">
        <v>61.800404900874597</v>
      </c>
      <c r="BV28" s="17">
        <v>13.8794264257014</v>
      </c>
      <c r="BW28" s="17">
        <v>586.73210910674197</v>
      </c>
      <c r="BX28" s="17">
        <v>38.173643479554798</v>
      </c>
      <c r="BY28" s="17">
        <v>7.5238375601448402</v>
      </c>
      <c r="BZ28" s="17">
        <v>838.188777481991</v>
      </c>
      <c r="CA28" s="17">
        <v>50.139931931297802</v>
      </c>
      <c r="CB28" s="17">
        <v>0.69641701593390504</v>
      </c>
      <c r="CC28" s="17">
        <v>35.192692119027498</v>
      </c>
      <c r="CD28" s="17">
        <v>2.2403124280053099E-2</v>
      </c>
      <c r="CE28" s="17">
        <v>474.89855607400898</v>
      </c>
      <c r="CF28" s="17">
        <v>546.60291776065401</v>
      </c>
      <c r="CG28" s="17">
        <v>4.83856220220793</v>
      </c>
      <c r="CH28" s="17">
        <v>0</v>
      </c>
      <c r="CI28" s="17">
        <v>0.176345740104388</v>
      </c>
      <c r="CJ28" s="17">
        <v>49.713408079955798</v>
      </c>
      <c r="CK28" s="17">
        <v>32.796980449665099</v>
      </c>
      <c r="CL28" s="17">
        <v>8.79817367072868</v>
      </c>
      <c r="CM28" s="17">
        <v>3577.5370655379002</v>
      </c>
      <c r="CN28" s="17">
        <v>12.616986561830799</v>
      </c>
      <c r="CO28" s="17">
        <v>22.854892670421101</v>
      </c>
      <c r="CQ28" s="26">
        <f t="shared" si="0"/>
        <v>1.0759041308806652</v>
      </c>
      <c r="CR28" s="40">
        <f t="shared" si="1"/>
        <v>-4.0808296244530269E-5</v>
      </c>
      <c r="CS28" s="40">
        <f t="shared" si="2"/>
        <v>-6.5371382879953906E-5</v>
      </c>
      <c r="CT28" s="40">
        <f t="shared" si="3"/>
        <v>-4.6226727471212692E-5</v>
      </c>
      <c r="CU28" s="40">
        <f t="shared" si="4"/>
        <v>-3.1419157192700342E-5</v>
      </c>
      <c r="CV28" s="40">
        <f t="shared" si="5"/>
        <v>-4.0530354117462905E-5</v>
      </c>
      <c r="CW28" s="40">
        <f t="shared" si="6"/>
        <v>-4.6628681260682058E-5</v>
      </c>
      <c r="CX28" s="40">
        <f t="shared" si="7"/>
        <v>-3.6584295651712463E-5</v>
      </c>
      <c r="CY28" s="40">
        <f t="shared" si="8"/>
        <v>-3.6289434459485943E-5</v>
      </c>
      <c r="CZ28" s="40">
        <f t="shared" si="9"/>
        <v>-3.4763470427982714E-5</v>
      </c>
      <c r="DA28" s="40">
        <f t="shared" si="10"/>
        <v>-3.3909657021697326E-5</v>
      </c>
      <c r="DB28" s="40">
        <f t="shared" si="11"/>
        <v>-3.4897109069313661E-5</v>
      </c>
      <c r="DC28" s="40">
        <f t="shared" si="12"/>
        <v>-3.3555327060262194E-5</v>
      </c>
      <c r="DD28" s="40">
        <f t="shared" si="13"/>
        <v>-3.6175171879141309E-5</v>
      </c>
      <c r="DE28" s="40">
        <f t="shared" si="14"/>
        <v>-3.3238114952521137E-5</v>
      </c>
      <c r="DF28" s="40">
        <f t="shared" si="15"/>
        <v>-3.5155843343978498E-5</v>
      </c>
      <c r="DG28" s="40">
        <f t="shared" si="16"/>
        <v>-3.7777934582275062E-5</v>
      </c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x14ac:dyDescent="0.3">
      <c r="A29" s="17" t="s">
        <v>196</v>
      </c>
      <c r="B29" s="15">
        <v>400.374212</v>
      </c>
      <c r="C29" s="15">
        <v>27.332452</v>
      </c>
      <c r="D29" s="15">
        <v>11.832554</v>
      </c>
      <c r="E29" s="15">
        <v>71.563885999999997</v>
      </c>
      <c r="F29" s="15">
        <v>54.576059999999998</v>
      </c>
      <c r="G29" s="15">
        <v>2.97316</v>
      </c>
      <c r="H29" s="15">
        <v>56.708956999999998</v>
      </c>
      <c r="I29" s="17">
        <v>5.5018339999999997</v>
      </c>
      <c r="J29" s="17">
        <v>0.78015599999999996</v>
      </c>
      <c r="K29" s="17">
        <v>0.42150799999999999</v>
      </c>
      <c r="L29" s="17">
        <v>4.0863389999999997</v>
      </c>
      <c r="M29" s="17">
        <v>0.49741099999999999</v>
      </c>
      <c r="N29" s="17">
        <v>0.15693699999999999</v>
      </c>
      <c r="O29" s="17">
        <v>0.20585400000000001</v>
      </c>
      <c r="P29" s="17">
        <v>0.34495399999999998</v>
      </c>
      <c r="Q29" s="17">
        <v>4.9022000000000003E-2</v>
      </c>
      <c r="R29" s="32"/>
      <c r="S29" s="17" t="s">
        <v>196</v>
      </c>
      <c r="T29" s="17">
        <v>1.4786394611903799</v>
      </c>
      <c r="U29" s="17">
        <v>1.3784930946510301</v>
      </c>
      <c r="V29" s="17">
        <v>5.4977631203293704</v>
      </c>
      <c r="W29" s="17">
        <v>5.4977631203293704</v>
      </c>
      <c r="X29" s="17">
        <v>0.88598387638684395</v>
      </c>
      <c r="Y29" s="17">
        <v>0.23939649801138599</v>
      </c>
      <c r="Z29" s="17">
        <v>0.77954144498861799</v>
      </c>
      <c r="AA29" s="17">
        <v>0.42107246465847598</v>
      </c>
      <c r="AB29" s="17">
        <v>9.2955820232918303</v>
      </c>
      <c r="AC29" s="17">
        <v>399.88384023104402</v>
      </c>
      <c r="AD29" s="17">
        <v>2.65099419805221</v>
      </c>
      <c r="AE29" s="17">
        <v>1.8496960174275301</v>
      </c>
      <c r="AF29" s="17">
        <v>0.48207740057871301</v>
      </c>
      <c r="AG29" s="17">
        <v>0.20578278092175201</v>
      </c>
      <c r="AH29" s="17">
        <v>0.10600452159372099</v>
      </c>
      <c r="AI29" s="17">
        <v>0.16720531903635899</v>
      </c>
      <c r="AJ29" s="17">
        <v>4.0835773724874098</v>
      </c>
      <c r="AK29" s="17">
        <v>4.0835773724874098</v>
      </c>
      <c r="AL29" s="17">
        <v>4.2251303230101902</v>
      </c>
      <c r="AM29" s="17">
        <v>0.248521420720139</v>
      </c>
      <c r="AN29" s="17">
        <v>0.34449022044015198</v>
      </c>
      <c r="AO29" s="17">
        <v>85243.313467484506</v>
      </c>
      <c r="AP29" s="17">
        <v>0</v>
      </c>
      <c r="AQ29" s="17">
        <v>0.68474106638116805</v>
      </c>
      <c r="AR29" s="17">
        <v>0.182519035402922</v>
      </c>
      <c r="AS29" s="17">
        <v>0.13687556928851299</v>
      </c>
      <c r="AT29" s="17">
        <v>0.75507026759296003</v>
      </c>
      <c r="AU29" s="17">
        <v>0.23888461292900501</v>
      </c>
      <c r="AV29" s="17">
        <v>0</v>
      </c>
      <c r="AW29" s="17">
        <v>1.73971442119082</v>
      </c>
      <c r="AX29" s="17">
        <v>0</v>
      </c>
      <c r="AY29" s="17">
        <v>27.298751169827501</v>
      </c>
      <c r="AZ29" s="17">
        <v>0</v>
      </c>
      <c r="BA29" s="17">
        <v>59.9775211230344</v>
      </c>
      <c r="BB29" s="17">
        <v>10.6388578514856</v>
      </c>
      <c r="BC29" s="17">
        <v>1.18209572248218</v>
      </c>
      <c r="BD29" s="17">
        <v>11.820953573967801</v>
      </c>
      <c r="BE29" s="17">
        <v>0</v>
      </c>
      <c r="BF29" s="17">
        <v>1.49398696644014</v>
      </c>
      <c r="BG29" s="17">
        <v>1.44574089383091E-2</v>
      </c>
      <c r="BH29" s="17">
        <v>1.75119440907863E-2</v>
      </c>
      <c r="BI29" s="17">
        <v>26.818378921609099</v>
      </c>
      <c r="BJ29" s="17">
        <v>0.111070135639367</v>
      </c>
      <c r="BK29" s="17">
        <v>3.9994091613066698</v>
      </c>
      <c r="BL29" s="17">
        <v>5.0281997607985103</v>
      </c>
      <c r="BM29" s="17">
        <v>8.1559617939009101E-3</v>
      </c>
      <c r="BN29" s="17">
        <v>0</v>
      </c>
      <c r="BO29" s="17">
        <v>3.1339305654304201</v>
      </c>
      <c r="BP29" s="17">
        <v>71.478707044759304</v>
      </c>
      <c r="BQ29" s="17">
        <v>54.5135178055192</v>
      </c>
      <c r="BR29" s="17">
        <v>16.965189239240001</v>
      </c>
      <c r="BS29" s="17">
        <v>4.5881799192006002E-2</v>
      </c>
      <c r="BT29" s="17">
        <v>8.2568053925053796E-4</v>
      </c>
      <c r="BU29" s="17">
        <v>4.1893266863980303</v>
      </c>
      <c r="BV29" s="17">
        <v>0.28040805789337298</v>
      </c>
      <c r="BW29" s="17">
        <v>14.752154411724099</v>
      </c>
      <c r="BX29" s="17">
        <v>0.779646103055054</v>
      </c>
      <c r="BY29" s="17">
        <v>0.180508595269983</v>
      </c>
      <c r="BZ29" s="17">
        <v>21.074503546685602</v>
      </c>
      <c r="CA29" s="17">
        <v>0.59175112752525605</v>
      </c>
      <c r="CB29" s="17">
        <v>0.11458366518405801</v>
      </c>
      <c r="CC29" s="17">
        <v>0.796627005517066</v>
      </c>
      <c r="CD29" s="17">
        <v>7.7472500096452195E-4</v>
      </c>
      <c r="CE29" s="17">
        <v>2.9709977656156101</v>
      </c>
      <c r="CF29" s="17">
        <v>8.4475788905967306</v>
      </c>
      <c r="CG29" s="17">
        <v>4.8952675567827897E-2</v>
      </c>
      <c r="CH29" s="17">
        <v>0</v>
      </c>
      <c r="CI29" s="17">
        <v>5.0385007758285201E-2</v>
      </c>
      <c r="CJ29" s="17">
        <v>0.78462680770824</v>
      </c>
      <c r="CK29" s="17">
        <v>0.49695380298192698</v>
      </c>
      <c r="CL29" s="17">
        <v>0.203812705825162</v>
      </c>
      <c r="CM29" s="17">
        <v>56.659210745327499</v>
      </c>
      <c r="CN29" s="17">
        <v>0.15675846769842899</v>
      </c>
      <c r="CO29" s="17">
        <v>0.44268119819000501</v>
      </c>
      <c r="CQ29" s="26">
        <f t="shared" si="0"/>
        <v>1.058566124272752</v>
      </c>
      <c r="CR29" s="40">
        <f t="shared" si="1"/>
        <v>-1.2247836005880948E-3</v>
      </c>
      <c r="CS29" s="40">
        <f t="shared" si="2"/>
        <v>-1.2329969580665229E-3</v>
      </c>
      <c r="CT29" s="40">
        <f t="shared" si="3"/>
        <v>-9.8038226000906909E-4</v>
      </c>
      <c r="CU29" s="40">
        <f t="shared" si="4"/>
        <v>-1.1902505579517125E-3</v>
      </c>
      <c r="CV29" s="40">
        <f t="shared" si="5"/>
        <v>-1.145963898471202E-3</v>
      </c>
      <c r="CW29" s="40">
        <f t="shared" si="6"/>
        <v>-7.2725126948764741E-4</v>
      </c>
      <c r="CX29" s="40">
        <f t="shared" si="7"/>
        <v>-8.7722041286174485E-4</v>
      </c>
      <c r="CY29" s="40">
        <f t="shared" si="8"/>
        <v>-7.3991321269039495E-4</v>
      </c>
      <c r="CZ29" s="40">
        <f t="shared" si="9"/>
        <v>-7.8773349353458482E-4</v>
      </c>
      <c r="DA29" s="40">
        <f t="shared" si="10"/>
        <v>-1.0332789449405899E-3</v>
      </c>
      <c r="DB29" s="40">
        <f t="shared" si="11"/>
        <v>-6.7581948354992181E-4</v>
      </c>
      <c r="DC29" s="40">
        <f t="shared" si="12"/>
        <v>-9.1915341251602365E-4</v>
      </c>
      <c r="DD29" s="40">
        <f t="shared" si="13"/>
        <v>-1.1376049087914223E-3</v>
      </c>
      <c r="DE29" s="40">
        <f t="shared" si="14"/>
        <v>-3.459688820620569E-4</v>
      </c>
      <c r="DF29" s="40">
        <f t="shared" si="15"/>
        <v>-1.3444678416484482E-3</v>
      </c>
      <c r="DG29" s="40">
        <f t="shared" si="16"/>
        <v>-1.4141494058199627E-3</v>
      </c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</row>
    <row r="30" spans="1:122" x14ac:dyDescent="0.3">
      <c r="A30" s="17" t="s">
        <v>197</v>
      </c>
      <c r="R30" s="32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CQ30" s="26" t="e">
        <f t="shared" si="0"/>
        <v>#DIV/0!</v>
      </c>
      <c r="CR30" s="40">
        <f t="shared" si="1"/>
        <v>0</v>
      </c>
      <c r="CS30" s="40">
        <f t="shared" si="2"/>
        <v>0</v>
      </c>
      <c r="CT30" s="40">
        <f t="shared" si="3"/>
        <v>0</v>
      </c>
      <c r="CU30" s="40">
        <f t="shared" si="4"/>
        <v>0</v>
      </c>
      <c r="CV30" s="40">
        <f t="shared" si="5"/>
        <v>0</v>
      </c>
      <c r="CW30" s="40">
        <f t="shared" si="6"/>
        <v>0</v>
      </c>
      <c r="CX30" s="40">
        <f t="shared" si="7"/>
        <v>0</v>
      </c>
      <c r="CY30" s="40">
        <f t="shared" si="8"/>
        <v>0</v>
      </c>
      <c r="CZ30" s="40">
        <f t="shared" si="9"/>
        <v>0</v>
      </c>
      <c r="DA30" s="40">
        <f t="shared" si="10"/>
        <v>0</v>
      </c>
      <c r="DB30" s="40">
        <f t="shared" si="11"/>
        <v>0</v>
      </c>
      <c r="DC30" s="40">
        <f t="shared" si="12"/>
        <v>0</v>
      </c>
      <c r="DD30" s="40">
        <f t="shared" si="13"/>
        <v>0</v>
      </c>
      <c r="DE30" s="40">
        <f t="shared" si="14"/>
        <v>0</v>
      </c>
      <c r="DF30" s="40">
        <f t="shared" si="15"/>
        <v>0</v>
      </c>
      <c r="DG30" s="40">
        <f t="shared" si="16"/>
        <v>0</v>
      </c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</row>
    <row r="31" spans="1:122" x14ac:dyDescent="0.3">
      <c r="A31" s="17" t="s">
        <v>198</v>
      </c>
      <c r="B31" s="15">
        <v>554.718253</v>
      </c>
      <c r="C31" s="15">
        <v>147.07628399999999</v>
      </c>
      <c r="D31" s="15">
        <v>25.692285999999999</v>
      </c>
      <c r="E31" s="15">
        <v>93.432682</v>
      </c>
      <c r="F31" s="15">
        <v>54.158777999999998</v>
      </c>
      <c r="G31" s="15">
        <v>12.810046</v>
      </c>
      <c r="H31" s="15">
        <v>88.609594999999999</v>
      </c>
      <c r="I31" s="17">
        <v>7.4137779999999998</v>
      </c>
      <c r="J31" s="17">
        <v>1.1029359999999999</v>
      </c>
      <c r="K31" s="17">
        <v>0.76615</v>
      </c>
      <c r="L31" s="17">
        <v>5.0420850000000002</v>
      </c>
      <c r="M31" s="17">
        <v>0.81487299999999996</v>
      </c>
      <c r="N31" s="17">
        <v>0.31165300000000001</v>
      </c>
      <c r="O31" s="17">
        <v>0.144457</v>
      </c>
      <c r="P31" s="17">
        <v>0.80189900000000003</v>
      </c>
      <c r="Q31" s="17">
        <v>0.118836</v>
      </c>
      <c r="R31" s="32"/>
      <c r="S31" s="17" t="s">
        <v>198</v>
      </c>
      <c r="T31" s="17">
        <v>0.19715744449037401</v>
      </c>
      <c r="U31" s="17">
        <v>2.7372310001543201</v>
      </c>
      <c r="V31" s="17">
        <v>7.41138536754179</v>
      </c>
      <c r="W31" s="17">
        <v>7.41138536754179</v>
      </c>
      <c r="X31" s="17">
        <v>1.8098853717819401</v>
      </c>
      <c r="Y31" s="17">
        <v>3.87119366366507E-2</v>
      </c>
      <c r="Z31" s="17">
        <v>1.1025840504139</v>
      </c>
      <c r="AA31" s="17">
        <v>0.76589552854185095</v>
      </c>
      <c r="AB31" s="17">
        <v>18.073286055391101</v>
      </c>
      <c r="AC31" s="17">
        <v>554.51873653113705</v>
      </c>
      <c r="AD31" s="17">
        <v>4.9849869758693099</v>
      </c>
      <c r="AE31" s="17">
        <v>3.94042484187238</v>
      </c>
      <c r="AF31" s="17">
        <v>0.75408777370789803</v>
      </c>
      <c r="AG31" s="17">
        <v>0.14441454611573101</v>
      </c>
      <c r="AH31" s="17">
        <v>1.4133817721853801E-2</v>
      </c>
      <c r="AI31" s="17">
        <v>2.2294438262316901E-2</v>
      </c>
      <c r="AJ31" s="17">
        <v>5.0404730616423299</v>
      </c>
      <c r="AK31" s="17">
        <v>5.0404730616423299</v>
      </c>
      <c r="AL31" s="17">
        <v>10.198494443386901</v>
      </c>
      <c r="AM31" s="17">
        <v>3.3136383604226202E-2</v>
      </c>
      <c r="AN31" s="17">
        <v>0.80162561458522796</v>
      </c>
      <c r="AO31" s="17">
        <v>86781.045359473501</v>
      </c>
      <c r="AP31" s="17">
        <v>0</v>
      </c>
      <c r="AQ31" s="17">
        <v>0.47741650128033403</v>
      </c>
      <c r="AR31" s="17">
        <v>0.34519702213738002</v>
      </c>
      <c r="AS31" s="17">
        <v>1.82500759051351E-2</v>
      </c>
      <c r="AT31" s="17">
        <v>0.45820699047200902</v>
      </c>
      <c r="AU31" s="17">
        <v>0.40549461865881797</v>
      </c>
      <c r="AV31" s="17">
        <v>0</v>
      </c>
      <c r="AW31" s="17">
        <v>4.3167613671654603</v>
      </c>
      <c r="AX31" s="17">
        <v>0</v>
      </c>
      <c r="AY31" s="17">
        <v>147.006105656508</v>
      </c>
      <c r="AZ31" s="17">
        <v>0</v>
      </c>
      <c r="BA31" s="17">
        <v>95.275144320067</v>
      </c>
      <c r="BB31" s="17">
        <v>23.114126203585801</v>
      </c>
      <c r="BC31" s="17">
        <v>2.5682331630262798</v>
      </c>
      <c r="BD31" s="17">
        <v>25.682359366612001</v>
      </c>
      <c r="BE31" s="17">
        <v>0</v>
      </c>
      <c r="BF31" s="17">
        <v>2.51954522743431</v>
      </c>
      <c r="BG31" s="17">
        <v>1.9276442853717801E-3</v>
      </c>
      <c r="BH31" s="17">
        <v>1.63962910541951E-2</v>
      </c>
      <c r="BI31" s="17">
        <v>43.269442954413897</v>
      </c>
      <c r="BJ31" s="17">
        <v>3.0276781472356799E-2</v>
      </c>
      <c r="BK31" s="17">
        <v>4.7760150355219704</v>
      </c>
      <c r="BL31" s="17">
        <v>5.7793627540137802</v>
      </c>
      <c r="BM31" s="17">
        <v>5.7745489618986198E-3</v>
      </c>
      <c r="BN31" s="17">
        <v>0</v>
      </c>
      <c r="BO31" s="17">
        <v>3.7175741441932999</v>
      </c>
      <c r="BP31" s="17">
        <v>93.404985615723305</v>
      </c>
      <c r="BQ31" s="17">
        <v>54.139445731355799</v>
      </c>
      <c r="BR31" s="17">
        <v>39.265539884367499</v>
      </c>
      <c r="BS31" s="17">
        <v>4.3895673980500101E-2</v>
      </c>
      <c r="BT31" s="17">
        <v>1.1009110600373599E-4</v>
      </c>
      <c r="BU31" s="17">
        <v>1.6805739953813099</v>
      </c>
      <c r="BV31" s="17">
        <v>0.34439377855674402</v>
      </c>
      <c r="BW31" s="17">
        <v>14.703672679773099</v>
      </c>
      <c r="BX31" s="17">
        <v>0.947630637631795</v>
      </c>
      <c r="BY31" s="17">
        <v>0.18811635553938799</v>
      </c>
      <c r="BZ31" s="17">
        <v>21.005248102647201</v>
      </c>
      <c r="CA31" s="17">
        <v>1.2388425369749201</v>
      </c>
      <c r="CB31" s="17">
        <v>2.23084818421821E-2</v>
      </c>
      <c r="CC31" s="17">
        <v>0.87752437485187695</v>
      </c>
      <c r="CD31" s="17">
        <v>5.7200482812215796E-4</v>
      </c>
      <c r="CE31" s="17">
        <v>12.8051307373909</v>
      </c>
      <c r="CF31" s="17">
        <v>13.484678101300601</v>
      </c>
      <c r="CG31" s="17">
        <v>0.118795693006387</v>
      </c>
      <c r="CH31" s="17">
        <v>0</v>
      </c>
      <c r="CI31" s="17">
        <v>6.7179249471717396E-3</v>
      </c>
      <c r="CJ31" s="17">
        <v>1.23504772984584</v>
      </c>
      <c r="CK31" s="17">
        <v>0.81461069866446101</v>
      </c>
      <c r="CL31" s="17">
        <v>0.22193907061293999</v>
      </c>
      <c r="CM31" s="17">
        <v>88.580739099522106</v>
      </c>
      <c r="CN31" s="17">
        <v>0.31154766613259699</v>
      </c>
      <c r="CO31" s="17">
        <v>0.57184935797714898</v>
      </c>
      <c r="CQ31" s="26">
        <f t="shared" si="0"/>
        <v>1.0755740501670865</v>
      </c>
      <c r="CR31" s="40">
        <f t="shared" si="1"/>
        <v>-3.5967172124576352E-4</v>
      </c>
      <c r="CS31" s="40">
        <f t="shared" si="2"/>
        <v>-4.7715608243127037E-4</v>
      </c>
      <c r="CT31" s="40">
        <f t="shared" si="3"/>
        <v>-3.8636629640500467E-4</v>
      </c>
      <c r="CU31" s="40">
        <f t="shared" si="4"/>
        <v>-2.9643143794903191E-4</v>
      </c>
      <c r="CV31" s="40">
        <f t="shared" si="5"/>
        <v>-3.5695540701082272E-4</v>
      </c>
      <c r="CW31" s="40">
        <f t="shared" si="6"/>
        <v>-3.8370374385067452E-4</v>
      </c>
      <c r="CX31" s="40">
        <f t="shared" si="7"/>
        <v>-3.2565209758484071E-4</v>
      </c>
      <c r="CY31" s="40">
        <f t="shared" si="8"/>
        <v>-3.2272782624591048E-4</v>
      </c>
      <c r="CZ31" s="40">
        <f t="shared" si="9"/>
        <v>-3.1910245571815991E-4</v>
      </c>
      <c r="DA31" s="40">
        <f t="shared" si="10"/>
        <v>-3.3214312882471134E-4</v>
      </c>
      <c r="DB31" s="40">
        <f t="shared" si="11"/>
        <v>-3.1969678370560227E-4</v>
      </c>
      <c r="DC31" s="40">
        <f t="shared" si="12"/>
        <v>-3.218922893984097E-4</v>
      </c>
      <c r="DD31" s="40">
        <f t="shared" si="13"/>
        <v>-3.379844487395389E-4</v>
      </c>
      <c r="DE31" s="40">
        <f t="shared" si="14"/>
        <v>-2.9388596100562254E-4</v>
      </c>
      <c r="DF31" s="40">
        <f t="shared" si="15"/>
        <v>-3.4092250367198971E-4</v>
      </c>
      <c r="DG31" s="40">
        <f t="shared" si="16"/>
        <v>-3.3918167569592779E-4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x14ac:dyDescent="0.3">
      <c r="A32" s="17" t="s">
        <v>199</v>
      </c>
      <c r="B32" s="15">
        <v>1622.361138</v>
      </c>
      <c r="C32" s="15">
        <v>129.14356599999999</v>
      </c>
      <c r="D32" s="15">
        <v>56.486803999999999</v>
      </c>
      <c r="E32" s="15">
        <v>293.91051800000002</v>
      </c>
      <c r="F32" s="15">
        <v>227.161023</v>
      </c>
      <c r="G32" s="15">
        <v>17.123719000000001</v>
      </c>
      <c r="H32" s="15">
        <v>278.19117699999998</v>
      </c>
      <c r="I32" s="17">
        <v>28.585595000000001</v>
      </c>
      <c r="J32" s="17">
        <v>3.9817420000000001</v>
      </c>
      <c r="K32" s="17">
        <v>1.9275249999999999</v>
      </c>
      <c r="L32" s="17">
        <v>21.805831999999999</v>
      </c>
      <c r="M32" s="17">
        <v>2.3949410000000002</v>
      </c>
      <c r="N32" s="17">
        <v>0.68368300000000004</v>
      </c>
      <c r="O32" s="17">
        <v>1.245306</v>
      </c>
      <c r="P32" s="17">
        <v>1.334964</v>
      </c>
      <c r="Q32" s="17">
        <v>0.185084</v>
      </c>
      <c r="R32" s="32"/>
      <c r="S32" s="17" t="s">
        <v>199</v>
      </c>
      <c r="T32" s="17">
        <v>10.0549601632302</v>
      </c>
      <c r="U32" s="17">
        <v>6.0007637528817099</v>
      </c>
      <c r="V32" s="17">
        <v>28.5855895445427</v>
      </c>
      <c r="W32" s="17">
        <v>28.5855895445427</v>
      </c>
      <c r="X32" s="17">
        <v>3.7862929542485801</v>
      </c>
      <c r="Y32" s="17">
        <v>1.6190122700032901</v>
      </c>
      <c r="Z32" s="17">
        <v>3.9817405345685799</v>
      </c>
      <c r="AA32" s="17">
        <v>1.92751996159813</v>
      </c>
      <c r="AB32" s="17">
        <v>40.955188776710301</v>
      </c>
      <c r="AC32" s="17">
        <v>1622.3607043767199</v>
      </c>
      <c r="AD32" s="17">
        <v>11.9099162482183</v>
      </c>
      <c r="AE32" s="17">
        <v>7.7182739356536896</v>
      </c>
      <c r="AF32" s="17">
        <v>2.36415098973858</v>
      </c>
      <c r="AG32" s="17">
        <v>1.2453003827934701</v>
      </c>
      <c r="AH32" s="17">
        <v>0.72083724689539597</v>
      </c>
      <c r="AI32" s="17">
        <v>1.13701386541885</v>
      </c>
      <c r="AJ32" s="17">
        <v>21.805827239846298</v>
      </c>
      <c r="AK32" s="17">
        <v>21.805827239846298</v>
      </c>
      <c r="AL32" s="17">
        <v>16.015189608161499</v>
      </c>
      <c r="AM32" s="17">
        <v>1.6899218038657999</v>
      </c>
      <c r="AN32" s="17">
        <v>1.33496876287637</v>
      </c>
      <c r="AO32" s="17">
        <v>375179.40002976201</v>
      </c>
      <c r="AP32" s="17">
        <v>0</v>
      </c>
      <c r="AQ32" s="17">
        <v>4.1488604362627202</v>
      </c>
      <c r="AR32" s="17">
        <v>0.81848237931877199</v>
      </c>
      <c r="AS32" s="17">
        <v>0.93075850688668704</v>
      </c>
      <c r="AT32" s="17">
        <v>4.6646549534180899</v>
      </c>
      <c r="AU32" s="17">
        <v>1.1287146654982101</v>
      </c>
      <c r="AV32" s="17">
        <v>0</v>
      </c>
      <c r="AW32" s="17">
        <v>6.4868061707799303</v>
      </c>
      <c r="AX32" s="17">
        <v>0</v>
      </c>
      <c r="AY32" s="17">
        <v>129.143502923879</v>
      </c>
      <c r="AZ32" s="17">
        <v>0</v>
      </c>
      <c r="BA32" s="17">
        <v>292.51665878514302</v>
      </c>
      <c r="BB32" s="17">
        <v>50.838098557625997</v>
      </c>
      <c r="BC32" s="17">
        <v>5.64868013029316</v>
      </c>
      <c r="BD32" s="17">
        <v>56.486778687919198</v>
      </c>
      <c r="BE32" s="17">
        <v>0</v>
      </c>
      <c r="BF32" s="17">
        <v>7.1043799696864403</v>
      </c>
      <c r="BG32" s="17">
        <v>9.8311380551100294E-2</v>
      </c>
      <c r="BH32" s="17">
        <v>7.6022144325578495E-2</v>
      </c>
      <c r="BI32" s="17">
        <v>129.767389741893</v>
      </c>
      <c r="BJ32" s="17">
        <v>0.70791266059293301</v>
      </c>
      <c r="BK32" s="17">
        <v>14.203557047349699</v>
      </c>
      <c r="BL32" s="17">
        <v>18.546886798172299</v>
      </c>
      <c r="BM32" s="17">
        <v>4.11072523244983E-2</v>
      </c>
      <c r="BN32" s="17">
        <v>0</v>
      </c>
      <c r="BO32" s="17">
        <v>11.2061365653091</v>
      </c>
      <c r="BP32" s="17">
        <v>293.910444537773</v>
      </c>
      <c r="BQ32" s="17">
        <v>227.16095584472799</v>
      </c>
      <c r="BR32" s="17">
        <v>66.749488693044896</v>
      </c>
      <c r="BS32" s="17">
        <v>0.19631190440759</v>
      </c>
      <c r="BT32" s="17">
        <v>5.6146243599706804E-3</v>
      </c>
      <c r="BU32" s="17">
        <v>25.051584340569999</v>
      </c>
      <c r="BV32" s="17">
        <v>0.96664554638800204</v>
      </c>
      <c r="BW32" s="17">
        <v>61.311538991495603</v>
      </c>
      <c r="BX32" s="17">
        <v>2.7180427696665999</v>
      </c>
      <c r="BY32" s="17">
        <v>0.725099874887702</v>
      </c>
      <c r="BZ32" s="17">
        <v>87.587915474792894</v>
      </c>
      <c r="CA32" s="17">
        <v>2.5001094564482398</v>
      </c>
      <c r="CB32" s="17">
        <v>0.75764070051863697</v>
      </c>
      <c r="CC32" s="17">
        <v>3.0551063344301301</v>
      </c>
      <c r="CD32" s="17">
        <v>3.8328151369345798E-3</v>
      </c>
      <c r="CE32" s="17">
        <v>17.123715299525401</v>
      </c>
      <c r="CF32" s="17">
        <v>41.060421807582799</v>
      </c>
      <c r="CG32" s="17">
        <v>0.18508510695723501</v>
      </c>
      <c r="CH32" s="17">
        <v>0</v>
      </c>
      <c r="CI32" s="17">
        <v>0.34261420234020601</v>
      </c>
      <c r="CJ32" s="17">
        <v>3.8467523033136501</v>
      </c>
      <c r="CK32" s="17">
        <v>2.3949434976184101</v>
      </c>
      <c r="CL32" s="17">
        <v>1.12965236349807</v>
      </c>
      <c r="CM32" s="17">
        <v>278.19109509085803</v>
      </c>
      <c r="CN32" s="17">
        <v>0.68368495235150495</v>
      </c>
      <c r="CO32" s="17">
        <v>2.3349033100922001</v>
      </c>
      <c r="CQ32" s="26">
        <f t="shared" si="0"/>
        <v>1.0514954071035458</v>
      </c>
      <c r="CR32" s="40">
        <f t="shared" si="1"/>
        <v>-2.6727913403685819E-7</v>
      </c>
      <c r="CS32" s="40">
        <f t="shared" si="2"/>
        <v>-4.8841860998917292E-7</v>
      </c>
      <c r="CT32" s="40">
        <f t="shared" si="3"/>
        <v>-4.4810608865644286E-7</v>
      </c>
      <c r="CU32" s="40">
        <f t="shared" si="4"/>
        <v>-2.499475946673566E-7</v>
      </c>
      <c r="CV32" s="40">
        <f t="shared" si="5"/>
        <v>-2.9562849788012627E-7</v>
      </c>
      <c r="CW32" s="40">
        <f t="shared" si="6"/>
        <v>-2.161022731406022E-7</v>
      </c>
      <c r="CX32" s="40">
        <f t="shared" si="7"/>
        <v>-2.9443472232904001E-7</v>
      </c>
      <c r="CY32" s="40">
        <f t="shared" si="8"/>
        <v>-1.9084637916076639E-7</v>
      </c>
      <c r="CZ32" s="40">
        <f t="shared" si="9"/>
        <v>-3.6803776342393871E-7</v>
      </c>
      <c r="DA32" s="40">
        <f t="shared" si="10"/>
        <v>-2.613922968542032E-6</v>
      </c>
      <c r="DB32" s="40">
        <f t="shared" si="11"/>
        <v>-2.1829727480908931E-7</v>
      </c>
      <c r="DC32" s="40">
        <f t="shared" si="12"/>
        <v>1.0428726260350723E-6</v>
      </c>
      <c r="DD32" s="40">
        <f t="shared" si="13"/>
        <v>2.8556385121584462E-6</v>
      </c>
      <c r="DE32" s="40">
        <f t="shared" si="14"/>
        <v>-4.5107038189148658E-6</v>
      </c>
      <c r="DF32" s="40">
        <f t="shared" si="15"/>
        <v>3.56779386557846E-6</v>
      </c>
      <c r="DG32" s="40">
        <f t="shared" si="16"/>
        <v>5.9808369984125823E-6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x14ac:dyDescent="0.3">
      <c r="A33" s="17" t="s">
        <v>200</v>
      </c>
      <c r="B33" s="15">
        <v>1373.8847619999999</v>
      </c>
      <c r="C33" s="15">
        <v>240.22439299999999</v>
      </c>
      <c r="D33" s="15">
        <v>54.689264999999999</v>
      </c>
      <c r="E33" s="15">
        <v>255.42187100000001</v>
      </c>
      <c r="F33" s="15">
        <v>143.326415</v>
      </c>
      <c r="G33" s="15">
        <v>25.009478999999999</v>
      </c>
      <c r="H33" s="15">
        <v>215.78362899999999</v>
      </c>
      <c r="I33" s="17">
        <v>18.162427999999998</v>
      </c>
      <c r="J33" s="17">
        <v>2.7013739999999999</v>
      </c>
      <c r="K33" s="17">
        <v>1.8447880000000001</v>
      </c>
      <c r="L33" s="17">
        <v>12.521378</v>
      </c>
      <c r="M33" s="17">
        <v>1.967533</v>
      </c>
      <c r="N33" s="17">
        <v>0.74531899999999995</v>
      </c>
      <c r="O33" s="17">
        <v>0.37592799999999998</v>
      </c>
      <c r="P33" s="17">
        <v>1.9347760000000001</v>
      </c>
      <c r="Q33" s="17">
        <v>0.28217399999999998</v>
      </c>
      <c r="R33" s="32"/>
      <c r="S33" s="17" t="s">
        <v>200</v>
      </c>
      <c r="T33" s="17">
        <v>0.78863242580069104</v>
      </c>
      <c r="U33" s="17">
        <v>6.5771950029497797</v>
      </c>
      <c r="V33" s="17">
        <v>18.158518285427999</v>
      </c>
      <c r="W33" s="17">
        <v>18.158518285427999</v>
      </c>
      <c r="X33" s="17">
        <v>4.35161089171448</v>
      </c>
      <c r="Y33" s="17">
        <v>0.14299899192940799</v>
      </c>
      <c r="Z33" s="17">
        <v>2.70078513627048</v>
      </c>
      <c r="AA33" s="17">
        <v>1.8443569516749001</v>
      </c>
      <c r="AB33" s="17">
        <v>43.513237430138197</v>
      </c>
      <c r="AC33" s="17">
        <v>1373.60623952115</v>
      </c>
      <c r="AD33" s="17">
        <v>12.0074462242398</v>
      </c>
      <c r="AE33" s="17">
        <v>9.3917595839349204</v>
      </c>
      <c r="AF33" s="17">
        <v>1.8417547657745601</v>
      </c>
      <c r="AG33" s="17">
        <v>0.37585630578823498</v>
      </c>
      <c r="AH33" s="17">
        <v>5.6535880267861501E-2</v>
      </c>
      <c r="AI33" s="17">
        <v>8.9177955984721904E-2</v>
      </c>
      <c r="AJ33" s="17">
        <v>12.5185981879682</v>
      </c>
      <c r="AK33" s="17">
        <v>12.5185981879682</v>
      </c>
      <c r="AL33" s="17">
        <v>24.2696761461752</v>
      </c>
      <c r="AM33" s="17">
        <v>0.13254235700987099</v>
      </c>
      <c r="AN33" s="17">
        <v>1.93431165362357</v>
      </c>
      <c r="AO33" s="17">
        <v>350721.122280462</v>
      </c>
      <c r="AP33" s="17">
        <v>0</v>
      </c>
      <c r="AQ33" s="17">
        <v>1.2423373310757999</v>
      </c>
      <c r="AR33" s="17">
        <v>0.828663043263281</v>
      </c>
      <c r="AS33" s="17">
        <v>7.3000303620540399E-2</v>
      </c>
      <c r="AT33" s="17">
        <v>1.2149073515334601</v>
      </c>
      <c r="AU33" s="17">
        <v>0.98721008093167295</v>
      </c>
      <c r="AV33" s="17">
        <v>0</v>
      </c>
      <c r="AW33" s="17">
        <v>10.1510248537277</v>
      </c>
      <c r="AX33" s="17">
        <v>0</v>
      </c>
      <c r="AY33" s="17">
        <v>240.173676703208</v>
      </c>
      <c r="AZ33" s="17">
        <v>0</v>
      </c>
      <c r="BA33" s="17">
        <v>231.76289433797899</v>
      </c>
      <c r="BB33" s="17">
        <v>49.209300462419399</v>
      </c>
      <c r="BC33" s="17">
        <v>5.4677238777096102</v>
      </c>
      <c r="BD33" s="17">
        <v>54.677024340129002</v>
      </c>
      <c r="BE33" s="17">
        <v>0</v>
      </c>
      <c r="BF33" s="17">
        <v>6.0815142755887699</v>
      </c>
      <c r="BG33" s="17">
        <v>7.7108191716132798E-3</v>
      </c>
      <c r="BH33" s="17">
        <v>4.3607280764121903E-2</v>
      </c>
      <c r="BI33" s="17">
        <v>105.49908227814601</v>
      </c>
      <c r="BJ33" s="17">
        <v>9.6932534709017401E-2</v>
      </c>
      <c r="BK33" s="17">
        <v>12.4727971692653</v>
      </c>
      <c r="BL33" s="17">
        <v>15.132384684491001</v>
      </c>
      <c r="BM33" s="17">
        <v>1.5772459972331902E-2</v>
      </c>
      <c r="BN33" s="17">
        <v>0</v>
      </c>
      <c r="BO33" s="17">
        <v>9.7129695707049795</v>
      </c>
      <c r="BP33" s="17">
        <v>255.365790857653</v>
      </c>
      <c r="BQ33" s="17">
        <v>143.30030575814101</v>
      </c>
      <c r="BR33" s="17">
        <v>112.06548509951099</v>
      </c>
      <c r="BS33" s="17">
        <v>0.116537128590089</v>
      </c>
      <c r="BT33" s="17">
        <v>4.4035736922457902E-4</v>
      </c>
      <c r="BU33" s="17">
        <v>4.9686572860000897</v>
      </c>
      <c r="BV33" s="17">
        <v>0.89773494050276403</v>
      </c>
      <c r="BW33" s="17">
        <v>38.907707248245899</v>
      </c>
      <c r="BX33" s="17">
        <v>2.4718877626944802</v>
      </c>
      <c r="BY33" s="17">
        <v>0.49606391860535598</v>
      </c>
      <c r="BZ33" s="17">
        <v>55.5824400756185</v>
      </c>
      <c r="CA33" s="17">
        <v>2.9498347507244902</v>
      </c>
      <c r="CB33" s="17">
        <v>7.8244972194205106E-2</v>
      </c>
      <c r="CC33" s="17">
        <v>2.3045729151165402</v>
      </c>
      <c r="CD33" s="17">
        <v>1.55545329783891E-3</v>
      </c>
      <c r="CE33" s="17">
        <v>25.003069071909199</v>
      </c>
      <c r="CF33" s="17">
        <v>32.915313110813301</v>
      </c>
      <c r="CG33" s="17">
        <v>0.28210579988646101</v>
      </c>
      <c r="CH33" s="17">
        <v>0</v>
      </c>
      <c r="CI33" s="17">
        <v>2.6872300477631301E-2</v>
      </c>
      <c r="CJ33" s="17">
        <v>2.9942583786169301</v>
      </c>
      <c r="CK33" s="17">
        <v>1.9671143307313901</v>
      </c>
      <c r="CL33" s="17">
        <v>0.55197342973263397</v>
      </c>
      <c r="CM33" s="17">
        <v>215.73512999002401</v>
      </c>
      <c r="CN33" s="17">
        <v>0.74514020832079397</v>
      </c>
      <c r="CO33" s="17">
        <v>1.4045136173327299</v>
      </c>
      <c r="CQ33" s="26">
        <f t="shared" si="0"/>
        <v>1.0742937153939469</v>
      </c>
      <c r="CR33" s="40">
        <f t="shared" si="1"/>
        <v>-2.0272623043324526E-4</v>
      </c>
      <c r="CS33" s="40">
        <f t="shared" si="2"/>
        <v>-2.1112051177912494E-4</v>
      </c>
      <c r="CT33" s="40">
        <f t="shared" si="3"/>
        <v>-2.2382198537495806E-4</v>
      </c>
      <c r="CU33" s="40">
        <f t="shared" si="4"/>
        <v>-2.1955888948528554E-4</v>
      </c>
      <c r="CV33" s="40">
        <f t="shared" si="5"/>
        <v>-1.8216629404279499E-4</v>
      </c>
      <c r="CW33" s="40">
        <f t="shared" si="6"/>
        <v>-2.5629994494488756E-4</v>
      </c>
      <c r="CX33" s="40">
        <f t="shared" si="7"/>
        <v>-2.247575972317349E-4</v>
      </c>
      <c r="CY33" s="40">
        <f t="shared" si="8"/>
        <v>-2.1526387176868403E-4</v>
      </c>
      <c r="CZ33" s="40">
        <f t="shared" si="9"/>
        <v>-2.1798674656672474E-4</v>
      </c>
      <c r="DA33" s="40">
        <f t="shared" si="10"/>
        <v>-2.3365737694520556E-4</v>
      </c>
      <c r="DB33" s="40">
        <f t="shared" si="11"/>
        <v>-2.2200528023355996E-4</v>
      </c>
      <c r="DC33" s="40">
        <f t="shared" si="12"/>
        <v>-2.1278894362122247E-4</v>
      </c>
      <c r="DD33" s="40">
        <f t="shared" si="13"/>
        <v>-2.3988611481255774E-4</v>
      </c>
      <c r="DE33" s="40">
        <f t="shared" si="14"/>
        <v>-1.9071261455652535E-4</v>
      </c>
      <c r="DF33" s="40">
        <f t="shared" si="15"/>
        <v>-2.4000007051462426E-4</v>
      </c>
      <c r="DG33" s="40">
        <f t="shared" si="16"/>
        <v>-2.4169524314420984E-4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x14ac:dyDescent="0.3">
      <c r="A34" s="17" t="s">
        <v>201</v>
      </c>
      <c r="B34" s="15">
        <v>18723.247893</v>
      </c>
      <c r="C34" s="15">
        <v>4912.8881259999998</v>
      </c>
      <c r="D34" s="15">
        <v>874.03391199999999</v>
      </c>
      <c r="E34" s="15">
        <v>3092.5070890000002</v>
      </c>
      <c r="F34" s="15">
        <v>1888.424659</v>
      </c>
      <c r="G34" s="15">
        <v>420.98884900000002</v>
      </c>
      <c r="H34" s="15">
        <v>3081.8757529999998</v>
      </c>
      <c r="I34" s="17">
        <v>266.35230200000001</v>
      </c>
      <c r="J34" s="17">
        <v>39.292425999999999</v>
      </c>
      <c r="K34" s="17">
        <v>25.650952</v>
      </c>
      <c r="L34" s="17">
        <v>187.41887800000001</v>
      </c>
      <c r="M34" s="17">
        <v>27.801176000000002</v>
      </c>
      <c r="N34" s="17">
        <v>10.211843</v>
      </c>
      <c r="O34" s="17">
        <v>6.4550479999999997</v>
      </c>
      <c r="P34" s="17">
        <v>26.122658999999999</v>
      </c>
      <c r="Q34" s="17">
        <v>3.761819</v>
      </c>
      <c r="R34" s="32"/>
      <c r="S34" s="17" t="s">
        <v>201</v>
      </c>
      <c r="T34" s="17">
        <v>24.3487037721743</v>
      </c>
      <c r="U34" s="17">
        <v>90.224300653619594</v>
      </c>
      <c r="V34" s="17">
        <v>266.34949851685701</v>
      </c>
      <c r="W34" s="17">
        <v>266.34949851685701</v>
      </c>
      <c r="X34" s="17">
        <v>59.6780602740455</v>
      </c>
      <c r="Y34" s="17">
        <v>4.1126768424400302</v>
      </c>
      <c r="Z34" s="17">
        <v>39.292052390413502</v>
      </c>
      <c r="AA34" s="17">
        <v>25.650631258692599</v>
      </c>
      <c r="AB34" s="17">
        <v>599.94453415047599</v>
      </c>
      <c r="AC34" s="17">
        <v>18723.043145113701</v>
      </c>
      <c r="AD34" s="17">
        <v>166.01296308481901</v>
      </c>
      <c r="AE34" s="17">
        <v>126.251626156824</v>
      </c>
      <c r="AF34" s="17">
        <v>26.4446276616769</v>
      </c>
      <c r="AG34" s="17">
        <v>6.4549936842915097</v>
      </c>
      <c r="AH34" s="17">
        <v>1.74553606100012</v>
      </c>
      <c r="AI34" s="17">
        <v>2.7533477276685501</v>
      </c>
      <c r="AJ34" s="17">
        <v>187.416837186474</v>
      </c>
      <c r="AK34" s="17">
        <v>187.416837186474</v>
      </c>
      <c r="AL34" s="17">
        <v>323.22138657121002</v>
      </c>
      <c r="AM34" s="17">
        <v>4.0922611597149396</v>
      </c>
      <c r="AN34" s="17">
        <v>26.1223219484697</v>
      </c>
      <c r="AO34" s="17">
        <v>3115703.4364748802</v>
      </c>
      <c r="AP34" s="17">
        <v>0</v>
      </c>
      <c r="AQ34" s="17">
        <v>21.228105692024201</v>
      </c>
      <c r="AR34" s="17">
        <v>11.376051064799199</v>
      </c>
      <c r="AS34" s="17">
        <v>2.2538779615315399</v>
      </c>
      <c r="AT34" s="17">
        <v>21.649922556772701</v>
      </c>
      <c r="AU34" s="17">
        <v>14.018710670817899</v>
      </c>
      <c r="AV34" s="17">
        <v>0</v>
      </c>
      <c r="AW34" s="17">
        <v>131.62076078477</v>
      </c>
      <c r="AX34" s="17">
        <v>0</v>
      </c>
      <c r="AY34" s="17">
        <v>4912.8165420063096</v>
      </c>
      <c r="AZ34" s="17">
        <v>0</v>
      </c>
      <c r="BA34" s="17">
        <v>3299.9288522186698</v>
      </c>
      <c r="BB34" s="17">
        <v>786.62071808947405</v>
      </c>
      <c r="BC34" s="17">
        <v>87.402373562173096</v>
      </c>
      <c r="BD34" s="17">
        <v>874.02309165164695</v>
      </c>
      <c r="BE34" s="17">
        <v>0</v>
      </c>
      <c r="BF34" s="17">
        <v>84.970344964588193</v>
      </c>
      <c r="BG34" s="17">
        <v>0.23806907973246799</v>
      </c>
      <c r="BH34" s="17">
        <v>0.58559049818945397</v>
      </c>
      <c r="BI34" s="17">
        <v>1507.0080249822199</v>
      </c>
      <c r="BJ34" s="17">
        <v>2.1559122720283002</v>
      </c>
      <c r="BK34" s="17">
        <v>155.53950303411099</v>
      </c>
      <c r="BL34" s="17">
        <v>190.78930604011299</v>
      </c>
      <c r="BM34" s="17">
        <v>0.23337584825586799</v>
      </c>
      <c r="BN34" s="17">
        <v>0</v>
      </c>
      <c r="BO34" s="17">
        <v>121.354082011938</v>
      </c>
      <c r="BP34" s="17">
        <v>3092.4786270885102</v>
      </c>
      <c r="BQ34" s="17">
        <v>1888.4048005812399</v>
      </c>
      <c r="BR34" s="17">
        <v>1204.07382650727</v>
      </c>
      <c r="BS34" s="17">
        <v>1.5540669614246201</v>
      </c>
      <c r="BT34" s="17">
        <v>1.3596091535905E-2</v>
      </c>
      <c r="BU34" s="17">
        <v>92.700786399686905</v>
      </c>
      <c r="BV34" s="17">
        <v>11.1068151259114</v>
      </c>
      <c r="BW34" s="17">
        <v>512.14488819810697</v>
      </c>
      <c r="BX34" s="17">
        <v>30.671670662543999</v>
      </c>
      <c r="BY34" s="17">
        <v>6.4400023600478402</v>
      </c>
      <c r="BZ34" s="17">
        <v>731.63560288144095</v>
      </c>
      <c r="CA34" s="17">
        <v>39.610976880642397</v>
      </c>
      <c r="CB34" s="17">
        <v>2.0354227156533602</v>
      </c>
      <c r="CC34" s="17">
        <v>29.421514872931098</v>
      </c>
      <c r="CD34" s="17">
        <v>2.2664607329265798E-2</v>
      </c>
      <c r="CE34" s="17">
        <v>420.983540107034</v>
      </c>
      <c r="CF34" s="17">
        <v>471.506334931227</v>
      </c>
      <c r="CG34" s="17">
        <v>3.76176983092753</v>
      </c>
      <c r="CH34" s="17">
        <v>0</v>
      </c>
      <c r="CI34" s="17">
        <v>0.82967548946179703</v>
      </c>
      <c r="CJ34" s="17">
        <v>42.380130974108397</v>
      </c>
      <c r="CK34" s="17">
        <v>27.8009880240384</v>
      </c>
      <c r="CL34" s="17">
        <v>8.4106375466988492</v>
      </c>
      <c r="CM34" s="17">
        <v>3081.8462632208398</v>
      </c>
      <c r="CN34" s="17">
        <v>10.211710128747701</v>
      </c>
      <c r="CO34" s="17">
        <v>20.649791466247699</v>
      </c>
      <c r="CQ34" s="26">
        <f t="shared" si="0"/>
        <v>1.0707636171214823</v>
      </c>
      <c r="CR34" s="40">
        <f t="shared" si="1"/>
        <v>-1.0935489796899368E-5</v>
      </c>
      <c r="CS34" s="40">
        <f t="shared" si="2"/>
        <v>-1.4570654135465852E-5</v>
      </c>
      <c r="CT34" s="40">
        <f t="shared" si="3"/>
        <v>-1.2379780926665034E-5</v>
      </c>
      <c r="CU34" s="40">
        <f t="shared" si="4"/>
        <v>-9.2035072744864527E-6</v>
      </c>
      <c r="CV34" s="40">
        <f t="shared" si="5"/>
        <v>-1.0515864991213679E-5</v>
      </c>
      <c r="CW34" s="40">
        <f t="shared" si="6"/>
        <v>-1.2610531083243597E-5</v>
      </c>
      <c r="CX34" s="40">
        <f t="shared" si="7"/>
        <v>-9.568776136197011E-6</v>
      </c>
      <c r="CY34" s="40">
        <f t="shared" si="8"/>
        <v>-1.0525469920653136E-5</v>
      </c>
      <c r="CZ34" s="40">
        <f t="shared" si="9"/>
        <v>-9.5084377456502811E-6</v>
      </c>
      <c r="DA34" s="40">
        <f t="shared" si="10"/>
        <v>-1.2504070312928812E-5</v>
      </c>
      <c r="DB34" s="40">
        <f t="shared" si="11"/>
        <v>-1.0889049960102621E-5</v>
      </c>
      <c r="DC34" s="40">
        <f t="shared" si="12"/>
        <v>-6.7614392139992219E-6</v>
      </c>
      <c r="DD34" s="40">
        <f t="shared" si="13"/>
        <v>-1.3011486006927248E-5</v>
      </c>
      <c r="DE34" s="40">
        <f t="shared" si="14"/>
        <v>-8.4144546237326021E-6</v>
      </c>
      <c r="DF34" s="40">
        <f t="shared" si="15"/>
        <v>-1.2902650158939884E-5</v>
      </c>
      <c r="DG34" s="40">
        <f t="shared" si="16"/>
        <v>-1.307055774613027E-5</v>
      </c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</row>
    <row r="35" spans="1:122" x14ac:dyDescent="0.3">
      <c r="A35" s="17" t="s">
        <v>202</v>
      </c>
      <c r="B35" s="15">
        <v>43737.078949000002</v>
      </c>
      <c r="C35" s="15">
        <v>9233.7076980000002</v>
      </c>
      <c r="D35" s="15">
        <v>1963.4592749999999</v>
      </c>
      <c r="E35" s="15">
        <v>7176.2770190000001</v>
      </c>
      <c r="F35" s="15">
        <v>5096.4978469999996</v>
      </c>
      <c r="G35" s="15">
        <v>757.72082799999998</v>
      </c>
      <c r="H35" s="15">
        <v>8136.1413050000001</v>
      </c>
      <c r="I35" s="17">
        <v>759.06135700000004</v>
      </c>
      <c r="J35" s="17">
        <v>111.11083000000001</v>
      </c>
      <c r="K35" s="17">
        <v>58.315136000000003</v>
      </c>
      <c r="L35" s="17">
        <v>604.747792</v>
      </c>
      <c r="M35" s="17">
        <v>66.397531000000001</v>
      </c>
      <c r="N35" s="17">
        <v>20.911396</v>
      </c>
      <c r="O35" s="17">
        <v>28.468623000000001</v>
      </c>
      <c r="P35" s="17">
        <v>58.886935000000001</v>
      </c>
      <c r="Q35" s="17">
        <v>6.6225170000000002</v>
      </c>
      <c r="R35" s="32"/>
      <c r="S35" s="17" t="s">
        <v>202</v>
      </c>
      <c r="T35" s="17">
        <v>208.787062707518</v>
      </c>
      <c r="U35" s="17">
        <v>196.99798753107001</v>
      </c>
      <c r="V35" s="17">
        <v>759.016782976375</v>
      </c>
      <c r="W35" s="17">
        <v>759.016782976375</v>
      </c>
      <c r="X35" s="17">
        <v>130.40734002050201</v>
      </c>
      <c r="Y35" s="17">
        <v>33.712944136799301</v>
      </c>
      <c r="Z35" s="17">
        <v>111.101801527825</v>
      </c>
      <c r="AA35" s="17">
        <v>58.309946661231002</v>
      </c>
      <c r="AB35" s="17">
        <v>1346.3020979052301</v>
      </c>
      <c r="AC35" s="17">
        <v>43731.284181285999</v>
      </c>
      <c r="AD35" s="17">
        <v>377.30387688065201</v>
      </c>
      <c r="AE35" s="17">
        <v>244.389852457209</v>
      </c>
      <c r="AF35" s="17">
        <v>71.530624189374805</v>
      </c>
      <c r="AG35" s="17">
        <v>28.468001163910301</v>
      </c>
      <c r="AH35" s="17">
        <v>14.9678651602096</v>
      </c>
      <c r="AI35" s="17">
        <v>23.6096282388928</v>
      </c>
      <c r="AJ35" s="17">
        <v>604.69277248360504</v>
      </c>
      <c r="AK35" s="17">
        <v>604.69277248360504</v>
      </c>
      <c r="AL35" s="17">
        <v>593.15022872403301</v>
      </c>
      <c r="AM35" s="17">
        <v>35.090843210926103</v>
      </c>
      <c r="AN35" s="17">
        <v>58.874322648944201</v>
      </c>
      <c r="AO35" s="17">
        <v>8307406.9677186403</v>
      </c>
      <c r="AP35" s="17">
        <v>0</v>
      </c>
      <c r="AQ35" s="17">
        <v>94.281405290573502</v>
      </c>
      <c r="AR35" s="17">
        <v>24.8431307473261</v>
      </c>
      <c r="AS35" s="17">
        <v>19.326860052176698</v>
      </c>
      <c r="AT35" s="17">
        <v>104.397251683924</v>
      </c>
      <c r="AU35" s="17">
        <v>36.256804417473802</v>
      </c>
      <c r="AV35" s="17">
        <v>0</v>
      </c>
      <c r="AW35" s="17">
        <v>195.45454190833601</v>
      </c>
      <c r="AX35" s="17">
        <v>0</v>
      </c>
      <c r="AY35" s="17">
        <v>9232.5241657103998</v>
      </c>
      <c r="AZ35" s="17">
        <v>0</v>
      </c>
      <c r="BA35" s="17">
        <v>8589.4812085737703</v>
      </c>
      <c r="BB35" s="17">
        <v>1766.94815341964</v>
      </c>
      <c r="BC35" s="17">
        <v>196.32747275583199</v>
      </c>
      <c r="BD35" s="17">
        <v>1963.2756261754701</v>
      </c>
      <c r="BE35" s="17">
        <v>0</v>
      </c>
      <c r="BF35" s="17">
        <v>202.48901270507099</v>
      </c>
      <c r="BG35" s="17">
        <v>2.04139195639759</v>
      </c>
      <c r="BH35" s="17">
        <v>1.6922827914923599</v>
      </c>
      <c r="BI35" s="17">
        <v>3991.1950098877201</v>
      </c>
      <c r="BJ35" s="17">
        <v>14.8246960227517</v>
      </c>
      <c r="BK35" s="17">
        <v>329.24011618357798</v>
      </c>
      <c r="BL35" s="17">
        <v>426.43209157999701</v>
      </c>
      <c r="BM35" s="17">
        <v>0.89148331387754398</v>
      </c>
      <c r="BN35" s="17">
        <v>0</v>
      </c>
      <c r="BO35" s="17">
        <v>259.37407397609002</v>
      </c>
      <c r="BP35" s="17">
        <v>7175.5096133101797</v>
      </c>
      <c r="BQ35" s="17">
        <v>5095.9346960661796</v>
      </c>
      <c r="BR35" s="17">
        <v>2079.5749172440001</v>
      </c>
      <c r="BS35" s="17">
        <v>4.3818101886605199</v>
      </c>
      <c r="BT35" s="17">
        <v>0.116585900340062</v>
      </c>
      <c r="BU35" s="17">
        <v>529.26108063955996</v>
      </c>
      <c r="BV35" s="17">
        <v>22.554620829268501</v>
      </c>
      <c r="BW35" s="17">
        <v>1376.1068517446799</v>
      </c>
      <c r="BX35" s="17">
        <v>63.2614585999548</v>
      </c>
      <c r="BY35" s="17">
        <v>16.383023270887399</v>
      </c>
      <c r="BZ35" s="17">
        <v>1965.8667839525499</v>
      </c>
      <c r="CA35" s="17">
        <v>75.991866686550594</v>
      </c>
      <c r="CB35" s="17">
        <v>15.7890434891449</v>
      </c>
      <c r="CC35" s="17">
        <v>69.675316137281698</v>
      </c>
      <c r="CD35" s="17">
        <v>8.3377446055655599E-2</v>
      </c>
      <c r="CE35" s="17">
        <v>757.71549563098995</v>
      </c>
      <c r="CF35" s="17">
        <v>1263.9175125153399</v>
      </c>
      <c r="CG35" s="17">
        <v>6.6217768885894204</v>
      </c>
      <c r="CH35" s="17">
        <v>0</v>
      </c>
      <c r="CI35" s="17">
        <v>7.1143040237190798</v>
      </c>
      <c r="CJ35" s="17">
        <v>107.19186401894601</v>
      </c>
      <c r="CK35" s="17">
        <v>66.393685211138205</v>
      </c>
      <c r="CL35" s="17">
        <v>27.931844438552201</v>
      </c>
      <c r="CM35" s="17">
        <v>8135.38485722317</v>
      </c>
      <c r="CN35" s="17">
        <v>20.909758063419201</v>
      </c>
      <c r="CO35" s="17">
        <v>60.827461178235403</v>
      </c>
      <c r="CQ35" s="26">
        <f t="shared" ref="CQ35:CQ51" si="17">BA35/CM35</f>
        <v>1.0558174394106778</v>
      </c>
      <c r="CR35" s="40">
        <f t="shared" ref="CR35:CR51" si="18">(AC35-B35)/(B35+1E-50)</f>
        <v>-1.3249096311989016E-4</v>
      </c>
      <c r="CS35" s="40">
        <f t="shared" ref="CS35:CS51" si="19">(AY35-C35)/(C35+1E-50)</f>
        <v>-1.2817519552376101E-4</v>
      </c>
      <c r="CT35" s="40">
        <f t="shared" ref="CT35:CT51" si="20">(BD35-D35)/(D35+1E-50)</f>
        <v>-9.3533299553606692E-5</v>
      </c>
      <c r="CU35" s="40">
        <f t="shared" ref="CU35:CU51" si="21">(BP35-E35)/(E35+1E-50)</f>
        <v>-1.069364641009E-4</v>
      </c>
      <c r="CV35" s="40">
        <f t="shared" ref="CV35:CV51" si="22">(BQ35-F35)/(F35+1E-50)</f>
        <v>-1.1049763008366432E-4</v>
      </c>
      <c r="CW35" s="40">
        <f t="shared" ref="CW35:CW51" si="23">(CE35-G35)/(G35+1E-50)</f>
        <v>-7.0373794846169901E-6</v>
      </c>
      <c r="CX35" s="40">
        <f t="shared" ref="CX35:CX51" si="24">(CM35-H35)/(H35+1E-50)</f>
        <v>-9.2973775709282662E-5</v>
      </c>
      <c r="CY35" s="40">
        <f t="shared" ref="CY35:CY51" si="25">(W35-I35)/(I35+1E-50)</f>
        <v>-5.8722556765652623E-5</v>
      </c>
      <c r="CZ35" s="40">
        <f t="shared" ref="CZ35:CZ51" si="26">(Z35-J35)/(J35+1E-50)</f>
        <v>-8.1256455153865724E-5</v>
      </c>
      <c r="DA35" s="40">
        <f t="shared" ref="DA35:DA51" si="27">(AA35-K35)/(K35+1E-50)</f>
        <v>-8.8987853325079672E-5</v>
      </c>
      <c r="DB35" s="40">
        <f t="shared" ref="DB35:DB51" si="28">(AK35-L35)/(L35+1E-50)</f>
        <v>-9.0979276192154878E-5</v>
      </c>
      <c r="DC35" s="40">
        <f t="shared" ref="DC35:DC51" si="29">(CK35-M35)/(M35+1E-50)</f>
        <v>-5.7920660661245676E-5</v>
      </c>
      <c r="DD35" s="40">
        <f t="shared" ref="DD35:DD51" si="30">(CN35-N35)/(N35+1E-50)</f>
        <v>-7.8327462250690888E-5</v>
      </c>
      <c r="DE35" s="40">
        <f t="shared" ref="DE35:DE51" si="31">(AG35-O35)/(O35+1E-50)</f>
        <v>-2.1842858001929238E-5</v>
      </c>
      <c r="DF35" s="40">
        <f t="shared" ref="DF35:DF51" si="32">(AN35-P35)/(P35+1E-50)</f>
        <v>-2.1417910536183067E-4</v>
      </c>
      <c r="DG35" s="40">
        <f t="shared" ref="DG35:DG51" si="33">(CG35-Q35)/(Q35+1E-50)</f>
        <v>-1.1175681550984854E-4</v>
      </c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</row>
    <row r="36" spans="1:122" x14ac:dyDescent="0.3">
      <c r="A36" s="17" t="s">
        <v>203</v>
      </c>
      <c r="B36" s="15">
        <v>227.86910700000001</v>
      </c>
      <c r="C36" s="15">
        <v>30.353925</v>
      </c>
      <c r="D36" s="15">
        <v>7.4881419999999999</v>
      </c>
      <c r="E36" s="15">
        <v>37.266433999999997</v>
      </c>
      <c r="F36" s="15">
        <v>27.122703999999999</v>
      </c>
      <c r="G36" s="15">
        <v>1.6228279999999999</v>
      </c>
      <c r="H36" s="15">
        <v>33.573068999999997</v>
      </c>
      <c r="I36" s="17">
        <v>2.8396970000000001</v>
      </c>
      <c r="J36" s="17">
        <v>0.440467</v>
      </c>
      <c r="K36" s="17">
        <v>0.24276700000000001</v>
      </c>
      <c r="L36" s="17">
        <v>2.42631</v>
      </c>
      <c r="M36" s="17">
        <v>0.25380999999999998</v>
      </c>
      <c r="N36" s="17">
        <v>8.6254999999999998E-2</v>
      </c>
      <c r="O36" s="17">
        <v>9.0957999999999997E-2</v>
      </c>
      <c r="P36" s="17">
        <v>0.32123600000000002</v>
      </c>
      <c r="Q36" s="17">
        <v>3.0341E-2</v>
      </c>
      <c r="R36" s="32"/>
      <c r="S36" s="17" t="s">
        <v>203</v>
      </c>
      <c r="T36" s="17">
        <v>0.59147431935051797</v>
      </c>
      <c r="U36" s="17">
        <v>0.87787110971742199</v>
      </c>
      <c r="V36" s="17">
        <v>2.8397162018340198</v>
      </c>
      <c r="W36" s="17">
        <v>2.8397162018340198</v>
      </c>
      <c r="X36" s="17">
        <v>0.60480321979530005</v>
      </c>
      <c r="Y36" s="17">
        <v>9.5752037278526395E-2</v>
      </c>
      <c r="Z36" s="17">
        <v>0.440465008176744</v>
      </c>
      <c r="AA36" s="17">
        <v>0.242767160904203</v>
      </c>
      <c r="AB36" s="17">
        <v>6.0366266068332202</v>
      </c>
      <c r="AC36" s="17">
        <v>227.869048540264</v>
      </c>
      <c r="AD36" s="17">
        <v>1.6408457088675401</v>
      </c>
      <c r="AE36" s="17">
        <v>1.02827136810132</v>
      </c>
      <c r="AF36" s="17">
        <v>0.30675643729195201</v>
      </c>
      <c r="AG36" s="17">
        <v>9.0957642124814594E-2</v>
      </c>
      <c r="AH36" s="17">
        <v>4.2401910200896099E-2</v>
      </c>
      <c r="AI36" s="17">
        <v>6.6883466988541404E-2</v>
      </c>
      <c r="AJ36" s="17">
        <v>2.4262877374471499</v>
      </c>
      <c r="AK36" s="17">
        <v>2.4262877374471499</v>
      </c>
      <c r="AL36" s="17">
        <v>2.8097628629706102</v>
      </c>
      <c r="AM36" s="17">
        <v>9.94067677574033E-2</v>
      </c>
      <c r="AN36" s="17">
        <v>0.32122955811107901</v>
      </c>
      <c r="AO36" s="17">
        <v>54688.735219387403</v>
      </c>
      <c r="AP36" s="17">
        <v>0</v>
      </c>
      <c r="AQ36" s="17">
        <v>0.29813566698743899</v>
      </c>
      <c r="AR36" s="17">
        <v>0.102881752517733</v>
      </c>
      <c r="AS36" s="17">
        <v>5.4750227715405303E-2</v>
      </c>
      <c r="AT36" s="17">
        <v>0.32453867356237098</v>
      </c>
      <c r="AU36" s="17">
        <v>0.16319161193141399</v>
      </c>
      <c r="AV36" s="17">
        <v>0</v>
      </c>
      <c r="AW36" s="17">
        <v>0.72682084786190204</v>
      </c>
      <c r="AX36" s="17">
        <v>0</v>
      </c>
      <c r="AY36" s="17">
        <v>30.353899193659501</v>
      </c>
      <c r="AZ36" s="17">
        <v>0</v>
      </c>
      <c r="BA36" s="17">
        <v>35.515659870919301</v>
      </c>
      <c r="BB36" s="17">
        <v>6.7393213512128103</v>
      </c>
      <c r="BC36" s="17">
        <v>0.74881672867166005</v>
      </c>
      <c r="BD36" s="17">
        <v>7.4881380798844699</v>
      </c>
      <c r="BE36" s="17">
        <v>0</v>
      </c>
      <c r="BF36" s="17">
        <v>0.79772583921691798</v>
      </c>
      <c r="BG36" s="17">
        <v>5.7831143787099599E-3</v>
      </c>
      <c r="BH36" s="17">
        <v>8.5999304441762101E-3</v>
      </c>
      <c r="BI36" s="17">
        <v>17.330562579407701</v>
      </c>
      <c r="BJ36" s="17">
        <v>4.6183065085952699E-2</v>
      </c>
      <c r="BK36" s="17">
        <v>2.0810849385737198</v>
      </c>
      <c r="BL36" s="17">
        <v>2.59086393624233</v>
      </c>
      <c r="BM36" s="17">
        <v>3.7940931563021801E-3</v>
      </c>
      <c r="BN36" s="17">
        <v>0</v>
      </c>
      <c r="BO36" s="17">
        <v>1.6279098860761501</v>
      </c>
      <c r="BP36" s="17">
        <v>37.266420089728101</v>
      </c>
      <c r="BQ36" s="17">
        <v>27.122693286485099</v>
      </c>
      <c r="BR36" s="17">
        <v>10.143726803242901</v>
      </c>
      <c r="BS36" s="17">
        <v>2.2638524777195301E-2</v>
      </c>
      <c r="BT36" s="17">
        <v>3.30268026918434E-4</v>
      </c>
      <c r="BU36" s="17">
        <v>1.8030155480965799</v>
      </c>
      <c r="BV36" s="17">
        <v>0.14699093790130999</v>
      </c>
      <c r="BW36" s="17">
        <v>7.3457797472400896</v>
      </c>
      <c r="BX36" s="17">
        <v>0.407569128678273</v>
      </c>
      <c r="BY36" s="17">
        <v>9.0814231937256407E-2</v>
      </c>
      <c r="BZ36" s="17">
        <v>10.4939739964836</v>
      </c>
      <c r="CA36" s="17">
        <v>0.306393576641589</v>
      </c>
      <c r="CB36" s="17">
        <v>4.6630938672927703E-2</v>
      </c>
      <c r="CC36" s="17">
        <v>0.40615104967564503</v>
      </c>
      <c r="CD36" s="17">
        <v>3.6306541664599801E-4</v>
      </c>
      <c r="CE36" s="17">
        <v>1.6228258447835799</v>
      </c>
      <c r="CF36" s="17">
        <v>5.5028613312594397</v>
      </c>
      <c r="CG36" s="17">
        <v>3.0341169243318599E-2</v>
      </c>
      <c r="CH36" s="17">
        <v>0</v>
      </c>
      <c r="CI36" s="17">
        <v>2.0154225358223501E-2</v>
      </c>
      <c r="CJ36" s="17">
        <v>0.41613196833854099</v>
      </c>
      <c r="CK36" s="17">
        <v>0.25380904759721501</v>
      </c>
      <c r="CL36" s="17">
        <v>9.7084262497726406E-2</v>
      </c>
      <c r="CM36" s="17">
        <v>33.573059409050998</v>
      </c>
      <c r="CN36" s="17">
        <v>8.62538299371131E-2</v>
      </c>
      <c r="CO36" s="17">
        <v>0.22304922616610701</v>
      </c>
      <c r="CQ36" s="26">
        <f t="shared" si="17"/>
        <v>1.0578618837860394</v>
      </c>
      <c r="CR36" s="40">
        <f t="shared" si="18"/>
        <v>-2.5654963404171955E-7</v>
      </c>
      <c r="CS36" s="40">
        <f t="shared" si="19"/>
        <v>-8.5018133566586518E-7</v>
      </c>
      <c r="CT36" s="40">
        <f t="shared" si="20"/>
        <v>-5.2350977451617154E-7</v>
      </c>
      <c r="CU36" s="40">
        <f t="shared" si="21"/>
        <v>-3.7326544031882943E-7</v>
      </c>
      <c r="CV36" s="40">
        <f t="shared" si="22"/>
        <v>-3.9500172623341945E-7</v>
      </c>
      <c r="CW36" s="40">
        <f t="shared" si="23"/>
        <v>-1.3280621359729556E-6</v>
      </c>
      <c r="CX36" s="40">
        <f t="shared" si="24"/>
        <v>-2.856738833899926E-7</v>
      </c>
      <c r="CY36" s="40">
        <f t="shared" si="25"/>
        <v>6.7619305931973984E-6</v>
      </c>
      <c r="CZ36" s="40">
        <f t="shared" si="26"/>
        <v>-4.5220714741351635E-6</v>
      </c>
      <c r="DA36" s="40">
        <f t="shared" si="27"/>
        <v>6.6279273125799345E-7</v>
      </c>
      <c r="DB36" s="40">
        <f t="shared" si="28"/>
        <v>-9.1754775152779949E-6</v>
      </c>
      <c r="DC36" s="40">
        <f t="shared" si="29"/>
        <v>-3.7524241951481499E-6</v>
      </c>
      <c r="DD36" s="40">
        <f t="shared" si="30"/>
        <v>-1.3565160128674326E-5</v>
      </c>
      <c r="DE36" s="40">
        <f t="shared" si="31"/>
        <v>-3.9345102729034963E-6</v>
      </c>
      <c r="DF36" s="40">
        <f t="shared" si="32"/>
        <v>-2.0053446441295644E-5</v>
      </c>
      <c r="DG36" s="40">
        <f t="shared" si="33"/>
        <v>5.5780402293649E-6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x14ac:dyDescent="0.3">
      <c r="A37" s="17" t="s">
        <v>204</v>
      </c>
      <c r="B37" s="15">
        <v>34783.600403999997</v>
      </c>
      <c r="C37" s="15">
        <v>9392.8143099999998</v>
      </c>
      <c r="D37" s="15">
        <v>1445.09663</v>
      </c>
      <c r="E37" s="15">
        <v>4862.5605569999998</v>
      </c>
      <c r="F37" s="15">
        <v>2990.9339679999998</v>
      </c>
      <c r="G37" s="15">
        <v>375.48709100000002</v>
      </c>
      <c r="H37" s="15">
        <v>5508.9717899999996</v>
      </c>
      <c r="I37" s="17">
        <v>369.92389100000003</v>
      </c>
      <c r="J37" s="17">
        <v>66.456427000000005</v>
      </c>
      <c r="K37" s="17">
        <v>40.322640999999997</v>
      </c>
      <c r="L37" s="17">
        <v>377.78928100000002</v>
      </c>
      <c r="M37" s="17">
        <v>34.756694000000003</v>
      </c>
      <c r="N37" s="17">
        <v>13.997548</v>
      </c>
      <c r="O37" s="17">
        <v>6.3699209999999997</v>
      </c>
      <c r="P37" s="17">
        <v>78.520026999999999</v>
      </c>
      <c r="Q37" s="17">
        <v>5.9000950000000003</v>
      </c>
      <c r="R37" s="32"/>
      <c r="S37" s="17" t="s">
        <v>204</v>
      </c>
      <c r="T37" s="17">
        <v>10.646464270771601</v>
      </c>
      <c r="U37" s="17">
        <v>164.553895955673</v>
      </c>
      <c r="V37" s="17">
        <v>369.94496696394498</v>
      </c>
      <c r="W37" s="17">
        <v>369.94496696394498</v>
      </c>
      <c r="X37" s="17">
        <v>120.87944331982899</v>
      </c>
      <c r="Y37" s="17">
        <v>1.8258292077456699</v>
      </c>
      <c r="Z37" s="17">
        <v>66.460624753972098</v>
      </c>
      <c r="AA37" s="17">
        <v>40.324920172748897</v>
      </c>
      <c r="AB37" s="17">
        <v>1145.0239980778299</v>
      </c>
      <c r="AC37" s="17">
        <v>34785.673453154501</v>
      </c>
      <c r="AD37" s="17">
        <v>295.410744734476</v>
      </c>
      <c r="AE37" s="17">
        <v>172.02046250567301</v>
      </c>
      <c r="AF37" s="17">
        <v>54.334392747571798</v>
      </c>
      <c r="AG37" s="17">
        <v>6.3701906595793503</v>
      </c>
      <c r="AH37" s="17">
        <v>0.76323133671389998</v>
      </c>
      <c r="AI37" s="17">
        <v>1.2039003764392</v>
      </c>
      <c r="AJ37" s="17">
        <v>377.81502016773197</v>
      </c>
      <c r="AK37" s="17">
        <v>377.81502016773197</v>
      </c>
      <c r="AL37" s="17">
        <v>574.23422156030301</v>
      </c>
      <c r="AM37" s="17">
        <v>1.7893541232714301</v>
      </c>
      <c r="AN37" s="17">
        <v>78.525805999958706</v>
      </c>
      <c r="AO37" s="17">
        <v>9414139.5428330395</v>
      </c>
      <c r="AP37" s="17">
        <v>0</v>
      </c>
      <c r="AQ37" s="17">
        <v>19.4327240024923</v>
      </c>
      <c r="AR37" s="17">
        <v>16.8041319442721</v>
      </c>
      <c r="AS37" s="17">
        <v>0.98550355804273604</v>
      </c>
      <c r="AT37" s="17">
        <v>18.8891999624608</v>
      </c>
      <c r="AU37" s="17">
        <v>31.366689204656101</v>
      </c>
      <c r="AV37" s="17">
        <v>0</v>
      </c>
      <c r="AW37" s="17">
        <v>86.259988681239093</v>
      </c>
      <c r="AX37" s="17">
        <v>0</v>
      </c>
      <c r="AY37" s="17">
        <v>9393.4454776037892</v>
      </c>
      <c r="AZ37" s="17">
        <v>0</v>
      </c>
      <c r="BA37" s="17">
        <v>5846.7615367317503</v>
      </c>
      <c r="BB37" s="17">
        <v>1300.66571058824</v>
      </c>
      <c r="BC37" s="17">
        <v>144.518417859642</v>
      </c>
      <c r="BD37" s="17">
        <v>1445.1841284478901</v>
      </c>
      <c r="BE37" s="17">
        <v>0</v>
      </c>
      <c r="BF37" s="17">
        <v>117.152964933392</v>
      </c>
      <c r="BG37" s="17">
        <v>0.104093526809305</v>
      </c>
      <c r="BH37" s="17">
        <v>0.90566188880988896</v>
      </c>
      <c r="BI37" s="17">
        <v>3136.833571481</v>
      </c>
      <c r="BJ37" s="17">
        <v>1.65724201612681</v>
      </c>
      <c r="BK37" s="17">
        <v>264.01990200455202</v>
      </c>
      <c r="BL37" s="17">
        <v>319.449075326421</v>
      </c>
      <c r="BM37" s="17">
        <v>0.31858151424461301</v>
      </c>
      <c r="BN37" s="17">
        <v>0</v>
      </c>
      <c r="BO37" s="17">
        <v>205.50488037169899</v>
      </c>
      <c r="BP37" s="17">
        <v>4862.8243913822398</v>
      </c>
      <c r="BQ37" s="17">
        <v>2991.0850451628899</v>
      </c>
      <c r="BR37" s="17">
        <v>1871.73934621934</v>
      </c>
      <c r="BS37" s="17">
        <v>2.4248074240645501</v>
      </c>
      <c r="BT37" s="17">
        <v>5.9449031895368598E-3</v>
      </c>
      <c r="BU37" s="17">
        <v>92.368157443079397</v>
      </c>
      <c r="BV37" s="17">
        <v>19.0396989257979</v>
      </c>
      <c r="BW37" s="17">
        <v>812.35569360163504</v>
      </c>
      <c r="BX37" s="17">
        <v>52.388027645959703</v>
      </c>
      <c r="BY37" s="17">
        <v>10.3947100161488</v>
      </c>
      <c r="BZ37" s="17">
        <v>1160.50824914433</v>
      </c>
      <c r="CA37" s="17">
        <v>46.722928101028103</v>
      </c>
      <c r="CB37" s="17">
        <v>1.2147925240166</v>
      </c>
      <c r="CC37" s="17">
        <v>48.4980565375309</v>
      </c>
      <c r="CD37" s="17">
        <v>3.1563875284533999E-2</v>
      </c>
      <c r="CE37" s="17">
        <v>375.50386841052199</v>
      </c>
      <c r="CF37" s="17">
        <v>1001.35757472865</v>
      </c>
      <c r="CG37" s="17">
        <v>5.9004394659689003</v>
      </c>
      <c r="CH37" s="17">
        <v>0</v>
      </c>
      <c r="CI37" s="17">
        <v>0.36276881814624301</v>
      </c>
      <c r="CJ37" s="17">
        <v>59.172965172326201</v>
      </c>
      <c r="CK37" s="17">
        <v>34.758421024914497</v>
      </c>
      <c r="CL37" s="17">
        <v>9.9601476213231006</v>
      </c>
      <c r="CM37" s="17">
        <v>5509.32169777939</v>
      </c>
      <c r="CN37" s="17">
        <v>13.9983201450001</v>
      </c>
      <c r="CO37" s="17">
        <v>27.317784754751202</v>
      </c>
      <c r="CQ37" s="26">
        <f t="shared" si="17"/>
        <v>1.0612488900563513</v>
      </c>
      <c r="CR37" s="40">
        <f t="shared" si="18"/>
        <v>5.9598463943522212E-5</v>
      </c>
      <c r="CS37" s="40">
        <f t="shared" si="19"/>
        <v>6.7196857401670047E-5</v>
      </c>
      <c r="CT37" s="40">
        <f t="shared" si="20"/>
        <v>6.0548510095192875E-5</v>
      </c>
      <c r="CU37" s="40">
        <f t="shared" si="21"/>
        <v>5.4258323191515211E-5</v>
      </c>
      <c r="CV37" s="40">
        <f t="shared" si="22"/>
        <v>5.05117011964849E-5</v>
      </c>
      <c r="CW37" s="40">
        <f t="shared" si="23"/>
        <v>4.4681723883732112E-5</v>
      </c>
      <c r="CX37" s="40">
        <f t="shared" si="24"/>
        <v>6.3515986780970254E-5</v>
      </c>
      <c r="CY37" s="40">
        <f t="shared" si="25"/>
        <v>5.6973784223501355E-5</v>
      </c>
      <c r="CZ37" s="40">
        <f t="shared" si="26"/>
        <v>6.3165508011636104E-5</v>
      </c>
      <c r="DA37" s="40">
        <f t="shared" si="27"/>
        <v>5.652339956847885E-5</v>
      </c>
      <c r="DB37" s="40">
        <f t="shared" si="28"/>
        <v>6.8131016485764348E-5</v>
      </c>
      <c r="DC37" s="40">
        <f t="shared" si="29"/>
        <v>4.9688986947213086E-5</v>
      </c>
      <c r="DD37" s="40">
        <f t="shared" si="30"/>
        <v>5.5162875676537492E-5</v>
      </c>
      <c r="DE37" s="40">
        <f t="shared" si="31"/>
        <v>4.2333269023359189E-5</v>
      </c>
      <c r="DF37" s="40">
        <f t="shared" si="32"/>
        <v>7.359905720240305E-5</v>
      </c>
      <c r="DG37" s="40">
        <f t="shared" si="33"/>
        <v>5.838312245820309E-5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x14ac:dyDescent="0.3">
      <c r="A38" s="17" t="s">
        <v>205</v>
      </c>
      <c r="B38" s="15">
        <v>15150.184483000001</v>
      </c>
      <c r="C38" s="15">
        <v>1756.1993580000001</v>
      </c>
      <c r="D38" s="15">
        <v>502.371487</v>
      </c>
      <c r="E38" s="15">
        <v>2594.171859</v>
      </c>
      <c r="F38" s="15">
        <v>1876.3819880000001</v>
      </c>
      <c r="G38" s="15">
        <v>129.12777399999999</v>
      </c>
      <c r="H38" s="15">
        <v>2300.6306829999999</v>
      </c>
      <c r="I38" s="17">
        <v>206.02789100000001</v>
      </c>
      <c r="J38" s="17">
        <v>30.778168000000001</v>
      </c>
      <c r="K38" s="17">
        <v>16.803553000000001</v>
      </c>
      <c r="L38" s="17">
        <v>166.271952</v>
      </c>
      <c r="M38" s="17">
        <v>18.483625</v>
      </c>
      <c r="N38" s="17">
        <v>6.0810370000000002</v>
      </c>
      <c r="O38" s="17">
        <v>7.0921839999999996</v>
      </c>
      <c r="P38" s="17">
        <v>18.818147</v>
      </c>
      <c r="Q38" s="17">
        <v>2.0376590000000001</v>
      </c>
      <c r="R38" s="32"/>
      <c r="S38" s="17" t="s">
        <v>205</v>
      </c>
      <c r="T38" s="17">
        <v>48.500013780210203</v>
      </c>
      <c r="U38" s="17">
        <v>58.374842365061099</v>
      </c>
      <c r="V38" s="17">
        <v>205.88640265687499</v>
      </c>
      <c r="W38" s="17">
        <v>205.88640265687499</v>
      </c>
      <c r="X38" s="17">
        <v>39.196616141801201</v>
      </c>
      <c r="Y38" s="17">
        <v>7.8509120869463196</v>
      </c>
      <c r="Z38" s="17">
        <v>30.756530829013901</v>
      </c>
      <c r="AA38" s="17">
        <v>16.788386820402899</v>
      </c>
      <c r="AB38" s="17">
        <v>398.556446310289</v>
      </c>
      <c r="AC38" s="17">
        <v>15138.1936156351</v>
      </c>
      <c r="AD38" s="17">
        <v>110.33614539638501</v>
      </c>
      <c r="AE38" s="17">
        <v>72.068891366160102</v>
      </c>
      <c r="AF38" s="17">
        <v>20.436106030771001</v>
      </c>
      <c r="AG38" s="17">
        <v>7.0897099228745999</v>
      </c>
      <c r="AH38" s="17">
        <v>3.47694810514724</v>
      </c>
      <c r="AI38" s="17">
        <v>5.4843854417786799</v>
      </c>
      <c r="AJ38" s="17">
        <v>166.17142107426801</v>
      </c>
      <c r="AK38" s="17">
        <v>166.17142107426801</v>
      </c>
      <c r="AL38" s="17">
        <v>183.58171287280899</v>
      </c>
      <c r="AM38" s="17">
        <v>8.1514272421170908</v>
      </c>
      <c r="AN38" s="17">
        <v>18.800523063071399</v>
      </c>
      <c r="AO38" s="17">
        <v>3627035.5655351402</v>
      </c>
      <c r="AP38" s="17">
        <v>0</v>
      </c>
      <c r="AQ38" s="17">
        <v>23.4055696909384</v>
      </c>
      <c r="AR38" s="17">
        <v>7.1771235028669897</v>
      </c>
      <c r="AS38" s="17">
        <v>4.4895037610818003</v>
      </c>
      <c r="AT38" s="17">
        <v>25.645108529243501</v>
      </c>
      <c r="AU38" s="17">
        <v>10.586462511637601</v>
      </c>
      <c r="AV38" s="17">
        <v>0</v>
      </c>
      <c r="AW38" s="17">
        <v>57.703915748784802</v>
      </c>
      <c r="AX38" s="17">
        <v>0</v>
      </c>
      <c r="AY38" s="17">
        <v>1754.4058447835801</v>
      </c>
      <c r="AZ38" s="17">
        <v>0</v>
      </c>
      <c r="BA38" s="17">
        <v>2432.2837969102202</v>
      </c>
      <c r="BB38" s="17">
        <v>451.74446579253402</v>
      </c>
      <c r="BC38" s="17">
        <v>50.193840868180096</v>
      </c>
      <c r="BD38" s="17">
        <v>501.93830666071398</v>
      </c>
      <c r="BE38" s="17">
        <v>0</v>
      </c>
      <c r="BF38" s="17">
        <v>56.9511716167044</v>
      </c>
      <c r="BG38" s="17">
        <v>0.47420390124092598</v>
      </c>
      <c r="BH38" s="17">
        <v>0.60051911352149701</v>
      </c>
      <c r="BI38" s="17">
        <v>1147.7093257097499</v>
      </c>
      <c r="BJ38" s="17">
        <v>3.6718480905217699</v>
      </c>
      <c r="BK38" s="17">
        <v>139.06345331988501</v>
      </c>
      <c r="BL38" s="17">
        <v>174.41711679536101</v>
      </c>
      <c r="BM38" s="17">
        <v>0.27622398033477102</v>
      </c>
      <c r="BN38" s="17">
        <v>0</v>
      </c>
      <c r="BO38" s="17">
        <v>108.92356090543799</v>
      </c>
      <c r="BP38" s="17">
        <v>2591.9449457003798</v>
      </c>
      <c r="BQ38" s="17">
        <v>1875.1272223032699</v>
      </c>
      <c r="BR38" s="17">
        <v>716.81772339710199</v>
      </c>
      <c r="BS38" s="17">
        <v>1.57511059596443</v>
      </c>
      <c r="BT38" s="17">
        <v>2.7081957924789301E-2</v>
      </c>
      <c r="BU38" s="17">
        <v>139.494547308432</v>
      </c>
      <c r="BV38" s="17">
        <v>9.7677843769462598</v>
      </c>
      <c r="BW38" s="17">
        <v>507.534748480188</v>
      </c>
      <c r="BX38" s="17">
        <v>27.139943561677001</v>
      </c>
      <c r="BY38" s="17">
        <v>6.2254813957461801</v>
      </c>
      <c r="BZ38" s="17">
        <v>725.04973219354304</v>
      </c>
      <c r="CA38" s="17">
        <v>22.122045660419801</v>
      </c>
      <c r="CB38" s="17">
        <v>3.7714130286545702</v>
      </c>
      <c r="CC38" s="17">
        <v>27.5623754361017</v>
      </c>
      <c r="CD38" s="17">
        <v>2.6281763036205399E-2</v>
      </c>
      <c r="CE38" s="17">
        <v>128.951348922215</v>
      </c>
      <c r="CF38" s="17">
        <v>363.36548698340198</v>
      </c>
      <c r="CG38" s="17">
        <v>2.03527534349664</v>
      </c>
      <c r="CH38" s="17">
        <v>0</v>
      </c>
      <c r="CI38" s="17">
        <v>1.65260806531633</v>
      </c>
      <c r="CJ38" s="17">
        <v>29.8067214587542</v>
      </c>
      <c r="CK38" s="17">
        <v>18.467943907464601</v>
      </c>
      <c r="CL38" s="17">
        <v>7.30071503190198</v>
      </c>
      <c r="CM38" s="17">
        <v>2298.86829070145</v>
      </c>
      <c r="CN38" s="17">
        <v>6.0749323464392599</v>
      </c>
      <c r="CO38" s="17">
        <v>16.348935315704001</v>
      </c>
      <c r="CQ38" s="26">
        <f t="shared" si="17"/>
        <v>1.0580352979543954</v>
      </c>
      <c r="CR38" s="40">
        <f t="shared" si="18"/>
        <v>-7.9146675595637519E-4</v>
      </c>
      <c r="CS38" s="40">
        <f t="shared" si="19"/>
        <v>-1.021246937740894E-3</v>
      </c>
      <c r="CT38" s="40">
        <f t="shared" si="20"/>
        <v>-8.6227094987583396E-4</v>
      </c>
      <c r="CU38" s="40">
        <f t="shared" si="21"/>
        <v>-8.5842936422827966E-4</v>
      </c>
      <c r="CV38" s="40">
        <f t="shared" si="22"/>
        <v>-6.6871548797352146E-4</v>
      </c>
      <c r="CW38" s="40">
        <f t="shared" si="23"/>
        <v>-1.3662829639190083E-3</v>
      </c>
      <c r="CX38" s="40">
        <f t="shared" si="24"/>
        <v>-7.6604746323376412E-4</v>
      </c>
      <c r="CY38" s="40">
        <f t="shared" si="25"/>
        <v>-6.8674363669052405E-4</v>
      </c>
      <c r="CZ38" s="40">
        <f t="shared" si="26"/>
        <v>-7.030038625463372E-4</v>
      </c>
      <c r="DA38" s="40">
        <f t="shared" si="27"/>
        <v>-9.0255790528957259E-4</v>
      </c>
      <c r="DB38" s="40">
        <f t="shared" si="28"/>
        <v>-6.0461746267336761E-4</v>
      </c>
      <c r="DC38" s="40">
        <f t="shared" si="29"/>
        <v>-8.4837755231448016E-4</v>
      </c>
      <c r="DD38" s="40">
        <f t="shared" si="30"/>
        <v>-1.003883640362705E-3</v>
      </c>
      <c r="DE38" s="40">
        <f t="shared" si="31"/>
        <v>-3.4884559190789604E-4</v>
      </c>
      <c r="DF38" s="40">
        <f t="shared" si="32"/>
        <v>-9.3653944400587743E-4</v>
      </c>
      <c r="DG38" s="40">
        <f t="shared" si="33"/>
        <v>-1.1698014748101342E-3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3">
      <c r="A39" s="17" t="s">
        <v>206</v>
      </c>
      <c r="B39" s="15">
        <v>2217.0433130000001</v>
      </c>
      <c r="C39" s="15">
        <v>428.01309199999997</v>
      </c>
      <c r="D39" s="15">
        <v>93.488922000000002</v>
      </c>
      <c r="E39" s="15">
        <v>419.78224999999998</v>
      </c>
      <c r="F39" s="15">
        <v>217.498548</v>
      </c>
      <c r="G39" s="15">
        <v>45.779200000000003</v>
      </c>
      <c r="H39" s="15">
        <v>362.07722000000001</v>
      </c>
      <c r="I39" s="17">
        <v>29.913038</v>
      </c>
      <c r="J39" s="17">
        <v>4.476642</v>
      </c>
      <c r="K39" s="17">
        <v>3.1488040000000002</v>
      </c>
      <c r="L39" s="17">
        <v>20.348503999999998</v>
      </c>
      <c r="M39" s="17">
        <v>3.3219460000000001</v>
      </c>
      <c r="N39" s="17">
        <v>1.2836620000000001</v>
      </c>
      <c r="O39" s="17">
        <v>0.54498500000000005</v>
      </c>
      <c r="P39" s="17">
        <v>3.370403</v>
      </c>
      <c r="Q39" s="17">
        <v>0.49424400000000002</v>
      </c>
      <c r="R39" s="32"/>
      <c r="S39" s="17" t="s">
        <v>206</v>
      </c>
      <c r="T39" s="17">
        <v>0.29573715967525899</v>
      </c>
      <c r="U39" s="17">
        <v>11.3219198182542</v>
      </c>
      <c r="V39" s="17">
        <v>29.911473475747201</v>
      </c>
      <c r="W39" s="17">
        <v>29.911473475747201</v>
      </c>
      <c r="X39" s="17">
        <v>7.5084439347542098</v>
      </c>
      <c r="Y39" s="17">
        <v>7.6936999866664496E-2</v>
      </c>
      <c r="Z39" s="17">
        <v>4.47642045400241</v>
      </c>
      <c r="AA39" s="17">
        <v>3.1486141774566301</v>
      </c>
      <c r="AB39" s="17">
        <v>74.744476798205397</v>
      </c>
      <c r="AC39" s="17">
        <v>2216.9638536792299</v>
      </c>
      <c r="AD39" s="17">
        <v>20.562006066389898</v>
      </c>
      <c r="AE39" s="17">
        <v>16.281337335319598</v>
      </c>
      <c r="AF39" s="17">
        <v>3.0901157008822899</v>
      </c>
      <c r="AG39" s="17">
        <v>0.54495383845522105</v>
      </c>
      <c r="AH39" s="17">
        <v>2.1200955100448001E-2</v>
      </c>
      <c r="AI39" s="17">
        <v>3.3441733494270702E-2</v>
      </c>
      <c r="AJ39" s="17">
        <v>20.347259194104801</v>
      </c>
      <c r="AK39" s="17">
        <v>20.347259194104801</v>
      </c>
      <c r="AL39" s="17">
        <v>42.485336821896297</v>
      </c>
      <c r="AM39" s="17">
        <v>4.9703383878701698E-2</v>
      </c>
      <c r="AN39" s="17">
        <v>3.37019660071264</v>
      </c>
      <c r="AO39" s="17">
        <v>604633.64722038701</v>
      </c>
      <c r="AP39" s="17">
        <v>0</v>
      </c>
      <c r="AQ39" s="17">
        <v>1.7980110728418099</v>
      </c>
      <c r="AR39" s="17">
        <v>1.42042663593798</v>
      </c>
      <c r="AS39" s="17">
        <v>2.7375113857702599E-2</v>
      </c>
      <c r="AT39" s="17">
        <v>1.6890993869054001</v>
      </c>
      <c r="AU39" s="17">
        <v>1.6715235328207501</v>
      </c>
      <c r="AV39" s="17">
        <v>0</v>
      </c>
      <c r="AW39" s="17">
        <v>17.836926934686002</v>
      </c>
      <c r="AX39" s="17">
        <v>0</v>
      </c>
      <c r="AY39" s="17">
        <v>428.03247910844999</v>
      </c>
      <c r="AZ39" s="17">
        <v>0</v>
      </c>
      <c r="BA39" s="17">
        <v>389.69918925026298</v>
      </c>
      <c r="BB39" s="17">
        <v>84.137736294140595</v>
      </c>
      <c r="BC39" s="17">
        <v>9.3486511637648295</v>
      </c>
      <c r="BD39" s="17">
        <v>93.486387457905494</v>
      </c>
      <c r="BE39" s="17">
        <v>0</v>
      </c>
      <c r="BF39" s="17">
        <v>10.3010616991021</v>
      </c>
      <c r="BG39" s="17">
        <v>2.8915571893549799E-3</v>
      </c>
      <c r="BH39" s="17">
        <v>6.5478593010245903E-2</v>
      </c>
      <c r="BI39" s="17">
        <v>177.645822749384</v>
      </c>
      <c r="BJ39" s="17">
        <v>9.0388954843829999E-2</v>
      </c>
      <c r="BK39" s="17">
        <v>19.500326041546099</v>
      </c>
      <c r="BL39" s="17">
        <v>23.523837805960198</v>
      </c>
      <c r="BM39" s="17">
        <v>2.2290077547578401E-2</v>
      </c>
      <c r="BN39" s="17">
        <v>0</v>
      </c>
      <c r="BO39" s="17">
        <v>15.1706523035543</v>
      </c>
      <c r="BP39" s="17">
        <v>419.75381300352097</v>
      </c>
      <c r="BQ39" s="17">
        <v>217.49174220208599</v>
      </c>
      <c r="BR39" s="17">
        <v>202.26207080143499</v>
      </c>
      <c r="BS39" s="17">
        <v>0.17568750662764401</v>
      </c>
      <c r="BT39" s="17">
        <v>1.65134013459217E-4</v>
      </c>
      <c r="BU39" s="17">
        <v>5.7831898455111101</v>
      </c>
      <c r="BV39" s="17">
        <v>1.4092443018788801</v>
      </c>
      <c r="BW39" s="17">
        <v>59.088941064942603</v>
      </c>
      <c r="BX39" s="17">
        <v>3.8745335846602398</v>
      </c>
      <c r="BY39" s="17">
        <v>0.75916325225835901</v>
      </c>
      <c r="BZ39" s="17">
        <v>84.412771375188001</v>
      </c>
      <c r="CA39" s="17">
        <v>5.1071637080136796</v>
      </c>
      <c r="CB39" s="17">
        <v>5.39049805717687E-2</v>
      </c>
      <c r="CC39" s="17">
        <v>3.5589465434282901</v>
      </c>
      <c r="CD39" s="17">
        <v>2.2208365438141E-3</v>
      </c>
      <c r="CE39" s="17">
        <v>45.7774793013552</v>
      </c>
      <c r="CF39" s="17">
        <v>55.3531727873807</v>
      </c>
      <c r="CG39" s="17">
        <v>0.49421430644796799</v>
      </c>
      <c r="CH39" s="17">
        <v>0</v>
      </c>
      <c r="CI39" s="17">
        <v>1.00771126791117E-2</v>
      </c>
      <c r="CJ39" s="17">
        <v>5.0315711246164696</v>
      </c>
      <c r="CK39" s="17">
        <v>3.32181874048737</v>
      </c>
      <c r="CL39" s="17">
        <v>0.87985838636220803</v>
      </c>
      <c r="CM39" s="17">
        <v>362.05750745437803</v>
      </c>
      <c r="CN39" s="17">
        <v>1.2835819006437399</v>
      </c>
      <c r="CO39" s="17">
        <v>2.2997815288077899</v>
      </c>
      <c r="CQ39" s="26">
        <f t="shared" si="17"/>
        <v>1.0763461086340489</v>
      </c>
      <c r="CR39" s="40">
        <f t="shared" si="18"/>
        <v>-3.5840220307948353E-5</v>
      </c>
      <c r="CS39" s="40">
        <f t="shared" si="19"/>
        <v>4.5295596822582213E-5</v>
      </c>
      <c r="CT39" s="40">
        <f t="shared" si="20"/>
        <v>-2.7110614180668932E-5</v>
      </c>
      <c r="CU39" s="40">
        <f t="shared" si="21"/>
        <v>-6.7742255607524299E-5</v>
      </c>
      <c r="CV39" s="40">
        <f t="shared" si="22"/>
        <v>-3.12912337879706E-5</v>
      </c>
      <c r="CW39" s="40">
        <f t="shared" si="23"/>
        <v>-3.7586909443657049E-5</v>
      </c>
      <c r="CX39" s="40">
        <f t="shared" si="24"/>
        <v>-5.4442932427466989E-5</v>
      </c>
      <c r="CY39" s="40">
        <f t="shared" si="25"/>
        <v>-5.2302419192578004E-5</v>
      </c>
      <c r="CZ39" s="40">
        <f t="shared" si="26"/>
        <v>-4.9489326506353597E-5</v>
      </c>
      <c r="DA39" s="40">
        <f t="shared" si="27"/>
        <v>-6.0284013666800887E-5</v>
      </c>
      <c r="DB39" s="40">
        <f t="shared" si="28"/>
        <v>-6.1174319999027311E-5</v>
      </c>
      <c r="DC39" s="40">
        <f t="shared" si="29"/>
        <v>-3.8308724052118907E-5</v>
      </c>
      <c r="DD39" s="40">
        <f t="shared" si="30"/>
        <v>-6.2399102146973385E-5</v>
      </c>
      <c r="DE39" s="40">
        <f t="shared" si="31"/>
        <v>-5.7178720109730465E-5</v>
      </c>
      <c r="DF39" s="40">
        <f t="shared" si="32"/>
        <v>-6.1238756125007277E-5</v>
      </c>
      <c r="DG39" s="40">
        <f t="shared" si="33"/>
        <v>-6.0078730408519884E-5</v>
      </c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</row>
    <row r="40" spans="1:122" x14ac:dyDescent="0.3">
      <c r="A40" s="17" t="s">
        <v>207</v>
      </c>
      <c r="B40" s="15">
        <v>33.421545000000002</v>
      </c>
      <c r="C40" s="15">
        <v>6.0857999999999999</v>
      </c>
      <c r="D40" s="15">
        <v>1.4494800000000001</v>
      </c>
      <c r="E40" s="15">
        <v>6.7286900000000003</v>
      </c>
      <c r="F40" s="15">
        <v>3.1313800000000001</v>
      </c>
      <c r="G40" s="15">
        <v>0.75000999999999995</v>
      </c>
      <c r="H40" s="15">
        <v>5.8188250000000004</v>
      </c>
      <c r="I40" s="17">
        <v>0.47932999999999998</v>
      </c>
      <c r="J40" s="17">
        <v>7.1709999999999996E-2</v>
      </c>
      <c r="K40" s="17">
        <v>5.0950000000000002E-2</v>
      </c>
      <c r="L40" s="17">
        <v>0.323075</v>
      </c>
      <c r="M40" s="17">
        <v>5.3695E-2</v>
      </c>
      <c r="N40" s="17">
        <v>2.0854999999999999E-2</v>
      </c>
      <c r="O40" s="17">
        <v>8.3949999999999997E-3</v>
      </c>
      <c r="P40" s="17">
        <v>5.4355000000000001E-2</v>
      </c>
      <c r="Q40" s="17">
        <v>8.0599999999999995E-3</v>
      </c>
      <c r="R40" s="32"/>
      <c r="S40" s="17" t="s">
        <v>207</v>
      </c>
      <c r="T40" s="17">
        <v>0</v>
      </c>
      <c r="U40" s="17">
        <v>0.183355208055688</v>
      </c>
      <c r="V40" s="17">
        <v>0.47933245655516699</v>
      </c>
      <c r="W40" s="17">
        <v>0.47933245655516699</v>
      </c>
      <c r="X40" s="17">
        <v>0.121516642140247</v>
      </c>
      <c r="Y40" s="17">
        <v>4.8678330329535798E-4</v>
      </c>
      <c r="Z40" s="17">
        <v>7.1710435591417404E-2</v>
      </c>
      <c r="AA40" s="17">
        <v>5.0949682483727103E-2</v>
      </c>
      <c r="AB40" s="17">
        <v>1.20896293391094</v>
      </c>
      <c r="AC40" s="17">
        <v>33.421537172682498</v>
      </c>
      <c r="AD40" s="17">
        <v>0.33256280527125098</v>
      </c>
      <c r="AE40" s="17">
        <v>0.26504710560690398</v>
      </c>
      <c r="AF40" s="17">
        <v>4.9561238710957502E-2</v>
      </c>
      <c r="AG40" s="17">
        <v>8.3949208540705592E-3</v>
      </c>
      <c r="AH40" s="17">
        <v>0</v>
      </c>
      <c r="AI40" s="17">
        <v>0</v>
      </c>
      <c r="AJ40" s="17">
        <v>0.32307278956331897</v>
      </c>
      <c r="AK40" s="17">
        <v>0.32307278956331897</v>
      </c>
      <c r="AL40" s="17">
        <v>0.69174784415527102</v>
      </c>
      <c r="AM40" s="17">
        <v>0</v>
      </c>
      <c r="AN40" s="17">
        <v>5.4354222126688598E-2</v>
      </c>
      <c r="AO40" s="17">
        <v>11111.2948296102</v>
      </c>
      <c r="AP40" s="17">
        <v>0</v>
      </c>
      <c r="AQ40" s="17">
        <v>2.76998225279298E-2</v>
      </c>
      <c r="AR40" s="17">
        <v>2.30286120603846E-2</v>
      </c>
      <c r="AS40" s="17">
        <v>0</v>
      </c>
      <c r="AT40" s="17">
        <v>2.5648517970424899E-2</v>
      </c>
      <c r="AU40" s="17">
        <v>2.6851140836764199E-2</v>
      </c>
      <c r="AV40" s="17">
        <v>0</v>
      </c>
      <c r="AW40" s="17">
        <v>0.29280049603994701</v>
      </c>
      <c r="AX40" s="17">
        <v>0</v>
      </c>
      <c r="AY40" s="17">
        <v>6.0857970535227102</v>
      </c>
      <c r="AZ40" s="17">
        <v>0</v>
      </c>
      <c r="BA40" s="17">
        <v>6.2675628455055996</v>
      </c>
      <c r="BB40" s="17">
        <v>1.30452619917657</v>
      </c>
      <c r="BC40" s="17">
        <v>0.14494600329590901</v>
      </c>
      <c r="BD40" s="17">
        <v>1.44947220247248</v>
      </c>
      <c r="BE40" s="17">
        <v>0</v>
      </c>
      <c r="BF40" s="17">
        <v>0.16651841686094801</v>
      </c>
      <c r="BG40" s="17">
        <v>0</v>
      </c>
      <c r="BH40" s="17">
        <v>9.3940045304981897E-4</v>
      </c>
      <c r="BI40" s="17">
        <v>2.8518856561781698</v>
      </c>
      <c r="BJ40" s="17">
        <v>1.0333614422637001E-3</v>
      </c>
      <c r="BK40" s="17">
        <v>0.28345243803634301</v>
      </c>
      <c r="BL40" s="17">
        <v>0.34132023787871202</v>
      </c>
      <c r="BM40" s="17">
        <v>3.1313348434993901E-4</v>
      </c>
      <c r="BN40" s="17">
        <v>0</v>
      </c>
      <c r="BO40" s="17">
        <v>0.22044908149936299</v>
      </c>
      <c r="BP40" s="17">
        <v>6.7286887580813097</v>
      </c>
      <c r="BQ40" s="17">
        <v>3.1313793889890098</v>
      </c>
      <c r="BR40" s="17">
        <v>3.5973093690922999</v>
      </c>
      <c r="BS40" s="17">
        <v>2.5239173928140301E-3</v>
      </c>
      <c r="BT40" s="17">
        <v>0</v>
      </c>
      <c r="BU40" s="17">
        <v>7.4958911357661306E-2</v>
      </c>
      <c r="BV40" s="17">
        <v>2.0510590452884399E-2</v>
      </c>
      <c r="BW40" s="17">
        <v>0.85092114618297199</v>
      </c>
      <c r="BX40" s="17">
        <v>5.63649090317851E-2</v>
      </c>
      <c r="BY40" s="17">
        <v>1.09598372988971E-2</v>
      </c>
      <c r="BZ40" s="17">
        <v>1.21560155866774</v>
      </c>
      <c r="CA40" s="17">
        <v>8.3208272447185497E-2</v>
      </c>
      <c r="CB40" s="17">
        <v>4.6971014732386402E-4</v>
      </c>
      <c r="CC40" s="17">
        <v>5.15298423144121E-2</v>
      </c>
      <c r="CD40" s="5">
        <v>3.1313348434993901E-5</v>
      </c>
      <c r="CE40" s="17">
        <v>0.75000181881314099</v>
      </c>
      <c r="CF40" s="17">
        <v>0.88797532796507805</v>
      </c>
      <c r="CG40" s="17">
        <v>8.0599334755314493E-3</v>
      </c>
      <c r="CH40" s="17">
        <v>0</v>
      </c>
      <c r="CI40" s="17">
        <v>0</v>
      </c>
      <c r="CJ40" s="17">
        <v>8.1128891042069703E-2</v>
      </c>
      <c r="CK40" s="17">
        <v>5.3696490457844803E-2</v>
      </c>
      <c r="CL40" s="17">
        <v>1.3975762429934299E-2</v>
      </c>
      <c r="CM40" s="17">
        <v>5.8188239443994298</v>
      </c>
      <c r="CN40" s="17">
        <v>2.0854418150652799E-2</v>
      </c>
      <c r="CO40" s="17">
        <v>3.6803304937802102E-2</v>
      </c>
      <c r="CQ40" s="26">
        <f t="shared" si="17"/>
        <v>1.077118487411546</v>
      </c>
      <c r="CR40" s="40">
        <f t="shared" si="18"/>
        <v>-2.341997505945268E-7</v>
      </c>
      <c r="CS40" s="40">
        <f t="shared" si="19"/>
        <v>-4.8415611582888432E-7</v>
      </c>
      <c r="CT40" s="40">
        <f t="shared" si="20"/>
        <v>-5.3795343986220953E-6</v>
      </c>
      <c r="CU40" s="40">
        <f t="shared" si="21"/>
        <v>-1.8457065053572599E-7</v>
      </c>
      <c r="CV40" s="40">
        <f t="shared" si="22"/>
        <v>-1.9512514937438513E-7</v>
      </c>
      <c r="CW40" s="40">
        <f t="shared" si="23"/>
        <v>-1.0908103703908931E-5</v>
      </c>
      <c r="CX40" s="40">
        <f t="shared" si="24"/>
        <v>-1.8141129360477346E-7</v>
      </c>
      <c r="CY40" s="40">
        <f t="shared" si="25"/>
        <v>5.1249768781580337E-6</v>
      </c>
      <c r="CZ40" s="40">
        <f t="shared" si="26"/>
        <v>6.0743469168612614E-6</v>
      </c>
      <c r="DA40" s="40">
        <f t="shared" si="27"/>
        <v>-6.2319189970384669E-6</v>
      </c>
      <c r="DB40" s="40">
        <f t="shared" si="28"/>
        <v>-6.8418685476349495E-6</v>
      </c>
      <c r="DC40" s="40">
        <f t="shared" si="29"/>
        <v>2.7757851658507516E-5</v>
      </c>
      <c r="DD40" s="40">
        <f t="shared" si="30"/>
        <v>-2.7899752922546577E-5</v>
      </c>
      <c r="DE40" s="40">
        <f t="shared" si="31"/>
        <v>-9.4277462108943229E-6</v>
      </c>
      <c r="DF40" s="40">
        <f t="shared" si="32"/>
        <v>-1.4310979880466874E-5</v>
      </c>
      <c r="DG40" s="40">
        <f t="shared" si="33"/>
        <v>-8.2536561476602348E-6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x14ac:dyDescent="0.3">
      <c r="A41" s="17" t="s">
        <v>208</v>
      </c>
      <c r="B41" s="15">
        <v>9861.3428339999991</v>
      </c>
      <c r="C41" s="15">
        <v>2382.6767669999999</v>
      </c>
      <c r="D41" s="15">
        <v>437.37348300000002</v>
      </c>
      <c r="E41" s="15">
        <v>1658.4158030000001</v>
      </c>
      <c r="F41" s="15">
        <v>969.91348100000005</v>
      </c>
      <c r="G41" s="15">
        <v>208.76062300000001</v>
      </c>
      <c r="H41" s="15">
        <v>1540.0421530000001</v>
      </c>
      <c r="I41" s="17">
        <v>129.904675</v>
      </c>
      <c r="J41" s="17">
        <v>19.294070999999999</v>
      </c>
      <c r="K41" s="17">
        <v>13.171011999999999</v>
      </c>
      <c r="L41" s="17">
        <v>89.356831999999997</v>
      </c>
      <c r="M41" s="17">
        <v>14.069787</v>
      </c>
      <c r="N41" s="17">
        <v>5.3240410000000002</v>
      </c>
      <c r="O41" s="17">
        <v>2.703255</v>
      </c>
      <c r="P41" s="17">
        <v>13.729652</v>
      </c>
      <c r="Q41" s="17">
        <v>2.0129579999999998</v>
      </c>
      <c r="R41" s="32"/>
      <c r="S41" s="17" t="s">
        <v>208</v>
      </c>
      <c r="T41" s="17">
        <v>5.8160847051042497</v>
      </c>
      <c r="U41" s="17">
        <v>46.871734773778201</v>
      </c>
      <c r="V41" s="17">
        <v>129.837702567077</v>
      </c>
      <c r="W41" s="17">
        <v>129.837702567077</v>
      </c>
      <c r="X41" s="17">
        <v>31.009653494105301</v>
      </c>
      <c r="Y41" s="17">
        <v>1.0502722015536099</v>
      </c>
      <c r="Z41" s="17">
        <v>19.284081754766799</v>
      </c>
      <c r="AA41" s="17">
        <v>13.163871448814501</v>
      </c>
      <c r="AB41" s="17">
        <v>310.13111562819</v>
      </c>
      <c r="AC41" s="17">
        <v>9856.0847699201295</v>
      </c>
      <c r="AD41" s="17">
        <v>85.589247687828802</v>
      </c>
      <c r="AE41" s="17">
        <v>66.8998887519205</v>
      </c>
      <c r="AF41" s="17">
        <v>13.141110013458499</v>
      </c>
      <c r="AG41" s="17">
        <v>2.7020817709215801</v>
      </c>
      <c r="AH41" s="17">
        <v>0.416949730235398</v>
      </c>
      <c r="AI41" s="17">
        <v>0.65768199686392403</v>
      </c>
      <c r="AJ41" s="17">
        <v>89.311599096863304</v>
      </c>
      <c r="AK41" s="17">
        <v>89.311599096863304</v>
      </c>
      <c r="AL41" s="17">
        <v>172.81966547743099</v>
      </c>
      <c r="AM41" s="17">
        <v>0.97750286176689405</v>
      </c>
      <c r="AN41" s="17">
        <v>13.7220438872087</v>
      </c>
      <c r="AO41" s="17">
        <v>2102815.47999012</v>
      </c>
      <c r="AP41" s="17">
        <v>0</v>
      </c>
      <c r="AQ41" s="17">
        <v>8.9150967436520592</v>
      </c>
      <c r="AR41" s="17">
        <v>5.9059811946588603</v>
      </c>
      <c r="AS41" s="17">
        <v>0.53837608027028605</v>
      </c>
      <c r="AT41" s="17">
        <v>8.7311611454942692</v>
      </c>
      <c r="AU41" s="17">
        <v>7.0413743971846996</v>
      </c>
      <c r="AV41" s="17">
        <v>0</v>
      </c>
      <c r="AW41" s="17">
        <v>72.250221879933207</v>
      </c>
      <c r="AX41" s="17">
        <v>0</v>
      </c>
      <c r="AY41" s="17">
        <v>2381.4423203756601</v>
      </c>
      <c r="AZ41" s="17">
        <v>0</v>
      </c>
      <c r="BA41" s="17">
        <v>1653.43287984259</v>
      </c>
      <c r="BB41" s="17">
        <v>393.42762371511799</v>
      </c>
      <c r="BC41" s="17">
        <v>43.7141943682931</v>
      </c>
      <c r="BD41" s="17">
        <v>437.14181808341101</v>
      </c>
      <c r="BE41" s="17">
        <v>0</v>
      </c>
      <c r="BF41" s="17">
        <v>43.365382542976299</v>
      </c>
      <c r="BG41" s="17">
        <v>5.6866690969758001E-2</v>
      </c>
      <c r="BH41" s="17">
        <v>0.29538229258640702</v>
      </c>
      <c r="BI41" s="17">
        <v>752.63463427867498</v>
      </c>
      <c r="BJ41" s="17">
        <v>0.68603033637019994</v>
      </c>
      <c r="BK41" s="17">
        <v>84.074092759470204</v>
      </c>
      <c r="BL41" s="17">
        <v>102.07316886853199</v>
      </c>
      <c r="BM41" s="17">
        <v>0.107580478402971</v>
      </c>
      <c r="BN41" s="17">
        <v>0</v>
      </c>
      <c r="BO41" s="17">
        <v>65.479163169584993</v>
      </c>
      <c r="BP41" s="17">
        <v>1657.5131937784399</v>
      </c>
      <c r="BQ41" s="17">
        <v>969.42523002243195</v>
      </c>
      <c r="BR41" s="17">
        <v>688.08796375601401</v>
      </c>
      <c r="BS41" s="17">
        <v>0.789004626509476</v>
      </c>
      <c r="BT41" s="17">
        <v>3.2476537861626802E-3</v>
      </c>
      <c r="BU41" s="17">
        <v>34.551332958547498</v>
      </c>
      <c r="BV41" s="17">
        <v>6.04823205079449</v>
      </c>
      <c r="BW41" s="17">
        <v>263.190304513412</v>
      </c>
      <c r="BX41" s="17">
        <v>16.656708653692402</v>
      </c>
      <c r="BY41" s="17">
        <v>3.3525238391287302</v>
      </c>
      <c r="BZ41" s="17">
        <v>375.98616379239002</v>
      </c>
      <c r="CA41" s="17">
        <v>21.012693771217101</v>
      </c>
      <c r="CB41" s="17">
        <v>0.563946734569023</v>
      </c>
      <c r="CC41" s="17">
        <v>15.557749995866301</v>
      </c>
      <c r="CD41" s="17">
        <v>1.0597298786906699E-2</v>
      </c>
      <c r="CE41" s="17">
        <v>208.64725176011501</v>
      </c>
      <c r="CF41" s="17">
        <v>234.83625321815799</v>
      </c>
      <c r="CG41" s="17">
        <v>2.0118313901409302</v>
      </c>
      <c r="CH41" s="17">
        <v>0</v>
      </c>
      <c r="CI41" s="17">
        <v>0.19818193955852401</v>
      </c>
      <c r="CJ41" s="17">
        <v>21.3588807400997</v>
      </c>
      <c r="CK41" s="17">
        <v>14.0623352586348</v>
      </c>
      <c r="CL41" s="17">
        <v>3.9461328661981798</v>
      </c>
      <c r="CM41" s="17">
        <v>1539.23036778606</v>
      </c>
      <c r="CN41" s="17">
        <v>5.3211248255758203</v>
      </c>
      <c r="CO41" s="17">
        <v>10.0299537084426</v>
      </c>
      <c r="CQ41" s="26">
        <f t="shared" si="17"/>
        <v>1.0741945549195422</v>
      </c>
      <c r="CR41" s="40">
        <f t="shared" si="18"/>
        <v>-5.3319960256739771E-4</v>
      </c>
      <c r="CS41" s="40">
        <f t="shared" si="19"/>
        <v>-5.1809235790473162E-4</v>
      </c>
      <c r="CT41" s="40">
        <f t="shared" si="20"/>
        <v>-5.2967298108699292E-4</v>
      </c>
      <c r="CU41" s="40">
        <f t="shared" si="21"/>
        <v>-5.4425990148392793E-4</v>
      </c>
      <c r="CV41" s="40">
        <f t="shared" si="22"/>
        <v>-5.0339642363224357E-4</v>
      </c>
      <c r="CW41" s="40">
        <f t="shared" si="23"/>
        <v>-5.4306812393924489E-4</v>
      </c>
      <c r="CX41" s="40">
        <f t="shared" si="24"/>
        <v>-5.271188274676296E-4</v>
      </c>
      <c r="CY41" s="40">
        <f t="shared" si="25"/>
        <v>-5.1555059833678077E-4</v>
      </c>
      <c r="CZ41" s="40">
        <f t="shared" si="26"/>
        <v>-5.1773652295567874E-4</v>
      </c>
      <c r="DA41" s="40">
        <f t="shared" si="27"/>
        <v>-5.4214142280780873E-4</v>
      </c>
      <c r="DB41" s="40">
        <f t="shared" si="28"/>
        <v>-5.0620531328475168E-4</v>
      </c>
      <c r="DC41" s="40">
        <f t="shared" si="29"/>
        <v>-5.2962716245810921E-4</v>
      </c>
      <c r="DD41" s="40">
        <f t="shared" si="30"/>
        <v>-5.4773703361411135E-4</v>
      </c>
      <c r="DE41" s="40">
        <f t="shared" si="31"/>
        <v>-4.3400606987497648E-4</v>
      </c>
      <c r="DF41" s="40">
        <f t="shared" si="32"/>
        <v>-5.5413733656900033E-4</v>
      </c>
      <c r="DG41" s="40">
        <f t="shared" si="33"/>
        <v>-5.5967877077894791E-4</v>
      </c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x14ac:dyDescent="0.3">
      <c r="A42" s="17" t="s">
        <v>209</v>
      </c>
      <c r="B42" s="15">
        <v>14662.640461000001</v>
      </c>
      <c r="C42" s="15">
        <v>3114.8671669999999</v>
      </c>
      <c r="D42" s="15">
        <v>644.22382800000003</v>
      </c>
      <c r="E42" s="15">
        <v>2623.7900359999999</v>
      </c>
      <c r="F42" s="15">
        <v>1516.504228</v>
      </c>
      <c r="G42" s="15">
        <v>301.60701499999999</v>
      </c>
      <c r="H42" s="15">
        <v>2482.1628099999998</v>
      </c>
      <c r="I42" s="17">
        <v>214.838897</v>
      </c>
      <c r="J42" s="17">
        <v>31.750869999999999</v>
      </c>
      <c r="K42" s="17">
        <v>20.465174000000001</v>
      </c>
      <c r="L42" s="17">
        <v>153.085858</v>
      </c>
      <c r="M42" s="17">
        <v>22.181619000000001</v>
      </c>
      <c r="N42" s="17">
        <v>8.0949819999999999</v>
      </c>
      <c r="O42" s="17">
        <v>5.3633980000000001</v>
      </c>
      <c r="P42" s="17">
        <v>21.059014999999999</v>
      </c>
      <c r="Q42" s="17">
        <v>2.9680710000000001</v>
      </c>
      <c r="R42" s="32"/>
      <c r="S42" s="17" t="s">
        <v>209</v>
      </c>
      <c r="T42" s="17">
        <v>21.884195667476799</v>
      </c>
      <c r="U42" s="17">
        <v>72.0677660627953</v>
      </c>
      <c r="V42" s="17">
        <v>214.84825064731899</v>
      </c>
      <c r="W42" s="17">
        <v>214.84825064731899</v>
      </c>
      <c r="X42" s="17">
        <v>47.607234126887001</v>
      </c>
      <c r="Y42" s="17">
        <v>3.6737253666000198</v>
      </c>
      <c r="Z42" s="17">
        <v>31.752545968720501</v>
      </c>
      <c r="AA42" s="17">
        <v>20.466249081153901</v>
      </c>
      <c r="AB42" s="17">
        <v>479.47679134344099</v>
      </c>
      <c r="AC42" s="17">
        <v>14663.639117930699</v>
      </c>
      <c r="AD42" s="17">
        <v>132.858895161497</v>
      </c>
      <c r="AE42" s="17">
        <v>100.695744724902</v>
      </c>
      <c r="AF42" s="17">
        <v>21.291339963121001</v>
      </c>
      <c r="AG42" s="17">
        <v>5.3635407029773399</v>
      </c>
      <c r="AH42" s="17">
        <v>1.5688712360318999</v>
      </c>
      <c r="AI42" s="17">
        <v>2.47466463659562</v>
      </c>
      <c r="AJ42" s="17">
        <v>153.094756618855</v>
      </c>
      <c r="AK42" s="17">
        <v>153.094756618855</v>
      </c>
      <c r="AL42" s="17">
        <v>256.62230532558101</v>
      </c>
      <c r="AM42" s="17">
        <v>3.6780815853304398</v>
      </c>
      <c r="AN42" s="17">
        <v>21.060848092296499</v>
      </c>
      <c r="AO42" s="17">
        <v>3289628.5071538198</v>
      </c>
      <c r="AP42" s="17">
        <v>0</v>
      </c>
      <c r="AQ42" s="17">
        <v>17.752733749356501</v>
      </c>
      <c r="AR42" s="17">
        <v>9.10746920955979</v>
      </c>
      <c r="AS42" s="17">
        <v>2.0257633702431099</v>
      </c>
      <c r="AT42" s="17">
        <v>18.230039936501701</v>
      </c>
      <c r="AU42" s="17">
        <v>11.249382751262401</v>
      </c>
      <c r="AV42" s="17">
        <v>0</v>
      </c>
      <c r="AW42" s="17">
        <v>104.603467670961</v>
      </c>
      <c r="AX42" s="17">
        <v>0</v>
      </c>
      <c r="AY42" s="17">
        <v>3114.9196128794001</v>
      </c>
      <c r="AZ42" s="17">
        <v>0</v>
      </c>
      <c r="BA42" s="17">
        <v>2656.4916459156598</v>
      </c>
      <c r="BB42" s="17">
        <v>579.82395454069399</v>
      </c>
      <c r="BC42" s="17">
        <v>64.424911095311302</v>
      </c>
      <c r="BD42" s="17">
        <v>644.24886563600501</v>
      </c>
      <c r="BE42" s="17">
        <v>0</v>
      </c>
      <c r="BF42" s="17">
        <v>68.314789394169793</v>
      </c>
      <c r="BG42" s="17">
        <v>0.213970382100894</v>
      </c>
      <c r="BH42" s="17">
        <v>0.47212135429928798</v>
      </c>
      <c r="BI42" s="17">
        <v>1211.88821429256</v>
      </c>
      <c r="BJ42" s="17">
        <v>1.8780796245528699</v>
      </c>
      <c r="BK42" s="17">
        <v>123.443413636689</v>
      </c>
      <c r="BL42" s="17">
        <v>151.78679894398601</v>
      </c>
      <c r="BM42" s="17">
        <v>0.19168908723138001</v>
      </c>
      <c r="BN42" s="17">
        <v>0</v>
      </c>
      <c r="BO42" s="17">
        <v>96.352859008912105</v>
      </c>
      <c r="BP42" s="17">
        <v>2623.97512040113</v>
      </c>
      <c r="BQ42" s="17">
        <v>1516.61146116955</v>
      </c>
      <c r="BR42" s="17">
        <v>1107.36365923157</v>
      </c>
      <c r="BS42" s="17">
        <v>1.2511606122235199</v>
      </c>
      <c r="BT42" s="17">
        <v>1.222005213931E-2</v>
      </c>
      <c r="BU42" s="17">
        <v>78.993508523619695</v>
      </c>
      <c r="BV42" s="17">
        <v>8.7993079537249805</v>
      </c>
      <c r="BW42" s="17">
        <v>411.21592839387699</v>
      </c>
      <c r="BX42" s="17">
        <v>24.315381658647301</v>
      </c>
      <c r="BY42" s="17">
        <v>5.1558658939466504</v>
      </c>
      <c r="BZ42" s="17">
        <v>587.45152851954094</v>
      </c>
      <c r="CA42" s="17">
        <v>31.6208955096991</v>
      </c>
      <c r="CB42" s="17">
        <v>1.8023146713184199</v>
      </c>
      <c r="CC42" s="17">
        <v>23.4707192248549</v>
      </c>
      <c r="CD42" s="17">
        <v>1.85640099869376E-2</v>
      </c>
      <c r="CE42" s="17">
        <v>301.608491745344</v>
      </c>
      <c r="CF42" s="17">
        <v>379.28603039505299</v>
      </c>
      <c r="CG42" s="17">
        <v>2.96823474912504</v>
      </c>
      <c r="CH42" s="17">
        <v>0</v>
      </c>
      <c r="CI42" s="17">
        <v>0.74569501526766802</v>
      </c>
      <c r="CJ42" s="17">
        <v>34.158999502171802</v>
      </c>
      <c r="CK42" s="17">
        <v>22.182618640282001</v>
      </c>
      <c r="CL42" s="17">
        <v>6.8851065043138897</v>
      </c>
      <c r="CM42" s="17">
        <v>2482.2984836609899</v>
      </c>
      <c r="CN42" s="17">
        <v>8.0953841213308095</v>
      </c>
      <c r="CO42" s="17">
        <v>16.776788896433999</v>
      </c>
      <c r="CQ42" s="26">
        <f t="shared" si="17"/>
        <v>1.0701741403788649</v>
      </c>
      <c r="CR42" s="40">
        <f t="shared" si="18"/>
        <v>6.810894213458109E-5</v>
      </c>
      <c r="CS42" s="40">
        <f t="shared" si="19"/>
        <v>1.683727638721439E-5</v>
      </c>
      <c r="CT42" s="40">
        <f t="shared" si="20"/>
        <v>3.886480896354135E-5</v>
      </c>
      <c r="CU42" s="40">
        <f t="shared" si="21"/>
        <v>7.0540858296825186E-5</v>
      </c>
      <c r="CV42" s="40">
        <f t="shared" si="22"/>
        <v>7.0710762007845677E-5</v>
      </c>
      <c r="CW42" s="40">
        <f t="shared" si="23"/>
        <v>4.8962566205803046E-6</v>
      </c>
      <c r="CX42" s="40">
        <f t="shared" si="24"/>
        <v>5.4659452814076633E-5</v>
      </c>
      <c r="CY42" s="40">
        <f t="shared" si="25"/>
        <v>4.3537960069626399E-5</v>
      </c>
      <c r="CZ42" s="40">
        <f t="shared" si="26"/>
        <v>5.2784970002449885E-5</v>
      </c>
      <c r="DA42" s="40">
        <f t="shared" si="27"/>
        <v>5.2532226400799696E-5</v>
      </c>
      <c r="DB42" s="40">
        <f t="shared" si="28"/>
        <v>5.8128288081316699E-5</v>
      </c>
      <c r="DC42" s="40">
        <f t="shared" si="29"/>
        <v>4.5066155089944439E-5</v>
      </c>
      <c r="DD42" s="40">
        <f t="shared" si="30"/>
        <v>4.9675382948304884E-5</v>
      </c>
      <c r="DE42" s="40">
        <f t="shared" si="31"/>
        <v>2.6606822268226082E-5</v>
      </c>
      <c r="DF42" s="40">
        <f t="shared" si="32"/>
        <v>8.7045490802900238E-5</v>
      </c>
      <c r="DG42" s="40">
        <f t="shared" si="33"/>
        <v>5.5170218313481607E-5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x14ac:dyDescent="0.3">
      <c r="A43" s="17" t="s">
        <v>210</v>
      </c>
      <c r="B43" s="15">
        <v>6857.6163989999995</v>
      </c>
      <c r="C43" s="15">
        <v>1944.795194</v>
      </c>
      <c r="D43" s="15">
        <v>319.99605400000002</v>
      </c>
      <c r="E43" s="15">
        <v>1106.077495</v>
      </c>
      <c r="F43" s="15">
        <v>652.057366</v>
      </c>
      <c r="G43" s="15">
        <v>156.906755</v>
      </c>
      <c r="H43" s="15">
        <v>1064.282091</v>
      </c>
      <c r="I43" s="17">
        <v>86.962316000000001</v>
      </c>
      <c r="J43" s="17">
        <v>13.108506999999999</v>
      </c>
      <c r="K43" s="17">
        <v>9.2412890000000001</v>
      </c>
      <c r="L43" s="17">
        <v>59.810419000000003</v>
      </c>
      <c r="M43" s="17">
        <v>9.6724920000000001</v>
      </c>
      <c r="N43" s="17">
        <v>3.7590509999999999</v>
      </c>
      <c r="O43" s="17">
        <v>1.529156</v>
      </c>
      <c r="P43" s="17">
        <v>10.176014</v>
      </c>
      <c r="Q43" s="17">
        <v>1.4559930000000001</v>
      </c>
      <c r="R43" s="32"/>
      <c r="S43" s="17" t="s">
        <v>210</v>
      </c>
      <c r="T43" s="17">
        <v>0.19715347273158099</v>
      </c>
      <c r="U43" s="17">
        <v>33.3899329481969</v>
      </c>
      <c r="V43" s="17">
        <v>86.987527628170994</v>
      </c>
      <c r="W43" s="17">
        <v>86.987527628170994</v>
      </c>
      <c r="X43" s="17">
        <v>22.312126012764701</v>
      </c>
      <c r="Y43" s="17">
        <v>0.115280194584478</v>
      </c>
      <c r="Z43" s="17">
        <v>13.112226671065599</v>
      </c>
      <c r="AA43" s="17">
        <v>9.2439821692155792</v>
      </c>
      <c r="AB43" s="17">
        <v>221.09835390920199</v>
      </c>
      <c r="AC43" s="17">
        <v>6859.6861151804796</v>
      </c>
      <c r="AD43" s="17">
        <v>60.5175349333851</v>
      </c>
      <c r="AE43" s="17">
        <v>47.239559552661198</v>
      </c>
      <c r="AF43" s="17">
        <v>9.1809318282018495</v>
      </c>
      <c r="AG43" s="17">
        <v>1.52959750505905</v>
      </c>
      <c r="AH43" s="17">
        <v>1.4133716158446099E-2</v>
      </c>
      <c r="AI43" s="17">
        <v>2.22941845929992E-2</v>
      </c>
      <c r="AJ43" s="17">
        <v>59.827628891714397</v>
      </c>
      <c r="AK43" s="17">
        <v>59.827628891714397</v>
      </c>
      <c r="AL43" s="17">
        <v>125.226822490446</v>
      </c>
      <c r="AM43" s="17">
        <v>3.31353906645281E-2</v>
      </c>
      <c r="AN43" s="17">
        <v>10.1788826905206</v>
      </c>
      <c r="AO43" s="17">
        <v>1031191.16551304</v>
      </c>
      <c r="AP43" s="17">
        <v>0</v>
      </c>
      <c r="AQ43" s="17">
        <v>4.9700408024228802</v>
      </c>
      <c r="AR43" s="17">
        <v>4.13370210581237</v>
      </c>
      <c r="AS43" s="17">
        <v>1.82500759051351E-2</v>
      </c>
      <c r="AT43" s="17">
        <v>4.61857930324327</v>
      </c>
      <c r="AU43" s="17">
        <v>5.0036274425569198</v>
      </c>
      <c r="AV43" s="17">
        <v>0</v>
      </c>
      <c r="AW43" s="17">
        <v>50.565314416789903</v>
      </c>
      <c r="AX43" s="17">
        <v>0</v>
      </c>
      <c r="AY43" s="17">
        <v>1945.4762935564399</v>
      </c>
      <c r="AZ43" s="17">
        <v>0</v>
      </c>
      <c r="BA43" s="17">
        <v>1145.2916954094201</v>
      </c>
      <c r="BB43" s="17">
        <v>288.08707557995302</v>
      </c>
      <c r="BC43" s="17">
        <v>32.009649592971599</v>
      </c>
      <c r="BD43" s="17">
        <v>320.09672517292501</v>
      </c>
      <c r="BE43" s="17">
        <v>0</v>
      </c>
      <c r="BF43" s="17">
        <v>29.826316280361699</v>
      </c>
      <c r="BG43" s="17">
        <v>1.9276815207758E-3</v>
      </c>
      <c r="BH43" s="17">
        <v>0.19583227114645799</v>
      </c>
      <c r="BI43" s="17">
        <v>528.44322674614295</v>
      </c>
      <c r="BJ43" s="17">
        <v>0.22765553045960801</v>
      </c>
      <c r="BK43" s="17">
        <v>58.917624034788901</v>
      </c>
      <c r="BL43" s="17">
        <v>70.974191813136201</v>
      </c>
      <c r="BM43" s="17">
        <v>6.5586385467131803E-2</v>
      </c>
      <c r="BN43" s="17">
        <v>0</v>
      </c>
      <c r="BO43" s="17">
        <v>45.825057744561398</v>
      </c>
      <c r="BP43" s="17">
        <v>1106.3822879797301</v>
      </c>
      <c r="BQ43" s="17">
        <v>652.25710965337805</v>
      </c>
      <c r="BR43" s="17">
        <v>454.12517832636098</v>
      </c>
      <c r="BS43" s="17">
        <v>0.52597808815181002</v>
      </c>
      <c r="BT43" s="17">
        <v>1.10090003692741E-4</v>
      </c>
      <c r="BU43" s="17">
        <v>15.998309176187799</v>
      </c>
      <c r="BV43" s="17">
        <v>4.2620688878233199</v>
      </c>
      <c r="BW43" s="17">
        <v>177.236164178199</v>
      </c>
      <c r="BX43" s="17">
        <v>11.7137473944123</v>
      </c>
      <c r="BY43" s="17">
        <v>2.2815255675523698</v>
      </c>
      <c r="BZ43" s="17">
        <v>253.19453981271701</v>
      </c>
      <c r="CA43" s="17">
        <v>14.7173738679435</v>
      </c>
      <c r="CB43" s="17">
        <v>0.112026087953394</v>
      </c>
      <c r="CC43" s="17">
        <v>10.7201394092715</v>
      </c>
      <c r="CD43" s="17">
        <v>6.5531815451093196E-3</v>
      </c>
      <c r="CE43" s="17">
        <v>156.956585587283</v>
      </c>
      <c r="CF43" s="17">
        <v>164.92496802682001</v>
      </c>
      <c r="CG43" s="17">
        <v>1.45642003685576</v>
      </c>
      <c r="CH43" s="17">
        <v>0</v>
      </c>
      <c r="CI43" s="17">
        <v>6.7180751194078304E-3</v>
      </c>
      <c r="CJ43" s="17">
        <v>14.5655334822467</v>
      </c>
      <c r="CK43" s="17">
        <v>9.6753027374595408</v>
      </c>
      <c r="CL43" s="17">
        <v>2.5069782289257398</v>
      </c>
      <c r="CM43" s="17">
        <v>1064.58968027469</v>
      </c>
      <c r="CN43" s="17">
        <v>3.7601454949045601</v>
      </c>
      <c r="CO43" s="17">
        <v>6.6168820121160499</v>
      </c>
      <c r="CQ43" s="26">
        <f t="shared" si="17"/>
        <v>1.07580574622319</v>
      </c>
      <c r="CR43" s="40">
        <f t="shared" si="18"/>
        <v>3.0181276701069377E-4</v>
      </c>
      <c r="CS43" s="40">
        <f t="shared" si="19"/>
        <v>3.5021659789226297E-4</v>
      </c>
      <c r="CT43" s="40">
        <f t="shared" si="20"/>
        <v>3.1460129481781065E-4</v>
      </c>
      <c r="CU43" s="40">
        <f t="shared" si="21"/>
        <v>2.755620479649208E-4</v>
      </c>
      <c r="CV43" s="40">
        <f t="shared" si="22"/>
        <v>3.0632834439608205E-4</v>
      </c>
      <c r="CW43" s="40">
        <f t="shared" si="23"/>
        <v>3.1758089244148462E-4</v>
      </c>
      <c r="CX43" s="40">
        <f t="shared" si="24"/>
        <v>2.8901104067334825E-4</v>
      </c>
      <c r="CY43" s="40">
        <f t="shared" si="25"/>
        <v>2.8991440580990386E-4</v>
      </c>
      <c r="CZ43" s="40">
        <f t="shared" si="26"/>
        <v>2.8376008538575623E-4</v>
      </c>
      <c r="DA43" s="40">
        <f t="shared" si="27"/>
        <v>2.9142787500522499E-4</v>
      </c>
      <c r="DB43" s="40">
        <f t="shared" si="28"/>
        <v>2.8774069806122127E-4</v>
      </c>
      <c r="DC43" s="40">
        <f t="shared" si="29"/>
        <v>2.9059082804521797E-4</v>
      </c>
      <c r="DD43" s="40">
        <f t="shared" si="30"/>
        <v>2.9116255793287999E-4</v>
      </c>
      <c r="DE43" s="40">
        <f t="shared" si="31"/>
        <v>2.8872466841188955E-4</v>
      </c>
      <c r="DF43" s="40">
        <f t="shared" si="32"/>
        <v>2.8190709256100923E-4</v>
      </c>
      <c r="DG43" s="40">
        <f t="shared" si="33"/>
        <v>2.9329595386787889E-4</v>
      </c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x14ac:dyDescent="0.3">
      <c r="A44" s="17" t="s">
        <v>211</v>
      </c>
      <c r="B44" s="15">
        <v>57238.214381999998</v>
      </c>
      <c r="C44" s="15">
        <v>12602.798879</v>
      </c>
      <c r="D44" s="15">
        <v>2403.497703</v>
      </c>
      <c r="E44" s="15">
        <v>8505.8926159999992</v>
      </c>
      <c r="F44" s="15">
        <v>5479.1756439999999</v>
      </c>
      <c r="G44" s="15">
        <v>909.28010300000005</v>
      </c>
      <c r="H44" s="15">
        <v>8777.355544</v>
      </c>
      <c r="I44" s="17">
        <v>725.04638899999998</v>
      </c>
      <c r="J44" s="17">
        <v>119.986011</v>
      </c>
      <c r="K44" s="17">
        <v>68.038348999999997</v>
      </c>
      <c r="L44" s="17">
        <v>557.96025799999995</v>
      </c>
      <c r="M44" s="17">
        <v>84.167145000000005</v>
      </c>
      <c r="N44" s="17">
        <v>26.430764</v>
      </c>
      <c r="O44" s="17">
        <v>36.556795999999999</v>
      </c>
      <c r="P44" s="17">
        <v>78.940657999999999</v>
      </c>
      <c r="Q44" s="17">
        <v>9.7116360000000004</v>
      </c>
      <c r="R44" s="32"/>
      <c r="S44" s="17" t="s">
        <v>211</v>
      </c>
      <c r="T44" s="17">
        <v>82.805520992741194</v>
      </c>
      <c r="U44" s="17">
        <v>242.95845541001199</v>
      </c>
      <c r="V44" s="17">
        <v>725.12977991006801</v>
      </c>
      <c r="W44" s="17">
        <v>725.12977991006801</v>
      </c>
      <c r="X44" s="17">
        <v>163.58713290239501</v>
      </c>
      <c r="Y44" s="17">
        <v>13.757212597335901</v>
      </c>
      <c r="Z44" s="17">
        <v>119.99918933046899</v>
      </c>
      <c r="AA44" s="17">
        <v>68.047302114865602</v>
      </c>
      <c r="AB44" s="17">
        <v>1720.82577306335</v>
      </c>
      <c r="AC44" s="17">
        <v>57245.723767037598</v>
      </c>
      <c r="AD44" s="17">
        <v>522.85669261858095</v>
      </c>
      <c r="AE44" s="17">
        <v>361.84127788552001</v>
      </c>
      <c r="AF44" s="17">
        <v>85.065329222090199</v>
      </c>
      <c r="AG44" s="17">
        <v>36.558184530251197</v>
      </c>
      <c r="AH44" s="17">
        <v>5.9362730648945803</v>
      </c>
      <c r="AI44" s="17">
        <v>9.3636429141520203</v>
      </c>
      <c r="AJ44" s="17">
        <v>558.02476541194505</v>
      </c>
      <c r="AK44" s="17">
        <v>558.02476541194505</v>
      </c>
      <c r="AL44" s="17">
        <v>850.56356629377206</v>
      </c>
      <c r="AM44" s="17">
        <v>13.9171083422675</v>
      </c>
      <c r="AN44" s="17">
        <v>78.952379588063593</v>
      </c>
      <c r="AO44" s="17">
        <v>15251443.4330431</v>
      </c>
      <c r="AP44" s="17">
        <v>0</v>
      </c>
      <c r="AQ44" s="17">
        <v>66.185905855377897</v>
      </c>
      <c r="AR44" s="17">
        <v>37.386305976962198</v>
      </c>
      <c r="AS44" s="17">
        <v>7.6650357432607397</v>
      </c>
      <c r="AT44" s="17">
        <v>63.207077818773399</v>
      </c>
      <c r="AU44" s="17">
        <v>39.675166749071003</v>
      </c>
      <c r="AV44" s="17">
        <v>0</v>
      </c>
      <c r="AW44" s="17">
        <v>312.10768457779699</v>
      </c>
      <c r="AX44" s="17">
        <v>0</v>
      </c>
      <c r="AY44" s="17">
        <v>12604.45277369</v>
      </c>
      <c r="AZ44" s="17">
        <v>0</v>
      </c>
      <c r="BA44" s="17">
        <v>9388.6003385197</v>
      </c>
      <c r="BB44" s="17">
        <v>2163.41619010455</v>
      </c>
      <c r="BC44" s="17">
        <v>240.37956233403301</v>
      </c>
      <c r="BD44" s="17">
        <v>2403.7957524385802</v>
      </c>
      <c r="BE44" s="17">
        <v>3.8365085484217602E-4</v>
      </c>
      <c r="BF44" s="17">
        <v>233.31869842507299</v>
      </c>
      <c r="BG44" s="17">
        <v>0.80961805159137801</v>
      </c>
      <c r="BH44" s="17">
        <v>1.69478442214101</v>
      </c>
      <c r="BI44" s="17">
        <v>4326.0176250301702</v>
      </c>
      <c r="BJ44" s="17">
        <v>7.0054739915232203</v>
      </c>
      <c r="BK44" s="17">
        <v>449.49299977402598</v>
      </c>
      <c r="BL44" s="17">
        <v>554.39368276591802</v>
      </c>
      <c r="BM44" s="17">
        <v>0.69477105959644303</v>
      </c>
      <c r="BN44" s="17">
        <v>0</v>
      </c>
      <c r="BO44" s="17">
        <v>351.44405903977599</v>
      </c>
      <c r="BP44" s="17">
        <v>8507.0279335222694</v>
      </c>
      <c r="BQ44" s="17">
        <v>5479.87402004266</v>
      </c>
      <c r="BR44" s="17">
        <v>3027.1539134795999</v>
      </c>
      <c r="BS44" s="17">
        <v>4.5665156974597201</v>
      </c>
      <c r="BT44" s="17">
        <v>4.6237990046131702E-2</v>
      </c>
      <c r="BU44" s="17">
        <v>293.37756398088499</v>
      </c>
      <c r="BV44" s="17">
        <v>31.372938249640299</v>
      </c>
      <c r="BW44" s="17">
        <v>1477.2239706344301</v>
      </c>
      <c r="BX44" s="17">
        <v>87.528196266472605</v>
      </c>
      <c r="BY44" s="17">
        <v>18.518350831418001</v>
      </c>
      <c r="BZ44" s="17">
        <v>2110.3200311954001</v>
      </c>
      <c r="CA44" s="17">
        <v>128.702150916791</v>
      </c>
      <c r="CB44" s="17">
        <v>6.7737562742990596</v>
      </c>
      <c r="CC44" s="17">
        <v>85.353499528762001</v>
      </c>
      <c r="CD44" s="17">
        <v>6.7188340856605799E-2</v>
      </c>
      <c r="CE44" s="17">
        <v>909.38811046478895</v>
      </c>
      <c r="CF44" s="17">
        <v>1333.0272989319301</v>
      </c>
      <c r="CG44" s="17">
        <v>9.7130297175355604</v>
      </c>
      <c r="CH44" s="17">
        <v>0</v>
      </c>
      <c r="CI44" s="17">
        <v>2.8215336737715</v>
      </c>
      <c r="CJ44" s="17">
        <v>140.78484945341401</v>
      </c>
      <c r="CK44" s="17">
        <v>84.176105751930805</v>
      </c>
      <c r="CL44" s="17">
        <v>23.0970328585327</v>
      </c>
      <c r="CM44" s="17">
        <v>8778.4301081918202</v>
      </c>
      <c r="CN44" s="17">
        <v>26.434299843479501</v>
      </c>
      <c r="CO44" s="17">
        <v>56.196960727863598</v>
      </c>
      <c r="CQ44" s="26">
        <f t="shared" si="17"/>
        <v>1.0695078986570143</v>
      </c>
      <c r="CR44" s="40">
        <f t="shared" si="18"/>
        <v>1.311953057704265E-4</v>
      </c>
      <c r="CS44" s="40">
        <f t="shared" si="19"/>
        <v>1.3123233226834197E-4</v>
      </c>
      <c r="CT44" s="40">
        <f t="shared" si="20"/>
        <v>1.2400654188607929E-4</v>
      </c>
      <c r="CU44" s="40">
        <f t="shared" si="21"/>
        <v>1.334742364528189E-4</v>
      </c>
      <c r="CV44" s="40">
        <f t="shared" si="22"/>
        <v>1.274600575042506E-4</v>
      </c>
      <c r="CW44" s="40">
        <f t="shared" si="23"/>
        <v>1.1878349084352258E-4</v>
      </c>
      <c r="CX44" s="40">
        <f t="shared" si="24"/>
        <v>1.2242459433635684E-4</v>
      </c>
      <c r="CY44" s="40">
        <f t="shared" si="25"/>
        <v>1.1501458573298682E-4</v>
      </c>
      <c r="CZ44" s="40">
        <f t="shared" si="26"/>
        <v>1.0983222426645198E-4</v>
      </c>
      <c r="DA44" s="40">
        <f t="shared" si="27"/>
        <v>1.3158924337809867E-4</v>
      </c>
      <c r="DB44" s="40">
        <f t="shared" si="28"/>
        <v>1.1561291511393095E-4</v>
      </c>
      <c r="DC44" s="40">
        <f t="shared" si="29"/>
        <v>1.0646377432429685E-4</v>
      </c>
      <c r="DD44" s="40">
        <f t="shared" si="30"/>
        <v>1.337775737205612E-4</v>
      </c>
      <c r="DE44" s="40">
        <f t="shared" si="31"/>
        <v>3.7982821339102196E-5</v>
      </c>
      <c r="DF44" s="40">
        <f t="shared" si="32"/>
        <v>1.4848606992348497E-4</v>
      </c>
      <c r="DG44" s="40">
        <f t="shared" si="33"/>
        <v>1.4351006725952839E-4</v>
      </c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x14ac:dyDescent="0.3">
      <c r="A45" s="17" t="s">
        <v>212</v>
      </c>
      <c r="B45" s="15">
        <v>937.24656600000003</v>
      </c>
      <c r="C45" s="15">
        <v>94.544666000000007</v>
      </c>
      <c r="D45" s="15">
        <v>28.429601999999999</v>
      </c>
      <c r="E45" s="15">
        <v>165.01379600000001</v>
      </c>
      <c r="F45" s="15">
        <v>115.396666</v>
      </c>
      <c r="G45" s="15">
        <v>7.8218719999999999</v>
      </c>
      <c r="H45" s="15">
        <v>125.731602</v>
      </c>
      <c r="I45" s="17">
        <v>10.961270000000001</v>
      </c>
      <c r="J45" s="17">
        <v>1.629864</v>
      </c>
      <c r="K45" s="17">
        <v>0.997726</v>
      </c>
      <c r="L45" s="17">
        <v>8.1854600000000008</v>
      </c>
      <c r="M45" s="17">
        <v>1.0828</v>
      </c>
      <c r="N45" s="17">
        <v>0.38423400000000002</v>
      </c>
      <c r="O45" s="17">
        <v>0.30597000000000002</v>
      </c>
      <c r="P45" s="17">
        <v>1.066416</v>
      </c>
      <c r="Q45" s="17">
        <v>0.13788600000000001</v>
      </c>
      <c r="R45" s="32"/>
      <c r="S45" s="17" t="s">
        <v>212</v>
      </c>
      <c r="T45" s="17">
        <v>1.5772502884858099</v>
      </c>
      <c r="U45" s="17">
        <v>3.5089951056498898</v>
      </c>
      <c r="V45" s="17">
        <v>10.961279779477101</v>
      </c>
      <c r="W45" s="17">
        <v>10.961279779477101</v>
      </c>
      <c r="X45" s="17">
        <v>2.3332796587245102</v>
      </c>
      <c r="Y45" s="17">
        <v>0.25981685860641401</v>
      </c>
      <c r="Z45" s="17">
        <v>1.62986749772813</v>
      </c>
      <c r="AA45" s="17">
        <v>0.99772534267343504</v>
      </c>
      <c r="AB45" s="17">
        <v>23.538003076770401</v>
      </c>
      <c r="AC45" s="17">
        <v>937.24644741700899</v>
      </c>
      <c r="AD45" s="17">
        <v>6.5125429827212704</v>
      </c>
      <c r="AE45" s="17">
        <v>4.7195982348120804</v>
      </c>
      <c r="AF45" s="17">
        <v>1.0932819157393401</v>
      </c>
      <c r="AG45" s="17">
        <v>0.30597037726318199</v>
      </c>
      <c r="AH45" s="17">
        <v>0.113070440211423</v>
      </c>
      <c r="AI45" s="17">
        <v>0.17835489729217299</v>
      </c>
      <c r="AJ45" s="17">
        <v>8.1854597537988294</v>
      </c>
      <c r="AK45" s="17">
        <v>8.1854597537988294</v>
      </c>
      <c r="AL45" s="17">
        <v>12.0757428921774</v>
      </c>
      <c r="AM45" s="17">
        <v>0.26508550837150002</v>
      </c>
      <c r="AN45" s="17">
        <v>1.0664145919657999</v>
      </c>
      <c r="AO45" s="17">
        <v>215347.48467842801</v>
      </c>
      <c r="AP45" s="17">
        <v>0</v>
      </c>
      <c r="AQ45" s="17">
        <v>1.0109867495395</v>
      </c>
      <c r="AR45" s="17">
        <v>0.43857666395938999</v>
      </c>
      <c r="AS45" s="17">
        <v>0.14600014366860101</v>
      </c>
      <c r="AT45" s="17">
        <v>1.0652965544633299</v>
      </c>
      <c r="AU45" s="17">
        <v>0.57499690788538105</v>
      </c>
      <c r="AV45" s="17">
        <v>0</v>
      </c>
      <c r="AW45" s="17">
        <v>4.5758813939056502</v>
      </c>
      <c r="AX45" s="17">
        <v>0</v>
      </c>
      <c r="AY45" s="17">
        <v>94.544626046506394</v>
      </c>
      <c r="AZ45" s="17">
        <v>0</v>
      </c>
      <c r="BA45" s="17">
        <v>134.05982682694199</v>
      </c>
      <c r="BB45" s="17">
        <v>25.586593054338401</v>
      </c>
      <c r="BC45" s="17">
        <v>2.8429678885784</v>
      </c>
      <c r="BD45" s="17">
        <v>28.429560942916801</v>
      </c>
      <c r="BE45" s="17">
        <v>0</v>
      </c>
      <c r="BF45" s="17">
        <v>3.339783787265</v>
      </c>
      <c r="BG45" s="17">
        <v>1.54213963131004E-2</v>
      </c>
      <c r="BH45" s="17">
        <v>3.5854205040868101E-2</v>
      </c>
      <c r="BI45" s="17">
        <v>61.979723084045702</v>
      </c>
      <c r="BJ45" s="17">
        <v>0.137367413482365</v>
      </c>
      <c r="BK45" s="17">
        <v>9.4482074769754796</v>
      </c>
      <c r="BL45" s="17">
        <v>11.6035401819915</v>
      </c>
      <c r="BM45" s="17">
        <v>1.44245722757761E-2</v>
      </c>
      <c r="BN45" s="17">
        <v>0</v>
      </c>
      <c r="BO45" s="17">
        <v>7.3731783484074302</v>
      </c>
      <c r="BP45" s="17">
        <v>165.013755307682</v>
      </c>
      <c r="BQ45" s="17">
        <v>115.396636638392</v>
      </c>
      <c r="BR45" s="17">
        <v>49.6171186692901</v>
      </c>
      <c r="BS45" s="17">
        <v>9.5083371087484894E-2</v>
      </c>
      <c r="BT45" s="17">
        <v>8.8072002954193399E-4</v>
      </c>
      <c r="BU45" s="17">
        <v>5.8390410555730101</v>
      </c>
      <c r="BV45" s="17">
        <v>0.67408202406344897</v>
      </c>
      <c r="BW45" s="17">
        <v>31.292444209284699</v>
      </c>
      <c r="BX45" s="17">
        <v>1.86210218422923</v>
      </c>
      <c r="BY45" s="17">
        <v>0.392914416574348</v>
      </c>
      <c r="BZ45" s="17">
        <v>44.703484735748397</v>
      </c>
      <c r="CA45" s="17">
        <v>1.4707146732099801</v>
      </c>
      <c r="CB45" s="17">
        <v>0.13080976261732699</v>
      </c>
      <c r="CC45" s="17">
        <v>1.79182310113152</v>
      </c>
      <c r="CD45" s="17">
        <v>1.3988598797378699E-3</v>
      </c>
      <c r="CE45" s="17">
        <v>7.8219250274199803</v>
      </c>
      <c r="CF45" s="17">
        <v>19.476130432801401</v>
      </c>
      <c r="CG45" s="17">
        <v>0.13788618015068499</v>
      </c>
      <c r="CH45" s="17">
        <v>0</v>
      </c>
      <c r="CI45" s="17">
        <v>5.3744060335212701E-2</v>
      </c>
      <c r="CJ45" s="17">
        <v>1.6929158147489201</v>
      </c>
      <c r="CK45" s="17">
        <v>1.0828011206164101</v>
      </c>
      <c r="CL45" s="17">
        <v>0.362608176352122</v>
      </c>
      <c r="CM45" s="17">
        <v>125.73156004563501</v>
      </c>
      <c r="CN45" s="17">
        <v>0.38423646955692597</v>
      </c>
      <c r="CO45" s="17">
        <v>0.86004397745608596</v>
      </c>
      <c r="CQ45" s="26">
        <f t="shared" si="17"/>
        <v>1.0662384748768263</v>
      </c>
      <c r="CR45" s="40">
        <f t="shared" si="18"/>
        <v>-1.2652272660928545E-7</v>
      </c>
      <c r="CS45" s="40">
        <f t="shared" si="19"/>
        <v>-4.2258855314151874E-7</v>
      </c>
      <c r="CT45" s="40">
        <f t="shared" si="20"/>
        <v>-1.4441666541137674E-6</v>
      </c>
      <c r="CU45" s="40">
        <f t="shared" si="21"/>
        <v>-2.4659949044142603E-7</v>
      </c>
      <c r="CV45" s="40">
        <f t="shared" si="22"/>
        <v>-2.5444069588669683E-7</v>
      </c>
      <c r="CW45" s="40">
        <f t="shared" si="23"/>
        <v>6.7793771082379115E-6</v>
      </c>
      <c r="CX45" s="40">
        <f t="shared" si="24"/>
        <v>-3.3368194090399052E-7</v>
      </c>
      <c r="CY45" s="40">
        <f t="shared" si="25"/>
        <v>8.9218467386760134E-7</v>
      </c>
      <c r="CZ45" s="40">
        <f t="shared" si="26"/>
        <v>2.1460245333473803E-6</v>
      </c>
      <c r="DA45" s="40">
        <f t="shared" si="27"/>
        <v>-6.5882473239823527E-7</v>
      </c>
      <c r="DB45" s="40">
        <f t="shared" si="28"/>
        <v>-3.0077866295835697E-8</v>
      </c>
      <c r="DC45" s="40">
        <f t="shared" si="29"/>
        <v>1.0349246491602713E-6</v>
      </c>
      <c r="DD45" s="40">
        <f t="shared" si="30"/>
        <v>6.4272212400639739E-6</v>
      </c>
      <c r="DE45" s="40">
        <f t="shared" si="31"/>
        <v>1.2330070986438706E-6</v>
      </c>
      <c r="DF45" s="40">
        <f t="shared" si="32"/>
        <v>-1.3203423430661709E-6</v>
      </c>
      <c r="DG45" s="40">
        <f t="shared" si="33"/>
        <v>1.3065190445787414E-6</v>
      </c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x14ac:dyDescent="0.3">
      <c r="A46" s="17" t="s">
        <v>213</v>
      </c>
      <c r="B46" s="15">
        <v>46.790163</v>
      </c>
      <c r="C46" s="15">
        <v>8.5201200000000004</v>
      </c>
      <c r="D46" s="15">
        <v>2.0292720000000002</v>
      </c>
      <c r="E46" s="15">
        <v>9.420166</v>
      </c>
      <c r="F46" s="15">
        <v>4.3839319999999997</v>
      </c>
      <c r="G46" s="15">
        <v>1.050014</v>
      </c>
      <c r="H46" s="15">
        <v>8.1463549999999998</v>
      </c>
      <c r="I46" s="17">
        <v>0.67106200000000005</v>
      </c>
      <c r="J46" s="17">
        <v>0.100394</v>
      </c>
      <c r="K46" s="17">
        <v>7.1330000000000005E-2</v>
      </c>
      <c r="L46" s="17">
        <v>0.45230500000000001</v>
      </c>
      <c r="M46" s="17">
        <v>7.5173000000000004E-2</v>
      </c>
      <c r="N46" s="17">
        <v>2.9197000000000001E-2</v>
      </c>
      <c r="O46" s="17">
        <v>1.1753E-2</v>
      </c>
      <c r="P46" s="17">
        <v>7.6096999999999998E-2</v>
      </c>
      <c r="Q46" s="17">
        <v>1.1284000000000001E-2</v>
      </c>
      <c r="R46" s="32"/>
      <c r="S46" s="17" t="s">
        <v>213</v>
      </c>
      <c r="T46" s="17">
        <v>0</v>
      </c>
      <c r="U46" s="17">
        <v>0.25669460239091202</v>
      </c>
      <c r="V46" s="17">
        <v>0.67106543917723505</v>
      </c>
      <c r="W46" s="17">
        <v>0.67106543917723505</v>
      </c>
      <c r="X46" s="17">
        <v>0.17012329899634501</v>
      </c>
      <c r="Y46" s="17">
        <v>6.8149662461350195E-4</v>
      </c>
      <c r="Z46" s="17">
        <v>0.10039581527692799</v>
      </c>
      <c r="AA46" s="17">
        <v>7.1328720735020903E-2</v>
      </c>
      <c r="AB46" s="17">
        <v>1.6925456318170999</v>
      </c>
      <c r="AC46" s="17">
        <v>46.790156362814599</v>
      </c>
      <c r="AD46" s="17">
        <v>0.46558792737975102</v>
      </c>
      <c r="AE46" s="17">
        <v>0.37106594784966601</v>
      </c>
      <c r="AF46" s="17">
        <v>6.9384930570941902E-2</v>
      </c>
      <c r="AG46" s="17">
        <v>1.1752889195698699E-2</v>
      </c>
      <c r="AH46" s="17">
        <v>0</v>
      </c>
      <c r="AI46" s="17">
        <v>0</v>
      </c>
      <c r="AJ46" s="17">
        <v>0.45229727167005601</v>
      </c>
      <c r="AK46" s="17">
        <v>0.45229727167005601</v>
      </c>
      <c r="AL46" s="17">
        <v>0.96844698181737998</v>
      </c>
      <c r="AM46" s="17">
        <v>0</v>
      </c>
      <c r="AN46" s="17">
        <v>7.6095910977363998E-2</v>
      </c>
      <c r="AO46" s="17">
        <v>15555.812761454299</v>
      </c>
      <c r="AP46" s="17">
        <v>0</v>
      </c>
      <c r="AQ46" s="17">
        <v>3.8779751539101702E-2</v>
      </c>
      <c r="AR46" s="17">
        <v>3.2239426161146799E-2</v>
      </c>
      <c r="AS46" s="17">
        <v>0</v>
      </c>
      <c r="AT46" s="17">
        <v>3.5907925158594999E-2</v>
      </c>
      <c r="AU46" s="17">
        <v>3.7591152411029699E-2</v>
      </c>
      <c r="AV46" s="17">
        <v>0</v>
      </c>
      <c r="AW46" s="17">
        <v>0.40992069445592599</v>
      </c>
      <c r="AX46" s="17">
        <v>0</v>
      </c>
      <c r="AY46" s="17">
        <v>8.5201184984319607</v>
      </c>
      <c r="AZ46" s="17">
        <v>0</v>
      </c>
      <c r="BA46" s="17">
        <v>8.7745895269432292</v>
      </c>
      <c r="BB46" s="17">
        <v>1.8263295799643899</v>
      </c>
      <c r="BC46" s="17">
        <v>0.202928663943958</v>
      </c>
      <c r="BD46" s="17">
        <v>2.02925824390835</v>
      </c>
      <c r="BE46" s="17">
        <v>0</v>
      </c>
      <c r="BF46" s="17">
        <v>0.23313005065119</v>
      </c>
      <c r="BG46" s="17">
        <v>0</v>
      </c>
      <c r="BH46" s="17">
        <v>1.31514520191581E-3</v>
      </c>
      <c r="BI46" s="17">
        <v>3.9926443724267902</v>
      </c>
      <c r="BJ46" s="17">
        <v>1.44670601916918E-3</v>
      </c>
      <c r="BK46" s="17">
        <v>0.39683372189795901</v>
      </c>
      <c r="BL46" s="17">
        <v>0.47784817870665802</v>
      </c>
      <c r="BM46" s="17">
        <v>4.3839459426688E-4</v>
      </c>
      <c r="BN46" s="17">
        <v>0</v>
      </c>
      <c r="BO46" s="17">
        <v>0.30862855977556902</v>
      </c>
      <c r="BP46" s="17">
        <v>9.4201640784404503</v>
      </c>
      <c r="BQ46" s="17">
        <v>4.38393111603476</v>
      </c>
      <c r="BR46" s="17">
        <v>5.0362329624056796</v>
      </c>
      <c r="BS46" s="17">
        <v>3.5334689175857098E-3</v>
      </c>
      <c r="BT46" s="17">
        <v>0</v>
      </c>
      <c r="BU46" s="17">
        <v>0.104942321577186</v>
      </c>
      <c r="BV46" s="17">
        <v>2.8714980957577501E-2</v>
      </c>
      <c r="BW46" s="17">
        <v>1.1912897589797</v>
      </c>
      <c r="BX46" s="17">
        <v>7.8911026968038506E-2</v>
      </c>
      <c r="BY46" s="17">
        <v>1.53436178949166E-2</v>
      </c>
      <c r="BZ46" s="17">
        <v>1.70184218213484</v>
      </c>
      <c r="CA46" s="17">
        <v>0.116492261931138</v>
      </c>
      <c r="CB46" s="17">
        <v>6.5758803331183795E-4</v>
      </c>
      <c r="CC46" s="17">
        <v>7.2141624916637698E-2</v>
      </c>
      <c r="CD46" s="5">
        <v>4.3839459426688003E-5</v>
      </c>
      <c r="CE46" s="17">
        <v>1.04999266963188</v>
      </c>
      <c r="CF46" s="17">
        <v>1.2431654591511101</v>
      </c>
      <c r="CG46" s="17">
        <v>1.1283906865744001E-2</v>
      </c>
      <c r="CH46" s="17">
        <v>0</v>
      </c>
      <c r="CI46" s="17">
        <v>0</v>
      </c>
      <c r="CJ46" s="17">
        <v>0.113581869365123</v>
      </c>
      <c r="CK46" s="17">
        <v>7.5176508553382093E-2</v>
      </c>
      <c r="CL46" s="17">
        <v>1.9565889250814299E-2</v>
      </c>
      <c r="CM46" s="17">
        <v>8.14635228757089</v>
      </c>
      <c r="CN46" s="17">
        <v>2.9196676923670398E-2</v>
      </c>
      <c r="CO46" s="17">
        <v>5.1525282263264902E-2</v>
      </c>
      <c r="CQ46" s="26">
        <f t="shared" si="17"/>
        <v>1.0771188400888159</v>
      </c>
      <c r="CR46" s="40">
        <f t="shared" si="18"/>
        <v>-1.4185001664544884E-7</v>
      </c>
      <c r="CS46" s="40">
        <f t="shared" si="19"/>
        <v>-1.762378980208856E-7</v>
      </c>
      <c r="CT46" s="40">
        <f t="shared" si="20"/>
        <v>-6.7788308566908963E-6</v>
      </c>
      <c r="CU46" s="40">
        <f t="shared" si="21"/>
        <v>-2.0398361872818284E-7</v>
      </c>
      <c r="CV46" s="40">
        <f t="shared" si="22"/>
        <v>-2.0163753444922181E-7</v>
      </c>
      <c r="CW46" s="40">
        <f t="shared" si="23"/>
        <v>-2.031436544657551E-5</v>
      </c>
      <c r="CX46" s="40">
        <f t="shared" si="24"/>
        <v>-3.3296230151565303E-7</v>
      </c>
      <c r="CY46" s="40">
        <f t="shared" si="25"/>
        <v>5.1249768799282699E-6</v>
      </c>
      <c r="CZ46" s="40">
        <f t="shared" si="26"/>
        <v>1.8081528059412479E-5</v>
      </c>
      <c r="DA46" s="40">
        <f t="shared" si="27"/>
        <v>-1.7934459261194793E-5</v>
      </c>
      <c r="DB46" s="40">
        <f t="shared" si="28"/>
        <v>-1.7086545459371859E-5</v>
      </c>
      <c r="DC46" s="40">
        <f t="shared" si="29"/>
        <v>4.6673052586559549E-5</v>
      </c>
      <c r="DD46" s="40">
        <f t="shared" si="30"/>
        <v>-1.1065394718715995E-5</v>
      </c>
      <c r="DE46" s="40">
        <f t="shared" si="31"/>
        <v>-9.4277462180085645E-6</v>
      </c>
      <c r="DF46" s="40">
        <f t="shared" si="32"/>
        <v>-1.4310979880941036E-5</v>
      </c>
      <c r="DG46" s="40">
        <f t="shared" si="33"/>
        <v>-8.2536561503044429E-6</v>
      </c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x14ac:dyDescent="0.3">
      <c r="A47" s="17" t="s">
        <v>214</v>
      </c>
      <c r="B47" s="15">
        <v>3776.0357210000002</v>
      </c>
      <c r="C47" s="15">
        <v>1009.651568</v>
      </c>
      <c r="D47" s="15">
        <v>174.575209</v>
      </c>
      <c r="E47" s="15">
        <v>630.83442400000001</v>
      </c>
      <c r="F47" s="15">
        <v>366.42032499999999</v>
      </c>
      <c r="G47" s="15">
        <v>86.235485999999995</v>
      </c>
      <c r="H47" s="15">
        <v>599.89179799999999</v>
      </c>
      <c r="I47" s="17">
        <v>49.829740000000001</v>
      </c>
      <c r="J47" s="17">
        <v>7.4482010000000001</v>
      </c>
      <c r="K47" s="17">
        <v>5.1814140000000002</v>
      </c>
      <c r="L47" s="17">
        <v>34.136901999999999</v>
      </c>
      <c r="M47" s="17">
        <v>5.4819839999999997</v>
      </c>
      <c r="N47" s="17">
        <v>2.104406</v>
      </c>
      <c r="O47" s="17">
        <v>0.95089400000000002</v>
      </c>
      <c r="P47" s="17">
        <v>5.5301130000000001</v>
      </c>
      <c r="Q47" s="17">
        <v>0.80578799999999995</v>
      </c>
      <c r="R47" s="32"/>
      <c r="S47" s="17" t="s">
        <v>214</v>
      </c>
      <c r="T47" s="17">
        <v>1.08435700823977</v>
      </c>
      <c r="U47" s="17">
        <v>18.5887703034353</v>
      </c>
      <c r="V47" s="17">
        <v>49.832020056657001</v>
      </c>
      <c r="W47" s="17">
        <v>49.832020056657001</v>
      </c>
      <c r="X47" s="17">
        <v>12.3310491838158</v>
      </c>
      <c r="Y47" s="17">
        <v>0.221408426065797</v>
      </c>
      <c r="Z47" s="17">
        <v>7.4485626176872399</v>
      </c>
      <c r="AA47" s="17">
        <v>5.1816461311146798</v>
      </c>
      <c r="AB47" s="17">
        <v>122.87319524775999</v>
      </c>
      <c r="AC47" s="17">
        <v>3776.2339593357401</v>
      </c>
      <c r="AD47" s="17">
        <v>33.815449423088999</v>
      </c>
      <c r="AE47" s="17">
        <v>26.594648386983899</v>
      </c>
      <c r="AF47" s="17">
        <v>5.1288120288288397</v>
      </c>
      <c r="AG47" s="17">
        <v>0.95093355676681102</v>
      </c>
      <c r="AH47" s="17">
        <v>7.7736327551271203E-2</v>
      </c>
      <c r="AI47" s="17">
        <v>0.122618877737175</v>
      </c>
      <c r="AJ47" s="17">
        <v>34.138332475869802</v>
      </c>
      <c r="AK47" s="17">
        <v>34.138332475869802</v>
      </c>
      <c r="AL47" s="17">
        <v>69.311106017405507</v>
      </c>
      <c r="AM47" s="17">
        <v>0.182246005672492</v>
      </c>
      <c r="AN47" s="17">
        <v>5.5303571621471903</v>
      </c>
      <c r="AO47" s="17">
        <v>596752.47151528497</v>
      </c>
      <c r="AP47" s="17">
        <v>0</v>
      </c>
      <c r="AQ47" s="17">
        <v>3.1342392052866801</v>
      </c>
      <c r="AR47" s="17">
        <v>2.3311345383927198</v>
      </c>
      <c r="AS47" s="17">
        <v>0.100374876643683</v>
      </c>
      <c r="AT47" s="17">
        <v>2.99098266070233</v>
      </c>
      <c r="AU47" s="17">
        <v>2.7678804212878299</v>
      </c>
      <c r="AV47" s="17">
        <v>0</v>
      </c>
      <c r="AW47" s="17">
        <v>28.887852728865202</v>
      </c>
      <c r="AX47" s="17">
        <v>0</v>
      </c>
      <c r="AY47" s="17">
        <v>1009.72149100789</v>
      </c>
      <c r="AZ47" s="17">
        <v>0</v>
      </c>
      <c r="BA47" s="17">
        <v>645.20234318248197</v>
      </c>
      <c r="BB47" s="17">
        <v>157.12620100640899</v>
      </c>
      <c r="BC47" s="17">
        <v>17.4585038222633</v>
      </c>
      <c r="BD47" s="17">
        <v>174.58470482867301</v>
      </c>
      <c r="BE47" s="17">
        <v>0</v>
      </c>
      <c r="BF47" s="17">
        <v>16.969171127774299</v>
      </c>
      <c r="BG47" s="17">
        <v>1.06022879268837E-2</v>
      </c>
      <c r="BH47" s="17">
        <v>0.11078152989743</v>
      </c>
      <c r="BI47" s="17">
        <v>294.49822402652097</v>
      </c>
      <c r="BJ47" s="17">
        <v>0.189185233331679</v>
      </c>
      <c r="BK47" s="17">
        <v>32.484325578575401</v>
      </c>
      <c r="BL47" s="17">
        <v>39.271804097289902</v>
      </c>
      <c r="BM47" s="17">
        <v>3.8627323533788498E-2</v>
      </c>
      <c r="BN47" s="17">
        <v>0</v>
      </c>
      <c r="BO47" s="17">
        <v>25.281209157999701</v>
      </c>
      <c r="BP47" s="17">
        <v>630.86193383642797</v>
      </c>
      <c r="BQ47" s="17">
        <v>366.43954259318599</v>
      </c>
      <c r="BR47" s="17">
        <v>264.42239124324101</v>
      </c>
      <c r="BS47" s="17">
        <v>0.29677679745586599</v>
      </c>
      <c r="BT47" s="17">
        <v>6.05493366843587E-4</v>
      </c>
      <c r="BU47" s="17">
        <v>10.887037451016001</v>
      </c>
      <c r="BV47" s="17">
        <v>2.3439728555917401</v>
      </c>
      <c r="BW47" s="17">
        <v>99.531290310135105</v>
      </c>
      <c r="BX47" s="17">
        <v>6.4480738989291</v>
      </c>
      <c r="BY47" s="17">
        <v>1.2749961044329401</v>
      </c>
      <c r="BZ47" s="17">
        <v>142.18756736498</v>
      </c>
      <c r="CA47" s="17">
        <v>8.3377548377206292</v>
      </c>
      <c r="CB47" s="17">
        <v>0.132997565656398</v>
      </c>
      <c r="CC47" s="17">
        <v>5.9564590684369803</v>
      </c>
      <c r="CD47" s="17">
        <v>3.83276255670012E-3</v>
      </c>
      <c r="CE47" s="17">
        <v>86.240220779664497</v>
      </c>
      <c r="CF47" s="17">
        <v>91.8319809911672</v>
      </c>
      <c r="CG47" s="17">
        <v>0.80582436505784305</v>
      </c>
      <c r="CH47" s="17">
        <v>0</v>
      </c>
      <c r="CI47" s="17">
        <v>3.6949127829494499E-2</v>
      </c>
      <c r="CJ47" s="17">
        <v>8.3136388831742103</v>
      </c>
      <c r="CK47" s="17">
        <v>5.4822826168826797</v>
      </c>
      <c r="CL47" s="17">
        <v>1.48057127990211</v>
      </c>
      <c r="CM47" s="17">
        <v>599.92045007357899</v>
      </c>
      <c r="CN47" s="17">
        <v>2.1044977763372401</v>
      </c>
      <c r="CO47" s="17">
        <v>3.8346863183953599</v>
      </c>
      <c r="CQ47" s="26">
        <f t="shared" si="17"/>
        <v>1.0754798292062711</v>
      </c>
      <c r="CR47" s="40">
        <f t="shared" si="18"/>
        <v>5.2499062611467219E-5</v>
      </c>
      <c r="CS47" s="40">
        <f t="shared" si="19"/>
        <v>6.9254592481351223E-5</v>
      </c>
      <c r="CT47" s="40">
        <f t="shared" si="20"/>
        <v>5.4393912671818511E-5</v>
      </c>
      <c r="CU47" s="40">
        <f t="shared" si="21"/>
        <v>4.3608648135462096E-5</v>
      </c>
      <c r="CV47" s="40">
        <f t="shared" si="22"/>
        <v>5.2446853721881416E-5</v>
      </c>
      <c r="CW47" s="40">
        <f t="shared" si="23"/>
        <v>5.4905235467713989E-5</v>
      </c>
      <c r="CX47" s="40">
        <f t="shared" si="24"/>
        <v>4.7762069217349681E-5</v>
      </c>
      <c r="CY47" s="40">
        <f t="shared" si="25"/>
        <v>4.5756944688048105E-5</v>
      </c>
      <c r="CZ47" s="40">
        <f t="shared" si="26"/>
        <v>4.8551010806482916E-5</v>
      </c>
      <c r="DA47" s="40">
        <f t="shared" si="27"/>
        <v>4.4800727114175379E-5</v>
      </c>
      <c r="DB47" s="40">
        <f t="shared" si="28"/>
        <v>4.1904091642620661E-5</v>
      </c>
      <c r="DC47" s="40">
        <f t="shared" si="29"/>
        <v>5.4472410477658905E-5</v>
      </c>
      <c r="DD47" s="40">
        <f t="shared" si="30"/>
        <v>4.3611516618044513E-5</v>
      </c>
      <c r="DE47" s="40">
        <f t="shared" si="31"/>
        <v>4.1599554536046849E-5</v>
      </c>
      <c r="DF47" s="40">
        <f t="shared" si="32"/>
        <v>4.4151384825274312E-5</v>
      </c>
      <c r="DG47" s="40">
        <f t="shared" si="33"/>
        <v>4.5129808141970154E-5</v>
      </c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x14ac:dyDescent="0.3">
      <c r="A48" s="17" t="s">
        <v>215</v>
      </c>
      <c r="B48" s="15">
        <v>36150.147035000002</v>
      </c>
      <c r="C48" s="15">
        <v>5321.3304420000004</v>
      </c>
      <c r="D48" s="15">
        <v>1417.2134169999999</v>
      </c>
      <c r="E48" s="15">
        <v>6019.3751329999996</v>
      </c>
      <c r="F48" s="15">
        <v>4435.9759439999998</v>
      </c>
      <c r="G48" s="15">
        <v>375.19445200000001</v>
      </c>
      <c r="H48" s="15">
        <v>6717.9945900000002</v>
      </c>
      <c r="I48" s="17">
        <v>620.52047700000003</v>
      </c>
      <c r="J48" s="17">
        <v>92.930341999999996</v>
      </c>
      <c r="K48" s="17">
        <v>44.603119</v>
      </c>
      <c r="L48" s="17">
        <v>536.52591199999995</v>
      </c>
      <c r="M48" s="17">
        <v>50.058503000000002</v>
      </c>
      <c r="N48" s="17">
        <v>14.848988</v>
      </c>
      <c r="O48" s="17">
        <v>25.482406000000001</v>
      </c>
      <c r="P48" s="17">
        <v>52.236075999999997</v>
      </c>
      <c r="Q48" s="17">
        <v>4.4407069999999997</v>
      </c>
      <c r="R48" s="32"/>
      <c r="S48" s="17" t="s">
        <v>215</v>
      </c>
      <c r="T48" s="17">
        <v>177.28971671938999</v>
      </c>
      <c r="U48" s="17">
        <v>150.86399463100599</v>
      </c>
      <c r="V48" s="17">
        <v>619.65127646336703</v>
      </c>
      <c r="W48" s="17">
        <v>619.65127646336703</v>
      </c>
      <c r="X48" s="17">
        <v>102.665353332561</v>
      </c>
      <c r="Y48" s="17">
        <v>31.4672203700427</v>
      </c>
      <c r="Z48" s="17">
        <v>92.803981005416503</v>
      </c>
      <c r="AA48" s="17">
        <v>44.547793973278601</v>
      </c>
      <c r="AB48" s="17">
        <v>1091.1093199587699</v>
      </c>
      <c r="AC48" s="17">
        <v>36110.391189889597</v>
      </c>
      <c r="AD48" s="17">
        <v>291.31609392989299</v>
      </c>
      <c r="AE48" s="17">
        <v>171.92500209404901</v>
      </c>
      <c r="AF48" s="17">
        <v>55.081729284187801</v>
      </c>
      <c r="AG48" s="17">
        <v>25.4419752953273</v>
      </c>
      <c r="AH48" s="17">
        <v>14.008791897451999</v>
      </c>
      <c r="AI48" s="17">
        <v>10.7982745602605</v>
      </c>
      <c r="AJ48" s="17">
        <v>535.78095558248799</v>
      </c>
      <c r="AK48" s="17">
        <v>535.78095558248799</v>
      </c>
      <c r="AL48" s="17">
        <v>419.77166367909501</v>
      </c>
      <c r="AM48" s="17">
        <v>42.561325514905903</v>
      </c>
      <c r="AN48" s="17">
        <v>52.181366548678</v>
      </c>
      <c r="AO48" s="17">
        <v>9602389.6151016597</v>
      </c>
      <c r="AP48" s="17">
        <v>0</v>
      </c>
      <c r="AQ48" s="17">
        <v>88.853128504307307</v>
      </c>
      <c r="AR48" s="17">
        <v>18.139313408003801</v>
      </c>
      <c r="AS48" s="17">
        <v>18.121846889737999</v>
      </c>
      <c r="AT48" s="17">
        <v>99.766669110279395</v>
      </c>
      <c r="AU48" s="17">
        <v>30.606825608822799</v>
      </c>
      <c r="AV48" s="17">
        <v>0</v>
      </c>
      <c r="AW48" s="17">
        <v>89.858314916192398</v>
      </c>
      <c r="AX48" s="17">
        <v>0</v>
      </c>
      <c r="AY48" s="17">
        <v>5315.4469477559696</v>
      </c>
      <c r="AZ48" s="17">
        <v>0</v>
      </c>
      <c r="BA48" s="17">
        <v>7043.7204433494799</v>
      </c>
      <c r="BB48" s="17">
        <v>1273.8959802024899</v>
      </c>
      <c r="BC48" s="17">
        <v>141.54401430799601</v>
      </c>
      <c r="BD48" s="17">
        <v>1415.4399945104899</v>
      </c>
      <c r="BE48" s="17">
        <v>0</v>
      </c>
      <c r="BF48" s="17">
        <v>151.80950044423099</v>
      </c>
      <c r="BG48" s="17">
        <v>1.92627015933051</v>
      </c>
      <c r="BH48" s="17">
        <v>1.4885432673600201</v>
      </c>
      <c r="BI48" s="17">
        <v>3402.6224246432598</v>
      </c>
      <c r="BJ48" s="17">
        <v>14.266898749428099</v>
      </c>
      <c r="BK48" s="17">
        <v>272.43374405441</v>
      </c>
      <c r="BL48" s="17">
        <v>357.25695343287202</v>
      </c>
      <c r="BM48" s="17">
        <v>0.81514181010488496</v>
      </c>
      <c r="BN48" s="17">
        <v>0</v>
      </c>
      <c r="BO48" s="17">
        <v>215.10869293473701</v>
      </c>
      <c r="BP48" s="17">
        <v>6012.5237126025004</v>
      </c>
      <c r="BQ48" s="17">
        <v>4430.8314039774696</v>
      </c>
      <c r="BR48" s="17">
        <v>1581.6923086250299</v>
      </c>
      <c r="BS48" s="17">
        <v>3.8386670590893801</v>
      </c>
      <c r="BT48" s="17">
        <v>0.113584665751748</v>
      </c>
      <c r="BU48" s="17">
        <v>502.85690801765901</v>
      </c>
      <c r="BV48" s="17">
        <v>18.476803165837101</v>
      </c>
      <c r="BW48" s="17">
        <v>1195.59415565733</v>
      </c>
      <c r="BX48" s="17">
        <v>52.022263727905496</v>
      </c>
      <c r="BY48" s="17">
        <v>14.0925562040818</v>
      </c>
      <c r="BZ48" s="17">
        <v>1707.9926072410799</v>
      </c>
      <c r="CA48" s="17">
        <v>51.802754092380198</v>
      </c>
      <c r="CB48" s="17">
        <v>15.3025367945898</v>
      </c>
      <c r="CC48" s="17">
        <v>59.095455502460901</v>
      </c>
      <c r="CD48" s="17">
        <v>7.5891692763879498E-2</v>
      </c>
      <c r="CE48" s="17">
        <v>374.65585537679698</v>
      </c>
      <c r="CF48" s="17">
        <v>1088.63002297053</v>
      </c>
      <c r="CG48" s="17">
        <v>4.4362850960553804</v>
      </c>
      <c r="CH48" s="17">
        <v>0</v>
      </c>
      <c r="CI48" s="17">
        <v>6.68828725500091</v>
      </c>
      <c r="CJ48" s="17">
        <v>81.974665952022903</v>
      </c>
      <c r="CK48" s="17">
        <v>49.992058765535099</v>
      </c>
      <c r="CL48" s="17">
        <v>27.113139322806202</v>
      </c>
      <c r="CM48" s="17">
        <v>6709.1976007098801</v>
      </c>
      <c r="CN48" s="17">
        <v>14.8313004353555</v>
      </c>
      <c r="CO48" s="17">
        <v>48.426111186555097</v>
      </c>
      <c r="CQ48" s="26">
        <f t="shared" si="17"/>
        <v>1.0498603354004963</v>
      </c>
      <c r="CR48" s="40">
        <f t="shared" si="18"/>
        <v>-1.0997422796624888E-3</v>
      </c>
      <c r="CS48" s="40">
        <f t="shared" si="19"/>
        <v>-1.1056434679556349E-3</v>
      </c>
      <c r="CT48" s="40">
        <f t="shared" si="20"/>
        <v>-1.2513446939163713E-3</v>
      </c>
      <c r="CU48" s="40">
        <f t="shared" si="21"/>
        <v>-1.1382278469300991E-3</v>
      </c>
      <c r="CV48" s="40">
        <f t="shared" si="22"/>
        <v>-1.1597312716469133E-3</v>
      </c>
      <c r="CW48" s="40">
        <f t="shared" si="23"/>
        <v>-1.4355132927259652E-3</v>
      </c>
      <c r="CX48" s="40">
        <f t="shared" si="24"/>
        <v>-1.3094665636103331E-3</v>
      </c>
      <c r="CY48" s="40">
        <f t="shared" si="25"/>
        <v>-1.4007604403891449E-3</v>
      </c>
      <c r="CZ48" s="40">
        <f t="shared" si="26"/>
        <v>-1.3597388308706851E-3</v>
      </c>
      <c r="DA48" s="40">
        <f t="shared" si="27"/>
        <v>-1.2403847076568407E-3</v>
      </c>
      <c r="DB48" s="40">
        <f t="shared" si="28"/>
        <v>-1.3884817132782913E-3</v>
      </c>
      <c r="DC48" s="40">
        <f t="shared" si="29"/>
        <v>-1.327331631649137E-3</v>
      </c>
      <c r="DD48" s="40">
        <f t="shared" si="30"/>
        <v>-1.1911629697929917E-3</v>
      </c>
      <c r="DE48" s="40">
        <f t="shared" si="31"/>
        <v>-1.5866125307281136E-3</v>
      </c>
      <c r="DF48" s="40">
        <f t="shared" si="32"/>
        <v>-1.0473499449307304E-3</v>
      </c>
      <c r="DG48" s="40">
        <f t="shared" si="33"/>
        <v>-9.9576575185424034E-4</v>
      </c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x14ac:dyDescent="0.3">
      <c r="A49" s="17" t="s">
        <v>216</v>
      </c>
      <c r="B49" s="15">
        <v>143.590428</v>
      </c>
      <c r="C49" s="15">
        <v>32.542991000000001</v>
      </c>
      <c r="D49" s="15">
        <v>6.4241489999999999</v>
      </c>
      <c r="E49" s="15">
        <v>25.807728999999998</v>
      </c>
      <c r="F49" s="15">
        <v>14.148761</v>
      </c>
      <c r="G49" s="15">
        <v>3.1425149999999999</v>
      </c>
      <c r="H49" s="15">
        <v>23.960614</v>
      </c>
      <c r="I49" s="17">
        <v>2.0168439999999999</v>
      </c>
      <c r="J49" s="17">
        <v>0.30042999999999997</v>
      </c>
      <c r="K49" s="17">
        <v>0.20378599999999999</v>
      </c>
      <c r="L49" s="17">
        <v>1.401775</v>
      </c>
      <c r="M49" s="17">
        <v>0.21720200000000001</v>
      </c>
      <c r="N49" s="17">
        <v>8.2052E-2</v>
      </c>
      <c r="O49" s="17">
        <v>4.2495999999999999E-2</v>
      </c>
      <c r="P49" s="17">
        <v>0.21538599999999999</v>
      </c>
      <c r="Q49" s="17">
        <v>3.1009999999999999E-2</v>
      </c>
      <c r="R49" s="32"/>
      <c r="S49" s="17" t="s">
        <v>216</v>
      </c>
      <c r="T49" s="17">
        <v>9.8579053225086394E-2</v>
      </c>
      <c r="U49" s="17">
        <v>0.72706302281012103</v>
      </c>
      <c r="V49" s="17">
        <v>2.0168396521027101</v>
      </c>
      <c r="W49" s="17">
        <v>2.0168396521027101</v>
      </c>
      <c r="X49" s="17">
        <v>0.481633989814646</v>
      </c>
      <c r="Y49" s="17">
        <v>1.7604438947822099E-2</v>
      </c>
      <c r="Z49" s="17">
        <v>0.30042997615595501</v>
      </c>
      <c r="AA49" s="17">
        <v>0.203785219036205</v>
      </c>
      <c r="AB49" s="17">
        <v>4.8156096930615</v>
      </c>
      <c r="AC49" s="17">
        <v>143.59038652535</v>
      </c>
      <c r="AD49" s="17">
        <v>1.32822291111956</v>
      </c>
      <c r="AE49" s="17">
        <v>1.0327303178888501</v>
      </c>
      <c r="AF49" s="17">
        <v>0.20504651604358501</v>
      </c>
      <c r="AG49" s="17">
        <v>4.2495806737875903E-2</v>
      </c>
      <c r="AH49" s="17">
        <v>7.0669850334826902E-3</v>
      </c>
      <c r="AI49" s="17">
        <v>1.11472444980902E-2</v>
      </c>
      <c r="AJ49" s="17">
        <v>1.4017656063934001</v>
      </c>
      <c r="AK49" s="17">
        <v>1.4017656063934001</v>
      </c>
      <c r="AL49" s="17">
        <v>2.67267082557141</v>
      </c>
      <c r="AM49" s="17">
        <v>1.6567794626233898E-2</v>
      </c>
      <c r="AN49" s="17">
        <v>0.215385340084988</v>
      </c>
      <c r="AO49" s="17">
        <v>32307.422896101602</v>
      </c>
      <c r="AP49" s="17">
        <v>0</v>
      </c>
      <c r="AQ49" s="17">
        <v>0.14041116424984901</v>
      </c>
      <c r="AR49" s="17">
        <v>9.1411229202973995E-2</v>
      </c>
      <c r="AS49" s="17">
        <v>9.1250379525675499E-3</v>
      </c>
      <c r="AT49" s="17">
        <v>0.13808545677876</v>
      </c>
      <c r="AU49" s="17">
        <v>0.109885684877946</v>
      </c>
      <c r="AV49" s="17">
        <v>0</v>
      </c>
      <c r="AW49" s="17">
        <v>1.10692981276806</v>
      </c>
      <c r="AX49" s="17">
        <v>0</v>
      </c>
      <c r="AY49" s="17">
        <v>32.542987461212398</v>
      </c>
      <c r="AZ49" s="17">
        <v>0</v>
      </c>
      <c r="BA49" s="17">
        <v>25.7275811438681</v>
      </c>
      <c r="BB49" s="17">
        <v>5.7817165407276301</v>
      </c>
      <c r="BC49" s="17">
        <v>0.64241664489602401</v>
      </c>
      <c r="BD49" s="17">
        <v>6.4241331856236599</v>
      </c>
      <c r="BE49" s="17">
        <v>0</v>
      </c>
      <c r="BF49" s="17">
        <v>0.67185057700468997</v>
      </c>
      <c r="BG49" s="17">
        <v>9.6385239645166096E-4</v>
      </c>
      <c r="BH49" s="17">
        <v>4.3218119788135797E-3</v>
      </c>
      <c r="BI49" s="17">
        <v>11.7398500868069</v>
      </c>
      <c r="BJ49" s="17">
        <v>1.08745885348633E-2</v>
      </c>
      <c r="BK49" s="17">
        <v>1.2184022002127399</v>
      </c>
      <c r="BL49" s="17">
        <v>1.48129576657462</v>
      </c>
      <c r="BM49" s="17">
        <v>1.59517716893467E-3</v>
      </c>
      <c r="BN49" s="17">
        <v>0</v>
      </c>
      <c r="BO49" s="17">
        <v>0.94915083472499995</v>
      </c>
      <c r="BP49" s="17">
        <v>25.807723461366699</v>
      </c>
      <c r="BQ49" s="17">
        <v>14.1487575393111</v>
      </c>
      <c r="BR49" s="17">
        <v>11.658965922055501</v>
      </c>
      <c r="BS49" s="17">
        <v>1.1533530647001401E-2</v>
      </c>
      <c r="BT49" s="5">
        <v>5.5044671153072398E-5</v>
      </c>
      <c r="BU49" s="17">
        <v>0.53098490385092301</v>
      </c>
      <c r="BV49" s="17">
        <v>8.75644151964593E-2</v>
      </c>
      <c r="BW49" s="17">
        <v>3.8406935740780499</v>
      </c>
      <c r="BX49" s="17">
        <v>0.24123782910872599</v>
      </c>
      <c r="BY49" s="17">
        <v>4.8834941053919501E-2</v>
      </c>
      <c r="BZ49" s="17">
        <v>5.4867051373203903</v>
      </c>
      <c r="CA49" s="17">
        <v>0.32396047014004797</v>
      </c>
      <c r="CB49" s="17">
        <v>9.2160562619531799E-3</v>
      </c>
      <c r="CC49" s="17">
        <v>0.22613493388889799</v>
      </c>
      <c r="CD49" s="17">
        <v>1.5679403870213899E-4</v>
      </c>
      <c r="CE49" s="17">
        <v>3.1424945694648798</v>
      </c>
      <c r="CF49" s="17">
        <v>3.6651195113622901</v>
      </c>
      <c r="CG49" s="17">
        <v>3.10100042328742E-2</v>
      </c>
      <c r="CH49" s="17">
        <v>0</v>
      </c>
      <c r="CI49" s="17">
        <v>3.35903755970391E-3</v>
      </c>
      <c r="CJ49" s="17">
        <v>0.33134252190721802</v>
      </c>
      <c r="CK49" s="17">
        <v>0.217203436353643</v>
      </c>
      <c r="CL49" s="17">
        <v>6.1556693768084703E-2</v>
      </c>
      <c r="CM49" s="17">
        <v>23.960606160816099</v>
      </c>
      <c r="CN49" s="17">
        <v>8.2051477787882299E-2</v>
      </c>
      <c r="CO49" s="17">
        <v>0.15607503091320901</v>
      </c>
      <c r="CQ49" s="26">
        <f t="shared" si="17"/>
        <v>1.0737450034107074</v>
      </c>
      <c r="CR49" s="40">
        <f t="shared" si="18"/>
        <v>-2.8883993579396116E-7</v>
      </c>
      <c r="CS49" s="40">
        <f t="shared" si="19"/>
        <v>-1.0874192856177123E-7</v>
      </c>
      <c r="CT49" s="40">
        <f t="shared" si="20"/>
        <v>-2.4617075880428036E-6</v>
      </c>
      <c r="CU49" s="40">
        <f t="shared" si="21"/>
        <v>-2.1461141736070873E-7</v>
      </c>
      <c r="CV49" s="40">
        <f t="shared" si="22"/>
        <v>-2.4459307072133465E-7</v>
      </c>
      <c r="CW49" s="40">
        <f t="shared" si="23"/>
        <v>-6.5013325696553873E-6</v>
      </c>
      <c r="CX49" s="40">
        <f t="shared" si="24"/>
        <v>-3.271695750837618E-7</v>
      </c>
      <c r="CY49" s="40">
        <f t="shared" si="25"/>
        <v>-2.1557925599392672E-6</v>
      </c>
      <c r="CZ49" s="40">
        <f t="shared" si="26"/>
        <v>-7.9366391374686017E-8</v>
      </c>
      <c r="DA49" s="40">
        <f t="shared" si="27"/>
        <v>-3.8322740276272089E-6</v>
      </c>
      <c r="DB49" s="40">
        <f t="shared" si="28"/>
        <v>-6.7012228067311972E-6</v>
      </c>
      <c r="DC49" s="40">
        <f t="shared" si="29"/>
        <v>6.612985345426485E-6</v>
      </c>
      <c r="DD49" s="40">
        <f t="shared" si="30"/>
        <v>-6.3644044959440846E-6</v>
      </c>
      <c r="DE49" s="40">
        <f t="shared" si="31"/>
        <v>-4.5477721219823286E-6</v>
      </c>
      <c r="DF49" s="40">
        <f t="shared" si="32"/>
        <v>-3.0638714308116747E-6</v>
      </c>
      <c r="DG49" s="40">
        <f t="shared" si="33"/>
        <v>1.3650029669316118E-7</v>
      </c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x14ac:dyDescent="0.3">
      <c r="A50" s="17" t="s">
        <v>217</v>
      </c>
      <c r="B50" s="15">
        <v>1426.80395</v>
      </c>
      <c r="C50" s="15">
        <v>119.14630200000001</v>
      </c>
      <c r="D50" s="15">
        <v>36.117046000000002</v>
      </c>
      <c r="E50" s="15">
        <v>244.144204</v>
      </c>
      <c r="F50" s="15">
        <v>178.115926</v>
      </c>
      <c r="G50" s="15">
        <v>6.8528719999999996</v>
      </c>
      <c r="H50" s="15">
        <v>154.93284600000001</v>
      </c>
      <c r="I50" s="17">
        <v>12.622978</v>
      </c>
      <c r="J50" s="17">
        <v>1.9229039999999999</v>
      </c>
      <c r="K50" s="17">
        <v>1.3068660000000001</v>
      </c>
      <c r="L50" s="17">
        <v>9.1141959999999997</v>
      </c>
      <c r="M50" s="17">
        <v>1.3589519999999999</v>
      </c>
      <c r="N50" s="17">
        <v>0.52108600000000005</v>
      </c>
      <c r="O50" s="17">
        <v>0.24671399999999999</v>
      </c>
      <c r="P50" s="17">
        <v>1.5121720000000001</v>
      </c>
      <c r="Q50" s="17">
        <v>0.200546</v>
      </c>
      <c r="R50" s="32"/>
      <c r="S50" s="17" t="s">
        <v>217</v>
      </c>
      <c r="T50" s="17">
        <v>0.39430032586517599</v>
      </c>
      <c r="U50" s="17">
        <v>4.7446410116580404</v>
      </c>
      <c r="V50" s="17">
        <v>12.610764009385701</v>
      </c>
      <c r="W50" s="17">
        <v>12.610764009385701</v>
      </c>
      <c r="X50" s="17">
        <v>3.1847057514178401</v>
      </c>
      <c r="Y50" s="17">
        <v>7.4236844494540793E-2</v>
      </c>
      <c r="Z50" s="17">
        <v>1.92107712406889</v>
      </c>
      <c r="AA50" s="17">
        <v>1.3055629176014101</v>
      </c>
      <c r="AB50" s="17">
        <v>31.571126375061301</v>
      </c>
      <c r="AC50" s="17">
        <v>1425.3344343215499</v>
      </c>
      <c r="AD50" s="17">
        <v>8.6296135573438697</v>
      </c>
      <c r="AE50" s="17">
        <v>6.5637071659815698</v>
      </c>
      <c r="AF50" s="17">
        <v>1.3476088238571999</v>
      </c>
      <c r="AG50" s="17">
        <v>0.24649838696903001</v>
      </c>
      <c r="AH50" s="17">
        <v>2.82675338803E-2</v>
      </c>
      <c r="AI50" s="17">
        <v>4.4587963315089997E-2</v>
      </c>
      <c r="AJ50" s="17">
        <v>9.1059126694488999</v>
      </c>
      <c r="AK50" s="17">
        <v>9.1059126694488999</v>
      </c>
      <c r="AL50" s="17">
        <v>17.483281138233099</v>
      </c>
      <c r="AM50" s="17">
        <v>6.6270913721016095E-2</v>
      </c>
      <c r="AN50" s="17">
        <v>1.51077784581424</v>
      </c>
      <c r="AO50" s="17">
        <v>289110.03288634599</v>
      </c>
      <c r="AP50" s="17">
        <v>0</v>
      </c>
      <c r="AQ50" s="17">
        <v>0.80875210491465399</v>
      </c>
      <c r="AR50" s="17">
        <v>0.58282938081559998</v>
      </c>
      <c r="AS50" s="17">
        <v>3.65001518102702E-2</v>
      </c>
      <c r="AT50" s="17">
        <v>0.78124073811014305</v>
      </c>
      <c r="AU50" s="17">
        <v>0.73243493356481804</v>
      </c>
      <c r="AV50" s="17">
        <v>0</v>
      </c>
      <c r="AW50" s="17">
        <v>6.7674548901833704</v>
      </c>
      <c r="AX50" s="17">
        <v>0</v>
      </c>
      <c r="AY50" s="17">
        <v>119.04525088046999</v>
      </c>
      <c r="AZ50" s="17">
        <v>0</v>
      </c>
      <c r="BA50" s="17">
        <v>166.123973610674</v>
      </c>
      <c r="BB50" s="17">
        <v>32.474118796055897</v>
      </c>
      <c r="BC50" s="17">
        <v>3.6082455067048</v>
      </c>
      <c r="BD50" s="17">
        <v>36.082364302760702</v>
      </c>
      <c r="BE50" s="17">
        <v>0</v>
      </c>
      <c r="BF50" s="17">
        <v>4.2386376685571303</v>
      </c>
      <c r="BG50" s="17">
        <v>3.8553723504026098E-3</v>
      </c>
      <c r="BH50" s="17">
        <v>5.3687957803535101E-2</v>
      </c>
      <c r="BI50" s="17">
        <v>77.366134547859602</v>
      </c>
      <c r="BJ50" s="17">
        <v>8.3537386641093003E-2</v>
      </c>
      <c r="BK50" s="17">
        <v>15.856706515209099</v>
      </c>
      <c r="BL50" s="17">
        <v>19.1505391954232</v>
      </c>
      <c r="BM50" s="17">
        <v>1.8514059315354599E-2</v>
      </c>
      <c r="BN50" s="17">
        <v>0</v>
      </c>
      <c r="BO50" s="17">
        <v>12.3384869128127</v>
      </c>
      <c r="BP50" s="17">
        <v>243.88895106643</v>
      </c>
      <c r="BQ50" s="17">
        <v>177.92851366942699</v>
      </c>
      <c r="BR50" s="17">
        <v>65.960437397002806</v>
      </c>
      <c r="BS50" s="17">
        <v>0.14392827758395399</v>
      </c>
      <c r="BT50" s="17">
        <v>2.2018000738548301E-4</v>
      </c>
      <c r="BU50" s="17">
        <v>5.0284252936280902</v>
      </c>
      <c r="BV50" s="17">
        <v>1.1449921901266</v>
      </c>
      <c r="BW50" s="17">
        <v>48.333932108665799</v>
      </c>
      <c r="BX50" s="17">
        <v>3.1489481748485701</v>
      </c>
      <c r="BY50" s="17">
        <v>0.62000425822737304</v>
      </c>
      <c r="BZ50" s="17">
        <v>69.048485479808406</v>
      </c>
      <c r="CA50" s="17">
        <v>2.0344015476869601</v>
      </c>
      <c r="CB50" s="17">
        <v>5.5064577677099998E-2</v>
      </c>
      <c r="CC50" s="17">
        <v>2.9012005930433098</v>
      </c>
      <c r="CD50" s="17">
        <v>1.84050860629309E-3</v>
      </c>
      <c r="CE50" s="17">
        <v>6.84641753997255</v>
      </c>
      <c r="CF50" s="17">
        <v>24.210036399282298</v>
      </c>
      <c r="CG50" s="17">
        <v>0.20034141698771399</v>
      </c>
      <c r="CH50" s="17">
        <v>0</v>
      </c>
      <c r="CI50" s="17">
        <v>1.34361502388156E-2</v>
      </c>
      <c r="CJ50" s="17">
        <v>2.0868868362558901</v>
      </c>
      <c r="CK50" s="17">
        <v>1.3575766423330999</v>
      </c>
      <c r="CL50" s="17">
        <v>0.37492966271929001</v>
      </c>
      <c r="CM50" s="17">
        <v>154.783793493058</v>
      </c>
      <c r="CN50" s="17">
        <v>0.52055409198123803</v>
      </c>
      <c r="CO50" s="17">
        <v>0.96926755601558601</v>
      </c>
      <c r="CQ50" s="26">
        <f t="shared" si="17"/>
        <v>1.0732646478142081</v>
      </c>
      <c r="CR50" s="40">
        <f t="shared" si="18"/>
        <v>-1.0299352468501925E-3</v>
      </c>
      <c r="CS50" s="40">
        <f t="shared" si="19"/>
        <v>-8.4812636090050495E-4</v>
      </c>
      <c r="CT50" s="40">
        <f t="shared" si="20"/>
        <v>-9.6025841203347675E-4</v>
      </c>
      <c r="CU50" s="40">
        <f t="shared" si="21"/>
        <v>-1.0455006892975669E-3</v>
      </c>
      <c r="CV50" s="40">
        <f t="shared" si="22"/>
        <v>-1.0521930002655173E-3</v>
      </c>
      <c r="CW50" s="40">
        <f t="shared" si="23"/>
        <v>-9.4186204374598699E-4</v>
      </c>
      <c r="CX50" s="40">
        <f t="shared" si="24"/>
        <v>-9.620458849765981E-4</v>
      </c>
      <c r="CY50" s="40">
        <f t="shared" si="25"/>
        <v>-9.675997703789917E-4</v>
      </c>
      <c r="CZ50" s="40">
        <f t="shared" si="26"/>
        <v>-9.5006091365454153E-4</v>
      </c>
      <c r="DA50" s="40">
        <f t="shared" si="27"/>
        <v>-9.9710482833741576E-4</v>
      </c>
      <c r="DB50" s="40">
        <f t="shared" si="28"/>
        <v>-9.0883831674235069E-4</v>
      </c>
      <c r="DC50" s="40">
        <f t="shared" si="29"/>
        <v>-1.0120722931347107E-3</v>
      </c>
      <c r="DD50" s="40">
        <f t="shared" si="30"/>
        <v>-1.0207682009534267E-3</v>
      </c>
      <c r="DE50" s="40">
        <f t="shared" si="31"/>
        <v>-8.7393918046799115E-4</v>
      </c>
      <c r="DF50" s="40">
        <f t="shared" si="32"/>
        <v>-9.2195476821423409E-4</v>
      </c>
      <c r="DG50" s="40">
        <f t="shared" si="33"/>
        <v>-1.0201301062400332E-3</v>
      </c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x14ac:dyDescent="0.3">
      <c r="A51" s="17" t="s">
        <v>218</v>
      </c>
      <c r="B51" s="15">
        <v>3052.2605199999998</v>
      </c>
      <c r="C51" s="15">
        <v>269.75067200000001</v>
      </c>
      <c r="D51" s="15">
        <v>87.558654000000004</v>
      </c>
      <c r="E51" s="15">
        <v>545.64252499999998</v>
      </c>
      <c r="F51" s="15">
        <v>380.36440499999998</v>
      </c>
      <c r="G51" s="15">
        <v>24.572963999999999</v>
      </c>
      <c r="H51" s="15">
        <v>383.59699699999999</v>
      </c>
      <c r="I51" s="17">
        <v>33.433072000000003</v>
      </c>
      <c r="J51" s="17">
        <v>4.9190870000000002</v>
      </c>
      <c r="K51" s="17">
        <v>3.1655319999999998</v>
      </c>
      <c r="L51" s="17">
        <v>23.663898</v>
      </c>
      <c r="M51" s="17">
        <v>3.4493390000000002</v>
      </c>
      <c r="N51" s="17">
        <v>1.2541929999999999</v>
      </c>
      <c r="O51" s="17">
        <v>0.84656500000000001</v>
      </c>
      <c r="P51" s="17">
        <v>3.1901540000000002</v>
      </c>
      <c r="Q51" s="17">
        <v>0.45782499999999998</v>
      </c>
      <c r="R51" s="32"/>
      <c r="S51" s="15" t="s">
        <v>218</v>
      </c>
      <c r="T51" s="15">
        <v>3.5488174518317601</v>
      </c>
      <c r="U51" s="15">
        <v>11.1001752417191</v>
      </c>
      <c r="V51" s="15">
        <v>33.433061050526597</v>
      </c>
      <c r="W51" s="15">
        <v>33.433061050526597</v>
      </c>
      <c r="X51" s="15">
        <v>7.3112217749962696</v>
      </c>
      <c r="Y51" s="15">
        <v>0.59469787707495103</v>
      </c>
      <c r="Z51" s="15">
        <v>4.9190987525432996</v>
      </c>
      <c r="AA51" s="15">
        <v>3.1655338651701599</v>
      </c>
      <c r="AB51" s="15">
        <v>73.787613854065</v>
      </c>
      <c r="AC51" s="15">
        <v>3052.2600536825398</v>
      </c>
      <c r="AD51" s="15">
        <v>20.487790677259799</v>
      </c>
      <c r="AE51" s="15">
        <v>15.589871216554499</v>
      </c>
      <c r="AF51" s="15">
        <v>3.2789084341606101</v>
      </c>
      <c r="AG51" s="15">
        <v>0.84656365497500496</v>
      </c>
      <c r="AH51" s="15">
        <v>0.254414101853976</v>
      </c>
      <c r="AI51" s="15">
        <v>0.40130029459261302</v>
      </c>
      <c r="AJ51" s="15">
        <v>23.663915958817601</v>
      </c>
      <c r="AK51" s="15">
        <v>23.663915958817601</v>
      </c>
      <c r="AL51" s="15">
        <v>39.467910270914899</v>
      </c>
      <c r="AM51" s="15">
        <v>0.59644365155949397</v>
      </c>
      <c r="AN51" s="15">
        <v>3.19015709313976</v>
      </c>
      <c r="AO51" s="15">
        <v>677266.95673319104</v>
      </c>
      <c r="AP51" s="15">
        <v>0</v>
      </c>
      <c r="AQ51" s="15">
        <v>2.8050803617597202</v>
      </c>
      <c r="AR51" s="15">
        <v>1.4098152029342399</v>
      </c>
      <c r="AS51" s="15">
        <v>0.32850337510651001</v>
      </c>
      <c r="AT51" s="15">
        <v>2.8878820878573701</v>
      </c>
      <c r="AU51" s="15">
        <v>1.7265940850432899</v>
      </c>
      <c r="AV51" s="15">
        <v>0</v>
      </c>
      <c r="AW51" s="15">
        <v>16.316450967907201</v>
      </c>
      <c r="AX51" s="15">
        <v>0</v>
      </c>
      <c r="AY51" s="15">
        <v>269.75059221658199</v>
      </c>
      <c r="AZ51" s="15">
        <v>0</v>
      </c>
      <c r="BA51" s="15">
        <v>410.51749400618303</v>
      </c>
      <c r="BB51" s="15">
        <v>78.802740786057896</v>
      </c>
      <c r="BC51" s="15">
        <v>8.7558773105816297</v>
      </c>
      <c r="BD51" s="15">
        <v>87.558618096639606</v>
      </c>
      <c r="BE51" s="15">
        <v>0</v>
      </c>
      <c r="BF51" s="15">
        <v>10.6024508289929</v>
      </c>
      <c r="BG51" s="15">
        <v>3.4698137050050398E-2</v>
      </c>
      <c r="BH51" s="15">
        <v>0.116888611473955</v>
      </c>
      <c r="BI51" s="15">
        <v>186.49661356834599</v>
      </c>
      <c r="BJ51" s="15">
        <v>0.34891439232350602</v>
      </c>
      <c r="BK51" s="15">
        <v>32.186205349515198</v>
      </c>
      <c r="BL51" s="15">
        <v>39.266651454774902</v>
      </c>
      <c r="BM51" s="15">
        <v>4.4527503541173998E-2</v>
      </c>
      <c r="BN51" s="15">
        <v>0</v>
      </c>
      <c r="BO51" s="15">
        <v>25.088471370227602</v>
      </c>
      <c r="BP51" s="15">
        <v>545.642364501727</v>
      </c>
      <c r="BQ51" s="15">
        <v>380.36427337367701</v>
      </c>
      <c r="BR51" s="15">
        <v>165.27809112804999</v>
      </c>
      <c r="BS51" s="15">
        <v>0.31124026080678102</v>
      </c>
      <c r="BT51" s="15">
        <v>1.9816244757133298E-3</v>
      </c>
      <c r="BU51" s="15">
        <v>16.027681068359801</v>
      </c>
      <c r="BV51" s="15">
        <v>2.30741046203365</v>
      </c>
      <c r="BW51" s="15">
        <v>103.212952264422</v>
      </c>
      <c r="BX51" s="15">
        <v>6.3627260591830703</v>
      </c>
      <c r="BY51" s="15">
        <v>1.30658075254771</v>
      </c>
      <c r="BZ51" s="5">
        <v>147.44706074284699</v>
      </c>
      <c r="CA51" s="17">
        <v>4.9080079471155198</v>
      </c>
      <c r="CB51" s="17">
        <v>0.312431108318589</v>
      </c>
      <c r="CC51" s="17">
        <v>6.0181956822478302</v>
      </c>
      <c r="CD51" s="5">
        <v>4.3546665784817799E-3</v>
      </c>
      <c r="CE51" s="5">
        <v>24.572927779890499</v>
      </c>
      <c r="CF51" s="5">
        <v>58.343766889240797</v>
      </c>
      <c r="CG51" s="5">
        <v>0.45782409427514797</v>
      </c>
      <c r="CH51" s="5">
        <v>0</v>
      </c>
      <c r="CI51" s="5">
        <v>0.120923039496905</v>
      </c>
      <c r="CJ51" s="17">
        <v>5.3047566966859003</v>
      </c>
      <c r="CK51" s="17">
        <v>3.44934192821442</v>
      </c>
      <c r="CL51" s="5">
        <v>1.07732049242877</v>
      </c>
      <c r="CM51" s="5">
        <v>383.59689776616602</v>
      </c>
      <c r="CN51" s="5">
        <v>1.25419262093564</v>
      </c>
      <c r="CO51" s="5">
        <v>2.6143963983785001</v>
      </c>
      <c r="CQ51" s="26">
        <f t="shared" si="17"/>
        <v>1.0701793898667744</v>
      </c>
      <c r="CR51" s="40">
        <f t="shared" si="18"/>
        <v>-1.5277773864318766E-7</v>
      </c>
      <c r="CS51" s="40">
        <f t="shared" si="19"/>
        <v>-2.9576726324588051E-7</v>
      </c>
      <c r="CT51" s="40">
        <f t="shared" si="20"/>
        <v>-4.1004924994041846E-7</v>
      </c>
      <c r="CU51" s="40">
        <f t="shared" si="21"/>
        <v>-2.9414546268351898E-7</v>
      </c>
      <c r="CV51" s="40">
        <f t="shared" si="22"/>
        <v>-3.4605320907527889E-7</v>
      </c>
      <c r="CW51" s="40">
        <f t="shared" si="23"/>
        <v>-1.4739821170985682E-6</v>
      </c>
      <c r="CX51" s="40">
        <f t="shared" si="24"/>
        <v>-2.5869293748476056E-7</v>
      </c>
      <c r="CY51" s="40">
        <f t="shared" si="25"/>
        <v>-3.2750425704779571E-7</v>
      </c>
      <c r="CZ51" s="40">
        <f t="shared" si="26"/>
        <v>2.3891716693437175E-6</v>
      </c>
      <c r="DA51" s="40">
        <f t="shared" si="27"/>
        <v>5.8921222723321633E-7</v>
      </c>
      <c r="DB51" s="40">
        <f t="shared" si="28"/>
        <v>7.589120609388623E-7</v>
      </c>
      <c r="DC51" s="40">
        <f t="shared" si="29"/>
        <v>8.4892045108595553E-7</v>
      </c>
      <c r="DD51" s="40">
        <f t="shared" si="30"/>
        <v>-3.0223766190777137E-7</v>
      </c>
      <c r="DE51" s="40">
        <f t="shared" si="31"/>
        <v>-1.5888029803352569E-6</v>
      </c>
      <c r="DF51" s="40">
        <f t="shared" si="32"/>
        <v>9.6958948059557741E-7</v>
      </c>
      <c r="DG51" s="40">
        <f t="shared" si="33"/>
        <v>-1.9783210877676826E-6</v>
      </c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x14ac:dyDescent="0.3">
      <c r="R52" s="32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</row>
    <row r="53" spans="1:122" x14ac:dyDescent="0.3">
      <c r="A53" s="32"/>
      <c r="R53" s="32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5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</row>
    <row r="54" spans="1:122" x14ac:dyDescent="0.3">
      <c r="A54" s="17" t="s">
        <v>333</v>
      </c>
      <c r="R54" s="32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</row>
    <row r="55" spans="1:122" x14ac:dyDescent="0.3">
      <c r="R55" s="32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</row>
    <row r="56" spans="1:122" x14ac:dyDescent="0.3">
      <c r="A56" s="17" t="s">
        <v>335</v>
      </c>
      <c r="R56" s="32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</row>
    <row r="57" spans="1:122" x14ac:dyDescent="0.3">
      <c r="A57" s="32"/>
      <c r="R57" s="32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</row>
    <row r="58" spans="1:122" x14ac:dyDescent="0.3">
      <c r="A58" s="32"/>
      <c r="R58" s="32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</row>
    <row r="59" spans="1:122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</row>
    <row r="60" spans="1:122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22" x14ac:dyDescent="0.3">
      <c r="A61" s="1" t="s">
        <v>342</v>
      </c>
      <c r="B61" s="1">
        <f>SUM(B3:B58)</f>
        <v>773523.45255400008</v>
      </c>
      <c r="C61" s="1">
        <f t="shared" ref="C61:Q61" si="34">SUM(C3:C58)</f>
        <v>172491.53461100004</v>
      </c>
      <c r="D61" s="1">
        <f t="shared" si="34"/>
        <v>33829.712194000007</v>
      </c>
      <c r="E61" s="1">
        <f t="shared" si="34"/>
        <v>114547.36915700002</v>
      </c>
      <c r="F61" s="1">
        <f t="shared" si="34"/>
        <v>74469.066640000005</v>
      </c>
      <c r="G61" s="1">
        <f t="shared" si="34"/>
        <v>13729.113709000005</v>
      </c>
      <c r="H61" s="1">
        <f t="shared" si="34"/>
        <v>125668.334624</v>
      </c>
      <c r="I61" s="1">
        <f t="shared" si="34"/>
        <v>10284.424723999997</v>
      </c>
      <c r="J61" s="1">
        <f t="shared" si="34"/>
        <v>2064.5142949999995</v>
      </c>
      <c r="K61" s="1">
        <f t="shared" si="34"/>
        <v>841.44363599999986</v>
      </c>
      <c r="L61" s="1">
        <f t="shared" si="34"/>
        <v>8481.4350520000025</v>
      </c>
      <c r="M61" s="1">
        <f t="shared" si="34"/>
        <v>1549.829434</v>
      </c>
      <c r="N61" s="1">
        <f t="shared" si="34"/>
        <v>322.06968500000005</v>
      </c>
      <c r="O61" s="1">
        <f t="shared" si="34"/>
        <v>1265.4989370000001</v>
      </c>
      <c r="P61" s="1">
        <f t="shared" si="34"/>
        <v>954.90003800000011</v>
      </c>
      <c r="Q61" s="1">
        <f t="shared" si="34"/>
        <v>108.906299</v>
      </c>
      <c r="R61" s="1"/>
      <c r="T61" s="39">
        <f>SUM(T3:T58)</f>
        <v>2075.5463594985781</v>
      </c>
      <c r="U61" s="39">
        <f t="shared" ref="U61:CC61" si="35">SUM(U3:U58)</f>
        <v>2888.649097581334</v>
      </c>
      <c r="V61" s="39">
        <f t="shared" si="35"/>
        <v>10282.995558686927</v>
      </c>
      <c r="W61" s="39">
        <f t="shared" si="35"/>
        <v>10282.995558686927</v>
      </c>
      <c r="X61" s="39">
        <f t="shared" si="35"/>
        <v>1946.4215670358587</v>
      </c>
      <c r="Y61" s="39">
        <f t="shared" si="35"/>
        <v>340.55970231548633</v>
      </c>
      <c r="Z61" s="39">
        <f t="shared" si="35"/>
        <v>2064.2514248635312</v>
      </c>
      <c r="AA61" s="39">
        <f t="shared" si="35"/>
        <v>841.32899507797288</v>
      </c>
      <c r="AB61" s="39">
        <f t="shared" si="35"/>
        <v>24246.757196956903</v>
      </c>
      <c r="AC61" s="39">
        <f t="shared" si="35"/>
        <v>773419.70669708925</v>
      </c>
      <c r="AD61" s="39">
        <f t="shared" si="35"/>
        <v>9324.5255382915147</v>
      </c>
      <c r="AE61" s="39">
        <f t="shared" si="35"/>
        <v>5713.0853206060192</v>
      </c>
      <c r="AF61" s="39">
        <f t="shared" si="35"/>
        <v>1511.1644372270139</v>
      </c>
      <c r="AG61" s="39">
        <f t="shared" si="35"/>
        <v>1265.3735970054333</v>
      </c>
      <c r="AH61" s="39">
        <f t="shared" si="35"/>
        <v>150.09392507906963</v>
      </c>
      <c r="AI61" s="39">
        <f t="shared" si="35"/>
        <v>225.45337135661384</v>
      </c>
      <c r="AJ61" s="39">
        <f t="shared" si="35"/>
        <v>8480.1759613253271</v>
      </c>
      <c r="AK61" s="39">
        <f t="shared" si="35"/>
        <v>8480.1759613253271</v>
      </c>
      <c r="AL61" s="39"/>
      <c r="AM61" s="39"/>
      <c r="AN61" s="39">
        <f t="shared" si="35"/>
        <v>954.74947223916479</v>
      </c>
      <c r="AO61" s="39">
        <f t="shared" si="35"/>
        <v>184121880.78124332</v>
      </c>
      <c r="AP61" s="39">
        <f t="shared" si="35"/>
        <v>0</v>
      </c>
      <c r="AQ61" s="39">
        <f t="shared" si="35"/>
        <v>1368.665183835536</v>
      </c>
      <c r="AR61" s="39">
        <f t="shared" si="35"/>
        <v>751.59958578188184</v>
      </c>
      <c r="AS61" s="39"/>
      <c r="AT61" s="39">
        <f t="shared" si="35"/>
        <v>1188.1658233094238</v>
      </c>
      <c r="AU61" s="39">
        <f t="shared" si="35"/>
        <v>497.38214034825677</v>
      </c>
      <c r="AV61" s="39">
        <f t="shared" si="35"/>
        <v>0</v>
      </c>
      <c r="AW61" s="39"/>
      <c r="AX61" s="39">
        <f t="shared" si="35"/>
        <v>0</v>
      </c>
      <c r="AY61" s="39">
        <f t="shared" si="35"/>
        <v>172473.99876092505</v>
      </c>
      <c r="AZ61" s="39">
        <f t="shared" si="35"/>
        <v>0</v>
      </c>
      <c r="BA61" s="39">
        <f t="shared" si="35"/>
        <v>134383.76519144358</v>
      </c>
      <c r="BB61" s="39">
        <f t="shared" si="35"/>
        <v>30443.123888556289</v>
      </c>
      <c r="BC61" s="39">
        <f t="shared" si="35"/>
        <v>3382.5700574766929</v>
      </c>
      <c r="BD61" s="39">
        <f t="shared" si="35"/>
        <v>33825.693946033003</v>
      </c>
      <c r="BE61" s="39">
        <f t="shared" si="35"/>
        <v>1.9888623186730275E-2</v>
      </c>
      <c r="BF61" s="39">
        <f t="shared" si="35"/>
        <v>3323.6218043944659</v>
      </c>
      <c r="BG61" s="39"/>
      <c r="BH61" s="39">
        <f t="shared" si="35"/>
        <v>23.256253327711487</v>
      </c>
      <c r="BI61" s="39">
        <f t="shared" si="35"/>
        <v>58981.264038101413</v>
      </c>
      <c r="BJ61" s="39">
        <f t="shared" si="35"/>
        <v>156.07050001796739</v>
      </c>
      <c r="BK61" s="39">
        <f t="shared" si="35"/>
        <v>5712.6159064578824</v>
      </c>
      <c r="BL61" s="39">
        <f t="shared" si="35"/>
        <v>7245.2269476457313</v>
      </c>
      <c r="BM61" s="39">
        <f t="shared" si="35"/>
        <v>11.047609146094777</v>
      </c>
      <c r="BN61" s="39">
        <f t="shared" si="35"/>
        <v>0</v>
      </c>
      <c r="BO61" s="39">
        <f t="shared" si="35"/>
        <v>4504.5324153287283</v>
      </c>
      <c r="BP61" s="39">
        <f t="shared" si="35"/>
        <v>114528.99668154147</v>
      </c>
      <c r="BQ61" s="39">
        <f t="shared" si="35"/>
        <v>74457.499841095589</v>
      </c>
      <c r="BR61" s="39">
        <f t="shared" si="35"/>
        <v>40071.496840445878</v>
      </c>
      <c r="BS61" s="39">
        <f t="shared" si="35"/>
        <v>64.894836729663638</v>
      </c>
      <c r="BT61" s="39">
        <f t="shared" si="35"/>
        <v>1.1735612322734585</v>
      </c>
      <c r="BU61" s="39">
        <f t="shared" si="35"/>
        <v>5917.0133873465575</v>
      </c>
      <c r="BV61" s="39">
        <f t="shared" si="35"/>
        <v>366.94682752250009</v>
      </c>
      <c r="BW61" s="39">
        <f t="shared" si="35"/>
        <v>19708.27911108534</v>
      </c>
      <c r="BX61" s="39">
        <f t="shared" si="35"/>
        <v>1063.0244177758657</v>
      </c>
      <c r="BY61" s="39">
        <f t="shared" si="35"/>
        <v>241.57004498641336</v>
      </c>
      <c r="BZ61" s="39">
        <f t="shared" si="35"/>
        <v>28154.687136030654</v>
      </c>
      <c r="CA61" s="39">
        <f t="shared" si="35"/>
        <v>2647.525813056423</v>
      </c>
      <c r="CB61" s="39">
        <f t="shared" si="35"/>
        <v>162.04470668959428</v>
      </c>
      <c r="CC61" s="39">
        <f t="shared" si="35"/>
        <v>1124.0695100778767</v>
      </c>
      <c r="CD61" s="39">
        <f t="shared" ref="CD61:CL61" si="36">SUM(CD3:CD58)</f>
        <v>1.0466696947149685</v>
      </c>
      <c r="CE61" s="39">
        <f t="shared" si="36"/>
        <v>13727.639742614767</v>
      </c>
      <c r="CF61" s="39">
        <f t="shared" si="36"/>
        <v>17217.435313499536</v>
      </c>
      <c r="CG61" s="39">
        <f t="shared" si="36"/>
        <v>108.89264001604401</v>
      </c>
      <c r="CH61" s="39">
        <f t="shared" si="36"/>
        <v>0</v>
      </c>
      <c r="CI61" s="39">
        <f t="shared" si="36"/>
        <v>71.370230001510279</v>
      </c>
      <c r="CJ61" s="39">
        <f t="shared" si="36"/>
        <v>2919.971013352475</v>
      </c>
      <c r="CK61" s="39">
        <f t="shared" si="36"/>
        <v>1549.6578906748016</v>
      </c>
      <c r="CL61" s="39">
        <f t="shared" si="36"/>
        <v>353.93323314919178</v>
      </c>
      <c r="CM61" s="39">
        <f t="shared" ref="CM61:CO61" si="37">SUM(CM3:CM58)</f>
        <v>125651.0586513223</v>
      </c>
      <c r="CN61" s="39">
        <f t="shared" si="37"/>
        <v>322.02904158717212</v>
      </c>
      <c r="CO61" s="39">
        <f t="shared" si="37"/>
        <v>799.6662728372778</v>
      </c>
    </row>
    <row r="62" spans="1:122" x14ac:dyDescent="0.3">
      <c r="A62" s="32" t="s">
        <v>220</v>
      </c>
      <c r="B62" s="15">
        <f>SUM(B3:B53)</f>
        <v>773523.45255400008</v>
      </c>
      <c r="C62" s="15">
        <f t="shared" ref="C62:Q62" si="38">SUM(C3:C53)</f>
        <v>172491.53461100004</v>
      </c>
      <c r="D62" s="15">
        <f t="shared" si="38"/>
        <v>33829.712194000007</v>
      </c>
      <c r="E62" s="15">
        <f t="shared" si="38"/>
        <v>114547.36915700002</v>
      </c>
      <c r="F62" s="15">
        <f t="shared" si="38"/>
        <v>74469.066640000005</v>
      </c>
      <c r="G62" s="15">
        <f t="shared" si="38"/>
        <v>13729.113709000005</v>
      </c>
      <c r="H62" s="15">
        <f t="shared" si="38"/>
        <v>125668.334624</v>
      </c>
      <c r="I62" s="15">
        <f t="shared" si="38"/>
        <v>10284.424723999997</v>
      </c>
      <c r="J62" s="15">
        <f t="shared" si="38"/>
        <v>2064.5142949999995</v>
      </c>
      <c r="K62" s="15">
        <f t="shared" si="38"/>
        <v>841.44363599999986</v>
      </c>
      <c r="L62" s="15">
        <f t="shared" si="38"/>
        <v>8481.4350520000025</v>
      </c>
      <c r="M62" s="15">
        <f t="shared" si="38"/>
        <v>1549.829434</v>
      </c>
      <c r="N62" s="15">
        <f t="shared" si="38"/>
        <v>322.06968500000005</v>
      </c>
      <c r="O62" s="15">
        <f t="shared" si="38"/>
        <v>1265.4989370000001</v>
      </c>
      <c r="P62" s="15">
        <f t="shared" si="38"/>
        <v>954.90003800000011</v>
      </c>
      <c r="Q62" s="15">
        <f t="shared" si="38"/>
        <v>108.906299</v>
      </c>
      <c r="R62" s="15"/>
    </row>
    <row r="63" spans="1:122" x14ac:dyDescent="0.3">
      <c r="A63" s="17" t="s">
        <v>221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Y65"/>
  <sheetViews>
    <sheetView zoomScale="85" zoomScaleNormal="85" workbookViewId="0">
      <pane xSplit="1" ySplit="2" topLeftCell="BA3" activePane="bottomRight" state="frozen"/>
      <selection pane="topRight" activeCell="AY55" sqref="AY55"/>
      <selection pane="bottomLeft" activeCell="AY55" sqref="AY55"/>
      <selection pane="bottomRight" activeCell="BT20" sqref="BT20"/>
    </sheetView>
  </sheetViews>
  <sheetFormatPr defaultRowHeight="14.4" x14ac:dyDescent="0.3"/>
  <cols>
    <col min="1" max="1" width="15.33203125" customWidth="1"/>
    <col min="2" max="2" width="11.6640625" style="15" customWidth="1"/>
    <col min="3" max="3" width="10.109375" style="15" customWidth="1"/>
    <col min="4" max="4" width="9.6640625" style="15" customWidth="1"/>
    <col min="5" max="5" width="10.44140625" style="15" customWidth="1"/>
    <col min="6" max="6" width="10.5546875" style="15" customWidth="1"/>
    <col min="7" max="8" width="9.88671875" style="15" customWidth="1"/>
    <col min="9" max="15" width="9.88671875" style="17" customWidth="1"/>
    <col min="16" max="32" width="9.88671875" style="28" customWidth="1"/>
    <col min="33" max="33" width="9.88671875" style="17" customWidth="1"/>
    <col min="34" max="34" width="9.109375" customWidth="1"/>
    <col min="35" max="37" width="9.109375" style="17" customWidth="1"/>
    <col min="38" max="38" width="9.109375" customWidth="1"/>
    <col min="39" max="40" width="9.109375" style="17" customWidth="1"/>
    <col min="41" max="43" width="9.109375" customWidth="1"/>
    <col min="44" max="44" width="9.109375" style="17" customWidth="1"/>
    <col min="45" max="45" width="9.109375" customWidth="1"/>
    <col min="46" max="46" width="9.109375" style="17" customWidth="1"/>
    <col min="47" max="47" width="9.109375" customWidth="1"/>
    <col min="48" max="48" width="9.109375" style="17" customWidth="1"/>
    <col min="49" max="52" width="9.109375" customWidth="1"/>
    <col min="53" max="54" width="9.109375" style="17" customWidth="1"/>
    <col min="55" max="55" width="9.109375" customWidth="1"/>
    <col min="56" max="56" width="9.109375" style="17" customWidth="1"/>
    <col min="57" max="58" width="9.109375" customWidth="1"/>
    <col min="59" max="61" width="9.109375" style="17" customWidth="1"/>
    <col min="62" max="65" width="9.109375" customWidth="1"/>
    <col min="66" max="70" width="9.109375" style="17" customWidth="1"/>
    <col min="71" max="72" width="9.109375" customWidth="1"/>
    <col min="73" max="74" width="9.109375" style="17" customWidth="1"/>
    <col min="75" max="76" width="9.109375" customWidth="1"/>
    <col min="77" max="77" width="9.109375" style="17" customWidth="1"/>
    <col min="78" max="82" width="9.109375" customWidth="1"/>
    <col min="83" max="83" width="9.109375" style="17" customWidth="1"/>
    <col min="84" max="106" width="9.109375" customWidth="1"/>
    <col min="107" max="108" width="9.109375" style="17" customWidth="1"/>
    <col min="110" max="110" width="9.109375" style="17"/>
    <col min="113" max="114" width="9.109375" style="17"/>
    <col min="120" max="121" width="9.109375" style="17"/>
    <col min="124" max="124" width="9.109375" style="17"/>
    <col min="138" max="138" width="9.109375" style="17"/>
  </cols>
  <sheetData>
    <row r="1" spans="1:155" x14ac:dyDescent="0.3">
      <c r="A1" s="17"/>
      <c r="B1" s="15" t="s">
        <v>672</v>
      </c>
      <c r="O1" s="63"/>
      <c r="AH1" s="17" t="s">
        <v>651</v>
      </c>
      <c r="AL1" s="17"/>
      <c r="AO1" s="17"/>
      <c r="AP1" s="17"/>
      <c r="AQ1" s="17"/>
      <c r="AS1" s="17"/>
      <c r="AU1" s="17"/>
      <c r="AW1" s="17"/>
      <c r="AX1" s="17"/>
      <c r="AY1" s="17"/>
      <c r="AZ1" s="17"/>
      <c r="BC1" s="17"/>
      <c r="BE1" s="17"/>
      <c r="BF1" s="17"/>
      <c r="BJ1" s="17"/>
      <c r="BK1" s="17"/>
      <c r="BL1" s="17"/>
      <c r="BM1" s="17"/>
      <c r="BS1" s="17"/>
      <c r="BT1" s="17"/>
      <c r="BW1" s="17"/>
      <c r="BX1" s="17"/>
      <c r="BZ1" s="17"/>
      <c r="CA1" s="17"/>
      <c r="CB1" s="17"/>
      <c r="CC1" s="17"/>
      <c r="CD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E1" s="17"/>
      <c r="DG1" s="17"/>
      <c r="DH1" s="17"/>
      <c r="DK1" s="17"/>
      <c r="DL1" s="17"/>
      <c r="DM1" s="17"/>
      <c r="DN1" s="17"/>
      <c r="DO1" s="17"/>
      <c r="DR1" s="17"/>
      <c r="DS1" s="17"/>
      <c r="DU1" s="17" t="s">
        <v>343</v>
      </c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</row>
    <row r="2" spans="1:155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41</v>
      </c>
      <c r="L2" s="17" t="s">
        <v>397</v>
      </c>
      <c r="M2" s="17" t="s">
        <v>400</v>
      </c>
      <c r="N2" s="17" t="s">
        <v>350</v>
      </c>
      <c r="O2" s="17" t="s">
        <v>289</v>
      </c>
      <c r="P2" s="17" t="s">
        <v>389</v>
      </c>
      <c r="Q2" s="17" t="s">
        <v>390</v>
      </c>
      <c r="R2" s="17" t="s">
        <v>391</v>
      </c>
      <c r="S2" s="17" t="s">
        <v>392</v>
      </c>
      <c r="T2" s="17" t="s">
        <v>286</v>
      </c>
      <c r="U2" s="17" t="s">
        <v>349</v>
      </c>
      <c r="V2" s="17" t="s">
        <v>404</v>
      </c>
      <c r="W2" s="17" t="s">
        <v>351</v>
      </c>
      <c r="X2" s="17" t="s">
        <v>462</v>
      </c>
      <c r="Y2" s="17" t="s">
        <v>463</v>
      </c>
      <c r="Z2" s="17" t="s">
        <v>284</v>
      </c>
      <c r="AA2" s="17" t="s">
        <v>464</v>
      </c>
      <c r="AB2" s="17" t="s">
        <v>435</v>
      </c>
      <c r="AC2" s="17" t="s">
        <v>396</v>
      </c>
      <c r="AD2" s="17" t="s">
        <v>452</v>
      </c>
      <c r="AE2" s="17" t="s">
        <v>381</v>
      </c>
      <c r="AF2" s="17" t="s">
        <v>402</v>
      </c>
      <c r="AH2" s="17" t="s">
        <v>329</v>
      </c>
      <c r="AI2" s="17" t="s">
        <v>352</v>
      </c>
      <c r="AJ2" s="17" t="s">
        <v>31</v>
      </c>
      <c r="AK2" s="17" t="s">
        <v>353</v>
      </c>
      <c r="AL2" s="17" t="s">
        <v>33</v>
      </c>
      <c r="AM2" s="17" t="s">
        <v>465</v>
      </c>
      <c r="AN2" s="17" t="s">
        <v>466</v>
      </c>
      <c r="AO2" s="17" t="s">
        <v>35</v>
      </c>
      <c r="AP2" s="17" t="s">
        <v>37</v>
      </c>
      <c r="AQ2" s="17" t="s">
        <v>39</v>
      </c>
      <c r="AR2" s="17" t="s">
        <v>354</v>
      </c>
      <c r="AS2" s="17" t="s">
        <v>277</v>
      </c>
      <c r="AT2" s="17" t="s">
        <v>278</v>
      </c>
      <c r="AU2" s="17" t="s">
        <v>43</v>
      </c>
      <c r="AV2" s="17" t="s">
        <v>468</v>
      </c>
      <c r="AW2" s="17" t="s">
        <v>45</v>
      </c>
      <c r="AX2" s="17" t="s">
        <v>49</v>
      </c>
      <c r="AY2" s="17" t="s">
        <v>51</v>
      </c>
      <c r="AZ2" s="17" t="s">
        <v>53</v>
      </c>
      <c r="BA2" s="17" t="s">
        <v>357</v>
      </c>
      <c r="BB2" s="17" t="s">
        <v>381</v>
      </c>
      <c r="BC2" s="17" t="s">
        <v>55</v>
      </c>
      <c r="BD2" s="17" t="s">
        <v>358</v>
      </c>
      <c r="BE2" s="17" t="s">
        <v>57</v>
      </c>
      <c r="BF2" s="17" t="s">
        <v>59</v>
      </c>
      <c r="BG2" s="17" t="s">
        <v>359</v>
      </c>
      <c r="BH2" s="17" t="s">
        <v>360</v>
      </c>
      <c r="BI2" s="17" t="s">
        <v>284</v>
      </c>
      <c r="BJ2" s="17" t="s">
        <v>524</v>
      </c>
      <c r="BK2" s="17" t="s">
        <v>63</v>
      </c>
      <c r="BL2" s="17" t="s">
        <v>65</v>
      </c>
      <c r="BM2" s="17" t="s">
        <v>67</v>
      </c>
      <c r="BN2" s="17" t="s">
        <v>361</v>
      </c>
      <c r="BO2" s="17" t="s">
        <v>362</v>
      </c>
      <c r="BP2" s="17" t="s">
        <v>69</v>
      </c>
      <c r="BQ2" s="17" t="s">
        <v>383</v>
      </c>
      <c r="BR2" s="17" t="s">
        <v>384</v>
      </c>
      <c r="BS2" s="17" t="s">
        <v>71</v>
      </c>
      <c r="BT2" s="17" t="s">
        <v>473</v>
      </c>
      <c r="BU2" s="17" t="s">
        <v>363</v>
      </c>
      <c r="BV2" s="17" t="s">
        <v>73</v>
      </c>
      <c r="BW2" s="17" t="s">
        <v>75</v>
      </c>
      <c r="BX2" s="17" t="s">
        <v>77</v>
      </c>
      <c r="BY2" s="17" t="s">
        <v>364</v>
      </c>
      <c r="BZ2" s="17" t="s">
        <v>79</v>
      </c>
      <c r="CA2" s="17" t="s">
        <v>81</v>
      </c>
      <c r="CB2" s="17" t="s">
        <v>156</v>
      </c>
      <c r="CC2" s="17" t="s">
        <v>85</v>
      </c>
      <c r="CD2" s="17" t="s">
        <v>87</v>
      </c>
      <c r="CE2" s="17" t="s">
        <v>365</v>
      </c>
      <c r="CF2" s="17" t="s">
        <v>389</v>
      </c>
      <c r="CG2" s="17" t="s">
        <v>390</v>
      </c>
      <c r="CH2" s="17" t="s">
        <v>391</v>
      </c>
      <c r="CI2" s="17" t="s">
        <v>392</v>
      </c>
      <c r="CJ2" s="17" t="s">
        <v>286</v>
      </c>
      <c r="CK2" s="17" t="s">
        <v>89</v>
      </c>
      <c r="CL2" s="17" t="s">
        <v>91</v>
      </c>
      <c r="CM2" s="17" t="s">
        <v>93</v>
      </c>
      <c r="CN2" s="17" t="s">
        <v>95</v>
      </c>
      <c r="CO2" s="17" t="s">
        <v>97</v>
      </c>
      <c r="CP2" s="17" t="s">
        <v>99</v>
      </c>
      <c r="CQ2" s="17" t="s">
        <v>101</v>
      </c>
      <c r="CR2" s="17" t="s">
        <v>103</v>
      </c>
      <c r="CS2" s="17" t="s">
        <v>157</v>
      </c>
      <c r="CT2" s="17" t="s">
        <v>158</v>
      </c>
      <c r="CU2" s="17" t="s">
        <v>105</v>
      </c>
      <c r="CV2" s="17" t="s">
        <v>109</v>
      </c>
      <c r="CW2" s="17" t="s">
        <v>111</v>
      </c>
      <c r="CX2" s="17" t="s">
        <v>113</v>
      </c>
      <c r="CY2" s="17" t="s">
        <v>115</v>
      </c>
      <c r="CZ2" s="17" t="s">
        <v>117</v>
      </c>
      <c r="DA2" s="17" t="s">
        <v>119</v>
      </c>
      <c r="DB2" s="17" t="s">
        <v>121</v>
      </c>
      <c r="DC2" s="17" t="s">
        <v>123</v>
      </c>
      <c r="DD2" s="17" t="s">
        <v>125</v>
      </c>
      <c r="DE2" s="17" t="s">
        <v>127</v>
      </c>
      <c r="DF2" s="17" t="s">
        <v>129</v>
      </c>
      <c r="DG2" s="17" t="s">
        <v>131</v>
      </c>
      <c r="DH2" s="17" t="s">
        <v>135</v>
      </c>
      <c r="DI2" s="17" t="s">
        <v>137</v>
      </c>
      <c r="DJ2" s="17" t="s">
        <v>435</v>
      </c>
      <c r="DK2" s="17" t="s">
        <v>139</v>
      </c>
      <c r="DL2" s="17" t="s">
        <v>141</v>
      </c>
      <c r="DM2" s="17" t="s">
        <v>143</v>
      </c>
      <c r="DN2" s="17" t="s">
        <v>288</v>
      </c>
      <c r="DO2" s="17" t="s">
        <v>147</v>
      </c>
      <c r="DP2" s="17" t="s">
        <v>149</v>
      </c>
      <c r="DQ2" s="17" t="s">
        <v>289</v>
      </c>
      <c r="DR2" s="17" t="s">
        <v>151</v>
      </c>
      <c r="DS2" s="17"/>
      <c r="DT2" s="17" t="s">
        <v>364</v>
      </c>
      <c r="DU2" s="17" t="s">
        <v>49</v>
      </c>
      <c r="DV2" s="17" t="s">
        <v>75</v>
      </c>
      <c r="DW2" s="17" t="s">
        <v>156</v>
      </c>
      <c r="DX2" s="17" t="s">
        <v>157</v>
      </c>
      <c r="DY2" s="17" t="s">
        <v>158</v>
      </c>
      <c r="DZ2" s="17" t="s">
        <v>135</v>
      </c>
      <c r="EA2" s="17" t="s">
        <v>159</v>
      </c>
      <c r="EB2" s="17" t="s">
        <v>525</v>
      </c>
      <c r="EC2" s="17" t="s">
        <v>438</v>
      </c>
      <c r="ED2" s="17" t="s">
        <v>526</v>
      </c>
      <c r="EE2" s="17" t="s">
        <v>439</v>
      </c>
      <c r="EF2" s="17" t="s">
        <v>527</v>
      </c>
      <c r="EG2" s="17" t="s">
        <v>445</v>
      </c>
      <c r="EH2" s="17" t="s">
        <v>528</v>
      </c>
      <c r="EI2" s="28" t="s">
        <v>447</v>
      </c>
      <c r="EJ2" s="28" t="s">
        <v>448</v>
      </c>
      <c r="EK2" s="28" t="s">
        <v>449</v>
      </c>
      <c r="EL2" s="28" t="s">
        <v>450</v>
      </c>
      <c r="EM2" s="28" t="s">
        <v>451</v>
      </c>
      <c r="EN2" s="17" t="s">
        <v>349</v>
      </c>
      <c r="EO2" s="17" t="s">
        <v>404</v>
      </c>
      <c r="EP2" s="17" t="s">
        <v>351</v>
      </c>
      <c r="EQ2" s="28" t="s">
        <v>462</v>
      </c>
      <c r="ER2" s="17" t="s">
        <v>463</v>
      </c>
      <c r="ES2" s="17" t="s">
        <v>284</v>
      </c>
      <c r="ET2" s="17" t="s">
        <v>464</v>
      </c>
      <c r="EU2" s="17" t="s">
        <v>435</v>
      </c>
      <c r="EV2" s="17" t="s">
        <v>396</v>
      </c>
      <c r="EW2" s="17" t="s">
        <v>452</v>
      </c>
      <c r="EX2" s="17" t="s">
        <v>381</v>
      </c>
      <c r="EY2" s="17" t="s">
        <v>402</v>
      </c>
    </row>
    <row r="3" spans="1:155" x14ac:dyDescent="0.3">
      <c r="A3" s="17" t="s">
        <v>169</v>
      </c>
      <c r="B3" s="15">
        <v>473536.40733999998</v>
      </c>
      <c r="C3" s="15">
        <v>3523.4349299999999</v>
      </c>
      <c r="D3" s="15">
        <v>8599.4962369999994</v>
      </c>
      <c r="E3" s="15">
        <v>75547.211022000003</v>
      </c>
      <c r="F3" s="15">
        <v>69554.988007000007</v>
      </c>
      <c r="G3" s="15">
        <v>5043.7940609999996</v>
      </c>
      <c r="H3" s="15">
        <v>90373.009053000002</v>
      </c>
      <c r="I3" s="17">
        <v>3219.9233330000002</v>
      </c>
      <c r="J3" s="17">
        <v>1622.5197920000001</v>
      </c>
      <c r="K3" s="17">
        <v>1421.588252</v>
      </c>
      <c r="L3" s="17">
        <v>1296.0071419999999</v>
      </c>
      <c r="M3" s="17">
        <v>8444.1355309999999</v>
      </c>
      <c r="N3" s="17">
        <v>999.63263500000005</v>
      </c>
      <c r="O3" s="17">
        <v>527.44427399999995</v>
      </c>
      <c r="P3" s="17">
        <v>48.391643000000002</v>
      </c>
      <c r="Q3" s="17">
        <v>19.818407000000001</v>
      </c>
      <c r="R3" s="17">
        <v>24.108208999999999</v>
      </c>
      <c r="S3" s="17">
        <v>22.075520000000001</v>
      </c>
      <c r="T3" s="17">
        <v>93.571789999999993</v>
      </c>
      <c r="U3" s="17">
        <v>4952.9553900000001</v>
      </c>
      <c r="V3" s="17">
        <v>999.63263500000005</v>
      </c>
      <c r="W3" s="17">
        <v>160.74486099999999</v>
      </c>
      <c r="X3" s="17">
        <v>145.67541499999999</v>
      </c>
      <c r="Y3" s="17">
        <v>1.339297</v>
      </c>
      <c r="Z3" s="17">
        <v>60.279367999999998</v>
      </c>
      <c r="AA3" s="17">
        <v>321.91973100000001</v>
      </c>
      <c r="AB3" s="17">
        <v>200.931408</v>
      </c>
      <c r="AC3" s="17">
        <v>3.7124779999999999</v>
      </c>
      <c r="AD3" s="17"/>
      <c r="AE3" s="17"/>
      <c r="AF3" s="17">
        <v>0.403032</v>
      </c>
      <c r="AG3" s="15"/>
      <c r="AH3" s="17" t="s">
        <v>169</v>
      </c>
      <c r="AI3" s="17">
        <v>8390.5967205226207</v>
      </c>
      <c r="AJ3" s="17">
        <v>1258.68369517162</v>
      </c>
      <c r="AK3" s="17">
        <v>160.68304484216</v>
      </c>
      <c r="AL3" s="17">
        <v>1621.8955613201499</v>
      </c>
      <c r="AM3" s="17">
        <v>145.61938197962399</v>
      </c>
      <c r="AN3" s="17">
        <v>0</v>
      </c>
      <c r="AO3" s="17">
        <v>3218.6843381571698</v>
      </c>
      <c r="AP3" s="17">
        <v>3218.6843381571698</v>
      </c>
      <c r="AQ3" s="17">
        <v>450.44065826377403</v>
      </c>
      <c r="AR3" s="17">
        <v>2668.3180857962002</v>
      </c>
      <c r="AS3" s="17">
        <v>1421.0413592856701</v>
      </c>
      <c r="AT3" s="17">
        <v>3.7110495441130098</v>
      </c>
      <c r="AU3" s="17">
        <v>1295.50849795627</v>
      </c>
      <c r="AV3" s="17">
        <v>1.33878244198597</v>
      </c>
      <c r="AW3" s="17">
        <v>8993.7003907741</v>
      </c>
      <c r="AX3" s="17">
        <v>473339.80290066003</v>
      </c>
      <c r="AY3" s="17">
        <v>2047.7696752300301</v>
      </c>
      <c r="AZ3" s="17">
        <v>0</v>
      </c>
      <c r="BA3" s="17">
        <v>1347.2266893168801</v>
      </c>
      <c r="BB3" s="17">
        <v>0</v>
      </c>
      <c r="BC3" s="17">
        <v>236.50561396674499</v>
      </c>
      <c r="BD3" s="17">
        <v>893.88733371174999</v>
      </c>
      <c r="BE3" s="17">
        <v>8440.8876102385802</v>
      </c>
      <c r="BF3" s="17">
        <v>8440.8876102385802</v>
      </c>
      <c r="BG3" s="17">
        <v>946.31641685934505</v>
      </c>
      <c r="BH3" s="17">
        <v>0</v>
      </c>
      <c r="BI3" s="17">
        <v>60.256150299661101</v>
      </c>
      <c r="BJ3" s="17">
        <v>88457872.695400596</v>
      </c>
      <c r="BK3" s="17">
        <v>0</v>
      </c>
      <c r="BL3" s="17">
        <v>9157.2849250745894</v>
      </c>
      <c r="BM3" s="17">
        <v>640.68633244746502</v>
      </c>
      <c r="BN3" s="17">
        <v>1095.3953282711</v>
      </c>
      <c r="BO3" s="17">
        <v>9504.9085735516292</v>
      </c>
      <c r="BP3" s="17">
        <v>481.63968719301999</v>
      </c>
      <c r="BQ3" s="17">
        <v>0.104749478199044</v>
      </c>
      <c r="BR3" s="17">
        <v>0.29813325849743899</v>
      </c>
      <c r="BS3" s="17">
        <v>4951.0653600105597</v>
      </c>
      <c r="BT3" s="17">
        <v>321.79594205625398</v>
      </c>
      <c r="BU3" s="17">
        <v>0</v>
      </c>
      <c r="BV3" s="17">
        <v>1130.70664907842</v>
      </c>
      <c r="BW3" s="17">
        <v>3522.0677151087102</v>
      </c>
      <c r="BX3" s="17">
        <v>0</v>
      </c>
      <c r="BY3" s="17">
        <v>93303.8775094054</v>
      </c>
      <c r="BZ3" s="17">
        <v>7736.8569123192601</v>
      </c>
      <c r="CA3" s="17">
        <v>859.65053954419398</v>
      </c>
      <c r="CB3" s="17">
        <v>8596.5074518634501</v>
      </c>
      <c r="CC3" s="17">
        <v>5.8366354599559997</v>
      </c>
      <c r="CD3" s="17">
        <v>4040.7066758472001</v>
      </c>
      <c r="CE3" s="17">
        <v>407.52005183192801</v>
      </c>
      <c r="CF3" s="17">
        <v>48.373034993992398</v>
      </c>
      <c r="CG3" s="17">
        <v>19.810780203000199</v>
      </c>
      <c r="CH3" s="17">
        <v>24.098929743793299</v>
      </c>
      <c r="CI3" s="17">
        <v>22.067013913700901</v>
      </c>
      <c r="CJ3" s="17">
        <v>93.535738618376598</v>
      </c>
      <c r="CK3" s="17">
        <v>2.0017000339081799</v>
      </c>
      <c r="CL3" s="17">
        <v>9715.6090919636699</v>
      </c>
      <c r="CM3" s="17">
        <v>0.79800938041634195</v>
      </c>
      <c r="CN3" s="17">
        <v>244.172565660256</v>
      </c>
      <c r="CO3" s="17">
        <v>2602.64424234737</v>
      </c>
      <c r="CP3" s="17">
        <v>0.61256101940618501</v>
      </c>
      <c r="CQ3" s="17">
        <v>0</v>
      </c>
      <c r="CR3" s="17">
        <v>59.207228176424799</v>
      </c>
      <c r="CS3" s="17">
        <v>75516.144542477399</v>
      </c>
      <c r="CT3" s="17">
        <v>69526.379085811903</v>
      </c>
      <c r="CU3" s="17">
        <v>5989.76545666539</v>
      </c>
      <c r="CV3" s="17">
        <v>0.74820098148007297</v>
      </c>
      <c r="CW3" s="17">
        <v>0.124882962364898</v>
      </c>
      <c r="CX3" s="17">
        <v>267.33015171712401</v>
      </c>
      <c r="CY3" s="17">
        <v>36.752449236594501</v>
      </c>
      <c r="CZ3" s="17">
        <v>27085.321811813399</v>
      </c>
      <c r="DA3" s="17">
        <v>184.53294093597199</v>
      </c>
      <c r="DB3" s="17">
        <v>82.554086976746703</v>
      </c>
      <c r="DC3" s="17">
        <v>38693.318699614698</v>
      </c>
      <c r="DD3" s="17">
        <v>0</v>
      </c>
      <c r="DE3" s="17">
        <v>1.4497294797235301</v>
      </c>
      <c r="DF3" s="17">
        <v>264.70202539570198</v>
      </c>
      <c r="DG3" s="17">
        <v>0.107800080303355</v>
      </c>
      <c r="DH3" s="17">
        <v>5041.9557352275397</v>
      </c>
      <c r="DI3" s="17">
        <v>273.06961941262102</v>
      </c>
      <c r="DJ3" s="17">
        <v>200.85406281765501</v>
      </c>
      <c r="DK3" s="17">
        <v>0</v>
      </c>
      <c r="DL3" s="17">
        <v>157.14652122280299</v>
      </c>
      <c r="DM3" s="17">
        <v>1480.7701626212099</v>
      </c>
      <c r="DN3" s="17">
        <v>999.24813222153796</v>
      </c>
      <c r="DO3" s="17">
        <v>1382.0505008221401</v>
      </c>
      <c r="DP3" s="17">
        <v>90335.480382105103</v>
      </c>
      <c r="DQ3" s="17">
        <v>527.24131495034601</v>
      </c>
      <c r="DR3" s="17">
        <v>645.46621843203798</v>
      </c>
      <c r="DS3" s="17"/>
      <c r="DT3" s="26">
        <f t="shared" ref="DT3:DT34" si="0">BY3/DP3</f>
        <v>1.0328597037924019</v>
      </c>
      <c r="DU3" s="40">
        <f t="shared" ref="DU3:DU34" si="1">(AX3-B3)/(B3+1E-50)</f>
        <v>-4.1518336561350693E-4</v>
      </c>
      <c r="DV3" s="40">
        <f t="shared" ref="DV3:DV34" si="2">(BW3-C3)/(C3+1E-50)</f>
        <v>-3.88034664596368E-4</v>
      </c>
      <c r="DW3" s="40">
        <f t="shared" ref="DW3:DW34" si="3">(CB3-D3)/(D3+1E-50)</f>
        <v>-3.4755351408723086E-4</v>
      </c>
      <c r="DX3" s="40">
        <f t="shared" ref="DX3:DX34" si="4">(CS3-E3)/(E3+1E-50)</f>
        <v>-4.112194097219166E-4</v>
      </c>
      <c r="DY3" s="40">
        <f t="shared" ref="DY3:DY34" si="5">(CT3-F3)/(F3+1E-50)</f>
        <v>-4.1131372469254443E-4</v>
      </c>
      <c r="DZ3" s="40">
        <f t="shared" ref="DZ3:DZ34" si="6">(DH3-G3)/(G3+1E-50)</f>
        <v>-3.6447280563542005E-4</v>
      </c>
      <c r="EA3" s="40">
        <f t="shared" ref="EA3:EA34" si="7">(DP3-H3)/(H3+1E-50)</f>
        <v>-4.1526415119020574E-4</v>
      </c>
      <c r="EB3" s="40">
        <f t="shared" ref="EB3:EB34" si="8">(AP3-I3)/(I3+1E-50)</f>
        <v>-3.8479016880069909E-4</v>
      </c>
      <c r="EC3" s="40">
        <f t="shared" ref="EC3:EC34" si="9">(AL3-J3)/(J3+1E-50)</f>
        <v>-3.8472916196645267E-4</v>
      </c>
      <c r="ED3" s="40">
        <f t="shared" ref="ED3:ED34" si="10">(AS3-K3)/(K3+1E-50)</f>
        <v>-3.8470542617423267E-4</v>
      </c>
      <c r="EE3" s="40">
        <f t="shared" ref="EE3:EE34" si="11">(AU3-L3)/(L3+1E-50)</f>
        <v>-3.8475408627793077E-4</v>
      </c>
      <c r="EF3" s="40">
        <f t="shared" ref="EF3:EF34" si="12">(BF3-M3)/(M3+1E-50)</f>
        <v>-3.8463626613949287E-4</v>
      </c>
      <c r="EG3" s="40">
        <f t="shared" ref="EG3:EG34" si="13">(DN3-N3)/(N3+1E-50)</f>
        <v>-3.8464408323573033E-4</v>
      </c>
      <c r="EH3" s="40">
        <f t="shared" ref="EH3:EH34" si="14">(DQ3-O3)/(O3+1E-50)</f>
        <v>-3.8479714286165765E-4</v>
      </c>
      <c r="EI3" s="40">
        <f t="shared" ref="EI3:EI34" si="15">(CF3-P3)/(P3+1E-50)</f>
        <v>-3.8452932890920244E-4</v>
      </c>
      <c r="EJ3" s="40">
        <f t="shared" ref="EJ3:EJ34" si="16">(CG3-Q3)/(Q3+1E-50)</f>
        <v>-3.848340080916392E-4</v>
      </c>
      <c r="EK3" s="40">
        <f t="shared" ref="EK3:EK34" si="17">(CH3-R3)/(R3+1E-50)</f>
        <v>-3.8490027221431801E-4</v>
      </c>
      <c r="EL3" s="40">
        <f t="shared" ref="EL3:EL34" si="18">(CI3-S3)/(S3+1E-50)</f>
        <v>-3.8531759610192605E-4</v>
      </c>
      <c r="EM3" s="40">
        <f t="shared" ref="EM3:EM34" si="19">(CJ3-T3)/(T3+1E-50)</f>
        <v>-3.8528045283086623E-4</v>
      </c>
      <c r="EN3" s="40">
        <f t="shared" ref="EN3:EN34" si="20">(BS3-U3)/(U3+1E-50)</f>
        <v>-3.8159640873331911E-4</v>
      </c>
      <c r="EO3" s="40">
        <f t="shared" ref="EO3:EO34" si="21">(BV3-V3)/(V3+1E-50)</f>
        <v>0.13112218377946411</v>
      </c>
      <c r="EP3" s="40">
        <f t="shared" ref="EP3:EP34" si="22">(AK3-W3)/(W3+1E-50)</f>
        <v>-3.8456070978209973E-4</v>
      </c>
      <c r="EQ3" s="40">
        <f t="shared" ref="EQ3:EQ34" si="23">(AM3-X3)/(X3+1E-50)</f>
        <v>-3.8464294318977426E-4</v>
      </c>
      <c r="ER3" s="40">
        <f t="shared" ref="ER3:ER34" si="24">(AV3-Y3)/(Y3+1E-50)</f>
        <v>-3.8420007961639406E-4</v>
      </c>
      <c r="ES3" s="40">
        <f t="shared" ref="ES3:ES34" si="25">(BI3-Z3)/(Z3+1E-50)</f>
        <v>-3.8516827745932767E-4</v>
      </c>
      <c r="ET3" s="40">
        <f t="shared" ref="ET3:ET34" si="26">(BT3-AA3)/(AA3+1E-50)</f>
        <v>-3.8453357102872121E-4</v>
      </c>
      <c r="EU3" s="40">
        <f t="shared" ref="EU3:EU34" si="27">(DJ3-AB3)/(AB3+1E-50)</f>
        <v>-3.8493326212594336E-4</v>
      </c>
      <c r="EV3" s="40">
        <f t="shared" ref="EV3:EV34" si="28">(AT3-AC3)/(AC3+1E-50)</f>
        <v>-3.8477154261658741E-4</v>
      </c>
      <c r="EW3" s="40">
        <f t="shared" ref="EW3:EW34" si="29">(AN3-AD3)/(AD3+1E-50)</f>
        <v>0</v>
      </c>
      <c r="EX3" s="40">
        <f t="shared" ref="EX3:EX34" si="30">(BB3-AE3)/(AE3+1E-50)</f>
        <v>0</v>
      </c>
      <c r="EY3" s="40">
        <f t="shared" ref="EY3:EY34" si="31">(BQ3+BR3-AF3)/(AF3+1E-50)</f>
        <v>-3.7035099822594708E-4</v>
      </c>
    </row>
    <row r="4" spans="1:155" x14ac:dyDescent="0.3">
      <c r="A4" s="17" t="s">
        <v>171</v>
      </c>
      <c r="B4" s="15">
        <v>71137.87182</v>
      </c>
      <c r="C4" s="15">
        <v>755.71835699999997</v>
      </c>
      <c r="D4" s="15">
        <v>896.89673000000005</v>
      </c>
      <c r="E4" s="15">
        <v>14377.186814999999</v>
      </c>
      <c r="F4" s="15">
        <v>9987.1535939999994</v>
      </c>
      <c r="G4" s="15">
        <v>775.26748199999997</v>
      </c>
      <c r="H4" s="15">
        <v>18457.620865000001</v>
      </c>
      <c r="I4" s="17">
        <v>543.54406900000004</v>
      </c>
      <c r="J4" s="17">
        <v>166.04687799999999</v>
      </c>
      <c r="K4" s="17">
        <v>145.939661</v>
      </c>
      <c r="L4" s="17">
        <v>88.212397999999993</v>
      </c>
      <c r="M4" s="17">
        <v>814.66735600000004</v>
      </c>
      <c r="N4" s="17">
        <v>111.562731</v>
      </c>
      <c r="O4" s="17">
        <v>94.698676000000006</v>
      </c>
      <c r="P4" s="17">
        <v>6.2484140000000004</v>
      </c>
      <c r="Q4" s="17">
        <v>2.558967</v>
      </c>
      <c r="R4" s="17">
        <v>3.1128239999999998</v>
      </c>
      <c r="S4" s="17">
        <v>2.850508</v>
      </c>
      <c r="T4" s="17">
        <v>12.082278000000001</v>
      </c>
      <c r="U4" s="17">
        <v>747.21087699999998</v>
      </c>
      <c r="V4" s="17">
        <v>157.614812</v>
      </c>
      <c r="W4" s="17">
        <v>104.427909</v>
      </c>
      <c r="X4" s="17">
        <v>22.701771000000001</v>
      </c>
      <c r="Y4" s="17">
        <v>0.172929</v>
      </c>
      <c r="Z4" s="17">
        <v>15.566917999999999</v>
      </c>
      <c r="AA4" s="17">
        <v>41.567138</v>
      </c>
      <c r="AB4" s="17">
        <v>33.728247000000003</v>
      </c>
      <c r="AC4" s="17">
        <v>0.47941800000000001</v>
      </c>
      <c r="AD4" s="17"/>
      <c r="AE4" s="17"/>
      <c r="AF4" s="17">
        <v>5.0056000000000003E-2</v>
      </c>
      <c r="AG4" s="15"/>
      <c r="AH4" s="17" t="s">
        <v>171</v>
      </c>
      <c r="AI4" s="17">
        <v>1888.4857524362999</v>
      </c>
      <c r="AJ4" s="17">
        <v>283.29407881414602</v>
      </c>
      <c r="AK4" s="17">
        <v>104.427889516158</v>
      </c>
      <c r="AL4" s="17">
        <v>166.04684942236901</v>
      </c>
      <c r="AM4" s="17">
        <v>22.701790159763799</v>
      </c>
      <c r="AN4" s="17">
        <v>0</v>
      </c>
      <c r="AO4" s="17">
        <v>543.54393029273501</v>
      </c>
      <c r="AP4" s="17">
        <v>543.54393029273501</v>
      </c>
      <c r="AQ4" s="17">
        <v>101.38144478166301</v>
      </c>
      <c r="AR4" s="17">
        <v>600.56280378575104</v>
      </c>
      <c r="AS4" s="17">
        <v>145.939619546258</v>
      </c>
      <c r="AT4" s="17">
        <v>0.47941705747018798</v>
      </c>
      <c r="AU4" s="17">
        <v>88.212404023753706</v>
      </c>
      <c r="AV4" s="17">
        <v>0.17292904023932201</v>
      </c>
      <c r="AW4" s="17">
        <v>2024.2272603547699</v>
      </c>
      <c r="AX4" s="17">
        <v>71137.851640258596</v>
      </c>
      <c r="AY4" s="17">
        <v>460.89498832987101</v>
      </c>
      <c r="AZ4" s="17">
        <v>0</v>
      </c>
      <c r="BA4" s="17">
        <v>303.222501028473</v>
      </c>
      <c r="BB4" s="17">
        <v>0</v>
      </c>
      <c r="BC4" s="17">
        <v>53.230699324927102</v>
      </c>
      <c r="BD4" s="17">
        <v>201.188702846322</v>
      </c>
      <c r="BE4" s="17">
        <v>814.66719703636795</v>
      </c>
      <c r="BF4" s="17">
        <v>814.66719703636795</v>
      </c>
      <c r="BG4" s="17">
        <v>212.98900357264401</v>
      </c>
      <c r="BH4" s="17">
        <v>0</v>
      </c>
      <c r="BI4" s="17">
        <v>15.5668772308066</v>
      </c>
      <c r="BJ4" s="17">
        <v>11425996.653799299</v>
      </c>
      <c r="BK4" s="17">
        <v>0</v>
      </c>
      <c r="BL4" s="17">
        <v>2061.0454800594898</v>
      </c>
      <c r="BM4" s="17">
        <v>144.20039030239499</v>
      </c>
      <c r="BN4" s="17">
        <v>246.54252368573</v>
      </c>
      <c r="BO4" s="17">
        <v>2139.28552234587</v>
      </c>
      <c r="BP4" s="17">
        <v>108.403430744628</v>
      </c>
      <c r="BQ4" s="17">
        <v>1.3014587382948299E-2</v>
      </c>
      <c r="BR4" s="17">
        <v>3.70414158302882E-2</v>
      </c>
      <c r="BS4" s="17">
        <v>747.21294652058396</v>
      </c>
      <c r="BT4" s="17">
        <v>41.567097555159897</v>
      </c>
      <c r="BU4" s="17">
        <v>0</v>
      </c>
      <c r="BV4" s="17">
        <v>187.20244909527099</v>
      </c>
      <c r="BW4" s="17">
        <v>755.71814660868495</v>
      </c>
      <c r="BX4" s="17">
        <v>0</v>
      </c>
      <c r="BY4" s="17">
        <v>19125.716909020699</v>
      </c>
      <c r="BZ4" s="17">
        <v>807.20671300804099</v>
      </c>
      <c r="CA4" s="17">
        <v>89.689651304419698</v>
      </c>
      <c r="CB4" s="17">
        <v>896.89636431246004</v>
      </c>
      <c r="CC4" s="17">
        <v>1.3136615388902599</v>
      </c>
      <c r="CD4" s="17">
        <v>909.44859628700306</v>
      </c>
      <c r="CE4" s="17">
        <v>91.721237163137303</v>
      </c>
      <c r="CF4" s="17">
        <v>6.2484099400737403</v>
      </c>
      <c r="CG4" s="17">
        <v>2.5589594499653301</v>
      </c>
      <c r="CH4" s="17">
        <v>3.1127975733725699</v>
      </c>
      <c r="CI4" s="17">
        <v>2.8505065042675901</v>
      </c>
      <c r="CJ4" s="17">
        <v>12.082251265234699</v>
      </c>
      <c r="CK4" s="17">
        <v>3.7829580978521397E-2</v>
      </c>
      <c r="CL4" s="17">
        <v>2186.7085038123</v>
      </c>
      <c r="CM4" s="17">
        <v>0</v>
      </c>
      <c r="CN4" s="17">
        <v>74.3503608965095</v>
      </c>
      <c r="CO4" s="17">
        <v>890.12313209102797</v>
      </c>
      <c r="CP4" s="17">
        <v>0.117164353619162</v>
      </c>
      <c r="CQ4" s="17">
        <v>0</v>
      </c>
      <c r="CR4" s="17">
        <v>90.406513653444406</v>
      </c>
      <c r="CS4" s="17">
        <v>14377.1832271735</v>
      </c>
      <c r="CT4" s="17">
        <v>9987.1511888792593</v>
      </c>
      <c r="CU4" s="17">
        <v>4390.03203829428</v>
      </c>
      <c r="CV4" s="17">
        <v>3.46975794959131</v>
      </c>
      <c r="CW4" s="17">
        <v>3.9354876052844698E-2</v>
      </c>
      <c r="CX4" s="17">
        <v>52.595371929319803</v>
      </c>
      <c r="CY4" s="17">
        <v>40.139266334871003</v>
      </c>
      <c r="CZ4" s="17">
        <v>3596.9593693899201</v>
      </c>
      <c r="DA4" s="17">
        <v>16.484236269779501</v>
      </c>
      <c r="DB4" s="17">
        <v>20.624774911401701</v>
      </c>
      <c r="DC4" s="17">
        <v>5138.5139304882596</v>
      </c>
      <c r="DD4" s="17">
        <v>0</v>
      </c>
      <c r="DE4" s="17">
        <v>0.69404658804984598</v>
      </c>
      <c r="DF4" s="17">
        <v>62.541818391838397</v>
      </c>
      <c r="DG4" s="17">
        <v>5.42611745851177E-2</v>
      </c>
      <c r="DH4" s="17">
        <v>775.26726199397001</v>
      </c>
      <c r="DI4" s="17">
        <v>61.460195304264197</v>
      </c>
      <c r="DJ4" s="17">
        <v>33.728212031913003</v>
      </c>
      <c r="DK4" s="17">
        <v>0</v>
      </c>
      <c r="DL4" s="17">
        <v>35.369245543946803</v>
      </c>
      <c r="DM4" s="17">
        <v>333.27945646084902</v>
      </c>
      <c r="DN4" s="17">
        <v>111.56268729657999</v>
      </c>
      <c r="DO4" s="17">
        <v>311.06044201759897</v>
      </c>
      <c r="DP4" s="17">
        <v>18457.615730286499</v>
      </c>
      <c r="DQ4" s="17">
        <v>94.698649175585103</v>
      </c>
      <c r="DR4" s="17">
        <v>145.27620807711401</v>
      </c>
      <c r="DS4" s="17"/>
      <c r="DT4" s="26">
        <f t="shared" si="0"/>
        <v>1.0361965049276616</v>
      </c>
      <c r="DU4" s="40">
        <f t="shared" si="1"/>
        <v>-2.8367086178482457E-7</v>
      </c>
      <c r="DV4" s="40">
        <f t="shared" si="2"/>
        <v>-2.7839910606036395E-7</v>
      </c>
      <c r="DW4" s="40">
        <f t="shared" si="3"/>
        <v>-4.0772535764635332E-7</v>
      </c>
      <c r="DX4" s="40">
        <f t="shared" si="4"/>
        <v>-2.4954996725589198E-7</v>
      </c>
      <c r="DY4" s="40">
        <f t="shared" si="5"/>
        <v>-2.4082144301803842E-7</v>
      </c>
      <c r="DZ4" s="40">
        <f t="shared" si="6"/>
        <v>-2.8378080478146553E-7</v>
      </c>
      <c r="EA4" s="40">
        <f t="shared" si="7"/>
        <v>-2.7818934730948164E-7</v>
      </c>
      <c r="EB4" s="40">
        <f t="shared" si="8"/>
        <v>-2.5519046740474273E-7</v>
      </c>
      <c r="EC4" s="40">
        <f t="shared" si="9"/>
        <v>-1.7210580126163303E-7</v>
      </c>
      <c r="ED4" s="40">
        <f t="shared" si="10"/>
        <v>-2.8404713095729729E-7</v>
      </c>
      <c r="EE4" s="40">
        <f t="shared" si="11"/>
        <v>6.8286928473761831E-8</v>
      </c>
      <c r="EF4" s="40">
        <f t="shared" si="12"/>
        <v>-1.9512704285731947E-7</v>
      </c>
      <c r="EG4" s="40">
        <f t="shared" si="13"/>
        <v>-3.9173852784854944E-7</v>
      </c>
      <c r="EH4" s="40">
        <f t="shared" si="14"/>
        <v>-2.8326071742173714E-7</v>
      </c>
      <c r="EI4" s="40">
        <f t="shared" si="15"/>
        <v>-6.4975308295342565E-7</v>
      </c>
      <c r="EJ4" s="40">
        <f t="shared" si="16"/>
        <v>-2.950422834644173E-6</v>
      </c>
      <c r="EK4" s="40">
        <f t="shared" si="17"/>
        <v>-8.4895989718370352E-6</v>
      </c>
      <c r="EL4" s="40">
        <f t="shared" si="18"/>
        <v>-5.2472485954381019E-7</v>
      </c>
      <c r="EM4" s="40">
        <f t="shared" si="19"/>
        <v>-2.2127255556550267E-6</v>
      </c>
      <c r="EN4" s="40">
        <f t="shared" si="20"/>
        <v>2.769660677695029E-6</v>
      </c>
      <c r="EO4" s="40">
        <f t="shared" si="21"/>
        <v>0.1877211711249003</v>
      </c>
      <c r="EP4" s="40">
        <f t="shared" si="22"/>
        <v>-1.8657696187130614E-7</v>
      </c>
      <c r="EQ4" s="40">
        <f t="shared" si="23"/>
        <v>8.4397661304161119E-7</v>
      </c>
      <c r="ER4" s="40">
        <f t="shared" si="24"/>
        <v>2.3269273524601365E-7</v>
      </c>
      <c r="ES4" s="40">
        <f t="shared" si="25"/>
        <v>-2.6189637151692508E-6</v>
      </c>
      <c r="ET4" s="40">
        <f t="shared" si="26"/>
        <v>-9.7300035674319164E-7</v>
      </c>
      <c r="EU4" s="40">
        <f t="shared" si="27"/>
        <v>-1.0367596928535575E-6</v>
      </c>
      <c r="EV4" s="40">
        <f t="shared" si="28"/>
        <v>-1.9659875349514541E-6</v>
      </c>
      <c r="EW4" s="40">
        <f t="shared" si="29"/>
        <v>0</v>
      </c>
      <c r="EX4" s="40">
        <f t="shared" si="30"/>
        <v>0</v>
      </c>
      <c r="EY4" s="40">
        <f t="shared" si="31"/>
        <v>6.4192833952461921E-8</v>
      </c>
    </row>
    <row r="5" spans="1:155" x14ac:dyDescent="0.3">
      <c r="A5" s="17" t="s">
        <v>172</v>
      </c>
      <c r="B5" s="15">
        <v>573227.13991999999</v>
      </c>
      <c r="C5" s="15">
        <v>4057.0888169999998</v>
      </c>
      <c r="D5" s="15">
        <v>9039.5030740000002</v>
      </c>
      <c r="E5" s="15">
        <v>88595.428893000004</v>
      </c>
      <c r="F5" s="15">
        <v>83867.511448999998</v>
      </c>
      <c r="G5" s="15">
        <v>5045.5444209999996</v>
      </c>
      <c r="H5" s="15">
        <v>101864.95249</v>
      </c>
      <c r="I5" s="17">
        <v>3377.5372229999998</v>
      </c>
      <c r="J5" s="17">
        <v>1701.9415389999999</v>
      </c>
      <c r="K5" s="17">
        <v>1491.1747889999999</v>
      </c>
      <c r="L5" s="17">
        <v>1359.4460630000001</v>
      </c>
      <c r="M5" s="17">
        <v>8857.4730990000007</v>
      </c>
      <c r="N5" s="17">
        <v>1048.564734</v>
      </c>
      <c r="O5" s="17">
        <v>553.26252399999998</v>
      </c>
      <c r="P5" s="17">
        <v>50.760078999999998</v>
      </c>
      <c r="Q5" s="17">
        <v>20.788103</v>
      </c>
      <c r="R5" s="17">
        <v>25.288405000000001</v>
      </c>
      <c r="S5" s="17">
        <v>23.156328999999999</v>
      </c>
      <c r="T5" s="17">
        <v>98.151734000000005</v>
      </c>
      <c r="U5" s="17">
        <v>5195.4006840000002</v>
      </c>
      <c r="V5" s="17">
        <v>1048.564734</v>
      </c>
      <c r="W5" s="17">
        <v>168.61327499999999</v>
      </c>
      <c r="X5" s="17">
        <v>152.80593300000001</v>
      </c>
      <c r="Y5" s="17">
        <v>1.405003</v>
      </c>
      <c r="Z5" s="17">
        <v>63.230110000000003</v>
      </c>
      <c r="AA5" s="17">
        <v>337.677391</v>
      </c>
      <c r="AB5" s="17">
        <v>210.76685000000001</v>
      </c>
      <c r="AC5" s="17">
        <v>3.8942060000000001</v>
      </c>
      <c r="AD5" s="17"/>
      <c r="AE5" s="17"/>
      <c r="AF5" s="17">
        <v>0.39326499999999998</v>
      </c>
      <c r="AG5" s="15"/>
      <c r="AH5" s="17" t="s">
        <v>172</v>
      </c>
      <c r="AI5" s="17">
        <v>9637.4539345021603</v>
      </c>
      <c r="AJ5" s="17">
        <v>1445.7261348219699</v>
      </c>
      <c r="AK5" s="17">
        <v>168.62096683178399</v>
      </c>
      <c r="AL5" s="17">
        <v>1702.0191862775</v>
      </c>
      <c r="AM5" s="17">
        <v>152.81286814536</v>
      </c>
      <c r="AN5" s="17">
        <v>0</v>
      </c>
      <c r="AO5" s="17">
        <v>3377.6914225486998</v>
      </c>
      <c r="AP5" s="17">
        <v>3377.6914225486998</v>
      </c>
      <c r="AQ5" s="17">
        <v>517.37685913075597</v>
      </c>
      <c r="AR5" s="17">
        <v>3064.8356972224801</v>
      </c>
      <c r="AS5" s="17">
        <v>1491.2431664599201</v>
      </c>
      <c r="AT5" s="17">
        <v>3.8943874035703501</v>
      </c>
      <c r="AU5" s="17">
        <v>1359.5080874236701</v>
      </c>
      <c r="AV5" s="17">
        <v>1.40506582941775</v>
      </c>
      <c r="AW5" s="17">
        <v>10330.1793850105</v>
      </c>
      <c r="AX5" s="17">
        <v>573262.83149112004</v>
      </c>
      <c r="AY5" s="17">
        <v>2352.0716789764201</v>
      </c>
      <c r="AZ5" s="17">
        <v>0</v>
      </c>
      <c r="BA5" s="17">
        <v>1547.4269768015499</v>
      </c>
      <c r="BB5" s="17">
        <v>0</v>
      </c>
      <c r="BC5" s="17">
        <v>271.65074868957998</v>
      </c>
      <c r="BD5" s="17">
        <v>1026.7204806421701</v>
      </c>
      <c r="BE5" s="17">
        <v>8857.8783568510607</v>
      </c>
      <c r="BF5" s="17">
        <v>8857.8783568510607</v>
      </c>
      <c r="BG5" s="17">
        <v>1086.9407907280399</v>
      </c>
      <c r="BH5" s="17">
        <v>0</v>
      </c>
      <c r="BI5" s="17">
        <v>63.2329670758931</v>
      </c>
      <c r="BJ5" s="17">
        <v>92836038.900557205</v>
      </c>
      <c r="BK5" s="17">
        <v>0</v>
      </c>
      <c r="BL5" s="17">
        <v>10518.0721566343</v>
      </c>
      <c r="BM5" s="17">
        <v>735.89341068731801</v>
      </c>
      <c r="BN5" s="17">
        <v>1258.1727980830699</v>
      </c>
      <c r="BO5" s="17">
        <v>10917.3546891812</v>
      </c>
      <c r="BP5" s="17">
        <v>553.21205771946995</v>
      </c>
      <c r="BQ5" s="17">
        <v>0.10225305258574501</v>
      </c>
      <c r="BR5" s="17">
        <v>0.291027608767781</v>
      </c>
      <c r="BS5" s="17">
        <v>5195.6542484594302</v>
      </c>
      <c r="BT5" s="17">
        <v>337.69272626846202</v>
      </c>
      <c r="BU5" s="17">
        <v>0</v>
      </c>
      <c r="BV5" s="17">
        <v>1199.6062699082399</v>
      </c>
      <c r="BW5" s="17">
        <v>4057.2878996248801</v>
      </c>
      <c r="BX5" s="17">
        <v>0</v>
      </c>
      <c r="BY5" s="17">
        <v>105281.11441511899</v>
      </c>
      <c r="BZ5" s="17">
        <v>8135.8168565631604</v>
      </c>
      <c r="CA5" s="17">
        <v>903.979543365616</v>
      </c>
      <c r="CB5" s="17">
        <v>9039.7963999287695</v>
      </c>
      <c r="CC5" s="17">
        <v>6.7039682418819</v>
      </c>
      <c r="CD5" s="17">
        <v>4641.1625371461696</v>
      </c>
      <c r="CE5" s="17">
        <v>468.07804973061201</v>
      </c>
      <c r="CF5" s="17">
        <v>50.762427313915801</v>
      </c>
      <c r="CG5" s="17">
        <v>20.789049417093899</v>
      </c>
      <c r="CH5" s="17">
        <v>25.289515214365299</v>
      </c>
      <c r="CI5" s="17">
        <v>23.157399299221201</v>
      </c>
      <c r="CJ5" s="17">
        <v>98.156167235988207</v>
      </c>
      <c r="CK5" s="17">
        <v>2.29881931571619</v>
      </c>
      <c r="CL5" s="17">
        <v>11159.3650575228</v>
      </c>
      <c r="CM5" s="17">
        <v>0.99208607515776803</v>
      </c>
      <c r="CN5" s="17">
        <v>274.128628449323</v>
      </c>
      <c r="CO5" s="17">
        <v>2943.0425514765998</v>
      </c>
      <c r="CP5" s="17">
        <v>1.0547746669312199</v>
      </c>
      <c r="CQ5" s="17">
        <v>0</v>
      </c>
      <c r="CR5" s="17">
        <v>66.352777765659695</v>
      </c>
      <c r="CS5" s="17">
        <v>88601.113264712694</v>
      </c>
      <c r="CT5" s="17">
        <v>83872.635638792999</v>
      </c>
      <c r="CU5" s="17">
        <v>4728.4776259197397</v>
      </c>
      <c r="CV5" s="17">
        <v>0.89956000116844903</v>
      </c>
      <c r="CW5" s="17">
        <v>0.17018783766155701</v>
      </c>
      <c r="CX5" s="17">
        <v>507.42135246228702</v>
      </c>
      <c r="CY5" s="17">
        <v>40.2510616617338</v>
      </c>
      <c r="CZ5" s="17">
        <v>32702.909133528399</v>
      </c>
      <c r="DA5" s="17">
        <v>212.06580920528799</v>
      </c>
      <c r="DB5" s="17">
        <v>95.600245670949107</v>
      </c>
      <c r="DC5" s="17">
        <v>46718.443529302102</v>
      </c>
      <c r="DD5" s="17">
        <v>0</v>
      </c>
      <c r="DE5" s="17">
        <v>1.67340500771838</v>
      </c>
      <c r="DF5" s="17">
        <v>305.16986940337398</v>
      </c>
      <c r="DG5" s="17">
        <v>0.16184696282566399</v>
      </c>
      <c r="DH5" s="17">
        <v>5045.7343683711097</v>
      </c>
      <c r="DI5" s="17">
        <v>313.648051480226</v>
      </c>
      <c r="DJ5" s="17">
        <v>210.77650639228</v>
      </c>
      <c r="DK5" s="17">
        <v>0</v>
      </c>
      <c r="DL5" s="17">
        <v>180.498677968197</v>
      </c>
      <c r="DM5" s="17">
        <v>1700.8149214504499</v>
      </c>
      <c r="DN5" s="17">
        <v>1048.61282592063</v>
      </c>
      <c r="DO5" s="17">
        <v>1587.4254970873401</v>
      </c>
      <c r="DP5" s="17">
        <v>101871.613427636</v>
      </c>
      <c r="DQ5" s="17">
        <v>553.28764055348802</v>
      </c>
      <c r="DR5" s="17">
        <v>741.38404716638604</v>
      </c>
      <c r="DS5" s="17"/>
      <c r="DT5" s="26">
        <f t="shared" si="0"/>
        <v>1.0334686069334214</v>
      </c>
      <c r="DU5" s="40">
        <f t="shared" si="1"/>
        <v>6.2264272980929459E-5</v>
      </c>
      <c r="DV5" s="40">
        <f t="shared" si="2"/>
        <v>4.9070314666529462E-5</v>
      </c>
      <c r="DW5" s="40">
        <f t="shared" si="3"/>
        <v>3.2449342222466457E-5</v>
      </c>
      <c r="DX5" s="40">
        <f t="shared" si="4"/>
        <v>6.4161004509110314E-5</v>
      </c>
      <c r="DY5" s="40">
        <f t="shared" si="5"/>
        <v>6.1098626923219355E-5</v>
      </c>
      <c r="DZ5" s="40">
        <f t="shared" si="6"/>
        <v>3.7646556101951609E-5</v>
      </c>
      <c r="EA5" s="40">
        <f t="shared" si="7"/>
        <v>6.5389886051860565E-5</v>
      </c>
      <c r="EB5" s="40">
        <f t="shared" si="8"/>
        <v>4.565443354701851E-5</v>
      </c>
      <c r="EC5" s="40">
        <f t="shared" si="9"/>
        <v>4.5622764190663045E-5</v>
      </c>
      <c r="ED5" s="40">
        <f t="shared" si="10"/>
        <v>4.5854758559867919E-5</v>
      </c>
      <c r="EE5" s="40">
        <f t="shared" si="11"/>
        <v>4.5624777148647961E-5</v>
      </c>
      <c r="EF5" s="40">
        <f t="shared" si="12"/>
        <v>4.5753212742556048E-5</v>
      </c>
      <c r="EG5" s="40">
        <f t="shared" si="13"/>
        <v>4.5864522304243265E-5</v>
      </c>
      <c r="EH5" s="40">
        <f t="shared" si="14"/>
        <v>4.5397171141186637E-5</v>
      </c>
      <c r="EI5" s="40">
        <f t="shared" si="15"/>
        <v>4.6263007506413582E-5</v>
      </c>
      <c r="EJ5" s="40">
        <f t="shared" si="16"/>
        <v>4.5526861873820526E-5</v>
      </c>
      <c r="EK5" s="40">
        <f t="shared" si="17"/>
        <v>4.3902111078088128E-5</v>
      </c>
      <c r="EL5" s="40">
        <f t="shared" si="18"/>
        <v>4.622059140725865E-5</v>
      </c>
      <c r="EM5" s="40">
        <f t="shared" si="19"/>
        <v>4.5167169315643472E-5</v>
      </c>
      <c r="EN5" s="40">
        <f t="shared" si="20"/>
        <v>4.8805563776990307E-5</v>
      </c>
      <c r="EO5" s="40">
        <f t="shared" si="21"/>
        <v>0.14404598114992478</v>
      </c>
      <c r="EP5" s="40">
        <f t="shared" si="22"/>
        <v>4.5618186254914536E-5</v>
      </c>
      <c r="EQ5" s="40">
        <f t="shared" si="23"/>
        <v>4.5385314718043645E-5</v>
      </c>
      <c r="ER5" s="40">
        <f t="shared" si="24"/>
        <v>4.4718351313159649E-5</v>
      </c>
      <c r="ES5" s="40">
        <f t="shared" si="25"/>
        <v>4.5185369645834953E-5</v>
      </c>
      <c r="ET5" s="40">
        <f t="shared" si="26"/>
        <v>4.5413962766682499E-5</v>
      </c>
      <c r="EU5" s="40">
        <f t="shared" si="27"/>
        <v>4.5815517383274658E-5</v>
      </c>
      <c r="EV5" s="40">
        <f t="shared" si="28"/>
        <v>4.6582941516194539E-5</v>
      </c>
      <c r="EW5" s="40">
        <f t="shared" si="29"/>
        <v>0</v>
      </c>
      <c r="EX5" s="40">
        <f t="shared" si="30"/>
        <v>0</v>
      </c>
      <c r="EY5" s="40">
        <f t="shared" si="31"/>
        <v>3.9823919052145302E-5</v>
      </c>
    </row>
    <row r="6" spans="1:155" x14ac:dyDescent="0.3">
      <c r="A6" s="17" t="s">
        <v>173</v>
      </c>
      <c r="B6" s="15">
        <v>124488.49556</v>
      </c>
      <c r="C6" s="15">
        <v>1434.4225799999999</v>
      </c>
      <c r="D6" s="15">
        <v>1369.08268</v>
      </c>
      <c r="E6" s="15">
        <v>21270.627251999998</v>
      </c>
      <c r="F6" s="15">
        <v>16739.497351000002</v>
      </c>
      <c r="G6" s="15">
        <v>1195.6723400000001</v>
      </c>
      <c r="H6" s="15">
        <v>28580.961309999999</v>
      </c>
      <c r="I6" s="17">
        <v>878.79316500000004</v>
      </c>
      <c r="J6" s="17">
        <v>268.46193199999999</v>
      </c>
      <c r="K6" s="17">
        <v>235.95272900000001</v>
      </c>
      <c r="L6" s="17">
        <v>142.62041199999999</v>
      </c>
      <c r="M6" s="17">
        <v>1317.141061</v>
      </c>
      <c r="N6" s="17">
        <v>180.37284700000001</v>
      </c>
      <c r="O6" s="17">
        <v>153.107114</v>
      </c>
      <c r="P6" s="17">
        <v>10.102296000000001</v>
      </c>
      <c r="Q6" s="17">
        <v>4.137321</v>
      </c>
      <c r="R6" s="17">
        <v>5.0329290000000002</v>
      </c>
      <c r="S6" s="17">
        <v>4.6086640000000001</v>
      </c>
      <c r="T6" s="17">
        <v>19.534392</v>
      </c>
      <c r="U6" s="17">
        <v>1208.07846</v>
      </c>
      <c r="V6" s="17">
        <v>254.82905600000001</v>
      </c>
      <c r="W6" s="17">
        <v>168.83738399999999</v>
      </c>
      <c r="X6" s="17">
        <v>36.703733999999997</v>
      </c>
      <c r="Y6" s="17">
        <v>0.27961900000000001</v>
      </c>
      <c r="Z6" s="17">
        <v>25.168355999999999</v>
      </c>
      <c r="AA6" s="17">
        <v>67.205162999999999</v>
      </c>
      <c r="AB6" s="17">
        <v>54.531359999999999</v>
      </c>
      <c r="AC6" s="17">
        <v>0.77509600000000001</v>
      </c>
      <c r="AD6" s="17"/>
      <c r="AE6" s="17"/>
      <c r="AF6" s="17">
        <v>7.2464000000000001E-2</v>
      </c>
      <c r="AG6" s="15"/>
      <c r="AH6" s="17" t="s">
        <v>173</v>
      </c>
      <c r="AI6" s="17">
        <v>2903.9500759224002</v>
      </c>
      <c r="AJ6" s="17">
        <v>435.62512187220801</v>
      </c>
      <c r="AK6" s="17">
        <v>168.759353894393</v>
      </c>
      <c r="AL6" s="17">
        <v>268.33776125316098</v>
      </c>
      <c r="AM6" s="17">
        <v>36.686803208850598</v>
      </c>
      <c r="AN6" s="17">
        <v>0</v>
      </c>
      <c r="AO6" s="17">
        <v>878.38688854369502</v>
      </c>
      <c r="AP6" s="17">
        <v>878.38688854369502</v>
      </c>
      <c r="AQ6" s="17">
        <v>155.89560789030901</v>
      </c>
      <c r="AR6" s="17">
        <v>923.49372018680299</v>
      </c>
      <c r="AS6" s="17">
        <v>235.843635942796</v>
      </c>
      <c r="AT6" s="17">
        <v>0.77473925374818298</v>
      </c>
      <c r="AU6" s="17">
        <v>142.55439811474301</v>
      </c>
      <c r="AV6" s="17">
        <v>0.27948983416748102</v>
      </c>
      <c r="AW6" s="17">
        <v>3112.6816543177001</v>
      </c>
      <c r="AX6" s="17">
        <v>124442.118487364</v>
      </c>
      <c r="AY6" s="17">
        <v>708.72442548564004</v>
      </c>
      <c r="AZ6" s="17">
        <v>0</v>
      </c>
      <c r="BA6" s="17">
        <v>466.26946444805498</v>
      </c>
      <c r="BB6" s="17">
        <v>0</v>
      </c>
      <c r="BC6" s="17">
        <v>81.853636974950305</v>
      </c>
      <c r="BD6" s="17">
        <v>309.37053626922</v>
      </c>
      <c r="BE6" s="17">
        <v>1316.5322062456601</v>
      </c>
      <c r="BF6" s="17">
        <v>1316.5322062456601</v>
      </c>
      <c r="BG6" s="17">
        <v>327.51608666518399</v>
      </c>
      <c r="BH6" s="17">
        <v>0</v>
      </c>
      <c r="BI6" s="17">
        <v>25.156702262027299</v>
      </c>
      <c r="BJ6" s="17">
        <v>18466254.0095396</v>
      </c>
      <c r="BK6" s="17">
        <v>0</v>
      </c>
      <c r="BL6" s="17">
        <v>3169.2974355701099</v>
      </c>
      <c r="BM6" s="17">
        <v>221.73892852439101</v>
      </c>
      <c r="BN6" s="17">
        <v>379.11173527746598</v>
      </c>
      <c r="BO6" s="17">
        <v>3289.6088214228698</v>
      </c>
      <c r="BP6" s="17">
        <v>166.693472523818</v>
      </c>
      <c r="BQ6" s="17">
        <v>1.8829613044748301E-2</v>
      </c>
      <c r="BR6" s="17">
        <v>5.3591846216593103E-2</v>
      </c>
      <c r="BS6" s="17">
        <v>1207.52371225504</v>
      </c>
      <c r="BT6" s="17">
        <v>67.174084531692003</v>
      </c>
      <c r="BU6" s="17">
        <v>0</v>
      </c>
      <c r="BV6" s="17">
        <v>300.20847261350298</v>
      </c>
      <c r="BW6" s="17">
        <v>1433.83021694891</v>
      </c>
      <c r="BX6" s="17">
        <v>0</v>
      </c>
      <c r="BY6" s="17">
        <v>29598.553513891799</v>
      </c>
      <c r="BZ6" s="17">
        <v>1231.6515657448001</v>
      </c>
      <c r="CA6" s="17">
        <v>136.850228822346</v>
      </c>
      <c r="CB6" s="17">
        <v>1368.50179456715</v>
      </c>
      <c r="CC6" s="17">
        <v>2.0200346102351401</v>
      </c>
      <c r="CD6" s="17">
        <v>1398.47150555806</v>
      </c>
      <c r="CE6" s="17">
        <v>141.04099727395601</v>
      </c>
      <c r="CF6" s="17">
        <v>10.097625664352901</v>
      </c>
      <c r="CG6" s="17">
        <v>4.1354127893737198</v>
      </c>
      <c r="CH6" s="17">
        <v>5.0306042116745697</v>
      </c>
      <c r="CI6" s="17">
        <v>4.6065266908116804</v>
      </c>
      <c r="CJ6" s="17">
        <v>19.525371047043301</v>
      </c>
      <c r="CK6" s="17">
        <v>8.09940606932434E-2</v>
      </c>
      <c r="CL6" s="17">
        <v>3362.5311748373401</v>
      </c>
      <c r="CM6" s="17">
        <v>0</v>
      </c>
      <c r="CN6" s="17">
        <v>113.848269650622</v>
      </c>
      <c r="CO6" s="17">
        <v>1380.1002231628599</v>
      </c>
      <c r="CP6" s="17">
        <v>0.187269782161301</v>
      </c>
      <c r="CQ6" s="17">
        <v>0</v>
      </c>
      <c r="CR6" s="17">
        <v>138.005179493708</v>
      </c>
      <c r="CS6" s="17">
        <v>21263.691100345</v>
      </c>
      <c r="CT6" s="17">
        <v>16733.222565514701</v>
      </c>
      <c r="CU6" s="17">
        <v>4530.4685348302701</v>
      </c>
      <c r="CV6" s="17">
        <v>5.4471757035224302</v>
      </c>
      <c r="CW6" s="17">
        <v>6.0049195298643498E-2</v>
      </c>
      <c r="CX6" s="17">
        <v>81.171274227197301</v>
      </c>
      <c r="CY6" s="17">
        <v>65.326012701157893</v>
      </c>
      <c r="CZ6" s="17">
        <v>6091.0389350352998</v>
      </c>
      <c r="DA6" s="17">
        <v>26.161149674763099</v>
      </c>
      <c r="DB6" s="17">
        <v>33.397873679238501</v>
      </c>
      <c r="DC6" s="17">
        <v>8701.4849421341805</v>
      </c>
      <c r="DD6" s="17">
        <v>0</v>
      </c>
      <c r="DE6" s="17">
        <v>1.0632207682005299</v>
      </c>
      <c r="DF6" s="17">
        <v>95.767991810049693</v>
      </c>
      <c r="DG6" s="17">
        <v>8.2004435779912496E-2</v>
      </c>
      <c r="DH6" s="17">
        <v>1195.12175104482</v>
      </c>
      <c r="DI6" s="17">
        <v>94.508137024279605</v>
      </c>
      <c r="DJ6" s="17">
        <v>54.506174211735697</v>
      </c>
      <c r="DK6" s="17">
        <v>0</v>
      </c>
      <c r="DL6" s="17">
        <v>54.387684155610401</v>
      </c>
      <c r="DM6" s="17">
        <v>512.48814590808001</v>
      </c>
      <c r="DN6" s="17">
        <v>180.28936105071099</v>
      </c>
      <c r="DO6" s="17">
        <v>478.32183091646999</v>
      </c>
      <c r="DP6" s="17">
        <v>28571.204114044998</v>
      </c>
      <c r="DQ6" s="17">
        <v>153.03627113107601</v>
      </c>
      <c r="DR6" s="17">
        <v>223.393226313067</v>
      </c>
      <c r="DS6" s="17"/>
      <c r="DT6" s="26">
        <f t="shared" si="0"/>
        <v>1.0359575114771511</v>
      </c>
      <c r="DU6" s="40">
        <f t="shared" si="1"/>
        <v>-3.7254103222447531E-4</v>
      </c>
      <c r="DV6" s="40">
        <f t="shared" si="2"/>
        <v>-4.1296272057424871E-4</v>
      </c>
      <c r="DW6" s="40">
        <f t="shared" si="3"/>
        <v>-4.2428805895782857E-4</v>
      </c>
      <c r="DX6" s="40">
        <f t="shared" si="4"/>
        <v>-3.2609060244548154E-4</v>
      </c>
      <c r="DY6" s="40">
        <f t="shared" si="5"/>
        <v>-3.7484909813768555E-4</v>
      </c>
      <c r="DZ6" s="40">
        <f t="shared" si="6"/>
        <v>-4.6048481407544013E-4</v>
      </c>
      <c r="EA6" s="40">
        <f t="shared" si="7"/>
        <v>-3.4138795575034135E-4</v>
      </c>
      <c r="EB6" s="40">
        <f t="shared" si="8"/>
        <v>-4.6231180724422483E-4</v>
      </c>
      <c r="EC6" s="40">
        <f t="shared" si="9"/>
        <v>-4.6252645920395594E-4</v>
      </c>
      <c r="ED6" s="40">
        <f t="shared" si="10"/>
        <v>-4.623513263286161E-4</v>
      </c>
      <c r="EE6" s="40">
        <f t="shared" si="11"/>
        <v>-4.6286421649783702E-4</v>
      </c>
      <c r="EF6" s="40">
        <f t="shared" si="12"/>
        <v>-4.6225478224611564E-4</v>
      </c>
      <c r="EG6" s="40">
        <f t="shared" si="13"/>
        <v>-4.6285209042031255E-4</v>
      </c>
      <c r="EH6" s="40">
        <f t="shared" si="14"/>
        <v>-4.6270135379855375E-4</v>
      </c>
      <c r="EI6" s="40">
        <f t="shared" si="15"/>
        <v>-4.6230437586666312E-4</v>
      </c>
      <c r="EJ6" s="40">
        <f t="shared" si="16"/>
        <v>-4.6121889654687553E-4</v>
      </c>
      <c r="EK6" s="40">
        <f t="shared" si="17"/>
        <v>-4.6191558144978445E-4</v>
      </c>
      <c r="EL6" s="40">
        <f t="shared" si="18"/>
        <v>-4.6375895233839335E-4</v>
      </c>
      <c r="EM6" s="40">
        <f t="shared" si="19"/>
        <v>-4.6179850167334623E-4</v>
      </c>
      <c r="EN6" s="40">
        <f t="shared" si="20"/>
        <v>-4.5919844060456826E-4</v>
      </c>
      <c r="EO6" s="40">
        <f t="shared" si="21"/>
        <v>0.17807787434374425</v>
      </c>
      <c r="EP6" s="40">
        <f t="shared" si="22"/>
        <v>-4.6216130431744038E-4</v>
      </c>
      <c r="EQ6" s="40">
        <f t="shared" si="23"/>
        <v>-4.6128252644264401E-4</v>
      </c>
      <c r="ER6" s="40">
        <f t="shared" si="24"/>
        <v>-4.6193510640902381E-4</v>
      </c>
      <c r="ES6" s="40">
        <f t="shared" si="25"/>
        <v>-4.6303135463836574E-4</v>
      </c>
      <c r="ET6" s="40">
        <f t="shared" si="26"/>
        <v>-4.624416774049916E-4</v>
      </c>
      <c r="EU6" s="40">
        <f t="shared" si="27"/>
        <v>-4.6185879582504984E-4</v>
      </c>
      <c r="EV6" s="40">
        <f t="shared" si="28"/>
        <v>-4.6026073133783501E-4</v>
      </c>
      <c r="EW6" s="40">
        <f t="shared" si="29"/>
        <v>0</v>
      </c>
      <c r="EX6" s="40">
        <f t="shared" si="30"/>
        <v>0</v>
      </c>
      <c r="EY6" s="40">
        <f t="shared" si="31"/>
        <v>-5.87060314895675E-4</v>
      </c>
    </row>
    <row r="7" spans="1:155" x14ac:dyDescent="0.3">
      <c r="A7" s="17" t="s">
        <v>174</v>
      </c>
      <c r="B7" s="15">
        <v>31555.006670999999</v>
      </c>
      <c r="C7" s="15">
        <v>338.22897999999998</v>
      </c>
      <c r="D7" s="15">
        <v>296.82928099999998</v>
      </c>
      <c r="E7" s="15">
        <v>5767.2768120000001</v>
      </c>
      <c r="F7" s="15">
        <v>4275.4596860000001</v>
      </c>
      <c r="G7" s="15">
        <v>315.76650000000001</v>
      </c>
      <c r="H7" s="15">
        <v>7652.8192689999996</v>
      </c>
      <c r="I7" s="17">
        <v>272.481629</v>
      </c>
      <c r="J7" s="17">
        <v>83.278554999999997</v>
      </c>
      <c r="K7" s="17">
        <v>73.051372000000001</v>
      </c>
      <c r="L7" s="17">
        <v>44.07432</v>
      </c>
      <c r="M7" s="17">
        <v>544.23282400000005</v>
      </c>
      <c r="N7" s="17">
        <v>55.762543000000001</v>
      </c>
      <c r="O7" s="17">
        <v>47.239910000000002</v>
      </c>
      <c r="P7" s="17">
        <v>2.3457020000000002</v>
      </c>
      <c r="Q7" s="17">
        <v>0.96067400000000003</v>
      </c>
      <c r="R7" s="17">
        <v>1.1686510000000001</v>
      </c>
      <c r="S7" s="17">
        <v>1.070117</v>
      </c>
      <c r="T7" s="17">
        <v>4.535876</v>
      </c>
      <c r="U7" s="17">
        <v>612.41410199999996</v>
      </c>
      <c r="V7" s="17">
        <v>79.139003000000002</v>
      </c>
      <c r="W7" s="17">
        <v>52.353484000000002</v>
      </c>
      <c r="X7" s="17">
        <v>11.444737999999999</v>
      </c>
      <c r="Y7" s="17">
        <v>6.4946000000000004E-2</v>
      </c>
      <c r="Z7" s="17">
        <v>7.792116</v>
      </c>
      <c r="AA7" s="17">
        <v>15.605126</v>
      </c>
      <c r="AB7" s="17">
        <v>16.801825999999998</v>
      </c>
      <c r="AC7" s="17">
        <v>0.17996300000000001</v>
      </c>
      <c r="AD7" s="17"/>
      <c r="AE7" s="17"/>
      <c r="AF7" s="17">
        <v>1.6076E-2</v>
      </c>
      <c r="AG7" s="15"/>
      <c r="AH7" s="17" t="s">
        <v>174</v>
      </c>
      <c r="AI7" s="17">
        <v>714.837173322235</v>
      </c>
      <c r="AJ7" s="17">
        <v>107.233617505689</v>
      </c>
      <c r="AK7" s="17">
        <v>52.373947938860297</v>
      </c>
      <c r="AL7" s="17">
        <v>83.311069377912503</v>
      </c>
      <c r="AM7" s="17">
        <v>11.449201578075</v>
      </c>
      <c r="AN7" s="17">
        <v>0</v>
      </c>
      <c r="AO7" s="17">
        <v>272.588012575547</v>
      </c>
      <c r="AP7" s="17">
        <v>272.588012575547</v>
      </c>
      <c r="AQ7" s="17">
        <v>38.375297956398001</v>
      </c>
      <c r="AR7" s="17">
        <v>227.32747619452499</v>
      </c>
      <c r="AS7" s="17">
        <v>73.079874618803103</v>
      </c>
      <c r="AT7" s="17">
        <v>0.180032803745348</v>
      </c>
      <c r="AU7" s="17">
        <v>44.091537274076998</v>
      </c>
      <c r="AV7" s="17">
        <v>6.4971405089667505E-2</v>
      </c>
      <c r="AW7" s="17">
        <v>766.21858952247601</v>
      </c>
      <c r="AX7" s="17">
        <v>31570.655091078399</v>
      </c>
      <c r="AY7" s="17">
        <v>174.45980879832399</v>
      </c>
      <c r="AZ7" s="17">
        <v>0</v>
      </c>
      <c r="BA7" s="17">
        <v>114.777026478273</v>
      </c>
      <c r="BB7" s="17">
        <v>0</v>
      </c>
      <c r="BC7" s="17">
        <v>20.149100216693199</v>
      </c>
      <c r="BD7" s="17">
        <v>76.154781150553603</v>
      </c>
      <c r="BE7" s="17">
        <v>544.44543847357704</v>
      </c>
      <c r="BF7" s="17">
        <v>544.44543847357704</v>
      </c>
      <c r="BG7" s="17">
        <v>80.621445356883896</v>
      </c>
      <c r="BH7" s="17">
        <v>0</v>
      </c>
      <c r="BI7" s="17">
        <v>7.7951649613254199</v>
      </c>
      <c r="BJ7" s="17">
        <v>4291243.4581325697</v>
      </c>
      <c r="BK7" s="17">
        <v>0</v>
      </c>
      <c r="BL7" s="17">
        <v>780.15521461942103</v>
      </c>
      <c r="BM7" s="17">
        <v>54.583312188032401</v>
      </c>
      <c r="BN7" s="17">
        <v>93.322253809199495</v>
      </c>
      <c r="BO7" s="17">
        <v>809.77103505671903</v>
      </c>
      <c r="BP7" s="17">
        <v>41.0333112560525</v>
      </c>
      <c r="BQ7" s="17">
        <v>4.1808395641462302E-3</v>
      </c>
      <c r="BR7" s="17">
        <v>1.1899314263353101E-2</v>
      </c>
      <c r="BS7" s="17">
        <v>612.65515643478398</v>
      </c>
      <c r="BT7" s="17">
        <v>15.6112189243869</v>
      </c>
      <c r="BU7" s="17">
        <v>0</v>
      </c>
      <c r="BV7" s="17">
        <v>90.3695653742042</v>
      </c>
      <c r="BW7" s="17">
        <v>338.38551523669298</v>
      </c>
      <c r="BX7" s="17">
        <v>0</v>
      </c>
      <c r="BY7" s="17">
        <v>7909.6244792407197</v>
      </c>
      <c r="BZ7" s="17">
        <v>267.24747494413998</v>
      </c>
      <c r="CA7" s="17">
        <v>29.694160626774</v>
      </c>
      <c r="CB7" s="17">
        <v>296.941635570914</v>
      </c>
      <c r="CC7" s="17">
        <v>0.49725302395641402</v>
      </c>
      <c r="CD7" s="17">
        <v>344.24813097659199</v>
      </c>
      <c r="CE7" s="17">
        <v>34.718663657630898</v>
      </c>
      <c r="CF7" s="17">
        <v>2.3466210389832201</v>
      </c>
      <c r="CG7" s="17">
        <v>0.96104775175956403</v>
      </c>
      <c r="CH7" s="17">
        <v>1.1691050371423599</v>
      </c>
      <c r="CI7" s="17">
        <v>1.0705395047537101</v>
      </c>
      <c r="CJ7" s="17">
        <v>4.5376458898680996</v>
      </c>
      <c r="CK7" s="17">
        <v>2.56450246642085E-2</v>
      </c>
      <c r="CL7" s="17">
        <v>827.721605342614</v>
      </c>
      <c r="CM7" s="17">
        <v>0</v>
      </c>
      <c r="CN7" s="17">
        <v>26.095206726301601</v>
      </c>
      <c r="CO7" s="17">
        <v>321.58424176987</v>
      </c>
      <c r="CP7" s="17">
        <v>4.5337594735362599E-2</v>
      </c>
      <c r="CQ7" s="17">
        <v>0</v>
      </c>
      <c r="CR7" s="17">
        <v>31.500572706448999</v>
      </c>
      <c r="CS7" s="17">
        <v>5770.2474628208101</v>
      </c>
      <c r="CT7" s="17">
        <v>4277.5635028236802</v>
      </c>
      <c r="CU7" s="17">
        <v>1492.6839599971299</v>
      </c>
      <c r="CV7" s="17">
        <v>1.2897205755165699</v>
      </c>
      <c r="CW7" s="17">
        <v>1.36986761289042E-2</v>
      </c>
      <c r="CX7" s="17">
        <v>18.8002401296317</v>
      </c>
      <c r="CY7" s="17">
        <v>16.159129054162001</v>
      </c>
      <c r="CZ7" s="17">
        <v>1575.1418007352399</v>
      </c>
      <c r="DA7" s="17">
        <v>6.2787325108990997</v>
      </c>
      <c r="DB7" s="17">
        <v>8.2126484190104492</v>
      </c>
      <c r="DC7" s="17">
        <v>2250.2027625015799</v>
      </c>
      <c r="DD7" s="17">
        <v>0</v>
      </c>
      <c r="DE7" s="17">
        <v>0.24384492832222701</v>
      </c>
      <c r="DF7" s="17">
        <v>21.951457255576301</v>
      </c>
      <c r="DG7" s="17">
        <v>1.8464215589984401E-2</v>
      </c>
      <c r="DH7" s="17">
        <v>315.90175289406199</v>
      </c>
      <c r="DI7" s="17">
        <v>23.264146886921999</v>
      </c>
      <c r="DJ7" s="17">
        <v>16.808378763383399</v>
      </c>
      <c r="DK7" s="17">
        <v>0</v>
      </c>
      <c r="DL7" s="17">
        <v>13.388105455115699</v>
      </c>
      <c r="DM7" s="17">
        <v>126.154254691579</v>
      </c>
      <c r="DN7" s="17">
        <v>55.784298470110102</v>
      </c>
      <c r="DO7" s="17">
        <v>117.743839955422</v>
      </c>
      <c r="DP7" s="17">
        <v>7656.7315695255102</v>
      </c>
      <c r="DQ7" s="17">
        <v>47.258335952277598</v>
      </c>
      <c r="DR7" s="17">
        <v>54.990537798732298</v>
      </c>
      <c r="DS7" s="17"/>
      <c r="DT7" s="26">
        <f t="shared" si="0"/>
        <v>1.0330288331801714</v>
      </c>
      <c r="DU7" s="40">
        <f t="shared" si="1"/>
        <v>4.9590926224652538E-4</v>
      </c>
      <c r="DV7" s="40">
        <f t="shared" si="2"/>
        <v>4.628084698508178E-4</v>
      </c>
      <c r="DW7" s="40">
        <f t="shared" si="3"/>
        <v>3.7851579377717014E-4</v>
      </c>
      <c r="DX7" s="40">
        <f t="shared" si="4"/>
        <v>5.1508726174353755E-4</v>
      </c>
      <c r="DY7" s="40">
        <f t="shared" si="5"/>
        <v>4.9206798290462532E-4</v>
      </c>
      <c r="DZ7" s="40">
        <f t="shared" si="6"/>
        <v>4.2833199234870614E-4</v>
      </c>
      <c r="EA7" s="40">
        <f t="shared" si="7"/>
        <v>5.112234312599635E-4</v>
      </c>
      <c r="EB7" s="40">
        <f t="shared" si="8"/>
        <v>3.904247634507481E-4</v>
      </c>
      <c r="EC7" s="40">
        <f t="shared" si="9"/>
        <v>3.904291796670303E-4</v>
      </c>
      <c r="ED7" s="40">
        <f t="shared" si="10"/>
        <v>3.9017225854570621E-4</v>
      </c>
      <c r="EE7" s="40">
        <f t="shared" si="11"/>
        <v>3.9064185396389607E-4</v>
      </c>
      <c r="EF7" s="40">
        <f t="shared" si="12"/>
        <v>3.9066822911253005E-4</v>
      </c>
      <c r="EG7" s="40">
        <f t="shared" si="13"/>
        <v>3.9014487036756582E-4</v>
      </c>
      <c r="EH7" s="40">
        <f t="shared" si="14"/>
        <v>3.9005053730195555E-4</v>
      </c>
      <c r="EI7" s="40">
        <f t="shared" si="15"/>
        <v>3.917969900779713E-4</v>
      </c>
      <c r="EJ7" s="40">
        <f t="shared" si="16"/>
        <v>3.8905160289963144E-4</v>
      </c>
      <c r="EK7" s="40">
        <f t="shared" si="17"/>
        <v>3.8851388683174774E-4</v>
      </c>
      <c r="EL7" s="40">
        <f t="shared" si="18"/>
        <v>3.9482108377876865E-4</v>
      </c>
      <c r="EM7" s="40">
        <f t="shared" si="19"/>
        <v>3.9019802748125416E-4</v>
      </c>
      <c r="EN7" s="40">
        <f t="shared" si="20"/>
        <v>3.9361346186639361E-4</v>
      </c>
      <c r="EO7" s="40">
        <f t="shared" si="21"/>
        <v>0.14190932344957893</v>
      </c>
      <c r="EP7" s="40">
        <f t="shared" si="22"/>
        <v>3.9088017256493622E-4</v>
      </c>
      <c r="EQ7" s="40">
        <f t="shared" si="23"/>
        <v>3.9001138121297672E-4</v>
      </c>
      <c r="ER7" s="40">
        <f t="shared" si="24"/>
        <v>3.9117250742927613E-4</v>
      </c>
      <c r="ES7" s="40">
        <f t="shared" si="25"/>
        <v>3.9128797946794868E-4</v>
      </c>
      <c r="ET7" s="40">
        <f t="shared" si="26"/>
        <v>3.9044378026169876E-4</v>
      </c>
      <c r="EU7" s="40">
        <f t="shared" si="27"/>
        <v>3.9000304987089868E-4</v>
      </c>
      <c r="EV7" s="40">
        <f t="shared" si="28"/>
        <v>3.8787831580927714E-4</v>
      </c>
      <c r="EW7" s="40">
        <f t="shared" si="29"/>
        <v>0</v>
      </c>
      <c r="EX7" s="40">
        <f t="shared" si="30"/>
        <v>0</v>
      </c>
      <c r="EY7" s="40">
        <f t="shared" si="31"/>
        <v>2.5838688102343497E-4</v>
      </c>
    </row>
    <row r="8" spans="1:155" x14ac:dyDescent="0.3">
      <c r="A8" s="17" t="s">
        <v>175</v>
      </c>
      <c r="B8" s="15">
        <v>1191.7286409999999</v>
      </c>
      <c r="C8" s="15">
        <v>8.0362430000000007</v>
      </c>
      <c r="D8" s="15">
        <v>21.104863000000002</v>
      </c>
      <c r="E8" s="15">
        <v>199.19135600000001</v>
      </c>
      <c r="F8" s="15">
        <v>181.55969200000001</v>
      </c>
      <c r="G8" s="15">
        <v>10.744303</v>
      </c>
      <c r="H8" s="15">
        <v>225.126633</v>
      </c>
      <c r="I8" s="17">
        <v>7.5926169999999997</v>
      </c>
      <c r="J8" s="17">
        <v>3.8259240000000001</v>
      </c>
      <c r="K8" s="17">
        <v>3.3521230000000002</v>
      </c>
      <c r="L8" s="17">
        <v>3.056</v>
      </c>
      <c r="M8" s="17">
        <v>19.911377000000002</v>
      </c>
      <c r="N8" s="17">
        <v>2.3571490000000002</v>
      </c>
      <c r="O8" s="17">
        <v>1.2437180000000001</v>
      </c>
      <c r="P8" s="17">
        <v>0.114105</v>
      </c>
      <c r="Q8" s="17">
        <v>4.6733999999999998E-2</v>
      </c>
      <c r="R8" s="17">
        <v>5.6848000000000003E-2</v>
      </c>
      <c r="S8" s="17">
        <v>5.2055999999999998E-2</v>
      </c>
      <c r="T8" s="17">
        <v>0.220642</v>
      </c>
      <c r="U8" s="17">
        <v>11.679133</v>
      </c>
      <c r="V8" s="17">
        <v>2.3571490000000002</v>
      </c>
      <c r="W8" s="17">
        <v>0.37903900000000001</v>
      </c>
      <c r="X8" s="17">
        <v>0.343503</v>
      </c>
      <c r="Y8" s="17">
        <v>3.1580000000000002E-3</v>
      </c>
      <c r="Z8" s="17">
        <v>0.14214099999999999</v>
      </c>
      <c r="AA8" s="17">
        <v>0.75909099999999996</v>
      </c>
      <c r="AB8" s="17">
        <v>0.4738</v>
      </c>
      <c r="AC8" s="17">
        <v>8.7510000000000001E-3</v>
      </c>
      <c r="AD8" s="17"/>
      <c r="AE8" s="17"/>
      <c r="AF8" s="17">
        <v>7.2240000000000004E-3</v>
      </c>
      <c r="AG8" s="15"/>
      <c r="AH8" s="17" t="s">
        <v>175</v>
      </c>
      <c r="AI8" s="17">
        <v>21.208623393653902</v>
      </c>
      <c r="AJ8" s="17">
        <v>3.1815260894992701</v>
      </c>
      <c r="AK8" s="17">
        <v>0.37903645115935503</v>
      </c>
      <c r="AL8" s="17">
        <v>3.8259184282832899</v>
      </c>
      <c r="AM8" s="17">
        <v>0.34350564366474301</v>
      </c>
      <c r="AN8" s="17">
        <v>0</v>
      </c>
      <c r="AO8" s="17">
        <v>7.5926157686251399</v>
      </c>
      <c r="AP8" s="17">
        <v>7.5926157686251399</v>
      </c>
      <c r="AQ8" s="17">
        <v>1.13856292202252</v>
      </c>
      <c r="AR8" s="17">
        <v>6.7446052674627497</v>
      </c>
      <c r="AS8" s="17">
        <v>3.3521102270309799</v>
      </c>
      <c r="AT8" s="17">
        <v>8.7509477891411294E-3</v>
      </c>
      <c r="AU8" s="17">
        <v>3.0559986363310601</v>
      </c>
      <c r="AV8" s="17">
        <v>3.1580054816161998E-3</v>
      </c>
      <c r="AW8" s="17">
        <v>22.733079234907901</v>
      </c>
      <c r="AX8" s="17">
        <v>1191.7283248730901</v>
      </c>
      <c r="AY8" s="17">
        <v>5.1760824589096996</v>
      </c>
      <c r="AZ8" s="17">
        <v>0</v>
      </c>
      <c r="BA8" s="17">
        <v>3.40534426803353</v>
      </c>
      <c r="BB8" s="17">
        <v>0</v>
      </c>
      <c r="BC8" s="17">
        <v>0.59780381217475997</v>
      </c>
      <c r="BD8" s="17">
        <v>2.2594388329447601</v>
      </c>
      <c r="BE8" s="17">
        <v>19.911378492345001</v>
      </c>
      <c r="BF8" s="17">
        <v>19.911378492345001</v>
      </c>
      <c r="BG8" s="17">
        <v>2.3919754542802099</v>
      </c>
      <c r="BH8" s="17">
        <v>0</v>
      </c>
      <c r="BI8" s="17">
        <v>0.14214136341540001</v>
      </c>
      <c r="BJ8" s="17">
        <v>208658.61586004999</v>
      </c>
      <c r="BK8" s="17">
        <v>0</v>
      </c>
      <c r="BL8" s="17">
        <v>23.146558048688998</v>
      </c>
      <c r="BM8" s="17">
        <v>1.6194440061717199</v>
      </c>
      <c r="BN8" s="17">
        <v>2.76878982626432</v>
      </c>
      <c r="BO8" s="17">
        <v>24.025268179013501</v>
      </c>
      <c r="BP8" s="17">
        <v>1.2174284350226201</v>
      </c>
      <c r="BQ8" s="17">
        <v>1.8782416706625399E-3</v>
      </c>
      <c r="BR8" s="17">
        <v>5.3457646455794504E-3</v>
      </c>
      <c r="BS8" s="17">
        <v>11.6791685843504</v>
      </c>
      <c r="BT8" s="17">
        <v>0.75909447726648904</v>
      </c>
      <c r="BU8" s="17">
        <v>0</v>
      </c>
      <c r="BV8" s="17">
        <v>2.6894369570523602</v>
      </c>
      <c r="BW8" s="17">
        <v>8.0362419263986897</v>
      </c>
      <c r="BX8" s="17">
        <v>0</v>
      </c>
      <c r="BY8" s="17">
        <v>232.62969372289001</v>
      </c>
      <c r="BZ8" s="17">
        <v>18.994373434305</v>
      </c>
      <c r="CA8" s="17">
        <v>2.11048830569288</v>
      </c>
      <c r="CB8" s="17">
        <v>21.104861739997901</v>
      </c>
      <c r="CC8" s="17">
        <v>1.4753148530542199E-2</v>
      </c>
      <c r="CD8" s="17">
        <v>10.2135624186356</v>
      </c>
      <c r="CE8" s="17">
        <v>1.03007529255262</v>
      </c>
      <c r="CF8" s="17">
        <v>0.11410486241505299</v>
      </c>
      <c r="CG8" s="17">
        <v>4.6733937796590498E-2</v>
      </c>
      <c r="CH8" s="17">
        <v>5.6847799555768602E-2</v>
      </c>
      <c r="CI8" s="17">
        <v>5.2055824203442499E-2</v>
      </c>
      <c r="CJ8" s="17">
        <v>0.22064206237977901</v>
      </c>
      <c r="CK8" s="17">
        <v>5.0650563005340699E-3</v>
      </c>
      <c r="CL8" s="17">
        <v>24.557817784024198</v>
      </c>
      <c r="CM8" s="17">
        <v>2.1250457183485099E-3</v>
      </c>
      <c r="CN8" s="17">
        <v>0.60905337940993198</v>
      </c>
      <c r="CO8" s="17">
        <v>6.5214311303648103</v>
      </c>
      <c r="CP8" s="17">
        <v>2.04138494353411E-3</v>
      </c>
      <c r="CQ8" s="17">
        <v>0</v>
      </c>
      <c r="CR8" s="17">
        <v>0.14751878371004801</v>
      </c>
      <c r="CS8" s="17">
        <v>199.19129176781999</v>
      </c>
      <c r="CT8" s="17">
        <v>181.55963174257701</v>
      </c>
      <c r="CU8" s="17">
        <v>17.631660025242901</v>
      </c>
      <c r="CV8" s="17">
        <v>1.9496129234941001E-3</v>
      </c>
      <c r="CW8" s="17">
        <v>3.5344388410302099E-4</v>
      </c>
      <c r="CX8" s="17">
        <v>0.95677828667802001</v>
      </c>
      <c r="CY8" s="17">
        <v>9.0260751665867403E-2</v>
      </c>
      <c r="CZ8" s="17">
        <v>70.770188660526799</v>
      </c>
      <c r="DA8" s="17">
        <v>0.46713616406796798</v>
      </c>
      <c r="DB8" s="17">
        <v>0.21000115301729999</v>
      </c>
      <c r="DC8" s="17">
        <v>101.100280648379</v>
      </c>
      <c r="DD8" s="17">
        <v>0</v>
      </c>
      <c r="DE8" s="17">
        <v>3.6802716094291601E-3</v>
      </c>
      <c r="DF8" s="17">
        <v>0.671441978207311</v>
      </c>
      <c r="DG8" s="17">
        <v>3.2599117048893002E-4</v>
      </c>
      <c r="DH8" s="17">
        <v>10.744296733301301</v>
      </c>
      <c r="DI8" s="17">
        <v>0.69023056765277202</v>
      </c>
      <c r="DJ8" s="17">
        <v>0.47379698698170702</v>
      </c>
      <c r="DK8" s="17">
        <v>0</v>
      </c>
      <c r="DL8" s="17">
        <v>0.397215565936826</v>
      </c>
      <c r="DM8" s="17">
        <v>3.7428702821226101</v>
      </c>
      <c r="DN8" s="17">
        <v>2.3571537786677599</v>
      </c>
      <c r="DO8" s="17">
        <v>3.49336292074935</v>
      </c>
      <c r="DP8" s="17">
        <v>225.12656745867699</v>
      </c>
      <c r="DQ8" s="17">
        <v>1.2437195607417399</v>
      </c>
      <c r="DR8" s="17">
        <v>1.6315136464409099</v>
      </c>
      <c r="DS8" s="17"/>
      <c r="DT8" s="26">
        <f t="shared" si="0"/>
        <v>1.033328479836527</v>
      </c>
      <c r="DU8" s="40">
        <f t="shared" si="1"/>
        <v>-2.65267527346008E-7</v>
      </c>
      <c r="DV8" s="40">
        <f t="shared" si="2"/>
        <v>-1.3359492874513224E-7</v>
      </c>
      <c r="DW8" s="40">
        <f t="shared" si="3"/>
        <v>-5.9701979628010613E-8</v>
      </c>
      <c r="DX8" s="40">
        <f t="shared" si="4"/>
        <v>-3.2246469582157656E-7</v>
      </c>
      <c r="DY8" s="40">
        <f t="shared" si="5"/>
        <v>-3.3188766921641777E-7</v>
      </c>
      <c r="DZ8" s="40">
        <f t="shared" si="6"/>
        <v>-5.8325781574846495E-7</v>
      </c>
      <c r="EA8" s="40">
        <f t="shared" si="7"/>
        <v>-2.9113091657449764E-7</v>
      </c>
      <c r="EB8" s="40">
        <f t="shared" si="8"/>
        <v>-1.6218055775180087E-7</v>
      </c>
      <c r="EC8" s="40">
        <f t="shared" si="9"/>
        <v>-1.4563061655769202E-6</v>
      </c>
      <c r="ED8" s="40">
        <f t="shared" si="10"/>
        <v>-3.8104117958222772E-6</v>
      </c>
      <c r="EE8" s="40">
        <f t="shared" si="11"/>
        <v>-4.4622674737924037E-7</v>
      </c>
      <c r="EF8" s="40">
        <f t="shared" si="12"/>
        <v>7.4949361843547504E-8</v>
      </c>
      <c r="EG8" s="40">
        <f t="shared" si="13"/>
        <v>2.0273083117441742E-6</v>
      </c>
      <c r="EH8" s="40">
        <f t="shared" si="14"/>
        <v>1.2549000174056905E-6</v>
      </c>
      <c r="EI8" s="40">
        <f t="shared" si="15"/>
        <v>-1.2057749178806914E-6</v>
      </c>
      <c r="EJ8" s="40">
        <f t="shared" si="16"/>
        <v>-1.3310097466435426E-6</v>
      </c>
      <c r="EK8" s="40">
        <f t="shared" si="17"/>
        <v>-3.5259680446185648E-6</v>
      </c>
      <c r="EL8" s="40">
        <f t="shared" si="18"/>
        <v>-3.3770661883089112E-6</v>
      </c>
      <c r="EM8" s="40">
        <f t="shared" si="19"/>
        <v>2.8271942335962431E-7</v>
      </c>
      <c r="EN8" s="40">
        <f t="shared" si="20"/>
        <v>3.0468315070674465E-6</v>
      </c>
      <c r="EO8" s="40">
        <f t="shared" si="21"/>
        <v>0.14097028106935963</v>
      </c>
      <c r="EP8" s="40">
        <f t="shared" si="22"/>
        <v>-6.7244812406880816E-6</v>
      </c>
      <c r="EQ8" s="40">
        <f t="shared" si="23"/>
        <v>7.6961911337230155E-6</v>
      </c>
      <c r="ER8" s="40">
        <f t="shared" si="24"/>
        <v>1.7357872702921365E-6</v>
      </c>
      <c r="ES8" s="40">
        <f t="shared" si="25"/>
        <v>2.5567246608871426E-6</v>
      </c>
      <c r="ET8" s="40">
        <f t="shared" si="26"/>
        <v>4.5808295567758427E-6</v>
      </c>
      <c r="EU8" s="40">
        <f t="shared" si="27"/>
        <v>-6.3592619100346161E-6</v>
      </c>
      <c r="EV8" s="40">
        <f t="shared" si="28"/>
        <v>-5.9662734396845947E-6</v>
      </c>
      <c r="EW8" s="40">
        <f t="shared" si="29"/>
        <v>0</v>
      </c>
      <c r="EX8" s="40">
        <f t="shared" si="30"/>
        <v>0</v>
      </c>
      <c r="EY8" s="40">
        <f t="shared" si="31"/>
        <v>8.7434136079339029E-7</v>
      </c>
    </row>
    <row r="9" spans="1:155" x14ac:dyDescent="0.3">
      <c r="A9" s="17" t="s">
        <v>176</v>
      </c>
      <c r="B9" s="15">
        <v>1055.628455</v>
      </c>
      <c r="C9" s="15">
        <v>8.4972460000000005</v>
      </c>
      <c r="D9" s="15">
        <v>14.87828</v>
      </c>
      <c r="E9" s="15">
        <v>167.65242000000001</v>
      </c>
      <c r="F9" s="15">
        <v>155.254794</v>
      </c>
      <c r="G9" s="15">
        <v>9.2850660000000005</v>
      </c>
      <c r="H9" s="15">
        <v>210.529922</v>
      </c>
      <c r="I9" s="17">
        <v>6.3472920000000004</v>
      </c>
      <c r="J9" s="17">
        <v>3.1983980000000001</v>
      </c>
      <c r="K9" s="17">
        <v>2.8023189999999998</v>
      </c>
      <c r="L9" s="17">
        <v>2.5547569999999999</v>
      </c>
      <c r="M9" s="17">
        <v>16.645544999999998</v>
      </c>
      <c r="N9" s="17">
        <v>1.9705280000000001</v>
      </c>
      <c r="O9" s="17">
        <v>1.0397240000000001</v>
      </c>
      <c r="P9" s="17">
        <v>9.5389000000000002E-2</v>
      </c>
      <c r="Q9" s="17">
        <v>3.9070000000000001E-2</v>
      </c>
      <c r="R9" s="17">
        <v>4.7527E-2</v>
      </c>
      <c r="S9" s="17">
        <v>4.3518000000000001E-2</v>
      </c>
      <c r="T9" s="17">
        <v>0.18445300000000001</v>
      </c>
      <c r="U9" s="17">
        <v>9.7635369999999995</v>
      </c>
      <c r="V9" s="17">
        <v>1.9705280000000001</v>
      </c>
      <c r="W9" s="17">
        <v>0.31686700000000001</v>
      </c>
      <c r="X9" s="17">
        <v>0.28716000000000003</v>
      </c>
      <c r="Y9" s="17">
        <v>2.64E-3</v>
      </c>
      <c r="Z9" s="17">
        <v>0.118827</v>
      </c>
      <c r="AA9" s="17">
        <v>0.63458899999999996</v>
      </c>
      <c r="AB9" s="17">
        <v>0.39609</v>
      </c>
      <c r="AC9" s="17">
        <v>7.3200000000000001E-3</v>
      </c>
      <c r="AD9" s="17"/>
      <c r="AE9" s="17"/>
      <c r="AF9" s="17">
        <v>5.9199999999999999E-3</v>
      </c>
      <c r="AG9" s="15"/>
      <c r="AH9" s="17" t="s">
        <v>176</v>
      </c>
      <c r="AI9" s="17">
        <v>20.357433714799001</v>
      </c>
      <c r="AJ9" s="17">
        <v>3.0538439933519599</v>
      </c>
      <c r="AK9" s="17">
        <v>0.31686694031537099</v>
      </c>
      <c r="AL9" s="17">
        <v>3.1984018560730099</v>
      </c>
      <c r="AM9" s="17">
        <v>0.287158621419004</v>
      </c>
      <c r="AN9" s="17">
        <v>0</v>
      </c>
      <c r="AO9" s="17">
        <v>6.3472873205714304</v>
      </c>
      <c r="AP9" s="17">
        <v>6.3472873205714304</v>
      </c>
      <c r="AQ9" s="17">
        <v>1.09286712644058</v>
      </c>
      <c r="AR9" s="17">
        <v>6.4739130841890002</v>
      </c>
      <c r="AS9" s="17">
        <v>2.8023073919232102</v>
      </c>
      <c r="AT9" s="17">
        <v>7.3200181772538099E-3</v>
      </c>
      <c r="AU9" s="17">
        <v>2.5547449980133199</v>
      </c>
      <c r="AV9" s="17">
        <v>2.6399877211373598E-3</v>
      </c>
      <c r="AW9" s="17">
        <v>21.820706698258899</v>
      </c>
      <c r="AX9" s="17">
        <v>1055.6281856512101</v>
      </c>
      <c r="AY9" s="17">
        <v>4.9683399415730998</v>
      </c>
      <c r="AZ9" s="17">
        <v>0</v>
      </c>
      <c r="BA9" s="17">
        <v>3.2686741339407002</v>
      </c>
      <c r="BB9" s="17">
        <v>0</v>
      </c>
      <c r="BC9" s="17">
        <v>0.57381333175336802</v>
      </c>
      <c r="BD9" s="17">
        <v>2.1687612042472</v>
      </c>
      <c r="BE9" s="17">
        <v>16.645540480673699</v>
      </c>
      <c r="BF9" s="17">
        <v>16.645540480673699</v>
      </c>
      <c r="BG9" s="17">
        <v>2.2959719337599198</v>
      </c>
      <c r="BH9" s="17">
        <v>0</v>
      </c>
      <c r="BI9" s="17">
        <v>0.11882658434332501</v>
      </c>
      <c r="BJ9" s="17">
        <v>174434.719901673</v>
      </c>
      <c r="BK9" s="17">
        <v>0</v>
      </c>
      <c r="BL9" s="17">
        <v>22.217606755843601</v>
      </c>
      <c r="BM9" s="17">
        <v>1.55443898787722</v>
      </c>
      <c r="BN9" s="17">
        <v>2.65766380757618</v>
      </c>
      <c r="BO9" s="17">
        <v>23.060998436626299</v>
      </c>
      <c r="BP9" s="17">
        <v>1.1685591966798301</v>
      </c>
      <c r="BQ9" s="17">
        <v>1.53919895059993E-3</v>
      </c>
      <c r="BR9" s="17">
        <v>4.3807926718365002E-3</v>
      </c>
      <c r="BS9" s="17">
        <v>9.7635537283310398</v>
      </c>
      <c r="BT9" s="17">
        <v>0.63458508036508499</v>
      </c>
      <c r="BU9" s="17">
        <v>0</v>
      </c>
      <c r="BV9" s="17">
        <v>2.2894681528199801</v>
      </c>
      <c r="BW9" s="17">
        <v>8.4972395531231193</v>
      </c>
      <c r="BX9" s="17">
        <v>0</v>
      </c>
      <c r="BY9" s="17">
        <v>217.73185579567499</v>
      </c>
      <c r="BZ9" s="17">
        <v>13.390438472172701</v>
      </c>
      <c r="CA9" s="17">
        <v>1.4878350695414899</v>
      </c>
      <c r="CB9" s="17">
        <v>14.878273541714201</v>
      </c>
      <c r="CC9" s="17">
        <v>1.41609899141961E-2</v>
      </c>
      <c r="CD9" s="17">
        <v>9.8036506390647897</v>
      </c>
      <c r="CE9" s="17">
        <v>0.98873772922865699</v>
      </c>
      <c r="CF9" s="17">
        <v>9.5389109343739106E-2</v>
      </c>
      <c r="CG9" s="17">
        <v>3.9070102437760698E-2</v>
      </c>
      <c r="CH9" s="17">
        <v>4.7527006112314397E-2</v>
      </c>
      <c r="CI9" s="17">
        <v>4.35181360802923E-2</v>
      </c>
      <c r="CJ9" s="17">
        <v>0.184451839922397</v>
      </c>
      <c r="CK9" s="17">
        <v>4.0616560018077799E-3</v>
      </c>
      <c r="CL9" s="17">
        <v>23.572216422559901</v>
      </c>
      <c r="CM9" s="17">
        <v>1.88556589890705E-3</v>
      </c>
      <c r="CN9" s="17">
        <v>0.473306396159548</v>
      </c>
      <c r="CO9" s="17">
        <v>5.1192821089413902</v>
      </c>
      <c r="CP9" s="17">
        <v>2.4801047195445198E-3</v>
      </c>
      <c r="CQ9" s="17">
        <v>0</v>
      </c>
      <c r="CR9" s="17">
        <v>0.1143513660389</v>
      </c>
      <c r="CS9" s="17">
        <v>167.65236802460299</v>
      </c>
      <c r="CT9" s="17">
        <v>155.254744166184</v>
      </c>
      <c r="CU9" s="17">
        <v>12.397623858419101</v>
      </c>
      <c r="CV9" s="17">
        <v>1.66009788521635E-3</v>
      </c>
      <c r="CW9" s="17">
        <v>3.47669990134316E-4</v>
      </c>
      <c r="CX9" s="17">
        <v>1.24823262068927</v>
      </c>
      <c r="CY9" s="17">
        <v>6.7682854103628204E-2</v>
      </c>
      <c r="CZ9" s="17">
        <v>60.583615359601403</v>
      </c>
      <c r="DA9" s="17">
        <v>0.37493437391491202</v>
      </c>
      <c r="DB9" s="17">
        <v>0.17030037533689299</v>
      </c>
      <c r="DC9" s="17">
        <v>86.5480285719009</v>
      </c>
      <c r="DD9" s="17">
        <v>0</v>
      </c>
      <c r="DE9" s="17">
        <v>2.9715203624398499E-3</v>
      </c>
      <c r="DF9" s="17">
        <v>0.541250803309137</v>
      </c>
      <c r="DG9" s="17">
        <v>3.5272133026890799E-4</v>
      </c>
      <c r="DH9" s="17">
        <v>9.2850724253156702</v>
      </c>
      <c r="DI9" s="17">
        <v>0.66252451913821298</v>
      </c>
      <c r="DJ9" s="17">
        <v>0.396089205740835</v>
      </c>
      <c r="DK9" s="17">
        <v>0</v>
      </c>
      <c r="DL9" s="17">
        <v>0.38127253049201598</v>
      </c>
      <c r="DM9" s="17">
        <v>3.5926893285382802</v>
      </c>
      <c r="DN9" s="17">
        <v>1.97053167373984</v>
      </c>
      <c r="DO9" s="17">
        <v>3.35315902796011</v>
      </c>
      <c r="DP9" s="17">
        <v>210.52986436063199</v>
      </c>
      <c r="DQ9" s="17">
        <v>1.0397211700717</v>
      </c>
      <c r="DR9" s="17">
        <v>1.5660425674134799</v>
      </c>
      <c r="DS9" s="17"/>
      <c r="DT9" s="26">
        <f t="shared" si="0"/>
        <v>1.0342088827013454</v>
      </c>
      <c r="DU9" s="40">
        <f t="shared" si="1"/>
        <v>-2.5515491619685072E-7</v>
      </c>
      <c r="DV9" s="40">
        <f t="shared" si="2"/>
        <v>-7.5870192309691648E-7</v>
      </c>
      <c r="DW9" s="40">
        <f t="shared" si="3"/>
        <v>-4.3407475860665042E-7</v>
      </c>
      <c r="DX9" s="40">
        <f t="shared" si="4"/>
        <v>-3.1001876986832709E-7</v>
      </c>
      <c r="DY9" s="40">
        <f t="shared" si="5"/>
        <v>-3.2098085169012144E-7</v>
      </c>
      <c r="DZ9" s="40">
        <f t="shared" si="6"/>
        <v>6.9200538474844345E-7</v>
      </c>
      <c r="EA9" s="40">
        <f t="shared" si="7"/>
        <v>-2.7378230828954044E-7</v>
      </c>
      <c r="EB9" s="40">
        <f t="shared" si="8"/>
        <v>-7.372322826749939E-7</v>
      </c>
      <c r="EC9" s="40">
        <f t="shared" si="9"/>
        <v>1.2056263822667425E-6</v>
      </c>
      <c r="ED9" s="40">
        <f t="shared" si="10"/>
        <v>-4.1423109894237554E-6</v>
      </c>
      <c r="EE9" s="40">
        <f t="shared" si="11"/>
        <v>-4.6978975613158902E-6</v>
      </c>
      <c r="EF9" s="40">
        <f t="shared" si="12"/>
        <v>-2.7150365457283799E-7</v>
      </c>
      <c r="EG9" s="40">
        <f t="shared" si="13"/>
        <v>1.8643428765759157E-6</v>
      </c>
      <c r="EH9" s="40">
        <f t="shared" si="14"/>
        <v>-2.7218072297464988E-6</v>
      </c>
      <c r="EI9" s="40">
        <f t="shared" si="15"/>
        <v>1.1462929594058157E-6</v>
      </c>
      <c r="EJ9" s="40">
        <f t="shared" si="16"/>
        <v>2.6219032684302858E-6</v>
      </c>
      <c r="EK9" s="40">
        <f t="shared" si="17"/>
        <v>1.2860720006895282E-7</v>
      </c>
      <c r="EL9" s="40">
        <f t="shared" si="18"/>
        <v>3.1269886552321013E-6</v>
      </c>
      <c r="EM9" s="40">
        <f t="shared" si="19"/>
        <v>-6.2892856337788129E-6</v>
      </c>
      <c r="EN9" s="40">
        <f t="shared" si="20"/>
        <v>1.7133474314055636E-6</v>
      </c>
      <c r="EO9" s="40">
        <f t="shared" si="21"/>
        <v>0.16185517425785373</v>
      </c>
      <c r="EP9" s="40">
        <f t="shared" si="22"/>
        <v>-1.8835861423512989E-7</v>
      </c>
      <c r="EQ9" s="40">
        <f t="shared" si="23"/>
        <v>-4.8007417329202926E-6</v>
      </c>
      <c r="ER9" s="40">
        <f t="shared" si="24"/>
        <v>-4.6510843334090297E-6</v>
      </c>
      <c r="ES9" s="40">
        <f t="shared" si="25"/>
        <v>-3.497998560897506E-6</v>
      </c>
      <c r="ET9" s="40">
        <f t="shared" si="26"/>
        <v>-6.1766512104256852E-6</v>
      </c>
      <c r="EU9" s="40">
        <f t="shared" si="27"/>
        <v>-2.0052492236446948E-6</v>
      </c>
      <c r="EV9" s="40">
        <f t="shared" si="28"/>
        <v>2.4832313947796248E-6</v>
      </c>
      <c r="EW9" s="40">
        <f t="shared" si="29"/>
        <v>0</v>
      </c>
      <c r="EX9" s="40">
        <f t="shared" si="30"/>
        <v>0</v>
      </c>
      <c r="EY9" s="40">
        <f t="shared" si="31"/>
        <v>-1.4151289814095555E-6</v>
      </c>
    </row>
    <row r="10" spans="1:155" s="17" customFormat="1" x14ac:dyDescent="0.3">
      <c r="A10" s="17" t="s">
        <v>177</v>
      </c>
      <c r="B10" s="15"/>
      <c r="C10" s="15"/>
      <c r="D10" s="15"/>
      <c r="E10" s="15"/>
      <c r="F10" s="15"/>
      <c r="G10" s="15"/>
      <c r="H10" s="15"/>
      <c r="AG10" s="15"/>
      <c r="AS10" s="5"/>
      <c r="AU10" s="5"/>
      <c r="CB10" s="5"/>
      <c r="CJ10" s="5"/>
      <c r="CO10" s="5"/>
      <c r="CU10" s="5"/>
      <c r="CV10" s="5"/>
      <c r="CX10" s="5"/>
      <c r="DF10" s="5"/>
      <c r="DT10" s="26" t="e">
        <f t="shared" si="0"/>
        <v>#DIV/0!</v>
      </c>
      <c r="DU10" s="40">
        <f t="shared" si="1"/>
        <v>0</v>
      </c>
      <c r="DV10" s="40">
        <f t="shared" si="2"/>
        <v>0</v>
      </c>
      <c r="DW10" s="40">
        <f t="shared" si="3"/>
        <v>0</v>
      </c>
      <c r="DX10" s="40">
        <f t="shared" si="4"/>
        <v>0</v>
      </c>
      <c r="DY10" s="40">
        <f t="shared" si="5"/>
        <v>0</v>
      </c>
      <c r="DZ10" s="40">
        <f t="shared" si="6"/>
        <v>0</v>
      </c>
      <c r="EA10" s="40">
        <f t="shared" si="7"/>
        <v>0</v>
      </c>
      <c r="EB10" s="40">
        <f t="shared" si="8"/>
        <v>0</v>
      </c>
      <c r="EC10" s="40">
        <f t="shared" si="9"/>
        <v>0</v>
      </c>
      <c r="ED10" s="40">
        <f t="shared" si="10"/>
        <v>0</v>
      </c>
      <c r="EE10" s="40">
        <f t="shared" si="11"/>
        <v>0</v>
      </c>
      <c r="EF10" s="40">
        <f t="shared" si="12"/>
        <v>0</v>
      </c>
      <c r="EG10" s="40">
        <f t="shared" si="13"/>
        <v>0</v>
      </c>
      <c r="EH10" s="40">
        <f t="shared" si="14"/>
        <v>0</v>
      </c>
      <c r="EI10" s="40">
        <f t="shared" si="15"/>
        <v>0</v>
      </c>
      <c r="EJ10" s="40">
        <f t="shared" si="16"/>
        <v>0</v>
      </c>
      <c r="EK10" s="40">
        <f t="shared" si="17"/>
        <v>0</v>
      </c>
      <c r="EL10" s="40">
        <f t="shared" si="18"/>
        <v>0</v>
      </c>
      <c r="EM10" s="40">
        <f t="shared" si="19"/>
        <v>0</v>
      </c>
      <c r="EN10" s="40">
        <f t="shared" si="20"/>
        <v>0</v>
      </c>
      <c r="EO10" s="40">
        <f t="shared" si="21"/>
        <v>0</v>
      </c>
      <c r="EP10" s="40">
        <f t="shared" si="22"/>
        <v>0</v>
      </c>
      <c r="EQ10" s="40">
        <f t="shared" si="23"/>
        <v>0</v>
      </c>
      <c r="ER10" s="40">
        <f t="shared" si="24"/>
        <v>0</v>
      </c>
      <c r="ES10" s="40">
        <f t="shared" si="25"/>
        <v>0</v>
      </c>
      <c r="ET10" s="40">
        <f t="shared" si="26"/>
        <v>0</v>
      </c>
      <c r="EU10" s="40">
        <f t="shared" si="27"/>
        <v>0</v>
      </c>
      <c r="EV10" s="40">
        <f t="shared" si="28"/>
        <v>0</v>
      </c>
      <c r="EW10" s="40">
        <f t="shared" si="29"/>
        <v>0</v>
      </c>
      <c r="EX10" s="40">
        <f t="shared" si="30"/>
        <v>0</v>
      </c>
      <c r="EY10" s="40">
        <f t="shared" si="31"/>
        <v>0</v>
      </c>
    </row>
    <row r="11" spans="1:155" x14ac:dyDescent="0.3">
      <c r="A11" s="17" t="s">
        <v>178</v>
      </c>
      <c r="B11" s="15">
        <v>923763.52483000001</v>
      </c>
      <c r="C11" s="15">
        <v>7394.8634789999996</v>
      </c>
      <c r="D11" s="15">
        <v>15109.384303000001</v>
      </c>
      <c r="E11" s="15">
        <v>142349.76751999999</v>
      </c>
      <c r="F11" s="15">
        <v>130179.01791</v>
      </c>
      <c r="G11" s="15">
        <v>8881.1552439999996</v>
      </c>
      <c r="H11" s="15">
        <v>170162.26209999999</v>
      </c>
      <c r="I11" s="17">
        <v>5794.5729590000001</v>
      </c>
      <c r="J11" s="17">
        <v>2919.8857939999998</v>
      </c>
      <c r="K11" s="17">
        <v>2558.2904020000001</v>
      </c>
      <c r="L11" s="17">
        <v>2332.2937919999999</v>
      </c>
      <c r="M11" s="17">
        <v>15196.064188</v>
      </c>
      <c r="N11" s="17">
        <v>1798.939046</v>
      </c>
      <c r="O11" s="17">
        <v>949.18864099999996</v>
      </c>
      <c r="P11" s="17">
        <v>87.085046000000006</v>
      </c>
      <c r="Q11" s="17">
        <v>35.665270999999997</v>
      </c>
      <c r="R11" s="17">
        <v>43.384591999999998</v>
      </c>
      <c r="S11" s="17">
        <v>39.727218000000001</v>
      </c>
      <c r="T11" s="17">
        <v>168.39073099999999</v>
      </c>
      <c r="U11" s="17">
        <v>8913.3367909999997</v>
      </c>
      <c r="V11" s="17">
        <v>1798.939046</v>
      </c>
      <c r="W11" s="17">
        <v>289.27656899999999</v>
      </c>
      <c r="X11" s="17">
        <v>262.15723400000002</v>
      </c>
      <c r="Y11" s="17">
        <v>2.410711</v>
      </c>
      <c r="Z11" s="17">
        <v>108.478678</v>
      </c>
      <c r="AA11" s="17">
        <v>579.32636600000001</v>
      </c>
      <c r="AB11" s="17">
        <v>361.59593799999999</v>
      </c>
      <c r="AC11" s="17">
        <v>6.6812170000000002</v>
      </c>
      <c r="AD11" s="17"/>
      <c r="AE11" s="17"/>
      <c r="AF11" s="17">
        <v>0.69247099999999995</v>
      </c>
      <c r="AG11" s="15"/>
      <c r="AH11" s="17" t="s">
        <v>178</v>
      </c>
      <c r="AI11" s="17">
        <v>15996.5504178868</v>
      </c>
      <c r="AJ11" s="17">
        <v>2399.662305074</v>
      </c>
      <c r="AK11" s="17">
        <v>289.30002250637398</v>
      </c>
      <c r="AL11" s="17">
        <v>2920.1232666143001</v>
      </c>
      <c r="AM11" s="17">
        <v>262.17864132142302</v>
      </c>
      <c r="AN11" s="17">
        <v>0</v>
      </c>
      <c r="AO11" s="17">
        <v>5795.0441449013897</v>
      </c>
      <c r="AP11" s="17">
        <v>5795.0441449013897</v>
      </c>
      <c r="AQ11" s="17">
        <v>858.75861891470595</v>
      </c>
      <c r="AR11" s="17">
        <v>5087.10951337795</v>
      </c>
      <c r="AS11" s="17">
        <v>2558.4989313945098</v>
      </c>
      <c r="AT11" s="17">
        <v>6.6817642008229399</v>
      </c>
      <c r="AU11" s="17">
        <v>2332.4835606872798</v>
      </c>
      <c r="AV11" s="17">
        <v>2.4109062550468798</v>
      </c>
      <c r="AW11" s="17">
        <v>17146.3585265355</v>
      </c>
      <c r="AX11" s="17">
        <v>923946.01051895204</v>
      </c>
      <c r="AY11" s="17">
        <v>3904.0429404783399</v>
      </c>
      <c r="AZ11" s="17">
        <v>0</v>
      </c>
      <c r="BA11" s="17">
        <v>2568.46798049057</v>
      </c>
      <c r="BB11" s="17">
        <v>0</v>
      </c>
      <c r="BC11" s="17">
        <v>450.894512343477</v>
      </c>
      <c r="BD11" s="17">
        <v>1704.1832277651899</v>
      </c>
      <c r="BE11" s="17">
        <v>15197.300807723799</v>
      </c>
      <c r="BF11" s="17">
        <v>15197.300807723799</v>
      </c>
      <c r="BG11" s="17">
        <v>1804.1381701736</v>
      </c>
      <c r="BH11" s="17">
        <v>0</v>
      </c>
      <c r="BI11" s="17">
        <v>108.487471477575</v>
      </c>
      <c r="BJ11" s="17">
        <v>159245091.52943701</v>
      </c>
      <c r="BK11" s="17">
        <v>0</v>
      </c>
      <c r="BL11" s="17">
        <v>17458.230088820099</v>
      </c>
      <c r="BM11" s="17">
        <v>1221.45922735769</v>
      </c>
      <c r="BN11" s="17">
        <v>2088.3554450728702</v>
      </c>
      <c r="BO11" s="17">
        <v>18120.969485721798</v>
      </c>
      <c r="BP11" s="17">
        <v>918.23910414586203</v>
      </c>
      <c r="BQ11" s="17">
        <v>0.180051199160039</v>
      </c>
      <c r="BR11" s="17">
        <v>0.51245359132922097</v>
      </c>
      <c r="BS11" s="17">
        <v>8914.0897047552407</v>
      </c>
      <c r="BT11" s="17">
        <v>579.373358286496</v>
      </c>
      <c r="BU11" s="17">
        <v>0</v>
      </c>
      <c r="BV11" s="17">
        <v>2049.7095600644602</v>
      </c>
      <c r="BW11" s="17">
        <v>7396.5708795780602</v>
      </c>
      <c r="BX11" s="17">
        <v>0</v>
      </c>
      <c r="BY11" s="17">
        <v>175864.313762429</v>
      </c>
      <c r="BZ11" s="17">
        <v>13598.8156880525</v>
      </c>
      <c r="CA11" s="17">
        <v>1510.9795928681699</v>
      </c>
      <c r="CB11" s="17">
        <v>15109.7952809207</v>
      </c>
      <c r="CC11" s="17">
        <v>11.127460497458101</v>
      </c>
      <c r="CD11" s="17">
        <v>7703.5484827432501</v>
      </c>
      <c r="CE11" s="17">
        <v>776.93127816533104</v>
      </c>
      <c r="CF11" s="17">
        <v>87.092168660391494</v>
      </c>
      <c r="CG11" s="17">
        <v>35.668205210511601</v>
      </c>
      <c r="CH11" s="17">
        <v>43.388052611857503</v>
      </c>
      <c r="CI11" s="17">
        <v>39.730469665252301</v>
      </c>
      <c r="CJ11" s="17">
        <v>168.40439051288101</v>
      </c>
      <c r="CK11" s="17">
        <v>3.64412080359353</v>
      </c>
      <c r="CL11" s="17">
        <v>18522.666667840502</v>
      </c>
      <c r="CM11" s="17">
        <v>1.5209803057678399</v>
      </c>
      <c r="CN11" s="17">
        <v>438.84969888598198</v>
      </c>
      <c r="CO11" s="17">
        <v>4696.73756953884</v>
      </c>
      <c r="CP11" s="17">
        <v>1.43194534035836</v>
      </c>
      <c r="CQ11" s="17">
        <v>0</v>
      </c>
      <c r="CR11" s="17">
        <v>106.306150772918</v>
      </c>
      <c r="CS11" s="17">
        <v>142379.526412226</v>
      </c>
      <c r="CT11" s="17">
        <v>130204.23364758</v>
      </c>
      <c r="CU11" s="17">
        <v>12175.2927646466</v>
      </c>
      <c r="CV11" s="17">
        <v>1.39844958470146</v>
      </c>
      <c r="CW11" s="17">
        <v>0.25148899658967</v>
      </c>
      <c r="CX11" s="17">
        <v>667.39550729663699</v>
      </c>
      <c r="CY11" s="17">
        <v>65.143870902847794</v>
      </c>
      <c r="CZ11" s="17">
        <v>50749.4397327314</v>
      </c>
      <c r="DA11" s="17">
        <v>336.07259025259401</v>
      </c>
      <c r="DB11" s="17">
        <v>151.00525848700099</v>
      </c>
      <c r="DC11" s="17">
        <v>72499.203951214993</v>
      </c>
      <c r="DD11" s="17">
        <v>0</v>
      </c>
      <c r="DE11" s="17">
        <v>2.64690521158143</v>
      </c>
      <c r="DF11" s="17">
        <v>482.95486861863901</v>
      </c>
      <c r="DG11" s="17">
        <v>0.230558635553608</v>
      </c>
      <c r="DH11" s="17">
        <v>8882.2479981164506</v>
      </c>
      <c r="DI11" s="17">
        <v>520.603277897716</v>
      </c>
      <c r="DJ11" s="17">
        <v>361.62542683452699</v>
      </c>
      <c r="DK11" s="17">
        <v>0</v>
      </c>
      <c r="DL11" s="17">
        <v>299.59762785794601</v>
      </c>
      <c r="DM11" s="17">
        <v>2823.0665713899498</v>
      </c>
      <c r="DN11" s="17">
        <v>1799.0856458708299</v>
      </c>
      <c r="DO11" s="17">
        <v>2634.8591286288802</v>
      </c>
      <c r="DP11" s="17">
        <v>170205.11544371801</v>
      </c>
      <c r="DQ11" s="17">
        <v>949.26584296524697</v>
      </c>
      <c r="DR11" s="17">
        <v>1230.5727207924999</v>
      </c>
      <c r="DS11" s="17"/>
      <c r="DT11" s="26">
        <f t="shared" si="0"/>
        <v>1.0332492845703121</v>
      </c>
      <c r="DU11" s="40">
        <f t="shared" si="1"/>
        <v>1.9754589139640841E-4</v>
      </c>
      <c r="DV11" s="40">
        <f t="shared" si="2"/>
        <v>2.3089007429402943E-4</v>
      </c>
      <c r="DW11" s="40">
        <f t="shared" si="3"/>
        <v>2.7200176556342128E-5</v>
      </c>
      <c r="DX11" s="40">
        <f t="shared" si="4"/>
        <v>2.090547300811202E-4</v>
      </c>
      <c r="DY11" s="40">
        <f t="shared" si="5"/>
        <v>1.9370047481411044E-4</v>
      </c>
      <c r="DZ11" s="40">
        <f t="shared" si="6"/>
        <v>1.2304188885666473E-4</v>
      </c>
      <c r="EA11" s="40">
        <f t="shared" si="7"/>
        <v>2.5183811727204244E-4</v>
      </c>
      <c r="EB11" s="40">
        <f t="shared" si="8"/>
        <v>8.1315034727068541E-5</v>
      </c>
      <c r="EC11" s="40">
        <f t="shared" si="9"/>
        <v>8.1329418701318916E-5</v>
      </c>
      <c r="ED11" s="40">
        <f t="shared" si="10"/>
        <v>8.1511228884208759E-5</v>
      </c>
      <c r="EE11" s="40">
        <f t="shared" si="11"/>
        <v>8.1365687260666445E-5</v>
      </c>
      <c r="EF11" s="40">
        <f t="shared" si="12"/>
        <v>8.1377632293459172E-5</v>
      </c>
      <c r="EG11" s="40">
        <f t="shared" si="13"/>
        <v>8.1492405846617772E-5</v>
      </c>
      <c r="EH11" s="40">
        <f t="shared" si="14"/>
        <v>8.1334691453617498E-5</v>
      </c>
      <c r="EI11" s="40">
        <f t="shared" si="15"/>
        <v>8.1789706943348356E-5</v>
      </c>
      <c r="EJ11" s="40">
        <f t="shared" si="16"/>
        <v>8.2270803763256496E-5</v>
      </c>
      <c r="EK11" s="40">
        <f t="shared" si="17"/>
        <v>7.9765919142574138E-5</v>
      </c>
      <c r="EL11" s="40">
        <f t="shared" si="18"/>
        <v>8.1849810180517274E-5</v>
      </c>
      <c r="EM11" s="40">
        <f t="shared" si="19"/>
        <v>8.1117961777955376E-5</v>
      </c>
      <c r="EN11" s="40">
        <f t="shared" si="20"/>
        <v>8.4470470811925236E-5</v>
      </c>
      <c r="EO11" s="40">
        <f t="shared" si="21"/>
        <v>0.13939911673052888</v>
      </c>
      <c r="EP11" s="40">
        <f t="shared" si="22"/>
        <v>8.107641228966143E-5</v>
      </c>
      <c r="EQ11" s="40">
        <f t="shared" si="23"/>
        <v>8.1658328081835011E-5</v>
      </c>
      <c r="ER11" s="40">
        <f t="shared" si="24"/>
        <v>8.0994796506003044E-5</v>
      </c>
      <c r="ES11" s="40">
        <f t="shared" si="25"/>
        <v>8.1061806219625526E-5</v>
      </c>
      <c r="ET11" s="40">
        <f t="shared" si="26"/>
        <v>8.111539410928973E-5</v>
      </c>
      <c r="EU11" s="40">
        <f t="shared" si="27"/>
        <v>8.1551896545367222E-5</v>
      </c>
      <c r="EV11" s="40">
        <f t="shared" si="28"/>
        <v>8.1901369606717804E-5</v>
      </c>
      <c r="EW11" s="40">
        <f t="shared" si="29"/>
        <v>0</v>
      </c>
      <c r="EX11" s="40">
        <f t="shared" si="30"/>
        <v>0</v>
      </c>
      <c r="EY11" s="40">
        <f t="shared" si="31"/>
        <v>4.8796973822729607E-5</v>
      </c>
    </row>
    <row r="12" spans="1:155" x14ac:dyDescent="0.3">
      <c r="A12" s="17" t="s">
        <v>179</v>
      </c>
      <c r="B12" s="15">
        <v>700930.04423999996</v>
      </c>
      <c r="C12" s="15">
        <v>5129.9523390000004</v>
      </c>
      <c r="D12" s="15">
        <v>12820.791805000001</v>
      </c>
      <c r="E12" s="15">
        <v>112515.30729</v>
      </c>
      <c r="F12" s="15">
        <v>103331.73132000001</v>
      </c>
      <c r="G12" s="15">
        <v>7445.9364939999996</v>
      </c>
      <c r="H12" s="15">
        <v>134193.73824000001</v>
      </c>
      <c r="I12" s="17">
        <v>4767.7619889999996</v>
      </c>
      <c r="J12" s="17">
        <v>2402.4760059999999</v>
      </c>
      <c r="K12" s="17">
        <v>2104.954925</v>
      </c>
      <c r="L12" s="17">
        <v>1919.0062969999999</v>
      </c>
      <c r="M12" s="17">
        <v>12503.287104000001</v>
      </c>
      <c r="N12" s="17">
        <v>1480.162628</v>
      </c>
      <c r="O12" s="17">
        <v>780.99034300000005</v>
      </c>
      <c r="P12" s="17">
        <v>71.654255000000006</v>
      </c>
      <c r="Q12" s="17">
        <v>29.345257</v>
      </c>
      <c r="R12" s="17">
        <v>35.697071000000001</v>
      </c>
      <c r="S12" s="17">
        <v>32.687413999999997</v>
      </c>
      <c r="T12" s="17">
        <v>138.55201299999999</v>
      </c>
      <c r="U12" s="17">
        <v>7333.8739329999999</v>
      </c>
      <c r="V12" s="17">
        <v>1480.162628</v>
      </c>
      <c r="W12" s="17">
        <v>238.016041</v>
      </c>
      <c r="X12" s="17">
        <v>215.70254800000001</v>
      </c>
      <c r="Y12" s="17">
        <v>1.983112</v>
      </c>
      <c r="Z12" s="17">
        <v>89.255804999999995</v>
      </c>
      <c r="AA12" s="17">
        <v>476.66876300000001</v>
      </c>
      <c r="AB12" s="17">
        <v>297.52034500000002</v>
      </c>
      <c r="AC12" s="17">
        <v>5.4971920000000001</v>
      </c>
      <c r="AD12" s="17"/>
      <c r="AE12" s="17"/>
      <c r="AF12" s="17">
        <v>0.59644600000000003</v>
      </c>
      <c r="AG12" s="15"/>
      <c r="AH12" s="17" t="s">
        <v>179</v>
      </c>
      <c r="AI12" s="17">
        <v>12472.8035240994</v>
      </c>
      <c r="AJ12" s="17">
        <v>1871.0604272353401</v>
      </c>
      <c r="AK12" s="17">
        <v>238.00923467422001</v>
      </c>
      <c r="AL12" s="17">
        <v>2402.40693877473</v>
      </c>
      <c r="AM12" s="17">
        <v>215.696327601288</v>
      </c>
      <c r="AN12" s="17">
        <v>0</v>
      </c>
      <c r="AO12" s="17">
        <v>4767.6249198692203</v>
      </c>
      <c r="AP12" s="17">
        <v>4767.6249198692203</v>
      </c>
      <c r="AQ12" s="17">
        <v>669.58969561519802</v>
      </c>
      <c r="AR12" s="17">
        <v>3966.5128459965099</v>
      </c>
      <c r="AS12" s="17">
        <v>2104.89430577958</v>
      </c>
      <c r="AT12" s="17">
        <v>5.49703964493869</v>
      </c>
      <c r="AU12" s="17">
        <v>1918.95121321689</v>
      </c>
      <c r="AV12" s="17">
        <v>1.9830554659950801</v>
      </c>
      <c r="AW12" s="17">
        <v>13369.329390836399</v>
      </c>
      <c r="AX12" s="17">
        <v>700886.08267947997</v>
      </c>
      <c r="AY12" s="17">
        <v>3044.0535483008198</v>
      </c>
      <c r="AZ12" s="17">
        <v>0</v>
      </c>
      <c r="BA12" s="17">
        <v>2002.6813959383201</v>
      </c>
      <c r="BB12" s="17">
        <v>0</v>
      </c>
      <c r="BC12" s="17">
        <v>351.57066385673102</v>
      </c>
      <c r="BD12" s="17">
        <v>1328.78265538139</v>
      </c>
      <c r="BE12" s="17">
        <v>12502.929252937</v>
      </c>
      <c r="BF12" s="17">
        <v>12502.929252937</v>
      </c>
      <c r="BG12" s="17">
        <v>1406.71962650828</v>
      </c>
      <c r="BH12" s="17">
        <v>0</v>
      </c>
      <c r="BI12" s="17">
        <v>89.253188732661201</v>
      </c>
      <c r="BJ12" s="17">
        <v>131026506.83261</v>
      </c>
      <c r="BK12" s="17">
        <v>0</v>
      </c>
      <c r="BL12" s="17">
        <v>13612.501574485699</v>
      </c>
      <c r="BM12" s="17">
        <v>952.39426633241101</v>
      </c>
      <c r="BN12" s="17">
        <v>1628.3290483157</v>
      </c>
      <c r="BO12" s="17">
        <v>14129.250927163301</v>
      </c>
      <c r="BP12" s="17">
        <v>715.96786271226995</v>
      </c>
      <c r="BQ12" s="17">
        <v>0.155073534714529</v>
      </c>
      <c r="BR12" s="17">
        <v>0.44136328979204897</v>
      </c>
      <c r="BS12" s="17">
        <v>7333.6860792623502</v>
      </c>
      <c r="BT12" s="17">
        <v>476.65510890202398</v>
      </c>
      <c r="BU12" s="17">
        <v>0</v>
      </c>
      <c r="BV12" s="17">
        <v>1675.5363641158301</v>
      </c>
      <c r="BW12" s="17">
        <v>5129.84792435501</v>
      </c>
      <c r="BX12" s="17">
        <v>0</v>
      </c>
      <c r="BY12" s="17">
        <v>138597.59733749999</v>
      </c>
      <c r="BZ12" s="17">
        <v>11538.704934764601</v>
      </c>
      <c r="CA12" s="17">
        <v>1282.0781387880299</v>
      </c>
      <c r="CB12" s="17">
        <v>12820.7830735526</v>
      </c>
      <c r="CC12" s="17">
        <v>8.6762852812537599</v>
      </c>
      <c r="CD12" s="17">
        <v>6006.5973305675398</v>
      </c>
      <c r="CE12" s="17">
        <v>605.78724468668702</v>
      </c>
      <c r="CF12" s="17">
        <v>71.652206771633402</v>
      </c>
      <c r="CG12" s="17">
        <v>29.344414042427001</v>
      </c>
      <c r="CH12" s="17">
        <v>35.6960517401332</v>
      </c>
      <c r="CI12" s="17">
        <v>32.686477341757602</v>
      </c>
      <c r="CJ12" s="17">
        <v>138.54796597575299</v>
      </c>
      <c r="CK12" s="17">
        <v>2.9739304992939601</v>
      </c>
      <c r="CL12" s="17">
        <v>14442.4622401423</v>
      </c>
      <c r="CM12" s="17">
        <v>1.1861674799869899</v>
      </c>
      <c r="CN12" s="17">
        <v>362.72075383301001</v>
      </c>
      <c r="CO12" s="17">
        <v>3866.4106041568102</v>
      </c>
      <c r="CP12" s="17">
        <v>0.91269685891190899</v>
      </c>
      <c r="CQ12" s="17">
        <v>0</v>
      </c>
      <c r="CR12" s="17">
        <v>87.952051420217501</v>
      </c>
      <c r="CS12" s="17">
        <v>112507.841249815</v>
      </c>
      <c r="CT12" s="17">
        <v>103325.400824825</v>
      </c>
      <c r="CU12" s="17">
        <v>9182.4404249904892</v>
      </c>
      <c r="CV12" s="17">
        <v>1.1119024749042301</v>
      </c>
      <c r="CW12" s="17">
        <v>0.185738151766728</v>
      </c>
      <c r="CX12" s="17">
        <v>398.66403073485498</v>
      </c>
      <c r="CY12" s="17">
        <v>54.588591960845903</v>
      </c>
      <c r="CZ12" s="17">
        <v>40252.586504522202</v>
      </c>
      <c r="DA12" s="17">
        <v>274.16193803909903</v>
      </c>
      <c r="DB12" s="17">
        <v>122.656619439585</v>
      </c>
      <c r="DC12" s="17">
        <v>57503.697988549102</v>
      </c>
      <c r="DD12" s="17">
        <v>0</v>
      </c>
      <c r="DE12" s="17">
        <v>2.1539298745503901</v>
      </c>
      <c r="DF12" s="17">
        <v>393.27693484041299</v>
      </c>
      <c r="DG12" s="17">
        <v>0.16044198931728301</v>
      </c>
      <c r="DH12" s="17">
        <v>7445.9250306847298</v>
      </c>
      <c r="DI12" s="17">
        <v>405.92370802430702</v>
      </c>
      <c r="DJ12" s="17">
        <v>297.51159034738703</v>
      </c>
      <c r="DK12" s="17">
        <v>0</v>
      </c>
      <c r="DL12" s="17">
        <v>233.601610987112</v>
      </c>
      <c r="DM12" s="17">
        <v>2201.1966020438799</v>
      </c>
      <c r="DN12" s="17">
        <v>1480.12009573926</v>
      </c>
      <c r="DO12" s="17">
        <v>2054.44781595104</v>
      </c>
      <c r="DP12" s="17">
        <v>134185.01097945799</v>
      </c>
      <c r="DQ12" s="17">
        <v>780.96797781394696</v>
      </c>
      <c r="DR12" s="17">
        <v>959.50011188482301</v>
      </c>
      <c r="DS12" s="17"/>
      <c r="DT12" s="26">
        <f t="shared" si="0"/>
        <v>1.0328843462159683</v>
      </c>
      <c r="DU12" s="40">
        <f t="shared" si="1"/>
        <v>-6.2718898813448072E-5</v>
      </c>
      <c r="DV12" s="40">
        <f t="shared" si="2"/>
        <v>-2.0353921067950971E-5</v>
      </c>
      <c r="DW12" s="40">
        <f t="shared" si="3"/>
        <v>-6.810380773007638E-7</v>
      </c>
      <c r="DX12" s="40">
        <f t="shared" si="4"/>
        <v>-6.6355772959448642E-5</v>
      </c>
      <c r="DY12" s="40">
        <f t="shared" si="5"/>
        <v>-6.1263806326818316E-5</v>
      </c>
      <c r="DZ12" s="40">
        <f t="shared" si="6"/>
        <v>-1.5395397582333159E-6</v>
      </c>
      <c r="EA12" s="40">
        <f t="shared" si="7"/>
        <v>-6.5034782222151812E-5</v>
      </c>
      <c r="EB12" s="40">
        <f t="shared" si="8"/>
        <v>-2.8749155493825029E-5</v>
      </c>
      <c r="EC12" s="40">
        <f t="shared" si="9"/>
        <v>-2.8748351741049068E-5</v>
      </c>
      <c r="ED12" s="40">
        <f t="shared" si="10"/>
        <v>-2.8798346083346291E-5</v>
      </c>
      <c r="EE12" s="40">
        <f t="shared" si="11"/>
        <v>-2.8704326398529568E-5</v>
      </c>
      <c r="EF12" s="40">
        <f t="shared" si="12"/>
        <v>-2.8620558739859715E-5</v>
      </c>
      <c r="EG12" s="40">
        <f t="shared" si="13"/>
        <v>-2.8734856518764632E-5</v>
      </c>
      <c r="EH12" s="40">
        <f t="shared" si="14"/>
        <v>-2.8636955954132156E-5</v>
      </c>
      <c r="EI12" s="40">
        <f t="shared" si="15"/>
        <v>-2.8584881199366612E-5</v>
      </c>
      <c r="EJ12" s="40">
        <f t="shared" si="16"/>
        <v>-2.8725513393838249E-5</v>
      </c>
      <c r="EK12" s="40">
        <f t="shared" si="17"/>
        <v>-2.8553039177956421E-5</v>
      </c>
      <c r="EL12" s="40">
        <f t="shared" si="18"/>
        <v>-2.8655012060454926E-5</v>
      </c>
      <c r="EM12" s="40">
        <f t="shared" si="19"/>
        <v>-2.9209422218937836E-5</v>
      </c>
      <c r="EN12" s="40">
        <f t="shared" si="20"/>
        <v>-2.5614530514956857E-5</v>
      </c>
      <c r="EO12" s="40">
        <f t="shared" si="21"/>
        <v>0.13199477707380008</v>
      </c>
      <c r="EP12" s="40">
        <f t="shared" si="22"/>
        <v>-2.8596080127181971E-5</v>
      </c>
      <c r="EQ12" s="40">
        <f t="shared" si="23"/>
        <v>-2.8837854581128364E-5</v>
      </c>
      <c r="ER12" s="40">
        <f t="shared" si="24"/>
        <v>-2.8507721661658444E-5</v>
      </c>
      <c r="ES12" s="40">
        <f t="shared" si="25"/>
        <v>-2.9312013249943653E-5</v>
      </c>
      <c r="ET12" s="40">
        <f t="shared" si="26"/>
        <v>-2.864483481169457E-5</v>
      </c>
      <c r="EU12" s="40">
        <f t="shared" si="27"/>
        <v>-2.9425391440012901E-5</v>
      </c>
      <c r="EV12" s="40">
        <f t="shared" si="28"/>
        <v>-2.7715070041224873E-5</v>
      </c>
      <c r="EW12" s="40">
        <f t="shared" si="29"/>
        <v>0</v>
      </c>
      <c r="EX12" s="40">
        <f t="shared" si="30"/>
        <v>0</v>
      </c>
      <c r="EY12" s="40">
        <f t="shared" si="31"/>
        <v>-1.5383611294322319E-5</v>
      </c>
    </row>
    <row r="13" spans="1:155" x14ac:dyDescent="0.3">
      <c r="A13" s="17" t="s">
        <v>180</v>
      </c>
      <c r="B13" s="15">
        <v>146558.59713000001</v>
      </c>
      <c r="C13" s="15">
        <v>1508.8354890000001</v>
      </c>
      <c r="D13" s="15">
        <v>1294.4831509999999</v>
      </c>
      <c r="E13" s="15">
        <v>26332.724268999998</v>
      </c>
      <c r="F13" s="15">
        <v>19500.294540999999</v>
      </c>
      <c r="G13" s="15">
        <v>1403.1183719999999</v>
      </c>
      <c r="H13" s="15">
        <v>34405.485497000001</v>
      </c>
      <c r="I13" s="17">
        <v>1238.645906</v>
      </c>
      <c r="J13" s="17">
        <v>378.56750499999998</v>
      </c>
      <c r="K13" s="17">
        <v>332.07660299999998</v>
      </c>
      <c r="L13" s="17">
        <v>200.35298900000001</v>
      </c>
      <c r="M13" s="17">
        <v>2473.970984</v>
      </c>
      <c r="N13" s="17">
        <v>253.485195</v>
      </c>
      <c r="O13" s="17">
        <v>214.74282700000001</v>
      </c>
      <c r="P13" s="17">
        <v>10.663467000000001</v>
      </c>
      <c r="Q13" s="17">
        <v>4.3671189999999998</v>
      </c>
      <c r="R13" s="17">
        <v>5.3122150000000001</v>
      </c>
      <c r="S13" s="17">
        <v>4.864471</v>
      </c>
      <c r="T13" s="17">
        <v>20.619177000000001</v>
      </c>
      <c r="U13" s="17">
        <v>2783.9093269999998</v>
      </c>
      <c r="V13" s="17">
        <v>359.74966000000001</v>
      </c>
      <c r="W13" s="17">
        <v>237.988291</v>
      </c>
      <c r="X13" s="17">
        <v>52.025452999999999</v>
      </c>
      <c r="Y13" s="17">
        <v>0.29515000000000002</v>
      </c>
      <c r="Z13" s="17">
        <v>35.421436</v>
      </c>
      <c r="AA13" s="17">
        <v>70.937746000000004</v>
      </c>
      <c r="AB13" s="17">
        <v>76.377752000000001</v>
      </c>
      <c r="AC13" s="17">
        <v>0.81809500000000002</v>
      </c>
      <c r="AD13" s="17"/>
      <c r="AE13" s="17"/>
      <c r="AF13" s="17">
        <v>6.6160999999999998E-2</v>
      </c>
      <c r="AG13" s="15"/>
      <c r="AH13" s="17" t="s">
        <v>180</v>
      </c>
      <c r="AI13" s="17">
        <v>3226.37052985432</v>
      </c>
      <c r="AJ13" s="17">
        <v>483.99185409105701</v>
      </c>
      <c r="AK13" s="17">
        <v>239.69141262467801</v>
      </c>
      <c r="AL13" s="17">
        <v>381.27666373152698</v>
      </c>
      <c r="AM13" s="17">
        <v>52.397747316141199</v>
      </c>
      <c r="AN13" s="17">
        <v>0</v>
      </c>
      <c r="AO13" s="17">
        <v>1247.5100233889</v>
      </c>
      <c r="AP13" s="17">
        <v>1247.5100233889</v>
      </c>
      <c r="AQ13" s="17">
        <v>173.20441153896499</v>
      </c>
      <c r="AR13" s="17">
        <v>1026.0275292094</v>
      </c>
      <c r="AS13" s="17">
        <v>334.45312329863498</v>
      </c>
      <c r="AT13" s="17">
        <v>0.82395156514795598</v>
      </c>
      <c r="AU13" s="17">
        <v>201.78677859289101</v>
      </c>
      <c r="AV13" s="17">
        <v>0.297261347883851</v>
      </c>
      <c r="AW13" s="17">
        <v>3458.2771938811402</v>
      </c>
      <c r="AX13" s="17">
        <v>147644.26115725</v>
      </c>
      <c r="AY13" s="17">
        <v>787.41278928198199</v>
      </c>
      <c r="AZ13" s="17">
        <v>0</v>
      </c>
      <c r="BA13" s="17">
        <v>518.03849645677099</v>
      </c>
      <c r="BB13" s="17">
        <v>0</v>
      </c>
      <c r="BC13" s="17">
        <v>90.941638001351805</v>
      </c>
      <c r="BD13" s="17">
        <v>343.71949511872299</v>
      </c>
      <c r="BE13" s="17">
        <v>2491.67574490687</v>
      </c>
      <c r="BF13" s="17">
        <v>2491.67574490687</v>
      </c>
      <c r="BG13" s="17">
        <v>363.87963648362302</v>
      </c>
      <c r="BH13" s="17">
        <v>0</v>
      </c>
      <c r="BI13" s="17">
        <v>35.674950395983899</v>
      </c>
      <c r="BJ13" s="17">
        <v>19634311.338098999</v>
      </c>
      <c r="BK13" s="17">
        <v>0</v>
      </c>
      <c r="BL13" s="17">
        <v>3521.1787869363802</v>
      </c>
      <c r="BM13" s="17">
        <v>246.35823546414301</v>
      </c>
      <c r="BN13" s="17">
        <v>421.20390881667299</v>
      </c>
      <c r="BO13" s="17">
        <v>3654.8476684290599</v>
      </c>
      <c r="BP13" s="17">
        <v>185.20115214681101</v>
      </c>
      <c r="BQ13" s="17">
        <v>1.7317609671676601E-2</v>
      </c>
      <c r="BR13" s="17">
        <v>4.92886722112909E-2</v>
      </c>
      <c r="BS13" s="17">
        <v>2803.8406890677302</v>
      </c>
      <c r="BT13" s="17">
        <v>71.445408723662595</v>
      </c>
      <c r="BU13" s="17">
        <v>0</v>
      </c>
      <c r="BV13" s="17">
        <v>412.87288967570498</v>
      </c>
      <c r="BW13" s="17">
        <v>1519.41579649762</v>
      </c>
      <c r="BX13" s="17">
        <v>0</v>
      </c>
      <c r="BY13" s="17">
        <v>35799.399889746797</v>
      </c>
      <c r="BZ13" s="17">
        <v>1173.00917989134</v>
      </c>
      <c r="CA13" s="17">
        <v>130.334363051911</v>
      </c>
      <c r="CB13" s="17">
        <v>1303.34354294326</v>
      </c>
      <c r="CC13" s="17">
        <v>2.2443150883780998</v>
      </c>
      <c r="CD13" s="17">
        <v>1553.74122740283</v>
      </c>
      <c r="CE13" s="17">
        <v>156.70051647799801</v>
      </c>
      <c r="CF13" s="17">
        <v>10.739814099369999</v>
      </c>
      <c r="CG13" s="17">
        <v>4.3983761425288099</v>
      </c>
      <c r="CH13" s="17">
        <v>5.3502219252390599</v>
      </c>
      <c r="CI13" s="17">
        <v>4.8992867134178804</v>
      </c>
      <c r="CJ13" s="17">
        <v>20.766745985261998</v>
      </c>
      <c r="CK13" s="17">
        <v>0.115319251858331</v>
      </c>
      <c r="CL13" s="17">
        <v>3735.8671301855302</v>
      </c>
      <c r="CM13" s="17">
        <v>0</v>
      </c>
      <c r="CN13" s="17">
        <v>121.333758069963</v>
      </c>
      <c r="CO13" s="17">
        <v>1492.348260598</v>
      </c>
      <c r="CP13" s="17">
        <v>0.209467841454058</v>
      </c>
      <c r="CQ13" s="17">
        <v>0</v>
      </c>
      <c r="CR13" s="17">
        <v>146.53976515275201</v>
      </c>
      <c r="CS13" s="17">
        <v>26528.725564477802</v>
      </c>
      <c r="CT13" s="17">
        <v>19644.3361275967</v>
      </c>
      <c r="CU13" s="17">
        <v>6884.3894368811098</v>
      </c>
      <c r="CV13" s="17">
        <v>5.9739607779780304</v>
      </c>
      <c r="CW13" s="17">
        <v>6.3730089214548299E-2</v>
      </c>
      <c r="CX13" s="17">
        <v>87.306701148387504</v>
      </c>
      <c r="CY13" s="17">
        <v>74.477713269729904</v>
      </c>
      <c r="CZ13" s="17">
        <v>7224.7271800845401</v>
      </c>
      <c r="DA13" s="17">
        <v>29.037586683311499</v>
      </c>
      <c r="DB13" s="17">
        <v>37.877235143438199</v>
      </c>
      <c r="DC13" s="17">
        <v>10321.039190716299</v>
      </c>
      <c r="DD13" s="17">
        <v>0</v>
      </c>
      <c r="DE13" s="17">
        <v>1.1337162879159099</v>
      </c>
      <c r="DF13" s="17">
        <v>102.066506400127</v>
      </c>
      <c r="DG13" s="17">
        <v>8.6036081744076398E-2</v>
      </c>
      <c r="DH13" s="17">
        <v>1413.0154956092899</v>
      </c>
      <c r="DI13" s="17">
        <v>105.001291169236</v>
      </c>
      <c r="DJ13" s="17">
        <v>76.924290006508699</v>
      </c>
      <c r="DK13" s="17">
        <v>0</v>
      </c>
      <c r="DL13" s="17">
        <v>60.426333682770803</v>
      </c>
      <c r="DM13" s="17">
        <v>569.38878053920905</v>
      </c>
      <c r="DN13" s="17">
        <v>255.29924268480701</v>
      </c>
      <c r="DO13" s="17">
        <v>531.42909000027703</v>
      </c>
      <c r="DP13" s="17">
        <v>34657.981084332299</v>
      </c>
      <c r="DQ13" s="17">
        <v>216.27957970139801</v>
      </c>
      <c r="DR13" s="17">
        <v>248.19624546608799</v>
      </c>
      <c r="DS13" s="17"/>
      <c r="DT13" s="26">
        <f t="shared" si="0"/>
        <v>1.0329337938824861</v>
      </c>
      <c r="DU13" s="40">
        <f t="shared" si="1"/>
        <v>7.4077130138397191E-3</v>
      </c>
      <c r="DV13" s="40">
        <f t="shared" si="2"/>
        <v>7.0122339875715693E-3</v>
      </c>
      <c r="DW13" s="40">
        <f t="shared" si="3"/>
        <v>6.8447333102909453E-3</v>
      </c>
      <c r="DX13" s="40">
        <f t="shared" si="4"/>
        <v>7.4432593253765285E-3</v>
      </c>
      <c r="DY13" s="40">
        <f t="shared" si="5"/>
        <v>7.3866364579185488E-3</v>
      </c>
      <c r="DZ13" s="40">
        <f t="shared" si="6"/>
        <v>7.0536626180602961E-3</v>
      </c>
      <c r="EA13" s="40">
        <f t="shared" si="7"/>
        <v>7.3388177403953311E-3</v>
      </c>
      <c r="EB13" s="40">
        <f t="shared" si="8"/>
        <v>7.1562965218406925E-3</v>
      </c>
      <c r="EC13" s="40">
        <f t="shared" si="9"/>
        <v>7.1563425168438529E-3</v>
      </c>
      <c r="ED13" s="40">
        <f t="shared" si="10"/>
        <v>7.1565424277572507E-3</v>
      </c>
      <c r="EE13" s="40">
        <f t="shared" si="11"/>
        <v>7.1563174577395638E-3</v>
      </c>
      <c r="EF13" s="40">
        <f t="shared" si="12"/>
        <v>7.1564141299039494E-3</v>
      </c>
      <c r="EG13" s="40">
        <f t="shared" si="13"/>
        <v>7.1564245983163155E-3</v>
      </c>
      <c r="EH13" s="40">
        <f t="shared" si="14"/>
        <v>7.1562469530030027E-3</v>
      </c>
      <c r="EI13" s="40">
        <f t="shared" si="15"/>
        <v>7.1596882486717134E-3</v>
      </c>
      <c r="EJ13" s="40">
        <f t="shared" si="16"/>
        <v>7.1573828257966363E-3</v>
      </c>
      <c r="EK13" s="40">
        <f t="shared" si="17"/>
        <v>7.1546285756619032E-3</v>
      </c>
      <c r="EL13" s="40">
        <f t="shared" si="18"/>
        <v>7.1571427639059559E-3</v>
      </c>
      <c r="EM13" s="40">
        <f t="shared" si="19"/>
        <v>7.1568804740362773E-3</v>
      </c>
      <c r="EN13" s="40">
        <f t="shared" si="20"/>
        <v>7.1594867959326805E-3</v>
      </c>
      <c r="EO13" s="40">
        <f t="shared" si="21"/>
        <v>0.14766721301614288</v>
      </c>
      <c r="EP13" s="40">
        <f t="shared" si="22"/>
        <v>7.1563252860957129E-3</v>
      </c>
      <c r="EQ13" s="40">
        <f t="shared" si="23"/>
        <v>7.1560033536123262E-3</v>
      </c>
      <c r="ER13" s="40">
        <f t="shared" si="24"/>
        <v>7.1534741109638414E-3</v>
      </c>
      <c r="ES13" s="40">
        <f t="shared" si="25"/>
        <v>7.1570897346990396E-3</v>
      </c>
      <c r="ET13" s="40">
        <f t="shared" si="26"/>
        <v>7.156454106430038E-3</v>
      </c>
      <c r="EU13" s="40">
        <f t="shared" si="27"/>
        <v>7.1557226050420752E-3</v>
      </c>
      <c r="EV13" s="40">
        <f t="shared" si="28"/>
        <v>7.1587836962161621E-3</v>
      </c>
      <c r="EW13" s="40">
        <f t="shared" si="29"/>
        <v>0</v>
      </c>
      <c r="EX13" s="40">
        <f t="shared" si="30"/>
        <v>0</v>
      </c>
      <c r="EY13" s="40">
        <f t="shared" si="31"/>
        <v>6.7302773985806821E-3</v>
      </c>
    </row>
    <row r="14" spans="1:155" x14ac:dyDescent="0.3">
      <c r="A14" s="17" t="s">
        <v>181</v>
      </c>
      <c r="B14" s="15">
        <v>69959.535883999997</v>
      </c>
      <c r="C14" s="15">
        <v>585.53624549999995</v>
      </c>
      <c r="D14" s="15">
        <v>1217.8554925000001</v>
      </c>
      <c r="E14" s="15">
        <v>10926.516444999999</v>
      </c>
      <c r="F14" s="15">
        <v>10514.481323</v>
      </c>
      <c r="G14" s="15">
        <v>735.54213800000002</v>
      </c>
      <c r="H14" s="15">
        <v>13391.034057000001</v>
      </c>
      <c r="I14" s="17">
        <v>690.27485339999998</v>
      </c>
      <c r="J14" s="17">
        <v>170.006348</v>
      </c>
      <c r="K14" s="17">
        <v>167.02334912000001</v>
      </c>
      <c r="L14" s="17">
        <v>96.049204107999998</v>
      </c>
      <c r="M14" s="17">
        <v>941.76219116000004</v>
      </c>
      <c r="N14" s="17">
        <v>123.14925337</v>
      </c>
      <c r="O14" s="17">
        <v>98.536270125000001</v>
      </c>
      <c r="P14" s="17">
        <v>6.3973849999999999</v>
      </c>
      <c r="Q14" s="17">
        <v>2.6200369999999999</v>
      </c>
      <c r="R14" s="17">
        <v>3.1871520000000002</v>
      </c>
      <c r="S14" s="17">
        <v>2.918409</v>
      </c>
      <c r="T14" s="17">
        <v>12.370056</v>
      </c>
      <c r="U14" s="17">
        <v>765.02844800000003</v>
      </c>
      <c r="V14" s="17">
        <v>161.373186</v>
      </c>
      <c r="W14" s="17">
        <v>106.918004</v>
      </c>
      <c r="X14" s="17">
        <v>23.242944000000001</v>
      </c>
      <c r="Y14" s="17">
        <v>0.177122</v>
      </c>
      <c r="Z14" s="17">
        <v>16.040750788</v>
      </c>
      <c r="AA14" s="17">
        <v>42.558332</v>
      </c>
      <c r="AB14" s="17">
        <v>34.532592999999999</v>
      </c>
      <c r="AC14" s="17">
        <v>0.490672</v>
      </c>
      <c r="AD14" s="17"/>
      <c r="AE14" s="17">
        <v>0.80233200000000005</v>
      </c>
      <c r="AF14" s="17">
        <v>0.406449</v>
      </c>
      <c r="AG14" s="15"/>
      <c r="AH14" s="17" t="s">
        <v>181</v>
      </c>
      <c r="AI14" s="17">
        <v>1233.75235846344</v>
      </c>
      <c r="AJ14" s="17">
        <v>186.80890804292801</v>
      </c>
      <c r="AK14" s="17">
        <v>106.86924724627799</v>
      </c>
      <c r="AL14" s="17">
        <v>169.92871821262901</v>
      </c>
      <c r="AM14" s="17">
        <v>23.2323396613859</v>
      </c>
      <c r="AN14" s="17">
        <v>0</v>
      </c>
      <c r="AO14" s="17">
        <v>689.87618010066001</v>
      </c>
      <c r="AP14" s="17">
        <v>689.87618010066001</v>
      </c>
      <c r="AQ14" s="17">
        <v>69.256687254584193</v>
      </c>
      <c r="AR14" s="17">
        <v>380.26710696296698</v>
      </c>
      <c r="AS14" s="17">
        <v>166.93609013012801</v>
      </c>
      <c r="AT14" s="17">
        <v>0.49044763501879102</v>
      </c>
      <c r="AU14" s="17">
        <v>96.001818438729302</v>
      </c>
      <c r="AV14" s="17">
        <v>0.17704102487432</v>
      </c>
      <c r="AW14" s="17">
        <v>1337.2518270156399</v>
      </c>
      <c r="AX14" s="17">
        <v>69923.157471430794</v>
      </c>
      <c r="AY14" s="17">
        <v>314.24622158167199</v>
      </c>
      <c r="AZ14" s="17">
        <v>12.7307692220893</v>
      </c>
      <c r="BA14" s="17">
        <v>194.903582610998</v>
      </c>
      <c r="BB14" s="17">
        <v>0.80146469135457399</v>
      </c>
      <c r="BC14" s="17">
        <v>38.100986141934399</v>
      </c>
      <c r="BD14" s="17">
        <v>131.93745498302701</v>
      </c>
      <c r="BE14" s="17">
        <v>941.26466136744295</v>
      </c>
      <c r="BF14" s="17">
        <v>941.26466136744295</v>
      </c>
      <c r="BG14" s="17">
        <v>130.52529332795899</v>
      </c>
      <c r="BH14" s="17">
        <v>12.8470536440584</v>
      </c>
      <c r="BI14" s="17">
        <v>16.033346979533299</v>
      </c>
      <c r="BJ14" s="17">
        <v>11694074.5055892</v>
      </c>
      <c r="BK14" s="17">
        <v>0</v>
      </c>
      <c r="BL14" s="17">
        <v>1289.8312377454699</v>
      </c>
      <c r="BM14" s="17">
        <v>90.576054849234595</v>
      </c>
      <c r="BN14" s="17">
        <v>158.16339604087801</v>
      </c>
      <c r="BO14" s="17">
        <v>1342.05323945297</v>
      </c>
      <c r="BP14" s="17">
        <v>70.166026162425496</v>
      </c>
      <c r="BQ14" s="17">
        <v>0.105628695514145</v>
      </c>
      <c r="BR14" s="17">
        <v>0.300635397741364</v>
      </c>
      <c r="BS14" s="17">
        <v>764.68152163252705</v>
      </c>
      <c r="BT14" s="17">
        <v>42.538896135344501</v>
      </c>
      <c r="BU14" s="17">
        <v>0</v>
      </c>
      <c r="BV14" s="17">
        <v>179.43164985603499</v>
      </c>
      <c r="BW14" s="17">
        <v>585.23727961485201</v>
      </c>
      <c r="BX14" s="17">
        <v>0</v>
      </c>
      <c r="BY14" s="17">
        <v>13823.4659302126</v>
      </c>
      <c r="BZ14" s="17">
        <v>1095.55462666225</v>
      </c>
      <c r="CA14" s="17">
        <v>121.728422611881</v>
      </c>
      <c r="CB14" s="17">
        <v>1217.28304927413</v>
      </c>
      <c r="CC14" s="17">
        <v>0.80504635812487002</v>
      </c>
      <c r="CD14" s="17">
        <v>582.38334924787603</v>
      </c>
      <c r="CE14" s="17">
        <v>56.956547432786799</v>
      </c>
      <c r="CF14" s="17">
        <v>6.3944640142341296</v>
      </c>
      <c r="CG14" s="17">
        <v>2.6188377578244699</v>
      </c>
      <c r="CH14" s="17">
        <v>3.1856950055920201</v>
      </c>
      <c r="CI14" s="17">
        <v>2.9170788264752998</v>
      </c>
      <c r="CJ14" s="17">
        <v>12.364401294734799</v>
      </c>
      <c r="CK14" s="17">
        <v>0.52825025576922002</v>
      </c>
      <c r="CL14" s="17">
        <v>1814.67640993396</v>
      </c>
      <c r="CM14" s="17">
        <v>5.1362972246123997</v>
      </c>
      <c r="CN14" s="17">
        <v>42.696043875504998</v>
      </c>
      <c r="CO14" s="17">
        <v>380.705005777211</v>
      </c>
      <c r="CP14" s="17">
        <v>0.307842270595302</v>
      </c>
      <c r="CQ14" s="17">
        <v>0</v>
      </c>
      <c r="CR14" s="17">
        <v>16.458877932284999</v>
      </c>
      <c r="CS14" s="17">
        <v>10920.553784371399</v>
      </c>
      <c r="CT14" s="17">
        <v>10509.056912245</v>
      </c>
      <c r="CU14" s="17">
        <v>411.496872126413</v>
      </c>
      <c r="CV14" s="17">
        <v>0.71851853800492704</v>
      </c>
      <c r="CW14" s="17">
        <v>6.1501878912239398E-2</v>
      </c>
      <c r="CX14" s="17">
        <v>212.534908411294</v>
      </c>
      <c r="CY14" s="17">
        <v>5.1904937840682903</v>
      </c>
      <c r="CZ14" s="17">
        <v>4017.5849773089199</v>
      </c>
      <c r="DA14" s="17">
        <v>26.633311719329502</v>
      </c>
      <c r="DB14" s="17">
        <v>13.193987909522299</v>
      </c>
      <c r="DC14" s="17">
        <v>5739.4074871167404</v>
      </c>
      <c r="DD14" s="17">
        <v>4.6866572214240696</v>
      </c>
      <c r="DE14" s="17">
        <v>5.79758395674531</v>
      </c>
      <c r="DF14" s="17">
        <v>42.066530554517499</v>
      </c>
      <c r="DG14" s="17">
        <v>3.5293731041628702E-2</v>
      </c>
      <c r="DH14" s="17">
        <v>735.20137174049398</v>
      </c>
      <c r="DI14" s="17">
        <v>190.08174469324399</v>
      </c>
      <c r="DJ14" s="17">
        <v>34.516793540940903</v>
      </c>
      <c r="DK14" s="17">
        <v>0</v>
      </c>
      <c r="DL14" s="17">
        <v>24.279784515695599</v>
      </c>
      <c r="DM14" s="17">
        <v>219.352645038128</v>
      </c>
      <c r="DN14" s="17">
        <v>123.087292923031</v>
      </c>
      <c r="DO14" s="17">
        <v>196.78946027558601</v>
      </c>
      <c r="DP14" s="17">
        <v>13383.5540474103</v>
      </c>
      <c r="DQ14" s="17">
        <v>98.490237108986904</v>
      </c>
      <c r="DR14" s="17">
        <v>100.36985163548</v>
      </c>
      <c r="DS14" s="17"/>
      <c r="DT14" s="26">
        <f t="shared" si="0"/>
        <v>1.0328695861535691</v>
      </c>
      <c r="DU14" s="40">
        <f t="shared" si="1"/>
        <v>-5.1999219419526658E-4</v>
      </c>
      <c r="DV14" s="40">
        <f t="shared" si="2"/>
        <v>-5.1058476301948453E-4</v>
      </c>
      <c r="DW14" s="40">
        <f t="shared" si="3"/>
        <v>-4.7004199545462447E-4</v>
      </c>
      <c r="DX14" s="40">
        <f t="shared" si="4"/>
        <v>-5.4570554655858881E-4</v>
      </c>
      <c r="DY14" s="40">
        <f t="shared" si="5"/>
        <v>-5.1589903375781393E-4</v>
      </c>
      <c r="DZ14" s="40">
        <f t="shared" si="6"/>
        <v>-4.6328584305531671E-4</v>
      </c>
      <c r="EA14" s="40">
        <f t="shared" si="7"/>
        <v>-5.5858341916401153E-4</v>
      </c>
      <c r="EB14" s="40">
        <f t="shared" si="8"/>
        <v>-5.7755732716653467E-4</v>
      </c>
      <c r="EC14" s="40">
        <f t="shared" si="9"/>
        <v>-4.5662875700967954E-4</v>
      </c>
      <c r="ED14" s="40">
        <f t="shared" si="10"/>
        <v>-5.224358769701455E-4</v>
      </c>
      <c r="EE14" s="40">
        <f t="shared" si="11"/>
        <v>-4.933478596804864E-4</v>
      </c>
      <c r="EF14" s="40">
        <f t="shared" si="12"/>
        <v>-5.2829663074949358E-4</v>
      </c>
      <c r="EG14" s="40">
        <f t="shared" si="13"/>
        <v>-5.031329486248436E-4</v>
      </c>
      <c r="EH14" s="40">
        <f t="shared" si="14"/>
        <v>-4.6716824124458861E-4</v>
      </c>
      <c r="EI14" s="40">
        <f t="shared" si="15"/>
        <v>-4.5659058597697321E-4</v>
      </c>
      <c r="EJ14" s="40">
        <f t="shared" si="16"/>
        <v>-4.5771955721618599E-4</v>
      </c>
      <c r="EK14" s="40">
        <f t="shared" si="17"/>
        <v>-4.571461944645512E-4</v>
      </c>
      <c r="EL14" s="40">
        <f t="shared" si="18"/>
        <v>-4.5578721992024345E-4</v>
      </c>
      <c r="EM14" s="40">
        <f t="shared" si="19"/>
        <v>-4.5712850978206829E-4</v>
      </c>
      <c r="EN14" s="40">
        <f t="shared" si="20"/>
        <v>-4.5348165598277796E-4</v>
      </c>
      <c r="EO14" s="40">
        <f t="shared" si="21"/>
        <v>0.11190498436360419</v>
      </c>
      <c r="EP14" s="40">
        <f t="shared" si="22"/>
        <v>-4.5602005179598245E-4</v>
      </c>
      <c r="EQ14" s="40">
        <f t="shared" si="23"/>
        <v>-4.5623904674472554E-4</v>
      </c>
      <c r="ER14" s="40">
        <f t="shared" si="24"/>
        <v>-4.5717147322187583E-4</v>
      </c>
      <c r="ES14" s="40">
        <f t="shared" si="25"/>
        <v>-4.6156246453503804E-4</v>
      </c>
      <c r="ET14" s="40">
        <f t="shared" si="26"/>
        <v>-4.5668765062265238E-4</v>
      </c>
      <c r="EU14" s="40">
        <f t="shared" si="27"/>
        <v>-4.5752310169977582E-4</v>
      </c>
      <c r="EV14" s="40">
        <f t="shared" si="28"/>
        <v>-4.5726061647899179E-4</v>
      </c>
      <c r="EW14" s="40">
        <f t="shared" si="29"/>
        <v>0</v>
      </c>
      <c r="EX14" s="40">
        <f t="shared" si="30"/>
        <v>-1.0809847362763256E-3</v>
      </c>
      <c r="EY14" s="40">
        <f t="shared" si="31"/>
        <v>-4.5493221656593837E-4</v>
      </c>
    </row>
    <row r="15" spans="1:155" x14ac:dyDescent="0.3">
      <c r="A15" s="17" t="s">
        <v>182</v>
      </c>
      <c r="B15" s="15">
        <v>30392.223545000001</v>
      </c>
      <c r="C15" s="15">
        <v>215.22571174999999</v>
      </c>
      <c r="D15" s="15">
        <v>539.80394924999996</v>
      </c>
      <c r="E15" s="15">
        <v>4833.5479476999999</v>
      </c>
      <c r="F15" s="15">
        <v>4656.5412429999997</v>
      </c>
      <c r="G15" s="15">
        <v>287.28110349999997</v>
      </c>
      <c r="H15" s="15">
        <v>5679.0547986000001</v>
      </c>
      <c r="I15" s="17">
        <v>286.77054691000001</v>
      </c>
      <c r="J15" s="17">
        <v>71.002594999999999</v>
      </c>
      <c r="K15" s="17">
        <v>69.556717129000006</v>
      </c>
      <c r="L15" s="17">
        <v>40.049480121000002</v>
      </c>
      <c r="M15" s="17">
        <v>392.10019137</v>
      </c>
      <c r="N15" s="17">
        <v>51.331446288999999</v>
      </c>
      <c r="O15" s="17">
        <v>41.135423588000002</v>
      </c>
      <c r="P15" s="17">
        <v>2.671802</v>
      </c>
      <c r="Q15" s="17">
        <v>1.094244</v>
      </c>
      <c r="R15" s="17">
        <v>1.3311109999999999</v>
      </c>
      <c r="S15" s="17">
        <v>1.21889</v>
      </c>
      <c r="T15" s="17">
        <v>5.1664430000000001</v>
      </c>
      <c r="U15" s="17">
        <v>319.511685</v>
      </c>
      <c r="V15" s="17">
        <v>67.397000000000006</v>
      </c>
      <c r="W15" s="17">
        <v>44.653982999999997</v>
      </c>
      <c r="X15" s="17">
        <v>9.7074020000000001</v>
      </c>
      <c r="Y15" s="17">
        <v>7.3968000000000006E-2</v>
      </c>
      <c r="Z15" s="17">
        <v>6.6982431112</v>
      </c>
      <c r="AA15" s="17">
        <v>17.774366000000001</v>
      </c>
      <c r="AB15" s="17">
        <v>14.422407</v>
      </c>
      <c r="AC15" s="17">
        <v>0.20498</v>
      </c>
      <c r="AD15" s="17"/>
      <c r="AE15" s="17">
        <v>0.32597159999999997</v>
      </c>
      <c r="AF15" s="17">
        <v>0.167377</v>
      </c>
      <c r="AG15" s="15"/>
      <c r="AH15" s="17" t="s">
        <v>182</v>
      </c>
      <c r="AI15" s="17">
        <v>527.03219586215096</v>
      </c>
      <c r="AJ15" s="17">
        <v>79.765176879086596</v>
      </c>
      <c r="AK15" s="17">
        <v>44.695039063443502</v>
      </c>
      <c r="AL15" s="17">
        <v>71.067754892031701</v>
      </c>
      <c r="AM15" s="17">
        <v>9.7163124174394397</v>
      </c>
      <c r="AN15" s="17">
        <v>0</v>
      </c>
      <c r="AO15" s="17">
        <v>286.97383602199898</v>
      </c>
      <c r="AP15" s="17">
        <v>286.97383602199898</v>
      </c>
      <c r="AQ15" s="17">
        <v>29.522839056267401</v>
      </c>
      <c r="AR15" s="17">
        <v>162.68996376620001</v>
      </c>
      <c r="AS15" s="17">
        <v>69.612668617416603</v>
      </c>
      <c r="AT15" s="17">
        <v>0.205168099655094</v>
      </c>
      <c r="AU15" s="17">
        <v>40.083705739655201</v>
      </c>
      <c r="AV15" s="17">
        <v>7.4035891775933199E-2</v>
      </c>
      <c r="AW15" s="17">
        <v>570.94042071651495</v>
      </c>
      <c r="AX15" s="17">
        <v>30431.236426175401</v>
      </c>
      <c r="AY15" s="17">
        <v>133.96929614239099</v>
      </c>
      <c r="AZ15" s="17">
        <v>5.1768693707690199</v>
      </c>
      <c r="BA15" s="17">
        <v>83.324103198942694</v>
      </c>
      <c r="BB15" s="17">
        <v>0.32591080403776501</v>
      </c>
      <c r="BC15" s="17">
        <v>16.207646285592901</v>
      </c>
      <c r="BD15" s="17">
        <v>56.350477948971204</v>
      </c>
      <c r="BE15" s="17">
        <v>392.41160511869901</v>
      </c>
      <c r="BF15" s="17">
        <v>392.41160511869901</v>
      </c>
      <c r="BG15" s="17">
        <v>55.9345472209558</v>
      </c>
      <c r="BH15" s="17">
        <v>5.2241692756026596</v>
      </c>
      <c r="BI15" s="17">
        <v>6.7043581351485599</v>
      </c>
      <c r="BJ15" s="17">
        <v>4889499.4214774203</v>
      </c>
      <c r="BK15" s="17">
        <v>0</v>
      </c>
      <c r="BL15" s="17">
        <v>552.15127395853494</v>
      </c>
      <c r="BM15" s="17">
        <v>38.766677630392401</v>
      </c>
      <c r="BN15" s="17">
        <v>67.623563383530197</v>
      </c>
      <c r="BO15" s="17">
        <v>574.43659256967703</v>
      </c>
      <c r="BP15" s="17">
        <v>29.9868270294923</v>
      </c>
      <c r="BQ15" s="17">
        <v>4.3552791382132597E-2</v>
      </c>
      <c r="BR15" s="17">
        <v>0.123957862839442</v>
      </c>
      <c r="BS15" s="17">
        <v>319.806145602615</v>
      </c>
      <c r="BT15" s="17">
        <v>17.790693544602199</v>
      </c>
      <c r="BU15" s="17">
        <v>0</v>
      </c>
      <c r="BV15" s="17">
        <v>75.229162376357394</v>
      </c>
      <c r="BW15" s="17">
        <v>215.524543563881</v>
      </c>
      <c r="BX15" s="17">
        <v>0</v>
      </c>
      <c r="BY15" s="17">
        <v>5874.0268574766997</v>
      </c>
      <c r="BZ15" s="17">
        <v>486.10707888247703</v>
      </c>
      <c r="CA15" s="17">
        <v>54.011993965221997</v>
      </c>
      <c r="CB15" s="17">
        <v>540.11907284769904</v>
      </c>
      <c r="CC15" s="17">
        <v>0.34498999712921802</v>
      </c>
      <c r="CD15" s="17">
        <v>249.02303100475001</v>
      </c>
      <c r="CE15" s="17">
        <v>24.391512706384798</v>
      </c>
      <c r="CF15" s="17">
        <v>2.6742622904115398</v>
      </c>
      <c r="CG15" s="17">
        <v>1.09524835370073</v>
      </c>
      <c r="CH15" s="17">
        <v>1.3323313881071599</v>
      </c>
      <c r="CI15" s="17">
        <v>1.22001050588799</v>
      </c>
      <c r="CJ15" s="17">
        <v>5.1711772007253201</v>
      </c>
      <c r="CK15" s="17">
        <v>0.222337187740097</v>
      </c>
      <c r="CL15" s="17">
        <v>767.26170598888802</v>
      </c>
      <c r="CM15" s="17">
        <v>2.0940228666148499</v>
      </c>
      <c r="CN15" s="17">
        <v>18.082166783401298</v>
      </c>
      <c r="CO15" s="17">
        <v>163.15175481516999</v>
      </c>
      <c r="CP15" s="17">
        <v>0.13855936330516899</v>
      </c>
      <c r="CQ15" s="17">
        <v>0</v>
      </c>
      <c r="CR15" s="17">
        <v>6.8637692373661299</v>
      </c>
      <c r="CS15" s="17">
        <v>4839.35749302767</v>
      </c>
      <c r="CT15" s="17">
        <v>4661.8316388413696</v>
      </c>
      <c r="CU15" s="17">
        <v>177.52585418630099</v>
      </c>
      <c r="CV15" s="17">
        <v>0.29626515133076498</v>
      </c>
      <c r="CW15" s="17">
        <v>2.6322726952054901E-2</v>
      </c>
      <c r="CX15" s="17">
        <v>93.748637027728606</v>
      </c>
      <c r="CY15" s="17">
        <v>2.1872199782844701</v>
      </c>
      <c r="CZ15" s="17">
        <v>1785.9359878084299</v>
      </c>
      <c r="DA15" s="17">
        <v>11.5287339080782</v>
      </c>
      <c r="DB15" s="17">
        <v>5.70069864548024</v>
      </c>
      <c r="DC15" s="17">
        <v>2551.3372543637702</v>
      </c>
      <c r="DD15" s="17">
        <v>1.90579509474605</v>
      </c>
      <c r="DE15" s="17">
        <v>2.3632716719522402</v>
      </c>
      <c r="DF15" s="17">
        <v>18.138680653890798</v>
      </c>
      <c r="DG15" s="17">
        <v>1.5956651862630001E-2</v>
      </c>
      <c r="DH15" s="17">
        <v>287.523812958988</v>
      </c>
      <c r="DI15" s="17">
        <v>78.120026820417806</v>
      </c>
      <c r="DJ15" s="17">
        <v>14.435658052466099</v>
      </c>
      <c r="DK15" s="17">
        <v>0</v>
      </c>
      <c r="DL15" s="17">
        <v>10.347709486496599</v>
      </c>
      <c r="DM15" s="17">
        <v>93.669361977811604</v>
      </c>
      <c r="DN15" s="17">
        <v>51.374543443471701</v>
      </c>
      <c r="DO15" s="17">
        <v>84.196163955462197</v>
      </c>
      <c r="DP15" s="17">
        <v>5686.1766924056201</v>
      </c>
      <c r="DQ15" s="17">
        <v>41.1724856329784</v>
      </c>
      <c r="DR15" s="17">
        <v>42.7637311840341</v>
      </c>
      <c r="DS15" s="17"/>
      <c r="DT15" s="26">
        <f t="shared" si="0"/>
        <v>1.0330362869873477</v>
      </c>
      <c r="DU15" s="40">
        <f t="shared" si="1"/>
        <v>1.2836468222746566E-3</v>
      </c>
      <c r="DV15" s="40">
        <f t="shared" si="2"/>
        <v>1.3884577797476313E-3</v>
      </c>
      <c r="DW15" s="40">
        <f t="shared" si="3"/>
        <v>5.8377416122448776E-4</v>
      </c>
      <c r="DX15" s="40">
        <f t="shared" si="4"/>
        <v>1.2019215264916351E-3</v>
      </c>
      <c r="DY15" s="40">
        <f t="shared" si="5"/>
        <v>1.1361213323993961E-3</v>
      </c>
      <c r="DZ15" s="40">
        <f t="shared" si="6"/>
        <v>8.4485006507931083E-4</v>
      </c>
      <c r="EA15" s="40">
        <f t="shared" si="7"/>
        <v>1.2540632302712831E-3</v>
      </c>
      <c r="EB15" s="40">
        <f t="shared" si="8"/>
        <v>7.0889118212955852E-4</v>
      </c>
      <c r="EC15" s="40">
        <f t="shared" si="9"/>
        <v>9.1771141648697998E-4</v>
      </c>
      <c r="ED15" s="40">
        <f t="shared" si="10"/>
        <v>8.0440093676112736E-4</v>
      </c>
      <c r="EE15" s="40">
        <f t="shared" si="11"/>
        <v>8.5458334419809333E-4</v>
      </c>
      <c r="EF15" s="40">
        <f t="shared" si="12"/>
        <v>7.9421983348421511E-4</v>
      </c>
      <c r="EG15" s="40">
        <f t="shared" si="13"/>
        <v>8.3958582092275719E-4</v>
      </c>
      <c r="EH15" s="40">
        <f t="shared" si="14"/>
        <v>9.0097637864631607E-4</v>
      </c>
      <c r="EI15" s="40">
        <f t="shared" si="15"/>
        <v>9.2083560516079924E-4</v>
      </c>
      <c r="EJ15" s="40">
        <f t="shared" si="16"/>
        <v>9.1785168639722304E-4</v>
      </c>
      <c r="EK15" s="40">
        <f t="shared" si="17"/>
        <v>9.1681918875282699E-4</v>
      </c>
      <c r="EL15" s="40">
        <f t="shared" si="18"/>
        <v>9.1928384677038386E-4</v>
      </c>
      <c r="EM15" s="40">
        <f t="shared" si="19"/>
        <v>9.163365830843265E-4</v>
      </c>
      <c r="EN15" s="40">
        <f t="shared" si="20"/>
        <v>9.2159572384654432E-4</v>
      </c>
      <c r="EO15" s="40">
        <f t="shared" si="21"/>
        <v>0.11620936208373352</v>
      </c>
      <c r="EP15" s="40">
        <f t="shared" si="22"/>
        <v>9.1942668235229467E-4</v>
      </c>
      <c r="EQ15" s="40">
        <f t="shared" si="23"/>
        <v>9.1789929369770148E-4</v>
      </c>
      <c r="ER15" s="40">
        <f t="shared" si="24"/>
        <v>9.1785334108253802E-4</v>
      </c>
      <c r="ES15" s="40">
        <f t="shared" si="25"/>
        <v>9.1292953197459853E-4</v>
      </c>
      <c r="ET15" s="40">
        <f t="shared" si="26"/>
        <v>9.1860067482566908E-4</v>
      </c>
      <c r="EU15" s="40">
        <f t="shared" si="27"/>
        <v>9.1878231325044201E-4</v>
      </c>
      <c r="EV15" s="40">
        <f t="shared" si="28"/>
        <v>9.176488198556149E-4</v>
      </c>
      <c r="EW15" s="40">
        <f t="shared" si="29"/>
        <v>0</v>
      </c>
      <c r="EX15" s="40">
        <f t="shared" si="30"/>
        <v>-1.865069295452756E-4</v>
      </c>
      <c r="EY15" s="40">
        <f t="shared" si="31"/>
        <v>7.9852202856188622E-4</v>
      </c>
    </row>
    <row r="16" spans="1:155" x14ac:dyDescent="0.3">
      <c r="A16" s="17" t="s">
        <v>183</v>
      </c>
      <c r="B16" s="15">
        <v>65522.760484999999</v>
      </c>
      <c r="C16" s="15">
        <v>714.98909475000005</v>
      </c>
      <c r="D16" s="15">
        <v>1154.5576782000001</v>
      </c>
      <c r="E16" s="15">
        <v>9718.2102517000003</v>
      </c>
      <c r="F16" s="15">
        <v>9581.8823960000009</v>
      </c>
      <c r="G16" s="15">
        <v>846.11540649999995</v>
      </c>
      <c r="H16" s="15">
        <v>13283.211436</v>
      </c>
      <c r="I16" s="17">
        <v>782.00868865999996</v>
      </c>
      <c r="J16" s="17">
        <v>161.96189699999999</v>
      </c>
      <c r="K16" s="17">
        <v>175.49032443999999</v>
      </c>
      <c r="L16" s="17">
        <v>96.835914059000004</v>
      </c>
      <c r="M16" s="17">
        <v>997.32414922999999</v>
      </c>
      <c r="N16" s="17">
        <v>125.62309728</v>
      </c>
      <c r="O16" s="17">
        <v>95.342475987</v>
      </c>
      <c r="P16" s="17">
        <v>6.0941710000000002</v>
      </c>
      <c r="Q16" s="17">
        <v>2.4960800000000001</v>
      </c>
      <c r="R16" s="17">
        <v>3.0364249999999999</v>
      </c>
      <c r="S16" s="17">
        <v>2.7803599999999999</v>
      </c>
      <c r="T16" s="17">
        <v>11.784727</v>
      </c>
      <c r="U16" s="17">
        <v>728.82924200000002</v>
      </c>
      <c r="V16" s="17">
        <v>153.73742799999999</v>
      </c>
      <c r="W16" s="17">
        <v>101.859031</v>
      </c>
      <c r="X16" s="17">
        <v>22.142993000000001</v>
      </c>
      <c r="Y16" s="17">
        <v>0.16872799999999999</v>
      </c>
      <c r="Z16" s="17">
        <v>15.377170891</v>
      </c>
      <c r="AA16" s="17">
        <v>40.544530999999999</v>
      </c>
      <c r="AB16" s="17">
        <v>32.898561999999998</v>
      </c>
      <c r="AC16" s="17">
        <v>0.46722599999999997</v>
      </c>
      <c r="AD16" s="17"/>
      <c r="AE16" s="17">
        <v>1.5104772</v>
      </c>
      <c r="AF16" s="17">
        <v>0.40013900000000002</v>
      </c>
      <c r="AG16" s="15"/>
      <c r="AH16" s="17" t="s">
        <v>183</v>
      </c>
      <c r="AI16" s="17">
        <v>1189.62846030129</v>
      </c>
      <c r="AJ16" s="17">
        <v>181.71984605474401</v>
      </c>
      <c r="AK16" s="17">
        <v>101.798907525741</v>
      </c>
      <c r="AL16" s="17">
        <v>161.86623531023699</v>
      </c>
      <c r="AM16" s="17">
        <v>22.129905782818501</v>
      </c>
      <c r="AN16" s="17">
        <v>0</v>
      </c>
      <c r="AO16" s="17">
        <v>781.51233829718694</v>
      </c>
      <c r="AP16" s="17">
        <v>781.51233829718694</v>
      </c>
      <c r="AQ16" s="17">
        <v>69.558950406240101</v>
      </c>
      <c r="AR16" s="17">
        <v>355.56350009137702</v>
      </c>
      <c r="AS16" s="17">
        <v>175.381932145153</v>
      </c>
      <c r="AT16" s="17">
        <v>0.46694964067200101</v>
      </c>
      <c r="AU16" s="17">
        <v>96.777221871693399</v>
      </c>
      <c r="AV16" s="17">
        <v>0.16862857981711499</v>
      </c>
      <c r="AW16" s="17">
        <v>1303.04639315535</v>
      </c>
      <c r="AX16" s="17">
        <v>65480.755616549999</v>
      </c>
      <c r="AY16" s="17">
        <v>315.08598333199097</v>
      </c>
      <c r="AZ16" s="17">
        <v>23.975582226</v>
      </c>
      <c r="BA16" s="17">
        <v>184.999072081283</v>
      </c>
      <c r="BB16" s="17">
        <v>1.5093763191763501</v>
      </c>
      <c r="BC16" s="17">
        <v>39.794406946158702</v>
      </c>
      <c r="BD16" s="17">
        <v>127.67856106791299</v>
      </c>
      <c r="BE16" s="17">
        <v>996.70677930997795</v>
      </c>
      <c r="BF16" s="17">
        <v>996.70677930997795</v>
      </c>
      <c r="BG16" s="17">
        <v>117.934358379725</v>
      </c>
      <c r="BH16" s="17">
        <v>24.194490075979999</v>
      </c>
      <c r="BI16" s="17">
        <v>15.368043903702899</v>
      </c>
      <c r="BJ16" s="17">
        <v>11139527.1493212</v>
      </c>
      <c r="BK16" s="17">
        <v>0</v>
      </c>
      <c r="BL16" s="17">
        <v>1191.6341283366701</v>
      </c>
      <c r="BM16" s="17">
        <v>84.000254888574702</v>
      </c>
      <c r="BN16" s="17">
        <v>149.83863346634399</v>
      </c>
      <c r="BO16" s="17">
        <v>1243.00645656335</v>
      </c>
      <c r="BP16" s="17">
        <v>67.055459146665697</v>
      </c>
      <c r="BQ16" s="17">
        <v>0.103975883386519</v>
      </c>
      <c r="BR16" s="17">
        <v>0.29593147053798202</v>
      </c>
      <c r="BS16" s="17">
        <v>728.40093668015902</v>
      </c>
      <c r="BT16" s="17">
        <v>40.5206036515021</v>
      </c>
      <c r="BU16" s="17">
        <v>0</v>
      </c>
      <c r="BV16" s="17">
        <v>170.02956813920301</v>
      </c>
      <c r="BW16" s="17">
        <v>714.59390720161696</v>
      </c>
      <c r="BX16" s="17">
        <v>0</v>
      </c>
      <c r="BY16" s="17">
        <v>13701.986896278</v>
      </c>
      <c r="BZ16" s="17">
        <v>1038.43878783688</v>
      </c>
      <c r="CA16" s="17">
        <v>115.38229730412201</v>
      </c>
      <c r="CB16" s="17">
        <v>1153.8210851409999</v>
      </c>
      <c r="CC16" s="17">
        <v>0.72738788432314205</v>
      </c>
      <c r="CD16" s="17">
        <v>550.74576275626202</v>
      </c>
      <c r="CE16" s="17">
        <v>52.194534888870599</v>
      </c>
      <c r="CF16" s="17">
        <v>6.0905796589284398</v>
      </c>
      <c r="CG16" s="17">
        <v>2.4946052898184998</v>
      </c>
      <c r="CH16" s="17">
        <v>3.03462743264053</v>
      </c>
      <c r="CI16" s="17">
        <v>2.77871309302071</v>
      </c>
      <c r="CJ16" s="17">
        <v>11.777762100815099</v>
      </c>
      <c r="CK16" s="17">
        <v>3.7750920520070301</v>
      </c>
      <c r="CL16" s="17">
        <v>2104.6124562249302</v>
      </c>
      <c r="CM16" s="17">
        <v>75.700942582824894</v>
      </c>
      <c r="CN16" s="17">
        <v>137.98594503546599</v>
      </c>
      <c r="CO16" s="17">
        <v>331.60631728368497</v>
      </c>
      <c r="CP16" s="17">
        <v>3.0653383984523499</v>
      </c>
      <c r="CQ16" s="17">
        <v>0</v>
      </c>
      <c r="CR16" s="17">
        <v>125.60965986320301</v>
      </c>
      <c r="CS16" s="17">
        <v>9711.7111131075108</v>
      </c>
      <c r="CT16" s="17">
        <v>9575.5866485936604</v>
      </c>
      <c r="CU16" s="17">
        <v>136.12446451385301</v>
      </c>
      <c r="CV16" s="17">
        <v>9.2329011628278703</v>
      </c>
      <c r="CW16" s="17">
        <v>0.64347742312758605</v>
      </c>
      <c r="CX16" s="17">
        <v>2477.1120894525302</v>
      </c>
      <c r="CY16" s="17">
        <v>2.9800924425558102</v>
      </c>
      <c r="CZ16" s="17">
        <v>2554.2580331354602</v>
      </c>
      <c r="DA16" s="17">
        <v>15.250217638849801</v>
      </c>
      <c r="DB16" s="17">
        <v>25.496362188197502</v>
      </c>
      <c r="DC16" s="17">
        <v>3648.94008592514</v>
      </c>
      <c r="DD16" s="17">
        <v>8.8262665883337892</v>
      </c>
      <c r="DE16" s="17">
        <v>84.362598467787706</v>
      </c>
      <c r="DF16" s="17">
        <v>79.292813451501004</v>
      </c>
      <c r="DG16" s="17">
        <v>0.27468209002573801</v>
      </c>
      <c r="DH16" s="17">
        <v>845.63592306310102</v>
      </c>
      <c r="DI16" s="17">
        <v>321.07486761840801</v>
      </c>
      <c r="DJ16" s="17">
        <v>32.879128257123398</v>
      </c>
      <c r="DK16" s="17">
        <v>0</v>
      </c>
      <c r="DL16" s="17">
        <v>24.4894669995006</v>
      </c>
      <c r="DM16" s="17">
        <v>212.99703357227199</v>
      </c>
      <c r="DN16" s="17">
        <v>125.546521466171</v>
      </c>
      <c r="DO16" s="17">
        <v>183.844687069858</v>
      </c>
      <c r="DP16" s="17">
        <v>13274.6460991969</v>
      </c>
      <c r="DQ16" s="17">
        <v>95.285815571338802</v>
      </c>
      <c r="DR16" s="17">
        <v>101.798809247137</v>
      </c>
      <c r="DS16" s="17"/>
      <c r="DT16" s="26">
        <f t="shared" si="0"/>
        <v>1.0321922553631735</v>
      </c>
      <c r="DU16" s="40">
        <f t="shared" si="1"/>
        <v>-6.4107293616873587E-4</v>
      </c>
      <c r="DV16" s="40">
        <f t="shared" si="2"/>
        <v>-5.5271828799189075E-4</v>
      </c>
      <c r="DW16" s="40">
        <f t="shared" si="3"/>
        <v>-6.3798723347327231E-4</v>
      </c>
      <c r="DX16" s="40">
        <f t="shared" si="4"/>
        <v>-6.6875879654411201E-4</v>
      </c>
      <c r="DY16" s="40">
        <f t="shared" si="5"/>
        <v>-6.5704703378207936E-4</v>
      </c>
      <c r="DZ16" s="40">
        <f t="shared" si="6"/>
        <v>-5.6668798749610211E-4</v>
      </c>
      <c r="EA16" s="40">
        <f t="shared" si="7"/>
        <v>-6.4482424633294482E-4</v>
      </c>
      <c r="EB16" s="40">
        <f t="shared" si="8"/>
        <v>-6.3471208186130588E-4</v>
      </c>
      <c r="EC16" s="40">
        <f t="shared" si="9"/>
        <v>-5.9064317925966003E-4</v>
      </c>
      <c r="ED16" s="40">
        <f t="shared" si="10"/>
        <v>-6.1765396578346721E-4</v>
      </c>
      <c r="EE16" s="40">
        <f t="shared" si="11"/>
        <v>-6.0609937828278023E-4</v>
      </c>
      <c r="EF16" s="40">
        <f t="shared" si="12"/>
        <v>-6.190263421362983E-4</v>
      </c>
      <c r="EG16" s="40">
        <f t="shared" si="13"/>
        <v>-6.0956794958108974E-4</v>
      </c>
      <c r="EH16" s="40">
        <f t="shared" si="14"/>
        <v>-5.9428303150973767E-4</v>
      </c>
      <c r="EI16" s="40">
        <f t="shared" si="15"/>
        <v>-5.8930756481241663E-4</v>
      </c>
      <c r="EJ16" s="40">
        <f t="shared" si="16"/>
        <v>-5.9081046340672151E-4</v>
      </c>
      <c r="EK16" s="40">
        <f t="shared" si="17"/>
        <v>-5.9200123812374694E-4</v>
      </c>
      <c r="EL16" s="40">
        <f t="shared" si="18"/>
        <v>-5.9233587711301073E-4</v>
      </c>
      <c r="EM16" s="40">
        <f t="shared" si="19"/>
        <v>-5.9101065174447652E-4</v>
      </c>
      <c r="EN16" s="40">
        <f t="shared" si="20"/>
        <v>-5.8766209580954441E-4</v>
      </c>
      <c r="EO16" s="40">
        <f t="shared" si="21"/>
        <v>0.10597380449998821</v>
      </c>
      <c r="EP16" s="40">
        <f t="shared" si="22"/>
        <v>-5.9026159652943177E-4</v>
      </c>
      <c r="EQ16" s="40">
        <f t="shared" si="23"/>
        <v>-5.9103198838115361E-4</v>
      </c>
      <c r="ER16" s="40">
        <f t="shared" si="24"/>
        <v>-5.8923345790266976E-4</v>
      </c>
      <c r="ES16" s="40">
        <f t="shared" si="25"/>
        <v>-5.9354138428955249E-4</v>
      </c>
      <c r="ET16" s="40">
        <f t="shared" si="26"/>
        <v>-5.901498403791984E-4</v>
      </c>
      <c r="EU16" s="40">
        <f t="shared" si="27"/>
        <v>-5.907170920297517E-4</v>
      </c>
      <c r="EV16" s="40">
        <f t="shared" si="28"/>
        <v>-5.9148961744201977E-4</v>
      </c>
      <c r="EW16" s="40">
        <f t="shared" si="29"/>
        <v>0</v>
      </c>
      <c r="EX16" s="40">
        <f t="shared" si="30"/>
        <v>-7.28829818583092E-4</v>
      </c>
      <c r="EY16" s="40">
        <f t="shared" si="31"/>
        <v>-5.7891401612682138E-4</v>
      </c>
    </row>
    <row r="17" spans="1:155" x14ac:dyDescent="0.3">
      <c r="A17" s="17" t="s">
        <v>184</v>
      </c>
      <c r="B17" s="15">
        <v>339252.58597999997</v>
      </c>
      <c r="C17" s="15">
        <v>4469.4772129000003</v>
      </c>
      <c r="D17" s="15">
        <v>11420.218585000001</v>
      </c>
      <c r="E17" s="15">
        <v>57853.829291000002</v>
      </c>
      <c r="F17" s="15">
        <v>56408.446279999996</v>
      </c>
      <c r="G17" s="15">
        <v>5581.8264253999996</v>
      </c>
      <c r="H17" s="15">
        <v>89720.313448000001</v>
      </c>
      <c r="I17" s="17">
        <v>8631.5352774999992</v>
      </c>
      <c r="J17" s="17">
        <v>3299.6143289000001</v>
      </c>
      <c r="K17" s="17">
        <v>1344.9413058</v>
      </c>
      <c r="L17" s="17">
        <v>552.31968601000005</v>
      </c>
      <c r="M17" s="17">
        <v>8006.9997814999997</v>
      </c>
      <c r="N17" s="17">
        <v>787.49517054</v>
      </c>
      <c r="O17" s="17">
        <v>349.93645608000003</v>
      </c>
      <c r="P17" s="17">
        <v>31.149812501</v>
      </c>
      <c r="Q17" s="17">
        <v>7.1890280000000004</v>
      </c>
      <c r="R17" s="17">
        <v>9.6019809914999996</v>
      </c>
      <c r="S17" s="17">
        <v>9.0460946260000004</v>
      </c>
      <c r="T17" s="17">
        <v>53.186445059</v>
      </c>
      <c r="U17" s="17">
        <v>6605.4782623999999</v>
      </c>
      <c r="V17" s="17">
        <v>585.63599103000001</v>
      </c>
      <c r="W17" s="17">
        <v>630.96293061999995</v>
      </c>
      <c r="X17" s="17">
        <v>63.777602999999999</v>
      </c>
      <c r="Y17" s="17">
        <v>0.485759</v>
      </c>
      <c r="Z17" s="17">
        <v>49.192764259</v>
      </c>
      <c r="AA17" s="17">
        <v>155.69862596999999</v>
      </c>
      <c r="AB17" s="17">
        <v>271.57647359999999</v>
      </c>
      <c r="AC17" s="17">
        <v>1.8653818129999999</v>
      </c>
      <c r="AD17" s="17">
        <v>102.71396623</v>
      </c>
      <c r="AE17" s="17">
        <v>42.611865440000003</v>
      </c>
      <c r="AF17" s="17">
        <v>8.2494999999999999E-2</v>
      </c>
      <c r="AG17" s="15"/>
      <c r="AH17" s="17" t="s">
        <v>184</v>
      </c>
      <c r="AI17" s="17">
        <v>3089.2598385646702</v>
      </c>
      <c r="AJ17" s="17">
        <v>1876.9735556079499</v>
      </c>
      <c r="AK17" s="17">
        <v>631.00400803693196</v>
      </c>
      <c r="AL17" s="17">
        <v>3299.6684837589701</v>
      </c>
      <c r="AM17" s="17">
        <v>63.7866127967499</v>
      </c>
      <c r="AN17" s="17">
        <v>102.713582882613</v>
      </c>
      <c r="AO17" s="17">
        <v>8631.7487291784291</v>
      </c>
      <c r="AP17" s="17">
        <v>8631.7487291784291</v>
      </c>
      <c r="AQ17" s="17">
        <v>1105.2222508258401</v>
      </c>
      <c r="AR17" s="17">
        <v>969.64120483000295</v>
      </c>
      <c r="AS17" s="17">
        <v>1344.9984084461801</v>
      </c>
      <c r="AT17" s="17">
        <v>1.8655720575334001</v>
      </c>
      <c r="AU17" s="17">
        <v>552.35345174826</v>
      </c>
      <c r="AV17" s="17">
        <v>0.48582746555198703</v>
      </c>
      <c r="AW17" s="17">
        <v>12636.395266683699</v>
      </c>
      <c r="AX17" s="17">
        <v>339275.91362295399</v>
      </c>
      <c r="AY17" s="17">
        <v>3331.50505829442</v>
      </c>
      <c r="AZ17" s="17">
        <v>2057.3681870588698</v>
      </c>
      <c r="BA17" s="17">
        <v>873.09839236067205</v>
      </c>
      <c r="BB17" s="17">
        <v>42.611789658376097</v>
      </c>
      <c r="BC17" s="17">
        <v>91.626316628101094</v>
      </c>
      <c r="BD17" s="17">
        <v>329.79694473143201</v>
      </c>
      <c r="BE17" s="17">
        <v>8007.3182641180201</v>
      </c>
      <c r="BF17" s="17">
        <v>8007.3182641180201</v>
      </c>
      <c r="BG17" s="17">
        <v>5660.6607197155899</v>
      </c>
      <c r="BH17" s="17">
        <v>17.576634128684599</v>
      </c>
      <c r="BI17" s="17">
        <v>49.198931368482803</v>
      </c>
      <c r="BJ17" s="17">
        <v>32131434.1246312</v>
      </c>
      <c r="BK17" s="17">
        <v>0</v>
      </c>
      <c r="BL17" s="17">
        <v>3507.2194845612498</v>
      </c>
      <c r="BM17" s="17">
        <v>408.15859132672699</v>
      </c>
      <c r="BN17" s="17">
        <v>399.33173453576501</v>
      </c>
      <c r="BO17" s="17">
        <v>3620.93747153095</v>
      </c>
      <c r="BP17" s="17">
        <v>383.09537804823202</v>
      </c>
      <c r="BQ17" s="17">
        <v>2.1451722112909698E-2</v>
      </c>
      <c r="BR17" s="17">
        <v>6.1054920617073599E-2</v>
      </c>
      <c r="BS17" s="17">
        <v>6605.7817487925704</v>
      </c>
      <c r="BT17" s="17">
        <v>155.71495887709401</v>
      </c>
      <c r="BU17" s="17">
        <v>2253.5504701155401</v>
      </c>
      <c r="BV17" s="17">
        <v>632.459959037065</v>
      </c>
      <c r="BW17" s="17">
        <v>4469.77976518372</v>
      </c>
      <c r="BX17" s="17">
        <v>0</v>
      </c>
      <c r="BY17" s="17">
        <v>94275.973834223405</v>
      </c>
      <c r="BZ17" s="17">
        <v>10278.4578746467</v>
      </c>
      <c r="CA17" s="17">
        <v>1142.050845102</v>
      </c>
      <c r="CB17" s="17">
        <v>11420.508719748699</v>
      </c>
      <c r="CC17" s="17">
        <v>2.07619323060077</v>
      </c>
      <c r="CD17" s="17">
        <v>2753.1932214905501</v>
      </c>
      <c r="CE17" s="17">
        <v>145.984442451755</v>
      </c>
      <c r="CF17" s="17">
        <v>31.152351075168699</v>
      </c>
      <c r="CG17" s="17">
        <v>7.1900361054673496</v>
      </c>
      <c r="CH17" s="17">
        <v>9.6032015666246604</v>
      </c>
      <c r="CI17" s="17">
        <v>9.0472142541430909</v>
      </c>
      <c r="CJ17" s="17">
        <v>53.191252717282502</v>
      </c>
      <c r="CK17" s="17">
        <v>10.8948992438036</v>
      </c>
      <c r="CL17" s="17">
        <v>26054.744282861499</v>
      </c>
      <c r="CM17" s="17">
        <v>17.979475317658402</v>
      </c>
      <c r="CN17" s="17">
        <v>3075.54303923202</v>
      </c>
      <c r="CO17" s="17">
        <v>4515.0541834785599</v>
      </c>
      <c r="CP17" s="17">
        <v>3.68553852785264</v>
      </c>
      <c r="CQ17" s="17">
        <v>0</v>
      </c>
      <c r="CR17" s="17">
        <v>2348.2267009368502</v>
      </c>
      <c r="CS17" s="17">
        <v>57856.841453034504</v>
      </c>
      <c r="CT17" s="17">
        <v>56411.472591082398</v>
      </c>
      <c r="CU17" s="17">
        <v>1445.3688619520799</v>
      </c>
      <c r="CV17" s="17">
        <v>27.600510305086601</v>
      </c>
      <c r="CW17" s="17">
        <v>9.3978470260200495E-2</v>
      </c>
      <c r="CX17" s="17">
        <v>1051.2952851852699</v>
      </c>
      <c r="CY17" s="17">
        <v>228.804004304193</v>
      </c>
      <c r="CZ17" s="17">
        <v>17985.274911776502</v>
      </c>
      <c r="DA17" s="17">
        <v>656.43785964792096</v>
      </c>
      <c r="DB17" s="17">
        <v>145.38909679017999</v>
      </c>
      <c r="DC17" s="17">
        <v>25693.230063393799</v>
      </c>
      <c r="DD17" s="17">
        <v>646.83403191502805</v>
      </c>
      <c r="DE17" s="17">
        <v>13.082882686662501</v>
      </c>
      <c r="DF17" s="17">
        <v>638.49939837838997</v>
      </c>
      <c r="DG17" s="17">
        <v>0.38076340730832098</v>
      </c>
      <c r="DH17" s="17">
        <v>5582.1519108891798</v>
      </c>
      <c r="DI17" s="17">
        <v>7139.9955047398798</v>
      </c>
      <c r="DJ17" s="17">
        <v>271.59019831221298</v>
      </c>
      <c r="DK17" s="17">
        <v>0</v>
      </c>
      <c r="DL17" s="17">
        <v>59.463219286517599</v>
      </c>
      <c r="DM17" s="17">
        <v>1171.8078384990299</v>
      </c>
      <c r="DN17" s="17">
        <v>787.53916716661604</v>
      </c>
      <c r="DO17" s="17">
        <v>607.61513473412504</v>
      </c>
      <c r="DP17" s="17">
        <v>89724.711598405993</v>
      </c>
      <c r="DQ17" s="17">
        <v>349.97336539044198</v>
      </c>
      <c r="DR17" s="17">
        <v>528.37929430215797</v>
      </c>
      <c r="DS17" s="17"/>
      <c r="DT17" s="26">
        <f t="shared" si="0"/>
        <v>1.050724735189879</v>
      </c>
      <c r="DU17" s="40">
        <f t="shared" si="1"/>
        <v>6.8761872180358508E-5</v>
      </c>
      <c r="DV17" s="40">
        <f t="shared" si="2"/>
        <v>6.7692991664990767E-5</v>
      </c>
      <c r="DW17" s="40">
        <f t="shared" si="3"/>
        <v>2.5405358622443534E-5</v>
      </c>
      <c r="DX17" s="40">
        <f t="shared" si="4"/>
        <v>5.2065041699327175E-5</v>
      </c>
      <c r="DY17" s="40">
        <f t="shared" si="5"/>
        <v>5.364996347142186E-5</v>
      </c>
      <c r="DZ17" s="40">
        <f t="shared" si="6"/>
        <v>5.8311646470964039E-5</v>
      </c>
      <c r="EA17" s="40">
        <f t="shared" si="7"/>
        <v>4.902067588675033E-5</v>
      </c>
      <c r="EB17" s="40">
        <f t="shared" si="8"/>
        <v>2.4729282980089106E-5</v>
      </c>
      <c r="EC17" s="40">
        <f t="shared" si="9"/>
        <v>1.6412481451423733E-5</v>
      </c>
      <c r="ED17" s="40">
        <f t="shared" si="10"/>
        <v>4.245735180695472E-5</v>
      </c>
      <c r="EE17" s="40">
        <f t="shared" si="11"/>
        <v>6.1134410225119527E-5</v>
      </c>
      <c r="EF17" s="40">
        <f t="shared" si="12"/>
        <v>3.9775524754761784E-5</v>
      </c>
      <c r="EG17" s="40">
        <f t="shared" si="13"/>
        <v>5.5869074836187414E-5</v>
      </c>
      <c r="EH17" s="40">
        <f t="shared" si="14"/>
        <v>1.0547432198238378E-4</v>
      </c>
      <c r="EI17" s="40">
        <f t="shared" si="15"/>
        <v>8.1495648444693846E-5</v>
      </c>
      <c r="EJ17" s="40">
        <f t="shared" si="16"/>
        <v>1.4022834065317261E-4</v>
      </c>
      <c r="EK17" s="40">
        <f t="shared" si="17"/>
        <v>1.2711701113981354E-4</v>
      </c>
      <c r="EL17" s="40">
        <f t="shared" si="18"/>
        <v>1.2376922742688576E-4</v>
      </c>
      <c r="EM17" s="40">
        <f t="shared" si="19"/>
        <v>9.039254789765865E-5</v>
      </c>
      <c r="EN17" s="40">
        <f t="shared" si="20"/>
        <v>4.5944650866231353E-5</v>
      </c>
      <c r="EO17" s="40">
        <f t="shared" si="21"/>
        <v>7.9954047777549192E-2</v>
      </c>
      <c r="EP17" s="40">
        <f t="shared" si="22"/>
        <v>6.5102742076540625E-5</v>
      </c>
      <c r="EQ17" s="40">
        <f t="shared" si="23"/>
        <v>1.4126897729129997E-4</v>
      </c>
      <c r="ER17" s="40">
        <f t="shared" si="24"/>
        <v>1.4094551410684969E-4</v>
      </c>
      <c r="ES17" s="40">
        <f t="shared" si="25"/>
        <v>1.2536619105877063E-4</v>
      </c>
      <c r="ET17" s="40">
        <f t="shared" si="26"/>
        <v>1.0490077861803245E-4</v>
      </c>
      <c r="EU17" s="40">
        <f t="shared" si="27"/>
        <v>5.0537191351875088E-5</v>
      </c>
      <c r="EV17" s="40">
        <f t="shared" si="28"/>
        <v>1.0198691338913999E-4</v>
      </c>
      <c r="EW17" s="40">
        <f t="shared" si="29"/>
        <v>-3.732183665674995E-6</v>
      </c>
      <c r="EX17" s="40">
        <f t="shared" si="30"/>
        <v>-1.7784160144918638E-6</v>
      </c>
      <c r="EY17" s="40">
        <f t="shared" si="31"/>
        <v>1.4113255328568011E-4</v>
      </c>
    </row>
    <row r="18" spans="1:155" x14ac:dyDescent="0.3">
      <c r="A18" s="17" t="s">
        <v>185</v>
      </c>
      <c r="B18" s="15">
        <v>94514.588040000002</v>
      </c>
      <c r="C18" s="15">
        <v>663.77793799999995</v>
      </c>
      <c r="D18" s="15">
        <v>1553.199918</v>
      </c>
      <c r="E18" s="15">
        <v>14835.447521</v>
      </c>
      <c r="F18" s="15">
        <v>13808.853712</v>
      </c>
      <c r="G18" s="15">
        <v>871.98146799999995</v>
      </c>
      <c r="H18" s="15">
        <v>17108.581818999999</v>
      </c>
      <c r="I18" s="17">
        <v>582.796922</v>
      </c>
      <c r="J18" s="17">
        <v>293.67152299999998</v>
      </c>
      <c r="K18" s="17">
        <v>257.30346800000001</v>
      </c>
      <c r="L18" s="17">
        <v>234.573487</v>
      </c>
      <c r="M18" s="17">
        <v>1528.3647779999999</v>
      </c>
      <c r="N18" s="17">
        <v>180.93086500000001</v>
      </c>
      <c r="O18" s="17">
        <v>95.466077999999996</v>
      </c>
      <c r="P18" s="17">
        <v>8.7586320000000004</v>
      </c>
      <c r="Q18" s="17">
        <v>3.5869170000000001</v>
      </c>
      <c r="R18" s="17">
        <v>4.3634550000000001</v>
      </c>
      <c r="S18" s="17">
        <v>3.9956499999999999</v>
      </c>
      <c r="T18" s="17">
        <v>16.936207</v>
      </c>
      <c r="U18" s="17">
        <v>896.47092899999996</v>
      </c>
      <c r="V18" s="17">
        <v>180.93086500000001</v>
      </c>
      <c r="W18" s="17">
        <v>29.094351</v>
      </c>
      <c r="X18" s="17">
        <v>26.366795</v>
      </c>
      <c r="Y18" s="17">
        <v>0.24246599999999999</v>
      </c>
      <c r="Z18" s="17">
        <v>10.910477</v>
      </c>
      <c r="AA18" s="17">
        <v>58.266519000000002</v>
      </c>
      <c r="AB18" s="17">
        <v>36.367801999999998</v>
      </c>
      <c r="AC18" s="17">
        <v>0.67191800000000002</v>
      </c>
      <c r="AD18" s="17"/>
      <c r="AE18" s="17"/>
      <c r="AF18" s="17">
        <v>0.55054099999999995</v>
      </c>
      <c r="AG18" s="15"/>
      <c r="AH18" s="17" t="s">
        <v>185</v>
      </c>
      <c r="AI18" s="17">
        <v>1607.7177016158801</v>
      </c>
      <c r="AJ18" s="17">
        <v>241.17550641038301</v>
      </c>
      <c r="AK18" s="17">
        <v>29.094542826837898</v>
      </c>
      <c r="AL18" s="17">
        <v>293.673933440224</v>
      </c>
      <c r="AM18" s="17">
        <v>26.367027877804102</v>
      </c>
      <c r="AN18" s="17">
        <v>0</v>
      </c>
      <c r="AO18" s="17">
        <v>582.80131957751905</v>
      </c>
      <c r="AP18" s="17">
        <v>582.80131957751905</v>
      </c>
      <c r="AQ18" s="17">
        <v>86.308736202714996</v>
      </c>
      <c r="AR18" s="17">
        <v>511.27496109754298</v>
      </c>
      <c r="AS18" s="17">
        <v>257.30576301633999</v>
      </c>
      <c r="AT18" s="17">
        <v>0.67192175352608496</v>
      </c>
      <c r="AU18" s="17">
        <v>234.57547778146801</v>
      </c>
      <c r="AV18" s="17">
        <v>0.242468591949977</v>
      </c>
      <c r="AW18" s="17">
        <v>1723.2781170171099</v>
      </c>
      <c r="AX18" s="17">
        <v>94514.407583899694</v>
      </c>
      <c r="AY18" s="17">
        <v>392.37201476454197</v>
      </c>
      <c r="AZ18" s="17">
        <v>0</v>
      </c>
      <c r="BA18" s="17">
        <v>258.14156092845201</v>
      </c>
      <c r="BB18" s="17">
        <v>0</v>
      </c>
      <c r="BC18" s="17">
        <v>45.316776401010202</v>
      </c>
      <c r="BD18" s="17">
        <v>171.277177576376</v>
      </c>
      <c r="BE18" s="17">
        <v>1528.37719939252</v>
      </c>
      <c r="BF18" s="17">
        <v>1528.37719939252</v>
      </c>
      <c r="BG18" s="17">
        <v>181.32317813661601</v>
      </c>
      <c r="BH18" s="17">
        <v>0</v>
      </c>
      <c r="BI18" s="17">
        <v>10.910575634764101</v>
      </c>
      <c r="BJ18" s="17">
        <v>16016586.6131163</v>
      </c>
      <c r="BK18" s="17">
        <v>0</v>
      </c>
      <c r="BL18" s="17">
        <v>1754.62175267421</v>
      </c>
      <c r="BM18" s="17">
        <v>122.761594001094</v>
      </c>
      <c r="BN18" s="17">
        <v>209.88812220918501</v>
      </c>
      <c r="BO18" s="17">
        <v>1821.23147709196</v>
      </c>
      <c r="BP18" s="17">
        <v>92.286675482398806</v>
      </c>
      <c r="BQ18" s="17">
        <v>0.14314213302688999</v>
      </c>
      <c r="BR18" s="17">
        <v>0.40740447791795398</v>
      </c>
      <c r="BS18" s="17">
        <v>896.48068407900803</v>
      </c>
      <c r="BT18" s="17">
        <v>58.266969020337598</v>
      </c>
      <c r="BU18" s="17">
        <v>0</v>
      </c>
      <c r="BV18" s="17">
        <v>206.12103022415499</v>
      </c>
      <c r="BW18" s="17">
        <v>663.78880285024502</v>
      </c>
      <c r="BX18" s="17">
        <v>0</v>
      </c>
      <c r="BY18" s="17">
        <v>17677.297883893501</v>
      </c>
      <c r="BZ18" s="17">
        <v>1397.8961812555101</v>
      </c>
      <c r="CA18" s="17">
        <v>155.321857148048</v>
      </c>
      <c r="CB18" s="17">
        <v>1553.2180384035601</v>
      </c>
      <c r="CC18" s="17">
        <v>1.1183553888995099</v>
      </c>
      <c r="CD18" s="17">
        <v>774.237824648941</v>
      </c>
      <c r="CE18" s="17">
        <v>78.084681101237805</v>
      </c>
      <c r="CF18" s="17">
        <v>8.7586942780248798</v>
      </c>
      <c r="CG18" s="17">
        <v>3.58694526066899</v>
      </c>
      <c r="CH18" s="17">
        <v>4.3634906766756503</v>
      </c>
      <c r="CI18" s="17">
        <v>3.9956826747796699</v>
      </c>
      <c r="CJ18" s="17">
        <v>16.936319077409799</v>
      </c>
      <c r="CK18" s="17">
        <v>0.38178665771590098</v>
      </c>
      <c r="CL18" s="17">
        <v>1861.6025974137101</v>
      </c>
      <c r="CM18" s="17">
        <v>0.162497868582483</v>
      </c>
      <c r="CN18" s="17">
        <v>45.715507925505797</v>
      </c>
      <c r="CO18" s="17">
        <v>490.15447962322997</v>
      </c>
      <c r="CP18" s="17">
        <v>0.164646519927026</v>
      </c>
      <c r="CQ18" s="17">
        <v>0</v>
      </c>
      <c r="CR18" s="17">
        <v>11.0690544401638</v>
      </c>
      <c r="CS18" s="17">
        <v>14835.373652070901</v>
      </c>
      <c r="CT18" s="17">
        <v>13808.8191942702</v>
      </c>
      <c r="CU18" s="17">
        <v>1026.55445780077</v>
      </c>
      <c r="CV18" s="17">
        <v>0.14819035117423601</v>
      </c>
      <c r="CW18" s="17">
        <v>2.74623200008818E-2</v>
      </c>
      <c r="CX18" s="17">
        <v>78.265168750585502</v>
      </c>
      <c r="CY18" s="17">
        <v>6.7435061658867701</v>
      </c>
      <c r="CZ18" s="17">
        <v>5383.3982404911803</v>
      </c>
      <c r="DA18" s="17">
        <v>35.215464088691903</v>
      </c>
      <c r="DB18" s="17">
        <v>15.8534559463615</v>
      </c>
      <c r="DC18" s="17">
        <v>7690.5692559951904</v>
      </c>
      <c r="DD18" s="17">
        <v>0</v>
      </c>
      <c r="DE18" s="17">
        <v>0.27766303408896698</v>
      </c>
      <c r="DF18" s="17">
        <v>50.647075054151003</v>
      </c>
      <c r="DG18" s="17">
        <v>2.5739037767379298E-2</v>
      </c>
      <c r="DH18" s="17">
        <v>871.99773146372502</v>
      </c>
      <c r="DI18" s="17">
        <v>52.322706314092301</v>
      </c>
      <c r="DJ18" s="17">
        <v>36.368133916956801</v>
      </c>
      <c r="DK18" s="17">
        <v>0</v>
      </c>
      <c r="DL18" s="17">
        <v>30.110703628876099</v>
      </c>
      <c r="DM18" s="17">
        <v>283.72969217825897</v>
      </c>
      <c r="DN18" s="17">
        <v>180.93249953460099</v>
      </c>
      <c r="DO18" s="17">
        <v>264.81385796889498</v>
      </c>
      <c r="DP18" s="17">
        <v>17108.524772345201</v>
      </c>
      <c r="DQ18" s="17">
        <v>95.466884575945897</v>
      </c>
      <c r="DR18" s="17">
        <v>123.67761237513101</v>
      </c>
      <c r="DS18" s="17"/>
      <c r="DT18" s="26">
        <f t="shared" si="0"/>
        <v>1.0332450120110697</v>
      </c>
      <c r="DU18" s="40">
        <f t="shared" si="1"/>
        <v>-1.9092936238779157E-6</v>
      </c>
      <c r="DV18" s="40">
        <f t="shared" si="2"/>
        <v>1.6368200301755972E-5</v>
      </c>
      <c r="DW18" s="40">
        <f t="shared" si="3"/>
        <v>1.1666497886097032E-5</v>
      </c>
      <c r="DX18" s="40">
        <f t="shared" si="4"/>
        <v>-4.9792181189478023E-6</v>
      </c>
      <c r="DY18" s="40">
        <f t="shared" si="5"/>
        <v>-2.4996810394501581E-6</v>
      </c>
      <c r="DZ18" s="40">
        <f t="shared" si="6"/>
        <v>1.8651157532475903E-5</v>
      </c>
      <c r="EA18" s="40">
        <f t="shared" si="7"/>
        <v>-3.334388285447094E-6</v>
      </c>
      <c r="EB18" s="40">
        <f t="shared" si="8"/>
        <v>7.545643007115006E-6</v>
      </c>
      <c r="EC18" s="40">
        <f t="shared" si="9"/>
        <v>8.2079467542567228E-6</v>
      </c>
      <c r="ED18" s="40">
        <f t="shared" si="10"/>
        <v>8.9194924492254513E-6</v>
      </c>
      <c r="EE18" s="40">
        <f t="shared" si="11"/>
        <v>8.4868136355477061E-6</v>
      </c>
      <c r="EF18" s="40">
        <f t="shared" si="12"/>
        <v>8.1272433772888272E-6</v>
      </c>
      <c r="EG18" s="40">
        <f t="shared" si="13"/>
        <v>9.034028555500448E-6</v>
      </c>
      <c r="EH18" s="40">
        <f t="shared" si="14"/>
        <v>8.4488224801850544E-6</v>
      </c>
      <c r="EI18" s="40">
        <f t="shared" si="15"/>
        <v>7.1104739734866724E-6</v>
      </c>
      <c r="EJ18" s="40">
        <f t="shared" si="16"/>
        <v>7.87881877106877E-6</v>
      </c>
      <c r="EK18" s="40">
        <f t="shared" si="17"/>
        <v>8.1762446616699275E-6</v>
      </c>
      <c r="EL18" s="40">
        <f t="shared" si="18"/>
        <v>8.1775880444858857E-6</v>
      </c>
      <c r="EM18" s="40">
        <f t="shared" si="19"/>
        <v>6.6176216315215844E-6</v>
      </c>
      <c r="EN18" s="40">
        <f t="shared" si="20"/>
        <v>1.0881645675844503E-5</v>
      </c>
      <c r="EO18" s="40">
        <f t="shared" si="21"/>
        <v>0.13922536226284543</v>
      </c>
      <c r="EP18" s="40">
        <f t="shared" si="22"/>
        <v>6.5932674662048799E-6</v>
      </c>
      <c r="EQ18" s="40">
        <f t="shared" si="23"/>
        <v>8.8322378241974755E-6</v>
      </c>
      <c r="ER18" s="40">
        <f t="shared" si="24"/>
        <v>1.0689952310880517E-5</v>
      </c>
      <c r="ES18" s="40">
        <f t="shared" si="25"/>
        <v>9.0403713880085083E-6</v>
      </c>
      <c r="ET18" s="40">
        <f t="shared" si="26"/>
        <v>7.723480745356471E-6</v>
      </c>
      <c r="EU18" s="40">
        <f t="shared" si="27"/>
        <v>9.1266708063086516E-6</v>
      </c>
      <c r="EV18" s="40">
        <f t="shared" si="28"/>
        <v>5.5862859529713605E-6</v>
      </c>
      <c r="EW18" s="40">
        <f t="shared" si="29"/>
        <v>0</v>
      </c>
      <c r="EX18" s="40">
        <f t="shared" si="30"/>
        <v>0</v>
      </c>
      <c r="EY18" s="40">
        <f t="shared" si="31"/>
        <v>1.0191692978508575E-5</v>
      </c>
    </row>
    <row r="19" spans="1:155" x14ac:dyDescent="0.3">
      <c r="A19" s="17" t="s">
        <v>186</v>
      </c>
      <c r="B19" s="15">
        <v>303082.06134000001</v>
      </c>
      <c r="C19" s="15">
        <v>2788.5794989999999</v>
      </c>
      <c r="D19" s="15">
        <v>4633.4712159999999</v>
      </c>
      <c r="E19" s="15">
        <v>50708.368001000003</v>
      </c>
      <c r="F19" s="15">
        <v>45767.872675999999</v>
      </c>
      <c r="G19" s="15">
        <v>3003.034686</v>
      </c>
      <c r="H19" s="15">
        <v>70969.497201000006</v>
      </c>
      <c r="I19" s="17">
        <v>2197.7196629999999</v>
      </c>
      <c r="J19" s="17">
        <v>1107.4310359999999</v>
      </c>
      <c r="K19" s="17">
        <v>970.28822600000001</v>
      </c>
      <c r="L19" s="17">
        <v>884.57403499999998</v>
      </c>
      <c r="M19" s="17">
        <v>5763.4428600000001</v>
      </c>
      <c r="N19" s="17">
        <v>682.28731200000004</v>
      </c>
      <c r="O19" s="17">
        <v>360.000317</v>
      </c>
      <c r="P19" s="17">
        <v>33.028922000000001</v>
      </c>
      <c r="Q19" s="17">
        <v>13.526723</v>
      </c>
      <c r="R19" s="17">
        <v>16.454732</v>
      </c>
      <c r="S19" s="17">
        <v>15.06742</v>
      </c>
      <c r="T19" s="17">
        <v>63.865695000000002</v>
      </c>
      <c r="U19" s="17">
        <v>3380.579823</v>
      </c>
      <c r="V19" s="17">
        <v>682.28731200000004</v>
      </c>
      <c r="W19" s="17">
        <v>109.71441299999999</v>
      </c>
      <c r="X19" s="17">
        <v>99.428977000000003</v>
      </c>
      <c r="Y19" s="17">
        <v>0.91447800000000001</v>
      </c>
      <c r="Z19" s="17">
        <v>41.142864000000003</v>
      </c>
      <c r="AA19" s="17">
        <v>219.722363</v>
      </c>
      <c r="AB19" s="17">
        <v>137.14358300000001</v>
      </c>
      <c r="AC19" s="17">
        <v>2.5338229999999999</v>
      </c>
      <c r="AD19" s="17"/>
      <c r="AE19" s="17"/>
      <c r="AF19" s="17">
        <v>0.253187</v>
      </c>
      <c r="AG19" s="15"/>
      <c r="AH19" s="17" t="s">
        <v>186</v>
      </c>
      <c r="AI19" s="17">
        <v>6821.18945546554</v>
      </c>
      <c r="AJ19" s="17">
        <v>1023.2550140209599</v>
      </c>
      <c r="AK19" s="17">
        <v>109.704303694689</v>
      </c>
      <c r="AL19" s="17">
        <v>1107.32923334675</v>
      </c>
      <c r="AM19" s="17">
        <v>99.419793366859906</v>
      </c>
      <c r="AN19" s="17">
        <v>0</v>
      </c>
      <c r="AO19" s="17">
        <v>2197.5174767634799</v>
      </c>
      <c r="AP19" s="17">
        <v>2197.5174767634799</v>
      </c>
      <c r="AQ19" s="17">
        <v>366.18859460797898</v>
      </c>
      <c r="AR19" s="17">
        <v>2169.2265364620598</v>
      </c>
      <c r="AS19" s="17">
        <v>970.19910226516197</v>
      </c>
      <c r="AT19" s="17">
        <v>2.53359153288618</v>
      </c>
      <c r="AU19" s="17">
        <v>884.49276850586796</v>
      </c>
      <c r="AV19" s="17">
        <v>0.91439304284851497</v>
      </c>
      <c r="AW19" s="17">
        <v>7311.4859000081397</v>
      </c>
      <c r="AX19" s="17">
        <v>303054.00149962702</v>
      </c>
      <c r="AY19" s="17">
        <v>1664.74735665045</v>
      </c>
      <c r="AZ19" s="17">
        <v>0</v>
      </c>
      <c r="BA19" s="17">
        <v>1095.2365070998201</v>
      </c>
      <c r="BB19" s="17">
        <v>0</v>
      </c>
      <c r="BC19" s="17">
        <v>192.268737880955</v>
      </c>
      <c r="BD19" s="17">
        <v>726.69142785672705</v>
      </c>
      <c r="BE19" s="17">
        <v>5762.9132518276701</v>
      </c>
      <c r="BF19" s="17">
        <v>5762.9132518276701</v>
      </c>
      <c r="BG19" s="17">
        <v>769.31406531647201</v>
      </c>
      <c r="BH19" s="17">
        <v>0</v>
      </c>
      <c r="BI19" s="17">
        <v>41.139084779650503</v>
      </c>
      <c r="BJ19" s="17">
        <v>60391934.3228724</v>
      </c>
      <c r="BK19" s="17">
        <v>0</v>
      </c>
      <c r="BL19" s="17">
        <v>7444.4730888903696</v>
      </c>
      <c r="BM19" s="17">
        <v>520.85021802390997</v>
      </c>
      <c r="BN19" s="17">
        <v>890.50861354119297</v>
      </c>
      <c r="BO19" s="17">
        <v>7727.0753391727203</v>
      </c>
      <c r="BP19" s="17">
        <v>391.551970654814</v>
      </c>
      <c r="BQ19" s="17">
        <v>6.5823424301548195E-2</v>
      </c>
      <c r="BR19" s="17">
        <v>0.187343111063344</v>
      </c>
      <c r="BS19" s="17">
        <v>3380.2793575691899</v>
      </c>
      <c r="BT19" s="17">
        <v>219.702149362977</v>
      </c>
      <c r="BU19" s="17">
        <v>0</v>
      </c>
      <c r="BV19" s="17">
        <v>789.09459658346304</v>
      </c>
      <c r="BW19" s="17">
        <v>2788.0907843269001</v>
      </c>
      <c r="BX19" s="17">
        <v>0</v>
      </c>
      <c r="BY19" s="17">
        <v>73373.804245991705</v>
      </c>
      <c r="BZ19" s="17">
        <v>4169.8906906853099</v>
      </c>
      <c r="CA19" s="17">
        <v>463.32106105146698</v>
      </c>
      <c r="CB19" s="17">
        <v>4633.2117517367797</v>
      </c>
      <c r="CC19" s="17">
        <v>4.7449301328871902</v>
      </c>
      <c r="CD19" s="17">
        <v>3284.9181459073502</v>
      </c>
      <c r="CE19" s="17">
        <v>331.29599240355299</v>
      </c>
      <c r="CF19" s="17">
        <v>33.025850691366102</v>
      </c>
      <c r="CG19" s="17">
        <v>13.5254462016395</v>
      </c>
      <c r="CH19" s="17">
        <v>16.4532053438299</v>
      </c>
      <c r="CI19" s="17">
        <v>15.0660392741467</v>
      </c>
      <c r="CJ19" s="17">
        <v>63.859804176585797</v>
      </c>
      <c r="CK19" s="17">
        <v>1.2399209470725301</v>
      </c>
      <c r="CL19" s="17">
        <v>7898.3662858808802</v>
      </c>
      <c r="CM19" s="17">
        <v>0.54496423471508004</v>
      </c>
      <c r="CN19" s="17">
        <v>147.03772575406299</v>
      </c>
      <c r="CO19" s="17">
        <v>1581.4093706322301</v>
      </c>
      <c r="CP19" s="17">
        <v>0.61471929340762899</v>
      </c>
      <c r="CQ19" s="17">
        <v>0</v>
      </c>
      <c r="CR19" s="17">
        <v>35.574679252743302</v>
      </c>
      <c r="CS19" s="17">
        <v>50703.8909160373</v>
      </c>
      <c r="CT19" s="17">
        <v>45763.567170615999</v>
      </c>
      <c r="CU19" s="17">
        <v>4940.3237454212704</v>
      </c>
      <c r="CV19" s="17">
        <v>0.49045258430198901</v>
      </c>
      <c r="CW19" s="17">
        <v>9.5284785497996502E-2</v>
      </c>
      <c r="CX19" s="17">
        <v>299.81969413504402</v>
      </c>
      <c r="CY19" s="17">
        <v>21.455204194072799</v>
      </c>
      <c r="CZ19" s="17">
        <v>17847.309349129398</v>
      </c>
      <c r="DA19" s="17">
        <v>114.401024621659</v>
      </c>
      <c r="DB19" s="17">
        <v>51.667472273240797</v>
      </c>
      <c r="DC19" s="17">
        <v>25496.157565788599</v>
      </c>
      <c r="DD19" s="17">
        <v>0</v>
      </c>
      <c r="DE19" s="17">
        <v>0.903695818592679</v>
      </c>
      <c r="DF19" s="17">
        <v>164.753790693518</v>
      </c>
      <c r="DG19" s="17">
        <v>9.2256477782370699E-2</v>
      </c>
      <c r="DH19" s="17">
        <v>3002.6698650061098</v>
      </c>
      <c r="DI19" s="17">
        <v>221.99365321853099</v>
      </c>
      <c r="DJ19" s="17">
        <v>137.131017256641</v>
      </c>
      <c r="DK19" s="17">
        <v>0</v>
      </c>
      <c r="DL19" s="17">
        <v>127.753202443495</v>
      </c>
      <c r="DM19" s="17">
        <v>1203.8011201962499</v>
      </c>
      <c r="DN19" s="17">
        <v>682.22455430052503</v>
      </c>
      <c r="DO19" s="17">
        <v>1123.54673073818</v>
      </c>
      <c r="DP19" s="17">
        <v>70960.628022729594</v>
      </c>
      <c r="DQ19" s="17">
        <v>359.96718877789402</v>
      </c>
      <c r="DR19" s="17">
        <v>524.73595385305498</v>
      </c>
      <c r="DS19" s="17"/>
      <c r="DT19" s="26">
        <f t="shared" si="0"/>
        <v>1.0340072557205826</v>
      </c>
      <c r="DU19" s="40">
        <f t="shared" si="1"/>
        <v>-9.2581660059117254E-5</v>
      </c>
      <c r="DV19" s="40">
        <f t="shared" si="2"/>
        <v>-1.7525577925071775E-4</v>
      </c>
      <c r="DW19" s="40">
        <f t="shared" si="3"/>
        <v>-5.59978148400463E-5</v>
      </c>
      <c r="DX19" s="40">
        <f t="shared" si="4"/>
        <v>-8.8290850981711228E-5</v>
      </c>
      <c r="DY19" s="40">
        <f t="shared" si="5"/>
        <v>-9.4072656915460861E-5</v>
      </c>
      <c r="DZ19" s="40">
        <f t="shared" si="6"/>
        <v>-1.2148410925485213E-4</v>
      </c>
      <c r="EA19" s="40">
        <f t="shared" si="7"/>
        <v>-1.2497169375869302E-4</v>
      </c>
      <c r="EB19" s="40">
        <f t="shared" si="8"/>
        <v>-9.1998192455537152E-5</v>
      </c>
      <c r="EC19" s="40">
        <f t="shared" si="9"/>
        <v>-9.1926855885889614E-5</v>
      </c>
      <c r="ED19" s="40">
        <f t="shared" si="10"/>
        <v>-9.1852845834738636E-5</v>
      </c>
      <c r="EE19" s="40">
        <f t="shared" si="11"/>
        <v>-9.1870765946711953E-5</v>
      </c>
      <c r="EF19" s="40">
        <f t="shared" si="12"/>
        <v>-9.1890938314945344E-5</v>
      </c>
      <c r="EG19" s="40">
        <f t="shared" si="13"/>
        <v>-9.198133743840499E-5</v>
      </c>
      <c r="EH19" s="40">
        <f t="shared" si="14"/>
        <v>-9.2022758152105543E-5</v>
      </c>
      <c r="EI19" s="40">
        <f t="shared" si="15"/>
        <v>-9.2988461261289429E-5</v>
      </c>
      <c r="EJ19" s="40">
        <f t="shared" si="16"/>
        <v>-9.439081147002187E-5</v>
      </c>
      <c r="EK19" s="40">
        <f t="shared" si="17"/>
        <v>-9.2779157393734954E-5</v>
      </c>
      <c r="EL19" s="40">
        <f t="shared" si="18"/>
        <v>-9.1636514632252288E-5</v>
      </c>
      <c r="EM19" s="40">
        <f t="shared" si="19"/>
        <v>-9.2237678055569813E-5</v>
      </c>
      <c r="EN19" s="40">
        <f t="shared" si="20"/>
        <v>-8.8879850955131108E-5</v>
      </c>
      <c r="EO19" s="40">
        <f t="shared" si="21"/>
        <v>0.15654297347312093</v>
      </c>
      <c r="EP19" s="40">
        <f t="shared" si="22"/>
        <v>-9.2141998800017598E-5</v>
      </c>
      <c r="EQ19" s="40">
        <f t="shared" si="23"/>
        <v>-9.2363749655162989E-5</v>
      </c>
      <c r="ER19" s="40">
        <f t="shared" si="24"/>
        <v>-9.2902345912141513E-5</v>
      </c>
      <c r="ES19" s="40">
        <f t="shared" si="25"/>
        <v>-9.185603485212353E-5</v>
      </c>
      <c r="ET19" s="40">
        <f t="shared" si="26"/>
        <v>-9.1996266319987864E-5</v>
      </c>
      <c r="EU19" s="40">
        <f t="shared" si="27"/>
        <v>-9.1624727049788066E-5</v>
      </c>
      <c r="EV19" s="40">
        <f t="shared" si="28"/>
        <v>-9.135094038531447E-5</v>
      </c>
      <c r="EW19" s="40">
        <f t="shared" si="29"/>
        <v>0</v>
      </c>
      <c r="EX19" s="40">
        <f t="shared" si="30"/>
        <v>0</v>
      </c>
      <c r="EY19" s="40">
        <f t="shared" si="31"/>
        <v>-8.0828143260900057E-5</v>
      </c>
    </row>
    <row r="20" spans="1:155" x14ac:dyDescent="0.3">
      <c r="A20" s="17" t="s">
        <v>187</v>
      </c>
      <c r="B20" s="15">
        <v>5665.5515850000002</v>
      </c>
      <c r="C20" s="15">
        <v>49.741863000000002</v>
      </c>
      <c r="D20" s="15">
        <v>54.599088000000002</v>
      </c>
      <c r="E20" s="15">
        <v>1142.456891</v>
      </c>
      <c r="F20" s="15">
        <v>711.32901200000003</v>
      </c>
      <c r="G20" s="15">
        <v>25.764866999999999</v>
      </c>
      <c r="H20" s="15">
        <v>1251.113924</v>
      </c>
      <c r="I20" s="17">
        <v>28.82009</v>
      </c>
      <c r="J20" s="17">
        <v>14.522451</v>
      </c>
      <c r="K20" s="17">
        <v>12.723995</v>
      </c>
      <c r="L20" s="17">
        <v>11.599970000000001</v>
      </c>
      <c r="M20" s="17">
        <v>75.579673999999997</v>
      </c>
      <c r="N20" s="17">
        <v>8.9472660000000008</v>
      </c>
      <c r="O20" s="17">
        <v>4.7209180000000002</v>
      </c>
      <c r="P20" s="17">
        <v>0.43313699999999999</v>
      </c>
      <c r="Q20" s="17">
        <v>0.17738599999999999</v>
      </c>
      <c r="R20" s="17">
        <v>0.21578600000000001</v>
      </c>
      <c r="S20" s="17">
        <v>0.19759499999999999</v>
      </c>
      <c r="T20" s="17">
        <v>0.83751799999999998</v>
      </c>
      <c r="U20" s="17">
        <v>44.331681000000003</v>
      </c>
      <c r="V20" s="17">
        <v>8.9472660000000008</v>
      </c>
      <c r="W20" s="17">
        <v>1.43875</v>
      </c>
      <c r="X20" s="17">
        <v>1.3038689999999999</v>
      </c>
      <c r="Y20" s="17">
        <v>1.1988E-2</v>
      </c>
      <c r="Z20" s="17">
        <v>0.53953700000000004</v>
      </c>
      <c r="AA20" s="17">
        <v>2.8813559999999998</v>
      </c>
      <c r="AB20" s="17">
        <v>1.79844</v>
      </c>
      <c r="AC20" s="17">
        <v>3.3232999999999999E-2</v>
      </c>
      <c r="AD20" s="17"/>
      <c r="AE20" s="17"/>
      <c r="AF20" s="17">
        <v>2.3956999999999999E-2</v>
      </c>
      <c r="AG20" s="15"/>
      <c r="AH20" s="17" t="s">
        <v>187</v>
      </c>
      <c r="AI20" s="17">
        <v>127.17308603385599</v>
      </c>
      <c r="AJ20" s="17">
        <v>19.0773926177317</v>
      </c>
      <c r="AK20" s="17">
        <v>1.43876724809162</v>
      </c>
      <c r="AL20" s="17">
        <v>14.522619038317799</v>
      </c>
      <c r="AM20" s="17">
        <v>1.3038829887312899</v>
      </c>
      <c r="AN20" s="17">
        <v>0</v>
      </c>
      <c r="AO20" s="17">
        <v>28.8203688300759</v>
      </c>
      <c r="AP20" s="17">
        <v>28.8203688300759</v>
      </c>
      <c r="AQ20" s="17">
        <v>6.8271526311281496</v>
      </c>
      <c r="AR20" s="17">
        <v>40.442721109339502</v>
      </c>
      <c r="AS20" s="17">
        <v>12.7241335804766</v>
      </c>
      <c r="AT20" s="17">
        <v>3.3233399380576602E-2</v>
      </c>
      <c r="AU20" s="17">
        <v>11.600110290280099</v>
      </c>
      <c r="AV20" s="17">
        <v>1.1988176491785E-2</v>
      </c>
      <c r="AW20" s="17">
        <v>136.314101281593</v>
      </c>
      <c r="AX20" s="17">
        <v>5665.6697493895899</v>
      </c>
      <c r="AY20" s="17">
        <v>31.0372654738858</v>
      </c>
      <c r="AZ20" s="17">
        <v>0</v>
      </c>
      <c r="BA20" s="17">
        <v>20.4193943198627</v>
      </c>
      <c r="BB20" s="17">
        <v>0</v>
      </c>
      <c r="BC20" s="17">
        <v>3.5846078512995199</v>
      </c>
      <c r="BD20" s="17">
        <v>13.548317661626299</v>
      </c>
      <c r="BE20" s="17">
        <v>75.580506786811895</v>
      </c>
      <c r="BF20" s="17">
        <v>75.580506786811895</v>
      </c>
      <c r="BG20" s="17">
        <v>14.3429551326302</v>
      </c>
      <c r="BH20" s="17">
        <v>0</v>
      </c>
      <c r="BI20" s="17">
        <v>0.539544388436482</v>
      </c>
      <c r="BJ20" s="17">
        <v>792026.97640834004</v>
      </c>
      <c r="BK20" s="17">
        <v>0</v>
      </c>
      <c r="BL20" s="17">
        <v>138.79348558402</v>
      </c>
      <c r="BM20" s="17">
        <v>9.7106370695586897</v>
      </c>
      <c r="BN20" s="17">
        <v>16.6024900036087</v>
      </c>
      <c r="BO20" s="17">
        <v>144.06235252308301</v>
      </c>
      <c r="BP20" s="17">
        <v>7.30002697560034</v>
      </c>
      <c r="BQ20" s="17">
        <v>6.22887463968209E-3</v>
      </c>
      <c r="BR20" s="17">
        <v>1.7728285189900599E-2</v>
      </c>
      <c r="BS20" s="17">
        <v>44.332302167597298</v>
      </c>
      <c r="BT20" s="17">
        <v>2.8813875925560901</v>
      </c>
      <c r="BU20" s="17">
        <v>0</v>
      </c>
      <c r="BV20" s="17">
        <v>10.939817966335699</v>
      </c>
      <c r="BW20" s="17">
        <v>49.7428010895242</v>
      </c>
      <c r="BX20" s="17">
        <v>0</v>
      </c>
      <c r="BY20" s="17">
        <v>1296.1318362847701</v>
      </c>
      <c r="BZ20" s="17">
        <v>49.1393640888462</v>
      </c>
      <c r="CA20" s="17">
        <v>5.4599223530084799</v>
      </c>
      <c r="CB20" s="17">
        <v>54.599286441854701</v>
      </c>
      <c r="CC20" s="17">
        <v>8.8463585686877497E-2</v>
      </c>
      <c r="CD20" s="17">
        <v>61.243479212784599</v>
      </c>
      <c r="CE20" s="17">
        <v>6.1766229550805196</v>
      </c>
      <c r="CF20" s="17">
        <v>0.43314199312268098</v>
      </c>
      <c r="CG20" s="17">
        <v>0.17738829451545099</v>
      </c>
      <c r="CH20" s="17">
        <v>0.21578766372018901</v>
      </c>
      <c r="CI20" s="17">
        <v>0.197597189913854</v>
      </c>
      <c r="CJ20" s="17">
        <v>0.83752913538032403</v>
      </c>
      <c r="CK20" s="17">
        <v>1.6712615321020498E-2</v>
      </c>
      <c r="CL20" s="17">
        <v>147.25579563785701</v>
      </c>
      <c r="CM20" s="17">
        <v>9.1206145383797097E-3</v>
      </c>
      <c r="CN20" s="17">
        <v>1.8343160452388401</v>
      </c>
      <c r="CO20" s="17">
        <v>20.237649279915299</v>
      </c>
      <c r="CP20" s="17">
        <v>1.6531409359722599E-2</v>
      </c>
      <c r="CQ20" s="17">
        <v>0</v>
      </c>
      <c r="CR20" s="17">
        <v>0.44094416982203199</v>
      </c>
      <c r="CS20" s="17">
        <v>1142.4762601196901</v>
      </c>
      <c r="CT20" s="17">
        <v>711.34548513995401</v>
      </c>
      <c r="CU20" s="17">
        <v>431.13077497974501</v>
      </c>
      <c r="CV20" s="17">
        <v>7.5566972557967703E-3</v>
      </c>
      <c r="CW20" s="17">
        <v>1.91265641517441E-3</v>
      </c>
      <c r="CX20" s="17">
        <v>8.7453973665790308</v>
      </c>
      <c r="CY20" s="17">
        <v>0.24326211301994599</v>
      </c>
      <c r="CZ20" s="17">
        <v>278.05189283332498</v>
      </c>
      <c r="DA20" s="17">
        <v>1.5453250997315799</v>
      </c>
      <c r="DB20" s="17">
        <v>0.71501619625544899</v>
      </c>
      <c r="DC20" s="17">
        <v>397.21701174512299</v>
      </c>
      <c r="DD20" s="17">
        <v>0</v>
      </c>
      <c r="DE20" s="17">
        <v>1.23799445317107E-2</v>
      </c>
      <c r="DF20" s="17">
        <v>2.2483198145912899</v>
      </c>
      <c r="DG20" s="17">
        <v>2.1365389308685601E-3</v>
      </c>
      <c r="DH20" s="17">
        <v>25.7654138037996</v>
      </c>
      <c r="DI20" s="17">
        <v>4.1388083028463996</v>
      </c>
      <c r="DJ20" s="17">
        <v>1.7984541245677499</v>
      </c>
      <c r="DK20" s="17">
        <v>0</v>
      </c>
      <c r="DL20" s="17">
        <v>2.3818088529638302</v>
      </c>
      <c r="DM20" s="17">
        <v>22.443449434033798</v>
      </c>
      <c r="DN20" s="17">
        <v>8.9473579347002392</v>
      </c>
      <c r="DO20" s="17">
        <v>20.9472079658063</v>
      </c>
      <c r="DP20" s="17">
        <v>1251.14085704679</v>
      </c>
      <c r="DQ20" s="17">
        <v>4.7209790313965696</v>
      </c>
      <c r="DR20" s="17">
        <v>9.7830837612350301</v>
      </c>
      <c r="DS20" s="17"/>
      <c r="DT20" s="26">
        <f t="shared" si="0"/>
        <v>1.0359599632484047</v>
      </c>
      <c r="DU20" s="40">
        <f t="shared" si="1"/>
        <v>2.0856643491273594E-5</v>
      </c>
      <c r="DV20" s="40">
        <f t="shared" si="2"/>
        <v>1.8859155399899156E-5</v>
      </c>
      <c r="DW20" s="40">
        <f t="shared" si="3"/>
        <v>3.6345269118714588E-6</v>
      </c>
      <c r="DX20" s="40">
        <f t="shared" si="4"/>
        <v>1.6953917336084852E-5</v>
      </c>
      <c r="DY20" s="40">
        <f t="shared" si="5"/>
        <v>2.3158256834846008E-5</v>
      </c>
      <c r="DZ20" s="40">
        <f t="shared" si="6"/>
        <v>2.1222845807860631E-5</v>
      </c>
      <c r="EA20" s="40">
        <f t="shared" si="7"/>
        <v>2.1527253652372871E-5</v>
      </c>
      <c r="EB20" s="40">
        <f t="shared" si="8"/>
        <v>9.6748509771950766E-6</v>
      </c>
      <c r="EC20" s="40">
        <f t="shared" si="9"/>
        <v>1.1570933708029164E-5</v>
      </c>
      <c r="ED20" s="40">
        <f t="shared" si="10"/>
        <v>1.0891270909794443E-5</v>
      </c>
      <c r="EE20" s="40">
        <f t="shared" si="11"/>
        <v>1.2094020941317421E-5</v>
      </c>
      <c r="EF20" s="40">
        <f t="shared" si="12"/>
        <v>1.1018661074116899E-5</v>
      </c>
      <c r="EG20" s="40">
        <f t="shared" si="13"/>
        <v>1.0275172353027506E-5</v>
      </c>
      <c r="EH20" s="40">
        <f t="shared" si="14"/>
        <v>1.2927866268686117E-5</v>
      </c>
      <c r="EI20" s="40">
        <f t="shared" si="15"/>
        <v>1.1527813788674655E-5</v>
      </c>
      <c r="EJ20" s="40">
        <f t="shared" si="16"/>
        <v>1.2935155260286795E-5</v>
      </c>
      <c r="EK20" s="40">
        <f t="shared" si="17"/>
        <v>7.7100469400453454E-6</v>
      </c>
      <c r="EL20" s="40">
        <f t="shared" si="18"/>
        <v>1.1082840426154611E-5</v>
      </c>
      <c r="EM20" s="40">
        <f t="shared" si="19"/>
        <v>1.3295690748193453E-5</v>
      </c>
      <c r="EN20" s="40">
        <f t="shared" si="20"/>
        <v>1.4011821417169218E-5</v>
      </c>
      <c r="EO20" s="40">
        <f t="shared" si="21"/>
        <v>0.22269953372747586</v>
      </c>
      <c r="EP20" s="40">
        <f t="shared" si="22"/>
        <v>1.1988247867989662E-5</v>
      </c>
      <c r="EQ20" s="40">
        <f t="shared" si="23"/>
        <v>1.0728632469974622E-5</v>
      </c>
      <c r="ER20" s="40">
        <f t="shared" si="24"/>
        <v>1.472237112105252E-5</v>
      </c>
      <c r="ES20" s="40">
        <f t="shared" si="25"/>
        <v>1.3694031145146205E-5</v>
      </c>
      <c r="ET20" s="40">
        <f t="shared" si="26"/>
        <v>1.0964475091002169E-5</v>
      </c>
      <c r="EU20" s="40">
        <f t="shared" si="27"/>
        <v>7.8537887001242082E-6</v>
      </c>
      <c r="EV20" s="40">
        <f t="shared" si="28"/>
        <v>1.2017590244729737E-5</v>
      </c>
      <c r="EW20" s="40">
        <f t="shared" si="29"/>
        <v>0</v>
      </c>
      <c r="EX20" s="40">
        <f t="shared" si="30"/>
        <v>0</v>
      </c>
      <c r="EY20" s="40">
        <f t="shared" si="31"/>
        <v>6.6715190837881577E-6</v>
      </c>
    </row>
    <row r="21" spans="1:155" x14ac:dyDescent="0.3">
      <c r="A21" s="17" t="s">
        <v>188</v>
      </c>
      <c r="B21" s="15">
        <v>12392.70133</v>
      </c>
      <c r="C21" s="15">
        <v>114.36459000000001</v>
      </c>
      <c r="D21" s="15">
        <v>180.531274</v>
      </c>
      <c r="E21" s="15">
        <v>2001.326276</v>
      </c>
      <c r="F21" s="15">
        <v>1900.244377</v>
      </c>
      <c r="G21" s="15">
        <v>121.301787</v>
      </c>
      <c r="H21" s="15">
        <v>2767.9546559999999</v>
      </c>
      <c r="I21" s="17">
        <v>87.605759000000006</v>
      </c>
      <c r="J21" s="17">
        <v>44.144564000000003</v>
      </c>
      <c r="K21" s="17">
        <v>38.67774</v>
      </c>
      <c r="L21" s="17">
        <v>35.260980000000004</v>
      </c>
      <c r="M21" s="17">
        <v>229.74305000000001</v>
      </c>
      <c r="N21" s="17">
        <v>27.197420000000001</v>
      </c>
      <c r="O21" s="17">
        <v>14.350398</v>
      </c>
      <c r="P21" s="17">
        <v>1.3165800000000001</v>
      </c>
      <c r="Q21" s="17">
        <v>0.53920400000000002</v>
      </c>
      <c r="R21" s="17">
        <v>0.655914</v>
      </c>
      <c r="S21" s="17">
        <v>0.60062800000000005</v>
      </c>
      <c r="T21" s="17">
        <v>2.5458820000000002</v>
      </c>
      <c r="U21" s="17">
        <v>134.75708599999999</v>
      </c>
      <c r="V21" s="17">
        <v>27.197420000000001</v>
      </c>
      <c r="W21" s="17">
        <v>4.3734500000000001</v>
      </c>
      <c r="X21" s="17">
        <v>3.9634360000000002</v>
      </c>
      <c r="Y21" s="17">
        <v>3.6447E-2</v>
      </c>
      <c r="Z21" s="17">
        <v>1.640056</v>
      </c>
      <c r="AA21" s="17">
        <v>8.7585960000000007</v>
      </c>
      <c r="AB21" s="17">
        <v>5.4668190000000001</v>
      </c>
      <c r="AC21" s="17">
        <v>0.10101</v>
      </c>
      <c r="AD21" s="17"/>
      <c r="AE21" s="17"/>
      <c r="AF21" s="17">
        <v>1.0066E-2</v>
      </c>
      <c r="AG21" s="15"/>
      <c r="AH21" s="17" t="s">
        <v>188</v>
      </c>
      <c r="AI21" s="17">
        <v>264.51976315194401</v>
      </c>
      <c r="AJ21" s="17">
        <v>39.680892358516402</v>
      </c>
      <c r="AK21" s="17">
        <v>4.3723081101980297</v>
      </c>
      <c r="AL21" s="17">
        <v>44.133068897428203</v>
      </c>
      <c r="AM21" s="17">
        <v>3.96241946355343</v>
      </c>
      <c r="AN21" s="17">
        <v>0</v>
      </c>
      <c r="AO21" s="17">
        <v>87.582883940773499</v>
      </c>
      <c r="AP21" s="17">
        <v>87.582883940773499</v>
      </c>
      <c r="AQ21" s="17">
        <v>14.200479430389001</v>
      </c>
      <c r="AR21" s="17">
        <v>84.120704562657593</v>
      </c>
      <c r="AS21" s="5">
        <v>38.667667434663002</v>
      </c>
      <c r="AT21" s="17">
        <v>0.10098332704092999</v>
      </c>
      <c r="AU21" s="5">
        <v>35.251812737351202</v>
      </c>
      <c r="AV21" s="17">
        <v>3.6437625363095701E-2</v>
      </c>
      <c r="AW21" s="17">
        <v>283.53304076648999</v>
      </c>
      <c r="AX21" s="17">
        <v>12383.600303135499</v>
      </c>
      <c r="AY21" s="17">
        <v>64.557456012084501</v>
      </c>
      <c r="AZ21" s="17">
        <v>0</v>
      </c>
      <c r="BA21" s="17">
        <v>42.4723141809474</v>
      </c>
      <c r="BB21" s="17">
        <v>0</v>
      </c>
      <c r="BC21" s="17">
        <v>7.4560069411550796</v>
      </c>
      <c r="BD21" s="17">
        <v>28.180455742348499</v>
      </c>
      <c r="BE21" s="17">
        <v>229.68325861480201</v>
      </c>
      <c r="BF21" s="17">
        <v>229.68325861480201</v>
      </c>
      <c r="BG21" s="17">
        <v>29.833323462622499</v>
      </c>
      <c r="BH21" s="17">
        <v>0</v>
      </c>
      <c r="BI21" s="17">
        <v>1.6396317741887201</v>
      </c>
      <c r="BJ21" s="17">
        <v>2407561.19878635</v>
      </c>
      <c r="BK21" s="17">
        <v>0</v>
      </c>
      <c r="BL21" s="17">
        <v>288.69013847170203</v>
      </c>
      <c r="BM21" s="17">
        <v>20.1981149797695</v>
      </c>
      <c r="BN21" s="17">
        <v>34.533153947132703</v>
      </c>
      <c r="BO21" s="17">
        <v>299.64942724643498</v>
      </c>
      <c r="BP21" s="17">
        <v>15.1840387400827</v>
      </c>
      <c r="BQ21" s="17">
        <v>2.6167411167512598E-3</v>
      </c>
      <c r="BR21" s="17">
        <v>7.4476454085991199E-3</v>
      </c>
      <c r="BS21" s="17">
        <v>134.72238248806599</v>
      </c>
      <c r="BT21" s="17">
        <v>8.75633450087137</v>
      </c>
      <c r="BU21" s="17">
        <v>0</v>
      </c>
      <c r="BV21" s="17">
        <v>31.334704672302198</v>
      </c>
      <c r="BW21" s="17">
        <v>114.271105164327</v>
      </c>
      <c r="BX21" s="17">
        <v>0</v>
      </c>
      <c r="BY21" s="17">
        <v>2859.35622768233</v>
      </c>
      <c r="BZ21" s="17">
        <v>162.45699996276301</v>
      </c>
      <c r="CA21" s="17">
        <v>18.0507850893434</v>
      </c>
      <c r="CB21" s="5">
        <v>180.50778505210701</v>
      </c>
      <c r="CC21" s="17">
        <v>0.18400444642303199</v>
      </c>
      <c r="CD21" s="17">
        <v>127.386263079195</v>
      </c>
      <c r="CE21" s="5">
        <v>12.847359872835399</v>
      </c>
      <c r="CF21" s="5">
        <v>1.31623709773408</v>
      </c>
      <c r="CG21" s="5">
        <v>0.53906818070757301</v>
      </c>
      <c r="CH21" s="5">
        <v>0.65574503760710301</v>
      </c>
      <c r="CI21" s="5">
        <v>0.60046966666247703</v>
      </c>
      <c r="CJ21" s="5">
        <v>2.5452295559825102</v>
      </c>
      <c r="CK21" s="17">
        <v>5.1177107875460898E-2</v>
      </c>
      <c r="CL21" s="5">
        <v>306.29176113522999</v>
      </c>
      <c r="CM21" s="17">
        <v>2.268334737898E-2</v>
      </c>
      <c r="CN21" s="17">
        <v>6.0530963703103504</v>
      </c>
      <c r="CO21" s="5">
        <v>65.156383566527197</v>
      </c>
      <c r="CP21" s="17">
        <v>2.6255761779570799E-2</v>
      </c>
      <c r="CQ21" s="5">
        <v>0</v>
      </c>
      <c r="CR21" s="17">
        <v>1.4641957740923801</v>
      </c>
      <c r="CS21" s="17">
        <v>1999.8501838616501</v>
      </c>
      <c r="CT21" s="17">
        <v>1898.99338702418</v>
      </c>
      <c r="CU21" s="5">
        <v>100.85679683746901</v>
      </c>
      <c r="CV21" s="5">
        <v>2.0344546922623202E-2</v>
      </c>
      <c r="CW21" s="5">
        <v>4.0001629469182103E-3</v>
      </c>
      <c r="CX21" s="5">
        <v>12.8789098243467</v>
      </c>
      <c r="CY21" s="17">
        <v>0.88063099588286797</v>
      </c>
      <c r="CZ21" s="17">
        <v>740.65541498150901</v>
      </c>
      <c r="DA21" s="5">
        <v>4.7222012209196498</v>
      </c>
      <c r="DB21" s="17">
        <v>2.1345402249816701</v>
      </c>
      <c r="DC21" s="17">
        <v>1058.07923906369</v>
      </c>
      <c r="DD21" s="5">
        <v>0</v>
      </c>
      <c r="DE21" s="17">
        <v>3.7320847902026499E-2</v>
      </c>
      <c r="DF21" s="5">
        <v>6.8030897200681197</v>
      </c>
      <c r="DG21" s="17">
        <v>3.9035070476253399E-3</v>
      </c>
      <c r="DH21" s="17">
        <v>121.240292071707</v>
      </c>
      <c r="DI21" s="17">
        <v>8.6087234236401393</v>
      </c>
      <c r="DJ21" s="17">
        <v>5.4653999366165102</v>
      </c>
      <c r="DK21" s="17">
        <v>0</v>
      </c>
      <c r="DL21" s="17">
        <v>4.9541571296037903</v>
      </c>
      <c r="DM21" s="17">
        <v>46.682394959013799</v>
      </c>
      <c r="DN21" s="17">
        <v>27.190356639217299</v>
      </c>
      <c r="DO21" s="17">
        <v>43.570167917855699</v>
      </c>
      <c r="DP21" s="17">
        <v>2765.7754852097401</v>
      </c>
      <c r="DQ21" s="17">
        <v>14.3466518803677</v>
      </c>
      <c r="DR21" s="17">
        <v>20.348846052096501</v>
      </c>
      <c r="DS21" s="17"/>
      <c r="DT21" s="26">
        <f t="shared" si="0"/>
        <v>1.0338352635537564</v>
      </c>
      <c r="DU21" s="40">
        <f t="shared" si="1"/>
        <v>-7.343860407955506E-4</v>
      </c>
      <c r="DV21" s="40">
        <f t="shared" si="2"/>
        <v>-8.1742815388058507E-4</v>
      </c>
      <c r="DW21" s="40">
        <f t="shared" si="3"/>
        <v>-1.3011013201505371E-4</v>
      </c>
      <c r="DX21" s="40">
        <f t="shared" si="4"/>
        <v>-7.375569671229065E-4</v>
      </c>
      <c r="DY21" s="40">
        <f t="shared" si="5"/>
        <v>-6.5833110254742146E-4</v>
      </c>
      <c r="DZ21" s="40">
        <f t="shared" si="6"/>
        <v>-5.0695813980878364E-4</v>
      </c>
      <c r="EA21" s="40">
        <f t="shared" si="7"/>
        <v>-7.8728558126344968E-4</v>
      </c>
      <c r="EB21" s="40">
        <f t="shared" si="8"/>
        <v>-2.6111364695221954E-4</v>
      </c>
      <c r="EC21" s="40">
        <f t="shared" si="9"/>
        <v>-2.6039678570163193E-4</v>
      </c>
      <c r="ED21" s="40">
        <f t="shared" si="10"/>
        <v>-2.6042279970333687E-4</v>
      </c>
      <c r="EE21" s="40">
        <f t="shared" si="11"/>
        <v>-2.5998320661541356E-4</v>
      </c>
      <c r="EF21" s="40">
        <f t="shared" si="12"/>
        <v>-2.6025329252831267E-4</v>
      </c>
      <c r="EG21" s="40">
        <f t="shared" si="13"/>
        <v>-2.5970701569126694E-4</v>
      </c>
      <c r="EH21" s="40">
        <f t="shared" si="14"/>
        <v>-2.6104639274116952E-4</v>
      </c>
      <c r="EI21" s="40">
        <f t="shared" si="15"/>
        <v>-2.6044924419332057E-4</v>
      </c>
      <c r="EJ21" s="40">
        <f t="shared" si="16"/>
        <v>-2.5188851052108019E-4</v>
      </c>
      <c r="EK21" s="40">
        <f t="shared" si="17"/>
        <v>-2.5759839383972206E-4</v>
      </c>
      <c r="EL21" s="40">
        <f t="shared" si="18"/>
        <v>-2.6361298095163734E-4</v>
      </c>
      <c r="EM21" s="40">
        <f t="shared" si="19"/>
        <v>-2.562742568155098E-4</v>
      </c>
      <c r="EN21" s="40">
        <f t="shared" si="20"/>
        <v>-2.5752643489187495E-4</v>
      </c>
      <c r="EO21" s="40">
        <f t="shared" si="21"/>
        <v>0.15212048320400234</v>
      </c>
      <c r="EP21" s="40">
        <f t="shared" si="22"/>
        <v>-2.6109588584993223E-4</v>
      </c>
      <c r="EQ21" s="40">
        <f t="shared" si="23"/>
        <v>-2.5647858236393424E-4</v>
      </c>
      <c r="ER21" s="40">
        <f t="shared" si="24"/>
        <v>-2.5721285439952882E-4</v>
      </c>
      <c r="ES21" s="40">
        <f t="shared" si="25"/>
        <v>-2.5866544269212573E-4</v>
      </c>
      <c r="ET21" s="40">
        <f t="shared" si="26"/>
        <v>-2.5820338426737766E-4</v>
      </c>
      <c r="EU21" s="40">
        <f t="shared" si="27"/>
        <v>-2.5957753192301576E-4</v>
      </c>
      <c r="EV21" s="40">
        <f t="shared" si="28"/>
        <v>-2.6406255885565118E-4</v>
      </c>
      <c r="EW21" s="40">
        <f t="shared" si="29"/>
        <v>0</v>
      </c>
      <c r="EX21" s="40">
        <f t="shared" si="30"/>
        <v>0</v>
      </c>
      <c r="EY21" s="40">
        <f t="shared" si="31"/>
        <v>-1.6028955390631411E-4</v>
      </c>
    </row>
    <row r="22" spans="1:155" x14ac:dyDescent="0.3">
      <c r="A22" s="17" t="s">
        <v>189</v>
      </c>
      <c r="B22" s="15">
        <v>4028.3312080000001</v>
      </c>
      <c r="C22" s="15">
        <v>32.660741000000002</v>
      </c>
      <c r="D22" s="15">
        <v>55.650803000000003</v>
      </c>
      <c r="E22" s="15">
        <v>646.82042100000001</v>
      </c>
      <c r="F22" s="15">
        <v>552.08219399999996</v>
      </c>
      <c r="G22" s="15">
        <v>32.355986999999999</v>
      </c>
      <c r="H22" s="15">
        <v>743.99298699999997</v>
      </c>
      <c r="I22" s="17">
        <v>22.035910000000001</v>
      </c>
      <c r="J22" s="17">
        <v>11.103899</v>
      </c>
      <c r="K22" s="17">
        <v>9.7287990000000004</v>
      </c>
      <c r="L22" s="17">
        <v>8.8693650000000002</v>
      </c>
      <c r="M22" s="17">
        <v>57.788370999999998</v>
      </c>
      <c r="N22" s="17">
        <v>6.8411049999999998</v>
      </c>
      <c r="O22" s="17">
        <v>3.609632</v>
      </c>
      <c r="P22" s="17">
        <v>0.331173</v>
      </c>
      <c r="Q22" s="17">
        <v>0.13562399999999999</v>
      </c>
      <c r="R22" s="17">
        <v>0.16498699999999999</v>
      </c>
      <c r="S22" s="17">
        <v>0.151084</v>
      </c>
      <c r="T22" s="17">
        <v>0.64036499999999996</v>
      </c>
      <c r="U22" s="17">
        <v>33.896101000000002</v>
      </c>
      <c r="V22" s="17">
        <v>6.8411049999999998</v>
      </c>
      <c r="W22" s="17">
        <v>1.100071</v>
      </c>
      <c r="X22" s="17">
        <v>0.99694400000000005</v>
      </c>
      <c r="Y22" s="17">
        <v>9.1680000000000008E-3</v>
      </c>
      <c r="Z22" s="17">
        <v>0.41252</v>
      </c>
      <c r="AA22" s="17">
        <v>2.2030850000000002</v>
      </c>
      <c r="AB22" s="17">
        <v>1.3750929999999999</v>
      </c>
      <c r="AC22" s="17">
        <v>2.5408E-2</v>
      </c>
      <c r="AD22" s="17"/>
      <c r="AE22" s="17"/>
      <c r="AF22" s="17">
        <v>1.9761999999999998E-2</v>
      </c>
      <c r="AG22" s="15"/>
      <c r="AH22" s="17" t="s">
        <v>189</v>
      </c>
      <c r="AI22" s="17">
        <v>72.196390897159006</v>
      </c>
      <c r="AJ22" s="17">
        <v>10.830261846508099</v>
      </c>
      <c r="AK22" s="17">
        <v>1.09994111190495</v>
      </c>
      <c r="AL22" s="17">
        <v>11.1025753998018</v>
      </c>
      <c r="AM22" s="17">
        <v>0.99682519051915497</v>
      </c>
      <c r="AN22" s="17">
        <v>0</v>
      </c>
      <c r="AO22" s="17">
        <v>22.033276945884499</v>
      </c>
      <c r="AP22" s="17">
        <v>22.033276945884499</v>
      </c>
      <c r="AQ22" s="17">
        <v>3.8757949195257799</v>
      </c>
      <c r="AR22" s="17">
        <v>22.959335940963001</v>
      </c>
      <c r="AS22" s="17">
        <v>9.72763494633395</v>
      </c>
      <c r="AT22" s="17">
        <v>2.5404910443387399E-2</v>
      </c>
      <c r="AU22" s="17">
        <v>8.8682970048992402</v>
      </c>
      <c r="AV22" s="17">
        <v>9.1669159404972507E-3</v>
      </c>
      <c r="AW22" s="17">
        <v>77.385766435355507</v>
      </c>
      <c r="AX22" s="17">
        <v>4027.4458524777101</v>
      </c>
      <c r="AY22" s="17">
        <v>17.6199187001822</v>
      </c>
      <c r="AZ22" s="17">
        <v>0</v>
      </c>
      <c r="BA22" s="17">
        <v>11.5921369637844</v>
      </c>
      <c r="BB22" s="17">
        <v>0</v>
      </c>
      <c r="BC22" s="17">
        <v>2.0349972527537799</v>
      </c>
      <c r="BD22" s="17">
        <v>7.6913958849159698</v>
      </c>
      <c r="BE22" s="17">
        <v>57.781450131112997</v>
      </c>
      <c r="BF22" s="17">
        <v>57.781450131112997</v>
      </c>
      <c r="BG22" s="17">
        <v>8.1425140700099696</v>
      </c>
      <c r="BH22" s="17">
        <v>0</v>
      </c>
      <c r="BI22" s="17">
        <v>0.41247049415251502</v>
      </c>
      <c r="BJ22" s="17">
        <v>605585.51061911299</v>
      </c>
      <c r="BK22" s="17">
        <v>0</v>
      </c>
      <c r="BL22" s="17">
        <v>78.793365463488698</v>
      </c>
      <c r="BM22" s="17">
        <v>5.5127651733945102</v>
      </c>
      <c r="BN22" s="17">
        <v>9.4252623711002705</v>
      </c>
      <c r="BO22" s="17">
        <v>81.784386929842597</v>
      </c>
      <c r="BP22" s="17">
        <v>4.1442401016308601</v>
      </c>
      <c r="BQ22" s="17">
        <v>5.1376614472240997E-3</v>
      </c>
      <c r="BR22" s="17">
        <v>1.4622557361508399E-2</v>
      </c>
      <c r="BS22" s="17">
        <v>33.892157915560297</v>
      </c>
      <c r="BT22" s="17">
        <v>2.2028220558729399</v>
      </c>
      <c r="BU22" s="17">
        <v>0</v>
      </c>
      <c r="BV22" s="17">
        <v>7.9714556349096997</v>
      </c>
      <c r="BW22" s="17">
        <v>32.657389288072402</v>
      </c>
      <c r="BX22" s="17">
        <v>0</v>
      </c>
      <c r="BY22" s="17">
        <v>769.35207724995405</v>
      </c>
      <c r="BZ22" s="17">
        <v>50.085289128237299</v>
      </c>
      <c r="CA22" s="17">
        <v>5.5650381515787801</v>
      </c>
      <c r="CB22" s="17">
        <v>55.650327279816103</v>
      </c>
      <c r="CC22" s="17">
        <v>5.0220995957682202E-2</v>
      </c>
      <c r="CD22" s="17">
        <v>34.768035065063899</v>
      </c>
      <c r="CE22" s="17">
        <v>3.5064849461143499</v>
      </c>
      <c r="CF22" s="17">
        <v>0.33113382851656498</v>
      </c>
      <c r="CG22" s="17">
        <v>0.13560769203459</v>
      </c>
      <c r="CH22" s="17">
        <v>0.16496734970176899</v>
      </c>
      <c r="CI22" s="17">
        <v>0.151065759378296</v>
      </c>
      <c r="CJ22" s="17">
        <v>0.64028765491492901</v>
      </c>
      <c r="CK22" s="17">
        <v>1.43573010025518E-2</v>
      </c>
      <c r="CL22" s="17">
        <v>83.597377845533103</v>
      </c>
      <c r="CM22" s="17">
        <v>6.7244093321648796E-3</v>
      </c>
      <c r="CN22" s="17">
        <v>1.6681465566560201</v>
      </c>
      <c r="CO22" s="17">
        <v>18.059968985598299</v>
      </c>
      <c r="CP22" s="17">
        <v>9.0418555531672096E-3</v>
      </c>
      <c r="CQ22" s="17">
        <v>0</v>
      </c>
      <c r="CR22" s="17">
        <v>0.40292906496469799</v>
      </c>
      <c r="CS22" s="17">
        <v>646.67129119249103</v>
      </c>
      <c r="CT22" s="17">
        <v>551.95580469304502</v>
      </c>
      <c r="CU22" s="17">
        <v>94.715486499446001</v>
      </c>
      <c r="CV22" s="17">
        <v>5.8997771843670201E-3</v>
      </c>
      <c r="CW22" s="17">
        <v>1.24992074383945E-3</v>
      </c>
      <c r="CX22" s="17">
        <v>4.5692480861125304</v>
      </c>
      <c r="CY22" s="17">
        <v>0.23771791751406801</v>
      </c>
      <c r="CZ22" s="17">
        <v>215.40502638381301</v>
      </c>
      <c r="DA22" s="17">
        <v>1.32545097637196</v>
      </c>
      <c r="DB22" s="17">
        <v>0.60260786454802495</v>
      </c>
      <c r="DC22" s="17">
        <v>307.72148329172097</v>
      </c>
      <c r="DD22" s="17">
        <v>0</v>
      </c>
      <c r="DE22" s="17">
        <v>1.0510494708355999E-2</v>
      </c>
      <c r="DF22" s="17">
        <v>1.91416519364848</v>
      </c>
      <c r="DG22" s="17">
        <v>1.27661357165297E-3</v>
      </c>
      <c r="DH22" s="17">
        <v>32.354776821927103</v>
      </c>
      <c r="DI22" s="17">
        <v>2.3496085199941401</v>
      </c>
      <c r="DJ22" s="17">
        <v>1.37492587624288</v>
      </c>
      <c r="DK22" s="17">
        <v>0</v>
      </c>
      <c r="DL22" s="17">
        <v>1.3521582022551</v>
      </c>
      <c r="DM22" s="17">
        <v>12.741192286741001</v>
      </c>
      <c r="DN22" s="17">
        <v>6.8402952937313097</v>
      </c>
      <c r="DO22" s="17">
        <v>11.891757746133299</v>
      </c>
      <c r="DP22" s="17">
        <v>743.81066397702705</v>
      </c>
      <c r="DQ22" s="17">
        <v>3.6092043814382402</v>
      </c>
      <c r="DR22" s="17">
        <v>5.5538739389644798</v>
      </c>
      <c r="DS22" s="17"/>
      <c r="DT22" s="26">
        <f t="shared" si="0"/>
        <v>1.0343385951693156</v>
      </c>
      <c r="DU22" s="40">
        <f t="shared" si="1"/>
        <v>-2.1978220671917397E-4</v>
      </c>
      <c r="DV22" s="40">
        <f t="shared" si="2"/>
        <v>-1.0262204178404479E-4</v>
      </c>
      <c r="DW22" s="40">
        <f t="shared" si="3"/>
        <v>-8.5483076299878831E-6</v>
      </c>
      <c r="DX22" s="40">
        <f t="shared" si="4"/>
        <v>-2.3055828583523402E-4</v>
      </c>
      <c r="DY22" s="40">
        <f t="shared" si="5"/>
        <v>-2.2893204730840133E-4</v>
      </c>
      <c r="DZ22" s="40">
        <f t="shared" si="6"/>
        <v>-3.7401982912636031E-5</v>
      </c>
      <c r="EA22" s="40">
        <f t="shared" si="7"/>
        <v>-2.4506013653180221E-4</v>
      </c>
      <c r="EB22" s="40">
        <f t="shared" si="8"/>
        <v>-1.1948923895144929E-4</v>
      </c>
      <c r="EC22" s="40">
        <f t="shared" si="9"/>
        <v>-1.1920139026838864E-4</v>
      </c>
      <c r="ED22" s="40">
        <f t="shared" si="10"/>
        <v>-1.1965029455849948E-4</v>
      </c>
      <c r="EE22" s="40">
        <f t="shared" si="11"/>
        <v>-1.2041393050798384E-4</v>
      </c>
      <c r="EF22" s="40">
        <f t="shared" si="12"/>
        <v>-1.1976231146921599E-4</v>
      </c>
      <c r="EG22" s="40">
        <f t="shared" si="13"/>
        <v>-1.1835898859760752E-4</v>
      </c>
      <c r="EH22" s="40">
        <f t="shared" si="14"/>
        <v>-1.1846597153387612E-4</v>
      </c>
      <c r="EI22" s="40">
        <f t="shared" si="15"/>
        <v>-1.1828102965827151E-4</v>
      </c>
      <c r="EJ22" s="40">
        <f t="shared" si="16"/>
        <v>-1.2024394952217255E-4</v>
      </c>
      <c r="EK22" s="40">
        <f t="shared" si="17"/>
        <v>-1.1910210035339386E-4</v>
      </c>
      <c r="EL22" s="40">
        <f t="shared" si="18"/>
        <v>-1.2073165725024848E-4</v>
      </c>
      <c r="EM22" s="40">
        <f t="shared" si="19"/>
        <v>-1.2078281147619986E-4</v>
      </c>
      <c r="EN22" s="40">
        <f t="shared" si="20"/>
        <v>-1.1632855471207711E-4</v>
      </c>
      <c r="EO22" s="40">
        <f t="shared" si="21"/>
        <v>0.16522924803956376</v>
      </c>
      <c r="EP22" s="40">
        <f t="shared" si="22"/>
        <v>-1.1807246536813562E-4</v>
      </c>
      <c r="EQ22" s="40">
        <f t="shared" si="23"/>
        <v>-1.1917367559771007E-4</v>
      </c>
      <c r="ER22" s="40">
        <f t="shared" si="24"/>
        <v>-1.1824383756000258E-4</v>
      </c>
      <c r="ES22" s="40">
        <f t="shared" si="25"/>
        <v>-1.2000835713414217E-4</v>
      </c>
      <c r="ET22" s="40">
        <f t="shared" si="26"/>
        <v>-1.1935269272873897E-4</v>
      </c>
      <c r="EU22" s="40">
        <f t="shared" si="27"/>
        <v>-1.2153633035722935E-4</v>
      </c>
      <c r="EV22" s="40">
        <f t="shared" si="28"/>
        <v>-1.2159778859418367E-4</v>
      </c>
      <c r="EW22" s="40">
        <f t="shared" si="29"/>
        <v>0</v>
      </c>
      <c r="EX22" s="40">
        <f t="shared" si="30"/>
        <v>0</v>
      </c>
      <c r="EY22" s="40">
        <f t="shared" si="31"/>
        <v>-9.0132135790794377E-5</v>
      </c>
    </row>
    <row r="23" spans="1:155" x14ac:dyDescent="0.3">
      <c r="A23" s="17" t="s">
        <v>190</v>
      </c>
      <c r="B23" s="15">
        <v>25198.054236</v>
      </c>
      <c r="C23" s="15">
        <v>211.86298650000001</v>
      </c>
      <c r="D23" s="15">
        <v>314.51542549999999</v>
      </c>
      <c r="E23" s="15">
        <v>4779.1964404999999</v>
      </c>
      <c r="F23" s="15">
        <v>3375.8291669999999</v>
      </c>
      <c r="G23" s="15">
        <v>152.63199800000001</v>
      </c>
      <c r="H23" s="15">
        <v>5333.2162973000004</v>
      </c>
      <c r="I23" s="17">
        <v>158.19722544999999</v>
      </c>
      <c r="J23" s="17">
        <v>67.146090000000001</v>
      </c>
      <c r="K23" s="17">
        <v>62.113425296000003</v>
      </c>
      <c r="L23" s="17">
        <v>54.702810407999998</v>
      </c>
      <c r="M23" s="17">
        <v>369.52803265</v>
      </c>
      <c r="N23" s="17">
        <v>43.033151404999998</v>
      </c>
      <c r="O23" s="17">
        <v>22.122214775</v>
      </c>
      <c r="P23" s="17">
        <v>2.002586</v>
      </c>
      <c r="Q23" s="17">
        <v>0.82014799999999999</v>
      </c>
      <c r="R23" s="17">
        <v>0.99768000000000001</v>
      </c>
      <c r="S23" s="17">
        <v>0.91355799999999998</v>
      </c>
      <c r="T23" s="17">
        <v>3.8723179999999999</v>
      </c>
      <c r="U23" s="17">
        <v>204.97223500000001</v>
      </c>
      <c r="V23" s="17">
        <v>41.368644000000003</v>
      </c>
      <c r="W23" s="17">
        <v>6.6522370000000004</v>
      </c>
      <c r="X23" s="17">
        <v>6.028613</v>
      </c>
      <c r="Y23" s="17">
        <v>5.5433000000000003E-2</v>
      </c>
      <c r="Z23" s="17">
        <v>2.5137662425</v>
      </c>
      <c r="AA23" s="17">
        <v>13.32227</v>
      </c>
      <c r="AB23" s="17">
        <v>8.3152939999999997</v>
      </c>
      <c r="AC23" s="17">
        <v>0.153639</v>
      </c>
      <c r="AD23" s="17"/>
      <c r="AE23" s="17">
        <v>0.14961360000000001</v>
      </c>
      <c r="AF23" s="17">
        <v>0.116178</v>
      </c>
      <c r="AG23" s="15"/>
      <c r="AH23" s="17" t="s">
        <v>190</v>
      </c>
      <c r="AI23" s="17">
        <v>525.30367769124996</v>
      </c>
      <c r="AJ23" s="17">
        <v>79.124815802857299</v>
      </c>
      <c r="AK23" s="17">
        <v>6.65202908913452</v>
      </c>
      <c r="AL23" s="17">
        <v>67.1440187930462</v>
      </c>
      <c r="AM23" s="17">
        <v>6.0284216299833</v>
      </c>
      <c r="AN23" s="17">
        <v>0</v>
      </c>
      <c r="AO23" s="17">
        <v>158.19314326211099</v>
      </c>
      <c r="AP23" s="17">
        <v>158.19314326211099</v>
      </c>
      <c r="AQ23" s="17">
        <v>28.764898394020999</v>
      </c>
      <c r="AR23" s="17">
        <v>164.79800705595699</v>
      </c>
      <c r="AS23" s="17">
        <v>62.111594103688198</v>
      </c>
      <c r="AT23" s="17">
        <v>0.153634236995631</v>
      </c>
      <c r="AU23" s="17">
        <v>54.701149097653598</v>
      </c>
      <c r="AV23" s="17">
        <v>5.5431373126209001E-2</v>
      </c>
      <c r="AW23" s="17">
        <v>565.82803664942003</v>
      </c>
      <c r="AX23" s="17">
        <v>25196.609247330998</v>
      </c>
      <c r="AY23" s="17">
        <v>130.6565049985</v>
      </c>
      <c r="AZ23" s="17">
        <v>2.37651413836207</v>
      </c>
      <c r="BA23" s="17">
        <v>83.748819620615393</v>
      </c>
      <c r="BB23" s="17">
        <v>0.14961417764788801</v>
      </c>
      <c r="BC23" s="17">
        <v>15.4274579426448</v>
      </c>
      <c r="BD23" s="17">
        <v>56.056367314020797</v>
      </c>
      <c r="BE23" s="17">
        <v>369.51722140757897</v>
      </c>
      <c r="BF23" s="17">
        <v>369.51722140757897</v>
      </c>
      <c r="BG23" s="17">
        <v>57.636000906634003</v>
      </c>
      <c r="BH23" s="17">
        <v>2.3982348079212001</v>
      </c>
      <c r="BI23" s="17">
        <v>2.51368668817573</v>
      </c>
      <c r="BJ23" s="17">
        <v>3662103.3677155101</v>
      </c>
      <c r="BK23" s="17">
        <v>0</v>
      </c>
      <c r="BL23" s="17">
        <v>562.72703948020899</v>
      </c>
      <c r="BM23" s="17">
        <v>39.433258893224398</v>
      </c>
      <c r="BN23" s="17">
        <v>68.036654203185407</v>
      </c>
      <c r="BO23" s="17">
        <v>584.69719330590397</v>
      </c>
      <c r="BP23" s="17">
        <v>30.031524557864099</v>
      </c>
      <c r="BQ23" s="17">
        <v>3.02055627242513E-2</v>
      </c>
      <c r="BR23" s="17">
        <v>8.59696526066899E-2</v>
      </c>
      <c r="BS23" s="17">
        <v>204.96656528877901</v>
      </c>
      <c r="BT23" s="17">
        <v>13.321870144924601</v>
      </c>
      <c r="BU23" s="17">
        <v>0</v>
      </c>
      <c r="BV23" s="17">
        <v>49.373955749649099</v>
      </c>
      <c r="BW23" s="17">
        <v>211.85634715377699</v>
      </c>
      <c r="BX23" s="17">
        <v>0</v>
      </c>
      <c r="BY23" s="17">
        <v>5519.39471276531</v>
      </c>
      <c r="BZ23" s="17">
        <v>283.06254593942799</v>
      </c>
      <c r="CA23" s="17">
        <v>31.451420013441499</v>
      </c>
      <c r="CB23" s="17">
        <v>314.513965952869</v>
      </c>
      <c r="CC23" s="17">
        <v>0.35548365826119199</v>
      </c>
      <c r="CD23" s="17">
        <v>250.777852390102</v>
      </c>
      <c r="CE23" s="17">
        <v>24.959775104616401</v>
      </c>
      <c r="CF23" s="17">
        <v>2.0025295527979399</v>
      </c>
      <c r="CG23" s="17">
        <v>0.82012289247331005</v>
      </c>
      <c r="CH23" s="17">
        <v>0.99764904798293597</v>
      </c>
      <c r="CI23" s="17">
        <v>0.91353055349327805</v>
      </c>
      <c r="CJ23" s="17">
        <v>3.8722043334005698</v>
      </c>
      <c r="CK23" s="17">
        <v>4.6744511869133601E-2</v>
      </c>
      <c r="CL23" s="17">
        <v>680.33209404298998</v>
      </c>
      <c r="CM23" s="17">
        <v>1.28181820411492</v>
      </c>
      <c r="CN23" s="17">
        <v>18.695074752117801</v>
      </c>
      <c r="CO23" s="17">
        <v>151.695752081438</v>
      </c>
      <c r="CP23" s="17">
        <v>0.15963367994400199</v>
      </c>
      <c r="CQ23" s="17">
        <v>0</v>
      </c>
      <c r="CR23" s="17">
        <v>20.411359333542698</v>
      </c>
      <c r="CS23" s="17">
        <v>4778.9539243020499</v>
      </c>
      <c r="CT23" s="17">
        <v>3375.62387793885</v>
      </c>
      <c r="CU23" s="17">
        <v>1403.3300463631999</v>
      </c>
      <c r="CV23" s="17">
        <v>0.160978064308823</v>
      </c>
      <c r="CW23" s="17">
        <v>4.9878219898917997E-2</v>
      </c>
      <c r="CX23" s="17">
        <v>37.972868325203798</v>
      </c>
      <c r="CY23" s="17">
        <v>0.79435050954325703</v>
      </c>
      <c r="CZ23" s="17">
        <v>1282.5111726825201</v>
      </c>
      <c r="DA23" s="17">
        <v>2.1037306716931998</v>
      </c>
      <c r="DB23" s="17">
        <v>12.915236004232799</v>
      </c>
      <c r="DC23" s="17">
        <v>1832.1588758411999</v>
      </c>
      <c r="DD23" s="17">
        <v>0.87488294558662205</v>
      </c>
      <c r="DE23" s="17">
        <v>1.23380131691992</v>
      </c>
      <c r="DF23" s="17">
        <v>13.415956995100199</v>
      </c>
      <c r="DG23" s="17">
        <v>1.6646745197506502E-2</v>
      </c>
      <c r="DH23" s="17">
        <v>152.62898901370701</v>
      </c>
      <c r="DI23" s="17">
        <v>45.084044342779301</v>
      </c>
      <c r="DJ23" s="17">
        <v>8.3150554665558793</v>
      </c>
      <c r="DK23" s="17">
        <v>0</v>
      </c>
      <c r="DL23" s="17">
        <v>10.057320308773599</v>
      </c>
      <c r="DM23" s="17">
        <v>93.007984407241693</v>
      </c>
      <c r="DN23" s="17">
        <v>43.031883230805697</v>
      </c>
      <c r="DO23" s="17">
        <v>85.325205518391499</v>
      </c>
      <c r="DP23" s="17">
        <v>5332.9124762865304</v>
      </c>
      <c r="DQ23" s="17">
        <v>22.121554061380401</v>
      </c>
      <c r="DR23" s="17">
        <v>41.429575335769997</v>
      </c>
      <c r="DS23" s="17"/>
      <c r="DT23" s="26">
        <f t="shared" si="0"/>
        <v>1.0349681787031002</v>
      </c>
      <c r="DU23" s="40">
        <f t="shared" si="1"/>
        <v>-5.7345247988923302E-5</v>
      </c>
      <c r="DV23" s="40">
        <f t="shared" si="2"/>
        <v>-3.1337924253281441E-5</v>
      </c>
      <c r="DW23" s="40">
        <f t="shared" si="3"/>
        <v>-4.6406217713214291E-6</v>
      </c>
      <c r="DX23" s="40">
        <f t="shared" si="4"/>
        <v>-5.0744136795637013E-5</v>
      </c>
      <c r="DY23" s="40">
        <f t="shared" si="5"/>
        <v>-6.0811448386265357E-5</v>
      </c>
      <c r="DZ23" s="40">
        <f t="shared" si="6"/>
        <v>-1.9713994001421323E-5</v>
      </c>
      <c r="EA23" s="40">
        <f t="shared" si="7"/>
        <v>-5.6967690139223274E-5</v>
      </c>
      <c r="EB23" s="40">
        <f t="shared" si="8"/>
        <v>-2.5804421521206702E-5</v>
      </c>
      <c r="EC23" s="40">
        <f t="shared" si="9"/>
        <v>-3.0846277926245551E-5</v>
      </c>
      <c r="ED23" s="40">
        <f t="shared" si="10"/>
        <v>-2.948142536139875E-5</v>
      </c>
      <c r="EE23" s="40">
        <f t="shared" si="11"/>
        <v>-3.036974396760874E-5</v>
      </c>
      <c r="EF23" s="40">
        <f t="shared" si="12"/>
        <v>-2.9256893836975863E-5</v>
      </c>
      <c r="EG23" s="40">
        <f t="shared" si="13"/>
        <v>-2.9469703075334245E-5</v>
      </c>
      <c r="EH23" s="40">
        <f t="shared" si="14"/>
        <v>-2.9866522241051323E-5</v>
      </c>
      <c r="EI23" s="40">
        <f t="shared" si="15"/>
        <v>-2.8187155038588053E-5</v>
      </c>
      <c r="EJ23" s="40">
        <f t="shared" si="16"/>
        <v>-3.0613409640623519E-5</v>
      </c>
      <c r="EK23" s="40">
        <f t="shared" si="17"/>
        <v>-3.1023992727172416E-5</v>
      </c>
      <c r="EL23" s="40">
        <f t="shared" si="18"/>
        <v>-3.0043529498870046E-5</v>
      </c>
      <c r="EM23" s="40">
        <f t="shared" si="19"/>
        <v>-2.9353632483212615E-5</v>
      </c>
      <c r="EN23" s="40">
        <f t="shared" si="20"/>
        <v>-2.766087426915712E-5</v>
      </c>
      <c r="EO23" s="40">
        <f t="shared" si="21"/>
        <v>0.19351158209703695</v>
      </c>
      <c r="EP23" s="40">
        <f t="shared" si="22"/>
        <v>-3.1254278144396075E-5</v>
      </c>
      <c r="EQ23" s="40">
        <f t="shared" si="23"/>
        <v>-3.1743622737103669E-5</v>
      </c>
      <c r="ER23" s="40">
        <f t="shared" si="24"/>
        <v>-2.9348470964993032E-5</v>
      </c>
      <c r="ES23" s="40">
        <f t="shared" si="25"/>
        <v>-3.1647463047663008E-5</v>
      </c>
      <c r="ET23" s="40">
        <f t="shared" si="26"/>
        <v>-3.0014034800281584E-5</v>
      </c>
      <c r="EU23" s="40">
        <f t="shared" si="27"/>
        <v>-2.8686110691984234E-5</v>
      </c>
      <c r="EV23" s="40">
        <f t="shared" si="28"/>
        <v>-3.100127161069863E-5</v>
      </c>
      <c r="EW23" s="40">
        <f t="shared" si="29"/>
        <v>0</v>
      </c>
      <c r="EX23" s="40">
        <f t="shared" si="30"/>
        <v>3.8609316799733366E-6</v>
      </c>
      <c r="EY23" s="40">
        <f t="shared" si="31"/>
        <v>-2.3968987749833435E-5</v>
      </c>
    </row>
    <row r="24" spans="1:155" x14ac:dyDescent="0.3">
      <c r="A24" s="17" t="s">
        <v>191</v>
      </c>
      <c r="B24" s="15">
        <v>89773.070712999994</v>
      </c>
      <c r="C24" s="15">
        <v>908.52393225000003</v>
      </c>
      <c r="D24" s="15">
        <v>1013.5725598</v>
      </c>
      <c r="E24" s="15">
        <v>16872.738936999998</v>
      </c>
      <c r="F24" s="15">
        <v>11885.089323</v>
      </c>
      <c r="G24" s="15">
        <v>642.77229850000003</v>
      </c>
      <c r="H24" s="15">
        <v>19975.484613000001</v>
      </c>
      <c r="I24" s="17">
        <v>552.99034734999998</v>
      </c>
      <c r="J24" s="17">
        <v>229.18788499999999</v>
      </c>
      <c r="K24" s="17">
        <v>213.72349410000001</v>
      </c>
      <c r="L24" s="17">
        <v>187.27366741</v>
      </c>
      <c r="M24" s="17">
        <v>1271.7795175000001</v>
      </c>
      <c r="N24" s="17">
        <v>147.75265573999999</v>
      </c>
      <c r="O24" s="17">
        <v>75.662894911999999</v>
      </c>
      <c r="P24" s="17">
        <v>6.8354210000000002</v>
      </c>
      <c r="Q24" s="17">
        <v>2.7994319999999999</v>
      </c>
      <c r="R24" s="17">
        <v>3.4053369999999998</v>
      </c>
      <c r="S24" s="17">
        <v>3.118258</v>
      </c>
      <c r="T24" s="17">
        <v>13.217325000000001</v>
      </c>
      <c r="U24" s="17">
        <v>699.62613699999997</v>
      </c>
      <c r="V24" s="17">
        <v>141.20243099999999</v>
      </c>
      <c r="W24" s="17">
        <v>22.705907</v>
      </c>
      <c r="X24" s="17">
        <v>20.577235999999999</v>
      </c>
      <c r="Y24" s="17">
        <v>0.189222</v>
      </c>
      <c r="Z24" s="17">
        <v>8.5902064386999992</v>
      </c>
      <c r="AA24" s="17">
        <v>45.472479999999997</v>
      </c>
      <c r="AB24" s="17">
        <v>28.382356000000001</v>
      </c>
      <c r="AC24" s="17">
        <v>0.52438700000000005</v>
      </c>
      <c r="AD24" s="17"/>
      <c r="AE24" s="17">
        <v>0.58876439999999997</v>
      </c>
      <c r="AF24" s="17">
        <v>0.39000200000000002</v>
      </c>
      <c r="AG24" s="15"/>
      <c r="AH24" s="17" t="s">
        <v>191</v>
      </c>
      <c r="AI24" s="17">
        <v>1995.3111845692799</v>
      </c>
      <c r="AJ24" s="17">
        <v>300.59124165250699</v>
      </c>
      <c r="AK24" s="17">
        <v>22.695577841574199</v>
      </c>
      <c r="AL24" s="17">
        <v>229.08363646616499</v>
      </c>
      <c r="AM24" s="17">
        <v>20.567877946514901</v>
      </c>
      <c r="AN24" s="17">
        <v>0</v>
      </c>
      <c r="AO24" s="17">
        <v>552.76044539816996</v>
      </c>
      <c r="AP24" s="17">
        <v>552.76044539816996</v>
      </c>
      <c r="AQ24" s="17">
        <v>109.33715440670299</v>
      </c>
      <c r="AR24" s="17">
        <v>625.66117196593098</v>
      </c>
      <c r="AS24" s="17">
        <v>213.629030915447</v>
      </c>
      <c r="AT24" s="17">
        <v>0.52414716952246099</v>
      </c>
      <c r="AU24" s="17">
        <v>187.18942874718999</v>
      </c>
      <c r="AV24" s="17">
        <v>0.18913572832023201</v>
      </c>
      <c r="AW24" s="17">
        <v>2149.61497153033</v>
      </c>
      <c r="AX24" s="17">
        <v>89718.835403759906</v>
      </c>
      <c r="AY24" s="17">
        <v>496.618528220185</v>
      </c>
      <c r="AZ24" s="17">
        <v>9.3499566321969603</v>
      </c>
      <c r="BA24" s="17">
        <v>318.03021245463799</v>
      </c>
      <c r="BB24" s="17">
        <v>0.58862512135562195</v>
      </c>
      <c r="BC24" s="17">
        <v>58.683988331773499</v>
      </c>
      <c r="BD24" s="17">
        <v>212.93675459711</v>
      </c>
      <c r="BE24" s="17">
        <v>1271.21842770629</v>
      </c>
      <c r="BF24" s="17">
        <v>1271.21842770629</v>
      </c>
      <c r="BG24" s="17">
        <v>218.70560508136199</v>
      </c>
      <c r="BH24" s="17">
        <v>9.4353536910050302</v>
      </c>
      <c r="BI24" s="17">
        <v>8.58630676451412</v>
      </c>
      <c r="BJ24" s="17">
        <v>12496032.7287344</v>
      </c>
      <c r="BK24" s="17">
        <v>0</v>
      </c>
      <c r="BL24" s="17">
        <v>2136.02264893967</v>
      </c>
      <c r="BM24" s="17">
        <v>149.691046397615</v>
      </c>
      <c r="BN24" s="17">
        <v>258.35629548426903</v>
      </c>
      <c r="BO24" s="17">
        <v>2219.5023457000998</v>
      </c>
      <c r="BP24" s="17">
        <v>114.055002107622</v>
      </c>
      <c r="BQ24" s="17">
        <v>0.10135844394473</v>
      </c>
      <c r="BR24" s="17">
        <v>0.28848155734497299</v>
      </c>
      <c r="BS24" s="17">
        <v>699.31021251377399</v>
      </c>
      <c r="BT24" s="17">
        <v>45.451817004626399</v>
      </c>
      <c r="BU24" s="17">
        <v>0</v>
      </c>
      <c r="BV24" s="17">
        <v>171.51996493662301</v>
      </c>
      <c r="BW24" s="17">
        <v>907.98121091144503</v>
      </c>
      <c r="BX24" s="17">
        <v>0</v>
      </c>
      <c r="BY24" s="17">
        <v>20671.3740154433</v>
      </c>
      <c r="BZ24" s="17">
        <v>911.91026800421002</v>
      </c>
      <c r="CA24" s="17">
        <v>101.32348316191199</v>
      </c>
      <c r="CB24" s="17">
        <v>1013.23375116612</v>
      </c>
      <c r="CC24" s="17">
        <v>1.3489197230310399</v>
      </c>
      <c r="CD24" s="17">
        <v>952.25504437803704</v>
      </c>
      <c r="CE24" s="17">
        <v>94.7318981087856</v>
      </c>
      <c r="CF24" s="17">
        <v>6.8322828728296798</v>
      </c>
      <c r="CG24" s="17">
        <v>2.7981519873190099</v>
      </c>
      <c r="CH24" s="17">
        <v>3.4037922714683302</v>
      </c>
      <c r="CI24" s="17">
        <v>3.1168286346136602</v>
      </c>
      <c r="CJ24" s="17">
        <v>13.2113290236015</v>
      </c>
      <c r="CK24" s="17">
        <v>0.18390760385147401</v>
      </c>
      <c r="CL24" s="17">
        <v>2593.9655760144801</v>
      </c>
      <c r="CM24" s="17">
        <v>5.1546461242194201</v>
      </c>
      <c r="CN24" s="17">
        <v>68.3182935784873</v>
      </c>
      <c r="CO24" s="17">
        <v>519.82744287107903</v>
      </c>
      <c r="CP24" s="17">
        <v>0.56334949933034595</v>
      </c>
      <c r="CQ24" s="17">
        <v>0</v>
      </c>
      <c r="CR24" s="17">
        <v>78.770844392268302</v>
      </c>
      <c r="CS24" s="17">
        <v>16863.161488759601</v>
      </c>
      <c r="CT24" s="17">
        <v>11877.834488103699</v>
      </c>
      <c r="CU24" s="17">
        <v>4985.3270006558696</v>
      </c>
      <c r="CV24" s="17">
        <v>0.64845081444247799</v>
      </c>
      <c r="CW24" s="17">
        <v>0.166687070557824</v>
      </c>
      <c r="CX24" s="17">
        <v>143.862919427349</v>
      </c>
      <c r="CY24" s="17">
        <v>3.3705843851033599</v>
      </c>
      <c r="CZ24" s="17">
        <v>4509.64090589019</v>
      </c>
      <c r="DA24" s="17">
        <v>7.4364445839602702</v>
      </c>
      <c r="DB24" s="17">
        <v>43.751759823189303</v>
      </c>
      <c r="DC24" s="17">
        <v>6442.34423375607</v>
      </c>
      <c r="DD24" s="17">
        <v>3.4420587197327999</v>
      </c>
      <c r="DE24" s="17">
        <v>4.7557710305836096</v>
      </c>
      <c r="DF24" s="17">
        <v>48.976322300302499</v>
      </c>
      <c r="DG24" s="17">
        <v>6.1924952738416E-2</v>
      </c>
      <c r="DH24" s="17">
        <v>642.43427404818101</v>
      </c>
      <c r="DI24" s="17">
        <v>175.05083890668101</v>
      </c>
      <c r="DJ24" s="17">
        <v>28.3694287418156</v>
      </c>
      <c r="DK24" s="17">
        <v>0</v>
      </c>
      <c r="DL24" s="17">
        <v>38.231463405526497</v>
      </c>
      <c r="DM24" s="17">
        <v>353.32212625321301</v>
      </c>
      <c r="DN24" s="17">
        <v>147.68679523019199</v>
      </c>
      <c r="DO24" s="17">
        <v>323.93581560898798</v>
      </c>
      <c r="DP24" s="17">
        <v>19962.953603179001</v>
      </c>
      <c r="DQ24" s="17">
        <v>75.628742536352803</v>
      </c>
      <c r="DR24" s="17">
        <v>157.50452333755601</v>
      </c>
      <c r="DS24" s="17"/>
      <c r="DT24" s="26">
        <f t="shared" si="0"/>
        <v>1.0354867534306891</v>
      </c>
      <c r="DU24" s="40">
        <f t="shared" si="1"/>
        <v>-6.0413784233220294E-4</v>
      </c>
      <c r="DV24" s="40">
        <f t="shared" si="2"/>
        <v>-5.9736603438824561E-4</v>
      </c>
      <c r="DW24" s="40">
        <f t="shared" si="3"/>
        <v>-3.3427171109179322E-4</v>
      </c>
      <c r="DX24" s="40">
        <f t="shared" si="4"/>
        <v>-5.6762854425462534E-4</v>
      </c>
      <c r="DY24" s="40">
        <f t="shared" si="5"/>
        <v>-6.1041483990039705E-4</v>
      </c>
      <c r="DZ24" s="40">
        <f t="shared" si="6"/>
        <v>-5.2588522033051471E-4</v>
      </c>
      <c r="EA24" s="40">
        <f t="shared" si="7"/>
        <v>-6.2731943999216736E-4</v>
      </c>
      <c r="EB24" s="40">
        <f t="shared" si="8"/>
        <v>-4.1574315524987908E-4</v>
      </c>
      <c r="EC24" s="40">
        <f t="shared" si="9"/>
        <v>-4.5486057797079792E-4</v>
      </c>
      <c r="ED24" s="40">
        <f t="shared" si="10"/>
        <v>-4.4198783550117353E-4</v>
      </c>
      <c r="EE24" s="40">
        <f t="shared" si="11"/>
        <v>-4.4981584424031275E-4</v>
      </c>
      <c r="EF24" s="40">
        <f t="shared" si="12"/>
        <v>-4.4118480128781649E-4</v>
      </c>
      <c r="EG24" s="40">
        <f t="shared" si="13"/>
        <v>-4.457483994324887E-4</v>
      </c>
      <c r="EH24" s="40">
        <f t="shared" si="14"/>
        <v>-4.5137548182523017E-4</v>
      </c>
      <c r="EI24" s="40">
        <f t="shared" si="15"/>
        <v>-4.590978624901611E-4</v>
      </c>
      <c r="EJ24" s="40">
        <f t="shared" si="16"/>
        <v>-4.57240140496352E-4</v>
      </c>
      <c r="EK24" s="40">
        <f t="shared" si="17"/>
        <v>-4.5361987129897806E-4</v>
      </c>
      <c r="EL24" s="40">
        <f t="shared" si="18"/>
        <v>-4.5838586362634319E-4</v>
      </c>
      <c r="EM24" s="40">
        <f t="shared" si="19"/>
        <v>-4.5364522688972589E-4</v>
      </c>
      <c r="EN24" s="40">
        <f t="shared" si="20"/>
        <v>-4.5156186928731217E-4</v>
      </c>
      <c r="EO24" s="40">
        <f t="shared" si="21"/>
        <v>0.2147097165531309</v>
      </c>
      <c r="EP24" s="40">
        <f t="shared" si="22"/>
        <v>-4.5491062857788304E-4</v>
      </c>
      <c r="EQ24" s="40">
        <f t="shared" si="23"/>
        <v>-4.5477699167652469E-4</v>
      </c>
      <c r="ER24" s="40">
        <f t="shared" si="24"/>
        <v>-4.5592837919475944E-4</v>
      </c>
      <c r="ES24" s="40">
        <f t="shared" si="25"/>
        <v>-4.5396745860619604E-4</v>
      </c>
      <c r="ET24" s="40">
        <f t="shared" si="26"/>
        <v>-4.5440660754809048E-4</v>
      </c>
      <c r="EU24" s="40">
        <f t="shared" si="27"/>
        <v>-4.554681149232757E-4</v>
      </c>
      <c r="EV24" s="40">
        <f t="shared" si="28"/>
        <v>-4.5735397242696759E-4</v>
      </c>
      <c r="EW24" s="40">
        <f t="shared" si="29"/>
        <v>0</v>
      </c>
      <c r="EX24" s="40">
        <f t="shared" si="30"/>
        <v>-2.3656091363203323E-4</v>
      </c>
      <c r="EY24" s="40">
        <f t="shared" si="31"/>
        <v>-4.153791783043162E-4</v>
      </c>
    </row>
    <row r="25" spans="1:155" x14ac:dyDescent="0.3">
      <c r="A25" s="17" t="s">
        <v>192</v>
      </c>
      <c r="B25" s="15">
        <v>216057.51321</v>
      </c>
      <c r="C25" s="15">
        <v>1671.5514499999999</v>
      </c>
      <c r="D25" s="15">
        <v>3887.6525029999998</v>
      </c>
      <c r="E25" s="15">
        <v>35104.473164000003</v>
      </c>
      <c r="F25" s="15">
        <v>31803.657133000001</v>
      </c>
      <c r="G25" s="15">
        <v>2280.928551</v>
      </c>
      <c r="H25" s="15">
        <v>42313.514088000004</v>
      </c>
      <c r="I25" s="17">
        <v>1469.0719690000001</v>
      </c>
      <c r="J25" s="17">
        <v>740.26538300000004</v>
      </c>
      <c r="K25" s="17">
        <v>648.59171000000003</v>
      </c>
      <c r="L25" s="17">
        <v>591.29607799999997</v>
      </c>
      <c r="M25" s="17">
        <v>3852.5894170000001</v>
      </c>
      <c r="N25" s="17">
        <v>456.07678900000002</v>
      </c>
      <c r="O25" s="17">
        <v>240.643291</v>
      </c>
      <c r="P25" s="17">
        <v>22.078355999999999</v>
      </c>
      <c r="Q25" s="17">
        <v>9.0419839999999994</v>
      </c>
      <c r="R25" s="17">
        <v>10.999196</v>
      </c>
      <c r="S25" s="17">
        <v>10.071699000000001</v>
      </c>
      <c r="T25" s="17">
        <v>42.691383000000002</v>
      </c>
      <c r="U25" s="17">
        <v>2259.7581060000002</v>
      </c>
      <c r="V25" s="17">
        <v>456.07678900000002</v>
      </c>
      <c r="W25" s="17">
        <v>73.338874000000004</v>
      </c>
      <c r="X25" s="17">
        <v>66.4636</v>
      </c>
      <c r="Y25" s="17">
        <v>0.61105500000000001</v>
      </c>
      <c r="Z25" s="17">
        <v>27.502184</v>
      </c>
      <c r="AA25" s="17">
        <v>146.87412900000001</v>
      </c>
      <c r="AB25" s="17">
        <v>91.673817999999997</v>
      </c>
      <c r="AC25" s="17">
        <v>1.6938</v>
      </c>
      <c r="AD25" s="17"/>
      <c r="AE25" s="17"/>
      <c r="AF25" s="17">
        <v>0.18348200000000001</v>
      </c>
      <c r="AG25" s="15"/>
      <c r="AH25" s="17" t="s">
        <v>192</v>
      </c>
      <c r="AI25" s="17">
        <v>3955.7739525123802</v>
      </c>
      <c r="AJ25" s="17">
        <v>593.41051170841797</v>
      </c>
      <c r="AK25" s="17">
        <v>73.318704726507605</v>
      </c>
      <c r="AL25" s="17">
        <v>740.06211099697805</v>
      </c>
      <c r="AM25" s="17">
        <v>66.445364687351699</v>
      </c>
      <c r="AN25" s="17">
        <v>0</v>
      </c>
      <c r="AO25" s="17">
        <v>1468.6685317566601</v>
      </c>
      <c r="AP25" s="17">
        <v>1468.6685317566601</v>
      </c>
      <c r="AQ25" s="17">
        <v>212.36175937312601</v>
      </c>
      <c r="AR25" s="17">
        <v>1257.9877740264401</v>
      </c>
      <c r="AS25" s="17">
        <v>648.41367290653204</v>
      </c>
      <c r="AT25" s="17">
        <v>1.6933360856941599</v>
      </c>
      <c r="AU25" s="17">
        <v>591.13379454351002</v>
      </c>
      <c r="AV25" s="17">
        <v>0.610886761759321</v>
      </c>
      <c r="AW25" s="17">
        <v>4240.1090039785604</v>
      </c>
      <c r="AX25" s="17">
        <v>215991.596322553</v>
      </c>
      <c r="AY25" s="17">
        <v>965.42757720505301</v>
      </c>
      <c r="AZ25" s="17">
        <v>0</v>
      </c>
      <c r="BA25" s="17">
        <v>635.15441970660902</v>
      </c>
      <c r="BB25" s="17">
        <v>0</v>
      </c>
      <c r="BC25" s="17">
        <v>111.501313893814</v>
      </c>
      <c r="BD25" s="17">
        <v>421.426005307021</v>
      </c>
      <c r="BE25" s="17">
        <v>3851.5322524184699</v>
      </c>
      <c r="BF25" s="17">
        <v>3851.5322524184699</v>
      </c>
      <c r="BG25" s="17">
        <v>446.14399766897799</v>
      </c>
      <c r="BH25" s="17">
        <v>0</v>
      </c>
      <c r="BI25" s="17">
        <v>27.4946360795239</v>
      </c>
      <c r="BJ25" s="17">
        <v>40362643.5635278</v>
      </c>
      <c r="BK25" s="17">
        <v>0</v>
      </c>
      <c r="BL25" s="17">
        <v>4317.2314782705498</v>
      </c>
      <c r="BM25" s="17">
        <v>302.053698696038</v>
      </c>
      <c r="BN25" s="17">
        <v>516.42765648924899</v>
      </c>
      <c r="BO25" s="17">
        <v>4481.11998082012</v>
      </c>
      <c r="BP25" s="17">
        <v>227.07058004108799</v>
      </c>
      <c r="BQ25" s="17">
        <v>4.7692813692907197E-2</v>
      </c>
      <c r="BR25" s="17">
        <v>0.13574112502962399</v>
      </c>
      <c r="BS25" s="17">
        <v>2259.1451398253598</v>
      </c>
      <c r="BT25" s="17">
        <v>146.83379440370601</v>
      </c>
      <c r="BU25" s="17">
        <v>0</v>
      </c>
      <c r="BV25" s="17">
        <v>517.92824746304404</v>
      </c>
      <c r="BW25" s="17">
        <v>1671.11666871939</v>
      </c>
      <c r="BX25" s="17">
        <v>0</v>
      </c>
      <c r="BY25" s="17">
        <v>43699.934081934698</v>
      </c>
      <c r="BZ25" s="17">
        <v>3498.0290824741001</v>
      </c>
      <c r="CA25" s="17">
        <v>388.66976858028897</v>
      </c>
      <c r="CB25" s="17">
        <v>3886.6988510543802</v>
      </c>
      <c r="CC25" s="17">
        <v>2.7516994701718702</v>
      </c>
      <c r="CD25" s="17">
        <v>1905.00429294217</v>
      </c>
      <c r="CE25" s="17">
        <v>192.126633430602</v>
      </c>
      <c r="CF25" s="17">
        <v>22.0722962702053</v>
      </c>
      <c r="CG25" s="17">
        <v>9.0394930894082197</v>
      </c>
      <c r="CH25" s="17">
        <v>10.9961800709579</v>
      </c>
      <c r="CI25" s="17">
        <v>10.0689294309178</v>
      </c>
      <c r="CJ25" s="17">
        <v>42.679667469375701</v>
      </c>
      <c r="CK25" s="17">
        <v>0.91368209238247999</v>
      </c>
      <c r="CL25" s="17">
        <v>4580.4552817189697</v>
      </c>
      <c r="CM25" s="17">
        <v>0.36535342575218899</v>
      </c>
      <c r="CN25" s="17">
        <v>111.361932422824</v>
      </c>
      <c r="CO25" s="17">
        <v>1187.3175545840099</v>
      </c>
      <c r="CP25" s="17">
        <v>0.28471162303168501</v>
      </c>
      <c r="CQ25" s="17">
        <v>0</v>
      </c>
      <c r="CR25" s="17">
        <v>27.0014462648302</v>
      </c>
      <c r="CS25" s="17">
        <v>35093.8871945383</v>
      </c>
      <c r="CT25" s="17">
        <v>31794.055196147699</v>
      </c>
      <c r="CU25" s="17">
        <v>3299.8319983906199</v>
      </c>
      <c r="CV25" s="17">
        <v>0.342104505129604</v>
      </c>
      <c r="CW25" s="17">
        <v>5.7392313339947099E-2</v>
      </c>
      <c r="CX25" s="17">
        <v>124.936772033157</v>
      </c>
      <c r="CY25" s="17">
        <v>16.747328919569799</v>
      </c>
      <c r="CZ25" s="17">
        <v>12386.3957604446</v>
      </c>
      <c r="DA25" s="17">
        <v>84.232698916979402</v>
      </c>
      <c r="DB25" s="17">
        <v>37.693585122439103</v>
      </c>
      <c r="DC25" s="17">
        <v>17694.852082838599</v>
      </c>
      <c r="DD25" s="17">
        <v>0</v>
      </c>
      <c r="DE25" s="17">
        <v>0.66185752065344905</v>
      </c>
      <c r="DF25" s="17">
        <v>120.841174364986</v>
      </c>
      <c r="DG25" s="17">
        <v>4.9758755266015198E-2</v>
      </c>
      <c r="DH25" s="17">
        <v>2280.3479550073298</v>
      </c>
      <c r="DI25" s="17">
        <v>128.73950405081001</v>
      </c>
      <c r="DJ25" s="17">
        <v>91.648754147400595</v>
      </c>
      <c r="DK25" s="17">
        <v>0</v>
      </c>
      <c r="DL25" s="17">
        <v>74.087189429703798</v>
      </c>
      <c r="DM25" s="17">
        <v>698.11365681187897</v>
      </c>
      <c r="DN25" s="17">
        <v>455.951502132553</v>
      </c>
      <c r="DO25" s="17">
        <v>651.57225180315095</v>
      </c>
      <c r="DP25" s="17">
        <v>42300.473378197399</v>
      </c>
      <c r="DQ25" s="17">
        <v>240.57721303533501</v>
      </c>
      <c r="DR25" s="17">
        <v>304.30733677965202</v>
      </c>
      <c r="DS25" s="17"/>
      <c r="DT25" s="26">
        <f t="shared" si="0"/>
        <v>1.0330838071532933</v>
      </c>
      <c r="DU25" s="40">
        <f t="shared" si="1"/>
        <v>-3.050895405934638E-4</v>
      </c>
      <c r="DV25" s="40">
        <f t="shared" si="2"/>
        <v>-2.6010643023280453E-4</v>
      </c>
      <c r="DW25" s="40">
        <f t="shared" si="3"/>
        <v>-2.4530277458793755E-4</v>
      </c>
      <c r="DX25" s="40">
        <f t="shared" si="4"/>
        <v>-3.0155614107204253E-4</v>
      </c>
      <c r="DY25" s="40">
        <f t="shared" si="5"/>
        <v>-3.0191297850265221E-4</v>
      </c>
      <c r="DZ25" s="40">
        <f t="shared" si="6"/>
        <v>-2.5454369993993244E-4</v>
      </c>
      <c r="EA25" s="40">
        <f t="shared" si="7"/>
        <v>-3.0819254991404051E-4</v>
      </c>
      <c r="EB25" s="40">
        <f t="shared" si="8"/>
        <v>-2.7462047595574411E-4</v>
      </c>
      <c r="EC25" s="40">
        <f t="shared" si="9"/>
        <v>-2.7459341972498183E-4</v>
      </c>
      <c r="ED25" s="40">
        <f t="shared" si="10"/>
        <v>-2.7449794797406867E-4</v>
      </c>
      <c r="EE25" s="40">
        <f t="shared" si="11"/>
        <v>-2.744538016197444E-4</v>
      </c>
      <c r="EF25" s="40">
        <f t="shared" si="12"/>
        <v>-2.7440364573121269E-4</v>
      </c>
      <c r="EG25" s="40">
        <f t="shared" si="13"/>
        <v>-2.7470564270925098E-4</v>
      </c>
      <c r="EH25" s="40">
        <f t="shared" si="14"/>
        <v>-2.7458885053645017E-4</v>
      </c>
      <c r="EI25" s="40">
        <f t="shared" si="15"/>
        <v>-2.7446471986862698E-4</v>
      </c>
      <c r="EJ25" s="40">
        <f t="shared" si="16"/>
        <v>-2.7548274712492726E-4</v>
      </c>
      <c r="EK25" s="40">
        <f t="shared" si="17"/>
        <v>-2.7419540865529496E-4</v>
      </c>
      <c r="EL25" s="40">
        <f t="shared" si="18"/>
        <v>-2.7498529118083432E-4</v>
      </c>
      <c r="EM25" s="40">
        <f t="shared" si="19"/>
        <v>-2.7442377831377913E-4</v>
      </c>
      <c r="EN25" s="40">
        <f t="shared" si="20"/>
        <v>-2.7125300403299242E-4</v>
      </c>
      <c r="EO25" s="40">
        <f t="shared" si="21"/>
        <v>0.13561632592322961</v>
      </c>
      <c r="EP25" s="40">
        <f t="shared" si="22"/>
        <v>-2.7501476900776385E-4</v>
      </c>
      <c r="EQ25" s="40">
        <f t="shared" si="23"/>
        <v>-2.7436540675348321E-4</v>
      </c>
      <c r="ER25" s="40">
        <f t="shared" si="24"/>
        <v>-2.7532421906214578E-4</v>
      </c>
      <c r="ES25" s="40">
        <f t="shared" si="25"/>
        <v>-2.7444803933024137E-4</v>
      </c>
      <c r="ET25" s="40">
        <f t="shared" si="26"/>
        <v>-2.7462015651512231E-4</v>
      </c>
      <c r="EU25" s="40">
        <f t="shared" si="27"/>
        <v>-2.734025171658284E-4</v>
      </c>
      <c r="EV25" s="40">
        <f t="shared" si="28"/>
        <v>-2.7388965984179343E-4</v>
      </c>
      <c r="EW25" s="40">
        <f t="shared" si="29"/>
        <v>0</v>
      </c>
      <c r="EX25" s="40">
        <f t="shared" si="30"/>
        <v>0</v>
      </c>
      <c r="EY25" s="40">
        <f t="shared" si="31"/>
        <v>-2.6194001301933615E-4</v>
      </c>
    </row>
    <row r="26" spans="1:155" x14ac:dyDescent="0.3">
      <c r="A26" s="17" t="s">
        <v>193</v>
      </c>
      <c r="B26" s="15">
        <v>434019.65934999997</v>
      </c>
      <c r="C26" s="15">
        <v>3638.0141183000001</v>
      </c>
      <c r="D26" s="15">
        <v>6492.4367718000003</v>
      </c>
      <c r="E26" s="15">
        <v>64037.744414000001</v>
      </c>
      <c r="F26" s="15">
        <v>61977.839705999999</v>
      </c>
      <c r="G26" s="15">
        <v>4158.3402544999999</v>
      </c>
      <c r="H26" s="15">
        <v>76745.426468999998</v>
      </c>
      <c r="I26" s="17">
        <v>3491.7308864000001</v>
      </c>
      <c r="J26" s="17">
        <v>1012.929781</v>
      </c>
      <c r="K26" s="17">
        <v>913.42716101999997</v>
      </c>
      <c r="L26" s="17">
        <v>545.66144616999998</v>
      </c>
      <c r="M26" s="17">
        <v>5111.3199280999997</v>
      </c>
      <c r="N26" s="17">
        <v>692.30506093999998</v>
      </c>
      <c r="O26" s="17">
        <v>579.76394426000002</v>
      </c>
      <c r="P26" s="17">
        <v>38.117780000000003</v>
      </c>
      <c r="Q26" s="17">
        <v>15.610061</v>
      </c>
      <c r="R26" s="17">
        <v>18.990051999999999</v>
      </c>
      <c r="S26" s="17">
        <v>17.388518000000001</v>
      </c>
      <c r="T26" s="17">
        <v>73.704691999999994</v>
      </c>
      <c r="U26" s="17">
        <v>4558.1837420000002</v>
      </c>
      <c r="V26" s="17">
        <v>961.49206000000004</v>
      </c>
      <c r="W26" s="17">
        <v>637.03779699999996</v>
      </c>
      <c r="X26" s="17">
        <v>138.48621299999999</v>
      </c>
      <c r="Y26" s="17">
        <v>1.054368</v>
      </c>
      <c r="Z26" s="17">
        <v>95.096413584000004</v>
      </c>
      <c r="AA26" s="17">
        <v>253.57088200000001</v>
      </c>
      <c r="AB26" s="17">
        <v>205.75148300000001</v>
      </c>
      <c r="AC26" s="17">
        <v>2.9238330000000001</v>
      </c>
      <c r="AD26" s="17"/>
      <c r="AE26" s="17">
        <v>1.0554348</v>
      </c>
      <c r="AF26" s="17">
        <v>2.3603559999999999</v>
      </c>
      <c r="AG26" s="15"/>
      <c r="AH26" s="17" t="s">
        <v>193</v>
      </c>
      <c r="AI26" s="17">
        <v>7235.1734159369298</v>
      </c>
      <c r="AJ26" s="17">
        <v>1087.6379702756799</v>
      </c>
      <c r="AK26" s="17">
        <v>637.09942881767199</v>
      </c>
      <c r="AL26" s="17">
        <v>1013.0279317752</v>
      </c>
      <c r="AM26" s="17">
        <v>138.499626164744</v>
      </c>
      <c r="AN26" s="17">
        <v>0</v>
      </c>
      <c r="AO26" s="17">
        <v>3492.0506031206201</v>
      </c>
      <c r="AP26" s="17">
        <v>3492.0506031206201</v>
      </c>
      <c r="AQ26" s="17">
        <v>392.39532721623999</v>
      </c>
      <c r="AR26" s="17">
        <v>2284.96820429113</v>
      </c>
      <c r="AS26" s="17">
        <v>913.51314167471196</v>
      </c>
      <c r="AT26" s="17">
        <v>2.92411248387269</v>
      </c>
      <c r="AU26" s="17">
        <v>545.713679516713</v>
      </c>
      <c r="AV26" s="17">
        <v>1.05446980634523</v>
      </c>
      <c r="AW26" s="17">
        <v>7774.7418311107303</v>
      </c>
      <c r="AX26" s="17">
        <v>434064.92863281397</v>
      </c>
      <c r="AY26" s="17">
        <v>1783.0898028960501</v>
      </c>
      <c r="AZ26" s="17">
        <v>16.764710521704401</v>
      </c>
      <c r="BA26" s="17">
        <v>1157.50335007628</v>
      </c>
      <c r="BB26" s="17">
        <v>1.0554186480839001</v>
      </c>
      <c r="BC26" s="17">
        <v>208.31668799662901</v>
      </c>
      <c r="BD26" s="17">
        <v>771.45413933279599</v>
      </c>
      <c r="BE26" s="17">
        <v>5111.79983606114</v>
      </c>
      <c r="BF26" s="17">
        <v>5111.79983606114</v>
      </c>
      <c r="BG26" s="17">
        <v>804.65155370089099</v>
      </c>
      <c r="BH26" s="17">
        <v>16.917792326108501</v>
      </c>
      <c r="BI26" s="17">
        <v>95.105586888122303</v>
      </c>
      <c r="BJ26" s="17">
        <v>69728893.044340402</v>
      </c>
      <c r="BK26" s="17">
        <v>0</v>
      </c>
      <c r="BL26" s="17">
        <v>7821.6771285811401</v>
      </c>
      <c r="BM26" s="17">
        <v>547.68026514016003</v>
      </c>
      <c r="BN26" s="17">
        <v>940.73073317276896</v>
      </c>
      <c r="BO26" s="17">
        <v>8122.8908398931799</v>
      </c>
      <c r="BP26" s="17">
        <v>414.45424949531099</v>
      </c>
      <c r="BQ26" s="17">
        <v>0.61375089621190804</v>
      </c>
      <c r="BR26" s="17">
        <v>1.7468291800459601</v>
      </c>
      <c r="BS26" s="17">
        <v>4558.6395520871301</v>
      </c>
      <c r="BT26" s="17">
        <v>253.59538415245299</v>
      </c>
      <c r="BU26" s="17">
        <v>0</v>
      </c>
      <c r="BV26" s="17">
        <v>1073.36418317893</v>
      </c>
      <c r="BW26" s="17">
        <v>3638.36611379035</v>
      </c>
      <c r="BX26" s="17">
        <v>0</v>
      </c>
      <c r="BY26" s="17">
        <v>79317.636874838106</v>
      </c>
      <c r="BZ26" s="17">
        <v>5843.7253316690303</v>
      </c>
      <c r="CA26" s="17">
        <v>649.30293106143199</v>
      </c>
      <c r="CB26" s="17">
        <v>6493.0282627304596</v>
      </c>
      <c r="CC26" s="17">
        <v>4.9628843299922796</v>
      </c>
      <c r="CD26" s="17">
        <v>3468.7942752919698</v>
      </c>
      <c r="CE26" s="17">
        <v>347.49812023531098</v>
      </c>
      <c r="CF26" s="17">
        <v>38.121487041015797</v>
      </c>
      <c r="CG26" s="17">
        <v>15.6115709136729</v>
      </c>
      <c r="CH26" s="17">
        <v>18.991877181205499</v>
      </c>
      <c r="CI26" s="17">
        <v>17.3901970528877</v>
      </c>
      <c r="CJ26" s="17">
        <v>73.711826552608301</v>
      </c>
      <c r="CK26" s="17">
        <v>2.0278125702585399</v>
      </c>
      <c r="CL26" s="17">
        <v>8886.1593331702898</v>
      </c>
      <c r="CM26" s="17">
        <v>7.3300994651366498</v>
      </c>
      <c r="CN26" s="17">
        <v>215.801323759431</v>
      </c>
      <c r="CO26" s="17">
        <v>2212.0859204947101</v>
      </c>
      <c r="CP26" s="17">
        <v>0.976553828557571</v>
      </c>
      <c r="CQ26" s="17">
        <v>0</v>
      </c>
      <c r="CR26" s="17">
        <v>60.313364849396699</v>
      </c>
      <c r="CS26" s="17">
        <v>64044.501966756201</v>
      </c>
      <c r="CT26" s="17">
        <v>61984.275549399303</v>
      </c>
      <c r="CU26" s="17">
        <v>2060.2264173569802</v>
      </c>
      <c r="CV26" s="17">
        <v>1.46289393595573</v>
      </c>
      <c r="CW26" s="17">
        <v>0.17656011026527099</v>
      </c>
      <c r="CX26" s="17">
        <v>551.06660768806705</v>
      </c>
      <c r="CY26" s="17">
        <v>30.3841394260266</v>
      </c>
      <c r="CZ26" s="17">
        <v>24059.8914472461</v>
      </c>
      <c r="DA26" s="17">
        <v>157.949578933624</v>
      </c>
      <c r="DB26" s="17">
        <v>72.685155419567096</v>
      </c>
      <c r="DC26" s="17">
        <v>34371.275515214598</v>
      </c>
      <c r="DD26" s="17">
        <v>6.1716937996637897</v>
      </c>
      <c r="DE26" s="17">
        <v>8.6034047223664398</v>
      </c>
      <c r="DF26" s="17">
        <v>232.109244429857</v>
      </c>
      <c r="DG26" s="17">
        <v>0.13592730527069999</v>
      </c>
      <c r="DH26" s="17">
        <v>4158.7205595916803</v>
      </c>
      <c r="DI26" s="17">
        <v>432.90346280571703</v>
      </c>
      <c r="DJ26" s="17">
        <v>205.77148240524099</v>
      </c>
      <c r="DK26" s="17">
        <v>0</v>
      </c>
      <c r="DL26" s="17">
        <v>137.051368556348</v>
      </c>
      <c r="DM26" s="17">
        <v>1278.99516194483</v>
      </c>
      <c r="DN26" s="17">
        <v>692.37076610929398</v>
      </c>
      <c r="DO26" s="17">
        <v>1183.2719644906599</v>
      </c>
      <c r="DP26" s="17">
        <v>76753.476832619504</v>
      </c>
      <c r="DQ26" s="17">
        <v>579.82003501964596</v>
      </c>
      <c r="DR26" s="17">
        <v>563.77380614978597</v>
      </c>
      <c r="DS26" s="17"/>
      <c r="DT26" s="26">
        <f t="shared" si="0"/>
        <v>1.0334077379688011</v>
      </c>
      <c r="DU26" s="40">
        <f t="shared" si="1"/>
        <v>1.043023785645918E-4</v>
      </c>
      <c r="DV26" s="40">
        <f t="shared" si="2"/>
        <v>9.6754844512381117E-5</v>
      </c>
      <c r="DW26" s="40">
        <f t="shared" si="3"/>
        <v>9.1104611604137358E-5</v>
      </c>
      <c r="DX26" s="40">
        <f t="shared" si="4"/>
        <v>1.0552452804260495E-4</v>
      </c>
      <c r="DY26" s="40">
        <f t="shared" si="5"/>
        <v>1.0384104108554146E-4</v>
      </c>
      <c r="DZ26" s="40">
        <f t="shared" si="6"/>
        <v>9.1455982051692893E-5</v>
      </c>
      <c r="EA26" s="40">
        <f t="shared" si="7"/>
        <v>1.0489698200788616E-4</v>
      </c>
      <c r="EB26" s="40">
        <f t="shared" si="8"/>
        <v>9.1563963839589755E-5</v>
      </c>
      <c r="EC26" s="40">
        <f t="shared" si="9"/>
        <v>9.6897906489726399E-5</v>
      </c>
      <c r="ED26" s="40">
        <f t="shared" si="10"/>
        <v>9.4129732923615346E-5</v>
      </c>
      <c r="EE26" s="40">
        <f t="shared" si="11"/>
        <v>9.5724825493261265E-5</v>
      </c>
      <c r="EF26" s="40">
        <f t="shared" si="12"/>
        <v>9.3891199903556747E-5</v>
      </c>
      <c r="EG26" s="40">
        <f t="shared" si="13"/>
        <v>9.4907827489795426E-5</v>
      </c>
      <c r="EH26" s="40">
        <f t="shared" si="14"/>
        <v>9.6747581841318765E-5</v>
      </c>
      <c r="EI26" s="40">
        <f t="shared" si="15"/>
        <v>9.7252280059168629E-5</v>
      </c>
      <c r="EJ26" s="40">
        <f t="shared" si="16"/>
        <v>9.6726955320645014E-5</v>
      </c>
      <c r="EK26" s="40">
        <f t="shared" si="17"/>
        <v>9.6112491187521243E-5</v>
      </c>
      <c r="EL26" s="40">
        <f t="shared" si="18"/>
        <v>9.6561011565153104E-5</v>
      </c>
      <c r="EM26" s="40">
        <f t="shared" si="19"/>
        <v>9.6799164540385324E-5</v>
      </c>
      <c r="EN26" s="40">
        <f t="shared" si="20"/>
        <v>9.9998181935943498E-5</v>
      </c>
      <c r="EO26" s="40">
        <f t="shared" si="21"/>
        <v>0.11635262300442709</v>
      </c>
      <c r="EP26" s="40">
        <f t="shared" si="22"/>
        <v>9.67475053478451E-5</v>
      </c>
      <c r="EQ26" s="40">
        <f t="shared" si="23"/>
        <v>9.685559633296171E-5</v>
      </c>
      <c r="ER26" s="40">
        <f t="shared" si="24"/>
        <v>9.6556747957116329E-5</v>
      </c>
      <c r="ES26" s="40">
        <f t="shared" si="25"/>
        <v>9.6463197470602114E-5</v>
      </c>
      <c r="ET26" s="40">
        <f t="shared" si="26"/>
        <v>9.6628415138698046E-5</v>
      </c>
      <c r="EU26" s="40">
        <f t="shared" si="27"/>
        <v>9.7201754997705894E-5</v>
      </c>
      <c r="EV26" s="40">
        <f t="shared" si="28"/>
        <v>9.558817917775539E-5</v>
      </c>
      <c r="EW26" s="40">
        <f t="shared" si="29"/>
        <v>0</v>
      </c>
      <c r="EX26" s="40">
        <f t="shared" si="30"/>
        <v>-1.5303565980520953E-5</v>
      </c>
      <c r="EY26" s="40">
        <f t="shared" si="31"/>
        <v>9.4933246454451892E-5</v>
      </c>
    </row>
    <row r="27" spans="1:155" x14ac:dyDescent="0.3">
      <c r="A27" s="17" t="s">
        <v>194</v>
      </c>
      <c r="B27" s="15">
        <v>80978.963361000002</v>
      </c>
      <c r="C27" s="15">
        <v>836.55089799999996</v>
      </c>
      <c r="D27" s="15">
        <v>691.56127300000003</v>
      </c>
      <c r="E27" s="15">
        <v>14127.494788</v>
      </c>
      <c r="F27" s="15">
        <v>10862.137626</v>
      </c>
      <c r="G27" s="15">
        <v>754.48684300000002</v>
      </c>
      <c r="H27" s="15">
        <v>18744.526169000001</v>
      </c>
      <c r="I27" s="17">
        <v>680.29498000000001</v>
      </c>
      <c r="J27" s="17">
        <v>207.91857400000001</v>
      </c>
      <c r="K27" s="17">
        <v>182.38466199999999</v>
      </c>
      <c r="L27" s="17">
        <v>110.03875499999999</v>
      </c>
      <c r="M27" s="17">
        <v>1358.766218</v>
      </c>
      <c r="N27" s="17">
        <v>139.22035199999999</v>
      </c>
      <c r="O27" s="17">
        <v>117.942098</v>
      </c>
      <c r="P27" s="17">
        <v>5.8566760000000002</v>
      </c>
      <c r="Q27" s="17">
        <v>2.3985259999999999</v>
      </c>
      <c r="R27" s="17">
        <v>2.917567</v>
      </c>
      <c r="S27" s="17">
        <v>2.671678</v>
      </c>
      <c r="T27" s="17">
        <v>11.324507000000001</v>
      </c>
      <c r="U27" s="17">
        <v>1528.991906</v>
      </c>
      <c r="V27" s="17">
        <v>197.583482</v>
      </c>
      <c r="W27" s="17">
        <v>130.709092</v>
      </c>
      <c r="X27" s="17">
        <v>28.573667</v>
      </c>
      <c r="Y27" s="17">
        <v>0.16216900000000001</v>
      </c>
      <c r="Z27" s="17">
        <v>19.454349000000001</v>
      </c>
      <c r="AA27" s="17">
        <v>38.960737000000002</v>
      </c>
      <c r="AB27" s="17">
        <v>41.948450999999999</v>
      </c>
      <c r="AC27" s="17">
        <v>0.44934499999999999</v>
      </c>
      <c r="AD27" s="17"/>
      <c r="AE27" s="17"/>
      <c r="AF27" s="17">
        <v>5.9133999999999999E-2</v>
      </c>
      <c r="AG27" s="15"/>
      <c r="AH27" s="17" t="s">
        <v>194</v>
      </c>
      <c r="AI27" s="17">
        <v>1743.37217767674</v>
      </c>
      <c r="AJ27" s="17">
        <v>261.52540065746001</v>
      </c>
      <c r="AK27" s="17">
        <v>130.86252977498501</v>
      </c>
      <c r="AL27" s="17">
        <v>208.162615495897</v>
      </c>
      <c r="AM27" s="17">
        <v>28.607205686285798</v>
      </c>
      <c r="AN27" s="17">
        <v>0</v>
      </c>
      <c r="AO27" s="17">
        <v>681.09359364995703</v>
      </c>
      <c r="AP27" s="17">
        <v>681.09359364995703</v>
      </c>
      <c r="AQ27" s="17">
        <v>93.591172041574694</v>
      </c>
      <c r="AR27" s="17">
        <v>554.41484023127703</v>
      </c>
      <c r="AS27" s="17">
        <v>182.59871849650699</v>
      </c>
      <c r="AT27" s="17">
        <v>0.44987307374256502</v>
      </c>
      <c r="AU27" s="17">
        <v>110.167943408513</v>
      </c>
      <c r="AV27" s="17">
        <v>0.162359272058028</v>
      </c>
      <c r="AW27" s="17">
        <v>1868.6832585187899</v>
      </c>
      <c r="AX27" s="17">
        <v>81079.607660620401</v>
      </c>
      <c r="AY27" s="17">
        <v>425.47923751910901</v>
      </c>
      <c r="AZ27" s="17">
        <v>0</v>
      </c>
      <c r="BA27" s="17">
        <v>279.92255476826801</v>
      </c>
      <c r="BB27" s="17">
        <v>0</v>
      </c>
      <c r="BC27" s="17">
        <v>49.140388632421697</v>
      </c>
      <c r="BD27" s="17">
        <v>185.72910644216699</v>
      </c>
      <c r="BE27" s="17">
        <v>1360.3611879227301</v>
      </c>
      <c r="BF27" s="17">
        <v>1360.3611879227301</v>
      </c>
      <c r="BG27" s="17">
        <v>196.622716651427</v>
      </c>
      <c r="BH27" s="17">
        <v>0</v>
      </c>
      <c r="BI27" s="17">
        <v>19.477161604585799</v>
      </c>
      <c r="BJ27" s="17">
        <v>10721534.838823199</v>
      </c>
      <c r="BK27" s="17">
        <v>0</v>
      </c>
      <c r="BL27" s="17">
        <v>1902.67223439688</v>
      </c>
      <c r="BM27" s="17">
        <v>133.11986906325001</v>
      </c>
      <c r="BN27" s="17">
        <v>227.597960453681</v>
      </c>
      <c r="BO27" s="17">
        <v>1974.9006064942701</v>
      </c>
      <c r="BP27" s="17">
        <v>100.073616267617</v>
      </c>
      <c r="BQ27" s="17">
        <v>1.53901119727508E-2</v>
      </c>
      <c r="BR27" s="17">
        <v>4.38025602054707E-2</v>
      </c>
      <c r="BS27" s="17">
        <v>1530.7913867663699</v>
      </c>
      <c r="BT27" s="17">
        <v>39.006477835034602</v>
      </c>
      <c r="BU27" s="17">
        <v>0</v>
      </c>
      <c r="BV27" s="17">
        <v>225.129538087806</v>
      </c>
      <c r="BW27" s="17">
        <v>837.42968880349599</v>
      </c>
      <c r="BX27" s="17">
        <v>0</v>
      </c>
      <c r="BY27" s="17">
        <v>19384.862526706202</v>
      </c>
      <c r="BZ27" s="17">
        <v>623.07525109431901</v>
      </c>
      <c r="CA27" s="17">
        <v>69.230590734039893</v>
      </c>
      <c r="CB27" s="17">
        <v>692.30584182835901</v>
      </c>
      <c r="CC27" s="17">
        <v>1.21271873007557</v>
      </c>
      <c r="CD27" s="17">
        <v>839.56552439452798</v>
      </c>
      <c r="CE27" s="17">
        <v>84.673256082319099</v>
      </c>
      <c r="CF27" s="17">
        <v>5.8635460734304399</v>
      </c>
      <c r="CG27" s="17">
        <v>2.4013392160782998</v>
      </c>
      <c r="CH27" s="17">
        <v>2.9209872972458699</v>
      </c>
      <c r="CI27" s="17">
        <v>2.67481248017328</v>
      </c>
      <c r="CJ27" s="17">
        <v>11.3378142061123</v>
      </c>
      <c r="CK27" s="17">
        <v>0.111484840794325</v>
      </c>
      <c r="CL27" s="17">
        <v>2018.67913369448</v>
      </c>
      <c r="CM27" s="17">
        <v>0.47796201748265199</v>
      </c>
      <c r="CN27" s="17">
        <v>73.422162223691899</v>
      </c>
      <c r="CO27" s="17">
        <v>1211.29834965855</v>
      </c>
      <c r="CP27" s="17">
        <v>0.25603106665123398</v>
      </c>
      <c r="CQ27" s="17">
        <v>0</v>
      </c>
      <c r="CR27" s="17">
        <v>114.605619397917</v>
      </c>
      <c r="CS27" s="17">
        <v>14160.0021622189</v>
      </c>
      <c r="CT27" s="17">
        <v>10889.7230050128</v>
      </c>
      <c r="CU27" s="17">
        <v>3270.2791572060801</v>
      </c>
      <c r="CV27" s="17">
        <v>0.223429649917051</v>
      </c>
      <c r="CW27" s="17">
        <v>3.64942864167727E-2</v>
      </c>
      <c r="CX27" s="17">
        <v>1.3063222005544599</v>
      </c>
      <c r="CY27" s="17">
        <v>16.460014702954702</v>
      </c>
      <c r="CZ27" s="17">
        <v>3830.3886756945899</v>
      </c>
      <c r="DA27" s="17">
        <v>23.752247522170201</v>
      </c>
      <c r="DB27" s="17">
        <v>31.023830072035999</v>
      </c>
      <c r="DC27" s="17">
        <v>5471.9831484206597</v>
      </c>
      <c r="DD27" s="17">
        <v>0</v>
      </c>
      <c r="DE27" s="17">
        <v>0.65307000397934201</v>
      </c>
      <c r="DF27" s="17">
        <v>113.70238453821401</v>
      </c>
      <c r="DG27" s="17">
        <v>2.1778716267905601E-2</v>
      </c>
      <c r="DH27" s="17">
        <v>755.34641762374804</v>
      </c>
      <c r="DI27" s="17">
        <v>56.737532953163097</v>
      </c>
      <c r="DJ27" s="17">
        <v>41.997681211601801</v>
      </c>
      <c r="DK27" s="17">
        <v>0</v>
      </c>
      <c r="DL27" s="17">
        <v>32.6514076888147</v>
      </c>
      <c r="DM27" s="17">
        <v>307.66988467991899</v>
      </c>
      <c r="DN27" s="17">
        <v>139.38380322291599</v>
      </c>
      <c r="DO27" s="17">
        <v>287.15817901030101</v>
      </c>
      <c r="DP27" s="17">
        <v>18768.098629066801</v>
      </c>
      <c r="DQ27" s="17">
        <v>118.08054065442001</v>
      </c>
      <c r="DR27" s="17">
        <v>134.11304352850999</v>
      </c>
      <c r="DS27" s="17"/>
      <c r="DT27" s="26">
        <f t="shared" si="0"/>
        <v>1.032862353817994</v>
      </c>
      <c r="DU27" s="40">
        <f t="shared" si="1"/>
        <v>1.2428449987897674E-3</v>
      </c>
      <c r="DV27" s="40">
        <f t="shared" si="2"/>
        <v>1.0504929294762779E-3</v>
      </c>
      <c r="DW27" s="40">
        <f t="shared" si="3"/>
        <v>1.0766491089488448E-3</v>
      </c>
      <c r="DX27" s="40">
        <f t="shared" si="4"/>
        <v>2.3010006166494373E-3</v>
      </c>
      <c r="DY27" s="40">
        <f t="shared" si="5"/>
        <v>2.5395902687488496E-3</v>
      </c>
      <c r="DZ27" s="40">
        <f t="shared" si="6"/>
        <v>1.1392837817160147E-3</v>
      </c>
      <c r="EA27" s="40">
        <f t="shared" si="7"/>
        <v>1.257565000804581E-3</v>
      </c>
      <c r="EB27" s="40">
        <f t="shared" si="8"/>
        <v>1.1739225974547384E-3</v>
      </c>
      <c r="EC27" s="40">
        <f t="shared" si="9"/>
        <v>1.1737359063312635E-3</v>
      </c>
      <c r="ED27" s="40">
        <f t="shared" si="10"/>
        <v>1.1736540461225759E-3</v>
      </c>
      <c r="EE27" s="40">
        <f t="shared" si="11"/>
        <v>1.1740264465278818E-3</v>
      </c>
      <c r="EF27" s="40">
        <f t="shared" si="12"/>
        <v>1.1738368982103405E-3</v>
      </c>
      <c r="EG27" s="40">
        <f t="shared" si="13"/>
        <v>1.1740469016770999E-3</v>
      </c>
      <c r="EH27" s="40">
        <f t="shared" si="14"/>
        <v>1.1738188209947217E-3</v>
      </c>
      <c r="EI27" s="40">
        <f t="shared" si="15"/>
        <v>1.1730328654751705E-3</v>
      </c>
      <c r="EJ27" s="40">
        <f t="shared" si="16"/>
        <v>1.1728937181835319E-3</v>
      </c>
      <c r="EK27" s="40">
        <f t="shared" si="17"/>
        <v>1.1723114656389713E-3</v>
      </c>
      <c r="EL27" s="40">
        <f t="shared" si="18"/>
        <v>1.1732252813699841E-3</v>
      </c>
      <c r="EM27" s="40">
        <f t="shared" si="19"/>
        <v>1.1750803908991228E-3</v>
      </c>
      <c r="EN27" s="40">
        <f t="shared" si="20"/>
        <v>1.176906665959764E-3</v>
      </c>
      <c r="EO27" s="40">
        <f t="shared" si="21"/>
        <v>0.13941477196867091</v>
      </c>
      <c r="EP27" s="40">
        <f t="shared" si="22"/>
        <v>1.1738875439897326E-3</v>
      </c>
      <c r="EQ27" s="40">
        <f t="shared" si="23"/>
        <v>1.173762061614214E-3</v>
      </c>
      <c r="ER27" s="40">
        <f t="shared" si="24"/>
        <v>1.1732948839050029E-3</v>
      </c>
      <c r="ES27" s="40">
        <f t="shared" si="25"/>
        <v>1.1726223573864315E-3</v>
      </c>
      <c r="ET27" s="40">
        <f t="shared" si="26"/>
        <v>1.174023864964362E-3</v>
      </c>
      <c r="EU27" s="40">
        <f t="shared" si="27"/>
        <v>1.1735883072727146E-3</v>
      </c>
      <c r="EV27" s="40">
        <f t="shared" si="28"/>
        <v>1.1752077859217911E-3</v>
      </c>
      <c r="EW27" s="40">
        <f t="shared" si="29"/>
        <v>0</v>
      </c>
      <c r="EX27" s="40">
        <f t="shared" si="30"/>
        <v>0</v>
      </c>
      <c r="EY27" s="40">
        <f t="shared" si="31"/>
        <v>9.9219024962800967E-4</v>
      </c>
    </row>
    <row r="28" spans="1:155" x14ac:dyDescent="0.3">
      <c r="A28" s="17" t="s">
        <v>195</v>
      </c>
      <c r="B28" s="15">
        <v>71485.194893000007</v>
      </c>
      <c r="C28" s="15">
        <v>838.82831899999996</v>
      </c>
      <c r="D28" s="15">
        <v>886.21955300000002</v>
      </c>
      <c r="E28" s="15">
        <v>9947.0718230000002</v>
      </c>
      <c r="F28" s="15">
        <v>9736.4853120000007</v>
      </c>
      <c r="G28" s="15">
        <v>926.454792</v>
      </c>
      <c r="H28" s="15">
        <v>13803.872745999999</v>
      </c>
      <c r="I28" s="17">
        <v>857.79527099999996</v>
      </c>
      <c r="J28" s="17">
        <v>262.167934</v>
      </c>
      <c r="K28" s="17">
        <v>229.97189900000001</v>
      </c>
      <c r="L28" s="17">
        <v>138.74976000000001</v>
      </c>
      <c r="M28" s="17">
        <v>1713.2909749999999</v>
      </c>
      <c r="N28" s="17">
        <v>175.54518999999999</v>
      </c>
      <c r="O28" s="17">
        <v>148.715294</v>
      </c>
      <c r="P28" s="17">
        <v>7.3847909999999999</v>
      </c>
      <c r="Q28" s="17">
        <v>3.0242930000000001</v>
      </c>
      <c r="R28" s="17">
        <v>3.6790379999999998</v>
      </c>
      <c r="S28" s="17">
        <v>3.3688210000000001</v>
      </c>
      <c r="T28" s="17">
        <v>14.279229000000001</v>
      </c>
      <c r="U28" s="17">
        <v>1927.9314810000001</v>
      </c>
      <c r="V28" s="17">
        <v>249.13634099999999</v>
      </c>
      <c r="W28" s="17">
        <v>164.813211</v>
      </c>
      <c r="X28" s="17">
        <v>36.029004</v>
      </c>
      <c r="Y28" s="17">
        <v>0.204406</v>
      </c>
      <c r="Z28" s="17">
        <v>24.530415000000001</v>
      </c>
      <c r="AA28" s="17">
        <v>49.126246000000002</v>
      </c>
      <c r="AB28" s="17">
        <v>52.893562000000003</v>
      </c>
      <c r="AC28" s="17">
        <v>0.56654400000000005</v>
      </c>
      <c r="AD28" s="17"/>
      <c r="AE28" s="17"/>
      <c r="AF28" s="17">
        <v>3.4373000000000001E-2</v>
      </c>
      <c r="AG28" s="15"/>
      <c r="AH28" s="17" t="s">
        <v>195</v>
      </c>
      <c r="AI28" s="17">
        <v>1038.54846064453</v>
      </c>
      <c r="AJ28" s="17">
        <v>155.79394075478501</v>
      </c>
      <c r="AK28" s="17">
        <v>164.813109471199</v>
      </c>
      <c r="AL28" s="17">
        <v>262.16787816717999</v>
      </c>
      <c r="AM28" s="17">
        <v>36.028969672706197</v>
      </c>
      <c r="AN28" s="17">
        <v>0</v>
      </c>
      <c r="AO28" s="17">
        <v>857.79505097367496</v>
      </c>
      <c r="AP28" s="17">
        <v>857.79505097367496</v>
      </c>
      <c r="AQ28" s="17">
        <v>55.753424147208101</v>
      </c>
      <c r="AR28" s="17">
        <v>330.271768525651</v>
      </c>
      <c r="AS28" s="17">
        <v>229.971888506813</v>
      </c>
      <c r="AT28" s="17">
        <v>0.56654244715433399</v>
      </c>
      <c r="AU28" s="17">
        <v>138.74982648416801</v>
      </c>
      <c r="AV28" s="17">
        <v>0.204406134286854</v>
      </c>
      <c r="AW28" s="17">
        <v>1113.1979802138401</v>
      </c>
      <c r="AX28" s="17">
        <v>71485.173892866398</v>
      </c>
      <c r="AY28" s="17">
        <v>253.46326796262301</v>
      </c>
      <c r="AZ28" s="17">
        <v>0</v>
      </c>
      <c r="BA28" s="17">
        <v>166.75336081977099</v>
      </c>
      <c r="BB28" s="17">
        <v>0</v>
      </c>
      <c r="BC28" s="17">
        <v>29.2735622779356</v>
      </c>
      <c r="BD28" s="17">
        <v>110.64130915045899</v>
      </c>
      <c r="BE28" s="17">
        <v>1713.29054526457</v>
      </c>
      <c r="BF28" s="17">
        <v>1713.29054526457</v>
      </c>
      <c r="BG28" s="17">
        <v>117.130726907873</v>
      </c>
      <c r="BH28" s="17">
        <v>0</v>
      </c>
      <c r="BI28" s="17">
        <v>24.530433712613402</v>
      </c>
      <c r="BJ28" s="17">
        <v>13503807.877481399</v>
      </c>
      <c r="BK28" s="17">
        <v>0</v>
      </c>
      <c r="BL28" s="17">
        <v>1133.44567142654</v>
      </c>
      <c r="BM28" s="17">
        <v>79.301128874695493</v>
      </c>
      <c r="BN28" s="17">
        <v>135.58292640213901</v>
      </c>
      <c r="BO28" s="17">
        <v>1176.4733567335199</v>
      </c>
      <c r="BP28" s="17">
        <v>59.615074086784901</v>
      </c>
      <c r="BQ28" s="17">
        <v>8.9369953206898198E-3</v>
      </c>
      <c r="BR28" s="17">
        <v>2.5436036905372099E-2</v>
      </c>
      <c r="BS28" s="17">
        <v>1927.9369373372799</v>
      </c>
      <c r="BT28" s="17">
        <v>49.126238944612098</v>
      </c>
      <c r="BU28" s="17">
        <v>0</v>
      </c>
      <c r="BV28" s="17">
        <v>265.40761284453799</v>
      </c>
      <c r="BW28" s="17">
        <v>838.82805324525805</v>
      </c>
      <c r="BX28" s="17">
        <v>0</v>
      </c>
      <c r="BY28" s="17">
        <v>14171.2817804527</v>
      </c>
      <c r="BZ28" s="17">
        <v>797.59732197291601</v>
      </c>
      <c r="CA28" s="17">
        <v>88.621927401797805</v>
      </c>
      <c r="CB28" s="17">
        <v>886.21924937471294</v>
      </c>
      <c r="CC28" s="17">
        <v>0.722430978468107</v>
      </c>
      <c r="CD28" s="17">
        <v>500.13961486339599</v>
      </c>
      <c r="CE28" s="17">
        <v>50.440932717156201</v>
      </c>
      <c r="CF28" s="17">
        <v>7.3847735386696201</v>
      </c>
      <c r="CG28" s="17">
        <v>3.0242929054602898</v>
      </c>
      <c r="CH28" s="17">
        <v>3.6790340621064002</v>
      </c>
      <c r="CI28" s="17">
        <v>3.36881864238496</v>
      </c>
      <c r="CJ28" s="17">
        <v>14.2792426257488</v>
      </c>
      <c r="CK28" s="17">
        <v>0.15639261783428901</v>
      </c>
      <c r="CL28" s="17">
        <v>1202.5524772200899</v>
      </c>
      <c r="CM28" s="17">
        <v>0.550248210894139</v>
      </c>
      <c r="CN28" s="17">
        <v>87.965415039931202</v>
      </c>
      <c r="CO28" s="17">
        <v>1375.79224329106</v>
      </c>
      <c r="CP28" s="17">
        <v>0.26978238669069698</v>
      </c>
      <c r="CQ28" s="17">
        <v>0</v>
      </c>
      <c r="CR28" s="17">
        <v>135.365961348567</v>
      </c>
      <c r="CS28" s="17">
        <v>9947.9405753508199</v>
      </c>
      <c r="CT28" s="17">
        <v>9737.3541156871397</v>
      </c>
      <c r="CU28" s="17">
        <v>210.586459663684</v>
      </c>
      <c r="CV28" s="17">
        <v>0.23377377941654601</v>
      </c>
      <c r="CW28" s="17">
        <v>2.7798278355572401E-2</v>
      </c>
      <c r="CX28" s="17">
        <v>2.0157195521310398</v>
      </c>
      <c r="CY28" s="17">
        <v>25.398664632902801</v>
      </c>
      <c r="CZ28" s="17">
        <v>3264.83426511681</v>
      </c>
      <c r="DA28" s="17">
        <v>24.0039786677469</v>
      </c>
      <c r="DB28" s="17">
        <v>33.6315383369434</v>
      </c>
      <c r="DC28" s="17">
        <v>4664.0483155034499</v>
      </c>
      <c r="DD28" s="17">
        <v>0</v>
      </c>
      <c r="DE28" s="17">
        <v>0.84137978703351501</v>
      </c>
      <c r="DF28" s="17">
        <v>122.21019848211699</v>
      </c>
      <c r="DG28" s="17">
        <v>8.44065524672475E-3</v>
      </c>
      <c r="DH28" s="17">
        <v>926.454307423513</v>
      </c>
      <c r="DI28" s="17">
        <v>33.799258118106103</v>
      </c>
      <c r="DJ28" s="17">
        <v>52.893609792583597</v>
      </c>
      <c r="DK28" s="17">
        <v>0</v>
      </c>
      <c r="DL28" s="17">
        <v>19.450844276307802</v>
      </c>
      <c r="DM28" s="17">
        <v>183.282750684181</v>
      </c>
      <c r="DN28" s="17">
        <v>175.545061674057</v>
      </c>
      <c r="DO28" s="17">
        <v>171.06368941169001</v>
      </c>
      <c r="DP28" s="17">
        <v>13803.868741877301</v>
      </c>
      <c r="DQ28" s="17">
        <v>148.71520787297999</v>
      </c>
      <c r="DR28" s="17">
        <v>79.892779951969004</v>
      </c>
      <c r="DS28" s="17"/>
      <c r="DT28" s="26">
        <f t="shared" si="0"/>
        <v>1.0266166714162361</v>
      </c>
      <c r="DU28" s="40">
        <f t="shared" si="1"/>
        <v>-2.9376899147415396E-7</v>
      </c>
      <c r="DV28" s="40">
        <f t="shared" si="2"/>
        <v>-3.1681660704350856E-7</v>
      </c>
      <c r="DW28" s="40">
        <f t="shared" si="3"/>
        <v>-3.426072986614445E-7</v>
      </c>
      <c r="DX28" s="40">
        <f t="shared" si="4"/>
        <v>8.7337496529475353E-5</v>
      </c>
      <c r="DY28" s="40">
        <f t="shared" si="5"/>
        <v>8.9231756562938139E-5</v>
      </c>
      <c r="DZ28" s="40">
        <f t="shared" si="6"/>
        <v>-5.2304385619385637E-7</v>
      </c>
      <c r="EA28" s="40">
        <f t="shared" si="7"/>
        <v>-2.900724146143391E-7</v>
      </c>
      <c r="EB28" s="40">
        <f t="shared" si="8"/>
        <v>-2.5650214268442839E-7</v>
      </c>
      <c r="EC28" s="40">
        <f t="shared" si="9"/>
        <v>-2.1296586183565166E-7</v>
      </c>
      <c r="ED28" s="40">
        <f t="shared" si="10"/>
        <v>-4.5628126963122939E-8</v>
      </c>
      <c r="EE28" s="40">
        <f t="shared" si="11"/>
        <v>4.7916600361711965E-7</v>
      </c>
      <c r="EF28" s="40">
        <f t="shared" si="12"/>
        <v>-2.5082454535282103E-7</v>
      </c>
      <c r="EG28" s="40">
        <f t="shared" si="13"/>
        <v>-7.3101372356251224E-7</v>
      </c>
      <c r="EH28" s="40">
        <f t="shared" si="14"/>
        <v>-5.7914030020256323E-7</v>
      </c>
      <c r="EI28" s="40">
        <f t="shared" si="15"/>
        <v>-2.3644989248620575E-6</v>
      </c>
      <c r="EJ28" s="40">
        <f t="shared" si="16"/>
        <v>-3.1260102867845172E-8</v>
      </c>
      <c r="EK28" s="40">
        <f t="shared" si="17"/>
        <v>-1.0703595884707183E-6</v>
      </c>
      <c r="EL28" s="40">
        <f t="shared" si="18"/>
        <v>-6.9983387068734299E-7</v>
      </c>
      <c r="EM28" s="40">
        <f t="shared" si="19"/>
        <v>9.5423561030388759E-7</v>
      </c>
      <c r="EN28" s="40">
        <f t="shared" si="20"/>
        <v>2.8301510368035779E-6</v>
      </c>
      <c r="EO28" s="40">
        <f t="shared" si="21"/>
        <v>6.5310712115411562E-2</v>
      </c>
      <c r="EP28" s="40">
        <f t="shared" si="22"/>
        <v>-6.1602343878049481E-7</v>
      </c>
      <c r="EQ28" s="40">
        <f t="shared" si="23"/>
        <v>-9.5276832531718873E-7</v>
      </c>
      <c r="ER28" s="40">
        <f t="shared" si="24"/>
        <v>6.5696141012369922E-7</v>
      </c>
      <c r="ES28" s="40">
        <f t="shared" si="25"/>
        <v>7.6283313593105941E-7</v>
      </c>
      <c r="ET28" s="40">
        <f t="shared" si="26"/>
        <v>-1.4361748512457665E-7</v>
      </c>
      <c r="EU28" s="40">
        <f t="shared" si="27"/>
        <v>9.0356145032878213E-7</v>
      </c>
      <c r="EV28" s="40">
        <f t="shared" si="28"/>
        <v>-2.7409092074983759E-6</v>
      </c>
      <c r="EW28" s="40">
        <f t="shared" si="29"/>
        <v>0</v>
      </c>
      <c r="EX28" s="40">
        <f t="shared" si="30"/>
        <v>0</v>
      </c>
      <c r="EY28" s="40">
        <f t="shared" si="31"/>
        <v>9.3753998534368437E-7</v>
      </c>
    </row>
    <row r="29" spans="1:155" x14ac:dyDescent="0.3">
      <c r="A29" s="17" t="s">
        <v>196</v>
      </c>
      <c r="B29" s="15">
        <v>3608.9322160000002</v>
      </c>
      <c r="C29" s="15">
        <v>45.820073000000001</v>
      </c>
      <c r="D29" s="15">
        <v>49.987996000000003</v>
      </c>
      <c r="E29" s="15">
        <v>632.35784100000001</v>
      </c>
      <c r="F29" s="15">
        <v>501.09691299999997</v>
      </c>
      <c r="G29" s="15">
        <v>38.016080000000002</v>
      </c>
      <c r="H29" s="15">
        <v>867.45170399999995</v>
      </c>
      <c r="I29" s="17">
        <v>29.025141000000001</v>
      </c>
      <c r="J29" s="17">
        <v>8.866873</v>
      </c>
      <c r="K29" s="17">
        <v>7.7931470000000003</v>
      </c>
      <c r="L29" s="17">
        <v>4.7105220000000001</v>
      </c>
      <c r="M29" s="17">
        <v>43.503070000000001</v>
      </c>
      <c r="N29" s="17">
        <v>5.9574360000000004</v>
      </c>
      <c r="O29" s="17">
        <v>5.056889</v>
      </c>
      <c r="P29" s="17">
        <v>0.33365299999999998</v>
      </c>
      <c r="Q29" s="17">
        <v>0.13664100000000001</v>
      </c>
      <c r="R29" s="17">
        <v>0.16622600000000001</v>
      </c>
      <c r="S29" s="17">
        <v>0.15221699999999999</v>
      </c>
      <c r="T29" s="17">
        <v>0.64520999999999995</v>
      </c>
      <c r="U29" s="17">
        <v>39.900905999999999</v>
      </c>
      <c r="V29" s="17">
        <v>8.4165969999999994</v>
      </c>
      <c r="W29" s="17">
        <v>5.5764269999999998</v>
      </c>
      <c r="X29" s="17">
        <v>1.2122630000000001</v>
      </c>
      <c r="Y29" s="17">
        <v>9.2429999999999995E-3</v>
      </c>
      <c r="Z29" s="17">
        <v>0.83126900000000004</v>
      </c>
      <c r="AA29" s="17">
        <v>2.2196820000000002</v>
      </c>
      <c r="AB29" s="17">
        <v>1.8010900000000001</v>
      </c>
      <c r="AC29" s="17">
        <v>2.5595E-2</v>
      </c>
      <c r="AD29" s="17"/>
      <c r="AE29" s="17"/>
      <c r="AF29" s="17">
        <v>2.7899999999999999E-3</v>
      </c>
      <c r="AG29" s="15"/>
      <c r="AH29" s="17" t="s">
        <v>196</v>
      </c>
      <c r="AI29" s="17">
        <v>86.938016638307701</v>
      </c>
      <c r="AJ29" s="17">
        <v>13.041687801950999</v>
      </c>
      <c r="AK29" s="17">
        <v>5.5764261807514401</v>
      </c>
      <c r="AL29" s="17">
        <v>8.8668732363851106</v>
      </c>
      <c r="AM29" s="17">
        <v>1.21226249223036</v>
      </c>
      <c r="AN29" s="17">
        <v>0</v>
      </c>
      <c r="AO29" s="17">
        <v>29.025141466791801</v>
      </c>
      <c r="AP29" s="17">
        <v>29.025141466791801</v>
      </c>
      <c r="AQ29" s="17">
        <v>4.6671798101489701</v>
      </c>
      <c r="AR29" s="17">
        <v>27.647418408737799</v>
      </c>
      <c r="AS29" s="17">
        <v>7.79316132804479</v>
      </c>
      <c r="AT29" s="17">
        <v>2.5594967442226599E-2</v>
      </c>
      <c r="AU29" s="17">
        <v>4.7105245277043997</v>
      </c>
      <c r="AV29" s="17">
        <v>9.2430149368320693E-3</v>
      </c>
      <c r="AW29" s="17">
        <v>93.187007842594397</v>
      </c>
      <c r="AX29" s="17">
        <v>3608.9311149985901</v>
      </c>
      <c r="AY29" s="17">
        <v>21.217689190851299</v>
      </c>
      <c r="AZ29" s="17">
        <v>0</v>
      </c>
      <c r="BA29" s="17">
        <v>13.959114820018501</v>
      </c>
      <c r="BB29" s="17">
        <v>0</v>
      </c>
      <c r="BC29" s="17">
        <v>2.4505281721450398</v>
      </c>
      <c r="BD29" s="17">
        <v>9.2618931575147201</v>
      </c>
      <c r="BE29" s="17">
        <v>43.503052031195303</v>
      </c>
      <c r="BF29" s="17">
        <v>43.503052031195303</v>
      </c>
      <c r="BG29" s="17">
        <v>9.8051216328797306</v>
      </c>
      <c r="BH29" s="17">
        <v>0</v>
      </c>
      <c r="BI29" s="17">
        <v>0.83126809713619598</v>
      </c>
      <c r="BJ29" s="17">
        <v>610237.63590888295</v>
      </c>
      <c r="BK29" s="17">
        <v>0</v>
      </c>
      <c r="BL29" s="17">
        <v>94.881931412538705</v>
      </c>
      <c r="BM29" s="17">
        <v>6.63840138972094</v>
      </c>
      <c r="BN29" s="17">
        <v>11.3497956275581</v>
      </c>
      <c r="BO29" s="17">
        <v>98.483778400916407</v>
      </c>
      <c r="BP29" s="17">
        <v>4.99044244941439</v>
      </c>
      <c r="BQ29" s="17">
        <v>7.2539871139844605E-4</v>
      </c>
      <c r="BR29" s="17">
        <v>2.0645965707104899E-3</v>
      </c>
      <c r="BS29" s="17">
        <v>39.9010003619019</v>
      </c>
      <c r="BT29" s="17">
        <v>2.2196800679343198</v>
      </c>
      <c r="BU29" s="17">
        <v>0</v>
      </c>
      <c r="BV29" s="17">
        <v>9.7787030561957007</v>
      </c>
      <c r="BW29" s="17">
        <v>45.820074167892898</v>
      </c>
      <c r="BX29" s="17">
        <v>0</v>
      </c>
      <c r="BY29" s="17">
        <v>898.20807045971799</v>
      </c>
      <c r="BZ29" s="17">
        <v>44.989178556523697</v>
      </c>
      <c r="CA29" s="17">
        <v>4.9988076048435497</v>
      </c>
      <c r="CB29" s="17">
        <v>49.987986161367203</v>
      </c>
      <c r="CC29" s="17">
        <v>6.0475622953675298E-2</v>
      </c>
      <c r="CD29" s="17">
        <v>41.867226300886799</v>
      </c>
      <c r="CE29" s="17">
        <v>4.22247557964194</v>
      </c>
      <c r="CF29" s="17">
        <v>0.33365280217485899</v>
      </c>
      <c r="CG29" s="17">
        <v>0.13664059441018001</v>
      </c>
      <c r="CH29" s="17">
        <v>0.16622620714407699</v>
      </c>
      <c r="CI29" s="17">
        <v>0.15221662796011801</v>
      </c>
      <c r="CJ29" s="17">
        <v>0.64520848047531598</v>
      </c>
      <c r="CK29" s="17">
        <v>1.74777630802978E-3</v>
      </c>
      <c r="CL29" s="17">
        <v>100.666966792241</v>
      </c>
      <c r="CM29" s="17">
        <v>0</v>
      </c>
      <c r="CN29" s="17">
        <v>3.8219717918616301</v>
      </c>
      <c r="CO29" s="17">
        <v>45.610696274739901</v>
      </c>
      <c r="CP29" s="17">
        <v>5.9557122086454197E-3</v>
      </c>
      <c r="CQ29" s="17">
        <v>0</v>
      </c>
      <c r="CR29" s="17">
        <v>4.65099598538335</v>
      </c>
      <c r="CS29" s="17">
        <v>632.35767994518199</v>
      </c>
      <c r="CT29" s="17">
        <v>501.09678901334303</v>
      </c>
      <c r="CU29" s="17">
        <v>131.26089093183799</v>
      </c>
      <c r="CV29" s="17">
        <v>0.177217728577963</v>
      </c>
      <c r="CW29" s="17">
        <v>2.0248476220396001E-3</v>
      </c>
      <c r="CX29" s="17">
        <v>2.6982394660405502</v>
      </c>
      <c r="CY29" s="17">
        <v>2.0303909037296601</v>
      </c>
      <c r="CZ29" s="17">
        <v>179.92465230355401</v>
      </c>
      <c r="DA29" s="17">
        <v>0.83952129863258296</v>
      </c>
      <c r="DB29" s="17">
        <v>1.0447147081356001</v>
      </c>
      <c r="DC29" s="17">
        <v>257.03524540198498</v>
      </c>
      <c r="DD29" s="17">
        <v>0</v>
      </c>
      <c r="DE29" s="17">
        <v>3.56733768746176E-2</v>
      </c>
      <c r="DF29" s="17">
        <v>3.21494292564361</v>
      </c>
      <c r="DG29" s="17">
        <v>2.7985120455033901E-3</v>
      </c>
      <c r="DH29" s="17">
        <v>38.016038279292502</v>
      </c>
      <c r="DI29" s="17">
        <v>2.8293708891163498</v>
      </c>
      <c r="DJ29" s="17">
        <v>1.8010940308977701</v>
      </c>
      <c r="DK29" s="17">
        <v>0</v>
      </c>
      <c r="DL29" s="17">
        <v>1.62825264400701</v>
      </c>
      <c r="DM29" s="17">
        <v>15.342790235132799</v>
      </c>
      <c r="DN29" s="17">
        <v>5.9574180069310598</v>
      </c>
      <c r="DO29" s="17">
        <v>14.319931389090399</v>
      </c>
      <c r="DP29" s="17">
        <v>867.45146734128002</v>
      </c>
      <c r="DQ29" s="17">
        <v>5.05692075649839</v>
      </c>
      <c r="DR29" s="17">
        <v>6.68791287279661</v>
      </c>
      <c r="DS29" s="17"/>
      <c r="DT29" s="26">
        <f t="shared" si="0"/>
        <v>1.0354562811596899</v>
      </c>
      <c r="DU29" s="40">
        <f t="shared" si="1"/>
        <v>-3.0507677731528074E-7</v>
      </c>
      <c r="DV29" s="40">
        <f t="shared" si="2"/>
        <v>2.5488673862614955E-8</v>
      </c>
      <c r="DW29" s="40">
        <f t="shared" si="3"/>
        <v>-1.9681990850624745E-7</v>
      </c>
      <c r="DX29" s="40">
        <f t="shared" si="4"/>
        <v>-2.5468936665311528E-7</v>
      </c>
      <c r="DY29" s="40">
        <f t="shared" si="5"/>
        <v>-2.4743049443792469E-7</v>
      </c>
      <c r="DZ29" s="40">
        <f t="shared" si="6"/>
        <v>-1.0974489610791916E-6</v>
      </c>
      <c r="EA29" s="40">
        <f t="shared" si="7"/>
        <v>-2.7282062947866227E-7</v>
      </c>
      <c r="EB29" s="40">
        <f t="shared" si="8"/>
        <v>1.6082326693268571E-8</v>
      </c>
      <c r="EC29" s="40">
        <f t="shared" si="9"/>
        <v>2.6659354498126975E-8</v>
      </c>
      <c r="ED29" s="40">
        <f t="shared" si="10"/>
        <v>1.838544145225975E-6</v>
      </c>
      <c r="EE29" s="40">
        <f t="shared" si="11"/>
        <v>5.3660812953821673E-7</v>
      </c>
      <c r="EF29" s="40">
        <f t="shared" si="12"/>
        <v>-4.1304681941753405E-7</v>
      </c>
      <c r="EG29" s="40">
        <f t="shared" si="13"/>
        <v>-3.0202706232294226E-6</v>
      </c>
      <c r="EH29" s="40">
        <f t="shared" si="14"/>
        <v>6.2798488141711937E-6</v>
      </c>
      <c r="EI29" s="40">
        <f t="shared" si="15"/>
        <v>-5.9290682532645714E-7</v>
      </c>
      <c r="EJ29" s="40">
        <f t="shared" si="16"/>
        <v>-2.9682878492346238E-6</v>
      </c>
      <c r="EK29" s="40">
        <f t="shared" si="17"/>
        <v>1.2461593070557031E-6</v>
      </c>
      <c r="EL29" s="40">
        <f t="shared" si="18"/>
        <v>-2.4441414689889221E-6</v>
      </c>
      <c r="EM29" s="40">
        <f t="shared" si="19"/>
        <v>-2.3550854511993318E-6</v>
      </c>
      <c r="EN29" s="40">
        <f t="shared" si="20"/>
        <v>2.3649062480223411E-6</v>
      </c>
      <c r="EO29" s="40">
        <f t="shared" si="21"/>
        <v>0.16183572246546929</v>
      </c>
      <c r="EP29" s="40">
        <f t="shared" si="22"/>
        <v>-1.469128098795326E-7</v>
      </c>
      <c r="EQ29" s="40">
        <f t="shared" si="23"/>
        <v>-4.1886095683225773E-7</v>
      </c>
      <c r="ER29" s="40">
        <f t="shared" si="24"/>
        <v>1.6160155869114878E-6</v>
      </c>
      <c r="ES29" s="40">
        <f t="shared" si="25"/>
        <v>-1.0861271189628547E-6</v>
      </c>
      <c r="ET29" s="40">
        <f t="shared" si="26"/>
        <v>-8.7042453843943808E-7</v>
      </c>
      <c r="EU29" s="40">
        <f t="shared" si="27"/>
        <v>2.2380323970557815E-6</v>
      </c>
      <c r="EV29" s="40">
        <f t="shared" si="28"/>
        <v>-1.2720364680948429E-6</v>
      </c>
      <c r="EW29" s="40">
        <f t="shared" si="29"/>
        <v>0</v>
      </c>
      <c r="EX29" s="40">
        <f t="shared" si="30"/>
        <v>0</v>
      </c>
      <c r="EY29" s="40">
        <f t="shared" si="31"/>
        <v>-1.6910003813377341E-6</v>
      </c>
    </row>
    <row r="30" spans="1:155" x14ac:dyDescent="0.3">
      <c r="A30" s="17" t="s">
        <v>197</v>
      </c>
      <c r="B30" s="15">
        <v>940.59794299999999</v>
      </c>
      <c r="C30" s="15">
        <v>7.0733319999999997</v>
      </c>
      <c r="D30" s="15">
        <v>13.398173</v>
      </c>
      <c r="E30" s="15">
        <v>151.94095200000001</v>
      </c>
      <c r="F30" s="15">
        <v>132.10837599999999</v>
      </c>
      <c r="G30" s="15">
        <v>7.5427039999999996</v>
      </c>
      <c r="H30" s="15">
        <v>172.27405300000001</v>
      </c>
      <c r="I30" s="17">
        <v>5.442952</v>
      </c>
      <c r="J30" s="17">
        <v>2.7427090000000001</v>
      </c>
      <c r="K30" s="17">
        <v>2.4030550000000002</v>
      </c>
      <c r="L30" s="17">
        <v>2.1907700000000001</v>
      </c>
      <c r="M30" s="17">
        <v>14.273947</v>
      </c>
      <c r="N30" s="17">
        <v>1.6897740000000001</v>
      </c>
      <c r="O30" s="17">
        <v>0.89159299999999997</v>
      </c>
      <c r="P30" s="17">
        <v>8.1796999999999995E-2</v>
      </c>
      <c r="Q30" s="17">
        <v>3.3506000000000001E-2</v>
      </c>
      <c r="R30" s="17">
        <v>4.0757000000000002E-2</v>
      </c>
      <c r="S30" s="17">
        <v>3.7323000000000002E-2</v>
      </c>
      <c r="T30" s="17">
        <v>0.15817400000000001</v>
      </c>
      <c r="U30" s="17">
        <v>8.372465</v>
      </c>
      <c r="V30" s="17">
        <v>1.6897740000000001</v>
      </c>
      <c r="W30" s="17">
        <v>0.27173000000000003</v>
      </c>
      <c r="X30" s="17">
        <v>0.246251</v>
      </c>
      <c r="Y30" s="17">
        <v>2.2669999999999999E-3</v>
      </c>
      <c r="Z30" s="17">
        <v>0.101895</v>
      </c>
      <c r="AA30" s="17">
        <v>0.54417300000000002</v>
      </c>
      <c r="AB30" s="17">
        <v>0.33964899999999998</v>
      </c>
      <c r="AC30" s="17">
        <v>6.2750000000000002E-3</v>
      </c>
      <c r="AD30" s="17"/>
      <c r="AE30" s="17"/>
      <c r="AF30" s="17">
        <v>4.9979999999999998E-3</v>
      </c>
      <c r="AG30" s="15"/>
      <c r="AH30" s="17" t="s">
        <v>197</v>
      </c>
      <c r="AI30" s="17">
        <v>16.4849637290122</v>
      </c>
      <c r="AJ30" s="17">
        <v>2.4729300420609901</v>
      </c>
      <c r="AK30" s="17">
        <v>0.27172865109101202</v>
      </c>
      <c r="AL30" s="17">
        <v>2.7427008559388599</v>
      </c>
      <c r="AM30" s="17">
        <v>0.24625042349245199</v>
      </c>
      <c r="AN30" s="17">
        <v>0</v>
      </c>
      <c r="AO30" s="17">
        <v>5.4429333533070299</v>
      </c>
      <c r="AP30" s="17">
        <v>5.4429333533070299</v>
      </c>
      <c r="AQ30" s="17">
        <v>0.88497932277319402</v>
      </c>
      <c r="AR30" s="17">
        <v>5.2424313836707999</v>
      </c>
      <c r="AS30" s="5">
        <v>2.4030545305445301</v>
      </c>
      <c r="AT30" s="17">
        <v>6.2749940786322499E-3</v>
      </c>
      <c r="AU30" s="5">
        <v>2.19077792080892</v>
      </c>
      <c r="AV30" s="17">
        <v>2.2669839339936101E-3</v>
      </c>
      <c r="AW30" s="17">
        <v>17.669890846678399</v>
      </c>
      <c r="AX30" s="17">
        <v>940.59769109938895</v>
      </c>
      <c r="AY30" s="17">
        <v>4.0232539350915104</v>
      </c>
      <c r="AZ30" s="17">
        <v>0</v>
      </c>
      <c r="BA30" s="17">
        <v>2.6468828976904302</v>
      </c>
      <c r="BB30" s="17">
        <v>0</v>
      </c>
      <c r="BC30" s="17">
        <v>0.46466353361243801</v>
      </c>
      <c r="BD30" s="17">
        <v>1.7562137651057901</v>
      </c>
      <c r="BE30" s="17">
        <v>14.2739515405303</v>
      </c>
      <c r="BF30" s="17">
        <v>14.2739515405303</v>
      </c>
      <c r="BG30" s="17">
        <v>1.8592268404980199</v>
      </c>
      <c r="BH30" s="17">
        <v>0</v>
      </c>
      <c r="BI30" s="17">
        <v>0.101895145359546</v>
      </c>
      <c r="BJ30" s="17">
        <v>149581.89411310799</v>
      </c>
      <c r="BK30" s="17">
        <v>0</v>
      </c>
      <c r="BL30" s="17">
        <v>17.9912713107028</v>
      </c>
      <c r="BM30" s="17">
        <v>1.2587622817627</v>
      </c>
      <c r="BN30" s="17">
        <v>2.15212091263479</v>
      </c>
      <c r="BO30" s="17">
        <v>18.674274030868201</v>
      </c>
      <c r="BP30" s="5">
        <v>0.94627858700265099</v>
      </c>
      <c r="BQ30" s="5">
        <v>1.2994866317234E-3</v>
      </c>
      <c r="BR30" s="17">
        <v>3.69851540755193E-3</v>
      </c>
      <c r="BS30" s="17">
        <v>8.3724774375272908</v>
      </c>
      <c r="BT30" s="17">
        <v>0.54417142293027299</v>
      </c>
      <c r="BU30" s="17">
        <v>0</v>
      </c>
      <c r="BV30" s="17">
        <v>1.9480340262320801</v>
      </c>
      <c r="BW30" s="17">
        <v>7.0733234621383696</v>
      </c>
      <c r="BX30" s="17">
        <v>0</v>
      </c>
      <c r="BY30" s="17">
        <v>178.106001862905</v>
      </c>
      <c r="BZ30" s="17">
        <v>12.058374948880299</v>
      </c>
      <c r="CA30" s="17">
        <v>1.33981807448315</v>
      </c>
      <c r="CB30" s="17">
        <v>13.398193023363399</v>
      </c>
      <c r="CC30" s="17">
        <v>1.14671868273505E-2</v>
      </c>
      <c r="CD30" s="17">
        <v>7.9387600376439202</v>
      </c>
      <c r="CE30" s="17">
        <v>0.80065062596802095</v>
      </c>
      <c r="CF30" s="17">
        <v>8.1796972039881594E-2</v>
      </c>
      <c r="CG30" s="17">
        <v>3.3506027767213897E-2</v>
      </c>
      <c r="CH30" s="17">
        <v>4.0757190447372901E-2</v>
      </c>
      <c r="CI30" s="17">
        <v>3.73229856313761E-2</v>
      </c>
      <c r="CJ30" s="5">
        <v>0.15817439278647599</v>
      </c>
      <c r="CK30" s="17">
        <v>3.5367837872098801E-3</v>
      </c>
      <c r="CL30" s="5">
        <v>19.088217813125201</v>
      </c>
      <c r="CM30" s="17">
        <v>1.5839872793311099E-3</v>
      </c>
      <c r="CN30" s="17">
        <v>0.41695790759326901</v>
      </c>
      <c r="CO30" s="5">
        <v>4.4929042587785197</v>
      </c>
      <c r="CP30" s="17">
        <v>1.8905729261396501E-3</v>
      </c>
      <c r="CQ30" s="17">
        <v>0</v>
      </c>
      <c r="CR30" s="17">
        <v>0.10083206898262199</v>
      </c>
      <c r="CS30" s="17">
        <v>151.940899408532</v>
      </c>
      <c r="CT30" s="17">
        <v>132.108328764177</v>
      </c>
      <c r="CU30" s="5">
        <v>19.832570644355801</v>
      </c>
      <c r="CV30" s="5">
        <v>1.41470574359143E-3</v>
      </c>
      <c r="CW30" s="17">
        <v>2.82243081620617E-4</v>
      </c>
      <c r="CX30" s="17">
        <v>0.93344716898978697</v>
      </c>
      <c r="CY30" s="17">
        <v>6.0435203403936301E-2</v>
      </c>
      <c r="CZ30" s="17">
        <v>51.5314124461934</v>
      </c>
      <c r="DA30" s="17">
        <v>0.32637433599541399</v>
      </c>
      <c r="DB30" s="17">
        <v>0.147686118928333</v>
      </c>
      <c r="DC30" s="17">
        <v>73.616306596780106</v>
      </c>
      <c r="DD30" s="5">
        <v>0</v>
      </c>
      <c r="DE30" s="17">
        <v>2.5810355109487002E-3</v>
      </c>
      <c r="DF30" s="5">
        <v>0.47040532636672699</v>
      </c>
      <c r="DG30" s="17">
        <v>2.7800383604226198E-4</v>
      </c>
      <c r="DH30" s="17">
        <v>7.5427083401952197</v>
      </c>
      <c r="DI30" s="17">
        <v>0.53650037834243203</v>
      </c>
      <c r="DJ30" s="17">
        <v>0.33964972966374002</v>
      </c>
      <c r="DK30" s="17">
        <v>0</v>
      </c>
      <c r="DL30" s="17">
        <v>0.30874509205575401</v>
      </c>
      <c r="DM30" s="17">
        <v>2.9092502328515102</v>
      </c>
      <c r="DN30" s="17">
        <v>1.6897811034603001</v>
      </c>
      <c r="DO30" s="17">
        <v>2.71531527583458</v>
      </c>
      <c r="DP30" s="17">
        <v>172.27400298726201</v>
      </c>
      <c r="DQ30" s="17">
        <v>0.891593256783346</v>
      </c>
      <c r="DR30" s="17">
        <v>1.26814646914686</v>
      </c>
      <c r="DS30" s="17"/>
      <c r="DT30" s="26">
        <f t="shared" si="0"/>
        <v>1.03385304093778</v>
      </c>
      <c r="DU30" s="40">
        <f t="shared" si="1"/>
        <v>-2.6780901755948945E-7</v>
      </c>
      <c r="DV30" s="40">
        <f t="shared" si="2"/>
        <v>-1.2070494683596444E-6</v>
      </c>
      <c r="DW30" s="40">
        <f t="shared" si="3"/>
        <v>1.4944846136369709E-6</v>
      </c>
      <c r="DX30" s="40">
        <f t="shared" si="4"/>
        <v>-3.4613096280588614E-7</v>
      </c>
      <c r="DY30" s="40">
        <f t="shared" si="5"/>
        <v>-3.5755358153772769E-7</v>
      </c>
      <c r="DZ30" s="40">
        <f t="shared" si="6"/>
        <v>5.754163520283206E-7</v>
      </c>
      <c r="EA30" s="40">
        <f t="shared" si="7"/>
        <v>-2.9030917384151736E-7</v>
      </c>
      <c r="EB30" s="40">
        <f t="shared" si="8"/>
        <v>-3.4258418906021528E-6</v>
      </c>
      <c r="EC30" s="40">
        <f t="shared" si="9"/>
        <v>-2.9693493331360405E-6</v>
      </c>
      <c r="ED30" s="40">
        <f t="shared" si="10"/>
        <v>-1.953577716920768E-7</v>
      </c>
      <c r="EE30" s="40">
        <f t="shared" si="11"/>
        <v>3.6155365099349204E-6</v>
      </c>
      <c r="EF30" s="40">
        <f t="shared" si="12"/>
        <v>3.1809914245793199E-7</v>
      </c>
      <c r="EG30" s="40">
        <f t="shared" si="13"/>
        <v>4.2037931107787834E-6</v>
      </c>
      <c r="EH30" s="40">
        <f t="shared" si="14"/>
        <v>2.8800511671913565E-7</v>
      </c>
      <c r="EI30" s="40">
        <f t="shared" si="15"/>
        <v>-3.418232747058668E-7</v>
      </c>
      <c r="EJ30" s="40">
        <f t="shared" si="16"/>
        <v>8.2872362849179024E-7</v>
      </c>
      <c r="EK30" s="40">
        <f t="shared" si="17"/>
        <v>4.6727524817761145E-6</v>
      </c>
      <c r="EL30" s="40">
        <f t="shared" si="18"/>
        <v>-3.8498041159086705E-7</v>
      </c>
      <c r="EM30" s="40">
        <f t="shared" si="19"/>
        <v>2.4832556297709968E-6</v>
      </c>
      <c r="EN30" s="40">
        <f t="shared" si="20"/>
        <v>1.48552753469174E-6</v>
      </c>
      <c r="EO30" s="40">
        <f t="shared" si="21"/>
        <v>0.1528370221296339</v>
      </c>
      <c r="EP30" s="40">
        <f t="shared" si="22"/>
        <v>-4.9641518713726922E-6</v>
      </c>
      <c r="EQ30" s="40">
        <f t="shared" si="23"/>
        <v>-2.341137895910091E-6</v>
      </c>
      <c r="ER30" s="40">
        <f t="shared" si="24"/>
        <v>-7.086901804076809E-6</v>
      </c>
      <c r="ES30" s="40">
        <f t="shared" si="25"/>
        <v>1.4265621080244168E-6</v>
      </c>
      <c r="ET30" s="40">
        <f t="shared" si="26"/>
        <v>-2.8981035939532276E-6</v>
      </c>
      <c r="EU30" s="40">
        <f t="shared" si="27"/>
        <v>2.1482876146846326E-6</v>
      </c>
      <c r="EV30" s="40">
        <f t="shared" si="28"/>
        <v>-9.4364426299514005E-7</v>
      </c>
      <c r="EW30" s="40">
        <f t="shared" si="29"/>
        <v>0</v>
      </c>
      <c r="EX30" s="40">
        <f t="shared" si="30"/>
        <v>0</v>
      </c>
      <c r="EY30" s="40">
        <f t="shared" si="31"/>
        <v>4.0801827334902586E-7</v>
      </c>
    </row>
    <row r="31" spans="1:155" x14ac:dyDescent="0.3">
      <c r="A31" s="17" t="s">
        <v>198</v>
      </c>
      <c r="B31" s="15">
        <v>34742.202339000003</v>
      </c>
      <c r="C31" s="15">
        <v>370.65968299999997</v>
      </c>
      <c r="D31" s="15">
        <v>277.28382099999999</v>
      </c>
      <c r="E31" s="15">
        <v>5433.6750480000001</v>
      </c>
      <c r="F31" s="15">
        <v>4757.6912890000003</v>
      </c>
      <c r="G31" s="15">
        <v>258.13736899999998</v>
      </c>
      <c r="H31" s="15">
        <v>7663.514306</v>
      </c>
      <c r="I31" s="17">
        <v>137.184741</v>
      </c>
      <c r="J31" s="17">
        <v>69.127426</v>
      </c>
      <c r="K31" s="17">
        <v>60.566738000000001</v>
      </c>
      <c r="L31" s="17">
        <v>55.216343000000002</v>
      </c>
      <c r="M31" s="17">
        <v>359.762202</v>
      </c>
      <c r="N31" s="17">
        <v>42.589337</v>
      </c>
      <c r="O31" s="17">
        <v>22.471761999999998</v>
      </c>
      <c r="P31" s="17">
        <v>2.061696</v>
      </c>
      <c r="Q31" s="17">
        <v>0.84435899999999997</v>
      </c>
      <c r="R31" s="17">
        <v>1.0271300000000001</v>
      </c>
      <c r="S31" s="17">
        <v>0.94055100000000003</v>
      </c>
      <c r="T31" s="17">
        <v>3.9866470000000001</v>
      </c>
      <c r="U31" s="17">
        <v>211.02053799999999</v>
      </c>
      <c r="V31" s="17">
        <v>42.589337</v>
      </c>
      <c r="W31" s="17">
        <v>6.848554</v>
      </c>
      <c r="X31" s="17">
        <v>6.2064719999999998</v>
      </c>
      <c r="Y31" s="17">
        <v>5.7049000000000002E-2</v>
      </c>
      <c r="Z31" s="17">
        <v>2.56819</v>
      </c>
      <c r="AA31" s="17">
        <v>13.715396</v>
      </c>
      <c r="AB31" s="17">
        <v>8.5606570000000008</v>
      </c>
      <c r="AC31" s="17">
        <v>0.15815599999999999</v>
      </c>
      <c r="AD31" s="17"/>
      <c r="AE31" s="17"/>
      <c r="AF31" s="17">
        <v>1.2005999999999999E-2</v>
      </c>
      <c r="AG31" s="15"/>
      <c r="AH31" s="17" t="s">
        <v>198</v>
      </c>
      <c r="AI31" s="17">
        <v>804.58628865803098</v>
      </c>
      <c r="AJ31" s="17">
        <v>120.696947746378</v>
      </c>
      <c r="AK31" s="17">
        <v>6.8403069262829499</v>
      </c>
      <c r="AL31" s="17">
        <v>69.044106681594101</v>
      </c>
      <c r="AM31" s="17">
        <v>6.1989962815192001</v>
      </c>
      <c r="AN31" s="17">
        <v>0</v>
      </c>
      <c r="AO31" s="17">
        <v>137.019438492132</v>
      </c>
      <c r="AP31" s="17">
        <v>137.019438492132</v>
      </c>
      <c r="AQ31" s="17">
        <v>43.193418834785597</v>
      </c>
      <c r="AR31" s="17">
        <v>255.86893942443501</v>
      </c>
      <c r="AS31" s="17">
        <v>60.4937656484299</v>
      </c>
      <c r="AT31" s="17">
        <v>0.15796551286237301</v>
      </c>
      <c r="AU31" s="17">
        <v>55.149818163195199</v>
      </c>
      <c r="AV31" s="17">
        <v>5.6980034916814103E-2</v>
      </c>
      <c r="AW31" s="17">
        <v>862.41880716980495</v>
      </c>
      <c r="AX31" s="17">
        <v>34676.066572970201</v>
      </c>
      <c r="AY31" s="17">
        <v>196.36354557742999</v>
      </c>
      <c r="AZ31" s="17">
        <v>0</v>
      </c>
      <c r="BA31" s="17">
        <v>129.18747854160901</v>
      </c>
      <c r="BB31" s="17">
        <v>0</v>
      </c>
      <c r="BC31" s="17">
        <v>22.6788362787598</v>
      </c>
      <c r="BD31" s="17">
        <v>85.716143834190305</v>
      </c>
      <c r="BE31" s="17">
        <v>359.32875301517703</v>
      </c>
      <c r="BF31" s="17">
        <v>359.32875301517703</v>
      </c>
      <c r="BG31" s="17">
        <v>90.743643761920595</v>
      </c>
      <c r="BH31" s="17">
        <v>0</v>
      </c>
      <c r="BI31" s="17">
        <v>2.56509878294283</v>
      </c>
      <c r="BJ31" s="17">
        <v>3770079.2093123202</v>
      </c>
      <c r="BK31" s="17">
        <v>0</v>
      </c>
      <c r="BL31" s="17">
        <v>878.10503844419804</v>
      </c>
      <c r="BM31" s="17">
        <v>61.4363467356036</v>
      </c>
      <c r="BN31" s="17">
        <v>105.03902060479</v>
      </c>
      <c r="BO31" s="17">
        <v>911.43916802110903</v>
      </c>
      <c r="BP31" s="17">
        <v>46.185109346300898</v>
      </c>
      <c r="BQ31" s="17">
        <v>3.1185005043072801E-3</v>
      </c>
      <c r="BR31" s="17">
        <v>8.8757538980472495E-3</v>
      </c>
      <c r="BS31" s="17">
        <v>210.76695037754999</v>
      </c>
      <c r="BT31" s="17">
        <v>13.6988824397691</v>
      </c>
      <c r="BU31" s="17">
        <v>0</v>
      </c>
      <c r="BV31" s="17">
        <v>55.143815011296297</v>
      </c>
      <c r="BW31" s="17">
        <v>369.97359516636601</v>
      </c>
      <c r="BX31" s="17">
        <v>0</v>
      </c>
      <c r="BY31" s="17">
        <v>7932.2872363409797</v>
      </c>
      <c r="BZ31" s="17">
        <v>249.40051167005601</v>
      </c>
      <c r="CA31" s="17">
        <v>27.7111700513125</v>
      </c>
      <c r="CB31" s="17">
        <v>277.11168172136797</v>
      </c>
      <c r="CC31" s="17">
        <v>0.55968326002851598</v>
      </c>
      <c r="CD31" s="17">
        <v>387.46912790384499</v>
      </c>
      <c r="CE31" s="17">
        <v>39.0776769723103</v>
      </c>
      <c r="CF31" s="17">
        <v>2.0592226591599201</v>
      </c>
      <c r="CG31" s="17">
        <v>0.84334720639781302</v>
      </c>
      <c r="CH31" s="17">
        <v>1.0258893787176799</v>
      </c>
      <c r="CI31" s="17">
        <v>0.93941859234445002</v>
      </c>
      <c r="CJ31" s="17">
        <v>3.9818461975892401</v>
      </c>
      <c r="CK31" s="17">
        <v>9.0659936396655497E-2</v>
      </c>
      <c r="CL31" s="17">
        <v>931.64360207278503</v>
      </c>
      <c r="CM31" s="17">
        <v>6.6189571697062896E-2</v>
      </c>
      <c r="CN31" s="17">
        <v>8.5608521062407306</v>
      </c>
      <c r="CO31" s="17">
        <v>99.631939780750301</v>
      </c>
      <c r="CP31" s="17">
        <v>0.16731503971075301</v>
      </c>
      <c r="CQ31" s="17">
        <v>0</v>
      </c>
      <c r="CR31" s="17">
        <v>2.0288677355776299</v>
      </c>
      <c r="CS31" s="17">
        <v>5422.9548282751502</v>
      </c>
      <c r="CT31" s="17">
        <v>4748.6063031121503</v>
      </c>
      <c r="CU31" s="17">
        <v>674.34852516300396</v>
      </c>
      <c r="CV31" s="17">
        <v>4.9899024234307199E-2</v>
      </c>
      <c r="CW31" s="17">
        <v>1.6291460264444401E-2</v>
      </c>
      <c r="CX31" s="17">
        <v>91.733461168339403</v>
      </c>
      <c r="CY31" s="17">
        <v>0.88714590739485299</v>
      </c>
      <c r="CZ31" s="17">
        <v>1861.32477421915</v>
      </c>
      <c r="DA31" s="17">
        <v>8.4141505878073399</v>
      </c>
      <c r="DB31" s="17">
        <v>4.0537974998484296</v>
      </c>
      <c r="DC31" s="17">
        <v>2659.0355193262599</v>
      </c>
      <c r="DD31" s="17">
        <v>0</v>
      </c>
      <c r="DE31" s="17">
        <v>6.9032101831489695E-2</v>
      </c>
      <c r="DF31" s="17">
        <v>12.4564091789436</v>
      </c>
      <c r="DG31" s="17">
        <v>1.9998467699532001E-2</v>
      </c>
      <c r="DH31" s="17">
        <v>257.68529007335798</v>
      </c>
      <c r="DI31" s="17">
        <v>26.185024016836401</v>
      </c>
      <c r="DJ31" s="17">
        <v>8.5503334892111305</v>
      </c>
      <c r="DK31" s="17">
        <v>0</v>
      </c>
      <c r="DL31" s="17">
        <v>15.068986897838</v>
      </c>
      <c r="DM31" s="17">
        <v>141.99316521417001</v>
      </c>
      <c r="DN31" s="17">
        <v>42.538062906334801</v>
      </c>
      <c r="DO31" s="17">
        <v>132.52679846961701</v>
      </c>
      <c r="DP31" s="17">
        <v>7647.6432915006299</v>
      </c>
      <c r="DQ31" s="17">
        <v>22.444677212200901</v>
      </c>
      <c r="DR31" s="17">
        <v>61.894732656442102</v>
      </c>
      <c r="DS31" s="17"/>
      <c r="DT31" s="26">
        <f t="shared" si="0"/>
        <v>1.0372198249827753</v>
      </c>
      <c r="DU31" s="40">
        <f t="shared" si="1"/>
        <v>-1.9036146696883624E-3</v>
      </c>
      <c r="DV31" s="40">
        <f t="shared" si="2"/>
        <v>-1.8509912599098685E-3</v>
      </c>
      <c r="DW31" s="40">
        <f t="shared" si="3"/>
        <v>-6.2080534670653077E-4</v>
      </c>
      <c r="DX31" s="40">
        <f t="shared" si="4"/>
        <v>-1.9729224935516997E-3</v>
      </c>
      <c r="DY31" s="40">
        <f t="shared" si="5"/>
        <v>-1.9095366504453442E-3</v>
      </c>
      <c r="DZ31" s="40">
        <f t="shared" si="6"/>
        <v>-1.7513114369814564E-3</v>
      </c>
      <c r="EA31" s="40">
        <f t="shared" si="7"/>
        <v>-2.0709838679291398E-3</v>
      </c>
      <c r="EB31" s="40">
        <f t="shared" si="8"/>
        <v>-1.2049627871368429E-3</v>
      </c>
      <c r="EC31" s="40">
        <f t="shared" si="9"/>
        <v>-1.2053004607158156E-3</v>
      </c>
      <c r="ED31" s="40">
        <f t="shared" si="10"/>
        <v>-1.2048255194146507E-3</v>
      </c>
      <c r="EE31" s="40">
        <f t="shared" si="11"/>
        <v>-1.2048033823030002E-3</v>
      </c>
      <c r="EF31" s="40">
        <f t="shared" si="12"/>
        <v>-1.2048208022225016E-3</v>
      </c>
      <c r="EG31" s="40">
        <f t="shared" si="13"/>
        <v>-1.203918569223076E-3</v>
      </c>
      <c r="EH31" s="40">
        <f t="shared" si="14"/>
        <v>-1.2052810010669123E-3</v>
      </c>
      <c r="EI31" s="40">
        <f t="shared" si="15"/>
        <v>-1.1996632093576769E-3</v>
      </c>
      <c r="EJ31" s="40">
        <f t="shared" si="16"/>
        <v>-1.1982978829940228E-3</v>
      </c>
      <c r="EK31" s="40">
        <f t="shared" si="17"/>
        <v>-1.2078522507571238E-3</v>
      </c>
      <c r="EL31" s="40">
        <f t="shared" si="18"/>
        <v>-1.203983256144542E-3</v>
      </c>
      <c r="EM31" s="40">
        <f t="shared" si="19"/>
        <v>-1.2042205920815097E-3</v>
      </c>
      <c r="EN31" s="40">
        <f t="shared" si="20"/>
        <v>-1.201720102002577E-3</v>
      </c>
      <c r="EO31" s="40">
        <f t="shared" si="21"/>
        <v>0.29477984151986908</v>
      </c>
      <c r="EP31" s="40">
        <f t="shared" si="22"/>
        <v>-1.2042065693064748E-3</v>
      </c>
      <c r="EQ31" s="40">
        <f t="shared" si="23"/>
        <v>-1.2045036988484992E-3</v>
      </c>
      <c r="ER31" s="40">
        <f t="shared" si="24"/>
        <v>-1.20887453217234E-3</v>
      </c>
      <c r="ES31" s="40">
        <f t="shared" si="25"/>
        <v>-1.2036559044190541E-3</v>
      </c>
      <c r="ET31" s="40">
        <f t="shared" si="26"/>
        <v>-1.2040162916841534E-3</v>
      </c>
      <c r="EU31" s="40">
        <f t="shared" si="27"/>
        <v>-1.2059250579564622E-3</v>
      </c>
      <c r="EV31" s="40">
        <f t="shared" si="28"/>
        <v>-1.2044256153859627E-3</v>
      </c>
      <c r="EW31" s="40">
        <f t="shared" si="29"/>
        <v>0</v>
      </c>
      <c r="EX31" s="40">
        <f t="shared" si="30"/>
        <v>0</v>
      </c>
      <c r="EY31" s="40">
        <f t="shared" si="31"/>
        <v>-9.7831064846494063E-4</v>
      </c>
    </row>
    <row r="32" spans="1:155" x14ac:dyDescent="0.3">
      <c r="A32" s="17" t="s">
        <v>199</v>
      </c>
      <c r="B32" s="15">
        <v>31630.828954000001</v>
      </c>
      <c r="C32" s="15">
        <v>368.74194999999997</v>
      </c>
      <c r="D32" s="15">
        <v>427.20011599999998</v>
      </c>
      <c r="E32" s="15">
        <v>6183.8691909999998</v>
      </c>
      <c r="F32" s="15">
        <v>4418.9237439999997</v>
      </c>
      <c r="G32" s="15">
        <v>364.60877399999998</v>
      </c>
      <c r="H32" s="15">
        <v>8104.0071989999997</v>
      </c>
      <c r="I32" s="17">
        <v>253.61360500000001</v>
      </c>
      <c r="J32" s="17">
        <v>77.476247000000001</v>
      </c>
      <c r="K32" s="17">
        <v>68.094346000000002</v>
      </c>
      <c r="L32" s="17">
        <v>41.159253999999997</v>
      </c>
      <c r="M32" s="17">
        <v>380.11774300000002</v>
      </c>
      <c r="N32" s="17">
        <v>52.054333999999997</v>
      </c>
      <c r="O32" s="17">
        <v>44.185630000000003</v>
      </c>
      <c r="P32" s="17">
        <v>2.9154520000000002</v>
      </c>
      <c r="Q32" s="17">
        <v>1.1939820000000001</v>
      </c>
      <c r="R32" s="17">
        <v>1.452391</v>
      </c>
      <c r="S32" s="17">
        <v>1.3299829999999999</v>
      </c>
      <c r="T32" s="17">
        <v>5.6374519999999997</v>
      </c>
      <c r="U32" s="17">
        <v>348.64299599999998</v>
      </c>
      <c r="V32" s="17">
        <v>73.541888999999998</v>
      </c>
      <c r="W32" s="17">
        <v>48.725293999999998</v>
      </c>
      <c r="X32" s="17">
        <v>10.592463</v>
      </c>
      <c r="Y32" s="17">
        <v>8.0708000000000002E-2</v>
      </c>
      <c r="Z32" s="17">
        <v>7.2633939999999999</v>
      </c>
      <c r="AA32" s="17">
        <v>19.394928</v>
      </c>
      <c r="AB32" s="17">
        <v>15.737386000000001</v>
      </c>
      <c r="AC32" s="17">
        <v>0.22368399999999999</v>
      </c>
      <c r="AD32" s="17"/>
      <c r="AE32" s="17"/>
      <c r="AF32" s="17">
        <v>2.4305E-2</v>
      </c>
      <c r="AG32" s="15"/>
      <c r="AH32" s="17" t="s">
        <v>199</v>
      </c>
      <c r="AI32" s="17">
        <v>821.78980960291995</v>
      </c>
      <c r="AJ32" s="17">
        <v>123.277672261349</v>
      </c>
      <c r="AK32" s="17">
        <v>48.746948141883898</v>
      </c>
      <c r="AL32" s="17">
        <v>77.510647341550197</v>
      </c>
      <c r="AM32" s="17">
        <v>10.5971635026147</v>
      </c>
      <c r="AN32" s="17">
        <v>0</v>
      </c>
      <c r="AO32" s="17">
        <v>253.72625945660599</v>
      </c>
      <c r="AP32" s="17">
        <v>253.72625945660599</v>
      </c>
      <c r="AQ32" s="17">
        <v>44.116953841184497</v>
      </c>
      <c r="AR32" s="17">
        <v>261.33970835384298</v>
      </c>
      <c r="AS32" s="17">
        <v>68.124571317970506</v>
      </c>
      <c r="AT32" s="17">
        <v>0.22378334633847599</v>
      </c>
      <c r="AU32" s="17">
        <v>41.177531213018497</v>
      </c>
      <c r="AV32" s="17">
        <v>8.0743763136868402E-2</v>
      </c>
      <c r="AW32" s="17">
        <v>880.85885949677095</v>
      </c>
      <c r="AX32" s="17">
        <v>31648.833436487501</v>
      </c>
      <c r="AY32" s="17">
        <v>200.56217136613799</v>
      </c>
      <c r="AZ32" s="17">
        <v>0</v>
      </c>
      <c r="BA32" s="17">
        <v>131.94974418875401</v>
      </c>
      <c r="BB32" s="17">
        <v>0</v>
      </c>
      <c r="BC32" s="17">
        <v>23.1637656020837</v>
      </c>
      <c r="BD32" s="17">
        <v>87.548929154133305</v>
      </c>
      <c r="BE32" s="17">
        <v>380.28661942078901</v>
      </c>
      <c r="BF32" s="17">
        <v>380.28661942078901</v>
      </c>
      <c r="BG32" s="17">
        <v>92.6838570788331</v>
      </c>
      <c r="BH32" s="17">
        <v>0</v>
      </c>
      <c r="BI32" s="17">
        <v>7.2666063629102604</v>
      </c>
      <c r="BJ32" s="17">
        <v>5333248.4602440502</v>
      </c>
      <c r="BK32" s="17">
        <v>0</v>
      </c>
      <c r="BL32" s="17">
        <v>896.88067501894204</v>
      </c>
      <c r="BM32" s="17">
        <v>62.749973512754998</v>
      </c>
      <c r="BN32" s="17">
        <v>107.284961896421</v>
      </c>
      <c r="BO32" s="17">
        <v>930.92741583826398</v>
      </c>
      <c r="BP32" s="17">
        <v>47.172620075759603</v>
      </c>
      <c r="BQ32" s="17">
        <v>6.3216137447157901E-3</v>
      </c>
      <c r="BR32" s="17">
        <v>1.7992278774450601E-2</v>
      </c>
      <c r="BS32" s="17">
        <v>348.79895892732998</v>
      </c>
      <c r="BT32" s="17">
        <v>19.403549374930101</v>
      </c>
      <c r="BU32" s="17">
        <v>0</v>
      </c>
      <c r="BV32" s="17">
        <v>86.449901564806396</v>
      </c>
      <c r="BW32" s="17">
        <v>368.876618866162</v>
      </c>
      <c r="BX32" s="17">
        <v>0</v>
      </c>
      <c r="BY32" s="17">
        <v>8398.9348475779407</v>
      </c>
      <c r="BZ32" s="17">
        <v>384.60350544629301</v>
      </c>
      <c r="CA32" s="17">
        <v>42.733728712958403</v>
      </c>
      <c r="CB32" s="17">
        <v>427.33723415925198</v>
      </c>
      <c r="CC32" s="17">
        <v>0.57165049762756204</v>
      </c>
      <c r="CD32" s="17">
        <v>395.75389146198302</v>
      </c>
      <c r="CE32" s="17">
        <v>39.913227127665401</v>
      </c>
      <c r="CF32" s="17">
        <v>2.9167518350182098</v>
      </c>
      <c r="CG32" s="17">
        <v>1.19451007066474</v>
      </c>
      <c r="CH32" s="17">
        <v>1.4530330817374599</v>
      </c>
      <c r="CI32" s="17">
        <v>1.33057256114684</v>
      </c>
      <c r="CJ32" s="17">
        <v>5.6399500259814701</v>
      </c>
      <c r="CK32" s="17">
        <v>1.3407528210894099E-2</v>
      </c>
      <c r="CL32" s="17">
        <v>951.56383292653595</v>
      </c>
      <c r="CM32" s="17">
        <v>0</v>
      </c>
      <c r="CN32" s="17">
        <v>34.949885193758703</v>
      </c>
      <c r="CO32" s="17">
        <v>415.17569295016898</v>
      </c>
      <c r="CP32" s="17">
        <v>5.3584138251844902E-2</v>
      </c>
      <c r="CQ32" s="17">
        <v>0</v>
      </c>
      <c r="CR32" s="17">
        <v>42.5787498970992</v>
      </c>
      <c r="CS32" s="17">
        <v>6187.2457317946701</v>
      </c>
      <c r="CT32" s="17">
        <v>4421.4613021579398</v>
      </c>
      <c r="CU32" s="17">
        <v>1765.78442963673</v>
      </c>
      <c r="CV32" s="17">
        <v>1.60558886985565</v>
      </c>
      <c r="CW32" s="17">
        <v>1.8539861302821301E-2</v>
      </c>
      <c r="CX32" s="17">
        <v>24.603055776936301</v>
      </c>
      <c r="CY32" s="17">
        <v>18.135596167264602</v>
      </c>
      <c r="CZ32" s="17">
        <v>1580.2094061299499</v>
      </c>
      <c r="DA32" s="17">
        <v>7.5742965237520403</v>
      </c>
      <c r="DB32" s="17">
        <v>9.35060027502659</v>
      </c>
      <c r="DC32" s="17">
        <v>2257.4422541157501</v>
      </c>
      <c r="DD32" s="17">
        <v>0</v>
      </c>
      <c r="DE32" s="17">
        <v>0.32616189973379101</v>
      </c>
      <c r="DF32" s="17">
        <v>29.3987712666104</v>
      </c>
      <c r="DG32" s="17">
        <v>2.5711564267486699E-2</v>
      </c>
      <c r="DH32" s="17">
        <v>364.73895826464502</v>
      </c>
      <c r="DI32" s="17">
        <v>26.744919359770801</v>
      </c>
      <c r="DJ32" s="17">
        <v>15.744346100858101</v>
      </c>
      <c r="DK32" s="17">
        <v>0</v>
      </c>
      <c r="DL32" s="17">
        <v>15.391190563850801</v>
      </c>
      <c r="DM32" s="17">
        <v>145.029272171977</v>
      </c>
      <c r="DN32" s="17">
        <v>52.077474196901598</v>
      </c>
      <c r="DO32" s="17">
        <v>135.36048678370301</v>
      </c>
      <c r="DP32" s="17">
        <v>8108.2051232108097</v>
      </c>
      <c r="DQ32" s="17">
        <v>44.205228573405002</v>
      </c>
      <c r="DR32" s="17">
        <v>63.218161449444104</v>
      </c>
      <c r="DS32" s="17"/>
      <c r="DT32" s="26">
        <f t="shared" si="0"/>
        <v>1.0358562369783761</v>
      </c>
      <c r="DU32" s="40">
        <f t="shared" si="1"/>
        <v>5.6920678600247453E-4</v>
      </c>
      <c r="DV32" s="40">
        <f t="shared" si="2"/>
        <v>3.6521167760280752E-4</v>
      </c>
      <c r="DW32" s="40">
        <f t="shared" si="3"/>
        <v>3.2096938674987962E-4</v>
      </c>
      <c r="DX32" s="40">
        <f t="shared" si="4"/>
        <v>5.4602396822761167E-4</v>
      </c>
      <c r="DY32" s="40">
        <f t="shared" si="5"/>
        <v>5.7424800810052434E-4</v>
      </c>
      <c r="DZ32" s="40">
        <f t="shared" si="6"/>
        <v>3.5705192504511201E-4</v>
      </c>
      <c r="EA32" s="40">
        <f t="shared" si="7"/>
        <v>5.1800598243891265E-4</v>
      </c>
      <c r="EB32" s="40">
        <f t="shared" si="8"/>
        <v>4.4419721333948395E-4</v>
      </c>
      <c r="EC32" s="40">
        <f t="shared" si="9"/>
        <v>4.4401146005685959E-4</v>
      </c>
      <c r="ED32" s="40">
        <f t="shared" si="10"/>
        <v>4.4387412092194501E-4</v>
      </c>
      <c r="EE32" s="40">
        <f t="shared" si="11"/>
        <v>4.4406084275725821E-4</v>
      </c>
      <c r="EF32" s="40">
        <f t="shared" si="12"/>
        <v>4.442739753639712E-4</v>
      </c>
      <c r="EG32" s="40">
        <f t="shared" si="13"/>
        <v>4.445392942996931E-4</v>
      </c>
      <c r="EH32" s="40">
        <f t="shared" si="14"/>
        <v>4.4355084232132426E-4</v>
      </c>
      <c r="EI32" s="40">
        <f t="shared" si="15"/>
        <v>4.4584339519553994E-4</v>
      </c>
      <c r="EJ32" s="40">
        <f t="shared" si="16"/>
        <v>4.4227690596669074E-4</v>
      </c>
      <c r="EK32" s="40">
        <f t="shared" si="17"/>
        <v>4.4208600677086475E-4</v>
      </c>
      <c r="EL32" s="40">
        <f t="shared" si="18"/>
        <v>4.4328472381982055E-4</v>
      </c>
      <c r="EM32" s="40">
        <f t="shared" si="19"/>
        <v>4.4311259439023512E-4</v>
      </c>
      <c r="EN32" s="40">
        <f t="shared" si="20"/>
        <v>4.4734278077966817E-4</v>
      </c>
      <c r="EO32" s="40">
        <f t="shared" si="21"/>
        <v>0.17551918696032406</v>
      </c>
      <c r="EP32" s="40">
        <f t="shared" si="22"/>
        <v>4.4441274964703188E-4</v>
      </c>
      <c r="EQ32" s="40">
        <f t="shared" si="23"/>
        <v>4.4375917241342133E-4</v>
      </c>
      <c r="ER32" s="40">
        <f t="shared" si="24"/>
        <v>4.4311761991871579E-4</v>
      </c>
      <c r="ES32" s="40">
        <f t="shared" si="25"/>
        <v>4.422674730656911E-4</v>
      </c>
      <c r="ET32" s="40">
        <f t="shared" si="26"/>
        <v>4.4451698557999061E-4</v>
      </c>
      <c r="EU32" s="40">
        <f t="shared" si="27"/>
        <v>4.4226537101523395E-4</v>
      </c>
      <c r="EV32" s="40">
        <f t="shared" si="28"/>
        <v>4.4413699002162602E-4</v>
      </c>
      <c r="EW32" s="40">
        <f t="shared" si="29"/>
        <v>0</v>
      </c>
      <c r="EX32" s="40">
        <f t="shared" si="30"/>
        <v>0</v>
      </c>
      <c r="EY32" s="40">
        <f t="shared" si="31"/>
        <v>3.6587200849168326E-4</v>
      </c>
    </row>
    <row r="33" spans="1:155" x14ac:dyDescent="0.3">
      <c r="A33" s="17" t="s">
        <v>200</v>
      </c>
      <c r="B33" s="15">
        <v>16234.331405999999</v>
      </c>
      <c r="C33" s="15">
        <v>153.91854699999999</v>
      </c>
      <c r="D33" s="15">
        <v>188.900464</v>
      </c>
      <c r="E33" s="15">
        <v>2997.031583</v>
      </c>
      <c r="F33" s="15">
        <v>2252.7999770000001</v>
      </c>
      <c r="G33" s="15">
        <v>118.579313</v>
      </c>
      <c r="H33" s="15">
        <v>3491.3236619999998</v>
      </c>
      <c r="I33" s="17">
        <v>85.908225000000002</v>
      </c>
      <c r="J33" s="17">
        <v>43.289180999999999</v>
      </c>
      <c r="K33" s="17">
        <v>37.928280999999998</v>
      </c>
      <c r="L33" s="17">
        <v>34.577714</v>
      </c>
      <c r="M33" s="17">
        <v>225.29131100000001</v>
      </c>
      <c r="N33" s="17">
        <v>26.670418999999999</v>
      </c>
      <c r="O33" s="17">
        <v>14.072324</v>
      </c>
      <c r="P33" s="17">
        <v>1.29108</v>
      </c>
      <c r="Q33" s="17">
        <v>0.52876000000000001</v>
      </c>
      <c r="R33" s="17">
        <v>0.64320600000000006</v>
      </c>
      <c r="S33" s="17">
        <v>0.58899299999999999</v>
      </c>
      <c r="T33" s="17">
        <v>2.4965410000000001</v>
      </c>
      <c r="U33" s="17">
        <v>132.14589100000001</v>
      </c>
      <c r="V33" s="17">
        <v>26.670418999999999</v>
      </c>
      <c r="W33" s="17">
        <v>4.2887139999999997</v>
      </c>
      <c r="X33" s="17">
        <v>3.8866360000000002</v>
      </c>
      <c r="Y33" s="17">
        <v>3.5732E-2</v>
      </c>
      <c r="Z33" s="17">
        <v>1.6082799999999999</v>
      </c>
      <c r="AA33" s="17">
        <v>8.5888659999999994</v>
      </c>
      <c r="AB33" s="17">
        <v>5.360868</v>
      </c>
      <c r="AC33" s="17">
        <v>9.9058999999999994E-2</v>
      </c>
      <c r="AD33" s="17"/>
      <c r="AE33" s="17"/>
      <c r="AF33" s="17">
        <v>9.1889999999999993E-3</v>
      </c>
      <c r="AG33" s="15"/>
      <c r="AH33" s="17" t="s">
        <v>200</v>
      </c>
      <c r="AI33" s="17">
        <v>351.04427797664601</v>
      </c>
      <c r="AJ33" s="17">
        <v>52.660532177517901</v>
      </c>
      <c r="AK33" s="17">
        <v>4.2885932465428702</v>
      </c>
      <c r="AL33" s="17">
        <v>43.288013193374901</v>
      </c>
      <c r="AM33" s="17">
        <v>3.8865281870116899</v>
      </c>
      <c r="AN33" s="17">
        <v>0</v>
      </c>
      <c r="AO33" s="17">
        <v>85.905753863017495</v>
      </c>
      <c r="AP33" s="17">
        <v>85.905753863017495</v>
      </c>
      <c r="AQ33" s="17">
        <v>18.845476891152199</v>
      </c>
      <c r="AR33" s="17">
        <v>111.63663481952101</v>
      </c>
      <c r="AS33" s="17">
        <v>37.927238369262597</v>
      </c>
      <c r="AT33" s="17">
        <v>9.9056305710348805E-2</v>
      </c>
      <c r="AU33" s="17">
        <v>34.576820604252198</v>
      </c>
      <c r="AV33" s="17">
        <v>3.5731004614813898E-2</v>
      </c>
      <c r="AW33" s="17">
        <v>376.27681917372098</v>
      </c>
      <c r="AX33" s="17">
        <v>16233.500747476999</v>
      </c>
      <c r="AY33" s="17">
        <v>85.674222675023003</v>
      </c>
      <c r="AZ33" s="17">
        <v>0</v>
      </c>
      <c r="BA33" s="17">
        <v>56.365048288184902</v>
      </c>
      <c r="BB33" s="17">
        <v>0</v>
      </c>
      <c r="BC33" s="17">
        <v>9.8948697870925901</v>
      </c>
      <c r="BD33" s="17">
        <v>37.398282754628298</v>
      </c>
      <c r="BE33" s="17">
        <v>225.28508660547701</v>
      </c>
      <c r="BF33" s="17">
        <v>225.28508660547701</v>
      </c>
      <c r="BG33" s="17">
        <v>39.591821463535197</v>
      </c>
      <c r="BH33" s="17">
        <v>0</v>
      </c>
      <c r="BI33" s="17">
        <v>1.6082305983713301</v>
      </c>
      <c r="BJ33" s="17">
        <v>2360909.94690829</v>
      </c>
      <c r="BK33" s="17">
        <v>0</v>
      </c>
      <c r="BL33" s="17">
        <v>383.12080501518398</v>
      </c>
      <c r="BM33" s="17">
        <v>26.804923090911299</v>
      </c>
      <c r="BN33" s="17">
        <v>45.828927518900301</v>
      </c>
      <c r="BO33" s="17">
        <v>397.66474334512498</v>
      </c>
      <c r="BP33" s="5">
        <v>20.150754528875499</v>
      </c>
      <c r="BQ33" s="5">
        <v>2.38909839779096E-3</v>
      </c>
      <c r="BR33" s="17">
        <v>6.7997291401422997E-3</v>
      </c>
      <c r="BS33" s="17">
        <v>132.142623466038</v>
      </c>
      <c r="BT33" s="17">
        <v>8.5886465074488605</v>
      </c>
      <c r="BU33" s="17">
        <v>0</v>
      </c>
      <c r="BV33" s="17">
        <v>32.169680403863801</v>
      </c>
      <c r="BW33" s="17">
        <v>153.91638051709401</v>
      </c>
      <c r="BX33" s="17">
        <v>0</v>
      </c>
      <c r="BY33" s="17">
        <v>3615.3489814095201</v>
      </c>
      <c r="BZ33" s="17">
        <v>170.01030811576399</v>
      </c>
      <c r="CA33" s="17">
        <v>18.8900339660598</v>
      </c>
      <c r="CB33" s="17">
        <v>188.90034208182399</v>
      </c>
      <c r="CC33" s="17">
        <v>0.24419199768149799</v>
      </c>
      <c r="CD33" s="17">
        <v>169.054331939295</v>
      </c>
      <c r="CE33" s="17">
        <v>17.049740354358001</v>
      </c>
      <c r="CF33" s="17">
        <v>1.2910459227070501</v>
      </c>
      <c r="CG33" s="17">
        <v>0.52874540342267495</v>
      </c>
      <c r="CH33" s="17">
        <v>0.64318848236688198</v>
      </c>
      <c r="CI33" s="17">
        <v>0.58897543078423897</v>
      </c>
      <c r="CJ33" s="17">
        <v>2.4964736906364098</v>
      </c>
      <c r="CK33" s="17">
        <v>5.3940622067163699E-2</v>
      </c>
      <c r="CL33" s="17">
        <v>406.47987482630299</v>
      </c>
      <c r="CM33" s="17">
        <v>2.86254370387517E-2</v>
      </c>
      <c r="CN33" s="17">
        <v>5.9877642269217404</v>
      </c>
      <c r="CO33" s="17">
        <v>65.810248155558099</v>
      </c>
      <c r="CP33" s="17">
        <v>4.9585852169072402E-2</v>
      </c>
      <c r="CQ33" s="17">
        <v>0</v>
      </c>
      <c r="CR33" s="17">
        <v>1.44078633145389</v>
      </c>
      <c r="CS33" s="17">
        <v>2996.8905205822198</v>
      </c>
      <c r="CT33" s="17">
        <v>2252.6804980399602</v>
      </c>
      <c r="CU33" s="17">
        <v>744.21002254225903</v>
      </c>
      <c r="CV33" s="5">
        <v>2.3957068348793201E-2</v>
      </c>
      <c r="CW33" s="17">
        <v>5.8858723634098902E-3</v>
      </c>
      <c r="CX33" s="17">
        <v>26.075454554473399</v>
      </c>
      <c r="CY33" s="17">
        <v>0.80613002750265905</v>
      </c>
      <c r="CZ33" s="17">
        <v>880.27987907648298</v>
      </c>
      <c r="DA33" s="17">
        <v>4.9860483975153898</v>
      </c>
      <c r="DB33" s="17">
        <v>2.2992284617801202</v>
      </c>
      <c r="DC33" s="17">
        <v>1257.5427380302799</v>
      </c>
      <c r="DD33" s="17">
        <v>0</v>
      </c>
      <c r="DE33" s="17">
        <v>3.9865632643837801E-2</v>
      </c>
      <c r="DF33" s="5">
        <v>7.2438728385059203</v>
      </c>
      <c r="DG33" s="17">
        <v>6.48745486312053E-3</v>
      </c>
      <c r="DH33" s="17">
        <v>118.57894087049399</v>
      </c>
      <c r="DI33" s="17">
        <v>11.4246331885142</v>
      </c>
      <c r="DJ33" s="17">
        <v>5.3607135801606001</v>
      </c>
      <c r="DK33" s="17">
        <v>0</v>
      </c>
      <c r="DL33" s="17">
        <v>6.5746643882449503</v>
      </c>
      <c r="DM33" s="17">
        <v>61.952193974003102</v>
      </c>
      <c r="DN33" s="17">
        <v>26.6696599075267</v>
      </c>
      <c r="DO33" s="17">
        <v>57.821973539734401</v>
      </c>
      <c r="DP33" s="17">
        <v>3491.1577232868699</v>
      </c>
      <c r="DQ33" s="17">
        <v>14.0719389256678</v>
      </c>
      <c r="DR33" s="17">
        <v>27.004884632755701</v>
      </c>
      <c r="DS33" s="17"/>
      <c r="DT33" s="26">
        <f t="shared" si="0"/>
        <v>1.0355730872009203</v>
      </c>
      <c r="DU33" s="40">
        <f t="shared" si="1"/>
        <v>-5.1166783665216891E-5</v>
      </c>
      <c r="DV33" s="40">
        <f t="shared" si="2"/>
        <v>-1.4075515577582202E-5</v>
      </c>
      <c r="DW33" s="40">
        <f t="shared" si="3"/>
        <v>-6.4540961639127993E-7</v>
      </c>
      <c r="DX33" s="40">
        <f t="shared" si="4"/>
        <v>-4.706737779485605E-5</v>
      </c>
      <c r="DY33" s="40">
        <f t="shared" si="5"/>
        <v>-5.3035760502381138E-5</v>
      </c>
      <c r="DZ33" s="40">
        <f t="shared" si="6"/>
        <v>-3.1382329395400183E-6</v>
      </c>
      <c r="EA33" s="40">
        <f t="shared" si="7"/>
        <v>-4.752888279479428E-5</v>
      </c>
      <c r="EB33" s="40">
        <f t="shared" si="8"/>
        <v>-2.8764847399733904E-5</v>
      </c>
      <c r="EC33" s="40">
        <f t="shared" si="9"/>
        <v>-2.6976870389346633E-5</v>
      </c>
      <c r="ED33" s="40">
        <f t="shared" si="10"/>
        <v>-2.7489533137603855E-5</v>
      </c>
      <c r="EE33" s="40">
        <f t="shared" si="11"/>
        <v>-2.5837328280351819E-5</v>
      </c>
      <c r="EF33" s="40">
        <f t="shared" si="12"/>
        <v>-2.7628204991013944E-5</v>
      </c>
      <c r="EG33" s="40">
        <f t="shared" si="13"/>
        <v>-2.846196279476338E-5</v>
      </c>
      <c r="EH33" s="40">
        <f t="shared" si="14"/>
        <v>-2.7363947291184783E-5</v>
      </c>
      <c r="EI33" s="40">
        <f t="shared" si="15"/>
        <v>-2.6394408518378256E-5</v>
      </c>
      <c r="EJ33" s="40">
        <f t="shared" si="16"/>
        <v>-2.7605297914090482E-5</v>
      </c>
      <c r="EK33" s="40">
        <f t="shared" si="17"/>
        <v>-2.7234872059776198E-5</v>
      </c>
      <c r="EL33" s="40">
        <f t="shared" si="18"/>
        <v>-2.9829243744858127E-5</v>
      </c>
      <c r="EM33" s="40">
        <f t="shared" si="19"/>
        <v>-2.6961048743177017E-5</v>
      </c>
      <c r="EN33" s="40">
        <f t="shared" si="20"/>
        <v>-2.4726716338101985E-5</v>
      </c>
      <c r="EO33" s="40">
        <f t="shared" si="21"/>
        <v>0.20619328867176034</v>
      </c>
      <c r="EP33" s="40">
        <f t="shared" si="22"/>
        <v>-2.8156099271127522E-5</v>
      </c>
      <c r="EQ33" s="40">
        <f t="shared" si="23"/>
        <v>-2.7739409687531167E-5</v>
      </c>
      <c r="ER33" s="40">
        <f t="shared" si="24"/>
        <v>-2.785696815464925E-5</v>
      </c>
      <c r="ES33" s="40">
        <f t="shared" si="25"/>
        <v>-3.071705714791136E-5</v>
      </c>
      <c r="ET33" s="40">
        <f t="shared" si="26"/>
        <v>-2.5555475092865068E-5</v>
      </c>
      <c r="EU33" s="40">
        <f t="shared" si="27"/>
        <v>-2.8805006838426106E-5</v>
      </c>
      <c r="EV33" s="40">
        <f t="shared" si="28"/>
        <v>-2.719883757346079E-5</v>
      </c>
      <c r="EW33" s="40">
        <f t="shared" si="29"/>
        <v>0</v>
      </c>
      <c r="EX33" s="40">
        <f t="shared" si="30"/>
        <v>0</v>
      </c>
      <c r="EY33" s="40">
        <f t="shared" si="31"/>
        <v>-1.8768317198684298E-5</v>
      </c>
    </row>
    <row r="34" spans="1:155" x14ac:dyDescent="0.3">
      <c r="A34" s="17" t="s">
        <v>201</v>
      </c>
      <c r="B34" s="15">
        <v>182229.78015999999</v>
      </c>
      <c r="C34" s="15">
        <v>1327.6964840000001</v>
      </c>
      <c r="D34" s="15">
        <v>3089.8590939999999</v>
      </c>
      <c r="E34" s="15">
        <v>28913.796312999999</v>
      </c>
      <c r="F34" s="15">
        <v>26998.497039000002</v>
      </c>
      <c r="G34" s="15">
        <v>1783.876395</v>
      </c>
      <c r="H34" s="15">
        <v>34167.666075000001</v>
      </c>
      <c r="I34" s="17">
        <v>1171.2443880000001</v>
      </c>
      <c r="J34" s="17">
        <v>590.19022900000004</v>
      </c>
      <c r="K34" s="17">
        <v>517.10166600000002</v>
      </c>
      <c r="L34" s="17">
        <v>471.42141500000002</v>
      </c>
      <c r="M34" s="17">
        <v>3071.5474399999998</v>
      </c>
      <c r="N34" s="17">
        <v>363.61572100000001</v>
      </c>
      <c r="O34" s="17">
        <v>191.857405</v>
      </c>
      <c r="P34" s="17">
        <v>17.602274999999999</v>
      </c>
      <c r="Q34" s="17">
        <v>7.2088890000000001</v>
      </c>
      <c r="R34" s="17">
        <v>8.769228</v>
      </c>
      <c r="S34" s="17">
        <v>8.0298440000000006</v>
      </c>
      <c r="T34" s="17">
        <v>34.036467000000002</v>
      </c>
      <c r="U34" s="17">
        <v>1801.633468</v>
      </c>
      <c r="V34" s="17">
        <v>363.61572100000001</v>
      </c>
      <c r="W34" s="17">
        <v>58.470793999999998</v>
      </c>
      <c r="X34" s="17">
        <v>52.989303999999997</v>
      </c>
      <c r="Y34" s="17">
        <v>0.48730099999999998</v>
      </c>
      <c r="Z34" s="17">
        <v>21.926482</v>
      </c>
      <c r="AA34" s="17">
        <v>117.097961</v>
      </c>
      <c r="AB34" s="17">
        <v>73.088532999999998</v>
      </c>
      <c r="AC34" s="17">
        <v>1.3503510000000001</v>
      </c>
      <c r="AD34" s="17"/>
      <c r="AE34" s="17"/>
      <c r="AF34" s="17">
        <v>0.14232600000000001</v>
      </c>
      <c r="AG34" s="15"/>
      <c r="AH34" s="17" t="s">
        <v>201</v>
      </c>
      <c r="AI34" s="17">
        <v>3205.6762875649902</v>
      </c>
      <c r="AJ34" s="17">
        <v>480.887572465277</v>
      </c>
      <c r="AK34" s="17">
        <v>58.470644519263999</v>
      </c>
      <c r="AL34" s="17">
        <v>590.18831627542397</v>
      </c>
      <c r="AM34" s="17">
        <v>52.989169182670103</v>
      </c>
      <c r="AN34" s="17">
        <v>0</v>
      </c>
      <c r="AO34" s="17">
        <v>1171.24088886697</v>
      </c>
      <c r="AP34" s="17">
        <v>1171.24088886697</v>
      </c>
      <c r="AQ34" s="17">
        <v>172.09348167939399</v>
      </c>
      <c r="AR34" s="17">
        <v>1019.44644178943</v>
      </c>
      <c r="AS34" s="17">
        <v>517.10005216372804</v>
      </c>
      <c r="AT34" s="17">
        <v>1.35034818313248</v>
      </c>
      <c r="AU34" s="17">
        <v>471.42024852867502</v>
      </c>
      <c r="AV34" s="17">
        <v>0.48729970150496299</v>
      </c>
      <c r="AW34" s="17">
        <v>3436.0953635287801</v>
      </c>
      <c r="AX34" s="17">
        <v>182228.66975699499</v>
      </c>
      <c r="AY34" s="17">
        <v>782.362279418198</v>
      </c>
      <c r="AZ34" s="17">
        <v>0</v>
      </c>
      <c r="BA34" s="17">
        <v>514.71575734654004</v>
      </c>
      <c r="BB34" s="17">
        <v>0</v>
      </c>
      <c r="BC34" s="17">
        <v>90.358260587666095</v>
      </c>
      <c r="BD34" s="17">
        <v>341.51484354403402</v>
      </c>
      <c r="BE34" s="17">
        <v>3071.53860012224</v>
      </c>
      <c r="BF34" s="17">
        <v>3071.53860012224</v>
      </c>
      <c r="BG34" s="17">
        <v>361.54569125827402</v>
      </c>
      <c r="BH34" s="17">
        <v>0</v>
      </c>
      <c r="BI34" s="17">
        <v>21.9264148414996</v>
      </c>
      <c r="BJ34" s="17">
        <v>32189784.126047</v>
      </c>
      <c r="BK34" s="17">
        <v>0</v>
      </c>
      <c r="BL34" s="17">
        <v>3498.5936535109399</v>
      </c>
      <c r="BM34" s="17">
        <v>244.77811596593099</v>
      </c>
      <c r="BN34" s="17">
        <v>418.50214351331198</v>
      </c>
      <c r="BO34" s="17">
        <v>3631.4055084566799</v>
      </c>
      <c r="BP34" s="17">
        <v>184.01321461416899</v>
      </c>
      <c r="BQ34" s="17">
        <v>3.7004691104901399E-2</v>
      </c>
      <c r="BR34" s="17">
        <v>0.10532108511494299</v>
      </c>
      <c r="BS34" s="17">
        <v>1801.6336652934799</v>
      </c>
      <c r="BT34" s="17">
        <v>117.097581813677</v>
      </c>
      <c r="BU34" s="17">
        <v>0</v>
      </c>
      <c r="BV34" s="17">
        <v>413.839436887045</v>
      </c>
      <c r="BW34" s="17">
        <v>1327.6935715089801</v>
      </c>
      <c r="BX34" s="17">
        <v>0</v>
      </c>
      <c r="BY34" s="17">
        <v>35301.5398190997</v>
      </c>
      <c r="BZ34" s="17">
        <v>2780.8720638200398</v>
      </c>
      <c r="CA34" s="17">
        <v>308.98569913087499</v>
      </c>
      <c r="CB34" s="17">
        <v>3089.85776295092</v>
      </c>
      <c r="CC34" s="17">
        <v>2.2299195964940299</v>
      </c>
      <c r="CD34" s="17">
        <v>1543.77529586786</v>
      </c>
      <c r="CE34" s="17">
        <v>155.695408343954</v>
      </c>
      <c r="CF34" s="17">
        <v>17.602245379159601</v>
      </c>
      <c r="CG34" s="17">
        <v>7.2088586488484703</v>
      </c>
      <c r="CH34" s="17">
        <v>8.7692011253193005</v>
      </c>
      <c r="CI34" s="17">
        <v>8.0298154830866899</v>
      </c>
      <c r="CJ34" s="17">
        <v>34.0363671323829</v>
      </c>
      <c r="CK34" s="17">
        <v>0.75700388630764304</v>
      </c>
      <c r="CL34" s="17">
        <v>3711.9047656050998</v>
      </c>
      <c r="CM34" s="17">
        <v>0.315030540396942</v>
      </c>
      <c r="CN34" s="17">
        <v>91.240512614042302</v>
      </c>
      <c r="CO34" s="17">
        <v>976.22896250863903</v>
      </c>
      <c r="CP34" s="17">
        <v>0.29315656047222999</v>
      </c>
      <c r="CQ34" s="17">
        <v>0</v>
      </c>
      <c r="CR34" s="17">
        <v>22.1033997788543</v>
      </c>
      <c r="CS34" s="17">
        <v>28913.607682570801</v>
      </c>
      <c r="CT34" s="17">
        <v>26998.336241702698</v>
      </c>
      <c r="CU34" s="17">
        <v>1915.27144086818</v>
      </c>
      <c r="CV34" s="17">
        <v>0.29000995641407101</v>
      </c>
      <c r="CW34" s="17">
        <v>5.19144173205024E-2</v>
      </c>
      <c r="CX34" s="17">
        <v>136.18364643947999</v>
      </c>
      <c r="CY34" s="17">
        <v>13.5564962493868</v>
      </c>
      <c r="CZ34" s="17">
        <v>10522.7443960206</v>
      </c>
      <c r="DA34" s="17">
        <v>69.811539614191105</v>
      </c>
      <c r="DB34" s="17">
        <v>31.359025788907399</v>
      </c>
      <c r="DC34" s="17">
        <v>15032.4928632307</v>
      </c>
      <c r="DD34" s="17">
        <v>0</v>
      </c>
      <c r="DE34" s="17">
        <v>0.54974462688161696</v>
      </c>
      <c r="DF34" s="17">
        <v>100.311111179086</v>
      </c>
      <c r="DG34" s="17">
        <v>4.7428290901524998E-2</v>
      </c>
      <c r="DH34" s="17">
        <v>1783.87564296598</v>
      </c>
      <c r="DI34" s="17">
        <v>104.327871643588</v>
      </c>
      <c r="DJ34" s="17">
        <v>73.088304032719606</v>
      </c>
      <c r="DK34" s="17">
        <v>0</v>
      </c>
      <c r="DL34" s="17">
        <v>60.038673662265303</v>
      </c>
      <c r="DM34" s="17">
        <v>565.73676386849002</v>
      </c>
      <c r="DN34" s="17">
        <v>363.61467171230601</v>
      </c>
      <c r="DO34" s="17">
        <v>528.02041190087596</v>
      </c>
      <c r="DP34" s="17">
        <v>34167.446313938097</v>
      </c>
      <c r="DQ34" s="17">
        <v>191.856919478713</v>
      </c>
      <c r="DR34" s="17">
        <v>246.60429608643599</v>
      </c>
      <c r="DS34" s="17"/>
      <c r="DT34" s="26">
        <f t="shared" si="0"/>
        <v>1.0331922232273756</v>
      </c>
      <c r="DU34" s="40">
        <f t="shared" si="1"/>
        <v>-6.0934222937089651E-6</v>
      </c>
      <c r="DV34" s="40">
        <f t="shared" si="2"/>
        <v>-2.1936421878555044E-6</v>
      </c>
      <c r="DW34" s="40">
        <f t="shared" si="3"/>
        <v>-4.3077986387574501E-7</v>
      </c>
      <c r="DX34" s="40">
        <f t="shared" si="4"/>
        <v>-6.5238900888837204E-6</v>
      </c>
      <c r="DY34" s="40">
        <f t="shared" si="5"/>
        <v>-5.9557869858861188E-6</v>
      </c>
      <c r="DZ34" s="40">
        <f t="shared" si="6"/>
        <v>-4.2157294201117508E-7</v>
      </c>
      <c r="EA34" s="40">
        <f t="shared" si="7"/>
        <v>-6.4318429424400481E-6</v>
      </c>
      <c r="EB34" s="40">
        <f t="shared" si="8"/>
        <v>-2.9875345111307147E-6</v>
      </c>
      <c r="EC34" s="40">
        <f t="shared" si="9"/>
        <v>-3.2408611361013109E-6</v>
      </c>
      <c r="ED34" s="40">
        <f t="shared" si="10"/>
        <v>-3.1209264601088072E-6</v>
      </c>
      <c r="EE34" s="40">
        <f t="shared" si="11"/>
        <v>-2.474370675347923E-6</v>
      </c>
      <c r="EF34" s="40">
        <f t="shared" si="12"/>
        <v>-2.8779883535782607E-6</v>
      </c>
      <c r="EG34" s="40">
        <f t="shared" si="13"/>
        <v>-2.8857049720411633E-6</v>
      </c>
      <c r="EH34" s="40">
        <f t="shared" si="14"/>
        <v>-2.5306361618102566E-6</v>
      </c>
      <c r="EI34" s="40">
        <f t="shared" si="15"/>
        <v>-1.6827847762502737E-6</v>
      </c>
      <c r="EJ34" s="40">
        <f t="shared" si="16"/>
        <v>-4.2102398205643416E-6</v>
      </c>
      <c r="EK34" s="40">
        <f t="shared" si="17"/>
        <v>-3.0646575387829837E-6</v>
      </c>
      <c r="EL34" s="40">
        <f t="shared" si="18"/>
        <v>-3.5513657937487698E-6</v>
      </c>
      <c r="EM34" s="40">
        <f t="shared" si="19"/>
        <v>-2.9341358226820048E-6</v>
      </c>
      <c r="EN34" s="40">
        <f t="shared" si="20"/>
        <v>1.0950811217620612E-7</v>
      </c>
      <c r="EO34" s="40">
        <f t="shared" si="21"/>
        <v>0.13812305955562629</v>
      </c>
      <c r="EP34" s="40">
        <f t="shared" si="22"/>
        <v>-2.5565025848454122E-6</v>
      </c>
      <c r="EQ34" s="40">
        <f t="shared" si="23"/>
        <v>-2.5442366613009623E-6</v>
      </c>
      <c r="ER34" s="40">
        <f t="shared" si="24"/>
        <v>-2.6646672939195838E-6</v>
      </c>
      <c r="ES34" s="40">
        <f t="shared" si="25"/>
        <v>-3.0628944670629471E-6</v>
      </c>
      <c r="ET34" s="40">
        <f t="shared" si="26"/>
        <v>-3.238197486650048E-6</v>
      </c>
      <c r="EU34" s="40">
        <f t="shared" si="27"/>
        <v>-3.1327387620786816E-6</v>
      </c>
      <c r="EV34" s="40">
        <f t="shared" si="28"/>
        <v>-2.0860261666247409E-6</v>
      </c>
      <c r="EW34" s="40">
        <f t="shared" si="29"/>
        <v>0</v>
      </c>
      <c r="EX34" s="40">
        <f t="shared" si="30"/>
        <v>0</v>
      </c>
      <c r="EY34" s="40">
        <f t="shared" si="31"/>
        <v>-1.5723069265501999E-6</v>
      </c>
    </row>
    <row r="35" spans="1:155" x14ac:dyDescent="0.3">
      <c r="A35" s="17" t="s">
        <v>202</v>
      </c>
      <c r="B35" s="15">
        <v>11650.586133000001</v>
      </c>
      <c r="C35" s="15">
        <v>147.104816</v>
      </c>
      <c r="D35" s="15">
        <v>129.31965400000001</v>
      </c>
      <c r="E35" s="15">
        <v>1575.2114489999999</v>
      </c>
      <c r="F35" s="15">
        <v>1532.7426270000001</v>
      </c>
      <c r="G35" s="15">
        <v>153.58342400000001</v>
      </c>
      <c r="H35" s="15">
        <v>2247.7523070000002</v>
      </c>
      <c r="I35" s="17">
        <v>140.586084</v>
      </c>
      <c r="J35" s="17">
        <v>42.967320000000001</v>
      </c>
      <c r="K35" s="17">
        <v>37.690638</v>
      </c>
      <c r="L35" s="17">
        <v>22.739944000000001</v>
      </c>
      <c r="M35" s="17">
        <v>280.795276</v>
      </c>
      <c r="N35" s="17">
        <v>28.77054</v>
      </c>
      <c r="O35" s="17">
        <v>24.373386</v>
      </c>
      <c r="P35" s="17">
        <v>1.210251</v>
      </c>
      <c r="Q35" s="17">
        <v>0.49562899999999999</v>
      </c>
      <c r="R35" s="17">
        <v>0.60301800000000005</v>
      </c>
      <c r="S35" s="17">
        <v>0.55212799999999995</v>
      </c>
      <c r="T35" s="17">
        <v>2.3402500000000002</v>
      </c>
      <c r="U35" s="17">
        <v>315.97323999999998</v>
      </c>
      <c r="V35" s="17">
        <v>40.831505</v>
      </c>
      <c r="W35" s="17">
        <v>27.011604999999999</v>
      </c>
      <c r="X35" s="17">
        <v>5.9048930000000004</v>
      </c>
      <c r="Y35" s="17">
        <v>3.3494999999999997E-2</v>
      </c>
      <c r="Z35" s="17">
        <v>4.0202850000000003</v>
      </c>
      <c r="AA35" s="17">
        <v>8.0514189999999992</v>
      </c>
      <c r="AB35" s="17">
        <v>8.6688390000000002</v>
      </c>
      <c r="AC35" s="17">
        <v>9.2804999999999999E-2</v>
      </c>
      <c r="AD35" s="17"/>
      <c r="AE35" s="17"/>
      <c r="AF35" s="17">
        <v>1.1622E-2</v>
      </c>
      <c r="AG35" s="15"/>
      <c r="AH35" s="17" t="s">
        <v>202</v>
      </c>
      <c r="AI35" s="17">
        <v>168.143814323725</v>
      </c>
      <c r="AJ35" s="17">
        <v>25.223533789167799</v>
      </c>
      <c r="AK35" s="17">
        <v>26.9543351059265</v>
      </c>
      <c r="AL35" s="17">
        <v>42.876339445526099</v>
      </c>
      <c r="AM35" s="17">
        <v>5.8923813052067597</v>
      </c>
      <c r="AN35" s="17">
        <v>0</v>
      </c>
      <c r="AO35" s="17">
        <v>140.28834933976299</v>
      </c>
      <c r="AP35" s="17">
        <v>140.28834933976299</v>
      </c>
      <c r="AQ35" s="17">
        <v>9.02665051664213</v>
      </c>
      <c r="AR35" s="17">
        <v>53.472018929483802</v>
      </c>
      <c r="AS35" s="17">
        <v>37.610756850230899</v>
      </c>
      <c r="AT35" s="17">
        <v>9.2607468039588303E-2</v>
      </c>
      <c r="AU35" s="17">
        <v>22.691737782656698</v>
      </c>
      <c r="AV35" s="17">
        <v>3.3423997123475303E-2</v>
      </c>
      <c r="AW35" s="17">
        <v>180.22985437212901</v>
      </c>
      <c r="AX35" s="17">
        <v>11626.1244963265</v>
      </c>
      <c r="AY35" s="17">
        <v>41.036362981304499</v>
      </c>
      <c r="AZ35" s="17">
        <v>0</v>
      </c>
      <c r="BA35" s="17">
        <v>26.997785646047699</v>
      </c>
      <c r="BB35" s="17">
        <v>0</v>
      </c>
      <c r="BC35" s="17">
        <v>4.7394819577025098</v>
      </c>
      <c r="BD35" s="17">
        <v>17.913122793754798</v>
      </c>
      <c r="BE35" s="17">
        <v>280.20041479875198</v>
      </c>
      <c r="BF35" s="17">
        <v>280.20041479875198</v>
      </c>
      <c r="BG35" s="17">
        <v>18.963757436895399</v>
      </c>
      <c r="BH35" s="17">
        <v>0</v>
      </c>
      <c r="BI35" s="17">
        <v>4.0117639343747404</v>
      </c>
      <c r="BJ35" s="17">
        <v>2208482.12632098</v>
      </c>
      <c r="BK35" s="17">
        <v>0</v>
      </c>
      <c r="BL35" s="17">
        <v>183.50809266136201</v>
      </c>
      <c r="BM35" s="17">
        <v>12.8390833286405</v>
      </c>
      <c r="BN35" s="17">
        <v>21.9512670464397</v>
      </c>
      <c r="BO35" s="17">
        <v>190.47435765410199</v>
      </c>
      <c r="BP35" s="17">
        <v>9.6518430463664995</v>
      </c>
      <c r="BQ35" s="17">
        <v>3.0152409431372798E-3</v>
      </c>
      <c r="BR35" s="17">
        <v>8.5818420057650804E-3</v>
      </c>
      <c r="BS35" s="17">
        <v>315.30481795974799</v>
      </c>
      <c r="BT35" s="17">
        <v>8.0343719920236705</v>
      </c>
      <c r="BU35" s="17">
        <v>0</v>
      </c>
      <c r="BV35" s="17">
        <v>43.3793569756808</v>
      </c>
      <c r="BW35" s="17">
        <v>146.78838643903899</v>
      </c>
      <c r="BX35" s="17">
        <v>0</v>
      </c>
      <c r="BY35" s="17">
        <v>2302.5461558557499</v>
      </c>
      <c r="BZ35" s="17">
        <v>116.14605248367199</v>
      </c>
      <c r="CA35" s="17">
        <v>12.9051180683102</v>
      </c>
      <c r="CB35" s="17">
        <v>129.05117055198201</v>
      </c>
      <c r="CC35" s="17">
        <v>0.116963669381294</v>
      </c>
      <c r="CD35" s="17">
        <v>80.974032303229194</v>
      </c>
      <c r="CE35" s="17">
        <v>8.1665511288309993</v>
      </c>
      <c r="CF35" s="17">
        <v>1.2076873366446701</v>
      </c>
      <c r="CG35" s="17">
        <v>0.49457844720977501</v>
      </c>
      <c r="CH35" s="17">
        <v>0.60174002805601901</v>
      </c>
      <c r="CI35" s="17">
        <v>0.55095752952264399</v>
      </c>
      <c r="CJ35" s="17">
        <v>2.3352919249767101</v>
      </c>
      <c r="CK35" s="17">
        <v>2.4894627424395199E-2</v>
      </c>
      <c r="CL35" s="17">
        <v>194.69661683523199</v>
      </c>
      <c r="CM35" s="17">
        <v>8.7146007043767196E-2</v>
      </c>
      <c r="CN35" s="17">
        <v>13.947000814607801</v>
      </c>
      <c r="CO35" s="17">
        <v>217.80799113741901</v>
      </c>
      <c r="CP35" s="17">
        <v>4.2614805304320498E-2</v>
      </c>
      <c r="CQ35" s="17">
        <v>0</v>
      </c>
      <c r="CR35" s="17">
        <v>21.454040297182999</v>
      </c>
      <c r="CS35" s="17">
        <v>1572.07045111037</v>
      </c>
      <c r="CT35" s="17">
        <v>1529.60164044882</v>
      </c>
      <c r="CU35" s="17">
        <v>42.468810661551899</v>
      </c>
      <c r="CV35" s="17">
        <v>3.6918835551734197E-2</v>
      </c>
      <c r="CW35" s="17">
        <v>4.3387797494447104E-3</v>
      </c>
      <c r="CX35" s="17">
        <v>0.32153760985906898</v>
      </c>
      <c r="CY35" s="17">
        <v>4.0514615599905204</v>
      </c>
      <c r="CZ35" s="17">
        <v>511.934299839613</v>
      </c>
      <c r="DA35" s="17">
        <v>3.7866583685797202</v>
      </c>
      <c r="DB35" s="17">
        <v>5.3170665277754798</v>
      </c>
      <c r="DC35" s="17">
        <v>731.33461620286903</v>
      </c>
      <c r="DD35" s="17">
        <v>0</v>
      </c>
      <c r="DE35" s="17">
        <v>0.13365556926095501</v>
      </c>
      <c r="DF35" s="17">
        <v>19.316137280709</v>
      </c>
      <c r="DG35" s="17">
        <v>1.2621858838053901E-3</v>
      </c>
      <c r="DH35" s="17">
        <v>153.24906552731801</v>
      </c>
      <c r="DI35" s="17">
        <v>5.4721863903072396</v>
      </c>
      <c r="DJ35" s="17">
        <v>8.6504675861704001</v>
      </c>
      <c r="DK35" s="17">
        <v>0</v>
      </c>
      <c r="DL35" s="17">
        <v>3.1491432864926301</v>
      </c>
      <c r="DM35" s="17">
        <v>29.674020160914701</v>
      </c>
      <c r="DN35" s="17">
        <v>28.709545003066498</v>
      </c>
      <c r="DO35" s="17">
        <v>27.695751715279599</v>
      </c>
      <c r="DP35" s="17">
        <v>2243.06074350876</v>
      </c>
      <c r="DQ35" s="17">
        <v>24.3217264306343</v>
      </c>
      <c r="DR35" s="17">
        <v>12.934843484651401</v>
      </c>
      <c r="DS35" s="17"/>
      <c r="DT35" s="26">
        <f t="shared" ref="DT35:DT51" si="32">BY35/DP35</f>
        <v>1.026519750978272</v>
      </c>
      <c r="DU35" s="40">
        <f t="shared" ref="DU35:DU51" si="33">(AX35-B35)/(B35+1E-50)</f>
        <v>-2.0996056674104872E-3</v>
      </c>
      <c r="DV35" s="40">
        <f t="shared" ref="DV35:DV51" si="34">(BW35-C35)/(C35+1E-50)</f>
        <v>-2.1510482767675815E-3</v>
      </c>
      <c r="DW35" s="40">
        <f t="shared" ref="DW35:DW51" si="35">(CB35-D35)/(D35+1E-50)</f>
        <v>-2.0761225360068076E-3</v>
      </c>
      <c r="DX35" s="40">
        <f t="shared" ref="DX35:DX51" si="36">(CS35-E35)/(E35+1E-50)</f>
        <v>-1.9940166709834163E-3</v>
      </c>
      <c r="DY35" s="40">
        <f t="shared" ref="DY35:DY51" si="37">(CT35-F35)/(F35+1E-50)</f>
        <v>-2.0492589531014909E-3</v>
      </c>
      <c r="DZ35" s="40">
        <f t="shared" ref="DZ35:DZ51" si="38">(DH35-G35)/(G35+1E-50)</f>
        <v>-2.1770479129440321E-3</v>
      </c>
      <c r="EA35" s="40">
        <f t="shared" ref="EA35:EA51" si="39">(DP35-H35)/(H35+1E-50)</f>
        <v>-2.0872244137530899E-3</v>
      </c>
      <c r="EB35" s="40">
        <f t="shared" ref="EB35:EB51" si="40">(AP35-I35)/(I35+1E-50)</f>
        <v>-2.1178103249323873E-3</v>
      </c>
      <c r="EC35" s="40">
        <f t="shared" ref="EC35:EC51" si="41">(AL35-J35)/(J35+1E-50)</f>
        <v>-2.117436099666014E-3</v>
      </c>
      <c r="ED35" s="40">
        <f t="shared" ref="ED35:ED51" si="42">(AS35-K35)/(K35+1E-50)</f>
        <v>-2.1193896948388229E-3</v>
      </c>
      <c r="EE35" s="40">
        <f t="shared" ref="EE35:EE51" si="43">(AU35-L35)/(L35+1E-50)</f>
        <v>-2.1198916471959158E-3</v>
      </c>
      <c r="EF35" s="40">
        <f t="shared" ref="EF35:EF51" si="44">(BF35-M35)/(M35+1E-50)</f>
        <v>-2.1184872114729685E-3</v>
      </c>
      <c r="EG35" s="40">
        <f t="shared" ref="EG35:EG51" si="45">(DN35-N35)/(N35+1E-50)</f>
        <v>-2.1200504729317546E-3</v>
      </c>
      <c r="EH35" s="40">
        <f t="shared" ref="EH35:EH51" si="46">(DQ35-O35)/(O35+1E-50)</f>
        <v>-2.1195072923269778E-3</v>
      </c>
      <c r="EI35" s="40">
        <f t="shared" ref="EI35:EI51" si="47">(CF35-P35)/(P35+1E-50)</f>
        <v>-2.11829063172009E-3</v>
      </c>
      <c r="EJ35" s="40">
        <f t="shared" ref="EJ35:EJ51" si="48">(CG35-Q35)/(Q35+1E-50)</f>
        <v>-2.1196354334088179E-3</v>
      </c>
      <c r="EK35" s="40">
        <f t="shared" ref="EK35:EK51" si="49">(CH35-R35)/(R35+1E-50)</f>
        <v>-2.1192931951965759E-3</v>
      </c>
      <c r="EL35" s="40">
        <f t="shared" ref="EL35:EL51" si="50">(CI35-S35)/(S35+1E-50)</f>
        <v>-2.119925954409063E-3</v>
      </c>
      <c r="EM35" s="40">
        <f t="shared" ref="EM35:EM51" si="51">(CJ35-T35)/(T35+1E-50)</f>
        <v>-2.1186091329088953E-3</v>
      </c>
      <c r="EN35" s="40">
        <f t="shared" ref="EN35:EN51" si="52">(BS35-U35)/(U35+1E-50)</f>
        <v>-2.1154387639028631E-3</v>
      </c>
      <c r="EO35" s="40">
        <f t="shared" ref="EO35:EO51" si="53">(BV35-V35)/(V35+1E-50)</f>
        <v>6.2399168869254264E-2</v>
      </c>
      <c r="EP35" s="40">
        <f t="shared" ref="EP35:EP51" si="54">(AK35-W35)/(W35+1E-50)</f>
        <v>-2.1201958963008483E-3</v>
      </c>
      <c r="EQ35" s="40">
        <f t="shared" ref="EQ35:EQ51" si="55">(AM35-X35)/(X35+1E-50)</f>
        <v>-2.1188690113843989E-3</v>
      </c>
      <c r="ER35" s="40">
        <f t="shared" ref="ER35:ER51" si="56">(AV35-Y35)/(Y35+1E-50)</f>
        <v>-2.119805240325233E-3</v>
      </c>
      <c r="ES35" s="40">
        <f t="shared" ref="ES35:ES51" si="57">(BI35-Z35)/(Z35+1E-50)</f>
        <v>-2.1195178016632883E-3</v>
      </c>
      <c r="ET35" s="40">
        <f t="shared" ref="ET35:ET51" si="58">(BT35-AA35)/(AA35+1E-50)</f>
        <v>-2.1172675246846234E-3</v>
      </c>
      <c r="EU35" s="40">
        <f t="shared" ref="EU35:EU51" si="59">(DJ35-AB35)/(AB35+1E-50)</f>
        <v>-2.1192473213079697E-3</v>
      </c>
      <c r="EV35" s="40">
        <f t="shared" ref="EV35:EV51" si="60">(AT35-AC35)/(AC35+1E-50)</f>
        <v>-2.1284624795182955E-3</v>
      </c>
      <c r="EW35" s="40">
        <f t="shared" ref="EW35:EW51" si="61">(AN35-AD35)/(AD35+1E-50)</f>
        <v>0</v>
      </c>
      <c r="EX35" s="40">
        <f t="shared" ref="EX35:EX51" si="62">(BB35-AE35)/(AE35+1E-50)</f>
        <v>0</v>
      </c>
      <c r="EY35" s="40">
        <f t="shared" ref="EY35:EY51" si="63">(BQ35+BR35-AF35)/(AF35+1E-50)</f>
        <v>-2.1439555238030724E-3</v>
      </c>
    </row>
    <row r="36" spans="1:155" x14ac:dyDescent="0.3">
      <c r="A36" s="17" t="s">
        <v>203</v>
      </c>
      <c r="B36" s="15">
        <v>22508.805200999999</v>
      </c>
      <c r="C36" s="15">
        <v>168.20837125</v>
      </c>
      <c r="D36" s="15">
        <v>377.34117375</v>
      </c>
      <c r="E36" s="15">
        <v>3647.2640842999999</v>
      </c>
      <c r="F36" s="15">
        <v>3372.5874549999999</v>
      </c>
      <c r="G36" s="15">
        <v>212.45089250000001</v>
      </c>
      <c r="H36" s="15">
        <v>4274.4570088999999</v>
      </c>
      <c r="I36" s="17">
        <v>202.60131618</v>
      </c>
      <c r="J36" s="17">
        <v>55.042160000000003</v>
      </c>
      <c r="K36" s="17">
        <v>51.327879252999999</v>
      </c>
      <c r="L36" s="17">
        <v>30.202259976000001</v>
      </c>
      <c r="M36" s="17">
        <v>288.09950113000002</v>
      </c>
      <c r="N36" s="17">
        <v>38.477821786</v>
      </c>
      <c r="O36" s="17">
        <v>31.656012362999999</v>
      </c>
      <c r="P36" s="17">
        <v>2.0711909999999998</v>
      </c>
      <c r="Q36" s="17">
        <v>0.84826500000000005</v>
      </c>
      <c r="R36" s="17">
        <v>1.0318799999999999</v>
      </c>
      <c r="S36" s="17">
        <v>0.94488700000000003</v>
      </c>
      <c r="T36" s="17">
        <v>4.005128</v>
      </c>
      <c r="U36" s="17">
        <v>247.689785</v>
      </c>
      <c r="V36" s="17">
        <v>52.247081999999999</v>
      </c>
      <c r="W36" s="17">
        <v>34.616374999999998</v>
      </c>
      <c r="X36" s="17">
        <v>7.5252949999999998</v>
      </c>
      <c r="Y36" s="17">
        <v>5.7319000000000002E-2</v>
      </c>
      <c r="Z36" s="17">
        <v>5.1774254537999997</v>
      </c>
      <c r="AA36" s="17">
        <v>13.778907999999999</v>
      </c>
      <c r="AB36" s="17">
        <v>11.18042</v>
      </c>
      <c r="AC36" s="17">
        <v>0.158887</v>
      </c>
      <c r="AD36" s="17"/>
      <c r="AE36" s="17">
        <v>0.13449720000000001</v>
      </c>
      <c r="AF36" s="17">
        <v>0.13097500000000001</v>
      </c>
      <c r="AG36" s="15"/>
      <c r="AH36" s="17" t="s">
        <v>203</v>
      </c>
      <c r="AI36" s="17">
        <v>400.46867245730903</v>
      </c>
      <c r="AJ36" s="17">
        <v>60.365522543868501</v>
      </c>
      <c r="AK36" s="17">
        <v>34.616811673379701</v>
      </c>
      <c r="AL36" s="17">
        <v>55.042767467819502</v>
      </c>
      <c r="AM36" s="17">
        <v>7.5253853863079696</v>
      </c>
      <c r="AN36" s="17">
        <v>0</v>
      </c>
      <c r="AO36" s="17">
        <v>202.603508971059</v>
      </c>
      <c r="AP36" s="17">
        <v>202.603508971059</v>
      </c>
      <c r="AQ36" s="17">
        <v>22.006225079630902</v>
      </c>
      <c r="AR36" s="17">
        <v>125.326585432995</v>
      </c>
      <c r="AS36" s="17">
        <v>51.328376262999001</v>
      </c>
      <c r="AT36" s="17">
        <v>0.15888814996829101</v>
      </c>
      <c r="AU36" s="17">
        <v>30.202597990722499</v>
      </c>
      <c r="AV36" s="17">
        <v>5.7319795977810402E-2</v>
      </c>
      <c r="AW36" s="17">
        <v>431.74051064481199</v>
      </c>
      <c r="AX36" s="17">
        <v>22509.358681636</v>
      </c>
      <c r="AY36" s="17">
        <v>99.942025332842505</v>
      </c>
      <c r="AZ36" s="17">
        <v>2.1364009833165198</v>
      </c>
      <c r="BA36" s="17">
        <v>63.765064413045202</v>
      </c>
      <c r="BB36" s="17">
        <v>0.134497761335339</v>
      </c>
      <c r="BC36" s="17">
        <v>11.846031118212</v>
      </c>
      <c r="BD36" s="17">
        <v>42.747666019687202</v>
      </c>
      <c r="BE36" s="17">
        <v>288.10250403978</v>
      </c>
      <c r="BF36" s="17">
        <v>288.10250403978</v>
      </c>
      <c r="BG36" s="17">
        <v>43.719360572616999</v>
      </c>
      <c r="BH36" s="17">
        <v>2.1559246883843901</v>
      </c>
      <c r="BI36" s="17">
        <v>5.1774868904346896</v>
      </c>
      <c r="BJ36" s="17">
        <v>3787623.7283078898</v>
      </c>
      <c r="BK36" s="17">
        <v>0</v>
      </c>
      <c r="BL36" s="17">
        <v>427.553691079977</v>
      </c>
      <c r="BM36" s="17">
        <v>29.969606038208799</v>
      </c>
      <c r="BN36" s="17">
        <v>51.794103637546499</v>
      </c>
      <c r="BO36" s="17">
        <v>444.33107466842</v>
      </c>
      <c r="BP36" s="17">
        <v>22.878044781280501</v>
      </c>
      <c r="BQ36" s="17">
        <v>3.4053778237073999E-2</v>
      </c>
      <c r="BR36" s="17">
        <v>9.6922381432673593E-2</v>
      </c>
      <c r="BS36" s="17">
        <v>247.693437173684</v>
      </c>
      <c r="BT36" s="17">
        <v>13.7790744152512</v>
      </c>
      <c r="BU36" s="17">
        <v>0</v>
      </c>
      <c r="BV36" s="17">
        <v>58.3210087878279</v>
      </c>
      <c r="BW36" s="17">
        <v>168.20953340895099</v>
      </c>
      <c r="BX36" s="17">
        <v>0</v>
      </c>
      <c r="BY36" s="17">
        <v>4416.8198787457804</v>
      </c>
      <c r="BZ36" s="17">
        <v>339.60676501397103</v>
      </c>
      <c r="CA36" s="17">
        <v>37.734109403285899</v>
      </c>
      <c r="CB36" s="17">
        <v>377.34087441725802</v>
      </c>
      <c r="CC36" s="17">
        <v>0.26964942205296599</v>
      </c>
      <c r="CD36" s="17">
        <v>190.88213379759901</v>
      </c>
      <c r="CE36" s="17">
        <v>18.952627541029798</v>
      </c>
      <c r="CF36" s="17">
        <v>2.0712152768013099</v>
      </c>
      <c r="CG36" s="17">
        <v>0.84827459839878305</v>
      </c>
      <c r="CH36" s="17">
        <v>1.0318929306018001</v>
      </c>
      <c r="CI36" s="17">
        <v>0.94489772299145103</v>
      </c>
      <c r="CJ36" s="17">
        <v>4.0051771830133802</v>
      </c>
      <c r="CK36" s="17">
        <v>0.13233255901497401</v>
      </c>
      <c r="CL36" s="17">
        <v>528.50141065477203</v>
      </c>
      <c r="CM36" s="17">
        <v>0.88108340147819897</v>
      </c>
      <c r="CN36" s="17">
        <v>12.350481004095</v>
      </c>
      <c r="CO36" s="17">
        <v>119.64069265475</v>
      </c>
      <c r="CP36" s="17">
        <v>7.3035517992471197E-2</v>
      </c>
      <c r="CQ36" s="17">
        <v>0</v>
      </c>
      <c r="CR36" s="17">
        <v>4.0167184300886802</v>
      </c>
      <c r="CS36" s="17">
        <v>3647.35814605837</v>
      </c>
      <c r="CT36" s="17">
        <v>3372.6670662455499</v>
      </c>
      <c r="CU36" s="17">
        <v>274.69107981282701</v>
      </c>
      <c r="CV36" s="5">
        <v>0.137825323037748</v>
      </c>
      <c r="CW36" s="17">
        <v>1.3656410194172E-2</v>
      </c>
      <c r="CX36" s="17">
        <v>46.068413281745102</v>
      </c>
      <c r="CY36" s="17">
        <v>1.6285197704988501</v>
      </c>
      <c r="CZ36" s="17">
        <v>1301.7173482696401</v>
      </c>
      <c r="DA36" s="17">
        <v>8.4998989651504395</v>
      </c>
      <c r="DB36" s="17">
        <v>4.0338434451627796</v>
      </c>
      <c r="DC36" s="17">
        <v>1859.59632144491</v>
      </c>
      <c r="DD36" s="17">
        <v>0.78648752317553705</v>
      </c>
      <c r="DE36" s="17">
        <v>1.00475349812882</v>
      </c>
      <c r="DF36" s="5">
        <v>12.8629997242017</v>
      </c>
      <c r="DG36" s="17">
        <v>9.1425454532427196E-3</v>
      </c>
      <c r="DH36" s="17">
        <v>212.45081037451001</v>
      </c>
      <c r="DI36" s="17">
        <v>38.193501990600801</v>
      </c>
      <c r="DJ36" s="17">
        <v>11.180557591806499</v>
      </c>
      <c r="DK36" s="17">
        <v>0</v>
      </c>
      <c r="DL36" s="17">
        <v>7.69717445561714</v>
      </c>
      <c r="DM36" s="17">
        <v>70.9464940152954</v>
      </c>
      <c r="DN36" s="17">
        <v>38.478252383987297</v>
      </c>
      <c r="DO36" s="17">
        <v>64.884257398931794</v>
      </c>
      <c r="DP36" s="17">
        <v>4274.5663654050704</v>
      </c>
      <c r="DQ36" s="17">
        <v>31.6563592279342</v>
      </c>
      <c r="DR36" s="17">
        <v>31.7233459485705</v>
      </c>
      <c r="DS36" s="17"/>
      <c r="DT36" s="26">
        <f t="shared" si="32"/>
        <v>1.0332790512955878</v>
      </c>
      <c r="DU36" s="40">
        <f t="shared" si="33"/>
        <v>2.4589516460716059E-5</v>
      </c>
      <c r="DV36" s="40">
        <f t="shared" si="34"/>
        <v>6.9090434819250005E-6</v>
      </c>
      <c r="DW36" s="40">
        <f t="shared" si="35"/>
        <v>-7.9326816896155734E-7</v>
      </c>
      <c r="DX36" s="40">
        <f t="shared" si="36"/>
        <v>2.5789675821669945E-5</v>
      </c>
      <c r="DY36" s="40">
        <f t="shared" si="37"/>
        <v>2.3605390997945411E-5</v>
      </c>
      <c r="DZ36" s="40">
        <f t="shared" si="38"/>
        <v>-3.8656222635585163E-7</v>
      </c>
      <c r="EA36" s="40">
        <f t="shared" si="39"/>
        <v>2.5583718550178755E-5</v>
      </c>
      <c r="EB36" s="40">
        <f t="shared" si="40"/>
        <v>1.0823182693710152E-5</v>
      </c>
      <c r="EC36" s="40">
        <f t="shared" si="41"/>
        <v>1.1036409535875107E-5</v>
      </c>
      <c r="ED36" s="40">
        <f t="shared" si="42"/>
        <v>9.6830417744713133E-6</v>
      </c>
      <c r="EE36" s="40">
        <f t="shared" si="43"/>
        <v>1.1191702964170887E-5</v>
      </c>
      <c r="EF36" s="40">
        <f t="shared" si="44"/>
        <v>1.0423168968365319E-5</v>
      </c>
      <c r="EG36" s="40">
        <f t="shared" si="45"/>
        <v>1.1190809856429886E-5</v>
      </c>
      <c r="EH36" s="40">
        <f t="shared" si="46"/>
        <v>1.0957316108662136E-5</v>
      </c>
      <c r="EI36" s="40">
        <f t="shared" si="47"/>
        <v>1.1721179413255037E-5</v>
      </c>
      <c r="EJ36" s="40">
        <f t="shared" si="48"/>
        <v>1.1315330448628868E-5</v>
      </c>
      <c r="EK36" s="40">
        <f t="shared" si="49"/>
        <v>1.2531110012973744E-5</v>
      </c>
      <c r="EL36" s="40">
        <f t="shared" si="50"/>
        <v>1.1348437909501794E-5</v>
      </c>
      <c r="EM36" s="40">
        <f t="shared" si="51"/>
        <v>1.2280010371751924E-5</v>
      </c>
      <c r="EN36" s="40">
        <f t="shared" si="52"/>
        <v>1.4744950761707619E-5</v>
      </c>
      <c r="EO36" s="40">
        <f t="shared" si="53"/>
        <v>0.11625389505633829</v>
      </c>
      <c r="EP36" s="40">
        <f t="shared" si="54"/>
        <v>1.2614647827878217E-5</v>
      </c>
      <c r="EQ36" s="40">
        <f t="shared" si="55"/>
        <v>1.2010998634572952E-5</v>
      </c>
      <c r="ER36" s="40">
        <f t="shared" si="56"/>
        <v>1.3886805603726034E-5</v>
      </c>
      <c r="ES36" s="40">
        <f t="shared" si="57"/>
        <v>1.1866251911890836E-5</v>
      </c>
      <c r="ET36" s="40">
        <f t="shared" si="58"/>
        <v>1.2077535549308168E-5</v>
      </c>
      <c r="EU36" s="40">
        <f t="shared" si="59"/>
        <v>1.2306497117229521E-5</v>
      </c>
      <c r="EV36" s="40">
        <f t="shared" si="60"/>
        <v>7.2376487126622938E-6</v>
      </c>
      <c r="EW36" s="40">
        <f t="shared" si="61"/>
        <v>0</v>
      </c>
      <c r="EX36" s="40">
        <f t="shared" si="62"/>
        <v>4.1735838291714114E-6</v>
      </c>
      <c r="EY36" s="40">
        <f t="shared" si="63"/>
        <v>8.8541305408764757E-6</v>
      </c>
    </row>
    <row r="37" spans="1:155" x14ac:dyDescent="0.3">
      <c r="A37" s="17" t="s">
        <v>204</v>
      </c>
      <c r="B37" s="15">
        <v>531343.98196999996</v>
      </c>
      <c r="C37" s="15">
        <v>4795.5961101000003</v>
      </c>
      <c r="D37" s="15">
        <v>9608.8563432999999</v>
      </c>
      <c r="E37" s="15">
        <v>81190.027155999996</v>
      </c>
      <c r="F37" s="15">
        <v>79322.786676000003</v>
      </c>
      <c r="G37" s="15">
        <v>6038.0890235999996</v>
      </c>
      <c r="H37" s="15">
        <v>101905.20729999999</v>
      </c>
      <c r="I37" s="17">
        <v>5536.1092522999998</v>
      </c>
      <c r="J37" s="17">
        <v>1822.0948374</v>
      </c>
      <c r="K37" s="17">
        <v>1313.8579569999999</v>
      </c>
      <c r="L37" s="17">
        <v>747.91184228999998</v>
      </c>
      <c r="M37" s="17">
        <v>7422.826454</v>
      </c>
      <c r="N37" s="17">
        <v>961.67513787999997</v>
      </c>
      <c r="O37" s="17">
        <v>759.79071226999997</v>
      </c>
      <c r="P37" s="17">
        <v>51.626629983999997</v>
      </c>
      <c r="Q37" s="17">
        <v>20.129062000000001</v>
      </c>
      <c r="R37" s="17">
        <v>24.642336971999999</v>
      </c>
      <c r="S37" s="17">
        <v>22.611407723999999</v>
      </c>
      <c r="T37" s="17">
        <v>98.544404350999997</v>
      </c>
      <c r="U37" s="17">
        <v>6698.2795102999999</v>
      </c>
      <c r="V37" s="17">
        <v>1265.8216176999999</v>
      </c>
      <c r="W37" s="17">
        <v>882.91691989000003</v>
      </c>
      <c r="X37" s="17">
        <v>178.57334399999999</v>
      </c>
      <c r="Y37" s="17">
        <v>1.3603019999999999</v>
      </c>
      <c r="Z37" s="17">
        <v>123.41896359</v>
      </c>
      <c r="AA37" s="17">
        <v>334.05809664999998</v>
      </c>
      <c r="AB37" s="17">
        <v>297.51093881999998</v>
      </c>
      <c r="AC37" s="17">
        <v>3.8654658620000002</v>
      </c>
      <c r="AD37" s="17">
        <v>18.705907103000001</v>
      </c>
      <c r="AE37" s="17">
        <v>7.5606289599999998</v>
      </c>
      <c r="AF37" s="17">
        <v>0.22572999999999999</v>
      </c>
      <c r="AG37" s="15"/>
      <c r="AH37" s="17" t="s">
        <v>204</v>
      </c>
      <c r="AI37" s="17">
        <v>8559.5213887679001</v>
      </c>
      <c r="AJ37" s="17">
        <v>1541.0258321620599</v>
      </c>
      <c r="AK37" s="17">
        <v>882.94553381755804</v>
      </c>
      <c r="AL37" s="17">
        <v>1822.1432085893</v>
      </c>
      <c r="AM37" s="17">
        <v>178.57968645550201</v>
      </c>
      <c r="AN37" s="17">
        <v>18.705956960844802</v>
      </c>
      <c r="AO37" s="17">
        <v>5536.2712487401204</v>
      </c>
      <c r="AP37" s="17">
        <v>5536.2712487401204</v>
      </c>
      <c r="AQ37" s="17">
        <v>629.83153023252498</v>
      </c>
      <c r="AR37" s="17">
        <v>2722.7209458308898</v>
      </c>
      <c r="AS37" s="17">
        <v>1313.89637712337</v>
      </c>
      <c r="AT37" s="17">
        <v>3.8655938165853199</v>
      </c>
      <c r="AU37" s="17">
        <v>747.93647027494899</v>
      </c>
      <c r="AV37" s="17">
        <v>1.36034966990185</v>
      </c>
      <c r="AW37" s="17">
        <v>10869.328215596999</v>
      </c>
      <c r="AX37" s="17">
        <v>531361.22002467397</v>
      </c>
      <c r="AY37" s="17">
        <v>2555.13458380262</v>
      </c>
      <c r="AZ37" s="17">
        <v>371.50850276753903</v>
      </c>
      <c r="BA37" s="17">
        <v>1443.8164531923401</v>
      </c>
      <c r="BB37" s="17">
        <v>7.5605583947359101</v>
      </c>
      <c r="BC37" s="17">
        <v>241.26716011366901</v>
      </c>
      <c r="BD37" s="17">
        <v>911.88361877986802</v>
      </c>
      <c r="BE37" s="17">
        <v>7423.0581331438698</v>
      </c>
      <c r="BF37" s="17">
        <v>7423.0581331438698</v>
      </c>
      <c r="BG37" s="17">
        <v>1934.9518645497601</v>
      </c>
      <c r="BH37" s="17">
        <v>0</v>
      </c>
      <c r="BI37" s="17">
        <v>123.423346088301</v>
      </c>
      <c r="BJ37" s="17">
        <v>90001413.038287699</v>
      </c>
      <c r="BK37" s="17">
        <v>0</v>
      </c>
      <c r="BL37" s="17">
        <v>9380.4696014779001</v>
      </c>
      <c r="BM37" s="17">
        <v>685.86309936627401</v>
      </c>
      <c r="BN37" s="17">
        <v>1117.44854714801</v>
      </c>
      <c r="BO37" s="17">
        <v>9732.2184640248906</v>
      </c>
      <c r="BP37" s="17">
        <v>528.97229047578901</v>
      </c>
      <c r="BQ37" s="17">
        <v>5.8691889531903602E-2</v>
      </c>
      <c r="BR37" s="17">
        <v>0.16704627208342199</v>
      </c>
      <c r="BS37" s="17">
        <v>6698.5015117555904</v>
      </c>
      <c r="BT37" s="17">
        <v>334.06960707953402</v>
      </c>
      <c r="BU37" s="17">
        <v>410.40981633415203</v>
      </c>
      <c r="BV37" s="17">
        <v>1399.9711976625499</v>
      </c>
      <c r="BW37" s="17">
        <v>4795.7508868596797</v>
      </c>
      <c r="BX37" s="17">
        <v>0</v>
      </c>
      <c r="BY37" s="17">
        <v>105565.482240899</v>
      </c>
      <c r="BZ37" s="17">
        <v>8648.2077065735593</v>
      </c>
      <c r="CA37" s="17">
        <v>960.91359654775897</v>
      </c>
      <c r="CB37" s="17">
        <v>9609.1213031213192</v>
      </c>
      <c r="CC37" s="17">
        <v>5.9541411028400599</v>
      </c>
      <c r="CD37" s="17">
        <v>4355.4532058909899</v>
      </c>
      <c r="CE37" s="17">
        <v>415.72455392638602</v>
      </c>
      <c r="CF37" s="17">
        <v>51.628411954979001</v>
      </c>
      <c r="CG37" s="17">
        <v>20.129780963506199</v>
      </c>
      <c r="CH37" s="17">
        <v>24.643186543278301</v>
      </c>
      <c r="CI37" s="17">
        <v>22.612209846869099</v>
      </c>
      <c r="CJ37" s="17">
        <v>98.547761263843597</v>
      </c>
      <c r="CK37" s="17">
        <v>3.9147369746303098</v>
      </c>
      <c r="CL37" s="17">
        <v>13908.5276824101</v>
      </c>
      <c r="CM37" s="17">
        <v>2.8174831403087501</v>
      </c>
      <c r="CN37" s="17">
        <v>800.959511050115</v>
      </c>
      <c r="CO37" s="17">
        <v>3408.2491044866201</v>
      </c>
      <c r="CP37" s="17">
        <v>1.2292566704365699</v>
      </c>
      <c r="CQ37" s="17">
        <v>0</v>
      </c>
      <c r="CR37" s="17">
        <v>484.527511197352</v>
      </c>
      <c r="CS37" s="17">
        <v>81192.667762002995</v>
      </c>
      <c r="CT37" s="17">
        <v>79325.384801097505</v>
      </c>
      <c r="CU37" s="17">
        <v>1867.2829609054299</v>
      </c>
      <c r="CV37" s="17">
        <v>5.6187006841283704</v>
      </c>
      <c r="CW37" s="17">
        <v>0.13073004474390501</v>
      </c>
      <c r="CX37" s="17">
        <v>416.01735322651899</v>
      </c>
      <c r="CY37" s="17">
        <v>78.218537241907597</v>
      </c>
      <c r="CZ37" s="17">
        <v>30195.242424014901</v>
      </c>
      <c r="DA37" s="17">
        <v>303.02530914047202</v>
      </c>
      <c r="DB37" s="17">
        <v>108.24839995193901</v>
      </c>
      <c r="DC37" s="17">
        <v>43136.065231590001</v>
      </c>
      <c r="DD37" s="17">
        <v>116.63229840500399</v>
      </c>
      <c r="DE37" s="17">
        <v>2.4317169512525001</v>
      </c>
      <c r="DF37" s="17">
        <v>378.51678701676002</v>
      </c>
      <c r="DG37" s="17">
        <v>0.17200771537227699</v>
      </c>
      <c r="DH37" s="17">
        <v>6038.2830217472401</v>
      </c>
      <c r="DI37" s="17">
        <v>1523.2150898134801</v>
      </c>
      <c r="DJ37" s="17">
        <v>297.52064064158702</v>
      </c>
      <c r="DK37" s="17">
        <v>0</v>
      </c>
      <c r="DL37" s="17">
        <v>160.31018810430101</v>
      </c>
      <c r="DM37" s="17">
        <v>1624.2951780815699</v>
      </c>
      <c r="DN37" s="17">
        <v>961.70534225823405</v>
      </c>
      <c r="DO37" s="17">
        <v>1429.4638759920299</v>
      </c>
      <c r="DP37" s="17">
        <v>101908.451152918</v>
      </c>
      <c r="DQ37" s="17">
        <v>759.81687678328399</v>
      </c>
      <c r="DR37" s="17">
        <v>710.04850542984695</v>
      </c>
      <c r="DS37" s="17"/>
      <c r="DT37" s="26">
        <f t="shared" si="32"/>
        <v>1.0358854545094938</v>
      </c>
      <c r="DU37" s="40">
        <f t="shared" si="33"/>
        <v>3.2442363626837149E-5</v>
      </c>
      <c r="DV37" s="40">
        <f t="shared" si="34"/>
        <v>3.2274769627373797E-5</v>
      </c>
      <c r="DW37" s="40">
        <f t="shared" si="35"/>
        <v>2.7574542885535982E-5</v>
      </c>
      <c r="DX37" s="40">
        <f t="shared" si="36"/>
        <v>3.2523772875760095E-5</v>
      </c>
      <c r="DY37" s="40">
        <f t="shared" si="37"/>
        <v>3.2753830347818562E-5</v>
      </c>
      <c r="DZ37" s="40">
        <f t="shared" si="38"/>
        <v>3.2129063762113729E-5</v>
      </c>
      <c r="EA37" s="40">
        <f t="shared" si="39"/>
        <v>3.1832062403421246E-5</v>
      </c>
      <c r="EB37" s="40">
        <f t="shared" si="40"/>
        <v>2.9261785260717585E-5</v>
      </c>
      <c r="EC37" s="40">
        <f t="shared" si="41"/>
        <v>2.6547020663899176E-5</v>
      </c>
      <c r="ED37" s="40">
        <f t="shared" si="42"/>
        <v>2.9242219956420925E-5</v>
      </c>
      <c r="EE37" s="40">
        <f t="shared" si="43"/>
        <v>3.2928994510367871E-5</v>
      </c>
      <c r="EF37" s="40">
        <f t="shared" si="44"/>
        <v>3.1211715012537083E-5</v>
      </c>
      <c r="EG37" s="40">
        <f t="shared" si="45"/>
        <v>3.1408088911057832E-5</v>
      </c>
      <c r="EH37" s="40">
        <f t="shared" si="46"/>
        <v>3.4436474230969497E-5</v>
      </c>
      <c r="EI37" s="40">
        <f t="shared" si="47"/>
        <v>3.4516507847897442E-5</v>
      </c>
      <c r="EJ37" s="40">
        <f t="shared" si="48"/>
        <v>3.5717685513531523E-5</v>
      </c>
      <c r="EK37" s="40">
        <f t="shared" si="49"/>
        <v>3.4476083955307617E-5</v>
      </c>
      <c r="EL37" s="40">
        <f t="shared" si="50"/>
        <v>3.5474256131722073E-5</v>
      </c>
      <c r="EM37" s="40">
        <f t="shared" si="51"/>
        <v>3.4064976755485282E-5</v>
      </c>
      <c r="EN37" s="40">
        <f t="shared" si="52"/>
        <v>3.3143056399657579E-5</v>
      </c>
      <c r="EO37" s="40">
        <f t="shared" si="53"/>
        <v>0.10597826588417726</v>
      </c>
      <c r="EP37" s="40">
        <f t="shared" si="54"/>
        <v>3.2408403229578544E-5</v>
      </c>
      <c r="EQ37" s="40">
        <f t="shared" si="55"/>
        <v>3.5517369837807086E-5</v>
      </c>
      <c r="ER37" s="40">
        <f t="shared" si="56"/>
        <v>3.5043616674916708E-5</v>
      </c>
      <c r="ES37" s="40">
        <f t="shared" si="57"/>
        <v>3.5509116050893825E-5</v>
      </c>
      <c r="ET37" s="40">
        <f t="shared" si="58"/>
        <v>3.4456370462115483E-5</v>
      </c>
      <c r="EU37" s="40">
        <f t="shared" si="59"/>
        <v>3.2609965957968566E-5</v>
      </c>
      <c r="EV37" s="40">
        <f t="shared" si="60"/>
        <v>3.3101983017763178E-5</v>
      </c>
      <c r="EW37" s="40">
        <f t="shared" si="61"/>
        <v>2.6653529564613157E-6</v>
      </c>
      <c r="EX37" s="40">
        <f t="shared" si="62"/>
        <v>-9.3332531543476894E-6</v>
      </c>
      <c r="EY37" s="40">
        <f t="shared" si="63"/>
        <v>3.6156538012681326E-5</v>
      </c>
    </row>
    <row r="38" spans="1:155" x14ac:dyDescent="0.3">
      <c r="A38" s="17" t="s">
        <v>205</v>
      </c>
      <c r="B38" s="15">
        <v>524158.45646999998</v>
      </c>
      <c r="C38" s="15">
        <v>5198.3527359999998</v>
      </c>
      <c r="D38" s="15">
        <v>4117.6041050000003</v>
      </c>
      <c r="E38" s="15">
        <v>91006.673966999995</v>
      </c>
      <c r="F38" s="15">
        <v>68492.741328000004</v>
      </c>
      <c r="G38" s="15">
        <v>4804.0516150000003</v>
      </c>
      <c r="H38" s="15">
        <v>117917.62647</v>
      </c>
      <c r="I38" s="17">
        <v>4273.3968050000003</v>
      </c>
      <c r="J38" s="17">
        <v>1306.0783879999999</v>
      </c>
      <c r="K38" s="17">
        <v>1145.682814</v>
      </c>
      <c r="L38" s="17">
        <v>691.22862099999998</v>
      </c>
      <c r="M38" s="17">
        <v>8535.3368229999996</v>
      </c>
      <c r="N38" s="17">
        <v>874.53787999999997</v>
      </c>
      <c r="O38" s="17">
        <v>740.874864</v>
      </c>
      <c r="P38" s="17">
        <v>36.789459999999998</v>
      </c>
      <c r="Q38" s="17">
        <v>15.066673</v>
      </c>
      <c r="R38" s="17">
        <v>18.328019999999999</v>
      </c>
      <c r="S38" s="17">
        <v>16.783185</v>
      </c>
      <c r="T38" s="17">
        <v>71.137799000000001</v>
      </c>
      <c r="U38" s="17">
        <v>9604.6407319999998</v>
      </c>
      <c r="V38" s="17">
        <v>1241.1563630000001</v>
      </c>
      <c r="W38" s="17">
        <v>821.07268199999999</v>
      </c>
      <c r="X38" s="17">
        <v>179.49033700000001</v>
      </c>
      <c r="Y38" s="17">
        <v>1.0184409999999999</v>
      </c>
      <c r="Z38" s="17">
        <v>122.206114</v>
      </c>
      <c r="AA38" s="17">
        <v>244.738845</v>
      </c>
      <c r="AB38" s="17">
        <v>263.50707299999999</v>
      </c>
      <c r="AC38" s="17">
        <v>2.8226149999999999</v>
      </c>
      <c r="AD38" s="17"/>
      <c r="AE38" s="17"/>
      <c r="AF38" s="17">
        <v>0.12667600000000001</v>
      </c>
      <c r="AG38" s="15"/>
      <c r="AH38" s="17" t="s">
        <v>205</v>
      </c>
      <c r="AI38" s="17">
        <v>10953.121888391101</v>
      </c>
      <c r="AJ38" s="17">
        <v>1643.09113818831</v>
      </c>
      <c r="AK38" s="17">
        <v>820.76968422568598</v>
      </c>
      <c r="AL38" s="17">
        <v>1305.59620939469</v>
      </c>
      <c r="AM38" s="17">
        <v>179.424075564416</v>
      </c>
      <c r="AN38" s="17">
        <v>0</v>
      </c>
      <c r="AO38" s="17">
        <v>4271.8189731757002</v>
      </c>
      <c r="AP38" s="17">
        <v>4271.8189731757002</v>
      </c>
      <c r="AQ38" s="17">
        <v>588.00717176632304</v>
      </c>
      <c r="AR38" s="17">
        <v>3483.2347336581502</v>
      </c>
      <c r="AS38" s="17">
        <v>1145.2598411616</v>
      </c>
      <c r="AT38" s="17">
        <v>2.8215868379879101</v>
      </c>
      <c r="AU38" s="17">
        <v>690.973449622408</v>
      </c>
      <c r="AV38" s="17">
        <v>1.0180654811571299</v>
      </c>
      <c r="AW38" s="17">
        <v>11740.416227961699</v>
      </c>
      <c r="AX38" s="17">
        <v>523961.45094180299</v>
      </c>
      <c r="AY38" s="17">
        <v>2673.1675757704802</v>
      </c>
      <c r="AZ38" s="17">
        <v>0</v>
      </c>
      <c r="BA38" s="17">
        <v>1758.67514723455</v>
      </c>
      <c r="BB38" s="17">
        <v>0</v>
      </c>
      <c r="BC38" s="17">
        <v>308.73537559549601</v>
      </c>
      <c r="BD38" s="17">
        <v>1166.88461308925</v>
      </c>
      <c r="BE38" s="17">
        <v>8532.1850680850694</v>
      </c>
      <c r="BF38" s="17">
        <v>8532.1850680850694</v>
      </c>
      <c r="BG38" s="17">
        <v>1235.32554018989</v>
      </c>
      <c r="BH38" s="17">
        <v>0</v>
      </c>
      <c r="BI38" s="17">
        <v>122.16095373355</v>
      </c>
      <c r="BJ38" s="17">
        <v>67251418.798501998</v>
      </c>
      <c r="BK38" s="17">
        <v>0</v>
      </c>
      <c r="BL38" s="17">
        <v>11953.9593442365</v>
      </c>
      <c r="BM38" s="17">
        <v>836.35491012899797</v>
      </c>
      <c r="BN38" s="17">
        <v>1429.93400449003</v>
      </c>
      <c r="BO38" s="17">
        <v>12407.748617966399</v>
      </c>
      <c r="BP38" s="17">
        <v>628.73450843023102</v>
      </c>
      <c r="BQ38" s="17">
        <v>3.2923597303747297E-2</v>
      </c>
      <c r="BR38" s="17">
        <v>9.3705515765802994E-2</v>
      </c>
      <c r="BS38" s="17">
        <v>9601.1239923606099</v>
      </c>
      <c r="BT38" s="17">
        <v>244.64847875710501</v>
      </c>
      <c r="BU38" s="17">
        <v>0</v>
      </c>
      <c r="BV38" s="17">
        <v>1412.30484392685</v>
      </c>
      <c r="BW38" s="17">
        <v>5196.4111933782997</v>
      </c>
      <c r="BX38" s="17">
        <v>0</v>
      </c>
      <c r="BY38" s="17">
        <v>121747.285771854</v>
      </c>
      <c r="BZ38" s="17">
        <v>3704.3806944431299</v>
      </c>
      <c r="CA38" s="17">
        <v>411.59775796564003</v>
      </c>
      <c r="CB38" s="17">
        <v>4115.97845240878</v>
      </c>
      <c r="CC38" s="17">
        <v>7.6191694818957396</v>
      </c>
      <c r="CD38" s="17">
        <v>5274.7562201628298</v>
      </c>
      <c r="CE38" s="17">
        <v>531.97843701699298</v>
      </c>
      <c r="CF38" s="17">
        <v>36.775909073322403</v>
      </c>
      <c r="CG38" s="17">
        <v>15.061108189718301</v>
      </c>
      <c r="CH38" s="17">
        <v>18.321272153855201</v>
      </c>
      <c r="CI38" s="17">
        <v>16.776962518210901</v>
      </c>
      <c r="CJ38" s="17">
        <v>71.111486896188495</v>
      </c>
      <c r="CK38" s="17">
        <v>0.41258430888848402</v>
      </c>
      <c r="CL38" s="17">
        <v>12682.7975884281</v>
      </c>
      <c r="CM38" s="17">
        <v>0</v>
      </c>
      <c r="CN38" s="17">
        <v>416.39494336171703</v>
      </c>
      <c r="CO38" s="17">
        <v>5133.9436130348204</v>
      </c>
      <c r="CP38" s="17">
        <v>0.724591329927192</v>
      </c>
      <c r="CQ38" s="17">
        <v>0</v>
      </c>
      <c r="CR38" s="17">
        <v>502.58429907868799</v>
      </c>
      <c r="CS38" s="17">
        <v>90971.765555283695</v>
      </c>
      <c r="CT38" s="17">
        <v>68466.665502799398</v>
      </c>
      <c r="CU38" s="17">
        <v>22505.1000524843</v>
      </c>
      <c r="CV38" s="17">
        <v>20.599390164696199</v>
      </c>
      <c r="CW38" s="17">
        <v>0.218555170187337</v>
      </c>
      <c r="CX38" s="17">
        <v>300.08379870070598</v>
      </c>
      <c r="CY38" s="17">
        <v>258.41214764838401</v>
      </c>
      <c r="CZ38" s="17">
        <v>25219.432821034301</v>
      </c>
      <c r="DA38" s="17">
        <v>100.32268714462801</v>
      </c>
      <c r="DB38" s="17">
        <v>131.31281247253801</v>
      </c>
      <c r="DC38" s="17">
        <v>36027.763405501602</v>
      </c>
      <c r="DD38" s="17">
        <v>0</v>
      </c>
      <c r="DE38" s="17">
        <v>3.8910464224717098</v>
      </c>
      <c r="DF38" s="17">
        <v>350.27433714468299</v>
      </c>
      <c r="DG38" s="17">
        <v>0.29447028112898599</v>
      </c>
      <c r="DH38" s="17">
        <v>4802.36059505922</v>
      </c>
      <c r="DI38" s="17">
        <v>356.46618157007498</v>
      </c>
      <c r="DJ38" s="17">
        <v>263.409812455088</v>
      </c>
      <c r="DK38" s="17">
        <v>0</v>
      </c>
      <c r="DL38" s="17">
        <v>205.13966414062401</v>
      </c>
      <c r="DM38" s="17">
        <v>1933.0035868289201</v>
      </c>
      <c r="DN38" s="17">
        <v>874.21510316373997</v>
      </c>
      <c r="DO38" s="17">
        <v>1804.1350509767101</v>
      </c>
      <c r="DP38" s="17">
        <v>117872.352604485</v>
      </c>
      <c r="DQ38" s="17">
        <v>740.60114227758004</v>
      </c>
      <c r="DR38" s="17">
        <v>842.59490185014795</v>
      </c>
      <c r="DS38" s="17"/>
      <c r="DT38" s="26">
        <f t="shared" si="32"/>
        <v>1.0328739783481811</v>
      </c>
      <c r="DU38" s="40">
        <f t="shared" si="33"/>
        <v>-3.7585109190785141E-4</v>
      </c>
      <c r="DV38" s="40">
        <f t="shared" si="34"/>
        <v>-3.7349189643373534E-4</v>
      </c>
      <c r="DW38" s="40">
        <f t="shared" si="35"/>
        <v>-3.9480546205167212E-4</v>
      </c>
      <c r="DX38" s="40">
        <f t="shared" si="36"/>
        <v>-3.8358078803053878E-4</v>
      </c>
      <c r="DY38" s="40">
        <f t="shared" si="37"/>
        <v>-3.8070932328044318E-4</v>
      </c>
      <c r="DZ38" s="40">
        <f t="shared" si="38"/>
        <v>-3.519987036567839E-4</v>
      </c>
      <c r="EA38" s="40">
        <f t="shared" si="39"/>
        <v>-3.8394485091268981E-4</v>
      </c>
      <c r="EB38" s="40">
        <f t="shared" si="40"/>
        <v>-3.692219319427603E-4</v>
      </c>
      <c r="EC38" s="40">
        <f t="shared" si="41"/>
        <v>-3.6918044869283521E-4</v>
      </c>
      <c r="ED38" s="40">
        <f t="shared" si="42"/>
        <v>-3.6918842914582484E-4</v>
      </c>
      <c r="EE38" s="40">
        <f t="shared" si="43"/>
        <v>-3.6915626731836085E-4</v>
      </c>
      <c r="EF38" s="40">
        <f t="shared" si="44"/>
        <v>-3.6925958287168108E-4</v>
      </c>
      <c r="EG38" s="40">
        <f t="shared" si="45"/>
        <v>-3.6908273917192079E-4</v>
      </c>
      <c r="EH38" s="40">
        <f t="shared" si="46"/>
        <v>-3.6945742894033985E-4</v>
      </c>
      <c r="EI38" s="40">
        <f t="shared" si="47"/>
        <v>-3.6833719977394337E-4</v>
      </c>
      <c r="EJ38" s="40">
        <f t="shared" si="48"/>
        <v>-3.6934565990110726E-4</v>
      </c>
      <c r="EK38" s="40">
        <f t="shared" si="49"/>
        <v>-3.6817103783156176E-4</v>
      </c>
      <c r="EL38" s="40">
        <f t="shared" si="50"/>
        <v>-3.7075690872135215E-4</v>
      </c>
      <c r="EM38" s="40">
        <f t="shared" si="51"/>
        <v>-3.6987514628483161E-4</v>
      </c>
      <c r="EN38" s="40">
        <f t="shared" si="52"/>
        <v>-3.6615004532893395E-4</v>
      </c>
      <c r="EO38" s="40">
        <f t="shared" si="53"/>
        <v>0.1378943749788035</v>
      </c>
      <c r="EP38" s="40">
        <f t="shared" si="54"/>
        <v>-3.6902673899216146E-4</v>
      </c>
      <c r="EQ38" s="40">
        <f t="shared" si="55"/>
        <v>-3.6916436110992728E-4</v>
      </c>
      <c r="ER38" s="40">
        <f t="shared" si="56"/>
        <v>-3.6871929043510147E-4</v>
      </c>
      <c r="ES38" s="40">
        <f t="shared" si="57"/>
        <v>-3.6954179272894047E-4</v>
      </c>
      <c r="ET38" s="40">
        <f t="shared" si="58"/>
        <v>-3.6923539005419097E-4</v>
      </c>
      <c r="EU38" s="40">
        <f t="shared" si="59"/>
        <v>-3.6910031979289472E-4</v>
      </c>
      <c r="EV38" s="40">
        <f t="shared" si="60"/>
        <v>-3.6425867930616569E-4</v>
      </c>
      <c r="EW38" s="40">
        <f t="shared" si="61"/>
        <v>0</v>
      </c>
      <c r="EX38" s="40">
        <f t="shared" si="62"/>
        <v>0</v>
      </c>
      <c r="EY38" s="40">
        <f t="shared" si="63"/>
        <v>-3.7013270429847215E-4</v>
      </c>
    </row>
    <row r="39" spans="1:155" x14ac:dyDescent="0.3">
      <c r="A39" s="17" t="s">
        <v>206</v>
      </c>
      <c r="B39" s="15">
        <v>36548.483398999997</v>
      </c>
      <c r="C39" s="15">
        <v>249.95189400000001</v>
      </c>
      <c r="D39" s="15">
        <v>607.64042900000004</v>
      </c>
      <c r="E39" s="15">
        <v>6614.3256840000004</v>
      </c>
      <c r="F39" s="15">
        <v>5493.8910260000002</v>
      </c>
      <c r="G39" s="15">
        <v>294.39026999999999</v>
      </c>
      <c r="H39" s="15">
        <v>7253.2205480000002</v>
      </c>
      <c r="I39" s="17">
        <v>232.596959</v>
      </c>
      <c r="J39" s="17">
        <v>117.20567699999999</v>
      </c>
      <c r="K39" s="17">
        <v>102.691008</v>
      </c>
      <c r="L39" s="17">
        <v>93.619371999999998</v>
      </c>
      <c r="M39" s="17">
        <v>609.97736899999995</v>
      </c>
      <c r="N39" s="17">
        <v>72.210307999999998</v>
      </c>
      <c r="O39" s="17">
        <v>38.100906000000002</v>
      </c>
      <c r="P39" s="17">
        <v>3.4955259999999999</v>
      </c>
      <c r="Q39" s="17">
        <v>1.4315800000000001</v>
      </c>
      <c r="R39" s="17">
        <v>1.7415240000000001</v>
      </c>
      <c r="S39" s="17">
        <v>1.5947659999999999</v>
      </c>
      <c r="T39" s="17">
        <v>6.7593529999999999</v>
      </c>
      <c r="U39" s="17">
        <v>357.78568100000001</v>
      </c>
      <c r="V39" s="17">
        <v>72.210307999999998</v>
      </c>
      <c r="W39" s="17">
        <v>11.611715</v>
      </c>
      <c r="X39" s="17">
        <v>10.523089000000001</v>
      </c>
      <c r="Y39" s="17">
        <v>9.6773999999999999E-2</v>
      </c>
      <c r="Z39" s="17">
        <v>4.3544299999999998</v>
      </c>
      <c r="AA39" s="17">
        <v>23.254443999999999</v>
      </c>
      <c r="AB39" s="17">
        <v>14.514626</v>
      </c>
      <c r="AC39" s="17">
        <v>0.26819799999999999</v>
      </c>
      <c r="AD39" s="17"/>
      <c r="AE39" s="17"/>
      <c r="AF39" s="17">
        <v>0.220391</v>
      </c>
      <c r="AG39" s="15"/>
      <c r="AH39" s="17" t="s">
        <v>206</v>
      </c>
      <c r="AI39" s="17">
        <v>691.65174341962404</v>
      </c>
      <c r="AJ39" s="17">
        <v>103.75557323137799</v>
      </c>
      <c r="AK39" s="17">
        <v>11.611542464613001</v>
      </c>
      <c r="AL39" s="17">
        <v>117.204000992825</v>
      </c>
      <c r="AM39" s="17">
        <v>10.5229479285365</v>
      </c>
      <c r="AN39" s="17">
        <v>0</v>
      </c>
      <c r="AO39" s="17">
        <v>232.59346255784399</v>
      </c>
      <c r="AP39" s="17">
        <v>232.59346255784399</v>
      </c>
      <c r="AQ39" s="17">
        <v>37.130652954479999</v>
      </c>
      <c r="AR39" s="17">
        <v>219.95433465893601</v>
      </c>
      <c r="AS39" s="17">
        <v>102.689614166328</v>
      </c>
      <c r="AT39" s="17">
        <v>0.26819308503198602</v>
      </c>
      <c r="AU39" s="17">
        <v>93.617948984409594</v>
      </c>
      <c r="AV39" s="17">
        <v>9.6772449316776601E-2</v>
      </c>
      <c r="AW39" s="17">
        <v>741.36657820368896</v>
      </c>
      <c r="AX39" s="17">
        <v>36547.3797886869</v>
      </c>
      <c r="AY39" s="17">
        <v>168.801249045535</v>
      </c>
      <c r="AZ39" s="17">
        <v>0</v>
      </c>
      <c r="BA39" s="17">
        <v>111.054280791959</v>
      </c>
      <c r="BB39" s="17">
        <v>0</v>
      </c>
      <c r="BC39" s="17">
        <v>19.495583137071101</v>
      </c>
      <c r="BD39" s="17">
        <v>73.684656408370302</v>
      </c>
      <c r="BE39" s="17">
        <v>609.96848338558902</v>
      </c>
      <c r="BF39" s="17">
        <v>609.96848338558902</v>
      </c>
      <c r="BG39" s="17">
        <v>78.006532744621595</v>
      </c>
      <c r="BH39" s="17">
        <v>0</v>
      </c>
      <c r="BI39" s="17">
        <v>4.3543653626944803</v>
      </c>
      <c r="BJ39" s="17">
        <v>6392175.5851419503</v>
      </c>
      <c r="BK39" s="17">
        <v>0</v>
      </c>
      <c r="BL39" s="17">
        <v>754.85100788742102</v>
      </c>
      <c r="BM39" s="17">
        <v>52.812931020957301</v>
      </c>
      <c r="BN39" s="17">
        <v>90.295318463326595</v>
      </c>
      <c r="BO39" s="17">
        <v>783.50630209197197</v>
      </c>
      <c r="BP39" s="17">
        <v>39.702367986265102</v>
      </c>
      <c r="BQ39" s="17">
        <v>5.7301035621179802E-2</v>
      </c>
      <c r="BR39" s="17">
        <v>0.16308741045101</v>
      </c>
      <c r="BS39" s="17">
        <v>357.78153369438598</v>
      </c>
      <c r="BT39" s="17">
        <v>23.2541012902131</v>
      </c>
      <c r="BU39" s="17">
        <v>0</v>
      </c>
      <c r="BV39" s="17">
        <v>83.045631004726005</v>
      </c>
      <c r="BW39" s="17">
        <v>249.94953699950901</v>
      </c>
      <c r="BX39" s="17">
        <v>0</v>
      </c>
      <c r="BY39" s="17">
        <v>7497.6926924497202</v>
      </c>
      <c r="BZ39" s="17">
        <v>546.87636747543195</v>
      </c>
      <c r="CA39" s="17">
        <v>60.7640220788482</v>
      </c>
      <c r="CB39" s="17">
        <v>607.64038955427998</v>
      </c>
      <c r="CC39" s="17">
        <v>0.48112453417086898</v>
      </c>
      <c r="CD39" s="17">
        <v>333.08257758125399</v>
      </c>
      <c r="CE39" s="17">
        <v>33.592565607436903</v>
      </c>
      <c r="CF39" s="17">
        <v>3.4954751317559198</v>
      </c>
      <c r="CG39" s="17">
        <v>1.43156100870715</v>
      </c>
      <c r="CH39" s="17">
        <v>1.7414971735467399</v>
      </c>
      <c r="CI39" s="17">
        <v>1.5947414541245699</v>
      </c>
      <c r="CJ39" s="17">
        <v>6.7592617210822397</v>
      </c>
      <c r="CK39" s="17">
        <v>0.15124754631084</v>
      </c>
      <c r="CL39" s="17">
        <v>800.874782197027</v>
      </c>
      <c r="CM39" s="17">
        <v>6.4811638938033503E-2</v>
      </c>
      <c r="CN39" s="17">
        <v>18.074211579887201</v>
      </c>
      <c r="CO39" s="17">
        <v>193.9130449324</v>
      </c>
      <c r="CP39" s="17">
        <v>6.7255865782613194E-2</v>
      </c>
      <c r="CQ39" s="17">
        <v>0</v>
      </c>
      <c r="CR39" s="17">
        <v>4.3755976989257901</v>
      </c>
      <c r="CS39" s="17">
        <v>6614.1375677692304</v>
      </c>
      <c r="CT39" s="17">
        <v>5493.7315654654003</v>
      </c>
      <c r="CU39" s="17">
        <v>1120.4060023038301</v>
      </c>
      <c r="CV39" s="17">
        <v>5.8939446243048497E-2</v>
      </c>
      <c r="CW39" s="17">
        <v>1.10340870715454E-2</v>
      </c>
      <c r="CX39" s="17">
        <v>32.1633386905647</v>
      </c>
      <c r="CY39" s="17">
        <v>2.66018564239929</v>
      </c>
      <c r="CZ39" s="17">
        <v>2141.9026293424099</v>
      </c>
      <c r="DA39" s="17">
        <v>13.9516914682231</v>
      </c>
      <c r="DB39" s="17">
        <v>6.2850450327110696</v>
      </c>
      <c r="DC39" s="17">
        <v>3059.8610456522101</v>
      </c>
      <c r="DD39" s="17">
        <v>0</v>
      </c>
      <c r="DE39" s="17">
        <v>0.110047578101489</v>
      </c>
      <c r="DF39" s="17">
        <v>20.071022704299502</v>
      </c>
      <c r="DG39" s="17">
        <v>1.0416558915766899E-2</v>
      </c>
      <c r="DH39" s="17">
        <v>294.39021378528003</v>
      </c>
      <c r="DI39" s="17">
        <v>22.5096079003246</v>
      </c>
      <c r="DJ39" s="17">
        <v>14.5144020227957</v>
      </c>
      <c r="DK39" s="17">
        <v>0</v>
      </c>
      <c r="DL39" s="17">
        <v>12.9538778692169</v>
      </c>
      <c r="DM39" s="17">
        <v>122.06243881034401</v>
      </c>
      <c r="DN39" s="17">
        <v>72.209252668345698</v>
      </c>
      <c r="DO39" s="17">
        <v>113.924867671952</v>
      </c>
      <c r="DP39" s="17">
        <v>7253.0026357358101</v>
      </c>
      <c r="DQ39" s="17">
        <v>38.100375095347097</v>
      </c>
      <c r="DR39" s="17">
        <v>53.2068830022382</v>
      </c>
      <c r="DS39" s="17"/>
      <c r="DT39" s="26">
        <f t="shared" si="32"/>
        <v>1.0337363805037534</v>
      </c>
      <c r="DU39" s="40">
        <f t="shared" si="33"/>
        <v>-3.0195789550258108E-5</v>
      </c>
      <c r="DV39" s="40">
        <f t="shared" si="34"/>
        <v>-9.4298164870186433E-6</v>
      </c>
      <c r="DW39" s="40">
        <f t="shared" si="35"/>
        <v>-6.491622048202865E-8</v>
      </c>
      <c r="DX39" s="40">
        <f t="shared" si="36"/>
        <v>-2.8440726954985604E-5</v>
      </c>
      <c r="DY39" s="40">
        <f t="shared" si="37"/>
        <v>-2.902506326486604E-5</v>
      </c>
      <c r="DZ39" s="40">
        <f t="shared" si="38"/>
        <v>-1.9095305005034552E-7</v>
      </c>
      <c r="EA39" s="40">
        <f t="shared" si="39"/>
        <v>-3.0043518289289768E-5</v>
      </c>
      <c r="EB39" s="40">
        <f t="shared" si="40"/>
        <v>-1.5032192041711932E-5</v>
      </c>
      <c r="EC39" s="40">
        <f t="shared" si="41"/>
        <v>-1.4299709859555975E-5</v>
      </c>
      <c r="ED39" s="40">
        <f t="shared" si="42"/>
        <v>-1.3573083945163079E-5</v>
      </c>
      <c r="EE39" s="40">
        <f t="shared" si="43"/>
        <v>-1.5200012134288564E-5</v>
      </c>
      <c r="EF39" s="40">
        <f t="shared" si="44"/>
        <v>-1.4567121441727801E-5</v>
      </c>
      <c r="EG39" s="40">
        <f t="shared" si="45"/>
        <v>-1.4614695374233929E-5</v>
      </c>
      <c r="EH39" s="40">
        <f t="shared" si="46"/>
        <v>-1.3934173977515155E-5</v>
      </c>
      <c r="EI39" s="40">
        <f t="shared" si="47"/>
        <v>-1.4552386130176455E-5</v>
      </c>
      <c r="EJ39" s="40">
        <f t="shared" si="48"/>
        <v>-1.3265966868845094E-5</v>
      </c>
      <c r="EK39" s="40">
        <f t="shared" si="49"/>
        <v>-1.5404010085494912E-5</v>
      </c>
      <c r="EL39" s="40">
        <f t="shared" si="50"/>
        <v>-1.5391521658972667E-5</v>
      </c>
      <c r="EM39" s="40">
        <f t="shared" si="51"/>
        <v>-1.3504090962594294E-5</v>
      </c>
      <c r="EN39" s="40">
        <f t="shared" si="52"/>
        <v>-1.1591591934128322E-5</v>
      </c>
      <c r="EO39" s="40">
        <f t="shared" si="53"/>
        <v>0.15005230284748275</v>
      </c>
      <c r="EP39" s="40">
        <f t="shared" si="54"/>
        <v>-1.485873421795865E-5</v>
      </c>
      <c r="EQ39" s="40">
        <f t="shared" si="55"/>
        <v>-1.340589854377013E-5</v>
      </c>
      <c r="ER39" s="40">
        <f t="shared" si="56"/>
        <v>-1.6023758689291176E-5</v>
      </c>
      <c r="ES39" s="40">
        <f t="shared" si="57"/>
        <v>-1.4844033666756066E-5</v>
      </c>
      <c r="ET39" s="40">
        <f t="shared" si="58"/>
        <v>-1.4737388986781198E-5</v>
      </c>
      <c r="EU39" s="40">
        <f t="shared" si="59"/>
        <v>-1.5431138515025162E-5</v>
      </c>
      <c r="EV39" s="40">
        <f t="shared" si="60"/>
        <v>-1.8325893608338952E-5</v>
      </c>
      <c r="EW39" s="40">
        <f t="shared" si="61"/>
        <v>0</v>
      </c>
      <c r="EX39" s="40">
        <f t="shared" si="62"/>
        <v>0</v>
      </c>
      <c r="EY39" s="40">
        <f t="shared" si="63"/>
        <v>-1.1588167439714075E-5</v>
      </c>
    </row>
    <row r="40" spans="1:155" x14ac:dyDescent="0.3">
      <c r="A40" s="17" t="s">
        <v>207</v>
      </c>
      <c r="B40" s="15">
        <v>176.09965399999999</v>
      </c>
      <c r="C40" s="15">
        <v>1.1224080000000001</v>
      </c>
      <c r="D40" s="15">
        <v>3.1603620000000001</v>
      </c>
      <c r="E40" s="15">
        <v>28.230647999999999</v>
      </c>
      <c r="F40" s="15">
        <v>26.963093000000001</v>
      </c>
      <c r="G40" s="15">
        <v>1.6210640000000001</v>
      </c>
      <c r="H40" s="15">
        <v>31.703901999999999</v>
      </c>
      <c r="I40" s="17">
        <v>1.0993459999999999</v>
      </c>
      <c r="J40" s="17">
        <v>0.55396100000000004</v>
      </c>
      <c r="K40" s="17">
        <v>0.48536000000000001</v>
      </c>
      <c r="L40" s="17">
        <v>0.44248300000000002</v>
      </c>
      <c r="M40" s="17">
        <v>2.883</v>
      </c>
      <c r="N40" s="17">
        <v>0.34129500000000002</v>
      </c>
      <c r="O40" s="17">
        <v>0.18007999999999999</v>
      </c>
      <c r="P40" s="17">
        <v>1.652E-2</v>
      </c>
      <c r="Q40" s="17">
        <v>6.7669999999999996E-3</v>
      </c>
      <c r="R40" s="17">
        <v>8.234E-3</v>
      </c>
      <c r="S40" s="17">
        <v>7.541E-3</v>
      </c>
      <c r="T40" s="17">
        <v>3.1952000000000001E-2</v>
      </c>
      <c r="U40" s="17">
        <v>1.6910400000000001</v>
      </c>
      <c r="V40" s="17">
        <v>0.34129500000000002</v>
      </c>
      <c r="W40" s="17">
        <v>5.4882E-2</v>
      </c>
      <c r="X40" s="17">
        <v>4.9737999999999997E-2</v>
      </c>
      <c r="Y40" s="17">
        <v>4.57E-4</v>
      </c>
      <c r="Z40" s="17">
        <v>2.0580999999999999E-2</v>
      </c>
      <c r="AA40" s="17">
        <v>0.10991099999999999</v>
      </c>
      <c r="AB40" s="17">
        <v>6.8602999999999997E-2</v>
      </c>
      <c r="AC40" s="17">
        <v>1.268E-3</v>
      </c>
      <c r="AD40" s="17"/>
      <c r="AE40" s="17"/>
      <c r="AF40" s="17">
        <v>1.041E-3</v>
      </c>
      <c r="AG40" s="15"/>
      <c r="AH40" s="17" t="s">
        <v>207</v>
      </c>
      <c r="AI40" s="17">
        <v>2.9658003308696599</v>
      </c>
      <c r="AJ40" s="17">
        <v>0.44490472406069298</v>
      </c>
      <c r="AK40" s="17">
        <v>5.4881834344703603E-2</v>
      </c>
      <c r="AL40" s="17">
        <v>0.55396746274861197</v>
      </c>
      <c r="AM40" s="17">
        <v>4.9738759979496998E-2</v>
      </c>
      <c r="AN40" s="17">
        <v>0</v>
      </c>
      <c r="AO40" s="17">
        <v>1.09934983890342</v>
      </c>
      <c r="AP40" s="17">
        <v>1.09934983890342</v>
      </c>
      <c r="AQ40" s="17">
        <v>0.15921672927793101</v>
      </c>
      <c r="AR40" s="17">
        <v>0.94316303601580698</v>
      </c>
      <c r="AS40" s="17">
        <v>0.48535998231518301</v>
      </c>
      <c r="AT40" s="17">
        <v>1.2680145537679701E-3</v>
      </c>
      <c r="AU40" s="17">
        <v>0.44248527149633199</v>
      </c>
      <c r="AV40" s="17">
        <v>4.5699511345535901E-4</v>
      </c>
      <c r="AW40" s="17">
        <v>3.1789821070674602</v>
      </c>
      <c r="AX40" s="17">
        <v>176.09960305780999</v>
      </c>
      <c r="AY40" s="17">
        <v>0.72381894885828102</v>
      </c>
      <c r="AZ40" s="17">
        <v>0</v>
      </c>
      <c r="BA40" s="17">
        <v>0.47620026574513402</v>
      </c>
      <c r="BB40" s="17">
        <v>0</v>
      </c>
      <c r="BC40" s="17">
        <v>8.3597247118503901E-2</v>
      </c>
      <c r="BD40" s="17">
        <v>0.315957565022569</v>
      </c>
      <c r="BE40" s="17">
        <v>2.8829964416078302</v>
      </c>
      <c r="BF40" s="17">
        <v>2.8829964416078302</v>
      </c>
      <c r="BG40" s="17">
        <v>0.33449613184080401</v>
      </c>
      <c r="BH40" s="17">
        <v>0</v>
      </c>
      <c r="BI40" s="17">
        <v>2.0580843391921101E-2</v>
      </c>
      <c r="BJ40" s="17">
        <v>30212.011915981799</v>
      </c>
      <c r="BK40" s="17">
        <v>0</v>
      </c>
      <c r="BL40" s="17">
        <v>3.23680203960603</v>
      </c>
      <c r="BM40" s="17">
        <v>0.226463035817391</v>
      </c>
      <c r="BN40" s="17">
        <v>0.38718755614676098</v>
      </c>
      <c r="BO40" s="17">
        <v>3.3596670913793698</v>
      </c>
      <c r="BP40" s="17">
        <v>0.170246417919167</v>
      </c>
      <c r="BQ40" s="17">
        <v>2.7065989847715701E-4</v>
      </c>
      <c r="BR40" s="17">
        <v>7.7034033851970597E-4</v>
      </c>
      <c r="BS40" s="17">
        <v>1.69104345078457</v>
      </c>
      <c r="BT40" s="17">
        <v>0.109910622067163</v>
      </c>
      <c r="BU40" s="17">
        <v>0</v>
      </c>
      <c r="BV40" s="17">
        <v>0.38775531841829303</v>
      </c>
      <c r="BW40" s="17">
        <v>1.1224096408119599</v>
      </c>
      <c r="BX40" s="17">
        <v>0</v>
      </c>
      <c r="BY40" s="17">
        <v>32.753126650021699</v>
      </c>
      <c r="BZ40" s="17">
        <v>2.8443275781676198</v>
      </c>
      <c r="CA40" s="17">
        <v>0.316035052166867</v>
      </c>
      <c r="CB40" s="17">
        <v>3.1603626303344901</v>
      </c>
      <c r="CC40" s="17">
        <v>2.0630600583122498E-3</v>
      </c>
      <c r="CD40" s="17">
        <v>1.42825766629739</v>
      </c>
      <c r="CE40" s="17">
        <v>0.14404520701317799</v>
      </c>
      <c r="CF40" s="17">
        <v>1.65200776908789E-2</v>
      </c>
      <c r="CG40" s="17">
        <v>6.7670506015862202E-3</v>
      </c>
      <c r="CH40" s="17">
        <v>8.2339958442875401E-3</v>
      </c>
      <c r="CI40" s="17">
        <v>7.5408979645827396E-3</v>
      </c>
      <c r="CJ40" s="17">
        <v>3.1952028307346302E-2</v>
      </c>
      <c r="CK40" s="17">
        <v>7.5210183148971804E-4</v>
      </c>
      <c r="CL40" s="17">
        <v>3.4341502372724402</v>
      </c>
      <c r="CM40" s="17">
        <v>3.1561456593748798E-4</v>
      </c>
      <c r="CN40" s="17">
        <v>9.0432194094919996E-2</v>
      </c>
      <c r="CO40" s="17">
        <v>0.96832046385246595</v>
      </c>
      <c r="CP40" s="17">
        <v>3.0343171458963698E-4</v>
      </c>
      <c r="CQ40" s="17">
        <v>0</v>
      </c>
      <c r="CR40" s="17">
        <v>2.1903400078263999E-2</v>
      </c>
      <c r="CS40" s="17">
        <v>28.2306391591571</v>
      </c>
      <c r="CT40" s="17">
        <v>26.963083809366299</v>
      </c>
      <c r="CU40" s="17">
        <v>1.2675553497908301</v>
      </c>
      <c r="CV40" s="17">
        <v>2.8952396699680801E-4</v>
      </c>
      <c r="CW40" s="5">
        <v>5.2505167082788997E-5</v>
      </c>
      <c r="CX40" s="17">
        <v>0.14224474611022001</v>
      </c>
      <c r="CY40" s="17">
        <v>1.34010042053164E-2</v>
      </c>
      <c r="CZ40" s="17">
        <v>10.509974922424799</v>
      </c>
      <c r="DA40" s="17">
        <v>6.9364661011811199E-2</v>
      </c>
      <c r="DB40" s="17">
        <v>3.11834322657451E-2</v>
      </c>
      <c r="DC40" s="17">
        <v>15.014248251459099</v>
      </c>
      <c r="DD40" s="17">
        <v>0</v>
      </c>
      <c r="DE40" s="17">
        <v>5.4648776159217801E-4</v>
      </c>
      <c r="DF40" s="17">
        <v>9.9702629562878495E-2</v>
      </c>
      <c r="DG40" s="5">
        <v>4.84392929777278E-5</v>
      </c>
      <c r="DH40" s="17">
        <v>1.62107421088311</v>
      </c>
      <c r="DI40" s="17">
        <v>9.6521369916367603E-2</v>
      </c>
      <c r="DJ40" s="17">
        <v>6.8603276713129005E-2</v>
      </c>
      <c r="DK40" s="17">
        <v>0</v>
      </c>
      <c r="DL40" s="17">
        <v>5.5545496444936802E-2</v>
      </c>
      <c r="DM40" s="17">
        <v>0.52340439289229801</v>
      </c>
      <c r="DN40" s="17">
        <v>0.34129085715015101</v>
      </c>
      <c r="DO40" s="17">
        <v>0.48850906860232401</v>
      </c>
      <c r="DP40" s="17">
        <v>31.703894354514201</v>
      </c>
      <c r="DQ40" s="17">
        <v>0.18007936707727701</v>
      </c>
      <c r="DR40" s="17">
        <v>0.22815167860469401</v>
      </c>
      <c r="DS40" s="17"/>
      <c r="DT40" s="26">
        <f t="shared" si="32"/>
        <v>1.0330947448844909</v>
      </c>
      <c r="DU40" s="40">
        <f t="shared" si="33"/>
        <v>-2.8928046616473817E-7</v>
      </c>
      <c r="DV40" s="40">
        <f t="shared" si="34"/>
        <v>1.4618676629689537E-6</v>
      </c>
      <c r="DW40" s="40">
        <f t="shared" si="35"/>
        <v>1.9945009145699515E-7</v>
      </c>
      <c r="DX40" s="40">
        <f t="shared" si="36"/>
        <v>-3.1316471724806762E-7</v>
      </c>
      <c r="DY40" s="40">
        <f t="shared" si="37"/>
        <v>-3.4085977084286598E-7</v>
      </c>
      <c r="DZ40" s="40">
        <f t="shared" si="38"/>
        <v>6.2988772250380087E-6</v>
      </c>
      <c r="EA40" s="40">
        <f t="shared" si="39"/>
        <v>-2.4115283343468388E-7</v>
      </c>
      <c r="EB40" s="40">
        <f t="shared" si="40"/>
        <v>3.4919883458340053E-6</v>
      </c>
      <c r="EC40" s="40">
        <f t="shared" si="41"/>
        <v>1.1666432496033251E-5</v>
      </c>
      <c r="ED40" s="40">
        <f t="shared" si="42"/>
        <v>-3.6436494560136636E-8</v>
      </c>
      <c r="EE40" s="40">
        <f t="shared" si="43"/>
        <v>5.1335222640726419E-6</v>
      </c>
      <c r="EF40" s="40">
        <f t="shared" si="44"/>
        <v>-1.2342671418006389E-6</v>
      </c>
      <c r="EG40" s="40">
        <f t="shared" si="45"/>
        <v>-1.2138618640792439E-5</v>
      </c>
      <c r="EH40" s="40">
        <f t="shared" si="46"/>
        <v>-3.5146752720000323E-6</v>
      </c>
      <c r="EI40" s="40">
        <f t="shared" si="47"/>
        <v>4.7028377058312815E-6</v>
      </c>
      <c r="EJ40" s="40">
        <f t="shared" si="48"/>
        <v>7.4776985696240225E-6</v>
      </c>
      <c r="EK40" s="40">
        <f t="shared" si="49"/>
        <v>-5.0470153751714768E-7</v>
      </c>
      <c r="EL40" s="40">
        <f t="shared" si="50"/>
        <v>-1.353075417853846E-5</v>
      </c>
      <c r="EM40" s="40">
        <f t="shared" si="51"/>
        <v>8.8593347209335694E-7</v>
      </c>
      <c r="EN40" s="40">
        <f t="shared" si="52"/>
        <v>2.0406285894298593E-6</v>
      </c>
      <c r="EO40" s="40">
        <f t="shared" si="53"/>
        <v>0.13612950209728536</v>
      </c>
      <c r="EP40" s="40">
        <f t="shared" si="54"/>
        <v>-3.0183902991307495E-6</v>
      </c>
      <c r="EQ40" s="40">
        <f t="shared" si="55"/>
        <v>1.5279655333956965E-5</v>
      </c>
      <c r="ER40" s="40">
        <f t="shared" si="56"/>
        <v>-1.0692657857734374E-5</v>
      </c>
      <c r="ES40" s="40">
        <f t="shared" si="57"/>
        <v>-7.6093522616694481E-6</v>
      </c>
      <c r="ET40" s="40">
        <f t="shared" si="58"/>
        <v>-3.4385351511490269E-6</v>
      </c>
      <c r="EU40" s="40">
        <f t="shared" si="59"/>
        <v>4.0335426877494776E-6</v>
      </c>
      <c r="EV40" s="40">
        <f t="shared" si="60"/>
        <v>1.1477734992167374E-5</v>
      </c>
      <c r="EW40" s="40">
        <f t="shared" si="61"/>
        <v>0</v>
      </c>
      <c r="EX40" s="40">
        <f t="shared" si="62"/>
        <v>0</v>
      </c>
      <c r="EY40" s="40">
        <f t="shared" si="63"/>
        <v>2.2766269249739729E-7</v>
      </c>
    </row>
    <row r="41" spans="1:155" x14ac:dyDescent="0.3">
      <c r="A41" s="17" t="s">
        <v>208</v>
      </c>
      <c r="B41" s="15">
        <v>265062.51039000001</v>
      </c>
      <c r="C41" s="15">
        <v>2080.826153</v>
      </c>
      <c r="D41" s="15">
        <v>4373.2378490000001</v>
      </c>
      <c r="E41" s="15">
        <v>41890.388403999998</v>
      </c>
      <c r="F41" s="15">
        <v>37860.537947999997</v>
      </c>
      <c r="G41" s="15">
        <v>2642.0836840000002</v>
      </c>
      <c r="H41" s="15">
        <v>51134.518163000001</v>
      </c>
      <c r="I41" s="17">
        <v>1700.9702609999999</v>
      </c>
      <c r="J41" s="17">
        <v>857.11913200000004</v>
      </c>
      <c r="K41" s="17">
        <v>750.97431400000005</v>
      </c>
      <c r="L41" s="17">
        <v>684.63410499999998</v>
      </c>
      <c r="M41" s="17">
        <v>4460.7349249999997</v>
      </c>
      <c r="N41" s="17">
        <v>528.07031300000006</v>
      </c>
      <c r="O41" s="17">
        <v>278.629998</v>
      </c>
      <c r="P41" s="17">
        <v>25.563299000000001</v>
      </c>
      <c r="Q41" s="17">
        <v>10.469154</v>
      </c>
      <c r="R41" s="17">
        <v>12.735443999999999</v>
      </c>
      <c r="S41" s="17">
        <v>11.661778</v>
      </c>
      <c r="T41" s="17">
        <v>49.430523999999998</v>
      </c>
      <c r="U41" s="17">
        <v>2616.4692070000001</v>
      </c>
      <c r="V41" s="17">
        <v>528.07031300000006</v>
      </c>
      <c r="W41" s="17">
        <v>84.915773999999999</v>
      </c>
      <c r="X41" s="17">
        <v>76.955015000000003</v>
      </c>
      <c r="Y41" s="17">
        <v>0.70765900000000004</v>
      </c>
      <c r="Z41" s="17">
        <v>31.843437999999999</v>
      </c>
      <c r="AA41" s="17">
        <v>170.058663</v>
      </c>
      <c r="AB41" s="17">
        <v>106.144891</v>
      </c>
      <c r="AC41" s="17">
        <v>1.961138</v>
      </c>
      <c r="AD41" s="17"/>
      <c r="AE41" s="17"/>
      <c r="AF41" s="17">
        <v>0.20521300000000001</v>
      </c>
      <c r="AG41" s="15"/>
      <c r="AH41" s="17" t="s">
        <v>208</v>
      </c>
      <c r="AI41" s="17">
        <v>4833.1248530366302</v>
      </c>
      <c r="AJ41" s="17">
        <v>725.02287086696094</v>
      </c>
      <c r="AK41" s="17">
        <v>84.912560354911804</v>
      </c>
      <c r="AL41" s="17">
        <v>857.08651621215904</v>
      </c>
      <c r="AM41" s="17">
        <v>76.952068213774297</v>
      </c>
      <c r="AN41" s="17">
        <v>0</v>
      </c>
      <c r="AO41" s="17">
        <v>1700.9053920004501</v>
      </c>
      <c r="AP41" s="17">
        <v>1700.9053920004501</v>
      </c>
      <c r="AQ41" s="17">
        <v>259.46139757559598</v>
      </c>
      <c r="AR41" s="17">
        <v>1536.9960694891499</v>
      </c>
      <c r="AS41" s="17">
        <v>750.94574844774695</v>
      </c>
      <c r="AT41" s="17">
        <v>1.9610642907234701</v>
      </c>
      <c r="AU41" s="17">
        <v>684.60797555795102</v>
      </c>
      <c r="AV41" s="17">
        <v>0.70763255463906405</v>
      </c>
      <c r="AW41" s="17">
        <v>5180.5224158660803</v>
      </c>
      <c r="AX41" s="17">
        <v>265039.43308646802</v>
      </c>
      <c r="AY41" s="17">
        <v>1179.5496394445399</v>
      </c>
      <c r="AZ41" s="17">
        <v>0</v>
      </c>
      <c r="BA41" s="17">
        <v>776.02506381581202</v>
      </c>
      <c r="BB41" s="17">
        <v>0</v>
      </c>
      <c r="BC41" s="17">
        <v>136.231146802328</v>
      </c>
      <c r="BD41" s="17">
        <v>514.89403376509995</v>
      </c>
      <c r="BE41" s="17">
        <v>4460.5650837585599</v>
      </c>
      <c r="BF41" s="17">
        <v>4460.5650837585599</v>
      </c>
      <c r="BG41" s="17">
        <v>545.094074535799</v>
      </c>
      <c r="BH41" s="17">
        <v>0</v>
      </c>
      <c r="BI41" s="17">
        <v>31.842230450848099</v>
      </c>
      <c r="BJ41" s="17">
        <v>46745667.359967299</v>
      </c>
      <c r="BK41" s="17">
        <v>0</v>
      </c>
      <c r="BL41" s="17">
        <v>5274.7496768496903</v>
      </c>
      <c r="BM41" s="17">
        <v>369.04617010132</v>
      </c>
      <c r="BN41" s="17">
        <v>630.96619358783903</v>
      </c>
      <c r="BO41" s="17">
        <v>5474.9870649723898</v>
      </c>
      <c r="BP41" s="17">
        <v>277.43254563374398</v>
      </c>
      <c r="BQ41" s="17">
        <v>5.3354192364291703E-2</v>
      </c>
      <c r="BR41" s="17">
        <v>0.151854328665046</v>
      </c>
      <c r="BS41" s="17">
        <v>2616.3775587615501</v>
      </c>
      <c r="BT41" s="17">
        <v>170.05221311344599</v>
      </c>
      <c r="BU41" s="17">
        <v>0</v>
      </c>
      <c r="BV41" s="17">
        <v>603.77243654648396</v>
      </c>
      <c r="BW41" s="17">
        <v>2080.6799868857502</v>
      </c>
      <c r="BX41" s="17">
        <v>0</v>
      </c>
      <c r="BY41" s="17">
        <v>52839.310178364904</v>
      </c>
      <c r="BZ41" s="17">
        <v>3935.88500925261</v>
      </c>
      <c r="CA41" s="17">
        <v>437.32059313609301</v>
      </c>
      <c r="CB41" s="17">
        <v>4373.2056023886998</v>
      </c>
      <c r="CC41" s="17">
        <v>3.3619988384123598</v>
      </c>
      <c r="CD41" s="17">
        <v>2327.5147417374501</v>
      </c>
      <c r="CE41" s="17">
        <v>234.73838834869201</v>
      </c>
      <c r="CF41" s="17">
        <v>25.5623013206983</v>
      </c>
      <c r="CG41" s="17">
        <v>10.4687529452061</v>
      </c>
      <c r="CH41" s="17">
        <v>12.7349600345966</v>
      </c>
      <c r="CI41" s="17">
        <v>11.661336228376699</v>
      </c>
      <c r="CJ41" s="17">
        <v>49.428626507890201</v>
      </c>
      <c r="CK41" s="17">
        <v>1.0630679936165099</v>
      </c>
      <c r="CL41" s="17">
        <v>5596.3538103001401</v>
      </c>
      <c r="CM41" s="17">
        <v>0.44133430316969502</v>
      </c>
      <c r="CN41" s="17">
        <v>128.218691393949</v>
      </c>
      <c r="CO41" s="17">
        <v>1371.57645030506</v>
      </c>
      <c r="CP41" s="17">
        <v>0.40672988604308902</v>
      </c>
      <c r="CQ41" s="17">
        <v>0</v>
      </c>
      <c r="CR41" s="17">
        <v>31.0632062660207</v>
      </c>
      <c r="CS41" s="17">
        <v>41886.557231671701</v>
      </c>
      <c r="CT41" s="17">
        <v>37857.290273844003</v>
      </c>
      <c r="CU41" s="17">
        <v>4029.2669578277801</v>
      </c>
      <c r="CV41" s="17">
        <v>0.406695267387578</v>
      </c>
      <c r="CW41" s="17">
        <v>7.2526635327964994E-2</v>
      </c>
      <c r="CX41" s="17">
        <v>188.418511199259</v>
      </c>
      <c r="CY41" s="17">
        <v>19.065122591312601</v>
      </c>
      <c r="CZ41" s="17">
        <v>14754.684654254601</v>
      </c>
      <c r="DA41" s="17">
        <v>98.035109652606593</v>
      </c>
      <c r="DB41" s="17">
        <v>44.026644970022602</v>
      </c>
      <c r="DC41" s="17">
        <v>21078.122177706799</v>
      </c>
      <c r="DD41" s="17">
        <v>0</v>
      </c>
      <c r="DE41" s="17">
        <v>0.77189292724637204</v>
      </c>
      <c r="DF41" s="17">
        <v>140.85139079989199</v>
      </c>
      <c r="DG41" s="17">
        <v>6.6067691583414606E-2</v>
      </c>
      <c r="DH41" s="17">
        <v>2642.0026125641798</v>
      </c>
      <c r="DI41" s="17">
        <v>157.29262265598899</v>
      </c>
      <c r="DJ41" s="17">
        <v>106.14087940576501</v>
      </c>
      <c r="DK41" s="17">
        <v>0</v>
      </c>
      <c r="DL41" s="17">
        <v>90.518999476977299</v>
      </c>
      <c r="DM41" s="17">
        <v>852.94824323445903</v>
      </c>
      <c r="DN41" s="17">
        <v>528.05038522512905</v>
      </c>
      <c r="DO41" s="17">
        <v>796.08432730526999</v>
      </c>
      <c r="DP41" s="17">
        <v>51129.465241356404</v>
      </c>
      <c r="DQ41" s="17">
        <v>278.61933452514597</v>
      </c>
      <c r="DR41" s="17">
        <v>371.79942104406302</v>
      </c>
      <c r="DS41" s="17"/>
      <c r="DT41" s="26">
        <f t="shared" si="32"/>
        <v>1.0334414789776734</v>
      </c>
      <c r="DU41" s="40">
        <f t="shared" si="33"/>
        <v>-8.7063626983809641E-5</v>
      </c>
      <c r="DV41" s="40">
        <f t="shared" si="34"/>
        <v>-7.0244270065077723E-5</v>
      </c>
      <c r="DW41" s="40">
        <f t="shared" si="35"/>
        <v>-7.3736239403547637E-6</v>
      </c>
      <c r="DX41" s="40">
        <f t="shared" si="36"/>
        <v>-9.1457073430500533E-5</v>
      </c>
      <c r="DY41" s="40">
        <f t="shared" si="37"/>
        <v>-8.5779926330034102E-5</v>
      </c>
      <c r="DZ41" s="40">
        <f t="shared" si="38"/>
        <v>-3.0684658594022335E-5</v>
      </c>
      <c r="EA41" s="40">
        <f t="shared" si="39"/>
        <v>-9.8816256124483734E-5</v>
      </c>
      <c r="EB41" s="40">
        <f t="shared" si="40"/>
        <v>-3.8136468953729922E-5</v>
      </c>
      <c r="EC41" s="40">
        <f t="shared" si="41"/>
        <v>-3.8052805757456634E-5</v>
      </c>
      <c r="ED41" s="40">
        <f t="shared" si="42"/>
        <v>-3.8037988411277083E-5</v>
      </c>
      <c r="EE41" s="40">
        <f t="shared" si="43"/>
        <v>-3.816555713209006E-5</v>
      </c>
      <c r="EF41" s="40">
        <f t="shared" si="44"/>
        <v>-3.8074721832933454E-5</v>
      </c>
      <c r="EG41" s="40">
        <f t="shared" si="45"/>
        <v>-3.7736972483449155E-5</v>
      </c>
      <c r="EH41" s="40">
        <f t="shared" si="46"/>
        <v>-3.8271094033555207E-5</v>
      </c>
      <c r="EI41" s="40">
        <f t="shared" si="47"/>
        <v>-3.9027799256309862E-5</v>
      </c>
      <c r="EJ41" s="40">
        <f t="shared" si="48"/>
        <v>-3.8308233301305093E-5</v>
      </c>
      <c r="EK41" s="40">
        <f t="shared" si="49"/>
        <v>-3.8001455104275247E-5</v>
      </c>
      <c r="EL41" s="40">
        <f t="shared" si="50"/>
        <v>-3.7882012785762521E-5</v>
      </c>
      <c r="EM41" s="40">
        <f t="shared" si="51"/>
        <v>-3.8387052295821065E-5</v>
      </c>
      <c r="EN41" s="40">
        <f t="shared" si="52"/>
        <v>-3.5027447754723037E-5</v>
      </c>
      <c r="EO41" s="40">
        <f t="shared" si="53"/>
        <v>0.14335614345827447</v>
      </c>
      <c r="EP41" s="40">
        <f t="shared" si="54"/>
        <v>-3.7845089749697082E-5</v>
      </c>
      <c r="EQ41" s="40">
        <f t="shared" si="55"/>
        <v>-3.8292322153487106E-5</v>
      </c>
      <c r="ER41" s="40">
        <f t="shared" si="56"/>
        <v>-3.7370203637612703E-5</v>
      </c>
      <c r="ES41" s="40">
        <f t="shared" si="57"/>
        <v>-3.79214440318885E-5</v>
      </c>
      <c r="ET41" s="40">
        <f t="shared" si="58"/>
        <v>-3.7927421280554222E-5</v>
      </c>
      <c r="EU41" s="40">
        <f t="shared" si="59"/>
        <v>-3.7793568745533324E-5</v>
      </c>
      <c r="EV41" s="40">
        <f t="shared" si="60"/>
        <v>-3.7584951456727151E-5</v>
      </c>
      <c r="EW41" s="40">
        <f t="shared" si="61"/>
        <v>0</v>
      </c>
      <c r="EX41" s="40">
        <f t="shared" si="62"/>
        <v>0</v>
      </c>
      <c r="EY41" s="40">
        <f t="shared" si="63"/>
        <v>-2.1825959672646172E-5</v>
      </c>
    </row>
    <row r="42" spans="1:155" x14ac:dyDescent="0.3">
      <c r="A42" s="17" t="s">
        <v>209</v>
      </c>
      <c r="B42" s="15">
        <v>16091.096013</v>
      </c>
      <c r="C42" s="15">
        <v>177.48694499999999</v>
      </c>
      <c r="D42" s="15">
        <v>176.21401399999999</v>
      </c>
      <c r="E42" s="15">
        <v>2520.733393</v>
      </c>
      <c r="F42" s="15">
        <v>2167.2735339999999</v>
      </c>
      <c r="G42" s="15">
        <v>185.10483199999999</v>
      </c>
      <c r="H42" s="15">
        <v>3362.0035210000001</v>
      </c>
      <c r="I42" s="17">
        <v>174.707076</v>
      </c>
      <c r="J42" s="17">
        <v>53.395744000000001</v>
      </c>
      <c r="K42" s="17">
        <v>46.838355999999997</v>
      </c>
      <c r="L42" s="17">
        <v>28.259105999999999</v>
      </c>
      <c r="M42" s="17">
        <v>348.94582400000002</v>
      </c>
      <c r="N42" s="17">
        <v>35.753281000000001</v>
      </c>
      <c r="O42" s="17">
        <v>30.288896999999999</v>
      </c>
      <c r="P42" s="17">
        <v>1.5040309999999999</v>
      </c>
      <c r="Q42" s="17">
        <v>0.61590999999999996</v>
      </c>
      <c r="R42" s="17">
        <v>0.74932200000000004</v>
      </c>
      <c r="S42" s="17">
        <v>0.68613400000000002</v>
      </c>
      <c r="T42" s="17">
        <v>2.9082460000000001</v>
      </c>
      <c r="U42" s="17">
        <v>392.66168199999998</v>
      </c>
      <c r="V42" s="17">
        <v>50.741540999999998</v>
      </c>
      <c r="W42" s="17">
        <v>33.567475000000002</v>
      </c>
      <c r="X42" s="17">
        <v>7.3380299999999998</v>
      </c>
      <c r="Y42" s="17">
        <v>4.1631000000000001E-2</v>
      </c>
      <c r="Z42" s="17">
        <v>4.9960599999999999</v>
      </c>
      <c r="AA42" s="17">
        <v>10.005506</v>
      </c>
      <c r="AB42" s="17">
        <v>10.772816000000001</v>
      </c>
      <c r="AC42" s="17">
        <v>0.115365</v>
      </c>
      <c r="AD42" s="17"/>
      <c r="AE42" s="17"/>
      <c r="AF42" s="17">
        <v>1.306E-2</v>
      </c>
      <c r="AG42" s="15"/>
      <c r="AH42" s="17" t="s">
        <v>209</v>
      </c>
      <c r="AI42" s="17">
        <v>276.32585692556398</v>
      </c>
      <c r="AJ42" s="17">
        <v>41.452018122673202</v>
      </c>
      <c r="AK42" s="17">
        <v>33.570393774464897</v>
      </c>
      <c r="AL42" s="17">
        <v>53.400374913924303</v>
      </c>
      <c r="AM42" s="17">
        <v>7.33867332414603</v>
      </c>
      <c r="AN42" s="17">
        <v>0</v>
      </c>
      <c r="AO42" s="17">
        <v>174.72235697610901</v>
      </c>
      <c r="AP42" s="17">
        <v>174.72235697610901</v>
      </c>
      <c r="AQ42" s="17">
        <v>14.834299474195999</v>
      </c>
      <c r="AR42" s="17">
        <v>87.875271432792005</v>
      </c>
      <c r="AS42" s="17">
        <v>46.8424455754026</v>
      </c>
      <c r="AT42" s="17">
        <v>0.115374359542704</v>
      </c>
      <c r="AU42" s="17">
        <v>28.261560366028199</v>
      </c>
      <c r="AV42" s="17">
        <v>4.1634476456052498E-2</v>
      </c>
      <c r="AW42" s="17">
        <v>296.18782687880503</v>
      </c>
      <c r="AX42" s="17">
        <v>16092.341513896199</v>
      </c>
      <c r="AY42" s="17">
        <v>67.438740723778807</v>
      </c>
      <c r="AZ42" s="17">
        <v>0</v>
      </c>
      <c r="BA42" s="17">
        <v>44.367930685253803</v>
      </c>
      <c r="BB42" s="17">
        <v>0</v>
      </c>
      <c r="BC42" s="17">
        <v>7.7888035915075502</v>
      </c>
      <c r="BD42" s="17">
        <v>29.438218674758101</v>
      </c>
      <c r="BE42" s="17">
        <v>348.97629242664601</v>
      </c>
      <c r="BF42" s="17">
        <v>348.97629242664601</v>
      </c>
      <c r="BG42" s="17">
        <v>31.164896449635101</v>
      </c>
      <c r="BH42" s="17">
        <v>0</v>
      </c>
      <c r="BI42" s="17">
        <v>4.9964964074899498</v>
      </c>
      <c r="BJ42" s="17">
        <v>2750559.3851419501</v>
      </c>
      <c r="BK42" s="17">
        <v>0</v>
      </c>
      <c r="BL42" s="17">
        <v>301.57514761103801</v>
      </c>
      <c r="BM42" s="17">
        <v>21.099606989298501</v>
      </c>
      <c r="BN42" s="17">
        <v>36.074488860926003</v>
      </c>
      <c r="BO42" s="17">
        <v>313.023359682744</v>
      </c>
      <c r="BP42" s="17">
        <v>15.8617397065956</v>
      </c>
      <c r="BQ42" s="17">
        <v>3.3959382264918399E-3</v>
      </c>
      <c r="BR42" s="17">
        <v>9.6653607367846606E-3</v>
      </c>
      <c r="BS42" s="17">
        <v>392.69703182864902</v>
      </c>
      <c r="BT42" s="17">
        <v>10.0063700722287</v>
      </c>
      <c r="BU42" s="17">
        <v>0</v>
      </c>
      <c r="BV42" s="17">
        <v>55.075260843213002</v>
      </c>
      <c r="BW42" s="17">
        <v>177.50306374466001</v>
      </c>
      <c r="BX42" s="17">
        <v>0</v>
      </c>
      <c r="BY42" s="17">
        <v>3460.0001794341802</v>
      </c>
      <c r="BZ42" s="17">
        <v>158.60490738691601</v>
      </c>
      <c r="CA42" s="17">
        <v>17.622761803314599</v>
      </c>
      <c r="CB42" s="17">
        <v>176.22766919023101</v>
      </c>
      <c r="CC42" s="17">
        <v>0.192216939366088</v>
      </c>
      <c r="CD42" s="17">
        <v>133.07180879676599</v>
      </c>
      <c r="CE42" s="17">
        <v>13.420800426025499</v>
      </c>
      <c r="CF42" s="17">
        <v>1.5041609430643099</v>
      </c>
      <c r="CG42" s="17">
        <v>0.61596395836395001</v>
      </c>
      <c r="CH42" s="17">
        <v>0.74938725639070203</v>
      </c>
      <c r="CI42" s="17">
        <v>0.68619262461747099</v>
      </c>
      <c r="CJ42" s="17">
        <v>2.90849766597684</v>
      </c>
      <c r="CK42" s="17">
        <v>3.0937334093927901E-2</v>
      </c>
      <c r="CL42" s="17">
        <v>319.96234070304399</v>
      </c>
      <c r="CM42" s="17">
        <v>0.11410725381923199</v>
      </c>
      <c r="CN42" s="17">
        <v>18.058492443547902</v>
      </c>
      <c r="CO42" s="17">
        <v>286.29988095371903</v>
      </c>
      <c r="CP42" s="17">
        <v>5.7276248324211701E-2</v>
      </c>
      <c r="CQ42" s="17">
        <v>0</v>
      </c>
      <c r="CR42" s="17">
        <v>27.888739696313301</v>
      </c>
      <c r="CS42" s="17">
        <v>2521.8902001268398</v>
      </c>
      <c r="CT42" s="17">
        <v>2168.43044471863</v>
      </c>
      <c r="CU42" s="17">
        <v>353.45975540821303</v>
      </c>
      <c r="CV42" s="17">
        <v>4.9727948107607597E-2</v>
      </c>
      <c r="CW42" s="17">
        <v>6.5220557052861304E-3</v>
      </c>
      <c r="CX42" s="17">
        <v>0.39073594653791599</v>
      </c>
      <c r="CY42" s="17">
        <v>4.9233820758720599</v>
      </c>
      <c r="CZ42" s="17">
        <v>738.04340699526495</v>
      </c>
      <c r="DA42" s="17">
        <v>5.1557962748502204</v>
      </c>
      <c r="DB42" s="17">
        <v>7.08536378081648</v>
      </c>
      <c r="DC42" s="17">
        <v>1054.3475764601401</v>
      </c>
      <c r="DD42" s="17">
        <v>0</v>
      </c>
      <c r="DE42" s="17">
        <v>0.16970917776418201</v>
      </c>
      <c r="DF42" s="17">
        <v>25.806153498018599</v>
      </c>
      <c r="DG42" s="17">
        <v>2.6365757297574302E-3</v>
      </c>
      <c r="DH42" s="17">
        <v>185.121758695745</v>
      </c>
      <c r="DI42" s="17">
        <v>8.9929374801495392</v>
      </c>
      <c r="DJ42" s="17">
        <v>10.773763759322</v>
      </c>
      <c r="DK42" s="17">
        <v>0</v>
      </c>
      <c r="DL42" s="17">
        <v>5.1752770411654696</v>
      </c>
      <c r="DM42" s="17">
        <v>48.765904421646297</v>
      </c>
      <c r="DN42" s="17">
        <v>35.756436146805498</v>
      </c>
      <c r="DO42" s="17">
        <v>45.514832964361098</v>
      </c>
      <c r="DP42" s="17">
        <v>3362.2423411872901</v>
      </c>
      <c r="DQ42" s="17">
        <v>30.291531829780102</v>
      </c>
      <c r="DR42" s="17">
        <v>21.257025804739101</v>
      </c>
      <c r="DS42" s="17"/>
      <c r="DT42" s="26">
        <f t="shared" si="32"/>
        <v>1.0290751909966043</v>
      </c>
      <c r="DU42" s="40">
        <f t="shared" si="33"/>
        <v>7.740311133514777E-5</v>
      </c>
      <c r="DV42" s="40">
        <f t="shared" si="34"/>
        <v>9.0816508560781763E-5</v>
      </c>
      <c r="DW42" s="40">
        <f t="shared" si="35"/>
        <v>7.749207864375783E-5</v>
      </c>
      <c r="DX42" s="40">
        <f t="shared" si="36"/>
        <v>4.5891688904991406E-4</v>
      </c>
      <c r="DY42" s="40">
        <f t="shared" si="37"/>
        <v>5.3380927717733826E-4</v>
      </c>
      <c r="DZ42" s="40">
        <f t="shared" si="38"/>
        <v>9.1443835161544439E-5</v>
      </c>
      <c r="EA42" s="40">
        <f t="shared" si="39"/>
        <v>7.1035079469211133E-5</v>
      </c>
      <c r="EB42" s="40">
        <f t="shared" si="40"/>
        <v>8.746626901941359E-5</v>
      </c>
      <c r="EC42" s="40">
        <f t="shared" si="41"/>
        <v>8.6728146803276106E-5</v>
      </c>
      <c r="ED42" s="40">
        <f t="shared" si="42"/>
        <v>8.7312530836959005E-5</v>
      </c>
      <c r="EE42" s="40">
        <f t="shared" si="43"/>
        <v>8.6852217766546753E-5</v>
      </c>
      <c r="EF42" s="40">
        <f t="shared" si="44"/>
        <v>8.7315636269072545E-5</v>
      </c>
      <c r="EG42" s="40">
        <f t="shared" si="45"/>
        <v>8.8247755653449289E-5</v>
      </c>
      <c r="EH42" s="40">
        <f t="shared" si="46"/>
        <v>8.6989954771310316E-5</v>
      </c>
      <c r="EI42" s="40">
        <f t="shared" si="47"/>
        <v>8.639653325631121E-5</v>
      </c>
      <c r="EJ42" s="40">
        <f t="shared" si="48"/>
        <v>8.7607546476039323E-5</v>
      </c>
      <c r="EK42" s="40">
        <f t="shared" si="49"/>
        <v>8.7087247807997499E-5</v>
      </c>
      <c r="EL42" s="40">
        <f t="shared" si="50"/>
        <v>8.5441936226699679E-5</v>
      </c>
      <c r="EM42" s="40">
        <f t="shared" si="51"/>
        <v>8.6535312638579668E-5</v>
      </c>
      <c r="EN42" s="40">
        <f t="shared" si="52"/>
        <v>9.0026173343372312E-5</v>
      </c>
      <c r="EO42" s="40">
        <f t="shared" si="53"/>
        <v>8.5407730191186026E-2</v>
      </c>
      <c r="EP42" s="40">
        <f t="shared" si="54"/>
        <v>8.6952458142743229E-5</v>
      </c>
      <c r="EQ42" s="40">
        <f t="shared" si="55"/>
        <v>8.7669871345604831E-5</v>
      </c>
      <c r="ER42" s="40">
        <f t="shared" si="56"/>
        <v>8.3506426761226844E-5</v>
      </c>
      <c r="ES42" s="40">
        <f t="shared" si="57"/>
        <v>8.7350330050056644E-5</v>
      </c>
      <c r="ET42" s="40">
        <f t="shared" si="58"/>
        <v>8.6359673233861608E-5</v>
      </c>
      <c r="EU42" s="40">
        <f t="shared" si="59"/>
        <v>8.7976933978923104E-5</v>
      </c>
      <c r="EV42" s="40">
        <f t="shared" si="60"/>
        <v>8.1129828838964898E-5</v>
      </c>
      <c r="EW42" s="40">
        <f t="shared" si="61"/>
        <v>0</v>
      </c>
      <c r="EX42" s="40">
        <f t="shared" si="62"/>
        <v>0</v>
      </c>
      <c r="EY42" s="40">
        <f t="shared" si="63"/>
        <v>9.9461200344602089E-5</v>
      </c>
    </row>
    <row r="43" spans="1:155" x14ac:dyDescent="0.3">
      <c r="A43" s="17" t="s">
        <v>210</v>
      </c>
      <c r="B43" s="15">
        <v>170707.45217999999</v>
      </c>
      <c r="C43" s="15">
        <v>1198.089324</v>
      </c>
      <c r="D43" s="15">
        <v>2829.230368</v>
      </c>
      <c r="E43" s="15">
        <v>27080.850192999998</v>
      </c>
      <c r="F43" s="15">
        <v>24894.277612000002</v>
      </c>
      <c r="G43" s="15">
        <v>1554.692538</v>
      </c>
      <c r="H43" s="15">
        <v>30920.565413</v>
      </c>
      <c r="I43" s="17">
        <v>1052.6184760000001</v>
      </c>
      <c r="J43" s="17">
        <v>530.41481299999998</v>
      </c>
      <c r="K43" s="17">
        <v>464.72859799999998</v>
      </c>
      <c r="L43" s="17">
        <v>423.67487899999998</v>
      </c>
      <c r="M43" s="17">
        <v>2760.455723</v>
      </c>
      <c r="N43" s="17">
        <v>326.78821299999998</v>
      </c>
      <c r="O43" s="17">
        <v>172.426063</v>
      </c>
      <c r="P43" s="17">
        <v>15.819547</v>
      </c>
      <c r="Q43" s="17">
        <v>6.478612</v>
      </c>
      <c r="R43" s="17">
        <v>7.8809990000000001</v>
      </c>
      <c r="S43" s="17">
        <v>7.2166759999999996</v>
      </c>
      <c r="T43" s="17">
        <v>30.589435999999999</v>
      </c>
      <c r="U43" s="17">
        <v>1619.160709</v>
      </c>
      <c r="V43" s="17">
        <v>326.78821299999998</v>
      </c>
      <c r="W43" s="17">
        <v>52.548797999999998</v>
      </c>
      <c r="X43" s="17">
        <v>47.622413000000002</v>
      </c>
      <c r="Y43" s="17">
        <v>0.43782399999999999</v>
      </c>
      <c r="Z43" s="17">
        <v>19.705904</v>
      </c>
      <c r="AA43" s="17">
        <v>105.238045</v>
      </c>
      <c r="AB43" s="17">
        <v>65.685720000000003</v>
      </c>
      <c r="AC43" s="17">
        <v>1.2134940000000001</v>
      </c>
      <c r="AD43" s="17"/>
      <c r="AE43" s="17"/>
      <c r="AF43" s="17">
        <v>0.12584799999999999</v>
      </c>
      <c r="AG43" s="15"/>
      <c r="AH43" s="17" t="s">
        <v>210</v>
      </c>
      <c r="AI43" s="17">
        <v>2906.4558430215102</v>
      </c>
      <c r="AJ43" s="17">
        <v>436.00080111973602</v>
      </c>
      <c r="AK43" s="17">
        <v>52.554326807842997</v>
      </c>
      <c r="AL43" s="17">
        <v>530.47111035593798</v>
      </c>
      <c r="AM43" s="17">
        <v>47.627397359542101</v>
      </c>
      <c r="AN43" s="17">
        <v>0</v>
      </c>
      <c r="AO43" s="17">
        <v>1052.72930519021</v>
      </c>
      <c r="AP43" s="17">
        <v>1052.72930519021</v>
      </c>
      <c r="AQ43" s="17">
        <v>156.030224928644</v>
      </c>
      <c r="AR43" s="17">
        <v>924.29101519482401</v>
      </c>
      <c r="AS43" s="17">
        <v>464.77828322380998</v>
      </c>
      <c r="AT43" s="17">
        <v>1.2136200788837299</v>
      </c>
      <c r="AU43" s="17">
        <v>423.71967654612803</v>
      </c>
      <c r="AV43" s="17">
        <v>0.43787006441959397</v>
      </c>
      <c r="AW43" s="17">
        <v>3115.3676557905101</v>
      </c>
      <c r="AX43" s="17">
        <v>170725.73589023601</v>
      </c>
      <c r="AY43" s="17">
        <v>709.33613683407896</v>
      </c>
      <c r="AZ43" s="17">
        <v>0</v>
      </c>
      <c r="BA43" s="17">
        <v>466.67194798711699</v>
      </c>
      <c r="BB43" s="17">
        <v>0</v>
      </c>
      <c r="BC43" s="17">
        <v>81.9242173280673</v>
      </c>
      <c r="BD43" s="17">
        <v>309.63734382154399</v>
      </c>
      <c r="BE43" s="17">
        <v>2760.74776839577</v>
      </c>
      <c r="BF43" s="17">
        <v>2760.74776839577</v>
      </c>
      <c r="BG43" s="17">
        <v>327.79857716531302</v>
      </c>
      <c r="BH43" s="17">
        <v>0</v>
      </c>
      <c r="BI43" s="17">
        <v>19.707993008200301</v>
      </c>
      <c r="BJ43" s="17">
        <v>28931177.354688901</v>
      </c>
      <c r="BK43" s="17">
        <v>0</v>
      </c>
      <c r="BL43" s="17">
        <v>3172.03157203211</v>
      </c>
      <c r="BM43" s="17">
        <v>221.930412377506</v>
      </c>
      <c r="BN43" s="17">
        <v>379.43870177073097</v>
      </c>
      <c r="BO43" s="17">
        <v>3292.44863059415</v>
      </c>
      <c r="BP43" s="17">
        <v>166.83729329812999</v>
      </c>
      <c r="BQ43" s="17">
        <v>3.2723945562371501E-2</v>
      </c>
      <c r="BR43" s="17">
        <v>9.3137352711960594E-2</v>
      </c>
      <c r="BS43" s="17">
        <v>1619.3368435258001</v>
      </c>
      <c r="BT43" s="17">
        <v>105.249160981332</v>
      </c>
      <c r="BU43" s="17">
        <v>0</v>
      </c>
      <c r="BV43" s="17">
        <v>372.35921234060203</v>
      </c>
      <c r="BW43" s="17">
        <v>1198.2045726372701</v>
      </c>
      <c r="BX43" s="17">
        <v>0</v>
      </c>
      <c r="BY43" s="17">
        <v>31952.1515060985</v>
      </c>
      <c r="BZ43" s="17">
        <v>2546.5553377647502</v>
      </c>
      <c r="CA43" s="17">
        <v>282.95077602969798</v>
      </c>
      <c r="CB43" s="17">
        <v>2829.5061137944499</v>
      </c>
      <c r="CC43" s="17">
        <v>2.0217779708829098</v>
      </c>
      <c r="CD43" s="17">
        <v>1399.6785469669101</v>
      </c>
      <c r="CE43" s="17">
        <v>141.16267384958701</v>
      </c>
      <c r="CF43" s="17">
        <v>15.8212217670982</v>
      </c>
      <c r="CG43" s="17">
        <v>6.4792839276751701</v>
      </c>
      <c r="CH43" s="17">
        <v>7.8818313041066501</v>
      </c>
      <c r="CI43" s="17">
        <v>7.21744123347277</v>
      </c>
      <c r="CJ43" s="17">
        <v>30.592659074861199</v>
      </c>
      <c r="CK43" s="17">
        <v>0.68874270957963302</v>
      </c>
      <c r="CL43" s="17">
        <v>3365.4327842993898</v>
      </c>
      <c r="CM43" s="17">
        <v>0.29288195823674301</v>
      </c>
      <c r="CN43" s="17">
        <v>82.492710801975207</v>
      </c>
      <c r="CO43" s="17">
        <v>884.39880770669595</v>
      </c>
      <c r="CP43" s="17">
        <v>0.295794996001918</v>
      </c>
      <c r="CQ43" s="17">
        <v>0</v>
      </c>
      <c r="CR43" s="17">
        <v>19.9743059056091</v>
      </c>
      <c r="CS43" s="17">
        <v>27083.7505044965</v>
      </c>
      <c r="CT43" s="17">
        <v>24897.027378372299</v>
      </c>
      <c r="CU43" s="17">
        <v>2186.72312612422</v>
      </c>
      <c r="CV43" s="17">
        <v>0.26719413517088503</v>
      </c>
      <c r="CW43" s="17">
        <v>4.9448418844447298E-2</v>
      </c>
      <c r="CX43" s="17">
        <v>140.489853787595</v>
      </c>
      <c r="CY43" s="17">
        <v>12.1721214298075</v>
      </c>
      <c r="CZ43" s="17">
        <v>9706.0639906468896</v>
      </c>
      <c r="DA43" s="17">
        <v>63.528170979789103</v>
      </c>
      <c r="DB43" s="17">
        <v>28.5968598310047</v>
      </c>
      <c r="DC43" s="17">
        <v>13865.806150759699</v>
      </c>
      <c r="DD43" s="17">
        <v>0</v>
      </c>
      <c r="DE43" s="17">
        <v>0.50087429320811006</v>
      </c>
      <c r="DF43" s="17">
        <v>91.363169775734804</v>
      </c>
      <c r="DG43" s="17">
        <v>4.63002364592668E-2</v>
      </c>
      <c r="DH43" s="17">
        <v>1554.8484500391801</v>
      </c>
      <c r="DI43" s="17">
        <v>94.589851760680602</v>
      </c>
      <c r="DJ43" s="17">
        <v>65.692700170217194</v>
      </c>
      <c r="DK43" s="17">
        <v>0</v>
      </c>
      <c r="DL43" s="17">
        <v>54.434651523196301</v>
      </c>
      <c r="DM43" s="17">
        <v>512.93063655348305</v>
      </c>
      <c r="DN43" s="17">
        <v>326.82300094068</v>
      </c>
      <c r="DO43" s="17">
        <v>478.73436765441699</v>
      </c>
      <c r="DP43" s="17">
        <v>30923.915453981201</v>
      </c>
      <c r="DQ43" s="17">
        <v>172.44421379709399</v>
      </c>
      <c r="DR43" s="17">
        <v>223.58598898309401</v>
      </c>
      <c r="DS43" s="17"/>
      <c r="DT43" s="26">
        <f t="shared" si="32"/>
        <v>1.0332505129774865</v>
      </c>
      <c r="DU43" s="40">
        <f t="shared" si="33"/>
        <v>1.0710551884250407E-4</v>
      </c>
      <c r="DV43" s="40">
        <f t="shared" si="34"/>
        <v>9.6193693543038624E-5</v>
      </c>
      <c r="DW43" s="40">
        <f t="shared" si="35"/>
        <v>9.7463182061356901E-5</v>
      </c>
      <c r="DX43" s="40">
        <f t="shared" si="36"/>
        <v>1.0709824380814159E-4</v>
      </c>
      <c r="DY43" s="40">
        <f t="shared" si="37"/>
        <v>1.1045776925744267E-4</v>
      </c>
      <c r="DZ43" s="40">
        <f t="shared" si="38"/>
        <v>1.0028480575370596E-4</v>
      </c>
      <c r="EA43" s="40">
        <f t="shared" si="39"/>
        <v>1.0834345803366104E-4</v>
      </c>
      <c r="EB43" s="40">
        <f t="shared" si="40"/>
        <v>1.0528904131630491E-4</v>
      </c>
      <c r="EC43" s="40">
        <f t="shared" si="41"/>
        <v>1.0613835541203066E-4</v>
      </c>
      <c r="ED43" s="40">
        <f t="shared" si="42"/>
        <v>1.0691234415920719E-4</v>
      </c>
      <c r="EE43" s="40">
        <f t="shared" si="43"/>
        <v>1.0573566748585086E-4</v>
      </c>
      <c r="EF43" s="40">
        <f t="shared" si="44"/>
        <v>1.0579608045752614E-4</v>
      </c>
      <c r="EG43" s="40">
        <f t="shared" si="45"/>
        <v>1.064540864575764E-4</v>
      </c>
      <c r="EH43" s="40">
        <f t="shared" si="46"/>
        <v>1.0526713176763015E-4</v>
      </c>
      <c r="EI43" s="40">
        <f t="shared" si="47"/>
        <v>1.0586694411664133E-4</v>
      </c>
      <c r="EJ43" s="40">
        <f t="shared" si="48"/>
        <v>1.0371475790958049E-4</v>
      </c>
      <c r="EK43" s="40">
        <f t="shared" si="49"/>
        <v>1.056089598095404E-4</v>
      </c>
      <c r="EL43" s="40">
        <f t="shared" si="50"/>
        <v>1.0603683368497557E-4</v>
      </c>
      <c r="EM43" s="40">
        <f t="shared" si="51"/>
        <v>1.0536561907189475E-4</v>
      </c>
      <c r="EN43" s="40">
        <f t="shared" si="52"/>
        <v>1.0878137347395338E-4</v>
      </c>
      <c r="EO43" s="40">
        <f t="shared" si="53"/>
        <v>0.13945117212842081</v>
      </c>
      <c r="EP43" s="40">
        <f t="shared" si="54"/>
        <v>1.0521283175686689E-4</v>
      </c>
      <c r="EQ43" s="40">
        <f t="shared" si="55"/>
        <v>1.0466415345437296E-4</v>
      </c>
      <c r="ER43" s="40">
        <f t="shared" si="56"/>
        <v>1.0521218479111012E-4</v>
      </c>
      <c r="ES43" s="40">
        <f t="shared" si="57"/>
        <v>1.0600925490658375E-4</v>
      </c>
      <c r="ET43" s="40">
        <f t="shared" si="58"/>
        <v>1.0562702235676466E-4</v>
      </c>
      <c r="EU43" s="40">
        <f t="shared" si="59"/>
        <v>1.0626617501018648E-4</v>
      </c>
      <c r="EV43" s="40">
        <f t="shared" si="60"/>
        <v>1.0389741006534931E-4</v>
      </c>
      <c r="EW43" s="40">
        <f t="shared" si="61"/>
        <v>0</v>
      </c>
      <c r="EX43" s="40">
        <f t="shared" si="62"/>
        <v>0</v>
      </c>
      <c r="EY43" s="40">
        <f t="shared" si="63"/>
        <v>1.0566933389571156E-4</v>
      </c>
    </row>
    <row r="44" spans="1:155" x14ac:dyDescent="0.3">
      <c r="A44" s="17" t="s">
        <v>211</v>
      </c>
      <c r="B44" s="15">
        <v>727555.83833000006</v>
      </c>
      <c r="C44" s="15">
        <v>7240.399238</v>
      </c>
      <c r="D44" s="15">
        <v>11266.436722</v>
      </c>
      <c r="E44" s="15">
        <v>120586.198</v>
      </c>
      <c r="F44" s="15">
        <v>106199.05157</v>
      </c>
      <c r="G44" s="15">
        <v>8078.8381609999997</v>
      </c>
      <c r="H44" s="15">
        <v>159372.91587</v>
      </c>
      <c r="I44" s="17">
        <v>6334.365468</v>
      </c>
      <c r="J44" s="17">
        <v>1935.0799910000001</v>
      </c>
      <c r="K44" s="17">
        <v>1700.7542539999999</v>
      </c>
      <c r="L44" s="17">
        <v>1028.012054</v>
      </c>
      <c r="M44" s="17">
        <v>9493.9889280000007</v>
      </c>
      <c r="N44" s="17">
        <v>1300.132282</v>
      </c>
      <c r="O44" s="17">
        <v>1103.6008099999999</v>
      </c>
      <c r="P44" s="17">
        <v>72.817094999999995</v>
      </c>
      <c r="Q44" s="17">
        <v>29.821739999999998</v>
      </c>
      <c r="R44" s="17">
        <v>36.277214999999998</v>
      </c>
      <c r="S44" s="17">
        <v>33.218691999999997</v>
      </c>
      <c r="T44" s="17">
        <v>140.80350899999999</v>
      </c>
      <c r="U44" s="17">
        <v>8707.8626440000007</v>
      </c>
      <c r="V44" s="17">
        <v>1836.815008</v>
      </c>
      <c r="W44" s="17">
        <v>1216.984749</v>
      </c>
      <c r="X44" s="17">
        <v>264.56161800000001</v>
      </c>
      <c r="Y44" s="17">
        <v>2.015069</v>
      </c>
      <c r="Z44" s="17">
        <v>181.413442</v>
      </c>
      <c r="AA44" s="17">
        <v>484.416605</v>
      </c>
      <c r="AB44" s="17">
        <v>393.06346200000002</v>
      </c>
      <c r="AC44" s="17">
        <v>5.5866740000000004</v>
      </c>
      <c r="AD44" s="17"/>
      <c r="AE44" s="17"/>
      <c r="AF44" s="17">
        <v>0.33251900000000001</v>
      </c>
      <c r="AG44" s="15"/>
      <c r="AH44" s="17" t="s">
        <v>211</v>
      </c>
      <c r="AI44" s="17">
        <v>15451.4207446077</v>
      </c>
      <c r="AJ44" s="17">
        <v>2317.8865252004598</v>
      </c>
      <c r="AK44" s="17">
        <v>1217.0615110368001</v>
      </c>
      <c r="AL44" s="17">
        <v>1935.2015634878701</v>
      </c>
      <c r="AM44" s="17">
        <v>264.57822150010003</v>
      </c>
      <c r="AN44" s="17">
        <v>0</v>
      </c>
      <c r="AO44" s="17">
        <v>6334.75431192009</v>
      </c>
      <c r="AP44" s="17">
        <v>6334.75431192009</v>
      </c>
      <c r="AQ44" s="17">
        <v>829.49403708830698</v>
      </c>
      <c r="AR44" s="17">
        <v>4913.7512525437596</v>
      </c>
      <c r="AS44" s="17">
        <v>1700.85852849606</v>
      </c>
      <c r="AT44" s="17">
        <v>5.5870208537656101</v>
      </c>
      <c r="AU44" s="17">
        <v>1028.0768829076501</v>
      </c>
      <c r="AV44" s="17">
        <v>2.0151948357241798</v>
      </c>
      <c r="AW44" s="17">
        <v>16562.045428297901</v>
      </c>
      <c r="AX44" s="17">
        <v>727596.43399857695</v>
      </c>
      <c r="AY44" s="17">
        <v>3771.0018839436202</v>
      </c>
      <c r="AZ44" s="17">
        <v>0</v>
      </c>
      <c r="BA44" s="17">
        <v>2480.9396448965099</v>
      </c>
      <c r="BB44" s="17">
        <v>0</v>
      </c>
      <c r="BC44" s="17">
        <v>435.52881801914202</v>
      </c>
      <c r="BD44" s="17">
        <v>1646.1078406429299</v>
      </c>
      <c r="BE44" s="17">
        <v>9494.5717716057698</v>
      </c>
      <c r="BF44" s="17">
        <v>9494.5717716057698</v>
      </c>
      <c r="BG44" s="17">
        <v>1742.6569421502199</v>
      </c>
      <c r="BH44" s="17">
        <v>0</v>
      </c>
      <c r="BI44" s="17">
        <v>181.42479958483699</v>
      </c>
      <c r="BJ44" s="17">
        <v>133255851.951895</v>
      </c>
      <c r="BK44" s="17">
        <v>0</v>
      </c>
      <c r="BL44" s="17">
        <v>16863.287603295899</v>
      </c>
      <c r="BM44" s="17">
        <v>1179.8347638487601</v>
      </c>
      <c r="BN44" s="17">
        <v>2017.18871346792</v>
      </c>
      <c r="BO44" s="17">
        <v>17503.443353655199</v>
      </c>
      <c r="BP44" s="17">
        <v>886.94727399890496</v>
      </c>
      <c r="BQ44" s="17">
        <v>8.6460364490153499E-2</v>
      </c>
      <c r="BR44" s="17">
        <v>0.24607953833010901</v>
      </c>
      <c r="BS44" s="17">
        <v>8708.42341662742</v>
      </c>
      <c r="BT44" s="17">
        <v>484.44705896212702</v>
      </c>
      <c r="BU44" s="17">
        <v>0</v>
      </c>
      <c r="BV44" s="17">
        <v>2079.0104125856601</v>
      </c>
      <c r="BW44" s="17">
        <v>7241.0370788522696</v>
      </c>
      <c r="BX44" s="17">
        <v>0</v>
      </c>
      <c r="BY44" s="17">
        <v>164850.38851383101</v>
      </c>
      <c r="BZ44" s="17">
        <v>10140.3557942384</v>
      </c>
      <c r="CA44" s="17">
        <v>1126.70602183851</v>
      </c>
      <c r="CB44" s="17">
        <v>11267.061816076901</v>
      </c>
      <c r="CC44" s="17">
        <v>10.748256134809701</v>
      </c>
      <c r="CD44" s="17">
        <v>7441.0268796527198</v>
      </c>
      <c r="CE44" s="17">
        <v>750.45484356611098</v>
      </c>
      <c r="CF44" s="17">
        <v>72.821614133314597</v>
      </c>
      <c r="CG44" s="17">
        <v>29.823628902369801</v>
      </c>
      <c r="CH44" s="17">
        <v>36.279511249548399</v>
      </c>
      <c r="CI44" s="17">
        <v>33.220774910362898</v>
      </c>
      <c r="CJ44" s="17">
        <v>140.81237087187199</v>
      </c>
      <c r="CK44" s="17">
        <v>2.9450345636204198</v>
      </c>
      <c r="CL44" s="17">
        <v>17891.4522338428</v>
      </c>
      <c r="CM44" s="17">
        <v>1.24758305170499</v>
      </c>
      <c r="CN44" s="17">
        <v>353.132312021362</v>
      </c>
      <c r="CO44" s="17">
        <v>3784.5526012344799</v>
      </c>
      <c r="CP44" s="17">
        <v>1.24264986637786</v>
      </c>
      <c r="CQ44" s="17">
        <v>0</v>
      </c>
      <c r="CR44" s="17">
        <v>85.513014178034197</v>
      </c>
      <c r="CS44" s="17">
        <v>120593.836233775</v>
      </c>
      <c r="CT44" s="17">
        <v>106204.79198159301</v>
      </c>
      <c r="CU44" s="17">
        <v>14389.0442521811</v>
      </c>
      <c r="CV44" s="17">
        <v>1.13996986752206</v>
      </c>
      <c r="CW44" s="17">
        <v>0.209751487165241</v>
      </c>
      <c r="CX44" s="17">
        <v>588.08808848845604</v>
      </c>
      <c r="CY44" s="17">
        <v>52.170982984617197</v>
      </c>
      <c r="CZ44" s="17">
        <v>41402.0164955769</v>
      </c>
      <c r="DA44" s="17">
        <v>271.63509675600801</v>
      </c>
      <c r="DB44" s="17">
        <v>122.229115324658</v>
      </c>
      <c r="DC44" s="17">
        <v>59145.741288943304</v>
      </c>
      <c r="DD44" s="17">
        <v>0</v>
      </c>
      <c r="DE44" s="17">
        <v>2.1411865284699299</v>
      </c>
      <c r="DF44" s="17">
        <v>390.59123227698802</v>
      </c>
      <c r="DG44" s="17">
        <v>0.19557844413873601</v>
      </c>
      <c r="DH44" s="17">
        <v>8079.3625273231301</v>
      </c>
      <c r="DI44" s="17">
        <v>502.86205354888699</v>
      </c>
      <c r="DJ44" s="17">
        <v>393.08820477383802</v>
      </c>
      <c r="DK44" s="17">
        <v>0</v>
      </c>
      <c r="DL44" s="17">
        <v>289.38781614542103</v>
      </c>
      <c r="DM44" s="17">
        <v>2726.8621141703102</v>
      </c>
      <c r="DN44" s="17">
        <v>1300.2140693817701</v>
      </c>
      <c r="DO44" s="17">
        <v>2545.06784077767</v>
      </c>
      <c r="DP44" s="17">
        <v>159384.042604132</v>
      </c>
      <c r="DQ44" s="17">
        <v>1103.6701269144501</v>
      </c>
      <c r="DR44" s="17">
        <v>1188.637004339</v>
      </c>
      <c r="DS44" s="17"/>
      <c r="DT44" s="26">
        <f t="shared" si="32"/>
        <v>1.0342966950792933</v>
      </c>
      <c r="DU44" s="40">
        <f t="shared" si="33"/>
        <v>5.5797323639202909E-5</v>
      </c>
      <c r="DV44" s="40">
        <f t="shared" si="34"/>
        <v>8.809470739155103E-5</v>
      </c>
      <c r="DW44" s="40">
        <f t="shared" si="35"/>
        <v>5.5482855167496992E-5</v>
      </c>
      <c r="DX44" s="40">
        <f t="shared" si="36"/>
        <v>6.3342520965761596E-5</v>
      </c>
      <c r="DY44" s="40">
        <f t="shared" si="37"/>
        <v>5.4053322587608033E-5</v>
      </c>
      <c r="DZ44" s="40">
        <f t="shared" si="38"/>
        <v>6.4906155152571311E-5</v>
      </c>
      <c r="EA44" s="40">
        <f t="shared" si="39"/>
        <v>6.9815715369614059E-5</v>
      </c>
      <c r="EB44" s="40">
        <f t="shared" si="40"/>
        <v>6.1386404376950502E-5</v>
      </c>
      <c r="EC44" s="40">
        <f t="shared" si="41"/>
        <v>6.282556195891424E-5</v>
      </c>
      <c r="ED44" s="40">
        <f t="shared" si="42"/>
        <v>6.1310736583371805E-5</v>
      </c>
      <c r="EE44" s="40">
        <f t="shared" si="43"/>
        <v>6.306240028782116E-5</v>
      </c>
      <c r="EF44" s="40">
        <f t="shared" si="44"/>
        <v>6.1390803190231508E-5</v>
      </c>
      <c r="EG44" s="40">
        <f t="shared" si="45"/>
        <v>6.2906969469455435E-5</v>
      </c>
      <c r="EH44" s="40">
        <f t="shared" si="46"/>
        <v>6.2809771270605827E-5</v>
      </c>
      <c r="EI44" s="40">
        <f t="shared" si="47"/>
        <v>6.2061433714187395E-5</v>
      </c>
      <c r="EJ44" s="40">
        <f t="shared" si="48"/>
        <v>6.3339777283384261E-5</v>
      </c>
      <c r="EK44" s="40">
        <f t="shared" si="49"/>
        <v>6.3297294139059694E-5</v>
      </c>
      <c r="EL44" s="40">
        <f t="shared" si="50"/>
        <v>6.2702961420070438E-5</v>
      </c>
      <c r="EM44" s="40">
        <f t="shared" si="51"/>
        <v>6.2937862379551488E-5</v>
      </c>
      <c r="EN44" s="40">
        <f t="shared" si="52"/>
        <v>6.4398423625305261E-5</v>
      </c>
      <c r="EO44" s="40">
        <f t="shared" si="53"/>
        <v>0.13185617687726345</v>
      </c>
      <c r="EP44" s="40">
        <f t="shared" si="54"/>
        <v>6.3075594713240691E-5</v>
      </c>
      <c r="EQ44" s="40">
        <f t="shared" si="55"/>
        <v>6.2758537030183301E-5</v>
      </c>
      <c r="ER44" s="40">
        <f t="shared" si="56"/>
        <v>6.2447352512390528E-5</v>
      </c>
      <c r="ES44" s="40">
        <f t="shared" si="57"/>
        <v>6.2606082061913773E-5</v>
      </c>
      <c r="ET44" s="40">
        <f t="shared" si="58"/>
        <v>6.2867296068458154E-5</v>
      </c>
      <c r="EU44" s="40">
        <f t="shared" si="59"/>
        <v>6.2948547066935773E-5</v>
      </c>
      <c r="EV44" s="40">
        <f t="shared" si="60"/>
        <v>6.2085914733833153E-5</v>
      </c>
      <c r="EW44" s="40">
        <f t="shared" si="61"/>
        <v>0</v>
      </c>
      <c r="EX44" s="40">
        <f t="shared" si="62"/>
        <v>0</v>
      </c>
      <c r="EY44" s="40">
        <f t="shared" si="63"/>
        <v>6.2862032733509624E-5</v>
      </c>
    </row>
    <row r="45" spans="1:155" x14ac:dyDescent="0.3">
      <c r="A45" s="17" t="s">
        <v>212</v>
      </c>
      <c r="B45" s="15">
        <v>27615.897607999999</v>
      </c>
      <c r="C45" s="15">
        <v>302.66305599999998</v>
      </c>
      <c r="D45" s="15">
        <v>264.93766799999997</v>
      </c>
      <c r="E45" s="15">
        <v>5018.4671550000003</v>
      </c>
      <c r="F45" s="15">
        <v>3734.1647630000002</v>
      </c>
      <c r="G45" s="15">
        <v>272.52171499999997</v>
      </c>
      <c r="H45" s="15">
        <v>6689.541115</v>
      </c>
      <c r="I45" s="17">
        <v>237.29054500000001</v>
      </c>
      <c r="J45" s="17">
        <v>72.523114000000007</v>
      </c>
      <c r="K45" s="17">
        <v>63.616757999999997</v>
      </c>
      <c r="L45" s="17">
        <v>38.382114000000001</v>
      </c>
      <c r="M45" s="17">
        <v>473.94490999999999</v>
      </c>
      <c r="N45" s="17">
        <v>48.560808000000002</v>
      </c>
      <c r="O45" s="17">
        <v>41.138860999999999</v>
      </c>
      <c r="P45" s="17">
        <v>2.0427919999999999</v>
      </c>
      <c r="Q45" s="17">
        <v>0.83659300000000003</v>
      </c>
      <c r="R45" s="17">
        <v>1.0177069999999999</v>
      </c>
      <c r="S45" s="17">
        <v>0.93193400000000004</v>
      </c>
      <c r="T45" s="17">
        <v>3.9501050000000002</v>
      </c>
      <c r="U45" s="17">
        <v>533.32055800000001</v>
      </c>
      <c r="V45" s="17">
        <v>68.918159000000003</v>
      </c>
      <c r="W45" s="17">
        <v>45.592016999999998</v>
      </c>
      <c r="X45" s="17">
        <v>9.9666309999999996</v>
      </c>
      <c r="Y45" s="17">
        <v>5.6557000000000003E-2</v>
      </c>
      <c r="Z45" s="17">
        <v>6.7857669999999999</v>
      </c>
      <c r="AA45" s="17">
        <v>13.589718</v>
      </c>
      <c r="AB45" s="17">
        <v>14.631878</v>
      </c>
      <c r="AC45" s="17">
        <v>0.156723</v>
      </c>
      <c r="AD45" s="17"/>
      <c r="AE45" s="17"/>
      <c r="AF45" s="17">
        <v>1.3703999999999999E-2</v>
      </c>
      <c r="AG45" s="15"/>
      <c r="AH45" s="17" t="s">
        <v>212</v>
      </c>
      <c r="AI45" s="17">
        <v>625.88205101564597</v>
      </c>
      <c r="AJ45" s="17">
        <v>93.889366235015203</v>
      </c>
      <c r="AK45" s="17">
        <v>45.631770750580003</v>
      </c>
      <c r="AL45" s="17">
        <v>72.586302986184094</v>
      </c>
      <c r="AM45" s="17">
        <v>9.9753305470440896</v>
      </c>
      <c r="AN45" s="17">
        <v>0</v>
      </c>
      <c r="AO45" s="17">
        <v>237.49731731767201</v>
      </c>
      <c r="AP45" s="17">
        <v>237.49731731767201</v>
      </c>
      <c r="AQ45" s="17">
        <v>33.599858808578098</v>
      </c>
      <c r="AR45" s="17">
        <v>199.038566474215</v>
      </c>
      <c r="AS45" s="17">
        <v>63.672186534325903</v>
      </c>
      <c r="AT45" s="17">
        <v>0.15686049274522601</v>
      </c>
      <c r="AU45" s="17">
        <v>38.415540548341497</v>
      </c>
      <c r="AV45" s="17">
        <v>5.6606051804292401E-2</v>
      </c>
      <c r="AW45" s="17">
        <v>670.86957544184497</v>
      </c>
      <c r="AX45" s="17">
        <v>27648.505453374899</v>
      </c>
      <c r="AY45" s="17">
        <v>152.74984246744901</v>
      </c>
      <c r="AZ45" s="17">
        <v>0</v>
      </c>
      <c r="BA45" s="17">
        <v>100.49407966910699</v>
      </c>
      <c r="BB45" s="17">
        <v>0</v>
      </c>
      <c r="BC45" s="17">
        <v>17.641720220831601</v>
      </c>
      <c r="BD45" s="17">
        <v>66.677962021448195</v>
      </c>
      <c r="BE45" s="17">
        <v>474.357970808853</v>
      </c>
      <c r="BF45" s="17">
        <v>474.357970808853</v>
      </c>
      <c r="BG45" s="17">
        <v>70.588827446814904</v>
      </c>
      <c r="BH45" s="17">
        <v>0</v>
      </c>
      <c r="BI45" s="17">
        <v>6.7916682768167398</v>
      </c>
      <c r="BJ45" s="17">
        <v>3737709.6158848498</v>
      </c>
      <c r="BK45" s="17">
        <v>0</v>
      </c>
      <c r="BL45" s="17">
        <v>683.07179207203603</v>
      </c>
      <c r="BM45" s="17">
        <v>47.790914681519197</v>
      </c>
      <c r="BN45" s="17">
        <v>81.709137694275</v>
      </c>
      <c r="BO45" s="17">
        <v>709.002372794189</v>
      </c>
      <c r="BP45" s="17">
        <v>35.9270696695448</v>
      </c>
      <c r="BQ45" s="17">
        <v>3.5654085660587402E-3</v>
      </c>
      <c r="BR45" s="17">
        <v>1.01476970628923E-2</v>
      </c>
      <c r="BS45" s="17">
        <v>533.78699684899902</v>
      </c>
      <c r="BT45" s="17">
        <v>13.6015597026505</v>
      </c>
      <c r="BU45" s="17">
        <v>0</v>
      </c>
      <c r="BV45" s="17">
        <v>78.784113625539305</v>
      </c>
      <c r="BW45" s="17">
        <v>302.99071879825999</v>
      </c>
      <c r="BX45" s="17">
        <v>0</v>
      </c>
      <c r="BY45" s="17">
        <v>6918.5545473084303</v>
      </c>
      <c r="BZ45" s="17">
        <v>238.60677583425601</v>
      </c>
      <c r="CA45" s="17">
        <v>26.511876139265901</v>
      </c>
      <c r="CB45" s="17">
        <v>265.11865197352199</v>
      </c>
      <c r="CC45" s="17">
        <v>0.43537335677796601</v>
      </c>
      <c r="CD45" s="17">
        <v>301.409572893026</v>
      </c>
      <c r="CE45" s="17">
        <v>30.3982682463289</v>
      </c>
      <c r="CF45" s="17">
        <v>2.0445822816812398</v>
      </c>
      <c r="CG45" s="17">
        <v>0.83732435115659998</v>
      </c>
      <c r="CH45" s="17">
        <v>1.0185938334518301</v>
      </c>
      <c r="CI45" s="17">
        <v>0.93274791429752502</v>
      </c>
      <c r="CJ45" s="17">
        <v>3.9535504788108198</v>
      </c>
      <c r="CK45" s="17">
        <v>2.2788904247755402E-2</v>
      </c>
      <c r="CL45" s="17">
        <v>724.71911429567194</v>
      </c>
      <c r="CM45" s="17">
        <v>0</v>
      </c>
      <c r="CN45" s="17">
        <v>22.579202009512901</v>
      </c>
      <c r="CO45" s="17">
        <v>278.69909240121899</v>
      </c>
      <c r="CP45" s="17">
        <v>3.9433108913837799E-2</v>
      </c>
      <c r="CQ45" s="17">
        <v>0</v>
      </c>
      <c r="CR45" s="17">
        <v>27.245121856071201</v>
      </c>
      <c r="CS45" s="17">
        <v>5023.8584567381004</v>
      </c>
      <c r="CT45" s="17">
        <v>3738.62654042555</v>
      </c>
      <c r="CU45" s="17">
        <v>1285.2319163125401</v>
      </c>
      <c r="CV45" s="17">
        <v>1.1194316753473601</v>
      </c>
      <c r="CW45" s="17">
        <v>1.1847379899359E-2</v>
      </c>
      <c r="CX45" s="17">
        <v>16.283637646125101</v>
      </c>
      <c r="CY45" s="17">
        <v>14.0822188426836</v>
      </c>
      <c r="CZ45" s="17">
        <v>1378.05829717202</v>
      </c>
      <c r="DA45" s="17">
        <v>5.4566395660201596</v>
      </c>
      <c r="DB45" s="17">
        <v>7.1532704462706</v>
      </c>
      <c r="DC45" s="17">
        <v>1968.6548002336899</v>
      </c>
      <c r="DD45" s="17">
        <v>0</v>
      </c>
      <c r="DE45" s="17">
        <v>0.21100209130441899</v>
      </c>
      <c r="DF45" s="17">
        <v>18.993808832818001</v>
      </c>
      <c r="DG45" s="17">
        <v>1.59482594068464E-2</v>
      </c>
      <c r="DH45" s="17">
        <v>272.760444855679</v>
      </c>
      <c r="DI45" s="17">
        <v>20.369112970036301</v>
      </c>
      <c r="DJ45" s="17">
        <v>14.644662706830999</v>
      </c>
      <c r="DK45" s="17">
        <v>0</v>
      </c>
      <c r="DL45" s="17">
        <v>11.722054163444801</v>
      </c>
      <c r="DM45" s="17">
        <v>110.45550191261</v>
      </c>
      <c r="DN45" s="17">
        <v>48.603092624934597</v>
      </c>
      <c r="DO45" s="17">
        <v>103.09167275279</v>
      </c>
      <c r="DP45" s="17">
        <v>6697.13248532548</v>
      </c>
      <c r="DQ45" s="17">
        <v>41.174737100780902</v>
      </c>
      <c r="DR45" s="17">
        <v>48.147452008173602</v>
      </c>
      <c r="DS45" s="17"/>
      <c r="DT45" s="26">
        <f t="shared" si="32"/>
        <v>1.033062219161428</v>
      </c>
      <c r="DU45" s="40">
        <f t="shared" si="33"/>
        <v>1.1807635528549149E-3</v>
      </c>
      <c r="DV45" s="40">
        <f t="shared" si="34"/>
        <v>1.0825992527479387E-3</v>
      </c>
      <c r="DW45" s="40">
        <f t="shared" si="35"/>
        <v>6.8311907056575294E-4</v>
      </c>
      <c r="DX45" s="40">
        <f t="shared" si="36"/>
        <v>1.0742925223150299E-3</v>
      </c>
      <c r="DY45" s="40">
        <f t="shared" si="37"/>
        <v>1.1948528543141378E-3</v>
      </c>
      <c r="DZ45" s="40">
        <f t="shared" si="38"/>
        <v>8.76003057881188E-4</v>
      </c>
      <c r="EA45" s="40">
        <f t="shared" si="39"/>
        <v>1.1348118196714389E-3</v>
      </c>
      <c r="EB45" s="40">
        <f t="shared" si="40"/>
        <v>8.713887764554845E-4</v>
      </c>
      <c r="EC45" s="40">
        <f t="shared" si="41"/>
        <v>8.7129444254265638E-4</v>
      </c>
      <c r="ED45" s="40">
        <f t="shared" si="42"/>
        <v>8.7128825907641083E-4</v>
      </c>
      <c r="EE45" s="40">
        <f t="shared" si="43"/>
        <v>8.7088867334131923E-4</v>
      </c>
      <c r="EF45" s="40">
        <f t="shared" si="44"/>
        <v>8.7153759885933552E-4</v>
      </c>
      <c r="EG45" s="40">
        <f t="shared" si="45"/>
        <v>8.7075620600454533E-4</v>
      </c>
      <c r="EH45" s="40">
        <f t="shared" si="46"/>
        <v>8.7207326379074143E-4</v>
      </c>
      <c r="EI45" s="40">
        <f t="shared" si="47"/>
        <v>8.7638960855527484E-4</v>
      </c>
      <c r="EJ45" s="40">
        <f t="shared" si="48"/>
        <v>8.7420185992465439E-4</v>
      </c>
      <c r="EK45" s="40">
        <f t="shared" si="49"/>
        <v>8.7140350988070263E-4</v>
      </c>
      <c r="EL45" s="40">
        <f t="shared" si="50"/>
        <v>8.7336044990844394E-4</v>
      </c>
      <c r="EM45" s="40">
        <f t="shared" si="51"/>
        <v>8.7224993027263319E-4</v>
      </c>
      <c r="EN45" s="40">
        <f t="shared" si="52"/>
        <v>8.7459379167419756E-4</v>
      </c>
      <c r="EO45" s="40">
        <f t="shared" si="53"/>
        <v>0.1431546455780878</v>
      </c>
      <c r="EP45" s="40">
        <f t="shared" si="54"/>
        <v>8.7194542369126865E-4</v>
      </c>
      <c r="EQ45" s="40">
        <f t="shared" si="55"/>
        <v>8.7286737555449174E-4</v>
      </c>
      <c r="ER45" s="40">
        <f t="shared" si="56"/>
        <v>8.6729855353710262E-4</v>
      </c>
      <c r="ES45" s="40">
        <f t="shared" si="57"/>
        <v>8.6965509083054414E-4</v>
      </c>
      <c r="ET45" s="40">
        <f t="shared" si="58"/>
        <v>8.7137221320560121E-4</v>
      </c>
      <c r="EU45" s="40">
        <f t="shared" si="59"/>
        <v>8.7375706870976993E-4</v>
      </c>
      <c r="EV45" s="40">
        <f t="shared" si="60"/>
        <v>8.7729781350541307E-4</v>
      </c>
      <c r="EW45" s="40">
        <f t="shared" si="61"/>
        <v>0</v>
      </c>
      <c r="EX45" s="40">
        <f t="shared" si="62"/>
        <v>0</v>
      </c>
      <c r="EY45" s="40">
        <f t="shared" si="63"/>
        <v>6.6445044885005296E-4</v>
      </c>
    </row>
    <row r="46" spans="1:155" x14ac:dyDescent="0.3">
      <c r="A46" s="17" t="s">
        <v>213</v>
      </c>
      <c r="B46" s="15">
        <v>1854.9786979999999</v>
      </c>
      <c r="C46" s="15">
        <v>14.624618</v>
      </c>
      <c r="D46" s="15">
        <v>23.710705999999998</v>
      </c>
      <c r="E46" s="15">
        <v>297.05507899999998</v>
      </c>
      <c r="F46" s="15">
        <v>258.69997100000001</v>
      </c>
      <c r="G46" s="15">
        <v>14.657881</v>
      </c>
      <c r="H46" s="15">
        <v>342.97890100000001</v>
      </c>
      <c r="I46" s="17">
        <v>10.611810999999999</v>
      </c>
      <c r="J46" s="17">
        <v>5.347302</v>
      </c>
      <c r="K46" s="17">
        <v>4.6850889999999996</v>
      </c>
      <c r="L46" s="17">
        <v>4.2712079999999997</v>
      </c>
      <c r="M46" s="17">
        <v>27.829105999999999</v>
      </c>
      <c r="N46" s="17">
        <v>3.294457</v>
      </c>
      <c r="O46" s="17">
        <v>1.73828</v>
      </c>
      <c r="P46" s="17">
        <v>0.159494</v>
      </c>
      <c r="Q46" s="17">
        <v>6.5309000000000006E-2</v>
      </c>
      <c r="R46" s="17">
        <v>7.9452999999999996E-2</v>
      </c>
      <c r="S46" s="17">
        <v>7.2748999999999994E-2</v>
      </c>
      <c r="T46" s="17">
        <v>0.30837799999999999</v>
      </c>
      <c r="U46" s="17">
        <v>16.323322999999998</v>
      </c>
      <c r="V46" s="17">
        <v>3.294457</v>
      </c>
      <c r="W46" s="17">
        <v>0.52976100000000004</v>
      </c>
      <c r="X46" s="17">
        <v>0.48010199999999997</v>
      </c>
      <c r="Y46" s="17">
        <v>4.4120000000000001E-3</v>
      </c>
      <c r="Z46" s="17">
        <v>0.19866600000000001</v>
      </c>
      <c r="AA46" s="17">
        <v>1.0609379999999999</v>
      </c>
      <c r="AB46" s="17">
        <v>0.66219799999999995</v>
      </c>
      <c r="AC46" s="17">
        <v>1.2236E-2</v>
      </c>
      <c r="AD46" s="17"/>
      <c r="AE46" s="17"/>
      <c r="AF46" s="17">
        <v>9.7149999999999997E-3</v>
      </c>
      <c r="AG46" s="15"/>
      <c r="AH46" s="17" t="s">
        <v>213</v>
      </c>
      <c r="AI46" s="17">
        <v>32.9760019983134</v>
      </c>
      <c r="AJ46" s="17">
        <v>4.94675343483435</v>
      </c>
      <c r="AK46" s="17">
        <v>0.52976116901899795</v>
      </c>
      <c r="AL46" s="17">
        <v>5.34731043473308</v>
      </c>
      <c r="AM46" s="17">
        <v>0.48010105487789101</v>
      </c>
      <c r="AN46" s="17">
        <v>0</v>
      </c>
      <c r="AO46" s="17">
        <v>10.6117827860629</v>
      </c>
      <c r="AP46" s="17">
        <v>10.6117827860629</v>
      </c>
      <c r="AQ46" s="17">
        <v>1.77028647343706</v>
      </c>
      <c r="AR46" s="17">
        <v>10.4868050049398</v>
      </c>
      <c r="AS46" s="17">
        <v>4.6850673495462098</v>
      </c>
      <c r="AT46" s="17">
        <v>1.2235969695636501E-2</v>
      </c>
      <c r="AU46" s="5">
        <v>4.2712178650576398</v>
      </c>
      <c r="AV46" s="17">
        <v>4.4120123625941698E-3</v>
      </c>
      <c r="AW46" s="17">
        <v>35.346272833836501</v>
      </c>
      <c r="AX46" s="17">
        <v>1854.97821877566</v>
      </c>
      <c r="AY46" s="17">
        <v>8.0479720278354403</v>
      </c>
      <c r="AZ46" s="17">
        <v>0</v>
      </c>
      <c r="BA46" s="17">
        <v>5.2947584379781398</v>
      </c>
      <c r="BB46" s="17">
        <v>0</v>
      </c>
      <c r="BC46" s="17">
        <v>0.92948814171129301</v>
      </c>
      <c r="BD46" s="17">
        <v>3.5130843612493599</v>
      </c>
      <c r="BE46" s="17">
        <v>27.829106212567599</v>
      </c>
      <c r="BF46" s="17">
        <v>27.829106212567599</v>
      </c>
      <c r="BG46" s="17">
        <v>3.7191232875353899</v>
      </c>
      <c r="BH46" s="17">
        <v>0</v>
      </c>
      <c r="BI46" s="17">
        <v>0.19866550545065201</v>
      </c>
      <c r="BJ46" s="17">
        <v>291631.397114149</v>
      </c>
      <c r="BK46" s="17">
        <v>0</v>
      </c>
      <c r="BL46" s="17">
        <v>35.989175641875697</v>
      </c>
      <c r="BM46" s="17">
        <v>2.5179666856056899</v>
      </c>
      <c r="BN46" s="17">
        <v>4.3050351445803203</v>
      </c>
      <c r="BO46" s="17">
        <v>37.355452920430501</v>
      </c>
      <c r="BP46" s="5">
        <v>1.8929012184438601</v>
      </c>
      <c r="BQ46" s="5">
        <v>2.5258997668612202E-3</v>
      </c>
      <c r="BR46" s="17">
        <v>7.1890714683333599E-3</v>
      </c>
      <c r="BS46" s="17">
        <v>16.323358944807701</v>
      </c>
      <c r="BT46" s="17">
        <v>1.06093708635394</v>
      </c>
      <c r="BU46" s="17">
        <v>0</v>
      </c>
      <c r="BV46" s="17">
        <v>3.81111317202698</v>
      </c>
      <c r="BW46" s="17">
        <v>14.624613125217</v>
      </c>
      <c r="BX46" s="17">
        <v>0</v>
      </c>
      <c r="BY46" s="17">
        <v>354.64493162916</v>
      </c>
      <c r="BZ46" s="17">
        <v>21.3396420871156</v>
      </c>
      <c r="CA46" s="17">
        <v>2.37105876576442</v>
      </c>
      <c r="CB46" s="17">
        <v>23.710700852879999</v>
      </c>
      <c r="CC46" s="17">
        <v>2.2938721824501001E-2</v>
      </c>
      <c r="CD46" s="17">
        <v>15.880437500261699</v>
      </c>
      <c r="CE46" s="17">
        <v>1.60159608186511</v>
      </c>
      <c r="CF46" s="17">
        <v>0.15949333315365599</v>
      </c>
      <c r="CG46" s="17">
        <v>6.5308959014974896E-2</v>
      </c>
      <c r="CH46" s="17">
        <v>7.9453257688343604E-2</v>
      </c>
      <c r="CI46" s="17">
        <v>7.2749005532498801E-2</v>
      </c>
      <c r="CJ46" s="5">
        <v>0.30837844687467197</v>
      </c>
      <c r="CK46" s="17">
        <v>6.8519874446777602E-3</v>
      </c>
      <c r="CL46" s="5">
        <v>38.183441974734997</v>
      </c>
      <c r="CM46" s="17">
        <v>3.1205454896189801E-3</v>
      </c>
      <c r="CN46" s="17">
        <v>0.80349588518328696</v>
      </c>
      <c r="CO46" s="5">
        <v>8.6729705749103001</v>
      </c>
      <c r="CP46" s="17">
        <v>3.9033020828166199E-3</v>
      </c>
      <c r="CQ46" s="17">
        <v>0</v>
      </c>
      <c r="CR46" s="17">
        <v>0.19422465296493999</v>
      </c>
      <c r="CS46" s="17">
        <v>297.05497925851898</v>
      </c>
      <c r="CT46" s="17">
        <v>258.69988158825299</v>
      </c>
      <c r="CU46" s="5">
        <v>38.3550976702657</v>
      </c>
      <c r="CV46" s="5">
        <v>2.76841623263171E-3</v>
      </c>
      <c r="CW46" s="17">
        <v>5.6513431108318505E-4</v>
      </c>
      <c r="CX46" s="17">
        <v>1.9456740874242799</v>
      </c>
      <c r="CY46" s="17">
        <v>0.115745484107431</v>
      </c>
      <c r="CZ46" s="17">
        <v>100.929197572711</v>
      </c>
      <c r="DA46" s="17">
        <v>0.63240516741348196</v>
      </c>
      <c r="DB46" s="17">
        <v>0.28666519254617301</v>
      </c>
      <c r="DC46" s="17">
        <v>144.184567535838</v>
      </c>
      <c r="DD46" s="5">
        <v>0</v>
      </c>
      <c r="DE46" s="17">
        <v>5.0062074439061396E-3</v>
      </c>
      <c r="DF46" s="5">
        <v>0.91215518841250598</v>
      </c>
      <c r="DG46" s="17">
        <v>5.6465373655869503E-4</v>
      </c>
      <c r="DH46" s="17">
        <v>14.657854485689199</v>
      </c>
      <c r="DI46" s="17">
        <v>1.0731964736959201</v>
      </c>
      <c r="DJ46" s="17">
        <v>0.662199706294195</v>
      </c>
      <c r="DK46" s="17">
        <v>0</v>
      </c>
      <c r="DL46" s="17">
        <v>0.61760225164441596</v>
      </c>
      <c r="DM46" s="17">
        <v>5.81959880701113</v>
      </c>
      <c r="DN46" s="17">
        <v>3.2944788385768198</v>
      </c>
      <c r="DO46" s="17">
        <v>5.4316175818978403</v>
      </c>
      <c r="DP46" s="17">
        <v>342.97880586649899</v>
      </c>
      <c r="DQ46" s="17">
        <v>1.7382812457614401</v>
      </c>
      <c r="DR46" s="17">
        <v>2.5367605658707899</v>
      </c>
      <c r="DS46" s="17"/>
      <c r="DT46" s="26">
        <f t="shared" si="32"/>
        <v>1.0340141302118881</v>
      </c>
      <c r="DU46" s="40">
        <f t="shared" si="33"/>
        <v>-2.5834492891286467E-7</v>
      </c>
      <c r="DV46" s="40">
        <f t="shared" si="34"/>
        <v>-3.333272021446854E-7</v>
      </c>
      <c r="DW46" s="40">
        <f t="shared" si="35"/>
        <v>-2.170799975145817E-7</v>
      </c>
      <c r="DX46" s="40">
        <f t="shared" si="36"/>
        <v>-3.3576763383484524E-7</v>
      </c>
      <c r="DY46" s="40">
        <f t="shared" si="37"/>
        <v>-3.4561947056612196E-7</v>
      </c>
      <c r="DZ46" s="40">
        <f t="shared" si="38"/>
        <v>-1.8088774769185195E-6</v>
      </c>
      <c r="EA46" s="40">
        <f t="shared" si="39"/>
        <v>-2.7737420798363555E-7</v>
      </c>
      <c r="EB46" s="40">
        <f t="shared" si="40"/>
        <v>-2.6587297021694278E-6</v>
      </c>
      <c r="EC46" s="40">
        <f t="shared" si="41"/>
        <v>1.5773810942391529E-6</v>
      </c>
      <c r="ED46" s="40">
        <f t="shared" si="42"/>
        <v>-4.6211403432822111E-6</v>
      </c>
      <c r="EE46" s="40">
        <f t="shared" si="43"/>
        <v>2.3096645352117471E-6</v>
      </c>
      <c r="EF46" s="40">
        <f t="shared" si="44"/>
        <v>7.63831935809522E-9</v>
      </c>
      <c r="EG46" s="40">
        <f t="shared" si="45"/>
        <v>6.6288850696216054E-6</v>
      </c>
      <c r="EH46" s="40">
        <f t="shared" si="46"/>
        <v>7.1666327634512901E-7</v>
      </c>
      <c r="EI46" s="40">
        <f t="shared" si="47"/>
        <v>-4.1810121008010108E-6</v>
      </c>
      <c r="EJ46" s="40">
        <f t="shared" si="48"/>
        <v>-6.2755554532839301E-7</v>
      </c>
      <c r="EK46" s="40">
        <f t="shared" si="49"/>
        <v>3.2432802236270821E-6</v>
      </c>
      <c r="EL46" s="40">
        <f t="shared" si="50"/>
        <v>7.6049138906436565E-8</v>
      </c>
      <c r="EM46" s="40">
        <f t="shared" si="51"/>
        <v>1.4491133348967306E-6</v>
      </c>
      <c r="EN46" s="40">
        <f t="shared" si="52"/>
        <v>2.2020521007118464E-6</v>
      </c>
      <c r="EO46" s="40">
        <f t="shared" si="53"/>
        <v>0.1568258963546891</v>
      </c>
      <c r="EP46" s="40">
        <f t="shared" si="54"/>
        <v>3.190476420662626E-7</v>
      </c>
      <c r="EQ46" s="40">
        <f t="shared" si="55"/>
        <v>-1.9685860691353608E-6</v>
      </c>
      <c r="ER46" s="40">
        <f t="shared" si="56"/>
        <v>2.8020385697466545E-6</v>
      </c>
      <c r="ES46" s="40">
        <f t="shared" si="57"/>
        <v>-2.489350709237138E-6</v>
      </c>
      <c r="ET46" s="40">
        <f t="shared" si="58"/>
        <v>-8.6116819259849297E-7</v>
      </c>
      <c r="EU46" s="40">
        <f t="shared" si="59"/>
        <v>2.5767129998088484E-6</v>
      </c>
      <c r="EV46" s="40">
        <f t="shared" si="60"/>
        <v>-2.4766560558600166E-6</v>
      </c>
      <c r="EW46" s="40">
        <f t="shared" si="61"/>
        <v>0</v>
      </c>
      <c r="EX46" s="40">
        <f t="shared" si="62"/>
        <v>0</v>
      </c>
      <c r="EY46" s="40">
        <f t="shared" si="63"/>
        <v>-2.9608652001567996E-6</v>
      </c>
    </row>
    <row r="47" spans="1:155" x14ac:dyDescent="0.3">
      <c r="A47" s="17" t="s">
        <v>214</v>
      </c>
      <c r="B47" s="15">
        <v>99204.067800999997</v>
      </c>
      <c r="C47" s="15">
        <v>698.56980699999997</v>
      </c>
      <c r="D47" s="15">
        <v>1741.022451</v>
      </c>
      <c r="E47" s="15">
        <v>15966.060444000001</v>
      </c>
      <c r="F47" s="15">
        <v>15033.375905000001</v>
      </c>
      <c r="G47" s="15">
        <v>988.16403800000001</v>
      </c>
      <c r="H47" s="15">
        <v>18589.456197</v>
      </c>
      <c r="I47" s="17">
        <v>650.65632400000004</v>
      </c>
      <c r="J47" s="17">
        <v>327.865816</v>
      </c>
      <c r="K47" s="17">
        <v>287.26322199999998</v>
      </c>
      <c r="L47" s="17">
        <v>261.88662199999999</v>
      </c>
      <c r="M47" s="17">
        <v>1706.3234130000001</v>
      </c>
      <c r="N47" s="17">
        <v>201.99785299999999</v>
      </c>
      <c r="O47" s="17">
        <v>106.58172</v>
      </c>
      <c r="P47" s="17">
        <v>9.7784739999999992</v>
      </c>
      <c r="Q47" s="17">
        <v>4.0046730000000004</v>
      </c>
      <c r="R47" s="17">
        <v>4.871645</v>
      </c>
      <c r="S47" s="17">
        <v>4.4608809999999997</v>
      </c>
      <c r="T47" s="17">
        <v>18.908218999999999</v>
      </c>
      <c r="U47" s="17">
        <v>1000.853602</v>
      </c>
      <c r="V47" s="17">
        <v>201.99785299999999</v>
      </c>
      <c r="W47" s="17">
        <v>32.482042</v>
      </c>
      <c r="X47" s="17">
        <v>29.436841000000001</v>
      </c>
      <c r="Y47" s="17">
        <v>0.27068500000000001</v>
      </c>
      <c r="Z47" s="17">
        <v>12.180789000000001</v>
      </c>
      <c r="AA47" s="17">
        <v>65.050905</v>
      </c>
      <c r="AB47" s="17">
        <v>40.602607999999996</v>
      </c>
      <c r="AC47" s="17">
        <v>0.75021899999999997</v>
      </c>
      <c r="AD47" s="17"/>
      <c r="AE47" s="17"/>
      <c r="AF47" s="17">
        <v>8.0341999999999997E-2</v>
      </c>
      <c r="AG47" s="15"/>
      <c r="AH47" s="17" t="s">
        <v>214</v>
      </c>
      <c r="AI47" s="17">
        <v>1734.74143394323</v>
      </c>
      <c r="AJ47" s="17">
        <v>260.23063097158303</v>
      </c>
      <c r="AK47" s="17">
        <v>32.481801485015502</v>
      </c>
      <c r="AL47" s="17">
        <v>327.863357693257</v>
      </c>
      <c r="AM47" s="17">
        <v>29.4366710662154</v>
      </c>
      <c r="AN47" s="17">
        <v>0</v>
      </c>
      <c r="AO47" s="17">
        <v>650.65161673688795</v>
      </c>
      <c r="AP47" s="17">
        <v>650.65161673688795</v>
      </c>
      <c r="AQ47" s="17">
        <v>93.127829811643693</v>
      </c>
      <c r="AR47" s="17">
        <v>551.66975068308295</v>
      </c>
      <c r="AS47" s="17">
        <v>287.26119391381002</v>
      </c>
      <c r="AT47" s="17">
        <v>0.75021233804127596</v>
      </c>
      <c r="AU47" s="17">
        <v>261.88477882970199</v>
      </c>
      <c r="AV47" s="17">
        <v>0.270683124740554</v>
      </c>
      <c r="AW47" s="17">
        <v>1859.4319193389399</v>
      </c>
      <c r="AX47" s="17">
        <v>99202.614151653703</v>
      </c>
      <c r="AY47" s="17">
        <v>423.37278299737898</v>
      </c>
      <c r="AZ47" s="17">
        <v>0</v>
      </c>
      <c r="BA47" s="17">
        <v>278.53681512047501</v>
      </c>
      <c r="BB47" s="17">
        <v>0</v>
      </c>
      <c r="BC47" s="17">
        <v>48.897087255860001</v>
      </c>
      <c r="BD47" s="17">
        <v>184.80955789489701</v>
      </c>
      <c r="BE47" s="17">
        <v>1706.31141331515</v>
      </c>
      <c r="BF47" s="17">
        <v>1706.31141331515</v>
      </c>
      <c r="BG47" s="17">
        <v>195.64925314341599</v>
      </c>
      <c r="BH47" s="17">
        <v>0</v>
      </c>
      <c r="BI47" s="17">
        <v>12.180688589659701</v>
      </c>
      <c r="BJ47" s="17">
        <v>17881834.0387219</v>
      </c>
      <c r="BK47" s="17">
        <v>0</v>
      </c>
      <c r="BL47" s="17">
        <v>1893.2525453406599</v>
      </c>
      <c r="BM47" s="17">
        <v>132.460823660975</v>
      </c>
      <c r="BN47" s="17">
        <v>226.47116945375001</v>
      </c>
      <c r="BO47" s="17">
        <v>1965.1237340442799</v>
      </c>
      <c r="BP47" s="17">
        <v>99.578126944586799</v>
      </c>
      <c r="BQ47" s="17">
        <v>2.0888864663767499E-2</v>
      </c>
      <c r="BR47" s="17">
        <v>5.9452797665305299E-2</v>
      </c>
      <c r="BS47" s="17">
        <v>1000.84942716945</v>
      </c>
      <c r="BT47" s="17">
        <v>65.050461313499198</v>
      </c>
      <c r="BU47" s="17">
        <v>0</v>
      </c>
      <c r="BV47" s="17">
        <v>229.17524720418999</v>
      </c>
      <c r="BW47" s="17">
        <v>698.56513067048002</v>
      </c>
      <c r="BX47" s="17">
        <v>0</v>
      </c>
      <c r="BY47" s="17">
        <v>19202.873230046702</v>
      </c>
      <c r="BZ47" s="17">
        <v>1566.91929637217</v>
      </c>
      <c r="CA47" s="17">
        <v>174.10208310125299</v>
      </c>
      <c r="CB47" s="17">
        <v>1741.02137947342</v>
      </c>
      <c r="CC47" s="17">
        <v>1.2067147056134899</v>
      </c>
      <c r="CD47" s="17">
        <v>835.40908486944204</v>
      </c>
      <c r="CE47" s="17">
        <v>84.254048092740703</v>
      </c>
      <c r="CF47" s="17">
        <v>9.7784023557989794</v>
      </c>
      <c r="CG47" s="17">
        <v>4.0046456381589204</v>
      </c>
      <c r="CH47" s="17">
        <v>4.8716083389332896</v>
      </c>
      <c r="CI47" s="17">
        <v>4.4608475656356701</v>
      </c>
      <c r="CJ47" s="17">
        <v>18.9080650472117</v>
      </c>
      <c r="CK47" s="17">
        <v>0.42512302292145399</v>
      </c>
      <c r="CL47" s="17">
        <v>2008.6852384644999</v>
      </c>
      <c r="CM47" s="17">
        <v>0.17449874098006399</v>
      </c>
      <c r="CN47" s="17">
        <v>51.440562736487003</v>
      </c>
      <c r="CO47" s="17">
        <v>549.70619215573402</v>
      </c>
      <c r="CP47" s="17">
        <v>0.15339900286049599</v>
      </c>
      <c r="CQ47" s="17">
        <v>0</v>
      </c>
      <c r="CR47" s="17">
        <v>12.465520100045699</v>
      </c>
      <c r="CS47" s="17">
        <v>15965.814588473901</v>
      </c>
      <c r="CT47" s="17">
        <v>15033.167024664999</v>
      </c>
      <c r="CU47" s="17">
        <v>932.64756380892504</v>
      </c>
      <c r="CV47" s="17">
        <v>0.16157700218808699</v>
      </c>
      <c r="CW47" s="17">
        <v>2.8298459178447598E-2</v>
      </c>
      <c r="CX47" s="17">
        <v>70.070136521657602</v>
      </c>
      <c r="CY47" s="17">
        <v>7.6757268627677897</v>
      </c>
      <c r="CZ47" s="17">
        <v>5858.3616357413302</v>
      </c>
      <c r="DA47" s="17">
        <v>39.200730872644499</v>
      </c>
      <c r="DB47" s="17">
        <v>17.585487181666299</v>
      </c>
      <c r="DC47" s="17">
        <v>8369.0884671042804</v>
      </c>
      <c r="DD47" s="17">
        <v>0</v>
      </c>
      <c r="DE47" s="17">
        <v>0.30845863044142002</v>
      </c>
      <c r="DF47" s="17">
        <v>56.295792028307297</v>
      </c>
      <c r="DG47" s="17">
        <v>2.54185015724466E-2</v>
      </c>
      <c r="DH47" s="17">
        <v>988.16257919474401</v>
      </c>
      <c r="DI47" s="17">
        <v>56.456632971938603</v>
      </c>
      <c r="DJ47" s="17">
        <v>40.602328484609401</v>
      </c>
      <c r="DK47" s="17">
        <v>0</v>
      </c>
      <c r="DL47" s="17">
        <v>32.489750083379697</v>
      </c>
      <c r="DM47" s="17">
        <v>306.14672422370501</v>
      </c>
      <c r="DN47" s="17">
        <v>201.996410177885</v>
      </c>
      <c r="DO47" s="17">
        <v>285.73649972599998</v>
      </c>
      <c r="DP47" s="17">
        <v>18589.162560789599</v>
      </c>
      <c r="DQ47" s="17">
        <v>106.580985098266</v>
      </c>
      <c r="DR47" s="17">
        <v>133.449219194134</v>
      </c>
      <c r="DS47" s="17"/>
      <c r="DT47" s="26">
        <f t="shared" si="32"/>
        <v>1.0330144333963496</v>
      </c>
      <c r="DU47" s="40">
        <f t="shared" si="33"/>
        <v>-1.4653122382145335E-5</v>
      </c>
      <c r="DV47" s="40">
        <f t="shared" si="34"/>
        <v>-6.6941477760612122E-6</v>
      </c>
      <c r="DW47" s="40">
        <f t="shared" si="35"/>
        <v>-6.1545822079850329E-7</v>
      </c>
      <c r="DX47" s="40">
        <f t="shared" si="36"/>
        <v>-1.5398634306965192E-5</v>
      </c>
      <c r="DY47" s="40">
        <f t="shared" si="37"/>
        <v>-1.3894439700142327E-5</v>
      </c>
      <c r="DZ47" s="40">
        <f t="shared" si="38"/>
        <v>-1.4762784314085275E-6</v>
      </c>
      <c r="EA47" s="40">
        <f t="shared" si="39"/>
        <v>-1.5795847242072964E-5</v>
      </c>
      <c r="EB47" s="40">
        <f t="shared" si="40"/>
        <v>-7.2346382236891329E-6</v>
      </c>
      <c r="EC47" s="40">
        <f t="shared" si="41"/>
        <v>-7.4979050057307879E-6</v>
      </c>
      <c r="ED47" s="40">
        <f t="shared" si="42"/>
        <v>-7.0600273012547917E-6</v>
      </c>
      <c r="EE47" s="40">
        <f t="shared" si="43"/>
        <v>-7.0380467850030374E-6</v>
      </c>
      <c r="EF47" s="40">
        <f t="shared" si="44"/>
        <v>-7.0324797506749121E-6</v>
      </c>
      <c r="EG47" s="40">
        <f t="shared" si="45"/>
        <v>-7.1427596559433672E-6</v>
      </c>
      <c r="EH47" s="40">
        <f t="shared" si="46"/>
        <v>-6.8951949171597501E-6</v>
      </c>
      <c r="EI47" s="40">
        <f t="shared" si="47"/>
        <v>-7.3267261353656761E-6</v>
      </c>
      <c r="EJ47" s="40">
        <f t="shared" si="48"/>
        <v>-6.8324782273076874E-6</v>
      </c>
      <c r="EK47" s="40">
        <f t="shared" si="49"/>
        <v>-7.52539782976969E-6</v>
      </c>
      <c r="EL47" s="40">
        <f t="shared" si="50"/>
        <v>-7.4950137270116312E-6</v>
      </c>
      <c r="EM47" s="40">
        <f t="shared" si="51"/>
        <v>-8.1421094339448053E-6</v>
      </c>
      <c r="EN47" s="40">
        <f t="shared" si="52"/>
        <v>-4.171269945659609E-6</v>
      </c>
      <c r="EO47" s="40">
        <f t="shared" si="53"/>
        <v>0.13454298548504867</v>
      </c>
      <c r="EP47" s="40">
        <f t="shared" si="54"/>
        <v>-7.404552475411137E-6</v>
      </c>
      <c r="EQ47" s="40">
        <f t="shared" si="55"/>
        <v>-5.7728267989518245E-6</v>
      </c>
      <c r="ER47" s="40">
        <f t="shared" si="56"/>
        <v>-6.9278291963158328E-6</v>
      </c>
      <c r="ES47" s="40">
        <f t="shared" si="57"/>
        <v>-8.2433363142709512E-6</v>
      </c>
      <c r="ET47" s="40">
        <f t="shared" si="58"/>
        <v>-6.8206045834678567E-6</v>
      </c>
      <c r="EU47" s="40">
        <f t="shared" si="59"/>
        <v>-6.8841733170196543E-6</v>
      </c>
      <c r="EV47" s="40">
        <f t="shared" si="60"/>
        <v>-8.8800186665600153E-6</v>
      </c>
      <c r="EW47" s="40">
        <f t="shared" si="61"/>
        <v>0</v>
      </c>
      <c r="EX47" s="40">
        <f t="shared" si="62"/>
        <v>0</v>
      </c>
      <c r="EY47" s="40">
        <f t="shared" si="63"/>
        <v>-4.2029191106997018E-6</v>
      </c>
    </row>
    <row r="48" spans="1:155" x14ac:dyDescent="0.3">
      <c r="A48" s="17" t="s">
        <v>215</v>
      </c>
      <c r="B48" s="15">
        <v>61129.264525999999</v>
      </c>
      <c r="C48" s="15">
        <v>613.67009800000005</v>
      </c>
      <c r="D48" s="15">
        <v>503.861807</v>
      </c>
      <c r="E48" s="15">
        <v>10715.925251000001</v>
      </c>
      <c r="F48" s="15">
        <v>8083.3446889999996</v>
      </c>
      <c r="G48" s="15">
        <v>570.47391900000002</v>
      </c>
      <c r="H48" s="15">
        <v>13976.380064000001</v>
      </c>
      <c r="I48" s="17">
        <v>510.83640300000002</v>
      </c>
      <c r="J48" s="17">
        <v>156.12696800000001</v>
      </c>
      <c r="K48" s="17">
        <v>136.95346699999999</v>
      </c>
      <c r="L48" s="17">
        <v>82.628625999999997</v>
      </c>
      <c r="M48" s="17">
        <v>1020.303303</v>
      </c>
      <c r="N48" s="17">
        <v>104.54113099999999</v>
      </c>
      <c r="O48" s="17">
        <v>88.563198999999997</v>
      </c>
      <c r="P48" s="17">
        <v>4.3977950000000003</v>
      </c>
      <c r="Q48" s="17">
        <v>1.80105</v>
      </c>
      <c r="R48" s="17">
        <v>2.1908609999999999</v>
      </c>
      <c r="S48" s="17">
        <v>2.0062199999999999</v>
      </c>
      <c r="T48" s="17">
        <v>8.5036470000000008</v>
      </c>
      <c r="U48" s="17">
        <v>1148.1265060000001</v>
      </c>
      <c r="V48" s="17">
        <v>148.366275</v>
      </c>
      <c r="W48" s="17">
        <v>98.150024999999999</v>
      </c>
      <c r="X48" s="17">
        <v>21.456085999999999</v>
      </c>
      <c r="Y48" s="17">
        <v>0.121738</v>
      </c>
      <c r="Z48" s="17">
        <v>14.608345</v>
      </c>
      <c r="AA48" s="17">
        <v>29.255804000000001</v>
      </c>
      <c r="AB48" s="17">
        <v>31.499281</v>
      </c>
      <c r="AC48" s="17">
        <v>0.33741100000000002</v>
      </c>
      <c r="AD48" s="17"/>
      <c r="AE48" s="17"/>
      <c r="AF48" s="17">
        <v>2.6197999999999999E-2</v>
      </c>
      <c r="AG48" s="15"/>
      <c r="AH48" s="17" t="s">
        <v>215</v>
      </c>
      <c r="AI48" s="17">
        <v>1303.66915015374</v>
      </c>
      <c r="AJ48" s="17">
        <v>195.56505179763801</v>
      </c>
      <c r="AK48" s="17">
        <v>98.704986010279001</v>
      </c>
      <c r="AL48" s="17">
        <v>157.00967199966701</v>
      </c>
      <c r="AM48" s="17">
        <v>21.577384290919401</v>
      </c>
      <c r="AN48" s="17">
        <v>0</v>
      </c>
      <c r="AO48" s="17">
        <v>513.72456170666305</v>
      </c>
      <c r="AP48" s="17">
        <v>513.72456170666305</v>
      </c>
      <c r="AQ48" s="17">
        <v>69.986128962056199</v>
      </c>
      <c r="AR48" s="17">
        <v>414.583802128115</v>
      </c>
      <c r="AS48" s="17">
        <v>137.72770419707601</v>
      </c>
      <c r="AT48" s="17">
        <v>0.339317915673224</v>
      </c>
      <c r="AU48" s="17">
        <v>83.095851532768194</v>
      </c>
      <c r="AV48" s="17">
        <v>0.12242663800817601</v>
      </c>
      <c r="AW48" s="17">
        <v>1397.37478045896</v>
      </c>
      <c r="AX48" s="17">
        <v>61498.185738168002</v>
      </c>
      <c r="AY48" s="17">
        <v>318.16742164757397</v>
      </c>
      <c r="AZ48" s="17">
        <v>0</v>
      </c>
      <c r="BA48" s="17">
        <v>209.32215019012699</v>
      </c>
      <c r="BB48" s="17">
        <v>0</v>
      </c>
      <c r="BC48" s="17">
        <v>36.746479869246599</v>
      </c>
      <c r="BD48" s="17">
        <v>138.885535000159</v>
      </c>
      <c r="BE48" s="17">
        <v>1026.07206520044</v>
      </c>
      <c r="BF48" s="17">
        <v>1026.07206520044</v>
      </c>
      <c r="BG48" s="17">
        <v>147.03168566570099</v>
      </c>
      <c r="BH48" s="17">
        <v>0</v>
      </c>
      <c r="BI48" s="17">
        <v>14.690926370593001</v>
      </c>
      <c r="BJ48" s="17">
        <v>8087298.6912554698</v>
      </c>
      <c r="BK48" s="17">
        <v>0</v>
      </c>
      <c r="BL48" s="17">
        <v>1422.7912270362799</v>
      </c>
      <c r="BM48" s="17">
        <v>99.545149449679101</v>
      </c>
      <c r="BN48" s="17">
        <v>170.19450628974201</v>
      </c>
      <c r="BO48" s="17">
        <v>1476.8025078978201</v>
      </c>
      <c r="BP48" s="17">
        <v>74.833602261267501</v>
      </c>
      <c r="BQ48" s="17">
        <v>6.8453945777322096E-3</v>
      </c>
      <c r="BR48" s="17">
        <v>1.9483062704960901E-2</v>
      </c>
      <c r="BS48" s="17">
        <v>1154.6214626835899</v>
      </c>
      <c r="BT48" s="17">
        <v>29.421232971152602</v>
      </c>
      <c r="BU48" s="17">
        <v>0</v>
      </c>
      <c r="BV48" s="17">
        <v>169.63030241943099</v>
      </c>
      <c r="BW48" s="17">
        <v>617.27374772620703</v>
      </c>
      <c r="BX48" s="17">
        <v>0</v>
      </c>
      <c r="BY48" s="17">
        <v>14521.3325960195</v>
      </c>
      <c r="BZ48" s="17">
        <v>455.98896600737402</v>
      </c>
      <c r="CA48" s="17">
        <v>50.665445843416698</v>
      </c>
      <c r="CB48" s="17">
        <v>506.65441185079101</v>
      </c>
      <c r="CC48" s="17">
        <v>0.90685281315378796</v>
      </c>
      <c r="CD48" s="17">
        <v>627.81519870858699</v>
      </c>
      <c r="CE48" s="17">
        <v>63.317447031191001</v>
      </c>
      <c r="CF48" s="17">
        <v>4.4226652454063897</v>
      </c>
      <c r="CG48" s="17">
        <v>1.8112331908305299</v>
      </c>
      <c r="CH48" s="17">
        <v>2.2032523525199301</v>
      </c>
      <c r="CI48" s="17">
        <v>2.0175640446488798</v>
      </c>
      <c r="CJ48" s="17">
        <v>8.5517232898868407</v>
      </c>
      <c r="CK48" s="17">
        <v>4.8721393662814E-2</v>
      </c>
      <c r="CL48" s="17">
        <v>1509.53965513597</v>
      </c>
      <c r="CM48" s="17">
        <v>0</v>
      </c>
      <c r="CN48" s="17">
        <v>49.6216907542562</v>
      </c>
      <c r="CO48" s="17">
        <v>611.47997661447198</v>
      </c>
      <c r="CP48" s="17">
        <v>8.6197312765312395E-2</v>
      </c>
      <c r="CQ48" s="17">
        <v>0</v>
      </c>
      <c r="CR48" s="17">
        <v>59.901158412782301</v>
      </c>
      <c r="CS48" s="17">
        <v>10781.164641318899</v>
      </c>
      <c r="CT48" s="17">
        <v>8131.2905519766</v>
      </c>
      <c r="CU48" s="17">
        <v>2649.8740893423001</v>
      </c>
      <c r="CV48" s="17">
        <v>2.4522297026516</v>
      </c>
      <c r="CW48" s="17">
        <v>2.6049254827846501E-2</v>
      </c>
      <c r="CX48" s="17">
        <v>35.748628317597799</v>
      </c>
      <c r="CY48" s="17">
        <v>30.720186484344399</v>
      </c>
      <c r="CZ48" s="17">
        <v>2994.1114696671498</v>
      </c>
      <c r="DA48" s="17">
        <v>11.9376372506159</v>
      </c>
      <c r="DB48" s="17">
        <v>15.6133829141795</v>
      </c>
      <c r="DC48" s="17">
        <v>4277.3023392913201</v>
      </c>
      <c r="DD48" s="17">
        <v>0</v>
      </c>
      <c r="DE48" s="17">
        <v>0.46368590770349999</v>
      </c>
      <c r="DF48" s="17">
        <v>41.742085833650201</v>
      </c>
      <c r="DG48" s="17">
        <v>3.5112864611958901E-2</v>
      </c>
      <c r="DH48" s="17">
        <v>573.79278307467598</v>
      </c>
      <c r="DI48" s="17">
        <v>42.427522168538403</v>
      </c>
      <c r="DJ48" s="17">
        <v>31.677342861137401</v>
      </c>
      <c r="DK48" s="17">
        <v>0</v>
      </c>
      <c r="DL48" s="17">
        <v>24.4162699610843</v>
      </c>
      <c r="DM48" s="17">
        <v>230.071172264609</v>
      </c>
      <c r="DN48" s="17">
        <v>105.132211820427</v>
      </c>
      <c r="DO48" s="17">
        <v>214.73282352929701</v>
      </c>
      <c r="DP48" s="17">
        <v>14060.1251740273</v>
      </c>
      <c r="DQ48" s="17">
        <v>89.063874147950102</v>
      </c>
      <c r="DR48" s="17">
        <v>100.28786118251099</v>
      </c>
      <c r="DS48" s="17"/>
      <c r="DT48" s="26">
        <f t="shared" si="32"/>
        <v>1.0328025118043878</v>
      </c>
      <c r="DU48" s="40">
        <f t="shared" si="33"/>
        <v>6.0350998008669053E-3</v>
      </c>
      <c r="DV48" s="40">
        <f t="shared" si="34"/>
        <v>5.8722915422334647E-3</v>
      </c>
      <c r="DW48" s="40">
        <f t="shared" si="35"/>
        <v>5.542402325388017E-3</v>
      </c>
      <c r="DX48" s="40">
        <f t="shared" si="36"/>
        <v>6.0880781445177123E-3</v>
      </c>
      <c r="DY48" s="40">
        <f t="shared" si="37"/>
        <v>5.9314386335456246E-3</v>
      </c>
      <c r="DZ48" s="40">
        <f t="shared" si="38"/>
        <v>5.8177314757766468E-3</v>
      </c>
      <c r="EA48" s="40">
        <f t="shared" si="39"/>
        <v>5.9919027418986496E-3</v>
      </c>
      <c r="EB48" s="40">
        <f t="shared" si="40"/>
        <v>5.6537840484775208E-3</v>
      </c>
      <c r="EC48" s="40">
        <f t="shared" si="41"/>
        <v>5.6537573935785453E-3</v>
      </c>
      <c r="ED48" s="40">
        <f t="shared" si="42"/>
        <v>5.6532865800032576E-3</v>
      </c>
      <c r="EE48" s="40">
        <f t="shared" si="43"/>
        <v>5.6545238059289129E-3</v>
      </c>
      <c r="EF48" s="40">
        <f t="shared" si="44"/>
        <v>5.6539679754814406E-3</v>
      </c>
      <c r="EG48" s="40">
        <f t="shared" si="45"/>
        <v>5.6540503701553576E-3</v>
      </c>
      <c r="EH48" s="40">
        <f t="shared" si="46"/>
        <v>5.6533092029580458E-3</v>
      </c>
      <c r="EI48" s="40">
        <f t="shared" si="47"/>
        <v>5.6551625090276786E-3</v>
      </c>
      <c r="EJ48" s="40">
        <f t="shared" si="48"/>
        <v>5.654030054984523E-3</v>
      </c>
      <c r="EK48" s="40">
        <f t="shared" si="49"/>
        <v>5.6559282035374119E-3</v>
      </c>
      <c r="EL48" s="40">
        <f t="shared" si="50"/>
        <v>5.6544370252913177E-3</v>
      </c>
      <c r="EM48" s="40">
        <f t="shared" si="51"/>
        <v>5.6536083737765532E-3</v>
      </c>
      <c r="EN48" s="40">
        <f t="shared" si="52"/>
        <v>5.6570043890179656E-3</v>
      </c>
      <c r="EO48" s="40">
        <f t="shared" si="53"/>
        <v>0.14332116526771996</v>
      </c>
      <c r="EP48" s="40">
        <f t="shared" si="54"/>
        <v>5.6542116039094365E-3</v>
      </c>
      <c r="EQ48" s="40">
        <f t="shared" si="55"/>
        <v>5.6533279610923356E-3</v>
      </c>
      <c r="ER48" s="40">
        <f t="shared" si="56"/>
        <v>5.6567218795775098E-3</v>
      </c>
      <c r="ES48" s="40">
        <f t="shared" si="57"/>
        <v>5.653027128877431E-3</v>
      </c>
      <c r="ET48" s="40">
        <f t="shared" si="58"/>
        <v>5.6545693002523689E-3</v>
      </c>
      <c r="EU48" s="40">
        <f t="shared" si="59"/>
        <v>5.6528865258035884E-3</v>
      </c>
      <c r="EV48" s="40">
        <f t="shared" si="60"/>
        <v>5.6516108639729752E-3</v>
      </c>
      <c r="EW48" s="40">
        <f t="shared" si="61"/>
        <v>0</v>
      </c>
      <c r="EX48" s="40">
        <f t="shared" si="62"/>
        <v>0</v>
      </c>
      <c r="EY48" s="40">
        <f t="shared" si="63"/>
        <v>4.9796657261284251E-3</v>
      </c>
    </row>
    <row r="49" spans="1:155" x14ac:dyDescent="0.3">
      <c r="A49" s="17" t="s">
        <v>216</v>
      </c>
      <c r="B49" s="15">
        <v>63720.755456999999</v>
      </c>
      <c r="C49" s="15">
        <v>377.13736799999998</v>
      </c>
      <c r="D49" s="15">
        <v>1155.0768639999999</v>
      </c>
      <c r="E49" s="15">
        <v>10632.184608</v>
      </c>
      <c r="F49" s="15">
        <v>9804.2884859999995</v>
      </c>
      <c r="G49" s="15">
        <v>557.95212500000002</v>
      </c>
      <c r="H49" s="15">
        <v>11694.417127999999</v>
      </c>
      <c r="I49" s="17">
        <v>402.572228</v>
      </c>
      <c r="J49" s="17">
        <v>202.85624300000001</v>
      </c>
      <c r="K49" s="17">
        <v>177.7347</v>
      </c>
      <c r="L49" s="17">
        <v>162.03381899999999</v>
      </c>
      <c r="M49" s="17">
        <v>1055.7316189999999</v>
      </c>
      <c r="N49" s="17">
        <v>124.979533</v>
      </c>
      <c r="O49" s="17">
        <v>65.943946999999994</v>
      </c>
      <c r="P49" s="17">
        <v>6.05</v>
      </c>
      <c r="Q49" s="17">
        <v>2.4777580000000001</v>
      </c>
      <c r="R49" s="17">
        <v>3.0141770000000001</v>
      </c>
      <c r="S49" s="17">
        <v>2.7601049999999998</v>
      </c>
      <c r="T49" s="17">
        <v>11.698771000000001</v>
      </c>
      <c r="U49" s="17">
        <v>619.24531200000001</v>
      </c>
      <c r="V49" s="17">
        <v>124.979533</v>
      </c>
      <c r="W49" s="17">
        <v>20.097211999999999</v>
      </c>
      <c r="X49" s="17">
        <v>18.213121999999998</v>
      </c>
      <c r="Y49" s="17">
        <v>0.16753999999999999</v>
      </c>
      <c r="Z49" s="17">
        <v>7.5364750000000003</v>
      </c>
      <c r="AA49" s="17">
        <v>40.248092999999997</v>
      </c>
      <c r="AB49" s="17">
        <v>25.121528000000001</v>
      </c>
      <c r="AC49" s="17">
        <v>0.464225</v>
      </c>
      <c r="AD49" s="17"/>
      <c r="AE49" s="17"/>
      <c r="AF49" s="17">
        <v>0.38242500000000001</v>
      </c>
      <c r="AG49" s="15"/>
      <c r="AH49" s="17" t="s">
        <v>216</v>
      </c>
      <c r="AI49" s="17">
        <v>1095.9782590202699</v>
      </c>
      <c r="AJ49" s="17">
        <v>164.409034700999</v>
      </c>
      <c r="AK49" s="17">
        <v>20.0969221961948</v>
      </c>
      <c r="AL49" s="17">
        <v>202.853428673716</v>
      </c>
      <c r="AM49" s="17">
        <v>18.212895211382399</v>
      </c>
      <c r="AN49" s="17">
        <v>0</v>
      </c>
      <c r="AO49" s="17">
        <v>402.56649588149401</v>
      </c>
      <c r="AP49" s="17">
        <v>402.56649588149401</v>
      </c>
      <c r="AQ49" s="17">
        <v>58.836498989450803</v>
      </c>
      <c r="AR49" s="17">
        <v>348.53528592114901</v>
      </c>
      <c r="AS49" s="17">
        <v>177.732289691582</v>
      </c>
      <c r="AT49" s="17">
        <v>0.46421852971731598</v>
      </c>
      <c r="AU49" s="17">
        <v>162.031499848876</v>
      </c>
      <c r="AV49" s="17">
        <v>0.16753772527701599</v>
      </c>
      <c r="AW49" s="17">
        <v>1174.75544451163</v>
      </c>
      <c r="AX49" s="17">
        <v>63718.830940987697</v>
      </c>
      <c r="AY49" s="17">
        <v>267.47931116694298</v>
      </c>
      <c r="AZ49" s="17">
        <v>0</v>
      </c>
      <c r="BA49" s="17">
        <v>175.97450855003299</v>
      </c>
      <c r="BB49" s="17">
        <v>0</v>
      </c>
      <c r="BC49" s="17">
        <v>30.892297922502301</v>
      </c>
      <c r="BD49" s="17">
        <v>116.759408374727</v>
      </c>
      <c r="BE49" s="17">
        <v>1055.71699520691</v>
      </c>
      <c r="BF49" s="17">
        <v>1055.71699520691</v>
      </c>
      <c r="BG49" s="17">
        <v>123.607756951805</v>
      </c>
      <c r="BH49" s="17">
        <v>0</v>
      </c>
      <c r="BI49" s="17">
        <v>7.5363718169959801</v>
      </c>
      <c r="BJ49" s="17">
        <v>11064339.947758101</v>
      </c>
      <c r="BK49" s="17">
        <v>0</v>
      </c>
      <c r="BL49" s="17">
        <v>1196.12274436185</v>
      </c>
      <c r="BM49" s="17">
        <v>83.686328118529801</v>
      </c>
      <c r="BN49" s="17">
        <v>143.08051688385501</v>
      </c>
      <c r="BO49" s="17">
        <v>1241.52935161085</v>
      </c>
      <c r="BP49" s="17">
        <v>62.911717847045502</v>
      </c>
      <c r="BQ49" s="17">
        <v>9.9429372024449195E-2</v>
      </c>
      <c r="BR49" s="17">
        <v>0.28299131665536698</v>
      </c>
      <c r="BS49" s="17">
        <v>619.23848240456698</v>
      </c>
      <c r="BT49" s="17">
        <v>40.2474844891549</v>
      </c>
      <c r="BU49" s="17">
        <v>0</v>
      </c>
      <c r="BV49" s="17">
        <v>142.148760742908</v>
      </c>
      <c r="BW49" s="17">
        <v>377.129712714606</v>
      </c>
      <c r="BX49" s="17">
        <v>0</v>
      </c>
      <c r="BY49" s="17">
        <v>12081.7509200438</v>
      </c>
      <c r="BZ49" s="17">
        <v>1039.5677886823501</v>
      </c>
      <c r="CA49" s="17">
        <v>115.507570476209</v>
      </c>
      <c r="CB49" s="17">
        <v>1155.0753591585601</v>
      </c>
      <c r="CC49" s="17">
        <v>0.76238109145712296</v>
      </c>
      <c r="CD49" s="17">
        <v>527.79633219938501</v>
      </c>
      <c r="CE49" s="17">
        <v>53.230177055847498</v>
      </c>
      <c r="CF49" s="17">
        <v>6.0499063858518403</v>
      </c>
      <c r="CG49" s="17">
        <v>2.4777204951977798</v>
      </c>
      <c r="CH49" s="17">
        <v>3.0141327439144101</v>
      </c>
      <c r="CI49" s="17">
        <v>2.76006865625423</v>
      </c>
      <c r="CJ49" s="17">
        <v>11.698632936567501</v>
      </c>
      <c r="CK49" s="17">
        <v>0.27090840677480299</v>
      </c>
      <c r="CL49" s="17">
        <v>1269.05098186481</v>
      </c>
      <c r="CM49" s="17">
        <v>0.115409513605273</v>
      </c>
      <c r="CN49" s="17">
        <v>32.430256642250399</v>
      </c>
      <c r="CO49" s="17">
        <v>347.74162663734501</v>
      </c>
      <c r="CP49" s="17">
        <v>0.117312723424659</v>
      </c>
      <c r="CQ49" s="17">
        <v>0</v>
      </c>
      <c r="CR49" s="17">
        <v>7.8521444077007398</v>
      </c>
      <c r="CS49" s="17">
        <v>10631.860567989501</v>
      </c>
      <c r="CT49" s="17">
        <v>9804.0135300645798</v>
      </c>
      <c r="CU49" s="17">
        <v>827.84703792500898</v>
      </c>
      <c r="CV49" s="17">
        <v>0.105208384210497</v>
      </c>
      <c r="CW49" s="17">
        <v>1.9523549066618101E-2</v>
      </c>
      <c r="CX49" s="17">
        <v>55.810665839933399</v>
      </c>
      <c r="CY49" s="17">
        <v>4.78238632693441</v>
      </c>
      <c r="CZ49" s="17">
        <v>3822.1539149126102</v>
      </c>
      <c r="DA49" s="17">
        <v>24.988443062881299</v>
      </c>
      <c r="DB49" s="17">
        <v>11.2504130222611</v>
      </c>
      <c r="DC49" s="17">
        <v>5460.2201073650904</v>
      </c>
      <c r="DD49" s="17">
        <v>0</v>
      </c>
      <c r="DE49" s="17">
        <v>0.19703694312626399</v>
      </c>
      <c r="DF49" s="17">
        <v>35.939856155028998</v>
      </c>
      <c r="DG49" s="17">
        <v>1.83161723353009E-2</v>
      </c>
      <c r="DH49" s="17">
        <v>557.94905813830599</v>
      </c>
      <c r="DI49" s="17">
        <v>35.668316933899703</v>
      </c>
      <c r="DJ49" s="17">
        <v>25.121154986832799</v>
      </c>
      <c r="DK49" s="17">
        <v>0</v>
      </c>
      <c r="DL49" s="17">
        <v>20.5264315553231</v>
      </c>
      <c r="DM49" s="17">
        <v>193.41782017159801</v>
      </c>
      <c r="DN49" s="17">
        <v>124.977782547743</v>
      </c>
      <c r="DO49" s="17">
        <v>180.52316605370399</v>
      </c>
      <c r="DP49" s="17">
        <v>11694.019532399599</v>
      </c>
      <c r="DQ49" s="17">
        <v>65.943064181055107</v>
      </c>
      <c r="DR49" s="17">
        <v>84.310708812118193</v>
      </c>
      <c r="DS49" s="17"/>
      <c r="DT49" s="26">
        <f t="shared" si="32"/>
        <v>1.0331563827621415</v>
      </c>
      <c r="DU49" s="40">
        <f t="shared" si="33"/>
        <v>-3.0202341427064142E-5</v>
      </c>
      <c r="DV49" s="40">
        <f t="shared" si="34"/>
        <v>-2.0298400645305968E-5</v>
      </c>
      <c r="DW49" s="40">
        <f t="shared" si="35"/>
        <v>-1.3028063211059757E-6</v>
      </c>
      <c r="DX49" s="40">
        <f t="shared" si="36"/>
        <v>-3.0477274656696803E-5</v>
      </c>
      <c r="DY49" s="40">
        <f t="shared" si="37"/>
        <v>-2.8044455833009621E-5</v>
      </c>
      <c r="DZ49" s="40">
        <f t="shared" si="38"/>
        <v>-5.49663950834038E-6</v>
      </c>
      <c r="EA49" s="40">
        <f t="shared" si="39"/>
        <v>-3.3998753084297744E-5</v>
      </c>
      <c r="EB49" s="40">
        <f t="shared" si="40"/>
        <v>-1.4238733095093416E-5</v>
      </c>
      <c r="EC49" s="40">
        <f t="shared" si="41"/>
        <v>-1.3873500969897923E-5</v>
      </c>
      <c r="ED49" s="40">
        <f t="shared" si="42"/>
        <v>-1.3561270916748021E-5</v>
      </c>
      <c r="EE49" s="40">
        <f t="shared" si="43"/>
        <v>-1.4312759757878746E-5</v>
      </c>
      <c r="EF49" s="40">
        <f t="shared" si="44"/>
        <v>-1.3851809329836727E-5</v>
      </c>
      <c r="EG49" s="40">
        <f t="shared" si="45"/>
        <v>-1.4005911327891776E-5</v>
      </c>
      <c r="EH49" s="40">
        <f t="shared" si="46"/>
        <v>-1.3387414388279354E-5</v>
      </c>
      <c r="EI49" s="40">
        <f t="shared" si="47"/>
        <v>-1.5473412918935507E-5</v>
      </c>
      <c r="EJ49" s="40">
        <f t="shared" si="48"/>
        <v>-1.5136588084999308E-5</v>
      </c>
      <c r="EK49" s="40">
        <f t="shared" si="49"/>
        <v>-1.4682643252204441E-5</v>
      </c>
      <c r="EL49" s="40">
        <f t="shared" si="50"/>
        <v>-1.3167522891257219E-5</v>
      </c>
      <c r="EM49" s="40">
        <f t="shared" si="51"/>
        <v>-1.1801533041367408E-5</v>
      </c>
      <c r="EN49" s="40">
        <f t="shared" si="52"/>
        <v>-1.1028901310491324E-5</v>
      </c>
      <c r="EO49" s="40">
        <f t="shared" si="53"/>
        <v>0.13737631539164091</v>
      </c>
      <c r="EP49" s="40">
        <f t="shared" si="54"/>
        <v>-1.4420099922259338E-5</v>
      </c>
      <c r="EQ49" s="40">
        <f t="shared" si="55"/>
        <v>-1.2451935346355383E-5</v>
      </c>
      <c r="ER49" s="40">
        <f t="shared" si="56"/>
        <v>-1.3577193410544068E-5</v>
      </c>
      <c r="ES49" s="40">
        <f t="shared" si="57"/>
        <v>-1.3691149246846073E-5</v>
      </c>
      <c r="ET49" s="40">
        <f t="shared" si="58"/>
        <v>-1.5118998187007234E-5</v>
      </c>
      <c r="EU49" s="40">
        <f t="shared" si="59"/>
        <v>-1.4848347091075595E-5</v>
      </c>
      <c r="EV49" s="40">
        <f t="shared" si="60"/>
        <v>-1.393781611077279E-5</v>
      </c>
      <c r="EW49" s="40">
        <f t="shared" si="61"/>
        <v>0</v>
      </c>
      <c r="EX49" s="40">
        <f t="shared" si="62"/>
        <v>0</v>
      </c>
      <c r="EY49" s="40">
        <f t="shared" si="63"/>
        <v>-1.1273635834107318E-5</v>
      </c>
    </row>
    <row r="50" spans="1:155" x14ac:dyDescent="0.3">
      <c r="A50" s="17" t="s">
        <v>217</v>
      </c>
      <c r="B50" s="15">
        <v>74512.540955999997</v>
      </c>
      <c r="C50" s="15">
        <v>769.65384900000004</v>
      </c>
      <c r="D50" s="15">
        <v>807.24282700000003</v>
      </c>
      <c r="E50" s="15">
        <v>13733.843735</v>
      </c>
      <c r="F50" s="15">
        <v>10110.857389000001</v>
      </c>
      <c r="G50" s="15">
        <v>565.80816300000004</v>
      </c>
      <c r="H50" s="15">
        <v>16565.349271999999</v>
      </c>
      <c r="I50" s="17">
        <v>679.50536930999999</v>
      </c>
      <c r="J50" s="17">
        <v>197.72288900000001</v>
      </c>
      <c r="K50" s="17">
        <v>177.72723771</v>
      </c>
      <c r="L50" s="17">
        <v>106.03872343</v>
      </c>
      <c r="M50" s="17">
        <v>1318.3512891</v>
      </c>
      <c r="N50" s="17">
        <v>134.56673746000001</v>
      </c>
      <c r="O50" s="17">
        <v>112.5432971</v>
      </c>
      <c r="P50" s="17">
        <v>5.5694470000000003</v>
      </c>
      <c r="Q50" s="17">
        <v>2.2809149999999998</v>
      </c>
      <c r="R50" s="17">
        <v>2.7746189999999999</v>
      </c>
      <c r="S50" s="17">
        <v>2.5407449999999998</v>
      </c>
      <c r="T50" s="17">
        <v>10.769216999999999</v>
      </c>
      <c r="U50" s="17">
        <v>1454.014676</v>
      </c>
      <c r="V50" s="17">
        <v>187.89452800000001</v>
      </c>
      <c r="W50" s="17">
        <v>124.29951</v>
      </c>
      <c r="X50" s="17">
        <v>27.172431</v>
      </c>
      <c r="Y50" s="17">
        <v>0.154143</v>
      </c>
      <c r="Z50" s="17">
        <v>18.525388270000001</v>
      </c>
      <c r="AA50" s="17">
        <v>37.050162999999998</v>
      </c>
      <c r="AB50" s="17">
        <v>39.891482000000003</v>
      </c>
      <c r="AC50" s="17">
        <v>0.42726199999999998</v>
      </c>
      <c r="AD50" s="17"/>
      <c r="AE50" s="17">
        <v>0.19535040000000001</v>
      </c>
      <c r="AF50" s="17">
        <v>0.31251499999999999</v>
      </c>
      <c r="AG50" s="15"/>
      <c r="AH50" s="17" t="s">
        <v>217</v>
      </c>
      <c r="AI50" s="17">
        <v>1492.4765784363401</v>
      </c>
      <c r="AJ50" s="17">
        <v>224.3101035821</v>
      </c>
      <c r="AK50" s="17">
        <v>124.173299124991</v>
      </c>
      <c r="AL50" s="17">
        <v>197.522103180908</v>
      </c>
      <c r="AM50" s="17">
        <v>27.144850461001599</v>
      </c>
      <c r="AN50" s="17">
        <v>0</v>
      </c>
      <c r="AO50" s="17">
        <v>678.82256724963997</v>
      </c>
      <c r="AP50" s="17">
        <v>678.82256724963997</v>
      </c>
      <c r="AQ50" s="17">
        <v>80.858562236908597</v>
      </c>
      <c r="AR50" s="17">
        <v>471.684273255329</v>
      </c>
      <c r="AS50" s="17">
        <v>177.54763678369301</v>
      </c>
      <c r="AT50" s="17">
        <v>0.42682775833304898</v>
      </c>
      <c r="AU50" s="17">
        <v>105.93131628822201</v>
      </c>
      <c r="AV50" s="17">
        <v>0.153986601659518</v>
      </c>
      <c r="AW50" s="17">
        <v>1603.3627784734599</v>
      </c>
      <c r="AX50" s="17">
        <v>74404.074204181001</v>
      </c>
      <c r="AY50" s="17">
        <v>367.44765768388697</v>
      </c>
      <c r="AZ50" s="17">
        <v>3.1005547701377298</v>
      </c>
      <c r="BA50" s="17">
        <v>238.860251772764</v>
      </c>
      <c r="BB50" s="17">
        <v>0.195196122767682</v>
      </c>
      <c r="BC50" s="17">
        <v>42.878273214458801</v>
      </c>
      <c r="BD50" s="17">
        <v>159.12198039835801</v>
      </c>
      <c r="BE50" s="17">
        <v>1317.0181913465401</v>
      </c>
      <c r="BF50" s="17">
        <v>1317.0181913465401</v>
      </c>
      <c r="BG50" s="17">
        <v>166.22632199667601</v>
      </c>
      <c r="BH50" s="17">
        <v>3.128884136116</v>
      </c>
      <c r="BI50" s="17">
        <v>18.506601060457299</v>
      </c>
      <c r="BJ50" s="17">
        <v>10178048.671654001</v>
      </c>
      <c r="BK50" s="17">
        <v>0</v>
      </c>
      <c r="BL50" s="17">
        <v>1615.05296120511</v>
      </c>
      <c r="BM50" s="17">
        <v>113.07795009813699</v>
      </c>
      <c r="BN50" s="17">
        <v>194.136251948942</v>
      </c>
      <c r="BO50" s="17">
        <v>1677.1563828293999</v>
      </c>
      <c r="BP50" s="17">
        <v>85.512293674800603</v>
      </c>
      <c r="BQ50" s="17">
        <v>8.1180895087550997E-2</v>
      </c>
      <c r="BR50" s="17">
        <v>0.23105368761608699</v>
      </c>
      <c r="BS50" s="17">
        <v>1452.54249062331</v>
      </c>
      <c r="BT50" s="17">
        <v>37.012557352302402</v>
      </c>
      <c r="BU50" s="17">
        <v>0</v>
      </c>
      <c r="BV50" s="17">
        <v>210.79526918759501</v>
      </c>
      <c r="BW50" s="17">
        <v>768.54932297712105</v>
      </c>
      <c r="BX50" s="17">
        <v>0</v>
      </c>
      <c r="BY50" s="17">
        <v>17068.356109283101</v>
      </c>
      <c r="BZ50" s="17">
        <v>726.02394981199996</v>
      </c>
      <c r="CA50" s="17">
        <v>80.669368207168304</v>
      </c>
      <c r="CB50" s="17">
        <v>806.69331801916906</v>
      </c>
      <c r="CC50" s="17">
        <v>1.0252406337103499</v>
      </c>
      <c r="CD50" s="17">
        <v>715.87577697609595</v>
      </c>
      <c r="CE50" s="17">
        <v>71.765442317870495</v>
      </c>
      <c r="CF50" s="17">
        <v>5.56378193314164</v>
      </c>
      <c r="CG50" s="17">
        <v>2.2785996507966901</v>
      </c>
      <c r="CH50" s="17">
        <v>2.7717983592109601</v>
      </c>
      <c r="CI50" s="17">
        <v>2.5381631967724299</v>
      </c>
      <c r="CJ50" s="17">
        <v>10.7582391928217</v>
      </c>
      <c r="CK50" s="17">
        <v>6.0986143509868397E-2</v>
      </c>
      <c r="CL50" s="17">
        <v>1822.1957572817601</v>
      </c>
      <c r="CM50" s="17">
        <v>2.6512603550543701</v>
      </c>
      <c r="CN50" s="17">
        <v>57.100210126931003</v>
      </c>
      <c r="CO50" s="17">
        <v>436.426245664335</v>
      </c>
      <c r="CP50" s="17">
        <v>0.40313124808060002</v>
      </c>
      <c r="CQ50" s="17">
        <v>0</v>
      </c>
      <c r="CR50" s="17">
        <v>69.138517002595904</v>
      </c>
      <c r="CS50" s="17">
        <v>13714.0168148554</v>
      </c>
      <c r="CT50" s="17">
        <v>10096.9688487735</v>
      </c>
      <c r="CU50" s="17">
        <v>3617.0479660818801</v>
      </c>
      <c r="CV50" s="17">
        <v>0.34260439069208598</v>
      </c>
      <c r="CW50" s="17">
        <v>0.121661113701174</v>
      </c>
      <c r="CX50" s="17">
        <v>58.837917486730902</v>
      </c>
      <c r="CY50" s="17">
        <v>3.18895507388239</v>
      </c>
      <c r="CZ50" s="17">
        <v>3863.4553162805801</v>
      </c>
      <c r="DA50" s="17">
        <v>6.0692207790031798</v>
      </c>
      <c r="DB50" s="17">
        <v>36.503957049774797</v>
      </c>
      <c r="DC50" s="17">
        <v>5519.2220715399799</v>
      </c>
      <c r="DD50" s="17">
        <v>1.14142737457784</v>
      </c>
      <c r="DE50" s="17">
        <v>1.91589336175091</v>
      </c>
      <c r="DF50" s="17">
        <v>41.4829336072576</v>
      </c>
      <c r="DG50" s="17">
        <v>4.7967549725800099E-2</v>
      </c>
      <c r="DH50" s="17">
        <v>565.18680858964797</v>
      </c>
      <c r="DI50" s="17">
        <v>85.087308221760196</v>
      </c>
      <c r="DJ50" s="17">
        <v>39.851002016377599</v>
      </c>
      <c r="DK50" s="17">
        <v>0</v>
      </c>
      <c r="DL50" s="17">
        <v>28.238094020080901</v>
      </c>
      <c r="DM50" s="17">
        <v>263.78643413907099</v>
      </c>
      <c r="DN50" s="17">
        <v>134.43055155630699</v>
      </c>
      <c r="DO50" s="17">
        <v>244.266710677101</v>
      </c>
      <c r="DP50" s="17">
        <v>16539.515519767101</v>
      </c>
      <c r="DQ50" s="17">
        <v>112.429074192953</v>
      </c>
      <c r="DR50" s="17">
        <v>116.142179702913</v>
      </c>
      <c r="DS50" s="17"/>
      <c r="DT50" s="26">
        <f t="shared" si="32"/>
        <v>1.0319743700402808</v>
      </c>
      <c r="DU50" s="40">
        <f t="shared" si="33"/>
        <v>-1.4556845119943823E-3</v>
      </c>
      <c r="DV50" s="40">
        <f t="shared" si="34"/>
        <v>-1.4350945224454867E-3</v>
      </c>
      <c r="DW50" s="40">
        <f t="shared" si="35"/>
        <v>-6.8072327489505024E-4</v>
      </c>
      <c r="DX50" s="40">
        <f t="shared" si="36"/>
        <v>-1.4436541238686286E-3</v>
      </c>
      <c r="DY50" s="40">
        <f t="shared" si="37"/>
        <v>-1.3736263594826656E-3</v>
      </c>
      <c r="DZ50" s="40">
        <f t="shared" si="38"/>
        <v>-1.0981715199327531E-3</v>
      </c>
      <c r="EA50" s="40">
        <f t="shared" si="39"/>
        <v>-1.559505435636335E-3</v>
      </c>
      <c r="EB50" s="40">
        <f t="shared" si="40"/>
        <v>-1.004851604121047E-3</v>
      </c>
      <c r="EC50" s="40">
        <f t="shared" si="41"/>
        <v>-1.0154910243699942E-3</v>
      </c>
      <c r="ED50" s="40">
        <f t="shared" si="42"/>
        <v>-1.0105424954617616E-3</v>
      </c>
      <c r="EE50" s="40">
        <f t="shared" si="43"/>
        <v>-1.0129048927008343E-3</v>
      </c>
      <c r="EF50" s="40">
        <f t="shared" si="44"/>
        <v>-1.0111855349039718E-3</v>
      </c>
      <c r="EG50" s="40">
        <f t="shared" si="45"/>
        <v>-1.012032440286365E-3</v>
      </c>
      <c r="EH50" s="40">
        <f t="shared" si="46"/>
        <v>-1.0149241224514294E-3</v>
      </c>
      <c r="EI50" s="40">
        <f t="shared" si="47"/>
        <v>-1.0171686449947745E-3</v>
      </c>
      <c r="EJ50" s="40">
        <f t="shared" si="48"/>
        <v>-1.0150966622209372E-3</v>
      </c>
      <c r="EK50" s="40">
        <f t="shared" si="49"/>
        <v>-1.0165867057927141E-3</v>
      </c>
      <c r="EL50" s="40">
        <f t="shared" si="50"/>
        <v>-1.0161599167055162E-3</v>
      </c>
      <c r="EM50" s="40">
        <f t="shared" si="51"/>
        <v>-1.0193691127497728E-3</v>
      </c>
      <c r="EN50" s="40">
        <f t="shared" si="52"/>
        <v>-1.0124969169775075E-3</v>
      </c>
      <c r="EO50" s="40">
        <f t="shared" si="53"/>
        <v>0.12188083086482966</v>
      </c>
      <c r="EP50" s="40">
        <f t="shared" si="54"/>
        <v>-1.0153770920657181E-3</v>
      </c>
      <c r="EQ50" s="40">
        <f t="shared" si="55"/>
        <v>-1.0150191934759196E-3</v>
      </c>
      <c r="ER50" s="40">
        <f t="shared" si="56"/>
        <v>-1.0146314816891181E-3</v>
      </c>
      <c r="ES50" s="40">
        <f t="shared" si="57"/>
        <v>-1.0141331058159289E-3</v>
      </c>
      <c r="ET50" s="40">
        <f t="shared" si="58"/>
        <v>-1.014992773381216E-3</v>
      </c>
      <c r="EU50" s="40">
        <f t="shared" si="59"/>
        <v>-1.0147525635273301E-3</v>
      </c>
      <c r="EV50" s="40">
        <f t="shared" si="60"/>
        <v>-1.0163358008692474E-3</v>
      </c>
      <c r="EW50" s="40">
        <f t="shared" si="61"/>
        <v>0</v>
      </c>
      <c r="EX50" s="40">
        <f t="shared" si="62"/>
        <v>-7.897461808013005E-4</v>
      </c>
      <c r="EY50" s="40">
        <f t="shared" si="63"/>
        <v>-8.972922783289371E-4</v>
      </c>
    </row>
    <row r="51" spans="1:155" x14ac:dyDescent="0.3">
      <c r="A51" s="17" t="s">
        <v>218</v>
      </c>
      <c r="B51" s="15">
        <v>32130.143698</v>
      </c>
      <c r="C51" s="15">
        <v>330.68827299999998</v>
      </c>
      <c r="D51" s="15">
        <v>300.483315</v>
      </c>
      <c r="E51" s="15">
        <v>5756.2372599999999</v>
      </c>
      <c r="F51" s="15">
        <v>4339.5461139999998</v>
      </c>
      <c r="G51" s="15">
        <v>303.17759000000001</v>
      </c>
      <c r="H51" s="15">
        <v>7557.3616959999999</v>
      </c>
      <c r="I51" s="17">
        <v>281.418319</v>
      </c>
      <c r="J51" s="17">
        <v>86.009882000000005</v>
      </c>
      <c r="K51" s="17">
        <v>75.447286000000005</v>
      </c>
      <c r="L51" s="17">
        <v>45.519837000000003</v>
      </c>
      <c r="M51" s="17">
        <v>562.08222699999999</v>
      </c>
      <c r="N51" s="17">
        <v>57.591411000000001</v>
      </c>
      <c r="O51" s="17">
        <v>48.789253000000002</v>
      </c>
      <c r="P51" s="17">
        <v>2.4226800000000002</v>
      </c>
      <c r="Q51" s="17">
        <v>0.99219299999999999</v>
      </c>
      <c r="R51" s="17">
        <v>1.20696</v>
      </c>
      <c r="S51" s="17">
        <v>1.105234</v>
      </c>
      <c r="T51" s="17">
        <v>4.6846050000000004</v>
      </c>
      <c r="U51" s="17">
        <v>632.49970900000005</v>
      </c>
      <c r="V51" s="17">
        <v>81.734566999999998</v>
      </c>
      <c r="W51" s="17">
        <v>54.070537000000002</v>
      </c>
      <c r="X51" s="17">
        <v>11.820112</v>
      </c>
      <c r="Y51" s="17">
        <v>6.7103999999999997E-2</v>
      </c>
      <c r="Z51" s="17">
        <v>8.0477209999999992</v>
      </c>
      <c r="AA51" s="17">
        <v>16.116928000000001</v>
      </c>
      <c r="AB51" s="17">
        <v>17.352886000000002</v>
      </c>
      <c r="AC51" s="17">
        <v>0.18585299999999999</v>
      </c>
      <c r="AD51" s="17"/>
      <c r="AE51" s="17"/>
      <c r="AF51" s="17">
        <v>2.3533999999999999E-2</v>
      </c>
      <c r="AG51" s="15"/>
      <c r="AH51" s="17" t="s">
        <v>218</v>
      </c>
      <c r="AI51" s="17">
        <v>696.79666418542399</v>
      </c>
      <c r="AJ51" s="17">
        <v>104.527296619442</v>
      </c>
      <c r="AK51" s="17">
        <v>54.048838844959903</v>
      </c>
      <c r="AL51" s="17">
        <v>85.975302953112404</v>
      </c>
      <c r="AM51" s="17">
        <v>11.815350837890101</v>
      </c>
      <c r="AN51" s="17">
        <v>0</v>
      </c>
      <c r="AO51" s="17">
        <v>281.30518242667</v>
      </c>
      <c r="AP51" s="17">
        <v>281.30518242667</v>
      </c>
      <c r="AQ51" s="17">
        <v>37.4068215574463</v>
      </c>
      <c r="AR51" s="17">
        <v>221.590388382686</v>
      </c>
      <c r="AS51" s="17">
        <v>75.416940997112704</v>
      </c>
      <c r="AT51" s="17">
        <v>0.185778591196509</v>
      </c>
      <c r="AU51" s="17">
        <v>45.501574742286103</v>
      </c>
      <c r="AV51" s="17">
        <v>6.7077184023875996E-2</v>
      </c>
      <c r="AW51" s="17">
        <v>746.88139990020397</v>
      </c>
      <c r="AX51" s="17">
        <v>32115.562089364299</v>
      </c>
      <c r="AY51" s="17">
        <v>170.05694860081701</v>
      </c>
      <c r="AZ51" s="17">
        <v>0</v>
      </c>
      <c r="BA51" s="17">
        <v>111.880367924623</v>
      </c>
      <c r="BB51" s="17">
        <v>0</v>
      </c>
      <c r="BC51" s="17">
        <v>19.640591164821899</v>
      </c>
      <c r="BD51" s="17">
        <v>74.232826159465802</v>
      </c>
      <c r="BE51" s="17">
        <v>561.85639417276798</v>
      </c>
      <c r="BF51" s="17">
        <v>561.85639417276798</v>
      </c>
      <c r="BG51" s="17">
        <v>78.586815861003799</v>
      </c>
      <c r="BH51" s="17">
        <v>0</v>
      </c>
      <c r="BI51" s="17">
        <v>8.0444892258932796</v>
      </c>
      <c r="BJ51" s="17">
        <v>4428758.0214889999</v>
      </c>
      <c r="BK51" s="17">
        <v>0</v>
      </c>
      <c r="BL51" s="17">
        <v>760.46616901494099</v>
      </c>
      <c r="BM51" s="17">
        <v>53.205805971039098</v>
      </c>
      <c r="BN51" s="17">
        <v>90.967080903271395</v>
      </c>
      <c r="BO51" s="17">
        <v>789.33461432657805</v>
      </c>
      <c r="BP51" s="17">
        <v>39.997766456228803</v>
      </c>
      <c r="BQ51" s="17">
        <v>6.1163764116470096E-3</v>
      </c>
      <c r="BR51" s="17">
        <v>1.7408130601806598E-2</v>
      </c>
      <c r="BS51" s="17">
        <v>632.24746552301804</v>
      </c>
      <c r="BT51" s="17">
        <v>16.11044965628</v>
      </c>
      <c r="BU51" s="17">
        <v>0</v>
      </c>
      <c r="BV51" s="17">
        <v>92.618782930653097</v>
      </c>
      <c r="BW51" s="17">
        <v>330.58090966396003</v>
      </c>
      <c r="BX51" s="17">
        <v>0</v>
      </c>
      <c r="BY51" s="17">
        <v>7800.5208631205296</v>
      </c>
      <c r="BZ51" s="17">
        <v>270.344391223179</v>
      </c>
      <c r="CA51" s="17">
        <v>30.0382782102878</v>
      </c>
      <c r="CB51" s="17">
        <v>300.38266943346702</v>
      </c>
      <c r="CC51" s="17">
        <v>0.48470265118002498</v>
      </c>
      <c r="CD51" s="17">
        <v>335.56026500285998</v>
      </c>
      <c r="CE51" s="17">
        <v>33.842485548009599</v>
      </c>
      <c r="CF51" s="17">
        <v>2.4217034847004699</v>
      </c>
      <c r="CG51" s="17">
        <v>0.99179347974492504</v>
      </c>
      <c r="CH51" s="17">
        <v>1.2064771908345</v>
      </c>
      <c r="CI51" s="17">
        <v>1.10478660188296</v>
      </c>
      <c r="CJ51" s="17">
        <v>4.6827213588496299</v>
      </c>
      <c r="CK51" s="17">
        <v>4.6906737678643201E-2</v>
      </c>
      <c r="CL51" s="17">
        <v>806.83227111961105</v>
      </c>
      <c r="CM51" s="17">
        <v>0.195907897540193</v>
      </c>
      <c r="CN51" s="17">
        <v>30.242858408373099</v>
      </c>
      <c r="CO51" s="17">
        <v>495.68062530906002</v>
      </c>
      <c r="CP51" s="17">
        <v>0.103864279116167</v>
      </c>
      <c r="CQ51" s="17">
        <v>0</v>
      </c>
      <c r="CR51" s="17">
        <v>47.122681583690202</v>
      </c>
      <c r="CS51" s="17">
        <v>5758.6077589596698</v>
      </c>
      <c r="CT51" s="17">
        <v>4342.6074711462697</v>
      </c>
      <c r="CU51" s="17">
        <v>1416.0002878134001</v>
      </c>
      <c r="CV51" s="17">
        <v>9.0567182493096698E-2</v>
      </c>
      <c r="CW51" s="17">
        <v>1.4344423743778799E-2</v>
      </c>
      <c r="CX51" s="17">
        <v>0.557539082987483</v>
      </c>
      <c r="CY51" s="17">
        <v>7.0251478479031197</v>
      </c>
      <c r="CZ51" s="17">
        <v>1520.56506614417</v>
      </c>
      <c r="DA51" s="17">
        <v>9.5913398978157591</v>
      </c>
      <c r="DB51" s="17">
        <v>12.6260729395878</v>
      </c>
      <c r="DC51" s="17">
        <v>2172.2355353538601</v>
      </c>
      <c r="DD51" s="17">
        <v>0</v>
      </c>
      <c r="DE51" s="17">
        <v>0.271547336496965</v>
      </c>
      <c r="DF51" s="17">
        <v>46.229258276867398</v>
      </c>
      <c r="DG51" s="17">
        <v>8.2084448846707105E-3</v>
      </c>
      <c r="DH51" s="17">
        <v>303.07920252473298</v>
      </c>
      <c r="DI51" s="17">
        <v>22.677054171883398</v>
      </c>
      <c r="DJ51" s="17">
        <v>17.345951169978498</v>
      </c>
      <c r="DK51" s="17">
        <v>0</v>
      </c>
      <c r="DL51" s="17">
        <v>13.0502169177526</v>
      </c>
      <c r="DM51" s="17">
        <v>122.970498565475</v>
      </c>
      <c r="DN51" s="17">
        <v>57.568214947970098</v>
      </c>
      <c r="DO51" s="17">
        <v>114.772354079908</v>
      </c>
      <c r="DP51" s="17">
        <v>7554.0100481489399</v>
      </c>
      <c r="DQ51" s="17">
        <v>48.769562437815203</v>
      </c>
      <c r="DR51" s="17">
        <v>53.602693460879898</v>
      </c>
      <c r="DS51" s="17"/>
      <c r="DT51" s="26">
        <f t="shared" si="32"/>
        <v>1.0326331065752283</v>
      </c>
      <c r="DU51" s="40">
        <f t="shared" si="33"/>
        <v>-4.5382954937137396E-4</v>
      </c>
      <c r="DV51" s="40">
        <f t="shared" si="34"/>
        <v>-3.2466629392676599E-4</v>
      </c>
      <c r="DW51" s="40">
        <f t="shared" si="35"/>
        <v>-3.349456076554184E-4</v>
      </c>
      <c r="DX51" s="40">
        <f t="shared" si="36"/>
        <v>4.1181397718653636E-4</v>
      </c>
      <c r="DY51" s="40">
        <f t="shared" si="37"/>
        <v>7.0545560891578164E-4</v>
      </c>
      <c r="DZ51" s="40">
        <f t="shared" si="38"/>
        <v>-3.2452093595384716E-4</v>
      </c>
      <c r="EA51" s="40">
        <f t="shared" si="39"/>
        <v>-4.4349443441803996E-4</v>
      </c>
      <c r="EB51" s="40">
        <f t="shared" si="40"/>
        <v>-4.0202277425300029E-4</v>
      </c>
      <c r="EC51" s="40">
        <f t="shared" si="41"/>
        <v>-4.0203574384162487E-4</v>
      </c>
      <c r="ED51" s="40">
        <f t="shared" si="42"/>
        <v>-4.0220138451768265E-4</v>
      </c>
      <c r="EE51" s="40">
        <f t="shared" si="43"/>
        <v>-4.0119338990383463E-4</v>
      </c>
      <c r="EF51" s="40">
        <f t="shared" si="44"/>
        <v>-4.0177898603438916E-4</v>
      </c>
      <c r="EG51" s="40">
        <f t="shared" si="45"/>
        <v>-4.0276929540591743E-4</v>
      </c>
      <c r="EH51" s="40">
        <f t="shared" si="46"/>
        <v>-4.0358400619084945E-4</v>
      </c>
      <c r="EI51" s="40">
        <f t="shared" si="47"/>
        <v>-4.0307234118011664E-4</v>
      </c>
      <c r="EJ51" s="40">
        <f t="shared" si="48"/>
        <v>-4.0266385176568239E-4</v>
      </c>
      <c r="EK51" s="40">
        <f t="shared" si="49"/>
        <v>-4.0002085031818041E-4</v>
      </c>
      <c r="EL51" s="40">
        <f t="shared" si="50"/>
        <v>-4.0479945155513455E-4</v>
      </c>
      <c r="EM51" s="40">
        <f t="shared" si="51"/>
        <v>-4.0209177729401511E-4</v>
      </c>
      <c r="EN51" s="40">
        <f t="shared" si="52"/>
        <v>-3.988040996585131E-4</v>
      </c>
      <c r="EO51" s="40">
        <f t="shared" si="53"/>
        <v>0.13316539537859298</v>
      </c>
      <c r="EP51" s="40">
        <f t="shared" si="54"/>
        <v>-4.0129350000904843E-4</v>
      </c>
      <c r="EQ51" s="40">
        <f t="shared" si="55"/>
        <v>-4.0280177631980775E-4</v>
      </c>
      <c r="ER51" s="40">
        <f t="shared" si="56"/>
        <v>-3.9961814681688951E-4</v>
      </c>
      <c r="ES51" s="40">
        <f t="shared" si="57"/>
        <v>-4.0157631045107035E-4</v>
      </c>
      <c r="ET51" s="40">
        <f t="shared" si="58"/>
        <v>-4.0195896637382341E-4</v>
      </c>
      <c r="EU51" s="40">
        <f t="shared" si="59"/>
        <v>-3.9963554313117146E-4</v>
      </c>
      <c r="EV51" s="40">
        <f t="shared" si="60"/>
        <v>-4.0036374710655191E-4</v>
      </c>
      <c r="EW51" s="40">
        <f t="shared" si="61"/>
        <v>0</v>
      </c>
      <c r="EX51" s="40">
        <f t="shared" si="62"/>
        <v>0</v>
      </c>
      <c r="EY51" s="40">
        <f t="shared" si="63"/>
        <v>-4.0337327043396884E-4</v>
      </c>
    </row>
    <row r="52" spans="1:155" x14ac:dyDescent="0.3">
      <c r="A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H52" s="17"/>
      <c r="AL52" s="17"/>
      <c r="AO52" s="17"/>
      <c r="AP52" s="17"/>
      <c r="AQ52" s="17"/>
      <c r="AS52" s="17"/>
      <c r="AU52" s="17"/>
      <c r="AW52" s="17"/>
      <c r="AX52" s="17"/>
      <c r="AY52" s="17"/>
      <c r="AZ52" s="17"/>
      <c r="BC52" s="17"/>
      <c r="BE52" s="17"/>
      <c r="BF52" s="17"/>
      <c r="BJ52" s="17"/>
      <c r="BK52" s="17"/>
      <c r="BL52" s="17"/>
      <c r="BM52" s="17"/>
      <c r="BS52" s="17"/>
      <c r="BT52" s="17"/>
      <c r="BW52" s="17"/>
      <c r="BX52" s="17"/>
      <c r="BZ52" s="17"/>
      <c r="CA52" s="17"/>
      <c r="CB52" s="17"/>
      <c r="CC52" s="17"/>
      <c r="CD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E52" s="17"/>
      <c r="DG52" s="17"/>
      <c r="DH52" s="17"/>
      <c r="DK52" s="17"/>
      <c r="DL52" s="17"/>
      <c r="DM52" s="17"/>
      <c r="DN52" s="17"/>
      <c r="DO52" s="17"/>
      <c r="DR52" s="17"/>
      <c r="DS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</row>
    <row r="53" spans="1:155" s="17" customFormat="1" x14ac:dyDescent="0.3">
      <c r="B53" s="15"/>
      <c r="C53" s="15"/>
      <c r="D53" s="15"/>
      <c r="E53" s="15"/>
      <c r="F53" s="15"/>
      <c r="G53" s="15"/>
      <c r="H53" s="15"/>
      <c r="DU53" s="13"/>
    </row>
    <row r="54" spans="1:155" s="17" customFormat="1" x14ac:dyDescent="0.3">
      <c r="A54" s="17" t="s">
        <v>332</v>
      </c>
      <c r="B54" s="15"/>
      <c r="C54" s="15"/>
      <c r="D54" s="15"/>
      <c r="E54" s="15"/>
      <c r="F54" s="15"/>
      <c r="G54" s="15"/>
      <c r="H54" s="15"/>
      <c r="DU54" s="13"/>
    </row>
    <row r="55" spans="1:155" x14ac:dyDescent="0.3">
      <c r="A55" s="17" t="s">
        <v>334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H55" s="17"/>
      <c r="AL55" s="17"/>
      <c r="AO55" s="17"/>
      <c r="AP55" s="17"/>
      <c r="AQ55" s="17"/>
      <c r="AS55" s="17"/>
      <c r="AU55" s="17"/>
      <c r="AW55" s="17"/>
      <c r="AX55" s="17"/>
      <c r="AY55" s="17"/>
      <c r="AZ55" s="17"/>
      <c r="BC55" s="17"/>
      <c r="BE55" s="17"/>
      <c r="BF55" s="17"/>
      <c r="BJ55" s="17"/>
      <c r="BK55" s="17"/>
      <c r="BL55" s="17"/>
      <c r="BM55" s="17"/>
      <c r="BS55" s="17"/>
      <c r="BT55" s="17"/>
      <c r="BW55" s="17"/>
      <c r="BX55" s="17"/>
      <c r="BZ55" s="17"/>
      <c r="CA55" s="17"/>
      <c r="CB55" s="17"/>
      <c r="CC55" s="17"/>
      <c r="CD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E55" s="17"/>
      <c r="DG55" s="17"/>
      <c r="DH55" s="17"/>
      <c r="DK55" s="17"/>
      <c r="DL55" s="17"/>
      <c r="DM55" s="17"/>
      <c r="DN55" s="17"/>
      <c r="DO55" s="17"/>
      <c r="DR55" s="17"/>
      <c r="DS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</row>
    <row r="56" spans="1:155" s="17" customFormat="1" x14ac:dyDescent="0.3">
      <c r="A56" s="17" t="s">
        <v>335</v>
      </c>
      <c r="B56" s="15"/>
      <c r="C56" s="15"/>
      <c r="D56" s="15"/>
      <c r="E56" s="15"/>
      <c r="F56" s="15"/>
      <c r="G56" s="15"/>
      <c r="H56" s="15"/>
    </row>
    <row r="57" spans="1:155" s="17" customFormat="1" x14ac:dyDescent="0.3">
      <c r="A57" s="17" t="s">
        <v>336</v>
      </c>
      <c r="B57" s="15"/>
      <c r="C57" s="15"/>
      <c r="D57" s="15"/>
      <c r="E57" s="15"/>
      <c r="F57" s="15"/>
      <c r="G57" s="15"/>
      <c r="H57" s="15"/>
    </row>
    <row r="58" spans="1:155" s="17" customFormat="1" x14ac:dyDescent="0.3">
      <c r="A58" s="17" t="s">
        <v>408</v>
      </c>
      <c r="B58" s="15"/>
      <c r="C58" s="15"/>
      <c r="D58" s="15"/>
      <c r="E58" s="15"/>
      <c r="F58" s="15"/>
      <c r="G58" s="15"/>
      <c r="H58" s="15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</row>
    <row r="59" spans="1:155" s="17" customFormat="1" x14ac:dyDescent="0.3">
      <c r="A59" s="17" t="s">
        <v>366</v>
      </c>
      <c r="B59" s="15"/>
      <c r="C59" s="15"/>
      <c r="D59" s="15"/>
      <c r="E59" s="15"/>
      <c r="F59" s="15"/>
      <c r="G59" s="15"/>
      <c r="H59" s="15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</row>
    <row r="60" spans="1:155" s="17" customFormat="1" x14ac:dyDescent="0.3">
      <c r="B60" s="15"/>
      <c r="C60" s="15"/>
      <c r="D60" s="15"/>
      <c r="E60" s="15"/>
      <c r="F60" s="15"/>
      <c r="G60" s="15"/>
      <c r="H60" s="15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</row>
    <row r="61" spans="1:155" x14ac:dyDescent="0.3">
      <c r="A61" s="2" t="s">
        <v>342</v>
      </c>
      <c r="B61" s="1">
        <f t="shared" ref="B61:H61" si="64">SUM(B3:B57)</f>
        <v>7825124.8712689998</v>
      </c>
      <c r="C61" s="1">
        <f t="shared" si="64"/>
        <v>68536.818193300016</v>
      </c>
      <c r="D61" s="1">
        <f t="shared" si="64"/>
        <v>125890.3028161</v>
      </c>
      <c r="E61" s="1">
        <f t="shared" si="64"/>
        <v>1267229.9636992002</v>
      </c>
      <c r="F61" s="1">
        <f t="shared" si="64"/>
        <v>1131103.4873480001</v>
      </c>
      <c r="G61" s="1">
        <f t="shared" si="64"/>
        <v>80355.524458499975</v>
      </c>
      <c r="H61" s="1">
        <f t="shared" si="64"/>
        <v>1586258.9919627996</v>
      </c>
      <c r="I61" s="1">
        <f t="shared" ref="I61:AE61" si="65">SUM(I3:I57)</f>
        <v>64731.209666460003</v>
      </c>
      <c r="J61" s="1">
        <f t="shared" si="65"/>
        <v>25803.373514299998</v>
      </c>
      <c r="K61" s="1">
        <f t="shared" si="65"/>
        <v>20897.475621868005</v>
      </c>
      <c r="L61" s="1">
        <f t="shared" si="65"/>
        <v>16036.240441981994</v>
      </c>
      <c r="M61" s="1">
        <f t="shared" si="65"/>
        <v>126321.01360674002</v>
      </c>
      <c r="N61" s="1">
        <f t="shared" si="65"/>
        <v>14915.412193690003</v>
      </c>
      <c r="O61" s="1">
        <f t="shared" si="65"/>
        <v>9494.661345460001</v>
      </c>
      <c r="P61" s="1">
        <f t="shared" si="65"/>
        <v>725.53780548500004</v>
      </c>
      <c r="Q61" s="1">
        <f t="shared" si="65"/>
        <v>290.55463000000003</v>
      </c>
      <c r="R61" s="1">
        <f t="shared" si="65"/>
        <v>354.46203696349988</v>
      </c>
      <c r="S61" s="1">
        <f t="shared" si="65"/>
        <v>324.87845134999992</v>
      </c>
      <c r="T61" s="1">
        <f t="shared" si="65"/>
        <v>1394.5999124099997</v>
      </c>
      <c r="U61" s="1">
        <f t="shared" si="65"/>
        <v>94365.283278700052</v>
      </c>
      <c r="V61" s="1">
        <f t="shared" si="65"/>
        <v>16852.898925730002</v>
      </c>
      <c r="W61" s="1">
        <f t="shared" si="65"/>
        <v>7151.0294135099984</v>
      </c>
      <c r="X61" s="1">
        <f t="shared" si="65"/>
        <v>2419.1592709999995</v>
      </c>
      <c r="Y61" s="1">
        <f t="shared" si="65"/>
        <v>19.636792000000003</v>
      </c>
      <c r="Z61" s="1">
        <f t="shared" si="65"/>
        <v>1324.4347766281994</v>
      </c>
      <c r="AA61" s="1">
        <f t="shared" si="65"/>
        <v>4765.6796196200003</v>
      </c>
      <c r="AB61" s="1">
        <f t="shared" si="65"/>
        <v>3663.437785420002</v>
      </c>
      <c r="AC61" s="1">
        <f t="shared" si="65"/>
        <v>55.041894675000002</v>
      </c>
      <c r="AD61" s="1">
        <f t="shared" si="65"/>
        <v>121.419873333</v>
      </c>
      <c r="AE61" s="1">
        <f t="shared" si="65"/>
        <v>54.93493560000001</v>
      </c>
      <c r="AF61" s="1">
        <f t="shared" ref="AF61" si="66">SUM(AF3:AF57)</f>
        <v>9.7977349999999994</v>
      </c>
      <c r="AG61" s="1"/>
      <c r="AH61" s="17"/>
      <c r="AI61" s="1">
        <f t="shared" ref="AI61" si="67">SUM(AI3:AI57)</f>
        <v>143210.80669324653</v>
      </c>
      <c r="AJ61" s="1">
        <f t="shared" ref="AJ61:CZ61" si="68">SUM(AJ3:AJ57)</f>
        <v>23164.067339144211</v>
      </c>
      <c r="AK61" s="1">
        <f t="shared" si="68"/>
        <v>7152.9938291476728</v>
      </c>
      <c r="AL61" s="1">
        <f t="shared" si="68"/>
        <v>25805.756624875503</v>
      </c>
      <c r="AM61" s="1">
        <f t="shared" si="68"/>
        <v>2419.5295402454376</v>
      </c>
      <c r="AN61" s="1">
        <f t="shared" si="68"/>
        <v>121.4195398434578</v>
      </c>
      <c r="AO61" s="1">
        <f t="shared" si="68"/>
        <v>64739.76755949793</v>
      </c>
      <c r="AP61" s="1">
        <f t="shared" si="68"/>
        <v>64739.76755949793</v>
      </c>
      <c r="AQ61" s="1">
        <f t="shared" si="68"/>
        <v>8815.7881286183547</v>
      </c>
      <c r="AR61" s="1">
        <f t="shared" si="68"/>
        <v>45459.029827276914</v>
      </c>
      <c r="AS61" s="1">
        <f t="shared" si="68"/>
        <v>20899.520075245673</v>
      </c>
      <c r="AT61" s="1">
        <f t="shared" si="68"/>
        <v>55.047062152710495</v>
      </c>
      <c r="AU61" s="1">
        <f t="shared" si="68"/>
        <v>16037.255992757182</v>
      </c>
      <c r="AV61" s="1">
        <f t="shared" si="68"/>
        <v>19.638650164287554</v>
      </c>
      <c r="AW61" s="1">
        <f t="shared" si="68"/>
        <v>164612.2447069842</v>
      </c>
      <c r="AX61" s="1">
        <f t="shared" si="68"/>
        <v>7826184.8379041646</v>
      </c>
      <c r="AY61" s="1">
        <f t="shared" si="68"/>
        <v>38073.106882617336</v>
      </c>
      <c r="AZ61" s="1">
        <f t="shared" si="68"/>
        <v>2504.4880476909848</v>
      </c>
      <c r="BA61" s="1">
        <f t="shared" si="68"/>
        <v>23422.060807228092</v>
      </c>
      <c r="BB61" s="1">
        <f t="shared" si="68"/>
        <v>54.932451698871134</v>
      </c>
      <c r="BC61" s="1">
        <f t="shared" si="68"/>
        <v>4060.9791885836685</v>
      </c>
      <c r="BD61" s="1">
        <f t="shared" si="68"/>
        <v>15260.535040499615</v>
      </c>
      <c r="BE61" s="1">
        <f t="shared" si="68"/>
        <v>126337.26669591377</v>
      </c>
      <c r="BF61" s="1">
        <f t="shared" si="68"/>
        <v>126337.26669591377</v>
      </c>
      <c r="BG61" s="1"/>
      <c r="BH61" s="1"/>
      <c r="BI61" s="1">
        <f t="shared" si="68"/>
        <v>1324.7071805574965</v>
      </c>
      <c r="BJ61" s="1">
        <f t="shared" si="68"/>
        <v>1297747696.9933612</v>
      </c>
      <c r="BK61" s="1">
        <f t="shared" si="68"/>
        <v>0</v>
      </c>
      <c r="BL61" s="1">
        <f t="shared" si="68"/>
        <v>156134.6565123421</v>
      </c>
      <c r="BM61" s="1">
        <f t="shared" si="68"/>
        <v>11118.23066918348</v>
      </c>
      <c r="BN61" s="1"/>
      <c r="BO61" s="1">
        <f t="shared" si="68"/>
        <v>162057.3442524343</v>
      </c>
      <c r="BP61" s="1">
        <f t="shared" si="68"/>
        <v>8460.1468064199289</v>
      </c>
      <c r="BQ61" s="1">
        <f t="shared" si="68"/>
        <v>2.5473817481109093</v>
      </c>
      <c r="BR61" s="1">
        <f t="shared" si="68"/>
        <v>7.2502394602423772</v>
      </c>
      <c r="BS61" s="1">
        <f t="shared" si="68"/>
        <v>94386.494197024193</v>
      </c>
      <c r="BT61" s="1">
        <f t="shared" si="68"/>
        <v>4766.1265635156942</v>
      </c>
      <c r="BU61" s="1"/>
      <c r="BV61" s="1">
        <f t="shared" si="68"/>
        <v>19090.446848009717</v>
      </c>
      <c r="BW61" s="1">
        <f t="shared" si="68"/>
        <v>68547.646404555664</v>
      </c>
      <c r="BX61" s="1">
        <f t="shared" si="68"/>
        <v>0</v>
      </c>
      <c r="BY61" s="1">
        <f t="shared" si="68"/>
        <v>1641283.3275456901</v>
      </c>
      <c r="BZ61" s="1">
        <f t="shared" si="68"/>
        <v>113307.30854628394</v>
      </c>
      <c r="CA61" s="1">
        <f t="shared" si="68"/>
        <v>12589.702615683806</v>
      </c>
      <c r="CB61" s="1">
        <f t="shared" si="68"/>
        <v>125897.01116196765</v>
      </c>
      <c r="CC61" s="1">
        <f t="shared" si="68"/>
        <v>99.231210079686974</v>
      </c>
      <c r="CD61" s="1">
        <f t="shared" si="68"/>
        <v>70395.851122476553</v>
      </c>
      <c r="CE61" s="1"/>
      <c r="CF61" s="1">
        <f t="shared" si="68"/>
        <v>725.60520033629109</v>
      </c>
      <c r="CG61" s="1">
        <f t="shared" si="68"/>
        <v>290.58213689585199</v>
      </c>
      <c r="CH61" s="1">
        <f t="shared" si="68"/>
        <v>354.49534847082259</v>
      </c>
      <c r="CI61" s="1">
        <f t="shared" si="68"/>
        <v>324.90908526483628</v>
      </c>
      <c r="CJ61" s="1">
        <f t="shared" si="68"/>
        <v>1394.7296333662741</v>
      </c>
      <c r="CK61" s="1">
        <f t="shared" si="68"/>
        <v>42.91895673663474</v>
      </c>
      <c r="CL61" s="1">
        <f t="shared" si="68"/>
        <v>194594.20119471845</v>
      </c>
      <c r="CM61" s="1">
        <f t="shared" si="68"/>
        <v>130.81648272515079</v>
      </c>
      <c r="CN61" s="1">
        <f t="shared" si="68"/>
        <v>7941.6767983709515</v>
      </c>
      <c r="CO61" s="1">
        <f t="shared" si="68"/>
        <v>52164.891594999193</v>
      </c>
      <c r="CP61" s="1">
        <f t="shared" si="68"/>
        <v>20.732511902566152</v>
      </c>
      <c r="CQ61" s="1">
        <f t="shared" si="68"/>
        <v>0</v>
      </c>
      <c r="CR61" s="1">
        <f t="shared" si="68"/>
        <v>5187.3538515108303</v>
      </c>
      <c r="CS61" s="1">
        <f t="shared" si="68"/>
        <v>1267446.1293842138</v>
      </c>
      <c r="CT61" s="1">
        <f t="shared" si="68"/>
        <v>1131261.4490723524</v>
      </c>
      <c r="CU61" s="1">
        <f t="shared" si="68"/>
        <v>136184.6803118622</v>
      </c>
      <c r="CV61" s="1">
        <f t="shared" si="68"/>
        <v>96.672732925732603</v>
      </c>
      <c r="CW61" s="1">
        <f t="shared" si="68"/>
        <v>3.4136761334827996</v>
      </c>
      <c r="CX61" s="1">
        <f t="shared" si="68"/>
        <v>9416.6855672528291</v>
      </c>
      <c r="CY61" s="1">
        <f t="shared" si="68"/>
        <v>1291.255676529591</v>
      </c>
      <c r="CZ61" s="1">
        <f t="shared" si="68"/>
        <v>430146.21179536718</v>
      </c>
      <c r="DA61" s="1">
        <f t="shared" ref="DA61:DR61" si="69">SUM(DA3:DA57)</f>
        <v>3310.0134530930222</v>
      </c>
      <c r="DB61" s="1">
        <f t="shared" si="69"/>
        <v>1651.2040234407073</v>
      </c>
      <c r="DC61" s="1">
        <f t="shared" si="69"/>
        <v>614494.59979963861</v>
      </c>
      <c r="DD61" s="1">
        <f t="shared" si="69"/>
        <v>791.30159958727245</v>
      </c>
      <c r="DE61" s="1">
        <f t="shared" si="69"/>
        <v>150.21375982795121</v>
      </c>
      <c r="DF61" s="1">
        <f t="shared" si="69"/>
        <v>5209.7076450104369</v>
      </c>
      <c r="DG61" s="1">
        <f t="shared" si="69"/>
        <v>3.0807468873702635</v>
      </c>
      <c r="DH61" s="1">
        <f t="shared" si="69"/>
        <v>80365.388802611895</v>
      </c>
      <c r="DI61" s="1">
        <f t="shared" si="69"/>
        <v>13835.329484983005</v>
      </c>
      <c r="DJ61" s="1">
        <f t="shared" si="69"/>
        <v>3663.9893632159528</v>
      </c>
      <c r="DK61" s="1">
        <f t="shared" si="69"/>
        <v>0</v>
      </c>
      <c r="DL61" s="1">
        <f t="shared" si="69"/>
        <v>2690.7493689212365</v>
      </c>
      <c r="DM61" s="1">
        <f t="shared" si="69"/>
        <v>26023.753954089203</v>
      </c>
      <c r="DN61" s="1">
        <f t="shared" si="69"/>
        <v>14917.034863384968</v>
      </c>
      <c r="DO61" s="1">
        <f t="shared" si="69"/>
        <v>23669.040384827738</v>
      </c>
      <c r="DP61" s="1">
        <f t="shared" si="69"/>
        <v>1586511.0861485328</v>
      </c>
      <c r="DQ61" s="1">
        <f t="shared" si="69"/>
        <v>9496.2237813612574</v>
      </c>
      <c r="DR61" s="1">
        <f t="shared" si="69"/>
        <v>11391.580074235713</v>
      </c>
      <c r="DS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</row>
    <row r="62" spans="1:155" x14ac:dyDescent="0.3">
      <c r="A62" s="17" t="s">
        <v>220</v>
      </c>
      <c r="B62" s="1">
        <f>SUM(B2:B51)</f>
        <v>7825124.8712689998</v>
      </c>
      <c r="C62" s="1">
        <f t="shared" ref="C62:H62" si="70">SUM(C2:C51)</f>
        <v>68536.818193300016</v>
      </c>
      <c r="D62" s="1">
        <f t="shared" si="70"/>
        <v>125890.3028161</v>
      </c>
      <c r="E62" s="1">
        <f t="shared" si="70"/>
        <v>1267229.9636992002</v>
      </c>
      <c r="F62" s="1">
        <f t="shared" si="70"/>
        <v>1131103.4873480001</v>
      </c>
      <c r="G62" s="1">
        <f t="shared" si="70"/>
        <v>80355.524458499975</v>
      </c>
      <c r="H62" s="1">
        <f t="shared" si="70"/>
        <v>1586258.9919627996</v>
      </c>
      <c r="I62" s="1">
        <f t="shared" ref="I62:AE62" si="71">SUM(I2:I51)</f>
        <v>64731.209666460003</v>
      </c>
      <c r="J62" s="1">
        <f t="shared" si="71"/>
        <v>25803.373514299998</v>
      </c>
      <c r="K62" s="1">
        <f t="shared" si="71"/>
        <v>20897.475621868005</v>
      </c>
      <c r="L62" s="1">
        <f t="shared" si="71"/>
        <v>16036.240441981994</v>
      </c>
      <c r="M62" s="1">
        <f t="shared" si="71"/>
        <v>126321.01360674002</v>
      </c>
      <c r="N62" s="1">
        <f t="shared" si="71"/>
        <v>14915.412193690003</v>
      </c>
      <c r="O62" s="1">
        <f t="shared" si="71"/>
        <v>9494.661345460001</v>
      </c>
      <c r="P62" s="1">
        <f t="shared" si="71"/>
        <v>725.53780548500004</v>
      </c>
      <c r="Q62" s="1">
        <f t="shared" si="71"/>
        <v>290.55463000000003</v>
      </c>
      <c r="R62" s="1">
        <f t="shared" si="71"/>
        <v>354.46203696349988</v>
      </c>
      <c r="S62" s="1">
        <f t="shared" si="71"/>
        <v>324.87845134999992</v>
      </c>
      <c r="T62" s="1">
        <f t="shared" si="71"/>
        <v>1394.5999124099997</v>
      </c>
      <c r="U62" s="1">
        <f t="shared" si="71"/>
        <v>94365.283278700052</v>
      </c>
      <c r="V62" s="1">
        <f t="shared" si="71"/>
        <v>16852.898925730002</v>
      </c>
      <c r="W62" s="1">
        <f t="shared" si="71"/>
        <v>7151.0294135099984</v>
      </c>
      <c r="X62" s="1">
        <f t="shared" si="71"/>
        <v>2419.1592709999995</v>
      </c>
      <c r="Y62" s="1">
        <f t="shared" si="71"/>
        <v>19.636792000000003</v>
      </c>
      <c r="Z62" s="1">
        <f t="shared" si="71"/>
        <v>1324.4347766281994</v>
      </c>
      <c r="AA62" s="1">
        <f t="shared" si="71"/>
        <v>4765.6796196200003</v>
      </c>
      <c r="AB62" s="1">
        <f t="shared" si="71"/>
        <v>3663.437785420002</v>
      </c>
      <c r="AC62" s="1">
        <f t="shared" si="71"/>
        <v>55.041894675000002</v>
      </c>
      <c r="AD62" s="1">
        <f t="shared" si="71"/>
        <v>121.419873333</v>
      </c>
      <c r="AE62" s="1">
        <f t="shared" si="71"/>
        <v>54.93493560000001</v>
      </c>
      <c r="AF62" s="1">
        <f t="shared" ref="AF62" si="72">SUM(AF2:AF51)</f>
        <v>9.7977349999999994</v>
      </c>
      <c r="AG62" s="1"/>
      <c r="AH62" s="17"/>
      <c r="AI62" s="1">
        <f t="shared" ref="AI62:CY62" si="73">SUM(AI2:AI51)</f>
        <v>143210.80669324653</v>
      </c>
      <c r="AJ62" s="1">
        <f t="shared" si="73"/>
        <v>23164.067339144211</v>
      </c>
      <c r="AK62" s="1">
        <f t="shared" si="73"/>
        <v>7152.9938291476728</v>
      </c>
      <c r="AL62" s="1">
        <f t="shared" si="73"/>
        <v>25805.756624875503</v>
      </c>
      <c r="AM62" s="1">
        <f t="shared" si="73"/>
        <v>2419.5295402454376</v>
      </c>
      <c r="AN62" s="1">
        <f t="shared" si="73"/>
        <v>121.4195398434578</v>
      </c>
      <c r="AO62" s="1">
        <f t="shared" si="73"/>
        <v>64739.76755949793</v>
      </c>
      <c r="AP62" s="1">
        <f t="shared" si="73"/>
        <v>64739.76755949793</v>
      </c>
      <c r="AQ62" s="1">
        <f t="shared" si="73"/>
        <v>8815.7881286183547</v>
      </c>
      <c r="AR62" s="1">
        <f t="shared" si="73"/>
        <v>45459.029827276914</v>
      </c>
      <c r="AS62" s="1">
        <f t="shared" si="73"/>
        <v>20899.520075245673</v>
      </c>
      <c r="AT62" s="1">
        <f t="shared" si="73"/>
        <v>55.047062152710495</v>
      </c>
      <c r="AU62" s="1">
        <f t="shared" si="73"/>
        <v>16037.255992757182</v>
      </c>
      <c r="AV62" s="1">
        <f t="shared" si="73"/>
        <v>19.638650164287554</v>
      </c>
      <c r="AW62" s="1">
        <f t="shared" si="73"/>
        <v>164612.2447069842</v>
      </c>
      <c r="AX62" s="1">
        <f t="shared" si="73"/>
        <v>7826184.8379041646</v>
      </c>
      <c r="AY62" s="1">
        <f t="shared" si="73"/>
        <v>38073.106882617336</v>
      </c>
      <c r="AZ62" s="1">
        <f t="shared" si="73"/>
        <v>2504.4880476909848</v>
      </c>
      <c r="BA62" s="1">
        <f t="shared" si="73"/>
        <v>23422.060807228092</v>
      </c>
      <c r="BB62" s="1">
        <f t="shared" si="73"/>
        <v>54.932451698871134</v>
      </c>
      <c r="BC62" s="1">
        <f t="shared" si="73"/>
        <v>4060.9791885836685</v>
      </c>
      <c r="BD62" s="1">
        <f t="shared" si="73"/>
        <v>15260.535040499615</v>
      </c>
      <c r="BE62" s="1">
        <f t="shared" si="73"/>
        <v>126337.26669591377</v>
      </c>
      <c r="BF62" s="1">
        <f t="shared" si="73"/>
        <v>126337.26669591377</v>
      </c>
      <c r="BG62" s="1"/>
      <c r="BH62" s="1"/>
      <c r="BI62" s="1">
        <f t="shared" si="73"/>
        <v>1324.7071805574965</v>
      </c>
      <c r="BJ62" s="1">
        <f t="shared" si="73"/>
        <v>1297747696.9933612</v>
      </c>
      <c r="BK62" s="1">
        <f t="shared" si="73"/>
        <v>0</v>
      </c>
      <c r="BL62" s="1">
        <f t="shared" si="73"/>
        <v>156134.6565123421</v>
      </c>
      <c r="BM62" s="1">
        <f t="shared" si="73"/>
        <v>11118.23066918348</v>
      </c>
      <c r="BN62" s="1"/>
      <c r="BO62" s="1">
        <f t="shared" si="73"/>
        <v>162057.3442524343</v>
      </c>
      <c r="BP62" s="1">
        <f t="shared" si="73"/>
        <v>8460.1468064199289</v>
      </c>
      <c r="BQ62" s="1">
        <f t="shared" si="73"/>
        <v>2.5473817481109093</v>
      </c>
      <c r="BR62" s="1">
        <f t="shared" si="73"/>
        <v>7.2502394602423772</v>
      </c>
      <c r="BS62" s="1">
        <f t="shared" si="73"/>
        <v>94386.494197024193</v>
      </c>
      <c r="BT62" s="1">
        <f t="shared" si="73"/>
        <v>4766.1265635156942</v>
      </c>
      <c r="BU62" s="1"/>
      <c r="BV62" s="1">
        <f t="shared" si="73"/>
        <v>19090.446848009717</v>
      </c>
      <c r="BW62" s="1">
        <f t="shared" si="73"/>
        <v>68547.646404555664</v>
      </c>
      <c r="BX62" s="1">
        <f t="shared" si="73"/>
        <v>0</v>
      </c>
      <c r="BY62" s="1">
        <f t="shared" si="73"/>
        <v>1641283.3275456901</v>
      </c>
      <c r="BZ62" s="1">
        <f t="shared" si="73"/>
        <v>113307.30854628394</v>
      </c>
      <c r="CA62" s="1">
        <f t="shared" si="73"/>
        <v>12589.702615683806</v>
      </c>
      <c r="CB62" s="1">
        <f t="shared" si="73"/>
        <v>125897.01116196765</v>
      </c>
      <c r="CC62" s="1">
        <f t="shared" si="73"/>
        <v>99.231210079686974</v>
      </c>
      <c r="CD62" s="1">
        <f t="shared" si="73"/>
        <v>70395.851122476553</v>
      </c>
      <c r="CE62" s="1"/>
      <c r="CF62" s="1">
        <f t="shared" si="73"/>
        <v>725.60520033629109</v>
      </c>
      <c r="CG62" s="1">
        <f t="shared" si="73"/>
        <v>290.58213689585199</v>
      </c>
      <c r="CH62" s="1">
        <f t="shared" si="73"/>
        <v>354.49534847082259</v>
      </c>
      <c r="CI62" s="1">
        <f t="shared" si="73"/>
        <v>324.90908526483628</v>
      </c>
      <c r="CJ62" s="1">
        <f t="shared" si="73"/>
        <v>1394.7296333662741</v>
      </c>
      <c r="CK62" s="1">
        <f t="shared" si="73"/>
        <v>42.91895673663474</v>
      </c>
      <c r="CL62" s="1">
        <f t="shared" si="73"/>
        <v>194594.20119471845</v>
      </c>
      <c r="CM62" s="1">
        <f t="shared" si="73"/>
        <v>130.81648272515079</v>
      </c>
      <c r="CN62" s="1">
        <f t="shared" si="73"/>
        <v>7941.6767983709515</v>
      </c>
      <c r="CO62" s="1">
        <f t="shared" si="73"/>
        <v>52164.891594999193</v>
      </c>
      <c r="CP62" s="1">
        <f t="shared" si="73"/>
        <v>20.732511902566152</v>
      </c>
      <c r="CQ62" s="1">
        <f t="shared" si="73"/>
        <v>0</v>
      </c>
      <c r="CR62" s="1">
        <f t="shared" si="73"/>
        <v>5187.3538515108303</v>
      </c>
      <c r="CS62" s="1">
        <f t="shared" si="73"/>
        <v>1267446.1293842138</v>
      </c>
      <c r="CT62" s="1">
        <f t="shared" si="73"/>
        <v>1131261.4490723524</v>
      </c>
      <c r="CU62" s="1">
        <f t="shared" si="73"/>
        <v>136184.6803118622</v>
      </c>
      <c r="CV62" s="1">
        <f t="shared" si="73"/>
        <v>96.672732925732603</v>
      </c>
      <c r="CW62" s="1">
        <f t="shared" si="73"/>
        <v>3.4136761334827996</v>
      </c>
      <c r="CX62" s="1">
        <f t="shared" si="73"/>
        <v>9416.6855672528291</v>
      </c>
      <c r="CY62" s="1">
        <f t="shared" si="73"/>
        <v>1291.255676529591</v>
      </c>
      <c r="CZ62" s="1">
        <f t="shared" ref="CZ62:DR62" si="74">SUM(CZ2:CZ51)</f>
        <v>430146.21179536718</v>
      </c>
      <c r="DA62" s="1">
        <f t="shared" si="74"/>
        <v>3310.0134530930222</v>
      </c>
      <c r="DB62" s="1">
        <f t="shared" si="74"/>
        <v>1651.2040234407073</v>
      </c>
      <c r="DC62" s="1">
        <f t="shared" si="74"/>
        <v>614494.59979963861</v>
      </c>
      <c r="DD62" s="1">
        <f t="shared" si="74"/>
        <v>791.30159958727245</v>
      </c>
      <c r="DE62" s="1">
        <f t="shared" si="74"/>
        <v>150.21375982795121</v>
      </c>
      <c r="DF62" s="1">
        <f t="shared" si="74"/>
        <v>5209.7076450104369</v>
      </c>
      <c r="DG62" s="1">
        <f t="shared" si="74"/>
        <v>3.0807468873702635</v>
      </c>
      <c r="DH62" s="1">
        <f t="shared" si="74"/>
        <v>80365.388802611895</v>
      </c>
      <c r="DI62" s="1">
        <f t="shared" si="74"/>
        <v>13835.329484983005</v>
      </c>
      <c r="DJ62" s="1">
        <f t="shared" si="74"/>
        <v>3663.9893632159528</v>
      </c>
      <c r="DK62" s="1">
        <f t="shared" si="74"/>
        <v>0</v>
      </c>
      <c r="DL62" s="1">
        <f t="shared" si="74"/>
        <v>2690.7493689212365</v>
      </c>
      <c r="DM62" s="1">
        <f t="shared" si="74"/>
        <v>26023.753954089203</v>
      </c>
      <c r="DN62" s="1">
        <f t="shared" si="74"/>
        <v>14917.034863384968</v>
      </c>
      <c r="DO62" s="1">
        <f t="shared" si="74"/>
        <v>23669.040384827738</v>
      </c>
      <c r="DP62" s="1">
        <f t="shared" si="74"/>
        <v>1586511.0861485328</v>
      </c>
      <c r="DQ62" s="1">
        <f t="shared" si="74"/>
        <v>9496.2237813612574</v>
      </c>
      <c r="DR62" s="1">
        <f t="shared" si="74"/>
        <v>11391.580074235713</v>
      </c>
      <c r="DS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</row>
    <row r="63" spans="1:155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6690132.4132549996</v>
      </c>
      <c r="C63" s="15">
        <f t="shared" ref="C63:H63" si="75">+C3+C5+C8+C9+C11+C12+C14+C15+C16+C17+C18+C19+C20+C21+C22+C23+C24+C25+C26+C28+C30+C31+C33+C34+C35+C36+C37+C39+C40+C41+C42+C43+C44+C46+C47+C49+C50</f>
        <v>56803.1257033</v>
      </c>
      <c r="D63" s="15">
        <f t="shared" si="75"/>
        <v>115677.3746941</v>
      </c>
      <c r="E63" s="15">
        <f t="shared" si="75"/>
        <v>1066041.1230982</v>
      </c>
      <c r="F63" s="15">
        <f t="shared" si="75"/>
        <v>980169.12699900009</v>
      </c>
      <c r="G63" s="15">
        <f t="shared" si="75"/>
        <v>69558.363228499977</v>
      </c>
      <c r="H63" s="15">
        <f t="shared" si="75"/>
        <v>1323305.2106047997</v>
      </c>
      <c r="I63" s="15">
        <f t="shared" ref="I63:AE63" si="76">+I3+I5+I8+I9+I11+I12+I14+I15+I16+I17+I18+I19+I20+I21+I22+I23+I24+I25+I26+I28+I30+I31+I33+I34+I35+I36+I37+I39+I40+I41+I42+I43+I44+I46+I47+I49+I50</f>
        <v>55531.869099460004</v>
      </c>
      <c r="J63" s="15">
        <f t="shared" si="76"/>
        <v>22992.018598300001</v>
      </c>
      <c r="K63" s="15">
        <f t="shared" si="76"/>
        <v>18430.482776868008</v>
      </c>
      <c r="L63" s="15">
        <f t="shared" si="76"/>
        <v>14547.312593981995</v>
      </c>
      <c r="M63" s="15">
        <f t="shared" si="76"/>
        <v>108796.94708774</v>
      </c>
      <c r="N63" s="15">
        <f t="shared" si="76"/>
        <v>13031.765525690003</v>
      </c>
      <c r="O63" s="15">
        <f t="shared" si="76"/>
        <v>7898.3220244599988</v>
      </c>
      <c r="P63" s="15">
        <f t="shared" si="76"/>
        <v>641.41941848499982</v>
      </c>
      <c r="Q63" s="15">
        <f t="shared" si="76"/>
        <v>256.10489100000007</v>
      </c>
      <c r="R63" s="15">
        <f t="shared" si="76"/>
        <v>312.55568596349997</v>
      </c>
      <c r="S63" s="15">
        <f t="shared" si="76"/>
        <v>286.50424034999998</v>
      </c>
      <c r="T63" s="15">
        <f t="shared" si="76"/>
        <v>1231.9448644099998</v>
      </c>
      <c r="U63" s="15">
        <f t="shared" si="76"/>
        <v>75177.547199700028</v>
      </c>
      <c r="V63" s="15">
        <f t="shared" si="76"/>
        <v>14181.84906273</v>
      </c>
      <c r="W63" s="15">
        <f t="shared" si="76"/>
        <v>5383.5262715099989</v>
      </c>
      <c r="X63" s="15">
        <f t="shared" si="76"/>
        <v>2033.1720159999995</v>
      </c>
      <c r="Y63" s="15">
        <f t="shared" si="76"/>
        <v>17.308188000000005</v>
      </c>
      <c r="Z63" s="15">
        <f t="shared" si="76"/>
        <v>1061.2889916281999</v>
      </c>
      <c r="AA63" s="15">
        <f t="shared" si="76"/>
        <v>4206.0878046199996</v>
      </c>
      <c r="AB63" s="15">
        <f t="shared" si="76"/>
        <v>3095.5205554200006</v>
      </c>
      <c r="AC63" s="15">
        <f t="shared" si="76"/>
        <v>48.588096674999996</v>
      </c>
      <c r="AD63" s="15">
        <f t="shared" si="76"/>
        <v>121.419873333</v>
      </c>
      <c r="AE63" s="15">
        <f t="shared" si="76"/>
        <v>54.93493560000001</v>
      </c>
      <c r="AF63" s="15">
        <f t="shared" ref="AF63" si="77">+AF3+AF5+AF8+AF9+AF11+AF12+AF14+AF15+AF16+AF17+AF18+AF19+AF20+AF21+AF22+AF23+AF24+AF25+AF26+AF28+AF30+AF31+AF33+AF34+AF35+AF36+AF37+AF39+AF40+AF41+AF42+AF43+AF44+AF46+AF47+AF49+AF50</f>
        <v>9.3166369999999983</v>
      </c>
      <c r="AG63" s="15"/>
      <c r="AH63" s="17"/>
      <c r="AI63" s="1">
        <f t="shared" ref="AI63" si="78">SUM(AI5:AI59)</f>
        <v>132931.72422028761</v>
      </c>
      <c r="AJ63" s="1">
        <f t="shared" ref="AJ63:CZ63" si="79">SUM(AJ5:AJ59)</f>
        <v>21622.089565158443</v>
      </c>
      <c r="AK63" s="1">
        <f t="shared" si="79"/>
        <v>6887.8828947893553</v>
      </c>
      <c r="AL63" s="1">
        <f t="shared" si="79"/>
        <v>24017.814214132984</v>
      </c>
      <c r="AM63" s="1">
        <f t="shared" si="79"/>
        <v>2251.2083681060494</v>
      </c>
      <c r="AN63" s="1">
        <f t="shared" si="79"/>
        <v>121.4195398434578</v>
      </c>
      <c r="AO63" s="1">
        <f t="shared" si="79"/>
        <v>60977.539291048022</v>
      </c>
      <c r="AP63" s="1">
        <f t="shared" si="79"/>
        <v>60977.539291048022</v>
      </c>
      <c r="AQ63" s="1">
        <f t="shared" si="79"/>
        <v>8263.9660255729159</v>
      </c>
      <c r="AR63" s="1">
        <f t="shared" si="79"/>
        <v>42190.148937694961</v>
      </c>
      <c r="AS63" s="1">
        <f t="shared" si="79"/>
        <v>19332.53909641374</v>
      </c>
      <c r="AT63" s="1">
        <f t="shared" si="79"/>
        <v>50.856595551127292</v>
      </c>
      <c r="AU63" s="1">
        <f t="shared" si="79"/>
        <v>14653.535090777161</v>
      </c>
      <c r="AV63" s="1">
        <f t="shared" si="79"/>
        <v>18.126938682062256</v>
      </c>
      <c r="AW63" s="1">
        <f t="shared" si="79"/>
        <v>153594.31705585538</v>
      </c>
      <c r="AX63" s="1">
        <f t="shared" si="79"/>
        <v>7281707.1833632458</v>
      </c>
      <c r="AY63" s="1">
        <f t="shared" si="79"/>
        <v>35564.442219057433</v>
      </c>
      <c r="AZ63" s="1">
        <f t="shared" si="79"/>
        <v>2504.4880476909848</v>
      </c>
      <c r="BA63" s="1">
        <f t="shared" si="79"/>
        <v>21771.611616882739</v>
      </c>
      <c r="BB63" s="1">
        <f t="shared" si="79"/>
        <v>54.932451698871134</v>
      </c>
      <c r="BC63" s="1">
        <f t="shared" si="79"/>
        <v>3771.2428752919959</v>
      </c>
      <c r="BD63" s="1">
        <f t="shared" si="79"/>
        <v>14165.459003941545</v>
      </c>
      <c r="BE63" s="1">
        <f t="shared" si="79"/>
        <v>117081.71188863882</v>
      </c>
      <c r="BF63" s="1">
        <f t="shared" si="79"/>
        <v>117081.71188863882</v>
      </c>
      <c r="BG63" s="1"/>
      <c r="BH63" s="1"/>
      <c r="BI63" s="1">
        <f t="shared" si="79"/>
        <v>1248.8841530270286</v>
      </c>
      <c r="BJ63" s="1">
        <f t="shared" si="79"/>
        <v>1197863827.6441617</v>
      </c>
      <c r="BK63" s="1">
        <f t="shared" si="79"/>
        <v>0</v>
      </c>
      <c r="BL63" s="1">
        <f t="shared" si="79"/>
        <v>144916.32610720801</v>
      </c>
      <c r="BM63" s="1">
        <f t="shared" si="79"/>
        <v>10333.343946433622</v>
      </c>
      <c r="BN63" s="1"/>
      <c r="BO63" s="1">
        <f t="shared" si="79"/>
        <v>150413.15015653681</v>
      </c>
      <c r="BP63" s="1">
        <f t="shared" si="79"/>
        <v>7870.1036884822788</v>
      </c>
      <c r="BQ63" s="1">
        <f t="shared" si="79"/>
        <v>2.4296176825289173</v>
      </c>
      <c r="BR63" s="1">
        <f t="shared" si="79"/>
        <v>6.9150647859146508</v>
      </c>
      <c r="BS63" s="1">
        <f t="shared" si="79"/>
        <v>88688.21589049304</v>
      </c>
      <c r="BT63" s="1">
        <f t="shared" si="79"/>
        <v>4402.7635239042811</v>
      </c>
      <c r="BU63" s="1"/>
      <c r="BV63" s="1">
        <f t="shared" si="79"/>
        <v>17772.537749836029</v>
      </c>
      <c r="BW63" s="1">
        <f t="shared" si="79"/>
        <v>64269.860542838273</v>
      </c>
      <c r="BX63" s="1">
        <f t="shared" si="79"/>
        <v>0</v>
      </c>
      <c r="BY63" s="1">
        <f t="shared" si="79"/>
        <v>1528853.7331272641</v>
      </c>
      <c r="BZ63" s="1">
        <f t="shared" si="79"/>
        <v>104763.24492095663</v>
      </c>
      <c r="CA63" s="1">
        <f t="shared" si="79"/>
        <v>11640.362424835193</v>
      </c>
      <c r="CB63" s="1">
        <f t="shared" si="79"/>
        <v>116403.60734579177</v>
      </c>
      <c r="CC63" s="1">
        <f t="shared" si="79"/>
        <v>92.080913080840702</v>
      </c>
      <c r="CD63" s="1">
        <f t="shared" si="79"/>
        <v>65445.695850342338</v>
      </c>
      <c r="CE63" s="1"/>
      <c r="CF63" s="1">
        <f t="shared" si="79"/>
        <v>670.98375540222503</v>
      </c>
      <c r="CG63" s="1">
        <f t="shared" si="79"/>
        <v>268.21239724288642</v>
      </c>
      <c r="CH63" s="1">
        <f t="shared" si="79"/>
        <v>327.28362115365672</v>
      </c>
      <c r="CI63" s="1">
        <f t="shared" si="79"/>
        <v>299.99156484686785</v>
      </c>
      <c r="CJ63" s="1">
        <f t="shared" si="79"/>
        <v>1289.1116434826627</v>
      </c>
      <c r="CK63" s="1">
        <f t="shared" si="79"/>
        <v>40.879427121748037</v>
      </c>
      <c r="CL63" s="1">
        <f t="shared" si="79"/>
        <v>182691.88359894248</v>
      </c>
      <c r="CM63" s="1">
        <f t="shared" si="79"/>
        <v>130.01847334473445</v>
      </c>
      <c r="CN63" s="1">
        <f t="shared" si="79"/>
        <v>7623.1538718141865</v>
      </c>
      <c r="CO63" s="1">
        <f t="shared" si="79"/>
        <v>48672.124220560778</v>
      </c>
      <c r="CP63" s="1">
        <f t="shared" si="79"/>
        <v>20.002786529540806</v>
      </c>
      <c r="CQ63" s="1">
        <f t="shared" si="79"/>
        <v>0</v>
      </c>
      <c r="CR63" s="1">
        <f t="shared" si="79"/>
        <v>5037.7401096809608</v>
      </c>
      <c r="CS63" s="1">
        <f t="shared" si="79"/>
        <v>1177552.801614563</v>
      </c>
      <c r="CT63" s="1">
        <f t="shared" si="79"/>
        <v>1051747.9187976613</v>
      </c>
      <c r="CU63" s="1">
        <f t="shared" si="79"/>
        <v>125804.88281690249</v>
      </c>
      <c r="CV63" s="1">
        <f t="shared" si="79"/>
        <v>92.454773994661238</v>
      </c>
      <c r="CW63" s="1">
        <f t="shared" si="79"/>
        <v>3.2494382950650564</v>
      </c>
      <c r="CX63" s="1">
        <f t="shared" si="79"/>
        <v>9096.7600436063858</v>
      </c>
      <c r="CY63" s="1">
        <f t="shared" si="79"/>
        <v>1214.3639609581257</v>
      </c>
      <c r="CZ63" s="1">
        <f t="shared" si="79"/>
        <v>399463.93061416392</v>
      </c>
      <c r="DA63" s="1">
        <f t="shared" ref="DA63:DR63" si="80">SUM(DA5:DA59)</f>
        <v>3108.9962758872712</v>
      </c>
      <c r="DB63" s="1">
        <f t="shared" si="80"/>
        <v>1548.0251615525588</v>
      </c>
      <c r="DC63" s="1">
        <f t="shared" si="80"/>
        <v>570662.76716953551</v>
      </c>
      <c r="DD63" s="1">
        <f t="shared" si="80"/>
        <v>791.30159958727245</v>
      </c>
      <c r="DE63" s="1">
        <f t="shared" si="80"/>
        <v>148.06998376017782</v>
      </c>
      <c r="DF63" s="1">
        <f t="shared" si="80"/>
        <v>4882.463801222897</v>
      </c>
      <c r="DG63" s="1">
        <f t="shared" si="80"/>
        <v>2.9186856324817909</v>
      </c>
      <c r="DH63" s="1">
        <f t="shared" si="80"/>
        <v>74548.165805390367</v>
      </c>
      <c r="DI63" s="1">
        <f t="shared" si="80"/>
        <v>13500.799670266122</v>
      </c>
      <c r="DJ63" s="1">
        <f t="shared" si="80"/>
        <v>3429.4070883663844</v>
      </c>
      <c r="DK63" s="1">
        <f t="shared" si="80"/>
        <v>0</v>
      </c>
      <c r="DL63" s="1">
        <f t="shared" si="80"/>
        <v>2498.233602154487</v>
      </c>
      <c r="DM63" s="1">
        <f t="shared" si="80"/>
        <v>24209.704335007147</v>
      </c>
      <c r="DN63" s="1">
        <f t="shared" si="80"/>
        <v>13806.224043866849</v>
      </c>
      <c r="DO63" s="1">
        <f t="shared" si="80"/>
        <v>21975.929441987999</v>
      </c>
      <c r="DP63" s="1">
        <f t="shared" si="80"/>
        <v>1477717.9900361414</v>
      </c>
      <c r="DQ63" s="1">
        <f t="shared" si="80"/>
        <v>8874.2838172353277</v>
      </c>
      <c r="DR63" s="1">
        <f t="shared" si="80"/>
        <v>10600.837647726559</v>
      </c>
      <c r="DS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</row>
    <row r="65" spans="34:37" x14ac:dyDescent="0.3">
      <c r="AH65" s="28"/>
      <c r="AI65" s="28"/>
      <c r="AJ65" s="28"/>
      <c r="AK65" s="2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V65"/>
  <sheetViews>
    <sheetView zoomScale="85" zoomScaleNormal="85" workbookViewId="0">
      <pane xSplit="1" ySplit="2" topLeftCell="AQ3" activePane="bottomRight" state="frozen"/>
      <selection pane="topRight" activeCell="AY55" sqref="AY55"/>
      <selection pane="bottomLeft" activeCell="AY55" sqref="AY55"/>
      <selection pane="bottomRight" activeCell="BJ3" sqref="BJ3"/>
    </sheetView>
  </sheetViews>
  <sheetFormatPr defaultColWidth="9.109375" defaultRowHeight="14.4" x14ac:dyDescent="0.3"/>
  <cols>
    <col min="1" max="1" width="15.33203125" style="17" customWidth="1"/>
    <col min="2" max="2" width="11.6640625" style="15" customWidth="1"/>
    <col min="3" max="3" width="10.109375" style="15" customWidth="1"/>
    <col min="4" max="4" width="9.6640625" style="15" customWidth="1"/>
    <col min="5" max="5" width="10.44140625" style="15" customWidth="1"/>
    <col min="6" max="6" width="10.5546875" style="15" customWidth="1"/>
    <col min="7" max="8" width="9.88671875" style="15" customWidth="1"/>
    <col min="9" max="15" width="9.88671875" style="17" customWidth="1"/>
    <col min="16" max="31" width="9.88671875" style="28" customWidth="1"/>
    <col min="32" max="32" width="9.88671875" style="17" customWidth="1"/>
    <col min="33" max="106" width="9.109375" style="17" customWidth="1"/>
    <col min="107" max="16384" width="9.109375" style="17"/>
  </cols>
  <sheetData>
    <row r="1" spans="1:152" x14ac:dyDescent="0.3">
      <c r="B1" s="15" t="s">
        <v>672</v>
      </c>
      <c r="O1" s="63"/>
      <c r="AG1" s="17" t="s">
        <v>651</v>
      </c>
      <c r="DS1" s="17" t="s">
        <v>343</v>
      </c>
    </row>
    <row r="2" spans="1:152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41</v>
      </c>
      <c r="L2" s="17" t="s">
        <v>397</v>
      </c>
      <c r="M2" s="17" t="s">
        <v>400</v>
      </c>
      <c r="N2" s="17" t="s">
        <v>350</v>
      </c>
      <c r="O2" s="17" t="s">
        <v>289</v>
      </c>
      <c r="P2" s="17" t="s">
        <v>389</v>
      </c>
      <c r="Q2" s="17" t="s">
        <v>390</v>
      </c>
      <c r="R2" s="17" t="s">
        <v>391</v>
      </c>
      <c r="S2" s="17" t="s">
        <v>392</v>
      </c>
      <c r="T2" s="17" t="s">
        <v>286</v>
      </c>
      <c r="U2" s="17" t="s">
        <v>349</v>
      </c>
      <c r="V2" s="17" t="s">
        <v>404</v>
      </c>
      <c r="W2" s="17" t="s">
        <v>351</v>
      </c>
      <c r="X2" s="17" t="s">
        <v>462</v>
      </c>
      <c r="Y2" s="17" t="s">
        <v>463</v>
      </c>
      <c r="Z2" s="17" t="s">
        <v>284</v>
      </c>
      <c r="AA2" s="17" t="s">
        <v>464</v>
      </c>
      <c r="AB2" s="17" t="s">
        <v>435</v>
      </c>
      <c r="AC2" s="17" t="s">
        <v>396</v>
      </c>
      <c r="AD2" s="17" t="s">
        <v>402</v>
      </c>
      <c r="AE2" s="17" t="s">
        <v>381</v>
      </c>
      <c r="AG2" s="17" t="s">
        <v>329</v>
      </c>
      <c r="AH2" s="17" t="s">
        <v>352</v>
      </c>
      <c r="AI2" s="17" t="s">
        <v>31</v>
      </c>
      <c r="AJ2" s="17" t="s">
        <v>353</v>
      </c>
      <c r="AK2" s="17" t="s">
        <v>33</v>
      </c>
      <c r="AL2" s="17" t="s">
        <v>465</v>
      </c>
      <c r="AM2" s="17" t="s">
        <v>35</v>
      </c>
      <c r="AN2" s="17" t="s">
        <v>37</v>
      </c>
      <c r="AO2" s="17" t="s">
        <v>39</v>
      </c>
      <c r="AP2" s="17" t="s">
        <v>354</v>
      </c>
      <c r="AQ2" s="17" t="s">
        <v>277</v>
      </c>
      <c r="AR2" s="17" t="s">
        <v>278</v>
      </c>
      <c r="AS2" s="17" t="s">
        <v>43</v>
      </c>
      <c r="AT2" s="17" t="s">
        <v>468</v>
      </c>
      <c r="AU2" s="17" t="s">
        <v>45</v>
      </c>
      <c r="AV2" s="17" t="s">
        <v>49</v>
      </c>
      <c r="AW2" s="17" t="s">
        <v>51</v>
      </c>
      <c r="AX2" s="17" t="s">
        <v>53</v>
      </c>
      <c r="AY2" s="17" t="s">
        <v>357</v>
      </c>
      <c r="AZ2" s="17" t="s">
        <v>381</v>
      </c>
      <c r="BA2" s="17" t="s">
        <v>55</v>
      </c>
      <c r="BB2" s="17" t="s">
        <v>358</v>
      </c>
      <c r="BC2" s="17" t="s">
        <v>57</v>
      </c>
      <c r="BD2" s="17" t="s">
        <v>59</v>
      </c>
      <c r="BE2" s="17" t="s">
        <v>359</v>
      </c>
      <c r="BF2" s="17" t="s">
        <v>360</v>
      </c>
      <c r="BG2" s="17" t="s">
        <v>284</v>
      </c>
      <c r="BH2" s="17" t="s">
        <v>524</v>
      </c>
      <c r="BI2" s="17" t="s">
        <v>63</v>
      </c>
      <c r="BJ2" s="17" t="s">
        <v>65</v>
      </c>
      <c r="BK2" s="17" t="s">
        <v>67</v>
      </c>
      <c r="BL2" s="17" t="s">
        <v>361</v>
      </c>
      <c r="BM2" s="17" t="s">
        <v>362</v>
      </c>
      <c r="BN2" s="17" t="s">
        <v>69</v>
      </c>
      <c r="BO2" s="17" t="s">
        <v>383</v>
      </c>
      <c r="BP2" s="17" t="s">
        <v>384</v>
      </c>
      <c r="BQ2" s="17" t="s">
        <v>71</v>
      </c>
      <c r="BR2" s="17" t="s">
        <v>473</v>
      </c>
      <c r="BS2" s="17" t="s">
        <v>363</v>
      </c>
      <c r="BT2" s="17" t="s">
        <v>73</v>
      </c>
      <c r="BU2" s="17" t="s">
        <v>75</v>
      </c>
      <c r="BV2" s="17" t="s">
        <v>77</v>
      </c>
      <c r="BW2" s="17" t="s">
        <v>364</v>
      </c>
      <c r="BX2" s="17" t="s">
        <v>79</v>
      </c>
      <c r="BY2" s="17" t="s">
        <v>81</v>
      </c>
      <c r="BZ2" s="17" t="s">
        <v>156</v>
      </c>
      <c r="CA2" s="17" t="s">
        <v>85</v>
      </c>
      <c r="CB2" s="17" t="s">
        <v>87</v>
      </c>
      <c r="CC2" s="17" t="s">
        <v>365</v>
      </c>
      <c r="CD2" s="17" t="s">
        <v>389</v>
      </c>
      <c r="CE2" s="17" t="s">
        <v>390</v>
      </c>
      <c r="CF2" s="17" t="s">
        <v>391</v>
      </c>
      <c r="CG2" s="17" t="s">
        <v>392</v>
      </c>
      <c r="CH2" s="17" t="s">
        <v>286</v>
      </c>
      <c r="CI2" s="17" t="s">
        <v>89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103</v>
      </c>
      <c r="CQ2" s="17" t="s">
        <v>157</v>
      </c>
      <c r="CR2" s="17" t="s">
        <v>158</v>
      </c>
      <c r="CS2" s="17" t="s">
        <v>105</v>
      </c>
      <c r="CT2" s="17" t="s">
        <v>109</v>
      </c>
      <c r="CU2" s="17" t="s">
        <v>111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135</v>
      </c>
      <c r="DG2" s="17" t="s">
        <v>137</v>
      </c>
      <c r="DH2" s="17" t="s">
        <v>435</v>
      </c>
      <c r="DI2" s="17" t="s">
        <v>139</v>
      </c>
      <c r="DJ2" s="17" t="s">
        <v>141</v>
      </c>
      <c r="DK2" s="17" t="s">
        <v>143</v>
      </c>
      <c r="DL2" s="17" t="s">
        <v>288</v>
      </c>
      <c r="DM2" s="17" t="s">
        <v>147</v>
      </c>
      <c r="DN2" s="17" t="s">
        <v>149</v>
      </c>
      <c r="DO2" s="17" t="s">
        <v>289</v>
      </c>
      <c r="DP2" s="17" t="s">
        <v>151</v>
      </c>
      <c r="DR2" s="17" t="s">
        <v>364</v>
      </c>
      <c r="DS2" s="17" t="s">
        <v>49</v>
      </c>
      <c r="DT2" s="17" t="s">
        <v>75</v>
      </c>
      <c r="DU2" s="17" t="s">
        <v>156</v>
      </c>
      <c r="DV2" s="17" t="s">
        <v>157</v>
      </c>
      <c r="DW2" s="17" t="s">
        <v>158</v>
      </c>
      <c r="DX2" s="17" t="s">
        <v>135</v>
      </c>
      <c r="DY2" s="17" t="s">
        <v>159</v>
      </c>
      <c r="DZ2" s="17" t="s">
        <v>525</v>
      </c>
      <c r="EA2" s="17" t="s">
        <v>438</v>
      </c>
      <c r="EB2" s="17" t="s">
        <v>526</v>
      </c>
      <c r="EC2" s="17" t="s">
        <v>439</v>
      </c>
      <c r="ED2" s="17" t="s">
        <v>527</v>
      </c>
      <c r="EE2" s="17" t="s">
        <v>445</v>
      </c>
      <c r="EF2" s="17" t="s">
        <v>528</v>
      </c>
      <c r="EG2" s="28" t="s">
        <v>447</v>
      </c>
      <c r="EH2" s="28" t="s">
        <v>448</v>
      </c>
      <c r="EI2" s="28" t="s">
        <v>449</v>
      </c>
      <c r="EJ2" s="28" t="s">
        <v>450</v>
      </c>
      <c r="EK2" s="28" t="s">
        <v>451</v>
      </c>
      <c r="EL2" s="17" t="s">
        <v>349</v>
      </c>
      <c r="EM2" s="17" t="s">
        <v>404</v>
      </c>
      <c r="EN2" s="17" t="s">
        <v>351</v>
      </c>
      <c r="EO2" s="28" t="s">
        <v>462</v>
      </c>
      <c r="EP2" s="17" t="s">
        <v>463</v>
      </c>
      <c r="EQ2" s="17" t="s">
        <v>284</v>
      </c>
      <c r="ER2" s="17" t="s">
        <v>464</v>
      </c>
      <c r="ES2" s="17" t="s">
        <v>435</v>
      </c>
      <c r="ET2" s="17" t="s">
        <v>396</v>
      </c>
      <c r="EU2" s="17" t="s">
        <v>402</v>
      </c>
      <c r="EV2" s="17" t="s">
        <v>381</v>
      </c>
    </row>
    <row r="3" spans="1:152" x14ac:dyDescent="0.3">
      <c r="A3" s="17" t="s">
        <v>169</v>
      </c>
      <c r="B3" s="15">
        <v>6021.8010430000004</v>
      </c>
      <c r="C3" s="15">
        <v>38.436193000000003</v>
      </c>
      <c r="D3" s="15">
        <v>122.467958</v>
      </c>
      <c r="E3" s="15">
        <v>997.67932599999995</v>
      </c>
      <c r="F3" s="15">
        <v>894.41633999999999</v>
      </c>
      <c r="G3" s="15">
        <v>62.701813000000001</v>
      </c>
      <c r="H3" s="15">
        <v>1131.2717869999999</v>
      </c>
      <c r="I3" s="17">
        <v>61.128500000000003</v>
      </c>
      <c r="J3" s="17">
        <v>18.665686999999998</v>
      </c>
      <c r="K3" s="17">
        <v>35.278775000000003</v>
      </c>
      <c r="L3" s="17">
        <v>4.4900229999999999</v>
      </c>
      <c r="M3" s="17">
        <v>126.682884</v>
      </c>
      <c r="N3" s="17">
        <v>15.394377</v>
      </c>
      <c r="O3" s="17">
        <v>5.5804549999999997</v>
      </c>
      <c r="P3" s="17">
        <v>0.61788900000000002</v>
      </c>
      <c r="Q3" s="17">
        <v>0.25304900000000002</v>
      </c>
      <c r="R3" s="17">
        <v>0.307836</v>
      </c>
      <c r="S3" s="17">
        <v>0.28189900000000001</v>
      </c>
      <c r="T3" s="17">
        <v>1.1948030000000001</v>
      </c>
      <c r="U3" s="17">
        <v>83.706924999999998</v>
      </c>
      <c r="V3" s="17">
        <v>17.767674</v>
      </c>
      <c r="W3" s="17">
        <v>19.242975000000001</v>
      </c>
      <c r="X3" s="17">
        <v>2.5657269999999999</v>
      </c>
      <c r="Y3" s="17">
        <v>1.7094000000000002E-2</v>
      </c>
      <c r="Z3" s="17">
        <v>1.731859</v>
      </c>
      <c r="AA3" s="17">
        <v>4.1106429999999996</v>
      </c>
      <c r="AB3" s="17">
        <v>3.7844479999999998</v>
      </c>
      <c r="AC3" s="17">
        <v>4.7391999999999997E-2</v>
      </c>
      <c r="AD3" s="17">
        <v>5.143E-3</v>
      </c>
      <c r="AE3" s="17"/>
      <c r="AF3" s="15"/>
      <c r="AG3" s="17" t="s">
        <v>169</v>
      </c>
      <c r="AH3" s="17">
        <v>94.924204257462804</v>
      </c>
      <c r="AI3" s="17">
        <v>14.239683431302799</v>
      </c>
      <c r="AJ3" s="17">
        <v>19.242369298125499</v>
      </c>
      <c r="AK3" s="17">
        <v>18.665117034139399</v>
      </c>
      <c r="AL3" s="17">
        <v>2.5656421170852699</v>
      </c>
      <c r="AM3" s="17">
        <v>61.126549115155697</v>
      </c>
      <c r="AN3" s="17">
        <v>61.126549115155697</v>
      </c>
      <c r="AO3" s="17">
        <v>5.0959104763107801</v>
      </c>
      <c r="AP3" s="17">
        <v>30.1871609831258</v>
      </c>
      <c r="AQ3" s="17">
        <v>35.277628466971997</v>
      </c>
      <c r="AR3" s="17">
        <v>4.7390478933436501E-2</v>
      </c>
      <c r="AS3" s="17">
        <v>4.4898766571002504</v>
      </c>
      <c r="AT3" s="17">
        <v>1.70934467201618E-2</v>
      </c>
      <c r="AU3" s="17">
        <v>101.74719079138301</v>
      </c>
      <c r="AV3" s="17">
        <v>6021.6121332914399</v>
      </c>
      <c r="AW3" s="17">
        <v>23.166765895541499</v>
      </c>
      <c r="AX3" s="17">
        <v>0</v>
      </c>
      <c r="AY3" s="17">
        <v>15.241404731311601</v>
      </c>
      <c r="AZ3" s="17">
        <v>0</v>
      </c>
      <c r="BA3" s="17">
        <v>2.6756299355077302</v>
      </c>
      <c r="BB3" s="17">
        <v>10.112690276298901</v>
      </c>
      <c r="BC3" s="17">
        <v>126.67890602291401</v>
      </c>
      <c r="BD3" s="17">
        <v>126.67890602291401</v>
      </c>
      <c r="BE3" s="17">
        <v>10.705827414834401</v>
      </c>
      <c r="BF3" s="17">
        <v>0</v>
      </c>
      <c r="BG3" s="17">
        <v>1.7318009073642899</v>
      </c>
      <c r="BH3" s="17">
        <v>1129900.13807051</v>
      </c>
      <c r="BI3" s="17">
        <v>0</v>
      </c>
      <c r="BJ3" s="17">
        <v>103.597860315183</v>
      </c>
      <c r="BK3" s="17">
        <v>7.2481766854443102</v>
      </c>
      <c r="BL3" s="17">
        <v>12.392390405663599</v>
      </c>
      <c r="BM3" s="17">
        <v>107.53059260155</v>
      </c>
      <c r="BN3" s="17">
        <v>5.4488661619954</v>
      </c>
      <c r="BO3" s="17">
        <v>1.3371329442175501E-3</v>
      </c>
      <c r="BP3" s="17">
        <v>3.8056891372762998E-3</v>
      </c>
      <c r="BQ3" s="17">
        <v>83.7045560864306</v>
      </c>
      <c r="BR3" s="17">
        <v>4.1105220375879199</v>
      </c>
      <c r="BS3" s="17">
        <v>0</v>
      </c>
      <c r="BT3" s="17">
        <v>19.254319458961</v>
      </c>
      <c r="BU3" s="17">
        <v>38.433911924800299</v>
      </c>
      <c r="BV3" s="17">
        <v>0</v>
      </c>
      <c r="BW3" s="17">
        <v>1164.8167365642</v>
      </c>
      <c r="BX3" s="17">
        <v>110.219255958376</v>
      </c>
      <c r="BY3" s="17">
        <v>12.2465869087341</v>
      </c>
      <c r="BZ3" s="17">
        <v>122.46584286711</v>
      </c>
      <c r="CA3" s="17">
        <v>6.6030959132484496E-2</v>
      </c>
      <c r="CB3" s="17">
        <v>45.713164828061501</v>
      </c>
      <c r="CC3" s="17">
        <v>4.6103442876293999</v>
      </c>
      <c r="CD3" s="17">
        <v>0.61786852855294105</v>
      </c>
      <c r="CE3" s="17">
        <v>0.25304082064760702</v>
      </c>
      <c r="CF3" s="17">
        <v>0.30782633517353097</v>
      </c>
      <c r="CG3" s="17">
        <v>0.28189021380644502</v>
      </c>
      <c r="CH3" s="17">
        <v>1.1947651562580901</v>
      </c>
      <c r="CI3" s="17">
        <v>2.5848126776787501E-2</v>
      </c>
      <c r="CJ3" s="17">
        <v>109.914266994272</v>
      </c>
      <c r="CK3" s="17">
        <v>1.0240766622022999E-2</v>
      </c>
      <c r="CL3" s="17">
        <v>3.1583260020833599</v>
      </c>
      <c r="CM3" s="17">
        <v>33.6468666953267</v>
      </c>
      <c r="CN3" s="17">
        <v>7.61293716827328E-3</v>
      </c>
      <c r="CO3" s="17">
        <v>0</v>
      </c>
      <c r="CP3" s="17">
        <v>0.76593462215534802</v>
      </c>
      <c r="CQ3" s="17">
        <v>997.65332841679299</v>
      </c>
      <c r="CR3" s="17">
        <v>894.39111465444</v>
      </c>
      <c r="CS3" s="17">
        <v>103.262213762352</v>
      </c>
      <c r="CT3" s="17">
        <v>9.6274492733014697E-3</v>
      </c>
      <c r="CU3" s="17">
        <v>1.5899734659413399E-3</v>
      </c>
      <c r="CV3" s="17">
        <v>3.2825419543973902</v>
      </c>
      <c r="CW3" s="17">
        <v>0.47624012753738199</v>
      </c>
      <c r="CX3" s="17">
        <v>348.40275176507498</v>
      </c>
      <c r="CY3" s="17">
        <v>2.3827603529599801</v>
      </c>
      <c r="CZ3" s="17">
        <v>1.0653542411966599</v>
      </c>
      <c r="DA3" s="17">
        <v>497.71823642366201</v>
      </c>
      <c r="DB3" s="17">
        <v>0</v>
      </c>
      <c r="DC3" s="17">
        <v>1.8713171046699398E-2</v>
      </c>
      <c r="DD3" s="17">
        <v>3.4171102025496398</v>
      </c>
      <c r="DE3" s="17">
        <v>1.3598431429091E-3</v>
      </c>
      <c r="DF3" s="17">
        <v>62.699370078649899</v>
      </c>
      <c r="DG3" s="17">
        <v>3.0892810249705498</v>
      </c>
      <c r="DH3" s="17">
        <v>3.7843188555597802</v>
      </c>
      <c r="DI3" s="17">
        <v>0</v>
      </c>
      <c r="DJ3" s="17">
        <v>1.77781879651837</v>
      </c>
      <c r="DK3" s="17">
        <v>16.752200352500701</v>
      </c>
      <c r="DL3" s="17">
        <v>15.3938783770116</v>
      </c>
      <c r="DM3" s="17">
        <v>15.6353699759453</v>
      </c>
      <c r="DN3" s="17">
        <v>1131.23484613391</v>
      </c>
      <c r="DO3" s="17">
        <v>5.5802816636728396</v>
      </c>
      <c r="DP3" s="17">
        <v>7.3022789899982898</v>
      </c>
      <c r="DR3" s="26">
        <f>BW3/DN3</f>
        <v>1.0296860466640141</v>
      </c>
      <c r="DS3" s="40">
        <f t="shared" ref="DS3:DS34" si="0">(AV3-B3)/(B3+1E-50)</f>
        <v>-3.1370964801312341E-5</v>
      </c>
      <c r="DT3" s="40">
        <f t="shared" ref="DT3:DT34" si="1">(BU3-C3)/(C3+1E-50)</f>
        <v>-5.9347063839132527E-5</v>
      </c>
      <c r="DU3" s="40">
        <f t="shared" ref="DU3:DU34" si="2">(BZ3-D3)/(D3+1E-50)</f>
        <v>-1.7270908444456466E-5</v>
      </c>
      <c r="DV3" s="40">
        <f t="shared" ref="DV3:DV34" si="3">(CQ3-E3)/(E3+1E-50)</f>
        <v>-2.6058055458752239E-5</v>
      </c>
      <c r="DW3" s="40">
        <f t="shared" ref="DW3:DW34" si="4">(CR3-F3)/(F3+1E-50)</f>
        <v>-2.8203135868457473E-5</v>
      </c>
      <c r="DX3" s="40">
        <f t="shared" ref="DX3:DX34" si="5">(DF3-G3)/(G3+1E-50)</f>
        <v>-3.896093642622849E-5</v>
      </c>
      <c r="DY3" s="40">
        <f t="shared" ref="DY3:DY34" si="6">(DN3-H3)/(H3+1E-50)</f>
        <v>-3.2654280354589359E-5</v>
      </c>
      <c r="DZ3" s="40">
        <f t="shared" ref="DZ3:DZ34" si="7">(AN3-I3)/(I3+1E-50)</f>
        <v>-3.1914489056745682E-5</v>
      </c>
      <c r="EA3" s="40">
        <f t="shared" ref="EA3:EA34" si="8">(AK3-J3)/(J3+1E-50)</f>
        <v>-3.053548795707855E-5</v>
      </c>
      <c r="EB3" s="40">
        <f t="shared" ref="EB3:EB34" si="9">(AQ3-K3)/(K3+1E-50)</f>
        <v>-3.2499230146342862E-5</v>
      </c>
      <c r="EC3" s="40">
        <f t="shared" ref="EC3:EC34" si="10">(AS3-L3)/(L3+1E-50)</f>
        <v>-3.25929064838784E-5</v>
      </c>
      <c r="ED3" s="40">
        <f t="shared" ref="ED3:ED34" si="11">(BD3-M3)/(M3+1E-50)</f>
        <v>-3.1401061930316655E-5</v>
      </c>
      <c r="EE3" s="40">
        <f t="shared" ref="EE3:EE34" si="12">(DL3-N3)/(N3+1E-50)</f>
        <v>-3.2389942665478063E-5</v>
      </c>
      <c r="EF3" s="40">
        <f t="shared" ref="EF3:EF34" si="13">(DO3-O3)/(O3+1E-50)</f>
        <v>-3.1061325135692471E-5</v>
      </c>
      <c r="EG3" s="40">
        <f t="shared" ref="EG3:EG34" si="14">(CD3-P3)/(P3+1E-50)</f>
        <v>-3.3131269627663395E-5</v>
      </c>
      <c r="EH3" s="40">
        <f t="shared" ref="EH3:EH34" si="15">(CE3-Q3)/(Q3+1E-50)</f>
        <v>-3.2323195875110018E-5</v>
      </c>
      <c r="EI3" s="40">
        <f t="shared" ref="EI3:EI34" si="16">(CF3-R3)/(R3+1E-50)</f>
        <v>-3.1396024081084304E-5</v>
      </c>
      <c r="EJ3" s="40">
        <f t="shared" ref="EJ3:EJ34" si="17">(CG3-S3)/(S3+1E-50)</f>
        <v>-3.1167877697289524E-5</v>
      </c>
      <c r="EK3" s="40">
        <f t="shared" ref="EK3:EK34" si="18">(CH3-T3)/(T3+1E-50)</f>
        <v>-3.1673624781624887E-5</v>
      </c>
      <c r="EL3" s="40">
        <f t="shared" ref="EL3:EL34" si="19">(BQ3-U3)/(U3+1E-50)</f>
        <v>-2.8300090696181956E-5</v>
      </c>
      <c r="EM3" s="40">
        <f t="shared" ref="EM3:EM34" si="20">(BT3-V3)/(V3+1E-50)</f>
        <v>8.3671360638483128E-2</v>
      </c>
      <c r="EN3" s="40">
        <f t="shared" ref="EN3:EN34" si="21">(AJ3-W3)/(W3+1E-50)</f>
        <v>-3.1476519327277527E-5</v>
      </c>
      <c r="EO3" s="40">
        <f t="shared" ref="EO3:EO34" si="22">(AL3-X3)/(X3+1E-50)</f>
        <v>-3.3083377432582185E-5</v>
      </c>
      <c r="EP3" s="40">
        <f t="shared" ref="EP3:EP34" si="23">(AT3-Y3)/(Y3+1E-50)</f>
        <v>-3.2366902901695408E-5</v>
      </c>
      <c r="EQ3" s="40">
        <f t="shared" ref="EQ3:EQ34" si="24">(BG3-Z3)/(Z3+1E-50)</f>
        <v>-3.3543513478929434E-5</v>
      </c>
      <c r="ER3" s="40">
        <f t="shared" ref="ER3:ER34" si="25">(BR3-AA3)/(AA3+1E-50)</f>
        <v>-2.9426640085190064E-5</v>
      </c>
      <c r="ES3" s="40">
        <f t="shared" ref="ES3:ES34" si="26">(DH3-AB3)/(AB3+1E-50)</f>
        <v>-3.4125040222407195E-5</v>
      </c>
      <c r="ET3" s="40">
        <f t="shared" ref="ET3:ET34" si="27">(AR3-AC3)/(AC3+1E-50)</f>
        <v>-3.2095428838098302E-5</v>
      </c>
      <c r="EU3" s="40">
        <f t="shared" ref="EU3:EU34" si="28">(BO3+BP3-AD3)/(AD3+1E-50)</f>
        <v>-3.4594304131853187E-5</v>
      </c>
      <c r="EV3" s="40">
        <f t="shared" ref="EV3:EV34" si="29">(AZ3-AE3)/(AE3+1E-50)</f>
        <v>0</v>
      </c>
    </row>
    <row r="4" spans="1:152" x14ac:dyDescent="0.3">
      <c r="A4" s="17" t="s">
        <v>171</v>
      </c>
      <c r="B4" s="15">
        <v>353308.23916</v>
      </c>
      <c r="C4" s="15">
        <v>4204.5043159999996</v>
      </c>
      <c r="D4" s="15">
        <v>5132.1535590000003</v>
      </c>
      <c r="E4" s="15">
        <v>87495.588822999998</v>
      </c>
      <c r="F4" s="15">
        <v>49836.713430000003</v>
      </c>
      <c r="G4" s="15">
        <v>4111.6934389999997</v>
      </c>
      <c r="H4" s="15">
        <v>111947.85438</v>
      </c>
      <c r="I4" s="17">
        <v>2876.7653540000001</v>
      </c>
      <c r="J4" s="17">
        <v>878.82093499999996</v>
      </c>
      <c r="K4" s="17">
        <v>772.40121799999997</v>
      </c>
      <c r="L4" s="17">
        <v>466.87361099999998</v>
      </c>
      <c r="M4" s="17">
        <v>4311.7151290000002</v>
      </c>
      <c r="N4" s="17">
        <v>590.45781899999997</v>
      </c>
      <c r="O4" s="17">
        <v>501.20253700000001</v>
      </c>
      <c r="P4" s="17">
        <v>33.070509000000001</v>
      </c>
      <c r="Q4" s="17">
        <v>13.543652</v>
      </c>
      <c r="R4" s="17">
        <v>16.475269000000001</v>
      </c>
      <c r="S4" s="17">
        <v>15.086603999999999</v>
      </c>
      <c r="T4" s="17">
        <v>63.946598000000002</v>
      </c>
      <c r="U4" s="17">
        <v>3954.6941579999998</v>
      </c>
      <c r="V4" s="17">
        <v>834.19329200000004</v>
      </c>
      <c r="W4" s="17">
        <v>552.69596100000001</v>
      </c>
      <c r="X4" s="17">
        <v>120.151346</v>
      </c>
      <c r="Y4" s="17">
        <v>0.91545100000000001</v>
      </c>
      <c r="Z4" s="17">
        <v>82.389458000000005</v>
      </c>
      <c r="AA4" s="17">
        <v>219.998749</v>
      </c>
      <c r="AB4" s="17">
        <v>178.51047700000001</v>
      </c>
      <c r="AC4" s="17">
        <v>2.537258</v>
      </c>
      <c r="AD4" s="17">
        <v>0.27759200000000001</v>
      </c>
      <c r="AE4" s="17"/>
      <c r="AF4" s="15"/>
      <c r="AG4" s="17" t="s">
        <v>171</v>
      </c>
      <c r="AH4" s="17">
        <v>11672.8977018518</v>
      </c>
      <c r="AI4" s="17">
        <v>1751.0657420556599</v>
      </c>
      <c r="AJ4" s="17">
        <v>552.69578540139298</v>
      </c>
      <c r="AK4" s="17">
        <v>878.82071583861205</v>
      </c>
      <c r="AL4" s="17">
        <v>120.15134503594901</v>
      </c>
      <c r="AM4" s="17">
        <v>2876.7645869974599</v>
      </c>
      <c r="AN4" s="17">
        <v>2876.7645869974599</v>
      </c>
      <c r="AO4" s="17">
        <v>626.64771780188403</v>
      </c>
      <c r="AP4" s="17">
        <v>3712.1327406816599</v>
      </c>
      <c r="AQ4" s="17">
        <v>772.40103292209994</v>
      </c>
      <c r="AR4" s="17">
        <v>2.5372531448976599</v>
      </c>
      <c r="AS4" s="17">
        <v>466.87348418309699</v>
      </c>
      <c r="AT4" s="17">
        <v>0.91545283428866198</v>
      </c>
      <c r="AU4" s="17">
        <v>12511.928420434801</v>
      </c>
      <c r="AV4" s="17">
        <v>353308.13960992702</v>
      </c>
      <c r="AW4" s="17">
        <v>2848.8327704191202</v>
      </c>
      <c r="AX4" s="17">
        <v>0</v>
      </c>
      <c r="AY4" s="17">
        <v>1874.24553511315</v>
      </c>
      <c r="AZ4" s="17">
        <v>0</v>
      </c>
      <c r="BA4" s="17">
        <v>329.02374302875103</v>
      </c>
      <c r="BB4" s="17">
        <v>1243.5653748152599</v>
      </c>
      <c r="BC4" s="17">
        <v>4311.7141798934099</v>
      </c>
      <c r="BD4" s="17">
        <v>4311.7141798934099</v>
      </c>
      <c r="BE4" s="17">
        <v>1316.5039178519901</v>
      </c>
      <c r="BF4" s="17">
        <v>0</v>
      </c>
      <c r="BG4" s="17">
        <v>82.389464485691093</v>
      </c>
      <c r="BH4" s="17">
        <v>60473218.741821803</v>
      </c>
      <c r="BI4" s="17">
        <v>0</v>
      </c>
      <c r="BJ4" s="17">
        <v>12739.505103306999</v>
      </c>
      <c r="BK4" s="17">
        <v>891.31540552463105</v>
      </c>
      <c r="BL4" s="17">
        <v>1523.90118789695</v>
      </c>
      <c r="BM4" s="17">
        <v>13223.115433516999</v>
      </c>
      <c r="BN4" s="17">
        <v>670.05141456361798</v>
      </c>
      <c r="BO4" s="17">
        <v>7.2173990409894306E-2</v>
      </c>
      <c r="BP4" s="17">
        <v>0.20541836604441199</v>
      </c>
      <c r="BQ4" s="17">
        <v>3954.7053930286802</v>
      </c>
      <c r="BR4" s="17">
        <v>219.99865870120601</v>
      </c>
      <c r="BS4" s="17">
        <v>0</v>
      </c>
      <c r="BT4" s="17">
        <v>1017.07700431332</v>
      </c>
      <c r="BU4" s="17">
        <v>4204.5031330380198</v>
      </c>
      <c r="BV4" s="17">
        <v>0</v>
      </c>
      <c r="BW4" s="17">
        <v>116077.412010901</v>
      </c>
      <c r="BX4" s="17">
        <v>4618.93654531633</v>
      </c>
      <c r="BY4" s="17">
        <v>513.21521803058897</v>
      </c>
      <c r="BZ4" s="17">
        <v>5132.1517633469202</v>
      </c>
      <c r="CA4" s="17">
        <v>8.1198574442729896</v>
      </c>
      <c r="CB4" s="17">
        <v>5621.3826679170297</v>
      </c>
      <c r="CC4" s="17">
        <v>566.93708979284497</v>
      </c>
      <c r="CD4" s="17">
        <v>33.070406650525499</v>
      </c>
      <c r="CE4" s="17">
        <v>13.5436380454526</v>
      </c>
      <c r="CF4" s="17">
        <v>16.4752754356035</v>
      </c>
      <c r="CG4" s="17">
        <v>15.086634674832499</v>
      </c>
      <c r="CH4" s="17">
        <v>63.946641617019601</v>
      </c>
      <c r="CI4" s="17">
        <v>0.141382244372426</v>
      </c>
      <c r="CJ4" s="17">
        <v>13516.239841884901</v>
      </c>
      <c r="CK4" s="17">
        <v>0</v>
      </c>
      <c r="CL4" s="17">
        <v>399.87054719213802</v>
      </c>
      <c r="CM4" s="17">
        <v>4741.2196216196198</v>
      </c>
      <c r="CN4" s="17">
        <v>0.60897413079581297</v>
      </c>
      <c r="CO4" s="17">
        <v>0</v>
      </c>
      <c r="CP4" s="17">
        <v>487.377787744285</v>
      </c>
      <c r="CQ4" s="17">
        <v>87495.549690825399</v>
      </c>
      <c r="CR4" s="17">
        <v>49836.701834048697</v>
      </c>
      <c r="CS4" s="17">
        <v>37658.847856776702</v>
      </c>
      <c r="CT4" s="17">
        <v>18.3000775009507</v>
      </c>
      <c r="CU4" s="17">
        <v>0.21222983235613399</v>
      </c>
      <c r="CV4" s="17">
        <v>281.15900523840202</v>
      </c>
      <c r="CW4" s="17">
        <v>205.481636374499</v>
      </c>
      <c r="CX4" s="17">
        <v>17775.770046462399</v>
      </c>
      <c r="CY4" s="17">
        <v>86.180320010030997</v>
      </c>
      <c r="CZ4" s="17">
        <v>106.036432177119</v>
      </c>
      <c r="DA4" s="17">
        <v>25393.959498668901</v>
      </c>
      <c r="DB4" s="17">
        <v>0</v>
      </c>
      <c r="DC4" s="17">
        <v>3.731456523256</v>
      </c>
      <c r="DD4" s="17">
        <v>336.35808086806998</v>
      </c>
      <c r="DE4" s="17">
        <v>0.29473746147588398</v>
      </c>
      <c r="DF4" s="17">
        <v>4111.6922501778499</v>
      </c>
      <c r="DG4" s="17">
        <v>379.89111528923303</v>
      </c>
      <c r="DH4" s="17">
        <v>178.51037824501901</v>
      </c>
      <c r="DI4" s="17">
        <v>0</v>
      </c>
      <c r="DJ4" s="17">
        <v>218.62027950829901</v>
      </c>
      <c r="DK4" s="17">
        <v>2060.02970678468</v>
      </c>
      <c r="DL4" s="17">
        <v>590.45764898108496</v>
      </c>
      <c r="DM4" s="17">
        <v>1922.69229731262</v>
      </c>
      <c r="DN4" s="17">
        <v>111947.824166283</v>
      </c>
      <c r="DO4" s="17">
        <v>501.20238133393798</v>
      </c>
      <c r="DP4" s="17">
        <v>897.96540968238696</v>
      </c>
      <c r="DR4" s="26">
        <f t="shared" ref="DR4:DR51" si="30">BW4/DN4</f>
        <v>1.0368885047598966</v>
      </c>
      <c r="DS4" s="40">
        <f t="shared" si="0"/>
        <v>-2.817655008938844E-7</v>
      </c>
      <c r="DT4" s="40">
        <f t="shared" si="1"/>
        <v>-2.8135587238950469E-7</v>
      </c>
      <c r="DU4" s="40">
        <f t="shared" si="2"/>
        <v>-3.4988296032788841E-7</v>
      </c>
      <c r="DV4" s="40">
        <f t="shared" si="3"/>
        <v>-4.4724739984755162E-7</v>
      </c>
      <c r="DW4" s="40">
        <f t="shared" si="4"/>
        <v>-2.3267889288531597E-7</v>
      </c>
      <c r="DX4" s="40">
        <f t="shared" si="5"/>
        <v>-2.8913200056861502E-7</v>
      </c>
      <c r="DY4" s="40">
        <f t="shared" si="6"/>
        <v>-2.698909878600165E-7</v>
      </c>
      <c r="DZ4" s="40">
        <f t="shared" si="7"/>
        <v>-2.6661977806024752E-7</v>
      </c>
      <c r="EA4" s="40">
        <f t="shared" si="8"/>
        <v>-2.493811642273471E-7</v>
      </c>
      <c r="EB4" s="40">
        <f t="shared" si="9"/>
        <v>-2.3961368226100275E-7</v>
      </c>
      <c r="EC4" s="40">
        <f t="shared" si="10"/>
        <v>-2.7163005148158273E-7</v>
      </c>
      <c r="ED4" s="40">
        <f t="shared" si="11"/>
        <v>-2.2012274973497357E-7</v>
      </c>
      <c r="EE4" s="40">
        <f t="shared" si="12"/>
        <v>-2.8794421810209793E-7</v>
      </c>
      <c r="EF4" s="40">
        <f t="shared" si="13"/>
        <v>-3.1058514380206263E-7</v>
      </c>
      <c r="EG4" s="40">
        <f t="shared" si="14"/>
        <v>-3.0948865801465734E-6</v>
      </c>
      <c r="EH4" s="40">
        <f t="shared" si="15"/>
        <v>-1.0303385970249727E-6</v>
      </c>
      <c r="EI4" s="40">
        <f t="shared" si="16"/>
        <v>3.9062205897820869E-7</v>
      </c>
      <c r="EJ4" s="40">
        <f t="shared" si="17"/>
        <v>2.0332496630689812E-6</v>
      </c>
      <c r="EK4" s="40">
        <f t="shared" si="18"/>
        <v>6.820850672877239E-7</v>
      </c>
      <c r="EL4" s="40">
        <f t="shared" si="19"/>
        <v>2.8409349071092057E-6</v>
      </c>
      <c r="EM4" s="40">
        <f t="shared" si="20"/>
        <v>0.21923421593915185</v>
      </c>
      <c r="EN4" s="40">
        <f t="shared" si="21"/>
        <v>-3.1771284651981512E-7</v>
      </c>
      <c r="EO4" s="40">
        <f t="shared" si="22"/>
        <v>-8.0236387635154937E-9</v>
      </c>
      <c r="EP4" s="40">
        <f t="shared" si="23"/>
        <v>2.0036994464603331E-6</v>
      </c>
      <c r="EQ4" s="40">
        <f t="shared" si="24"/>
        <v>7.8719914484535085E-8</v>
      </c>
      <c r="ER4" s="40">
        <f t="shared" si="25"/>
        <v>-4.1045139757754037E-7</v>
      </c>
      <c r="ES4" s="40">
        <f t="shared" si="26"/>
        <v>-5.5321672237937276E-7</v>
      </c>
      <c r="ET4" s="40">
        <f t="shared" si="27"/>
        <v>-1.9135233153909362E-6</v>
      </c>
      <c r="EU4" s="40">
        <f t="shared" si="28"/>
        <v>1.2840943049293233E-6</v>
      </c>
      <c r="EV4" s="40">
        <f t="shared" si="29"/>
        <v>0</v>
      </c>
    </row>
    <row r="5" spans="1:152" x14ac:dyDescent="0.3">
      <c r="A5" s="17" t="s">
        <v>172</v>
      </c>
      <c r="B5" s="15">
        <v>10359.206816</v>
      </c>
      <c r="C5" s="15">
        <v>66.628253000000001</v>
      </c>
      <c r="D5" s="15">
        <v>182.027648</v>
      </c>
      <c r="E5" s="15">
        <v>1638.6626349999999</v>
      </c>
      <c r="F5" s="15">
        <v>1585.2619420000001</v>
      </c>
      <c r="G5" s="15">
        <v>93.302439000000007</v>
      </c>
      <c r="H5" s="15">
        <v>1831.2200439999999</v>
      </c>
      <c r="I5" s="17">
        <v>94.133097000000006</v>
      </c>
      <c r="J5" s="17">
        <v>28.743673000000001</v>
      </c>
      <c r="K5" s="17">
        <v>54.326552</v>
      </c>
      <c r="L5" s="17">
        <v>6.9142910000000004</v>
      </c>
      <c r="M5" s="17">
        <v>195.08170100000001</v>
      </c>
      <c r="N5" s="17">
        <v>23.706126000000001</v>
      </c>
      <c r="O5" s="17">
        <v>8.5934699999999999</v>
      </c>
      <c r="P5" s="17">
        <v>0.95154499999999997</v>
      </c>
      <c r="Q5" s="17">
        <v>0.38969599999999999</v>
      </c>
      <c r="R5" s="17">
        <v>0.474055</v>
      </c>
      <c r="S5" s="17">
        <v>0.43408799999999997</v>
      </c>
      <c r="T5" s="17">
        <v>1.8399570000000001</v>
      </c>
      <c r="U5" s="17">
        <v>128.902084</v>
      </c>
      <c r="V5" s="17">
        <v>27.360827</v>
      </c>
      <c r="W5" s="17">
        <v>29.632659</v>
      </c>
      <c r="X5" s="17">
        <v>3.951028</v>
      </c>
      <c r="Y5" s="17">
        <v>2.6335000000000001E-2</v>
      </c>
      <c r="Z5" s="17">
        <v>2.6669360000000002</v>
      </c>
      <c r="AA5" s="17">
        <v>6.3300789999999996</v>
      </c>
      <c r="AB5" s="17">
        <v>5.8277590000000004</v>
      </c>
      <c r="AC5" s="17">
        <v>7.3010000000000005E-2</v>
      </c>
      <c r="AD5" s="17">
        <v>7.5199999999999998E-3</v>
      </c>
      <c r="AE5" s="17"/>
      <c r="AF5" s="15"/>
      <c r="AG5" s="17" t="s">
        <v>172</v>
      </c>
      <c r="AH5" s="17">
        <v>156.671168063484</v>
      </c>
      <c r="AI5" s="17">
        <v>23.502404025025701</v>
      </c>
      <c r="AJ5" s="17">
        <v>29.632620467434901</v>
      </c>
      <c r="AK5" s="17">
        <v>28.7436840371061</v>
      </c>
      <c r="AL5" s="17">
        <v>3.9510278805932599</v>
      </c>
      <c r="AM5" s="17">
        <v>94.133063881481405</v>
      </c>
      <c r="AN5" s="17">
        <v>94.133063881481405</v>
      </c>
      <c r="AO5" s="17">
        <v>8.4107329290993498</v>
      </c>
      <c r="AP5" s="17">
        <v>49.823451175745603</v>
      </c>
      <c r="AQ5" s="17">
        <v>54.326548658694897</v>
      </c>
      <c r="AR5" s="17">
        <v>7.3010012687026296E-2</v>
      </c>
      <c r="AS5" s="17">
        <v>6.9142840670015397</v>
      </c>
      <c r="AT5" s="17">
        <v>2.6335069138268299E-2</v>
      </c>
      <c r="AU5" s="17">
        <v>167.93244869747599</v>
      </c>
      <c r="AV5" s="17">
        <v>10359.2043633878</v>
      </c>
      <c r="AW5" s="17">
        <v>38.236428404173303</v>
      </c>
      <c r="AX5" s="17">
        <v>0</v>
      </c>
      <c r="AY5" s="17">
        <v>25.1557106990922</v>
      </c>
      <c r="AZ5" s="17">
        <v>0</v>
      </c>
      <c r="BA5" s="17">
        <v>4.4160874163152997</v>
      </c>
      <c r="BB5" s="17">
        <v>16.690868300666299</v>
      </c>
      <c r="BC5" s="17">
        <v>195.08164977083999</v>
      </c>
      <c r="BD5" s="17">
        <v>195.08164977083999</v>
      </c>
      <c r="BE5" s="17">
        <v>17.669843267131998</v>
      </c>
      <c r="BF5" s="17">
        <v>0</v>
      </c>
      <c r="BG5" s="17">
        <v>2.6669375089617802</v>
      </c>
      <c r="BH5" s="17">
        <v>1740011.42954524</v>
      </c>
      <c r="BI5" s="17">
        <v>0</v>
      </c>
      <c r="BJ5" s="17">
        <v>170.986980893279</v>
      </c>
      <c r="BK5" s="17">
        <v>11.963036432214199</v>
      </c>
      <c r="BL5" s="17">
        <v>20.453468845717602</v>
      </c>
      <c r="BM5" s="17">
        <v>177.47788852185599</v>
      </c>
      <c r="BN5" s="17">
        <v>8.9932787841399495</v>
      </c>
      <c r="BO5" s="17">
        <v>1.9552112413675198E-3</v>
      </c>
      <c r="BP5" s="17">
        <v>5.5648001234588299E-3</v>
      </c>
      <c r="BQ5" s="17">
        <v>128.90245176340201</v>
      </c>
      <c r="BR5" s="17">
        <v>6.3300584815820304</v>
      </c>
      <c r="BS5" s="17">
        <v>0</v>
      </c>
      <c r="BT5" s="17">
        <v>29.815461724115298</v>
      </c>
      <c r="BU5" s="17">
        <v>66.628234819799701</v>
      </c>
      <c r="BV5" s="17">
        <v>0</v>
      </c>
      <c r="BW5" s="17">
        <v>1886.6460856385399</v>
      </c>
      <c r="BX5" s="17">
        <v>163.82483252478801</v>
      </c>
      <c r="BY5" s="17">
        <v>18.202748505321399</v>
      </c>
      <c r="BZ5" s="17">
        <v>182.02758103010899</v>
      </c>
      <c r="CA5" s="17">
        <v>0.108982942928432</v>
      </c>
      <c r="CB5" s="17">
        <v>75.449017014390606</v>
      </c>
      <c r="CC5" s="17">
        <v>7.6092990999367496</v>
      </c>
      <c r="CD5" s="17">
        <v>0.95154467616858696</v>
      </c>
      <c r="CE5" s="17">
        <v>0.38969673744605499</v>
      </c>
      <c r="CF5" s="17">
        <v>0.47405383775084398</v>
      </c>
      <c r="CG5" s="17">
        <v>0.43408940319780398</v>
      </c>
      <c r="CH5" s="17">
        <v>1.8399536323903001</v>
      </c>
      <c r="CI5" s="17">
        <v>4.3990712699173803E-2</v>
      </c>
      <c r="CJ5" s="17">
        <v>181.41210229765699</v>
      </c>
      <c r="CK5" s="17">
        <v>1.8613983366127001E-2</v>
      </c>
      <c r="CL5" s="17">
        <v>5.2766046760032399</v>
      </c>
      <c r="CM5" s="17">
        <v>56.543777928426898</v>
      </c>
      <c r="CN5" s="17">
        <v>1.8461885502956899E-2</v>
      </c>
      <c r="CO5" s="17">
        <v>0</v>
      </c>
      <c r="CP5" s="17">
        <v>1.2777937509989601</v>
      </c>
      <c r="CQ5" s="17">
        <v>1638.66209768673</v>
      </c>
      <c r="CR5" s="17">
        <v>1585.26141182883</v>
      </c>
      <c r="CS5" s="17">
        <v>53.400685857901003</v>
      </c>
      <c r="CT5" s="17">
        <v>1.7016547561963601E-2</v>
      </c>
      <c r="CU5" s="17">
        <v>3.12550295694924E-3</v>
      </c>
      <c r="CV5" s="17">
        <v>8.7274662477884792</v>
      </c>
      <c r="CW5" s="17">
        <v>0.77984549568169603</v>
      </c>
      <c r="CX5" s="17">
        <v>617.97761757524597</v>
      </c>
      <c r="CY5" s="17">
        <v>4.0574350545919504</v>
      </c>
      <c r="CZ5" s="17">
        <v>1.8255388823668799</v>
      </c>
      <c r="DA5" s="17">
        <v>882.82521525377899</v>
      </c>
      <c r="DB5" s="17">
        <v>0</v>
      </c>
      <c r="DC5" s="17">
        <v>3.1980928586782101E-2</v>
      </c>
      <c r="DD5" s="17">
        <v>5.8340168157542198</v>
      </c>
      <c r="DE5" s="17">
        <v>2.9105875207372199E-3</v>
      </c>
      <c r="DF5" s="17">
        <v>93.302387283740302</v>
      </c>
      <c r="DG5" s="17">
        <v>5.0988195823315197</v>
      </c>
      <c r="DH5" s="17">
        <v>5.8277517472180396</v>
      </c>
      <c r="DI5" s="17">
        <v>0</v>
      </c>
      <c r="DJ5" s="17">
        <v>2.9342650730823299</v>
      </c>
      <c r="DK5" s="17">
        <v>27.649299298475999</v>
      </c>
      <c r="DL5" s="17">
        <v>23.706089995220498</v>
      </c>
      <c r="DM5" s="17">
        <v>25.805971451379801</v>
      </c>
      <c r="DN5" s="17">
        <v>1831.2194673633201</v>
      </c>
      <c r="DO5" s="17">
        <v>8.59347933368662</v>
      </c>
      <c r="DP5" s="17">
        <v>12.052308620727301</v>
      </c>
      <c r="DR5" s="26">
        <f t="shared" si="30"/>
        <v>1.0302675999589639</v>
      </c>
      <c r="DS5" s="40">
        <f t="shared" si="0"/>
        <v>-2.3675675592421368E-7</v>
      </c>
      <c r="DT5" s="40">
        <f t="shared" si="1"/>
        <v>-2.7286022792563025E-7</v>
      </c>
      <c r="DU5" s="40">
        <f t="shared" si="2"/>
        <v>-3.6791054405503864E-7</v>
      </c>
      <c r="DV5" s="40">
        <f t="shared" si="3"/>
        <v>-3.2789743197373755E-7</v>
      </c>
      <c r="DW5" s="40">
        <f t="shared" si="4"/>
        <v>-3.3443758161717466E-7</v>
      </c>
      <c r="DX5" s="40">
        <f t="shared" si="5"/>
        <v>-5.54286257242468E-7</v>
      </c>
      <c r="DY5" s="40">
        <f t="shared" si="6"/>
        <v>-3.1489207522704839E-7</v>
      </c>
      <c r="DZ5" s="40">
        <f t="shared" si="7"/>
        <v>-3.5182650583914386E-7</v>
      </c>
      <c r="EA5" s="40">
        <f t="shared" si="8"/>
        <v>3.8398384571099744E-7</v>
      </c>
      <c r="EB5" s="40">
        <f t="shared" si="9"/>
        <v>-6.1504089249432474E-8</v>
      </c>
      <c r="EC5" s="40">
        <f t="shared" si="10"/>
        <v>-1.0027056224076382E-6</v>
      </c>
      <c r="ED5" s="40">
        <f t="shared" si="11"/>
        <v>-2.6260361560846021E-7</v>
      </c>
      <c r="EE5" s="40">
        <f t="shared" si="12"/>
        <v>-1.5187964285146599E-6</v>
      </c>
      <c r="EF5" s="40">
        <f t="shared" si="13"/>
        <v>1.0861371041079867E-6</v>
      </c>
      <c r="EG5" s="40">
        <f t="shared" si="14"/>
        <v>-3.403217010422869E-7</v>
      </c>
      <c r="EH5" s="40">
        <f t="shared" si="15"/>
        <v>1.8923623927347134E-6</v>
      </c>
      <c r="EI5" s="40">
        <f t="shared" si="16"/>
        <v>-2.4517179568365252E-6</v>
      </c>
      <c r="EJ5" s="40">
        <f t="shared" si="17"/>
        <v>3.2325192219235011E-6</v>
      </c>
      <c r="EK5" s="40">
        <f t="shared" si="18"/>
        <v>-1.8302654355449939E-6</v>
      </c>
      <c r="EL5" s="40">
        <f t="shared" si="19"/>
        <v>2.8530446568321072E-6</v>
      </c>
      <c r="EM5" s="40">
        <f t="shared" si="20"/>
        <v>8.9713469703064819E-2</v>
      </c>
      <c r="EN5" s="40">
        <f t="shared" si="21"/>
        <v>-1.3003411236081875E-6</v>
      </c>
      <c r="EO5" s="40">
        <f t="shared" si="22"/>
        <v>-3.0221689153095237E-8</v>
      </c>
      <c r="EP5" s="40">
        <f t="shared" si="23"/>
        <v>2.625337698802489E-6</v>
      </c>
      <c r="EQ5" s="40">
        <f t="shared" si="24"/>
        <v>5.6580352133399347E-7</v>
      </c>
      <c r="ER5" s="40">
        <f t="shared" si="25"/>
        <v>-3.2414157815611271E-6</v>
      </c>
      <c r="ES5" s="40">
        <f t="shared" si="26"/>
        <v>-1.2445233169022684E-6</v>
      </c>
      <c r="ET5" s="40">
        <f t="shared" si="27"/>
        <v>1.7377107643675593E-7</v>
      </c>
      <c r="EU5" s="40">
        <f t="shared" si="28"/>
        <v>1.5112800997297127E-6</v>
      </c>
      <c r="EV5" s="40">
        <f t="shared" si="29"/>
        <v>0</v>
      </c>
    </row>
    <row r="6" spans="1:152" x14ac:dyDescent="0.3">
      <c r="A6" s="17" t="s">
        <v>173</v>
      </c>
      <c r="B6" s="15">
        <v>8406409.5101999994</v>
      </c>
      <c r="C6" s="15">
        <v>81773.889760000005</v>
      </c>
      <c r="D6" s="15">
        <v>72873.440014000007</v>
      </c>
      <c r="E6" s="15">
        <v>1828069.4028</v>
      </c>
      <c r="F6" s="15">
        <v>1137425.33</v>
      </c>
      <c r="G6" s="15">
        <v>76135.061675999998</v>
      </c>
      <c r="H6" s="15">
        <v>2318830.4851000002</v>
      </c>
      <c r="I6" s="17">
        <v>52156.953944000001</v>
      </c>
      <c r="J6" s="17">
        <v>15933.389214999999</v>
      </c>
      <c r="K6" s="17">
        <v>14003.955695000001</v>
      </c>
      <c r="L6" s="17">
        <v>8464.6129650000003</v>
      </c>
      <c r="M6" s="17">
        <v>78173.191191999998</v>
      </c>
      <c r="N6" s="17">
        <v>10705.245927</v>
      </c>
      <c r="O6" s="17">
        <v>9087.0111219999999</v>
      </c>
      <c r="P6" s="17">
        <v>599.58238900000003</v>
      </c>
      <c r="Q6" s="17">
        <v>245.5522</v>
      </c>
      <c r="R6" s="17">
        <v>298.70311600000002</v>
      </c>
      <c r="S6" s="17">
        <v>273.526205</v>
      </c>
      <c r="T6" s="17">
        <v>1159.3793310000001</v>
      </c>
      <c r="U6" s="17">
        <v>71700.251728999996</v>
      </c>
      <c r="V6" s="17">
        <v>15124.271808</v>
      </c>
      <c r="W6" s="17">
        <v>10020.608007999999</v>
      </c>
      <c r="X6" s="17">
        <v>2178.3931539999999</v>
      </c>
      <c r="Y6" s="17">
        <v>16.598101</v>
      </c>
      <c r="Z6" s="17">
        <v>1493.7551739999999</v>
      </c>
      <c r="AA6" s="17">
        <v>3988.6691740000001</v>
      </c>
      <c r="AB6" s="17">
        <v>3236.469865</v>
      </c>
      <c r="AC6" s="17">
        <v>46.002167999999998</v>
      </c>
      <c r="AD6" s="17">
        <v>3.806943</v>
      </c>
      <c r="AE6" s="17"/>
      <c r="AF6" s="15"/>
      <c r="AG6" s="17" t="s">
        <v>173</v>
      </c>
      <c r="AH6" s="17">
        <v>245663.16711633801</v>
      </c>
      <c r="AI6" s="17">
        <v>36852.229376944801</v>
      </c>
      <c r="AJ6" s="17">
        <v>10020.664973745799</v>
      </c>
      <c r="AK6" s="17">
        <v>15933.477644382299</v>
      </c>
      <c r="AL6" s="17">
        <v>2178.40536696969</v>
      </c>
      <c r="AM6" s="17">
        <v>52157.2411042612</v>
      </c>
      <c r="AN6" s="17">
        <v>52157.2411042612</v>
      </c>
      <c r="AO6" s="17">
        <v>13188.1768786177</v>
      </c>
      <c r="AP6" s="17">
        <v>78124.0664037651</v>
      </c>
      <c r="AQ6" s="17">
        <v>14004.0323125046</v>
      </c>
      <c r="AR6" s="17">
        <v>46.002280639642201</v>
      </c>
      <c r="AS6" s="17">
        <v>8464.6601499388798</v>
      </c>
      <c r="AT6" s="17">
        <v>16.598195782290599</v>
      </c>
      <c r="AU6" s="17">
        <v>263321.07031152101</v>
      </c>
      <c r="AV6" s="17">
        <v>8406454.7258795891</v>
      </c>
      <c r="AW6" s="17">
        <v>59955.397924347599</v>
      </c>
      <c r="AX6" s="17">
        <v>0</v>
      </c>
      <c r="AY6" s="17">
        <v>39444.6247378728</v>
      </c>
      <c r="AZ6" s="17">
        <v>0</v>
      </c>
      <c r="BA6" s="17">
        <v>6924.5015745692199</v>
      </c>
      <c r="BB6" s="17">
        <v>26171.580509720701</v>
      </c>
      <c r="BC6" s="17">
        <v>78173.629677238103</v>
      </c>
      <c r="BD6" s="17">
        <v>78173.629677238103</v>
      </c>
      <c r="BE6" s="17">
        <v>27706.617950752501</v>
      </c>
      <c r="BF6" s="17">
        <v>0</v>
      </c>
      <c r="BG6" s="17">
        <v>1493.7634302031199</v>
      </c>
      <c r="BH6" s="17">
        <v>1096416432.4823101</v>
      </c>
      <c r="BI6" s="17">
        <v>0</v>
      </c>
      <c r="BJ6" s="17">
        <v>268110.54295795498</v>
      </c>
      <c r="BK6" s="17">
        <v>18758.270048554001</v>
      </c>
      <c r="BL6" s="17">
        <v>32071.4191011205</v>
      </c>
      <c r="BM6" s="17">
        <v>278288.415656253</v>
      </c>
      <c r="BN6" s="17">
        <v>14101.6354872993</v>
      </c>
      <c r="BO6" s="17">
        <v>0.98981076009854696</v>
      </c>
      <c r="BP6" s="17">
        <v>2.81715377899766</v>
      </c>
      <c r="BQ6" s="17">
        <v>71700.875327411195</v>
      </c>
      <c r="BR6" s="17">
        <v>3988.6909889317299</v>
      </c>
      <c r="BS6" s="17">
        <v>0</v>
      </c>
      <c r="BT6" s="17">
        <v>18973.255416918098</v>
      </c>
      <c r="BU6" s="17">
        <v>81774.2921224483</v>
      </c>
      <c r="BV6" s="17">
        <v>0</v>
      </c>
      <c r="BW6" s="17">
        <v>2405751.0595071502</v>
      </c>
      <c r="BX6" s="17">
        <v>65586.435349932304</v>
      </c>
      <c r="BY6" s="17">
        <v>7287.38267634561</v>
      </c>
      <c r="BZ6" s="17">
        <v>72873.818026277993</v>
      </c>
      <c r="CA6" s="17">
        <v>170.887272280297</v>
      </c>
      <c r="CB6" s="17">
        <v>118305.380005521</v>
      </c>
      <c r="CC6" s="17">
        <v>11931.5306179338</v>
      </c>
      <c r="CD6" s="17">
        <v>599.58573406863695</v>
      </c>
      <c r="CE6" s="17">
        <v>245.55336357549999</v>
      </c>
      <c r="CF6" s="17">
        <v>298.704720968966</v>
      </c>
      <c r="CG6" s="17">
        <v>273.52729577061803</v>
      </c>
      <c r="CH6" s="17">
        <v>1159.3857495055399</v>
      </c>
      <c r="CI6" s="17">
        <v>7.3761185165219896</v>
      </c>
      <c r="CJ6" s="17">
        <v>284457.38598915102</v>
      </c>
      <c r="CK6" s="17">
        <v>0</v>
      </c>
      <c r="CL6" s="17">
        <v>6599.7565676306303</v>
      </c>
      <c r="CM6" s="17">
        <v>81992.301705363294</v>
      </c>
      <c r="CN6" s="17">
        <v>11.769813228062601</v>
      </c>
      <c r="CO6" s="17">
        <v>0</v>
      </c>
      <c r="CP6" s="17">
        <v>7950.2789046633197</v>
      </c>
      <c r="CQ6" s="17">
        <v>1828079.50080215</v>
      </c>
      <c r="CR6" s="17">
        <v>1137431.5913921499</v>
      </c>
      <c r="CS6" s="17">
        <v>690647.90940999903</v>
      </c>
      <c r="CT6" s="17">
        <v>331.36097969179298</v>
      </c>
      <c r="CU6" s="17">
        <v>3.4563344506159099</v>
      </c>
      <c r="CV6" s="17">
        <v>4779.2915438013197</v>
      </c>
      <c r="CW6" s="17">
        <v>4235.8989665855297</v>
      </c>
      <c r="CX6" s="17">
        <v>420877.58048787102</v>
      </c>
      <c r="CY6" s="17">
        <v>1623.4548417169501</v>
      </c>
      <c r="CZ6" s="17">
        <v>2147.1626355974799</v>
      </c>
      <c r="DA6" s="17">
        <v>601253.77171613195</v>
      </c>
      <c r="DB6" s="17">
        <v>0</v>
      </c>
      <c r="DC6" s="17">
        <v>61.689107217855202</v>
      </c>
      <c r="DD6" s="17">
        <v>5551.8136401838601</v>
      </c>
      <c r="DE6" s="17">
        <v>4.6280295062109698</v>
      </c>
      <c r="DF6" s="17">
        <v>76135.458380272103</v>
      </c>
      <c r="DG6" s="17">
        <v>7995.0383521614904</v>
      </c>
      <c r="DH6" s="17">
        <v>3236.4875999999399</v>
      </c>
      <c r="DI6" s="17">
        <v>0</v>
      </c>
      <c r="DJ6" s="17">
        <v>4600.9953265050599</v>
      </c>
      <c r="DK6" s="17">
        <v>43354.566525373302</v>
      </c>
      <c r="DL6" s="17">
        <v>10705.3062087001</v>
      </c>
      <c r="DM6" s="17">
        <v>40464.213613820597</v>
      </c>
      <c r="DN6" s="17">
        <v>2318842.9691874301</v>
      </c>
      <c r="DO6" s="17">
        <v>9087.0611123449908</v>
      </c>
      <c r="DP6" s="17">
        <v>18898.223328145999</v>
      </c>
      <c r="DR6" s="26">
        <f t="shared" si="30"/>
        <v>1.0374790753296135</v>
      </c>
      <c r="DS6" s="40">
        <f t="shared" si="0"/>
        <v>5.3787148407172034E-6</v>
      </c>
      <c r="DT6" s="40">
        <f t="shared" si="1"/>
        <v>4.9204269171394467E-6</v>
      </c>
      <c r="DU6" s="40">
        <f t="shared" si="2"/>
        <v>5.1872434993277497E-6</v>
      </c>
      <c r="DV6" s="40">
        <f t="shared" si="3"/>
        <v>5.5238614762051643E-6</v>
      </c>
      <c r="DW6" s="40">
        <f t="shared" si="4"/>
        <v>5.5048819335168248E-6</v>
      </c>
      <c r="DX6" s="40">
        <f t="shared" si="5"/>
        <v>5.2105332730055237E-6</v>
      </c>
      <c r="DY6" s="40">
        <f t="shared" si="6"/>
        <v>5.3837861414015009E-6</v>
      </c>
      <c r="DZ6" s="40">
        <f t="shared" si="7"/>
        <v>5.5056946290954652E-6</v>
      </c>
      <c r="EA6" s="40">
        <f t="shared" si="8"/>
        <v>5.5499417673700302E-6</v>
      </c>
      <c r="EB6" s="40">
        <f t="shared" si="9"/>
        <v>5.4711330332581848E-6</v>
      </c>
      <c r="EC6" s="40">
        <f t="shared" si="10"/>
        <v>5.5743764156358863E-6</v>
      </c>
      <c r="ED6" s="40">
        <f t="shared" si="11"/>
        <v>5.6091510582895308E-6</v>
      </c>
      <c r="EE6" s="40">
        <f t="shared" si="12"/>
        <v>5.631042996210971E-6</v>
      </c>
      <c r="EF6" s="40">
        <f t="shared" si="13"/>
        <v>5.5012967762134416E-6</v>
      </c>
      <c r="EG6" s="40">
        <f t="shared" si="14"/>
        <v>5.5789974793903731E-6</v>
      </c>
      <c r="EH6" s="40">
        <f t="shared" si="15"/>
        <v>4.7386075139511929E-6</v>
      </c>
      <c r="EI6" s="40">
        <f t="shared" si="16"/>
        <v>5.3731242829688448E-6</v>
      </c>
      <c r="EJ6" s="40">
        <f t="shared" si="17"/>
        <v>3.987810301468345E-6</v>
      </c>
      <c r="EK6" s="40">
        <f t="shared" si="18"/>
        <v>5.5361566039865298E-6</v>
      </c>
      <c r="EL6" s="40">
        <f t="shared" si="19"/>
        <v>8.6972973756915423E-6</v>
      </c>
      <c r="EM6" s="40">
        <f t="shared" si="20"/>
        <v>0.25449050756163843</v>
      </c>
      <c r="EN6" s="40">
        <f t="shared" si="21"/>
        <v>5.6848592175736422E-6</v>
      </c>
      <c r="EO6" s="40">
        <f t="shared" si="22"/>
        <v>5.6064120784295492E-6</v>
      </c>
      <c r="EP6" s="40">
        <f t="shared" si="23"/>
        <v>5.7104298015313213E-6</v>
      </c>
      <c r="EQ6" s="40">
        <f t="shared" si="24"/>
        <v>5.5271461238981053E-6</v>
      </c>
      <c r="ER6" s="40">
        <f t="shared" si="25"/>
        <v>5.4692256434677782E-6</v>
      </c>
      <c r="ES6" s="40">
        <f t="shared" si="26"/>
        <v>5.479735847896024E-6</v>
      </c>
      <c r="ET6" s="40">
        <f t="shared" si="27"/>
        <v>2.4485724717095967E-6</v>
      </c>
      <c r="EU6" s="40">
        <f t="shared" si="28"/>
        <v>5.6578457326671779E-6</v>
      </c>
      <c r="EV6" s="40">
        <f t="shared" si="29"/>
        <v>0</v>
      </c>
    </row>
    <row r="7" spans="1:152" x14ac:dyDescent="0.3">
      <c r="A7" s="17" t="s">
        <v>174</v>
      </c>
      <c r="B7" s="15">
        <v>177155.78649</v>
      </c>
      <c r="C7" s="15">
        <v>1942.4931650000001</v>
      </c>
      <c r="D7" s="15">
        <v>1432.0540410000001</v>
      </c>
      <c r="E7" s="15">
        <v>36334.361383000003</v>
      </c>
      <c r="F7" s="15">
        <v>23510.307720000001</v>
      </c>
      <c r="G7" s="15">
        <v>1723.481589</v>
      </c>
      <c r="H7" s="15">
        <v>47937.708804000002</v>
      </c>
      <c r="I7" s="17">
        <v>1373.321134</v>
      </c>
      <c r="J7" s="17">
        <v>419.72816699999998</v>
      </c>
      <c r="K7" s="17">
        <v>368.18261699999999</v>
      </c>
      <c r="L7" s="17">
        <v>222.13685100000001</v>
      </c>
      <c r="M7" s="17">
        <v>2742.960431</v>
      </c>
      <c r="N7" s="17">
        <v>281.04605500000002</v>
      </c>
      <c r="O7" s="17">
        <v>238.09142299999999</v>
      </c>
      <c r="P7" s="17">
        <v>11.822853</v>
      </c>
      <c r="Q7" s="17">
        <v>4.8419280000000002</v>
      </c>
      <c r="R7" s="17">
        <v>5.8899879999999998</v>
      </c>
      <c r="S7" s="17">
        <v>5.3935409999999999</v>
      </c>
      <c r="T7" s="17">
        <v>22.861186</v>
      </c>
      <c r="U7" s="17">
        <v>3086.5975269999999</v>
      </c>
      <c r="V7" s="17">
        <v>398.86448100000001</v>
      </c>
      <c r="W7" s="17">
        <v>263.86421200000001</v>
      </c>
      <c r="X7" s="17">
        <v>57.681925999999997</v>
      </c>
      <c r="Y7" s="17">
        <v>0.327289</v>
      </c>
      <c r="Z7" s="17">
        <v>39.272803000000003</v>
      </c>
      <c r="AA7" s="17">
        <v>78.650571999999997</v>
      </c>
      <c r="AB7" s="17">
        <v>84.681993000000006</v>
      </c>
      <c r="AC7" s="17">
        <v>0.90707599999999999</v>
      </c>
      <c r="AD7" s="17">
        <v>6.9556999999999994E-2</v>
      </c>
      <c r="AE7" s="17"/>
      <c r="AF7" s="15"/>
      <c r="AG7" s="17" t="s">
        <v>174</v>
      </c>
      <c r="AH7" s="17">
        <v>4703.1131199943402</v>
      </c>
      <c r="AI7" s="17">
        <v>705.51981483022905</v>
      </c>
      <c r="AJ7" s="17">
        <v>263.86414725976499</v>
      </c>
      <c r="AK7" s="17">
        <v>419.72805536076402</v>
      </c>
      <c r="AL7" s="17">
        <v>57.681911319949002</v>
      </c>
      <c r="AM7" s="17">
        <v>1373.32075674773</v>
      </c>
      <c r="AN7" s="17">
        <v>1373.32075674773</v>
      </c>
      <c r="AO7" s="17">
        <v>252.48188416681799</v>
      </c>
      <c r="AP7" s="17">
        <v>1495.6509108498401</v>
      </c>
      <c r="AQ7" s="17">
        <v>368.18252381851801</v>
      </c>
      <c r="AR7" s="17">
        <v>0.90707602762078099</v>
      </c>
      <c r="AS7" s="17">
        <v>222.13680835796399</v>
      </c>
      <c r="AT7" s="17">
        <v>0.327288132910663</v>
      </c>
      <c r="AU7" s="17">
        <v>5041.1659267391997</v>
      </c>
      <c r="AV7" s="17">
        <v>177155.72977639601</v>
      </c>
      <c r="AW7" s="17">
        <v>1147.8197396288499</v>
      </c>
      <c r="AX7" s="17">
        <v>0</v>
      </c>
      <c r="AY7" s="17">
        <v>755.14995786500003</v>
      </c>
      <c r="AZ7" s="17">
        <v>0</v>
      </c>
      <c r="BA7" s="17">
        <v>132.566565986547</v>
      </c>
      <c r="BB7" s="17">
        <v>501.04344524518098</v>
      </c>
      <c r="BC7" s="17">
        <v>2742.9599328622398</v>
      </c>
      <c r="BD7" s="17">
        <v>2742.9599328622398</v>
      </c>
      <c r="BE7" s="17">
        <v>530.43102302980196</v>
      </c>
      <c r="BF7" s="17">
        <v>0</v>
      </c>
      <c r="BG7" s="17">
        <v>39.272773399946203</v>
      </c>
      <c r="BH7" s="17">
        <v>21619528.570899501</v>
      </c>
      <c r="BI7" s="17">
        <v>0</v>
      </c>
      <c r="BJ7" s="17">
        <v>5132.8585042724199</v>
      </c>
      <c r="BK7" s="17">
        <v>359.11882486002798</v>
      </c>
      <c r="BL7" s="17">
        <v>613.99319557450997</v>
      </c>
      <c r="BM7" s="17">
        <v>5327.7091661365803</v>
      </c>
      <c r="BN7" s="17">
        <v>269.96961599023302</v>
      </c>
      <c r="BO7" s="17">
        <v>1.8084808214421499E-2</v>
      </c>
      <c r="BP7" s="17">
        <v>5.14721582698126E-2</v>
      </c>
      <c r="BQ7" s="17">
        <v>3086.60628310126</v>
      </c>
      <c r="BR7" s="17">
        <v>78.650538074951598</v>
      </c>
      <c r="BS7" s="17">
        <v>0</v>
      </c>
      <c r="BT7" s="17">
        <v>472.54989455300102</v>
      </c>
      <c r="BU7" s="17">
        <v>1942.4926656514299</v>
      </c>
      <c r="BV7" s="17">
        <v>0</v>
      </c>
      <c r="BW7" s="17">
        <v>49601.543981878</v>
      </c>
      <c r="BX7" s="17">
        <v>1288.8482177450001</v>
      </c>
      <c r="BY7" s="17">
        <v>143.20534857586901</v>
      </c>
      <c r="BZ7" s="17">
        <v>1432.05356632087</v>
      </c>
      <c r="CA7" s="17">
        <v>3.2715615101403901</v>
      </c>
      <c r="CB7" s="17">
        <v>2264.90443605161</v>
      </c>
      <c r="CC7" s="17">
        <v>228.423917482012</v>
      </c>
      <c r="CD7" s="17">
        <v>11.8228621625159</v>
      </c>
      <c r="CE7" s="17">
        <v>4.8419255690426999</v>
      </c>
      <c r="CF7" s="17">
        <v>5.8900054792175798</v>
      </c>
      <c r="CG7" s="17">
        <v>5.3935577340498302</v>
      </c>
      <c r="CH7" s="17">
        <v>22.861188019598998</v>
      </c>
      <c r="CI7" s="17">
        <v>0.16717576237481799</v>
      </c>
      <c r="CJ7" s="17">
        <v>5445.8118095984</v>
      </c>
      <c r="CK7" s="17">
        <v>0</v>
      </c>
      <c r="CL7" s="17">
        <v>127.454978080545</v>
      </c>
      <c r="CM7" s="17">
        <v>1601.7797798133699</v>
      </c>
      <c r="CN7" s="17">
        <v>0.23572831680417999</v>
      </c>
      <c r="CO7" s="17">
        <v>0</v>
      </c>
      <c r="CP7" s="17">
        <v>153.07658507691301</v>
      </c>
      <c r="CQ7" s="17">
        <v>36334.350681212003</v>
      </c>
      <c r="CR7" s="17">
        <v>23510.302063565199</v>
      </c>
      <c r="CS7" s="17">
        <v>12824.0486176468</v>
      </c>
      <c r="CT7" s="17">
        <v>6.54306041457916</v>
      </c>
      <c r="CU7" s="17">
        <v>6.6521034948770097E-2</v>
      </c>
      <c r="CV7" s="17">
        <v>92.978845118691297</v>
      </c>
      <c r="CW7" s="17">
        <v>85.945095457927493</v>
      </c>
      <c r="CX7" s="17">
        <v>8753.21347015217</v>
      </c>
      <c r="CY7" s="17">
        <v>32.3382840766767</v>
      </c>
      <c r="CZ7" s="17">
        <v>43.413240152559801</v>
      </c>
      <c r="DA7" s="17">
        <v>12504.590676763801</v>
      </c>
      <c r="DB7" s="17">
        <v>0</v>
      </c>
      <c r="DC7" s="17">
        <v>1.19184679464497</v>
      </c>
      <c r="DD7" s="17">
        <v>107.218559720453</v>
      </c>
      <c r="DE7" s="17">
        <v>8.8216828695359795E-2</v>
      </c>
      <c r="DF7" s="17">
        <v>1723.4811622290899</v>
      </c>
      <c r="DG7" s="17">
        <v>153.061502883038</v>
      </c>
      <c r="DH7" s="17">
        <v>84.6820405751142</v>
      </c>
      <c r="DI7" s="17">
        <v>0</v>
      </c>
      <c r="DJ7" s="17">
        <v>88.084024158235096</v>
      </c>
      <c r="DK7" s="17">
        <v>830.00407416633698</v>
      </c>
      <c r="DL7" s="17">
        <v>281.04596698425797</v>
      </c>
      <c r="DM7" s="17">
        <v>774.66957596101702</v>
      </c>
      <c r="DN7" s="17">
        <v>47937.696051962899</v>
      </c>
      <c r="DO7" s="17">
        <v>238.09127400060299</v>
      </c>
      <c r="DP7" s="17">
        <v>361.798148353638</v>
      </c>
      <c r="DR7" s="26">
        <f t="shared" si="30"/>
        <v>1.034708550200484</v>
      </c>
      <c r="DS7" s="40">
        <f t="shared" si="0"/>
        <v>-3.2013407585261681E-7</v>
      </c>
      <c r="DT7" s="40">
        <f t="shared" si="1"/>
        <v>-2.5706580553225199E-7</v>
      </c>
      <c r="DU7" s="40">
        <f t="shared" si="2"/>
        <v>-3.3146733049380522E-7</v>
      </c>
      <c r="DV7" s="40">
        <f t="shared" si="3"/>
        <v>-2.9453628996525802E-7</v>
      </c>
      <c r="DW7" s="40">
        <f t="shared" si="4"/>
        <v>-2.4059382245697248E-7</v>
      </c>
      <c r="DX7" s="40">
        <f t="shared" si="5"/>
        <v>-2.4762139194117304E-7</v>
      </c>
      <c r="DY7" s="40">
        <f t="shared" si="6"/>
        <v>-2.6601265309970168E-7</v>
      </c>
      <c r="DZ7" s="40">
        <f t="shared" si="7"/>
        <v>-2.7470069504324974E-7</v>
      </c>
      <c r="EA7" s="40">
        <f t="shared" si="8"/>
        <v>-2.6597985254510344E-7</v>
      </c>
      <c r="EB7" s="40">
        <f t="shared" si="9"/>
        <v>-2.5308495752923743E-7</v>
      </c>
      <c r="EC7" s="40">
        <f t="shared" si="10"/>
        <v>-1.9196290858257554E-7</v>
      </c>
      <c r="ED7" s="40">
        <f t="shared" si="11"/>
        <v>-1.8160588629086283E-7</v>
      </c>
      <c r="EE7" s="40">
        <f t="shared" si="12"/>
        <v>-3.1317195344045685E-7</v>
      </c>
      <c r="EF7" s="40">
        <f t="shared" si="13"/>
        <v>-6.258074949567004E-7</v>
      </c>
      <c r="EG7" s="40">
        <f t="shared" si="14"/>
        <v>7.7498349169818388E-7</v>
      </c>
      <c r="EH7" s="40">
        <f t="shared" si="15"/>
        <v>-5.0206390932451153E-7</v>
      </c>
      <c r="EI7" s="40">
        <f t="shared" si="16"/>
        <v>2.9676151428485909E-6</v>
      </c>
      <c r="EJ7" s="40">
        <f t="shared" si="17"/>
        <v>3.1026091820325962E-6</v>
      </c>
      <c r="EK7" s="40">
        <f t="shared" si="18"/>
        <v>8.8341829608474945E-8</v>
      </c>
      <c r="EL7" s="40">
        <f t="shared" si="19"/>
        <v>2.8368134113821928E-6</v>
      </c>
      <c r="EM7" s="40">
        <f t="shared" si="20"/>
        <v>0.18473796756297539</v>
      </c>
      <c r="EN7" s="40">
        <f t="shared" si="21"/>
        <v>-2.4535436059147977E-7</v>
      </c>
      <c r="EO7" s="40">
        <f t="shared" si="22"/>
        <v>-2.5450001435896426E-7</v>
      </c>
      <c r="EP7" s="40">
        <f t="shared" si="23"/>
        <v>-2.649307911349757E-6</v>
      </c>
      <c r="EQ7" s="40">
        <f t="shared" si="24"/>
        <v>-7.5370362029006419E-7</v>
      </c>
      <c r="ER7" s="40">
        <f t="shared" si="25"/>
        <v>-4.3133886424807854E-7</v>
      </c>
      <c r="ES7" s="40">
        <f t="shared" si="26"/>
        <v>5.6180909907070993E-7</v>
      </c>
      <c r="ET7" s="40">
        <f t="shared" si="27"/>
        <v>3.0450349249366665E-8</v>
      </c>
      <c r="EU7" s="40">
        <f t="shared" si="28"/>
        <v>-4.8184605285905517E-7</v>
      </c>
      <c r="EV7" s="40">
        <f t="shared" si="29"/>
        <v>0</v>
      </c>
    </row>
    <row r="8" spans="1:152" x14ac:dyDescent="0.3">
      <c r="A8" s="17" t="s">
        <v>175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5"/>
      <c r="DR8" s="26" t="e">
        <f t="shared" si="30"/>
        <v>#DIV/0!</v>
      </c>
      <c r="DS8" s="40">
        <f t="shared" si="0"/>
        <v>0</v>
      </c>
      <c r="DT8" s="40">
        <f t="shared" si="1"/>
        <v>0</v>
      </c>
      <c r="DU8" s="40">
        <f t="shared" si="2"/>
        <v>0</v>
      </c>
      <c r="DV8" s="40">
        <f t="shared" si="3"/>
        <v>0</v>
      </c>
      <c r="DW8" s="40">
        <f t="shared" si="4"/>
        <v>0</v>
      </c>
      <c r="DX8" s="40">
        <f t="shared" si="5"/>
        <v>0</v>
      </c>
      <c r="DY8" s="40">
        <f t="shared" si="6"/>
        <v>0</v>
      </c>
      <c r="DZ8" s="40">
        <f t="shared" si="7"/>
        <v>0</v>
      </c>
      <c r="EA8" s="40">
        <f t="shared" si="8"/>
        <v>0</v>
      </c>
      <c r="EB8" s="40">
        <f t="shared" si="9"/>
        <v>0</v>
      </c>
      <c r="EC8" s="40">
        <f t="shared" si="10"/>
        <v>0</v>
      </c>
      <c r="ED8" s="40">
        <f t="shared" si="11"/>
        <v>0</v>
      </c>
      <c r="EE8" s="40">
        <f t="shared" si="12"/>
        <v>0</v>
      </c>
      <c r="EF8" s="40">
        <f t="shared" si="13"/>
        <v>0</v>
      </c>
      <c r="EG8" s="40">
        <f t="shared" si="14"/>
        <v>0</v>
      </c>
      <c r="EH8" s="40">
        <f t="shared" si="15"/>
        <v>0</v>
      </c>
      <c r="EI8" s="40">
        <f t="shared" si="16"/>
        <v>0</v>
      </c>
      <c r="EJ8" s="40">
        <f t="shared" si="17"/>
        <v>0</v>
      </c>
      <c r="EK8" s="40">
        <f t="shared" si="18"/>
        <v>0</v>
      </c>
      <c r="EL8" s="40">
        <f t="shared" si="19"/>
        <v>0</v>
      </c>
      <c r="EM8" s="40">
        <f t="shared" si="20"/>
        <v>0</v>
      </c>
      <c r="EN8" s="40">
        <f t="shared" si="21"/>
        <v>0</v>
      </c>
      <c r="EO8" s="40">
        <f t="shared" si="22"/>
        <v>0</v>
      </c>
      <c r="EP8" s="40">
        <f t="shared" si="23"/>
        <v>0</v>
      </c>
      <c r="EQ8" s="40">
        <f t="shared" si="24"/>
        <v>0</v>
      </c>
      <c r="ER8" s="40">
        <f t="shared" si="25"/>
        <v>0</v>
      </c>
      <c r="ES8" s="40">
        <f t="shared" si="26"/>
        <v>0</v>
      </c>
      <c r="ET8" s="40">
        <f t="shared" si="27"/>
        <v>0</v>
      </c>
      <c r="EU8" s="40">
        <f t="shared" si="28"/>
        <v>0</v>
      </c>
      <c r="EV8" s="40">
        <f t="shared" si="29"/>
        <v>0</v>
      </c>
    </row>
    <row r="9" spans="1:152" x14ac:dyDescent="0.3">
      <c r="A9" s="17" t="s">
        <v>176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5"/>
      <c r="DR9" s="26" t="e">
        <f t="shared" si="30"/>
        <v>#DIV/0!</v>
      </c>
      <c r="DS9" s="40">
        <f t="shared" si="0"/>
        <v>0</v>
      </c>
      <c r="DT9" s="40">
        <f t="shared" si="1"/>
        <v>0</v>
      </c>
      <c r="DU9" s="40">
        <f t="shared" si="2"/>
        <v>0</v>
      </c>
      <c r="DV9" s="40">
        <f t="shared" si="3"/>
        <v>0</v>
      </c>
      <c r="DW9" s="40">
        <f t="shared" si="4"/>
        <v>0</v>
      </c>
      <c r="DX9" s="40">
        <f t="shared" si="5"/>
        <v>0</v>
      </c>
      <c r="DY9" s="40">
        <f t="shared" si="6"/>
        <v>0</v>
      </c>
      <c r="DZ9" s="40">
        <f t="shared" si="7"/>
        <v>0</v>
      </c>
      <c r="EA9" s="40">
        <f t="shared" si="8"/>
        <v>0</v>
      </c>
      <c r="EB9" s="40">
        <f t="shared" si="9"/>
        <v>0</v>
      </c>
      <c r="EC9" s="40">
        <f t="shared" si="10"/>
        <v>0</v>
      </c>
      <c r="ED9" s="40">
        <f t="shared" si="11"/>
        <v>0</v>
      </c>
      <c r="EE9" s="40">
        <f t="shared" si="12"/>
        <v>0</v>
      </c>
      <c r="EF9" s="40">
        <f t="shared" si="13"/>
        <v>0</v>
      </c>
      <c r="EG9" s="40">
        <f t="shared" si="14"/>
        <v>0</v>
      </c>
      <c r="EH9" s="40">
        <f t="shared" si="15"/>
        <v>0</v>
      </c>
      <c r="EI9" s="40">
        <f t="shared" si="16"/>
        <v>0</v>
      </c>
      <c r="EJ9" s="40">
        <f t="shared" si="17"/>
        <v>0</v>
      </c>
      <c r="EK9" s="40">
        <f t="shared" si="18"/>
        <v>0</v>
      </c>
      <c r="EL9" s="40">
        <f t="shared" si="19"/>
        <v>0</v>
      </c>
      <c r="EM9" s="40">
        <f t="shared" si="20"/>
        <v>0</v>
      </c>
      <c r="EN9" s="40">
        <f t="shared" si="21"/>
        <v>0</v>
      </c>
      <c r="EO9" s="40">
        <f t="shared" si="22"/>
        <v>0</v>
      </c>
      <c r="EP9" s="40">
        <f t="shared" si="23"/>
        <v>0</v>
      </c>
      <c r="EQ9" s="40">
        <f t="shared" si="24"/>
        <v>0</v>
      </c>
      <c r="ER9" s="40">
        <f t="shared" si="25"/>
        <v>0</v>
      </c>
      <c r="ES9" s="40">
        <f t="shared" si="26"/>
        <v>0</v>
      </c>
      <c r="ET9" s="40">
        <f t="shared" si="27"/>
        <v>0</v>
      </c>
      <c r="EU9" s="40">
        <f t="shared" si="28"/>
        <v>0</v>
      </c>
      <c r="EV9" s="40">
        <f t="shared" si="29"/>
        <v>0</v>
      </c>
    </row>
    <row r="10" spans="1:152" x14ac:dyDescent="0.3">
      <c r="A10" s="17" t="s">
        <v>177</v>
      </c>
      <c r="B10" s="15">
        <v>3.2646489999999999</v>
      </c>
      <c r="C10" s="15">
        <v>1.7432E-2</v>
      </c>
      <c r="D10" s="15">
        <v>6.8123000000000003E-2</v>
      </c>
      <c r="E10" s="15">
        <v>0.55265900000000001</v>
      </c>
      <c r="F10" s="15">
        <v>0.53970600000000002</v>
      </c>
      <c r="G10" s="15">
        <v>3.1780999999999997E-2</v>
      </c>
      <c r="H10" s="15">
        <v>0.60515099999999999</v>
      </c>
      <c r="I10" s="17">
        <v>3.2682999999999997E-2</v>
      </c>
      <c r="J10" s="17">
        <v>9.9799999999999993E-3</v>
      </c>
      <c r="K10" s="17">
        <v>1.8862E-2</v>
      </c>
      <c r="L10" s="17">
        <v>2.3999999999999998E-3</v>
      </c>
      <c r="M10" s="17">
        <v>6.7732000000000001E-2</v>
      </c>
      <c r="N10" s="17">
        <v>8.2299999999999995E-3</v>
      </c>
      <c r="O10" s="17">
        <v>2.9840000000000001E-3</v>
      </c>
      <c r="P10" s="17">
        <v>3.3100000000000002E-4</v>
      </c>
      <c r="Q10" s="17">
        <v>1.36E-4</v>
      </c>
      <c r="R10" s="17">
        <v>1.64E-4</v>
      </c>
      <c r="S10" s="17">
        <v>1.5100000000000001E-4</v>
      </c>
      <c r="T10" s="17">
        <v>6.4099999999999997E-4</v>
      </c>
      <c r="U10" s="17">
        <v>4.4755000000000003E-2</v>
      </c>
      <c r="V10" s="17">
        <v>9.4990000000000005E-3</v>
      </c>
      <c r="W10" s="17">
        <v>1.0288E-2</v>
      </c>
      <c r="X10" s="17">
        <v>1.372E-3</v>
      </c>
      <c r="Y10" s="17">
        <v>1.0000000000000001E-5</v>
      </c>
      <c r="Z10" s="17">
        <v>9.2599999999999996E-4</v>
      </c>
      <c r="AA10" s="17">
        <v>2.1979999999999999E-3</v>
      </c>
      <c r="AB10" s="17">
        <v>2.0240000000000002E-3</v>
      </c>
      <c r="AC10" s="17">
        <v>2.5000000000000001E-5</v>
      </c>
      <c r="AD10" s="17"/>
      <c r="AE10" s="17"/>
      <c r="AF10" s="15"/>
      <c r="AG10" s="17" t="s">
        <v>177</v>
      </c>
      <c r="AH10" s="17">
        <v>5.0790189476236897E-2</v>
      </c>
      <c r="AI10" s="17">
        <v>7.61908950324355E-3</v>
      </c>
      <c r="AJ10" s="17">
        <v>1.02880096121518E-2</v>
      </c>
      <c r="AK10" s="17">
        <v>9.9801369146315204E-3</v>
      </c>
      <c r="AL10" s="17">
        <v>1.3719824930967699E-3</v>
      </c>
      <c r="AM10" s="17">
        <v>3.2683082755997898E-2</v>
      </c>
      <c r="AN10" s="17">
        <v>3.2683082755997898E-2</v>
      </c>
      <c r="AO10" s="17">
        <v>2.7265822847599899E-3</v>
      </c>
      <c r="AP10" s="17">
        <v>1.6151774852979198E-2</v>
      </c>
      <c r="AQ10" s="17">
        <v>1.8862348450205801E-2</v>
      </c>
      <c r="AR10" s="5">
        <v>2.4998387407199101E-5</v>
      </c>
      <c r="AS10" s="17">
        <v>2.3999851779736201E-3</v>
      </c>
      <c r="AT10" s="5">
        <v>9.9992512001410904E-6</v>
      </c>
      <c r="AU10" s="17">
        <v>5.4440077867248603E-2</v>
      </c>
      <c r="AV10" s="17">
        <v>3.2646465715372202</v>
      </c>
      <c r="AW10" s="17">
        <v>1.2395536797896701E-2</v>
      </c>
      <c r="AX10" s="17">
        <v>0</v>
      </c>
      <c r="AY10" s="17">
        <v>8.1551516956298795E-3</v>
      </c>
      <c r="AZ10" s="17">
        <v>0</v>
      </c>
      <c r="BA10" s="17">
        <v>1.4316124038647E-3</v>
      </c>
      <c r="BB10" s="17">
        <v>5.4108680147930098E-3</v>
      </c>
      <c r="BC10" s="17">
        <v>6.7731064645028302E-2</v>
      </c>
      <c r="BD10" s="17">
        <v>6.7731064645028302E-2</v>
      </c>
      <c r="BE10" s="17">
        <v>5.7282709436333196E-3</v>
      </c>
      <c r="BF10" s="17">
        <v>0</v>
      </c>
      <c r="BG10" s="17">
        <v>9.2599760247358504E-4</v>
      </c>
      <c r="BH10" s="17">
        <v>604.12880724438696</v>
      </c>
      <c r="BI10" s="17">
        <v>0</v>
      </c>
      <c r="BJ10" s="17">
        <v>5.5430570390824302E-2</v>
      </c>
      <c r="BK10" s="17">
        <v>3.87821301432453E-3</v>
      </c>
      <c r="BL10" s="17">
        <v>6.6306317013618997E-3</v>
      </c>
      <c r="BM10" s="17">
        <v>5.7534588917365202E-2</v>
      </c>
      <c r="BN10" s="17">
        <v>2.91543645452691E-3</v>
      </c>
      <c r="BO10" s="17">
        <v>0</v>
      </c>
      <c r="BP10" s="17">
        <v>0</v>
      </c>
      <c r="BQ10" s="17">
        <v>4.4755346990966498E-2</v>
      </c>
      <c r="BR10" s="17">
        <v>2.1980098546602899E-3</v>
      </c>
      <c r="BS10" s="17">
        <v>0</v>
      </c>
      <c r="BT10" s="17">
        <v>1.02946405446518E-2</v>
      </c>
      <c r="BU10" s="17">
        <v>1.7432034259825702E-2</v>
      </c>
      <c r="BV10" s="17">
        <v>0</v>
      </c>
      <c r="BW10" s="17">
        <v>0.62311920942255405</v>
      </c>
      <c r="BX10" s="17">
        <v>6.1310515495736802E-2</v>
      </c>
      <c r="BY10" s="17">
        <v>6.8122907675942602E-3</v>
      </c>
      <c r="BZ10" s="17">
        <v>6.8122806263331004E-2</v>
      </c>
      <c r="CA10" s="5">
        <v>3.5330505696192002E-5</v>
      </c>
      <c r="CB10" s="17">
        <v>2.44590116679618E-2</v>
      </c>
      <c r="CC10" s="17">
        <v>2.4667803546685602E-3</v>
      </c>
      <c r="CD10" s="17">
        <v>3.31003819507597E-4</v>
      </c>
      <c r="CE10" s="17">
        <v>1.3599620805017701E-4</v>
      </c>
      <c r="CF10" s="17">
        <v>1.6400747366854601E-4</v>
      </c>
      <c r="CG10" s="17">
        <v>1.50994692372559E-4</v>
      </c>
      <c r="CH10" s="17">
        <v>6.4100751224943002E-4</v>
      </c>
      <c r="CI10" s="5">
        <v>8.3114249023076795E-5</v>
      </c>
      <c r="CJ10" s="17">
        <v>5.8810062004993398E-2</v>
      </c>
      <c r="CK10" s="17">
        <v>1.99312157939119E-3</v>
      </c>
      <c r="CL10" s="17">
        <v>1.11718117032358E-3</v>
      </c>
      <c r="CM10" s="17">
        <v>1.7417395569812099E-2</v>
      </c>
      <c r="CN10" s="5">
        <v>9.7146667989439798E-5</v>
      </c>
      <c r="CO10" s="17">
        <v>0</v>
      </c>
      <c r="CP10" s="17">
        <v>6.4926999454355998E-4</v>
      </c>
      <c r="CQ10" s="17">
        <v>0.55265900450294003</v>
      </c>
      <c r="CR10" s="17">
        <v>0.53970596846288199</v>
      </c>
      <c r="CS10" s="17">
        <v>1.2953036040057901E-2</v>
      </c>
      <c r="CT10" s="5">
        <v>9.6607637912884305E-5</v>
      </c>
      <c r="CU10" s="5">
        <v>2.69856754686199E-6</v>
      </c>
      <c r="CV10" s="17">
        <v>8.6278322503127794E-2</v>
      </c>
      <c r="CW10" s="5">
        <v>6.5844011971097401E-5</v>
      </c>
      <c r="CX10" s="17">
        <v>0.177098166305659</v>
      </c>
      <c r="CY10" s="17">
        <v>5.9637560144843599E-4</v>
      </c>
      <c r="CZ10" s="17">
        <v>1.5165925362522499E-4</v>
      </c>
      <c r="DA10" s="17">
        <v>0.25299745917315603</v>
      </c>
      <c r="DB10" s="17">
        <v>0</v>
      </c>
      <c r="DC10" s="17">
        <v>3.3461642333151398E-4</v>
      </c>
      <c r="DD10" s="17">
        <v>7.1889416160981405E-4</v>
      </c>
      <c r="DE10" s="5">
        <v>8.0955924094864798E-6</v>
      </c>
      <c r="DF10" s="17">
        <v>3.1781125128832598E-2</v>
      </c>
      <c r="DG10" s="17">
        <v>1.65292447375121E-3</v>
      </c>
      <c r="DH10" s="17">
        <v>2.0239669141354799E-3</v>
      </c>
      <c r="DI10" s="17">
        <v>0</v>
      </c>
      <c r="DJ10" s="17">
        <v>9.5125101230730195E-4</v>
      </c>
      <c r="DK10" s="17">
        <v>8.9633921570572705E-3</v>
      </c>
      <c r="DL10" s="17">
        <v>8.2300289674101697E-3</v>
      </c>
      <c r="DM10" s="17">
        <v>8.3657208617867306E-3</v>
      </c>
      <c r="DN10" s="17">
        <v>0.60515076858634098</v>
      </c>
      <c r="DO10" s="17">
        <v>2.98400905272904E-3</v>
      </c>
      <c r="DP10" s="17">
        <v>3.9071519282174996E-3</v>
      </c>
      <c r="DR10" s="26">
        <f t="shared" si="30"/>
        <v>1.0296925027100075</v>
      </c>
      <c r="DS10" s="40">
        <f t="shared" si="0"/>
        <v>-7.4386642476962245E-7</v>
      </c>
      <c r="DT10" s="40">
        <f t="shared" si="1"/>
        <v>1.9653410797424838E-6</v>
      </c>
      <c r="DU10" s="40">
        <f t="shared" si="2"/>
        <v>-2.8439245041929125E-6</v>
      </c>
      <c r="DV10" s="40">
        <f t="shared" si="3"/>
        <v>8.1477728958657546E-9</v>
      </c>
      <c r="DW10" s="40">
        <f t="shared" si="4"/>
        <v>-5.8433884426277862E-8</v>
      </c>
      <c r="DX10" s="40">
        <f t="shared" si="5"/>
        <v>3.9372213775829121E-6</v>
      </c>
      <c r="DY10" s="40">
        <f t="shared" si="6"/>
        <v>-3.824064721253629E-7</v>
      </c>
      <c r="DZ10" s="40">
        <f t="shared" si="7"/>
        <v>2.5320808341229426E-6</v>
      </c>
      <c r="EA10" s="40">
        <f t="shared" si="8"/>
        <v>1.3718900954018155E-5</v>
      </c>
      <c r="EB10" s="40">
        <f t="shared" si="9"/>
        <v>1.847366163717699E-5</v>
      </c>
      <c r="EC10" s="40">
        <f t="shared" si="10"/>
        <v>-6.175844324872796E-6</v>
      </c>
      <c r="ED10" s="40">
        <f t="shared" si="11"/>
        <v>-1.3809646425594811E-5</v>
      </c>
      <c r="EE10" s="40">
        <f t="shared" si="12"/>
        <v>3.5197339210459414E-6</v>
      </c>
      <c r="EF10" s="40">
        <f t="shared" si="13"/>
        <v>3.0337563806694671E-6</v>
      </c>
      <c r="EG10" s="40">
        <f t="shared" si="14"/>
        <v>1.1539297876059499E-5</v>
      </c>
      <c r="EH10" s="40">
        <f t="shared" si="15"/>
        <v>-2.7881983992555686E-5</v>
      </c>
      <c r="EI10" s="40">
        <f t="shared" si="16"/>
        <v>4.5571149670799478E-5</v>
      </c>
      <c r="EJ10" s="40">
        <f t="shared" si="17"/>
        <v>-3.5149850602747754E-5</v>
      </c>
      <c r="EK10" s="40">
        <f t="shared" si="18"/>
        <v>1.1719577893993524E-5</v>
      </c>
      <c r="EL10" s="40">
        <f t="shared" si="19"/>
        <v>7.7531218074997998E-6</v>
      </c>
      <c r="EM10" s="40">
        <f t="shared" si="20"/>
        <v>8.3760453168944052E-2</v>
      </c>
      <c r="EN10" s="40">
        <f t="shared" si="21"/>
        <v>9.3430713454543854E-7</v>
      </c>
      <c r="EO10" s="40">
        <f t="shared" si="22"/>
        <v>-1.2760133549601834E-5</v>
      </c>
      <c r="EP10" s="40">
        <f t="shared" si="23"/>
        <v>-7.4879985891040165E-5</v>
      </c>
      <c r="EQ10" s="40">
        <f t="shared" si="24"/>
        <v>-2.5891213984024527E-6</v>
      </c>
      <c r="ER10" s="40">
        <f t="shared" si="25"/>
        <v>4.4834669199524042E-6</v>
      </c>
      <c r="ES10" s="40">
        <f t="shared" si="26"/>
        <v>-1.6346771008069396E-5</v>
      </c>
      <c r="ET10" s="40">
        <f t="shared" si="27"/>
        <v>-6.4503712036008106E-5</v>
      </c>
      <c r="EU10" s="40">
        <f t="shared" si="28"/>
        <v>0</v>
      </c>
      <c r="EV10" s="40">
        <f t="shared" si="29"/>
        <v>0</v>
      </c>
    </row>
    <row r="11" spans="1:152" x14ac:dyDescent="0.3">
      <c r="A11" s="17" t="s">
        <v>178</v>
      </c>
      <c r="B11" s="15">
        <v>25412.676714000001</v>
      </c>
      <c r="C11" s="15">
        <v>224.947429</v>
      </c>
      <c r="D11" s="15">
        <v>511.81065899999999</v>
      </c>
      <c r="E11" s="15">
        <v>4304.4149500000003</v>
      </c>
      <c r="F11" s="15">
        <v>3846.5752349999998</v>
      </c>
      <c r="G11" s="15">
        <v>256.52249</v>
      </c>
      <c r="H11" s="15">
        <v>5144.120672</v>
      </c>
      <c r="I11" s="17">
        <v>275.43858499999999</v>
      </c>
      <c r="J11" s="17">
        <v>84.105592999999999</v>
      </c>
      <c r="K11" s="17">
        <v>158.96246300000001</v>
      </c>
      <c r="L11" s="17">
        <v>20.231583000000001</v>
      </c>
      <c r="M11" s="17">
        <v>570.81971999999996</v>
      </c>
      <c r="N11" s="17">
        <v>69.365437</v>
      </c>
      <c r="O11" s="17">
        <v>25.144962</v>
      </c>
      <c r="P11" s="17">
        <v>2.7842349999999998</v>
      </c>
      <c r="Q11" s="17">
        <v>1.1402749999999999</v>
      </c>
      <c r="R11" s="17">
        <v>1.3870849999999999</v>
      </c>
      <c r="S11" s="17">
        <v>1.2701709999999999</v>
      </c>
      <c r="T11" s="17">
        <v>5.383769</v>
      </c>
      <c r="U11" s="17">
        <v>377.17454600000002</v>
      </c>
      <c r="V11" s="17">
        <v>80.059270999999995</v>
      </c>
      <c r="W11" s="17">
        <v>86.706789999999998</v>
      </c>
      <c r="X11" s="17">
        <v>11.560907</v>
      </c>
      <c r="Y11" s="17">
        <v>7.7065999999999996E-2</v>
      </c>
      <c r="Z11" s="17">
        <v>7.8036089999999998</v>
      </c>
      <c r="AA11" s="17">
        <v>18.522158999999998</v>
      </c>
      <c r="AB11" s="17">
        <v>17.052334999999999</v>
      </c>
      <c r="AC11" s="17">
        <v>0.213612</v>
      </c>
      <c r="AD11" s="17">
        <v>2.3140000000000001E-2</v>
      </c>
      <c r="AE11" s="17"/>
      <c r="AF11" s="15"/>
      <c r="AG11" s="17" t="s">
        <v>178</v>
      </c>
      <c r="AH11" s="17">
        <v>433.21886894664902</v>
      </c>
      <c r="AI11" s="17">
        <v>64.987690912354296</v>
      </c>
      <c r="AJ11" s="17">
        <v>86.704155050393197</v>
      </c>
      <c r="AK11" s="17">
        <v>84.103032271986194</v>
      </c>
      <c r="AL11" s="17">
        <v>11.5605501939711</v>
      </c>
      <c r="AM11" s="17">
        <v>275.43021808664997</v>
      </c>
      <c r="AN11" s="17">
        <v>275.43021808664997</v>
      </c>
      <c r="AO11" s="17">
        <v>23.256919496116002</v>
      </c>
      <c r="AP11" s="17">
        <v>137.76924221113899</v>
      </c>
      <c r="AQ11" s="17">
        <v>158.95763911837301</v>
      </c>
      <c r="AR11" s="17">
        <v>0.213605589137839</v>
      </c>
      <c r="AS11" s="17">
        <v>20.2309714530987</v>
      </c>
      <c r="AT11" s="17">
        <v>7.7064081139558094E-2</v>
      </c>
      <c r="AU11" s="17">
        <v>464.357994223437</v>
      </c>
      <c r="AV11" s="17">
        <v>25411.868254686698</v>
      </c>
      <c r="AW11" s="17">
        <v>105.7293546154</v>
      </c>
      <c r="AX11" s="17">
        <v>0</v>
      </c>
      <c r="AY11" s="17">
        <v>69.559289693406598</v>
      </c>
      <c r="AZ11" s="17">
        <v>0</v>
      </c>
      <c r="BA11" s="17">
        <v>12.2111250936431</v>
      </c>
      <c r="BB11" s="17">
        <v>46.152721435555797</v>
      </c>
      <c r="BC11" s="17">
        <v>570.80240784802504</v>
      </c>
      <c r="BD11" s="17">
        <v>570.80240784802504</v>
      </c>
      <c r="BE11" s="17">
        <v>48.859687743188999</v>
      </c>
      <c r="BF11" s="17">
        <v>0</v>
      </c>
      <c r="BG11" s="17">
        <v>7.8033715753233297</v>
      </c>
      <c r="BH11" s="17">
        <v>5091215.6666367901</v>
      </c>
      <c r="BI11" s="17">
        <v>0</v>
      </c>
      <c r="BJ11" s="17">
        <v>472.80410713387101</v>
      </c>
      <c r="BK11" s="17">
        <v>33.079599012030897</v>
      </c>
      <c r="BL11" s="17">
        <v>56.556871461600998</v>
      </c>
      <c r="BM11" s="17">
        <v>490.75244692002298</v>
      </c>
      <c r="BN11" s="17">
        <v>24.867757018416899</v>
      </c>
      <c r="BO11" s="17">
        <v>6.0162085462171404E-3</v>
      </c>
      <c r="BP11" s="17">
        <v>1.7123038740719899E-2</v>
      </c>
      <c r="BQ11" s="17">
        <v>377.16428098205802</v>
      </c>
      <c r="BR11" s="17">
        <v>18.521605464986699</v>
      </c>
      <c r="BS11" s="17">
        <v>0</v>
      </c>
      <c r="BT11" s="17">
        <v>86.844252335104798</v>
      </c>
      <c r="BU11" s="17">
        <v>224.94298125740599</v>
      </c>
      <c r="BV11" s="17">
        <v>0</v>
      </c>
      <c r="BW11" s="17">
        <v>5297.2326678240897</v>
      </c>
      <c r="BX11" s="17">
        <v>460.61351521685202</v>
      </c>
      <c r="BY11" s="17">
        <v>51.179305624541797</v>
      </c>
      <c r="BZ11" s="17">
        <v>511.792820841393</v>
      </c>
      <c r="CA11" s="17">
        <v>0.30135391948277401</v>
      </c>
      <c r="CB11" s="17">
        <v>208.6276106485</v>
      </c>
      <c r="CC11" s="17">
        <v>21.040854875602701</v>
      </c>
      <c r="CD11" s="17">
        <v>2.7841540066178299</v>
      </c>
      <c r="CE11" s="17">
        <v>1.1402393520937799</v>
      </c>
      <c r="CF11" s="17">
        <v>1.38704149759178</v>
      </c>
      <c r="CG11" s="17">
        <v>1.2701313223644499</v>
      </c>
      <c r="CH11" s="17">
        <v>5.38360163905267</v>
      </c>
      <c r="CI11" s="17">
        <v>0.11117019457662899</v>
      </c>
      <c r="CJ11" s="17">
        <v>501.63119104215599</v>
      </c>
      <c r="CK11" s="17">
        <v>4.4039849684463402E-2</v>
      </c>
      <c r="CL11" s="17">
        <v>13.584083057039001</v>
      </c>
      <c r="CM11" s="17">
        <v>144.71518321444901</v>
      </c>
      <c r="CN11" s="17">
        <v>3.2720449606529999E-2</v>
      </c>
      <c r="CO11" s="17">
        <v>0</v>
      </c>
      <c r="CP11" s="17">
        <v>3.29432145608668</v>
      </c>
      <c r="CQ11" s="17">
        <v>4304.27741523656</v>
      </c>
      <c r="CR11" s="17">
        <v>3846.44822810604</v>
      </c>
      <c r="CS11" s="17">
        <v>457.82918713051902</v>
      </c>
      <c r="CT11" s="17">
        <v>4.14043012880504E-2</v>
      </c>
      <c r="CU11" s="17">
        <v>6.8367091533700396E-3</v>
      </c>
      <c r="CV11" s="17">
        <v>14.1053983631784</v>
      </c>
      <c r="CW11" s="17">
        <v>2.0483925776219798</v>
      </c>
      <c r="CX11" s="17">
        <v>1498.35061247044</v>
      </c>
      <c r="CY11" s="17">
        <v>10.2480373501546</v>
      </c>
      <c r="CZ11" s="17">
        <v>4.5819448299960799</v>
      </c>
      <c r="DA11" s="17">
        <v>2140.50112786917</v>
      </c>
      <c r="DB11" s="17">
        <v>0</v>
      </c>
      <c r="DC11" s="17">
        <v>8.0483563964351204E-2</v>
      </c>
      <c r="DD11" s="17">
        <v>14.6966256290613</v>
      </c>
      <c r="DE11" s="17">
        <v>5.8462205643832303E-3</v>
      </c>
      <c r="DF11" s="17">
        <v>256.514148416475</v>
      </c>
      <c r="DG11" s="17">
        <v>14.0989855917041</v>
      </c>
      <c r="DH11" s="17">
        <v>17.051781034120999</v>
      </c>
      <c r="DI11" s="17">
        <v>0</v>
      </c>
      <c r="DJ11" s="17">
        <v>8.1136908744090608</v>
      </c>
      <c r="DK11" s="17">
        <v>76.454366413922102</v>
      </c>
      <c r="DL11" s="17">
        <v>69.363344486654597</v>
      </c>
      <c r="DM11" s="17">
        <v>71.357304269833094</v>
      </c>
      <c r="DN11" s="17">
        <v>5143.9700435743498</v>
      </c>
      <c r="DO11" s="17">
        <v>25.1442118217137</v>
      </c>
      <c r="DP11" s="17">
        <v>33.326383528099797</v>
      </c>
      <c r="DR11" s="26">
        <f t="shared" si="30"/>
        <v>1.0297946183495352</v>
      </c>
      <c r="DS11" s="40">
        <f t="shared" si="0"/>
        <v>-3.1813229373716725E-5</v>
      </c>
      <c r="DT11" s="40">
        <f t="shared" si="1"/>
        <v>-1.9772364653299289E-5</v>
      </c>
      <c r="DU11" s="40">
        <f t="shared" si="2"/>
        <v>-3.4853042415812182E-5</v>
      </c>
      <c r="DV11" s="40">
        <f t="shared" si="3"/>
        <v>-3.1952022525214836E-5</v>
      </c>
      <c r="DW11" s="40">
        <f t="shared" si="4"/>
        <v>-3.3018174921980358E-5</v>
      </c>
      <c r="DX11" s="40">
        <f t="shared" si="5"/>
        <v>-3.251794228650032E-5</v>
      </c>
      <c r="DY11" s="40">
        <f t="shared" si="6"/>
        <v>-2.9281666441088357E-5</v>
      </c>
      <c r="DZ11" s="40">
        <f t="shared" si="7"/>
        <v>-3.0376693047622951E-5</v>
      </c>
      <c r="EA11" s="40">
        <f t="shared" si="8"/>
        <v>-3.0446584138639765E-5</v>
      </c>
      <c r="EB11" s="40">
        <f t="shared" si="9"/>
        <v>-3.0346042304366604E-5</v>
      </c>
      <c r="EC11" s="40">
        <f t="shared" si="10"/>
        <v>-3.0227338182107945E-5</v>
      </c>
      <c r="ED11" s="40">
        <f t="shared" si="11"/>
        <v>-3.0328580755619652E-5</v>
      </c>
      <c r="EE11" s="40">
        <f t="shared" si="12"/>
        <v>-3.0166512832649429E-5</v>
      </c>
      <c r="EF11" s="40">
        <f t="shared" si="13"/>
        <v>-2.9834138794861966E-5</v>
      </c>
      <c r="EG11" s="40">
        <f t="shared" si="14"/>
        <v>-2.9089994978849134E-5</v>
      </c>
      <c r="EH11" s="40">
        <f t="shared" si="15"/>
        <v>-3.1262551770419821E-5</v>
      </c>
      <c r="EI11" s="40">
        <f t="shared" si="16"/>
        <v>-3.1362467491127727E-5</v>
      </c>
      <c r="EJ11" s="40">
        <f t="shared" si="17"/>
        <v>-3.1238026651543177E-5</v>
      </c>
      <c r="EK11" s="40">
        <f t="shared" si="18"/>
        <v>-3.1086205097219631E-5</v>
      </c>
      <c r="EL11" s="40">
        <f t="shared" si="19"/>
        <v>-2.7215563857280683E-5</v>
      </c>
      <c r="EM11" s="40">
        <f t="shared" si="20"/>
        <v>8.474947686077236E-2</v>
      </c>
      <c r="EN11" s="40">
        <f t="shared" si="21"/>
        <v>-3.0389195665077372E-5</v>
      </c>
      <c r="EO11" s="40">
        <f t="shared" si="22"/>
        <v>-3.0863151904996373E-5</v>
      </c>
      <c r="EP11" s="40">
        <f t="shared" si="23"/>
        <v>-2.4898923544777401E-5</v>
      </c>
      <c r="EQ11" s="40">
        <f t="shared" si="24"/>
        <v>-3.0424983705628374E-5</v>
      </c>
      <c r="ER11" s="40">
        <f t="shared" si="25"/>
        <v>-2.9885015742466446E-5</v>
      </c>
      <c r="ES11" s="40">
        <f t="shared" si="26"/>
        <v>-3.2486218397651587E-5</v>
      </c>
      <c r="ET11" s="40">
        <f t="shared" si="27"/>
        <v>-3.0011713578795832E-5</v>
      </c>
      <c r="EU11" s="40">
        <f t="shared" si="28"/>
        <v>-3.2528654406332757E-5</v>
      </c>
      <c r="EV11" s="40">
        <f t="shared" si="29"/>
        <v>0</v>
      </c>
    </row>
    <row r="12" spans="1:152" x14ac:dyDescent="0.3">
      <c r="A12" s="17" t="s">
        <v>179</v>
      </c>
      <c r="B12" s="15">
        <v>6435.2223729999996</v>
      </c>
      <c r="C12" s="15">
        <v>42.462690000000002</v>
      </c>
      <c r="D12" s="15">
        <v>125.65492500000001</v>
      </c>
      <c r="E12" s="15">
        <v>1152.6539069999999</v>
      </c>
      <c r="F12" s="15">
        <v>1006.288078</v>
      </c>
      <c r="G12" s="15">
        <v>65.167803000000006</v>
      </c>
      <c r="H12" s="15">
        <v>1350.1822119999999</v>
      </c>
      <c r="I12" s="17">
        <v>64.544337999999996</v>
      </c>
      <c r="J12" s="17">
        <v>19.70871</v>
      </c>
      <c r="K12" s="17">
        <v>37.250149</v>
      </c>
      <c r="L12" s="17">
        <v>4.7409239999999997</v>
      </c>
      <c r="M12" s="17">
        <v>133.76187200000001</v>
      </c>
      <c r="N12" s="17">
        <v>16.254608999999999</v>
      </c>
      <c r="O12" s="17">
        <v>5.89229</v>
      </c>
      <c r="P12" s="17">
        <v>0.65243600000000002</v>
      </c>
      <c r="Q12" s="17">
        <v>0.26719900000000002</v>
      </c>
      <c r="R12" s="17">
        <v>0.32503500000000002</v>
      </c>
      <c r="S12" s="17">
        <v>0.297649</v>
      </c>
      <c r="T12" s="17">
        <v>1.2616099999999999</v>
      </c>
      <c r="U12" s="17">
        <v>88.384426000000005</v>
      </c>
      <c r="V12" s="17">
        <v>18.760527</v>
      </c>
      <c r="W12" s="17">
        <v>20.318263000000002</v>
      </c>
      <c r="X12" s="17">
        <v>2.7090990000000001</v>
      </c>
      <c r="Y12" s="17">
        <v>1.8058000000000001E-2</v>
      </c>
      <c r="Z12" s="17">
        <v>1.82864</v>
      </c>
      <c r="AA12" s="17">
        <v>4.3403499999999999</v>
      </c>
      <c r="AB12" s="17">
        <v>3.9959259999999999</v>
      </c>
      <c r="AC12" s="17">
        <v>5.0056999999999997E-2</v>
      </c>
      <c r="AD12" s="17">
        <v>5.424E-3</v>
      </c>
      <c r="AE12" s="17"/>
      <c r="AF12" s="15"/>
      <c r="AG12" s="17" t="s">
        <v>179</v>
      </c>
      <c r="AH12" s="17">
        <v>118.475547975011</v>
      </c>
      <c r="AI12" s="17">
        <v>17.772643044335599</v>
      </c>
      <c r="AJ12" s="17">
        <v>20.3023194437848</v>
      </c>
      <c r="AK12" s="17">
        <v>19.693256051888799</v>
      </c>
      <c r="AL12" s="17">
        <v>2.7069765294531898</v>
      </c>
      <c r="AM12" s="17">
        <v>64.493704299510199</v>
      </c>
      <c r="AN12" s="17">
        <v>64.493704299510199</v>
      </c>
      <c r="AO12" s="17">
        <v>6.3602382064683498</v>
      </c>
      <c r="AP12" s="17">
        <v>37.676787444534597</v>
      </c>
      <c r="AQ12" s="17">
        <v>37.220925140630399</v>
      </c>
      <c r="AR12" s="17">
        <v>5.0017702453052398E-2</v>
      </c>
      <c r="AS12" s="17">
        <v>4.7371901763898601</v>
      </c>
      <c r="AT12" s="17">
        <v>1.80437767858375E-2</v>
      </c>
      <c r="AU12" s="17">
        <v>126.99138908576001</v>
      </c>
      <c r="AV12" s="17">
        <v>6430.2173536819901</v>
      </c>
      <c r="AW12" s="17">
        <v>28.914595595482702</v>
      </c>
      <c r="AX12" s="17">
        <v>0</v>
      </c>
      <c r="AY12" s="17">
        <v>19.022899141064499</v>
      </c>
      <c r="AZ12" s="17">
        <v>0</v>
      </c>
      <c r="BA12" s="17">
        <v>3.3394637717459599</v>
      </c>
      <c r="BB12" s="17">
        <v>12.6217194968887</v>
      </c>
      <c r="BC12" s="17">
        <v>133.65695479096701</v>
      </c>
      <c r="BD12" s="17">
        <v>133.65695479096701</v>
      </c>
      <c r="BE12" s="17">
        <v>13.362028112556899</v>
      </c>
      <c r="BF12" s="17">
        <v>0</v>
      </c>
      <c r="BG12" s="17">
        <v>1.8271979804857801</v>
      </c>
      <c r="BH12" s="17">
        <v>1192214.50290403</v>
      </c>
      <c r="BI12" s="17">
        <v>0</v>
      </c>
      <c r="BJ12" s="17">
        <v>129.301206039514</v>
      </c>
      <c r="BK12" s="17">
        <v>9.0465338888978497</v>
      </c>
      <c r="BL12" s="17">
        <v>15.467013431662799</v>
      </c>
      <c r="BM12" s="17">
        <v>134.20970032935901</v>
      </c>
      <c r="BN12" s="17">
        <v>6.8007647332352201</v>
      </c>
      <c r="BO12" s="17">
        <v>1.40913017741695E-3</v>
      </c>
      <c r="BP12" s="17">
        <v>4.0105829571696998E-3</v>
      </c>
      <c r="BQ12" s="17">
        <v>88.315377147254395</v>
      </c>
      <c r="BR12" s="17">
        <v>4.3369523728269304</v>
      </c>
      <c r="BS12" s="17">
        <v>0</v>
      </c>
      <c r="BT12" s="17">
        <v>20.602031382731099</v>
      </c>
      <c r="BU12" s="17">
        <v>42.4350316230978</v>
      </c>
      <c r="BV12" s="17">
        <v>0</v>
      </c>
      <c r="BW12" s="17">
        <v>1391.16960807332</v>
      </c>
      <c r="BX12" s="17">
        <v>112.993625410473</v>
      </c>
      <c r="BY12" s="17">
        <v>12.5548557983211</v>
      </c>
      <c r="BZ12" s="17">
        <v>125.548481208794</v>
      </c>
      <c r="CA12" s="17">
        <v>8.2413488737699506E-2</v>
      </c>
      <c r="CB12" s="17">
        <v>57.054947019373103</v>
      </c>
      <c r="CC12" s="17">
        <v>5.75419279795309</v>
      </c>
      <c r="CD12" s="17">
        <v>0.65192095791045901</v>
      </c>
      <c r="CE12" s="17">
        <v>0.26699035060764797</v>
      </c>
      <c r="CF12" s="17">
        <v>0.32477954412385501</v>
      </c>
      <c r="CG12" s="17">
        <v>0.29741651781279399</v>
      </c>
      <c r="CH12" s="17">
        <v>1.26062039359116</v>
      </c>
      <c r="CI12" s="17">
        <v>2.8724139949403898E-2</v>
      </c>
      <c r="CJ12" s="17">
        <v>137.184777226243</v>
      </c>
      <c r="CK12" s="17">
        <v>1.15975368089199E-2</v>
      </c>
      <c r="CL12" s="17">
        <v>3.4916896233954402</v>
      </c>
      <c r="CM12" s="17">
        <v>37.258828133181197</v>
      </c>
      <c r="CN12" s="17">
        <v>9.4693120807773402E-3</v>
      </c>
      <c r="CO12" s="17">
        <v>0</v>
      </c>
      <c r="CP12" s="17">
        <v>0.84644027965629898</v>
      </c>
      <c r="CQ12" s="17">
        <v>1151.8090062388401</v>
      </c>
      <c r="CR12" s="17">
        <v>1005.4781897074801</v>
      </c>
      <c r="CS12" s="17">
        <v>146.33081653135699</v>
      </c>
      <c r="CT12" s="17">
        <v>1.08145249645882E-2</v>
      </c>
      <c r="CU12" s="17">
        <v>1.8438000606271E-3</v>
      </c>
      <c r="CV12" s="17">
        <v>4.2235963603895499</v>
      </c>
      <c r="CW12" s="17">
        <v>0.523610405044175</v>
      </c>
      <c r="CX12" s="17">
        <v>391.75867667565001</v>
      </c>
      <c r="CY12" s="17">
        <v>2.6482982721275099</v>
      </c>
      <c r="CZ12" s="17">
        <v>1.1861718766293501</v>
      </c>
      <c r="DA12" s="17">
        <v>559.65527273929797</v>
      </c>
      <c r="DB12" s="17">
        <v>0</v>
      </c>
      <c r="DC12" s="17">
        <v>2.0819760875675799E-2</v>
      </c>
      <c r="DD12" s="17">
        <v>3.80071579005384</v>
      </c>
      <c r="DE12" s="17">
        <v>1.62047731940012E-3</v>
      </c>
      <c r="DF12" s="17">
        <v>65.117774277132</v>
      </c>
      <c r="DG12" s="17">
        <v>3.8557310983011601</v>
      </c>
      <c r="DH12" s="17">
        <v>3.99278866006382</v>
      </c>
      <c r="DI12" s="17">
        <v>0</v>
      </c>
      <c r="DJ12" s="17">
        <v>2.2189232546147002</v>
      </c>
      <c r="DK12" s="17">
        <v>20.908533360983402</v>
      </c>
      <c r="DL12" s="17">
        <v>16.241846128975599</v>
      </c>
      <c r="DM12" s="17">
        <v>19.514612495504199</v>
      </c>
      <c r="DN12" s="17">
        <v>1349.25579567563</v>
      </c>
      <c r="DO12" s="17">
        <v>5.88768438283536</v>
      </c>
      <c r="DP12" s="17">
        <v>9.11399419826882</v>
      </c>
      <c r="DR12" s="26">
        <f t="shared" si="30"/>
        <v>1.0310643930765566</v>
      </c>
      <c r="DS12" s="40">
        <f t="shared" si="0"/>
        <v>-7.7775390311435083E-4</v>
      </c>
      <c r="DT12" s="40">
        <f t="shared" si="1"/>
        <v>-6.5135715382615936E-4</v>
      </c>
      <c r="DU12" s="40">
        <f t="shared" si="2"/>
        <v>-8.4711197118620166E-4</v>
      </c>
      <c r="DV12" s="40">
        <f t="shared" si="3"/>
        <v>-7.3300472590148117E-4</v>
      </c>
      <c r="DW12" s="40">
        <f t="shared" si="4"/>
        <v>-8.0482747458326335E-4</v>
      </c>
      <c r="DX12" s="40">
        <f t="shared" si="5"/>
        <v>-7.6769080074721129E-4</v>
      </c>
      <c r="DY12" s="40">
        <f t="shared" si="6"/>
        <v>-6.861417045316093E-4</v>
      </c>
      <c r="DZ12" s="40">
        <f t="shared" si="7"/>
        <v>-7.8447935262419474E-4</v>
      </c>
      <c r="EA12" s="40">
        <f t="shared" si="8"/>
        <v>-7.8411768762141432E-4</v>
      </c>
      <c r="EB12" s="40">
        <f t="shared" si="9"/>
        <v>-7.8452999931896261E-4</v>
      </c>
      <c r="EC12" s="40">
        <f t="shared" si="10"/>
        <v>-7.8757297314608515E-4</v>
      </c>
      <c r="ED12" s="40">
        <f t="shared" si="11"/>
        <v>-7.8435810940956775E-4</v>
      </c>
      <c r="EE12" s="40">
        <f t="shared" si="12"/>
        <v>-7.8518474510212201E-4</v>
      </c>
      <c r="EF12" s="40">
        <f t="shared" si="13"/>
        <v>-7.8163450282318588E-4</v>
      </c>
      <c r="EG12" s="40">
        <f t="shared" si="14"/>
        <v>-7.8941396480422109E-4</v>
      </c>
      <c r="EH12" s="40">
        <f t="shared" si="15"/>
        <v>-7.8087639681303047E-4</v>
      </c>
      <c r="EI12" s="40">
        <f t="shared" si="16"/>
        <v>-7.8593344146016709E-4</v>
      </c>
      <c r="EJ12" s="40">
        <f t="shared" si="17"/>
        <v>-7.8106154297849745E-4</v>
      </c>
      <c r="EK12" s="40">
        <f t="shared" si="18"/>
        <v>-7.8439962337008913E-4</v>
      </c>
      <c r="EL12" s="40">
        <f t="shared" si="19"/>
        <v>-7.8123325421166029E-4</v>
      </c>
      <c r="EM12" s="40">
        <f t="shared" si="20"/>
        <v>9.8158456994896726E-2</v>
      </c>
      <c r="EN12" s="40">
        <f t="shared" si="21"/>
        <v>-7.8469090665879936E-4</v>
      </c>
      <c r="EO12" s="40">
        <f t="shared" si="22"/>
        <v>-7.8345994251607714E-4</v>
      </c>
      <c r="EP12" s="40">
        <f t="shared" si="23"/>
        <v>-7.8764061150187956E-4</v>
      </c>
      <c r="EQ12" s="40">
        <f t="shared" si="24"/>
        <v>-7.8857485028215556E-4</v>
      </c>
      <c r="ER12" s="40">
        <f t="shared" si="25"/>
        <v>-7.8280027487865559E-4</v>
      </c>
      <c r="ES12" s="40">
        <f t="shared" si="26"/>
        <v>-7.851346436795419E-4</v>
      </c>
      <c r="ET12" s="40">
        <f t="shared" si="27"/>
        <v>-7.8505597514031929E-4</v>
      </c>
      <c r="EU12" s="40">
        <f t="shared" si="28"/>
        <v>-7.9035129302182957E-4</v>
      </c>
      <c r="EV12" s="40">
        <f t="shared" si="29"/>
        <v>0</v>
      </c>
    </row>
    <row r="13" spans="1:152" x14ac:dyDescent="0.3">
      <c r="A13" s="17" t="s">
        <v>180</v>
      </c>
      <c r="B13" s="15">
        <v>1269042.1239</v>
      </c>
      <c r="C13" s="15">
        <v>13307.696649</v>
      </c>
      <c r="D13" s="15">
        <v>11005.068599</v>
      </c>
      <c r="E13" s="15">
        <v>270904.06293000001</v>
      </c>
      <c r="F13" s="15">
        <v>170698.83890999999</v>
      </c>
      <c r="G13" s="15">
        <v>12313.645682</v>
      </c>
      <c r="H13" s="15">
        <v>351298.02957000001</v>
      </c>
      <c r="I13" s="17">
        <v>10386.396787</v>
      </c>
      <c r="J13" s="17">
        <v>3174.394742</v>
      </c>
      <c r="K13" s="17">
        <v>2784.5566939999999</v>
      </c>
      <c r="L13" s="17">
        <v>1680.015922</v>
      </c>
      <c r="M13" s="17">
        <v>20744.94803</v>
      </c>
      <c r="N13" s="17">
        <v>2125.5449789999998</v>
      </c>
      <c r="O13" s="17">
        <v>1800.680157</v>
      </c>
      <c r="P13" s="17">
        <v>89.415927999999994</v>
      </c>
      <c r="Q13" s="17">
        <v>36.619329999999998</v>
      </c>
      <c r="R13" s="17">
        <v>44.545721999999998</v>
      </c>
      <c r="S13" s="17">
        <v>40.791108000000001</v>
      </c>
      <c r="T13" s="17">
        <v>172.898831</v>
      </c>
      <c r="U13" s="17">
        <v>23343.867677999999</v>
      </c>
      <c r="V13" s="17">
        <v>3016.6031739999999</v>
      </c>
      <c r="W13" s="17">
        <v>1995.5989950000001</v>
      </c>
      <c r="X13" s="17">
        <v>436.247207</v>
      </c>
      <c r="Y13" s="17">
        <v>2.4752230000000002</v>
      </c>
      <c r="Z13" s="17">
        <v>297.01941900000003</v>
      </c>
      <c r="AA13" s="17">
        <v>594.83241099999998</v>
      </c>
      <c r="AB13" s="17">
        <v>640.44802900000002</v>
      </c>
      <c r="AC13" s="17">
        <v>6.8603170000000002</v>
      </c>
      <c r="AD13" s="17">
        <v>0.566048</v>
      </c>
      <c r="AE13" s="17"/>
      <c r="AF13" s="15"/>
      <c r="AG13" s="17" t="s">
        <v>180</v>
      </c>
      <c r="AH13" s="17">
        <v>34245.278588020403</v>
      </c>
      <c r="AI13" s="17">
        <v>5137.1762260563901</v>
      </c>
      <c r="AJ13" s="17">
        <v>1995.59852443399</v>
      </c>
      <c r="AK13" s="17">
        <v>3174.3938224092699</v>
      </c>
      <c r="AL13" s="17">
        <v>436.24710657339199</v>
      </c>
      <c r="AM13" s="17">
        <v>10386.3931220916</v>
      </c>
      <c r="AN13" s="17">
        <v>10386.3931220916</v>
      </c>
      <c r="AO13" s="17">
        <v>1838.42294292321</v>
      </c>
      <c r="AP13" s="17">
        <v>10890.440904908301</v>
      </c>
      <c r="AQ13" s="17">
        <v>2784.5558099386399</v>
      </c>
      <c r="AR13" s="17">
        <v>6.8603067015890797</v>
      </c>
      <c r="AS13" s="17">
        <v>1680.0155533985101</v>
      </c>
      <c r="AT13" s="17">
        <v>2.4752202675142501</v>
      </c>
      <c r="AU13" s="17">
        <v>36706.773832095998</v>
      </c>
      <c r="AV13" s="17">
        <v>1269041.7533367099</v>
      </c>
      <c r="AW13" s="17">
        <v>8357.7417492078894</v>
      </c>
      <c r="AX13" s="17">
        <v>0</v>
      </c>
      <c r="AY13" s="17">
        <v>5498.5537790006201</v>
      </c>
      <c r="AZ13" s="17">
        <v>0</v>
      </c>
      <c r="BA13" s="17">
        <v>965.27083037858597</v>
      </c>
      <c r="BB13" s="17">
        <v>3648.3005345424699</v>
      </c>
      <c r="BC13" s="17">
        <v>20744.943573119101</v>
      </c>
      <c r="BD13" s="17">
        <v>20744.943573119101</v>
      </c>
      <c r="BE13" s="17">
        <v>3862.2833018226302</v>
      </c>
      <c r="BF13" s="17">
        <v>0</v>
      </c>
      <c r="BG13" s="17">
        <v>297.01935144462499</v>
      </c>
      <c r="BH13" s="17">
        <v>163508064.140423</v>
      </c>
      <c r="BI13" s="17">
        <v>0</v>
      </c>
      <c r="BJ13" s="17">
        <v>37374.427576546499</v>
      </c>
      <c r="BK13" s="17">
        <v>2614.8899212413398</v>
      </c>
      <c r="BL13" s="17">
        <v>4470.7336141434998</v>
      </c>
      <c r="BM13" s="17">
        <v>38793.213704257803</v>
      </c>
      <c r="BN13" s="17">
        <v>1965.7582426685401</v>
      </c>
      <c r="BO13" s="17">
        <v>0.14717291651647599</v>
      </c>
      <c r="BP13" s="17">
        <v>0.41887569062539598</v>
      </c>
      <c r="BQ13" s="17">
        <v>23343.934304478898</v>
      </c>
      <c r="BR13" s="17">
        <v>594.83222870324903</v>
      </c>
      <c r="BS13" s="17">
        <v>0</v>
      </c>
      <c r="BT13" s="17">
        <v>3553.1365602902902</v>
      </c>
      <c r="BU13" s="17">
        <v>13307.693380450801</v>
      </c>
      <c r="BV13" s="17">
        <v>0</v>
      </c>
      <c r="BW13" s="17">
        <v>363413.07144191099</v>
      </c>
      <c r="BX13" s="17">
        <v>9904.5581647961499</v>
      </c>
      <c r="BY13" s="17">
        <v>1100.50645756223</v>
      </c>
      <c r="BZ13" s="17">
        <v>11005.064622358301</v>
      </c>
      <c r="CA13" s="17">
        <v>23.8215674028873</v>
      </c>
      <c r="CB13" s="17">
        <v>16491.689007054501</v>
      </c>
      <c r="CC13" s="17">
        <v>1663.24725821437</v>
      </c>
      <c r="CD13" s="17">
        <v>89.415931142646699</v>
      </c>
      <c r="CE13" s="17">
        <v>36.619362147517798</v>
      </c>
      <c r="CF13" s="17">
        <v>44.545798174096703</v>
      </c>
      <c r="CG13" s="17">
        <v>40.791077398925196</v>
      </c>
      <c r="CH13" s="17">
        <v>172.89879282655201</v>
      </c>
      <c r="CI13" s="17">
        <v>1.11893578141172</v>
      </c>
      <c r="CJ13" s="17">
        <v>39653.164753640798</v>
      </c>
      <c r="CK13" s="17">
        <v>0</v>
      </c>
      <c r="CL13" s="17">
        <v>983.16083804670404</v>
      </c>
      <c r="CM13" s="17">
        <v>12229.253986260699</v>
      </c>
      <c r="CN13" s="17">
        <v>1.76019893929683</v>
      </c>
      <c r="CO13" s="17">
        <v>0</v>
      </c>
      <c r="CP13" s="17">
        <v>1183.9729952538801</v>
      </c>
      <c r="CQ13" s="17">
        <v>270903.98857726099</v>
      </c>
      <c r="CR13" s="17">
        <v>170698.795838316</v>
      </c>
      <c r="CS13" s="17">
        <v>100205.192738945</v>
      </c>
      <c r="CT13" s="17">
        <v>49.479599456450401</v>
      </c>
      <c r="CU13" s="17">
        <v>0.51470150349267196</v>
      </c>
      <c r="CV13" s="17">
        <v>712.521481706597</v>
      </c>
      <c r="CW13" s="17">
        <v>634.388300375006</v>
      </c>
      <c r="CX13" s="17">
        <v>63206.537579589502</v>
      </c>
      <c r="CY13" s="17">
        <v>242.64718273196701</v>
      </c>
      <c r="CZ13" s="17">
        <v>321.44554321257499</v>
      </c>
      <c r="DA13" s="17">
        <v>90295.0650494</v>
      </c>
      <c r="DB13" s="17">
        <v>0</v>
      </c>
      <c r="DC13" s="17">
        <v>9.1901886316462402</v>
      </c>
      <c r="DD13" s="17">
        <v>827.05076623985099</v>
      </c>
      <c r="DE13" s="17">
        <v>0.68849118712169999</v>
      </c>
      <c r="DF13" s="17">
        <v>12313.6420693093</v>
      </c>
      <c r="DG13" s="17">
        <v>1114.5029279783901</v>
      </c>
      <c r="DH13" s="17">
        <v>640.44788224490605</v>
      </c>
      <c r="DI13" s="17">
        <v>0</v>
      </c>
      <c r="DJ13" s="17">
        <v>641.37558079381199</v>
      </c>
      <c r="DK13" s="17">
        <v>6043.5964541036001</v>
      </c>
      <c r="DL13" s="17">
        <v>2125.54446131543</v>
      </c>
      <c r="DM13" s="17">
        <v>5640.6837633540999</v>
      </c>
      <c r="DN13" s="17">
        <v>351297.93647677102</v>
      </c>
      <c r="DO13" s="17">
        <v>1800.67950270695</v>
      </c>
      <c r="DP13" s="17">
        <v>2634.3992947954198</v>
      </c>
      <c r="DR13" s="26">
        <f t="shared" si="30"/>
        <v>1.0344867808978464</v>
      </c>
      <c r="DS13" s="40">
        <f t="shared" si="0"/>
        <v>-2.9200235603142078E-7</v>
      </c>
      <c r="DT13" s="40">
        <f t="shared" si="1"/>
        <v>-2.456134434812633E-7</v>
      </c>
      <c r="DU13" s="40">
        <f t="shared" si="2"/>
        <v>-3.6134637995542864E-7</v>
      </c>
      <c r="DV13" s="40">
        <f t="shared" si="3"/>
        <v>-2.7446151314746528E-7</v>
      </c>
      <c r="DW13" s="40">
        <f t="shared" si="4"/>
        <v>-2.5232558268138676E-7</v>
      </c>
      <c r="DX13" s="40">
        <f t="shared" si="5"/>
        <v>-2.9338920358019018E-7</v>
      </c>
      <c r="DY13" s="40">
        <f t="shared" si="6"/>
        <v>-2.6499786835133635E-7</v>
      </c>
      <c r="DZ13" s="40">
        <f t="shared" si="7"/>
        <v>-3.5285657525635104E-7</v>
      </c>
      <c r="EA13" s="40">
        <f t="shared" si="8"/>
        <v>-2.8969009994146668E-7</v>
      </c>
      <c r="EB13" s="40">
        <f t="shared" si="9"/>
        <v>-3.1748729049630232E-7</v>
      </c>
      <c r="EC13" s="40">
        <f t="shared" si="10"/>
        <v>-2.194035694271841E-7</v>
      </c>
      <c r="ED13" s="40">
        <f t="shared" si="11"/>
        <v>-2.1484174809680025E-7</v>
      </c>
      <c r="EE13" s="40">
        <f t="shared" si="12"/>
        <v>-2.4355380615357467E-7</v>
      </c>
      <c r="EF13" s="40">
        <f t="shared" si="13"/>
        <v>-3.6335883832770647E-7</v>
      </c>
      <c r="EG13" s="40">
        <f t="shared" si="14"/>
        <v>3.5146385827878597E-8</v>
      </c>
      <c r="EH13" s="40">
        <f t="shared" si="15"/>
        <v>8.7788383347771303E-7</v>
      </c>
      <c r="EI13" s="40">
        <f t="shared" si="16"/>
        <v>1.7100204752550041E-6</v>
      </c>
      <c r="EJ13" s="40">
        <f t="shared" si="17"/>
        <v>-7.5018984051113443E-7</v>
      </c>
      <c r="EK13" s="40">
        <f t="shared" si="18"/>
        <v>-2.2078488194159734E-7</v>
      </c>
      <c r="EL13" s="40">
        <f t="shared" si="19"/>
        <v>2.8541319638518067E-6</v>
      </c>
      <c r="EM13" s="40">
        <f t="shared" si="20"/>
        <v>0.17786011461986559</v>
      </c>
      <c r="EN13" s="40">
        <f t="shared" si="21"/>
        <v>-2.3580188769742623E-7</v>
      </c>
      <c r="EO13" s="40">
        <f t="shared" si="22"/>
        <v>-2.3020573290331439E-7</v>
      </c>
      <c r="EP13" s="40">
        <f t="shared" si="23"/>
        <v>-1.1039351808350562E-6</v>
      </c>
      <c r="EQ13" s="40">
        <f t="shared" si="24"/>
        <v>-2.2744430403647758E-7</v>
      </c>
      <c r="ER13" s="40">
        <f t="shared" si="25"/>
        <v>-3.0646741431464728E-7</v>
      </c>
      <c r="ES13" s="40">
        <f t="shared" si="26"/>
        <v>-2.2914442284139168E-7</v>
      </c>
      <c r="ET13" s="40">
        <f t="shared" si="27"/>
        <v>-1.5011567133827783E-6</v>
      </c>
      <c r="EU13" s="40">
        <f t="shared" si="28"/>
        <v>1.0725978574254302E-6</v>
      </c>
      <c r="EV13" s="40">
        <f t="shared" si="29"/>
        <v>0</v>
      </c>
    </row>
    <row r="14" spans="1:152" x14ac:dyDescent="0.3">
      <c r="A14" s="17" t="s">
        <v>181</v>
      </c>
      <c r="B14" s="15">
        <v>601.61223099999995</v>
      </c>
      <c r="C14" s="15">
        <v>5.7018275000000003</v>
      </c>
      <c r="D14" s="15">
        <v>17.230853499999998</v>
      </c>
      <c r="E14" s="15">
        <v>105.2085905</v>
      </c>
      <c r="F14" s="15">
        <v>98.683842999999996</v>
      </c>
      <c r="G14" s="15">
        <v>7.3918920000000004</v>
      </c>
      <c r="H14" s="15">
        <v>139.86911674999999</v>
      </c>
      <c r="I14" s="17">
        <v>11.318104328</v>
      </c>
      <c r="J14" s="17">
        <v>0.97011000000000003</v>
      </c>
      <c r="K14" s="17">
        <v>1.9241756769</v>
      </c>
      <c r="L14" s="17">
        <v>0.86435885869999995</v>
      </c>
      <c r="M14" s="17">
        <v>11.313358523</v>
      </c>
      <c r="N14" s="17">
        <v>1.1951326141</v>
      </c>
      <c r="O14" s="17">
        <v>0.64941502500000003</v>
      </c>
      <c r="P14" s="17">
        <v>3.6510000000000001E-2</v>
      </c>
      <c r="Q14" s="17">
        <v>1.4952999999999999E-2</v>
      </c>
      <c r="R14" s="17">
        <v>1.8185E-2</v>
      </c>
      <c r="S14" s="17">
        <v>1.6653999999999999E-2</v>
      </c>
      <c r="T14" s="17">
        <v>7.0584999999999995E-2</v>
      </c>
      <c r="U14" s="17">
        <v>4.3654999999999999</v>
      </c>
      <c r="V14" s="17">
        <v>0.92084500000000002</v>
      </c>
      <c r="W14" s="17">
        <v>0.61010600000000004</v>
      </c>
      <c r="X14" s="17">
        <v>0.132633</v>
      </c>
      <c r="Y14" s="17">
        <v>1.0089999999999999E-3</v>
      </c>
      <c r="Z14" s="17">
        <v>9.72063175E-2</v>
      </c>
      <c r="AA14" s="17">
        <v>0.24284700000000001</v>
      </c>
      <c r="AB14" s="17">
        <v>0.19705500000000001</v>
      </c>
      <c r="AC14" s="17">
        <v>2.8029999999999999E-3</v>
      </c>
      <c r="AD14" s="17">
        <v>2.271E-3</v>
      </c>
      <c r="AE14" s="17">
        <v>4.8837600000000002E-2</v>
      </c>
      <c r="AF14" s="15"/>
      <c r="AG14" s="17" t="s">
        <v>181</v>
      </c>
      <c r="AH14" s="17">
        <v>12.9515161893549</v>
      </c>
      <c r="AI14" s="17">
        <v>1.9428689500988201</v>
      </c>
      <c r="AJ14" s="17">
        <v>0.61005577944410405</v>
      </c>
      <c r="AK14" s="17">
        <v>0.970025232918445</v>
      </c>
      <c r="AL14" s="17">
        <v>0.132621505778865</v>
      </c>
      <c r="AM14" s="17">
        <v>11.324572263032101</v>
      </c>
      <c r="AN14" s="17">
        <v>11.324572263032101</v>
      </c>
      <c r="AO14" s="17">
        <v>0.69529182033433101</v>
      </c>
      <c r="AP14" s="17">
        <v>4.1187379530713102</v>
      </c>
      <c r="AQ14" s="17">
        <v>1.92497258399259</v>
      </c>
      <c r="AR14" s="17">
        <v>2.8027286367389198E-3</v>
      </c>
      <c r="AS14" s="17">
        <v>0.86460618427914804</v>
      </c>
      <c r="AT14" s="17">
        <v>1.0089234528569101E-3</v>
      </c>
      <c r="AU14" s="17">
        <v>13.8824156453468</v>
      </c>
      <c r="AV14" s="17">
        <v>601.74019940805795</v>
      </c>
      <c r="AW14" s="17">
        <v>3.1608853850427399</v>
      </c>
      <c r="AX14" s="17">
        <v>0</v>
      </c>
      <c r="AY14" s="17">
        <v>2.07955855928008</v>
      </c>
      <c r="AZ14" s="17">
        <v>4.88777722057794E-2</v>
      </c>
      <c r="BA14" s="17">
        <v>0.36506343292766003</v>
      </c>
      <c r="BB14" s="17">
        <v>1.3797838243026499</v>
      </c>
      <c r="BC14" s="17">
        <v>11.3183800772543</v>
      </c>
      <c r="BD14" s="17">
        <v>11.3183800772543</v>
      </c>
      <c r="BE14" s="17">
        <v>1.4607070370700499</v>
      </c>
      <c r="BF14" s="17">
        <v>0</v>
      </c>
      <c r="BG14" s="17">
        <v>9.7203595158650097E-2</v>
      </c>
      <c r="BH14" s="17">
        <v>66776.3157207185</v>
      </c>
      <c r="BI14" s="17">
        <v>0</v>
      </c>
      <c r="BJ14" s="17">
        <v>14.134989104107699</v>
      </c>
      <c r="BK14" s="17">
        <v>0.98894905658680399</v>
      </c>
      <c r="BL14" s="17">
        <v>1.69082496784305</v>
      </c>
      <c r="BM14" s="17">
        <v>14.6715120345605</v>
      </c>
      <c r="BN14" s="17">
        <v>0.74344524511979404</v>
      </c>
      <c r="BO14" s="17">
        <v>5.9040846133919704E-4</v>
      </c>
      <c r="BP14" s="17">
        <v>1.68038801347024E-3</v>
      </c>
      <c r="BQ14" s="17">
        <v>4.3651345856269597</v>
      </c>
      <c r="BR14" s="17">
        <v>0.242825574199308</v>
      </c>
      <c r="BS14" s="17">
        <v>0</v>
      </c>
      <c r="BT14" s="17">
        <v>1.12368808146596</v>
      </c>
      <c r="BU14" s="17">
        <v>5.7039044593991299</v>
      </c>
      <c r="BV14" s="17">
        <v>0</v>
      </c>
      <c r="BW14" s="17">
        <v>144.49957373633799</v>
      </c>
      <c r="BX14" s="17">
        <v>15.515200271168499</v>
      </c>
      <c r="BY14" s="17">
        <v>1.72391464673688</v>
      </c>
      <c r="BZ14" s="17">
        <v>17.239114917905301</v>
      </c>
      <c r="CA14" s="17">
        <v>9.0092475335240303E-3</v>
      </c>
      <c r="CB14" s="17">
        <v>6.23713237140164</v>
      </c>
      <c r="CC14" s="17">
        <v>0.62903113613063999</v>
      </c>
      <c r="CD14" s="17">
        <v>3.6506730016479499E-2</v>
      </c>
      <c r="CE14" s="17">
        <v>1.4951686105921E-2</v>
      </c>
      <c r="CF14" s="17">
        <v>1.8183230366463202E-2</v>
      </c>
      <c r="CG14" s="17">
        <v>1.66526167430017E-2</v>
      </c>
      <c r="CH14" s="17">
        <v>7.0578803088675396E-2</v>
      </c>
      <c r="CI14" s="17">
        <v>2.1823731653411301E-3</v>
      </c>
      <c r="CJ14" s="17">
        <v>14.9967045146249</v>
      </c>
      <c r="CK14" s="17">
        <v>1.30033851970656E-3</v>
      </c>
      <c r="CL14" s="17">
        <v>0.23043500939720099</v>
      </c>
      <c r="CM14" s="17">
        <v>2.5762501474340902</v>
      </c>
      <c r="CN14" s="17">
        <v>2.66671392273902E-3</v>
      </c>
      <c r="CO14" s="17">
        <v>0</v>
      </c>
      <c r="CP14" s="17">
        <v>5.5203386078914403E-2</v>
      </c>
      <c r="CQ14" s="17">
        <v>105.23644702072799</v>
      </c>
      <c r="CR14" s="17">
        <v>98.710573588077395</v>
      </c>
      <c r="CS14" s="17">
        <v>6.52587343265155</v>
      </c>
      <c r="CT14" s="17">
        <v>1.04504141933563E-3</v>
      </c>
      <c r="CU14" s="17">
        <v>2.88469386067891E-4</v>
      </c>
      <c r="CV14" s="17">
        <v>1.4317983785005199</v>
      </c>
      <c r="CW14" s="17">
        <v>2.89357042940524E-2</v>
      </c>
      <c r="CX14" s="17">
        <v>38.618054421093802</v>
      </c>
      <c r="CY14" s="17">
        <v>0.201995444148657</v>
      </c>
      <c r="CZ14" s="17">
        <v>9.4513086084977105E-2</v>
      </c>
      <c r="DA14" s="17">
        <v>55.168651818537498</v>
      </c>
      <c r="DB14" s="17">
        <v>0</v>
      </c>
      <c r="DC14" s="17">
        <v>1.6288506754410599E-3</v>
      </c>
      <c r="DD14" s="17">
        <v>0.29529040383163202</v>
      </c>
      <c r="DE14" s="17">
        <v>3.3400158732783199E-4</v>
      </c>
      <c r="DF14" s="17">
        <v>7.3947859014423702</v>
      </c>
      <c r="DG14" s="17">
        <v>0.42150261394778299</v>
      </c>
      <c r="DH14" s="17">
        <v>0.19703705665327301</v>
      </c>
      <c r="DI14" s="17">
        <v>0</v>
      </c>
      <c r="DJ14" s="17">
        <v>0.24256705589929201</v>
      </c>
      <c r="DK14" s="17">
        <v>2.2856868872490099</v>
      </c>
      <c r="DL14" s="17">
        <v>1.19552739024653</v>
      </c>
      <c r="DM14" s="17">
        <v>2.1333020341209301</v>
      </c>
      <c r="DN14" s="17">
        <v>139.917651195731</v>
      </c>
      <c r="DO14" s="17">
        <v>0.64944684078715997</v>
      </c>
      <c r="DP14" s="17">
        <v>0.99632470131560702</v>
      </c>
      <c r="DR14" s="26">
        <f t="shared" si="30"/>
        <v>1.0327472802855826</v>
      </c>
      <c r="DS14" s="40">
        <f t="shared" si="0"/>
        <v>2.1270911970204857E-4</v>
      </c>
      <c r="DT14" s="40">
        <f t="shared" si="1"/>
        <v>3.6426205442547375E-4</v>
      </c>
      <c r="DU14" s="40">
        <f t="shared" si="2"/>
        <v>4.7945494431267946E-4</v>
      </c>
      <c r="DV14" s="40">
        <f t="shared" si="3"/>
        <v>2.6477420328137498E-4</v>
      </c>
      <c r="DW14" s="40">
        <f t="shared" si="4"/>
        <v>2.7087096798002609E-4</v>
      </c>
      <c r="DX14" s="40">
        <f t="shared" si="5"/>
        <v>3.9149671591114896E-4</v>
      </c>
      <c r="DY14" s="40">
        <f t="shared" si="6"/>
        <v>3.4699901492734448E-4</v>
      </c>
      <c r="DZ14" s="40">
        <f t="shared" si="7"/>
        <v>5.7146805195100632E-4</v>
      </c>
      <c r="EA14" s="40">
        <f t="shared" si="8"/>
        <v>-8.7378834931117194E-5</v>
      </c>
      <c r="EB14" s="40">
        <f t="shared" si="9"/>
        <v>4.1415505982999939E-4</v>
      </c>
      <c r="EC14" s="40">
        <f t="shared" si="10"/>
        <v>2.8613761131581644E-4</v>
      </c>
      <c r="ED14" s="40">
        <f t="shared" si="11"/>
        <v>4.4386061345900101E-4</v>
      </c>
      <c r="EE14" s="40">
        <f t="shared" si="12"/>
        <v>3.3031995100161197E-4</v>
      </c>
      <c r="EF14" s="40">
        <f t="shared" si="13"/>
        <v>4.8991455286915996E-5</v>
      </c>
      <c r="EG14" s="40">
        <f t="shared" si="14"/>
        <v>-8.9564051506473306E-5</v>
      </c>
      <c r="EH14" s="40">
        <f t="shared" si="15"/>
        <v>-8.7868259145280978E-5</v>
      </c>
      <c r="EI14" s="40">
        <f t="shared" si="16"/>
        <v>-9.7312814781308699E-5</v>
      </c>
      <c r="EJ14" s="40">
        <f t="shared" si="17"/>
        <v>-8.305854439163426E-5</v>
      </c>
      <c r="EK14" s="40">
        <f t="shared" si="18"/>
        <v>-8.7793600971865091E-5</v>
      </c>
      <c r="EL14" s="40">
        <f t="shared" si="19"/>
        <v>-8.3705044792182725E-5</v>
      </c>
      <c r="EM14" s="40">
        <f t="shared" si="20"/>
        <v>0.2202792885512328</v>
      </c>
      <c r="EN14" s="40">
        <f t="shared" si="21"/>
        <v>-8.2314476330319018E-5</v>
      </c>
      <c r="EO14" s="40">
        <f t="shared" si="22"/>
        <v>-8.6661849878989262E-5</v>
      </c>
      <c r="EP14" s="40">
        <f t="shared" si="23"/>
        <v>-7.5864363815505707E-5</v>
      </c>
      <c r="EQ14" s="40">
        <f t="shared" si="24"/>
        <v>-2.8005806823238062E-5</v>
      </c>
      <c r="ER14" s="40">
        <f t="shared" si="25"/>
        <v>-8.8227570000882371E-5</v>
      </c>
      <c r="ES14" s="40">
        <f t="shared" si="26"/>
        <v>-9.1057556149302005E-5</v>
      </c>
      <c r="ET14" s="40">
        <f t="shared" si="27"/>
        <v>-9.6811723539104205E-5</v>
      </c>
      <c r="EU14" s="40">
        <f t="shared" si="28"/>
        <v>-8.9619194435571481E-5</v>
      </c>
      <c r="EV14" s="40">
        <f t="shared" si="29"/>
        <v>8.2256715685042887E-4</v>
      </c>
    </row>
    <row r="15" spans="1:152" x14ac:dyDescent="0.3">
      <c r="A15" s="17" t="s">
        <v>182</v>
      </c>
      <c r="B15" s="15">
        <v>2561.7835949999999</v>
      </c>
      <c r="C15" s="15">
        <v>15.732682499999999</v>
      </c>
      <c r="D15" s="15">
        <v>49.625071499999997</v>
      </c>
      <c r="E15" s="15">
        <v>422.58464550000002</v>
      </c>
      <c r="F15" s="15">
        <v>408.77360800000002</v>
      </c>
      <c r="G15" s="15">
        <v>24.324248000000001</v>
      </c>
      <c r="H15" s="15">
        <v>478.97895375000002</v>
      </c>
      <c r="I15" s="17">
        <v>23.575066365000001</v>
      </c>
      <c r="J15" s="17">
        <v>6.3991100000000003</v>
      </c>
      <c r="K15" s="17">
        <v>5.9700528480999999</v>
      </c>
      <c r="L15" s="17">
        <v>3.5121626474999998</v>
      </c>
      <c r="M15" s="17">
        <v>33.510834326999998</v>
      </c>
      <c r="N15" s="17">
        <v>4.4747696109000001</v>
      </c>
      <c r="O15" s="17">
        <v>3.6805242250000001</v>
      </c>
      <c r="P15" s="17">
        <v>0.24080799999999999</v>
      </c>
      <c r="Q15" s="17">
        <v>9.8616999999999996E-2</v>
      </c>
      <c r="R15" s="17">
        <v>0.119958</v>
      </c>
      <c r="S15" s="17">
        <v>0.109847</v>
      </c>
      <c r="T15" s="17">
        <v>0.46562100000000001</v>
      </c>
      <c r="U15" s="17">
        <v>28.795964000000001</v>
      </c>
      <c r="V15" s="17">
        <v>6.0741529999999999</v>
      </c>
      <c r="W15" s="17">
        <v>4.024432</v>
      </c>
      <c r="X15" s="17">
        <v>0.87487499999999996</v>
      </c>
      <c r="Y15" s="17">
        <v>6.6740000000000002E-3</v>
      </c>
      <c r="Z15" s="17">
        <v>0.60193155750000005</v>
      </c>
      <c r="AA15" s="17">
        <v>1.6019099999999999</v>
      </c>
      <c r="AB15" s="17">
        <v>1.29982</v>
      </c>
      <c r="AC15" s="17">
        <v>1.8474000000000001E-2</v>
      </c>
      <c r="AD15" s="17">
        <v>1.536E-2</v>
      </c>
      <c r="AE15" s="17">
        <v>1.5762399999999999E-2</v>
      </c>
      <c r="AF15" s="15"/>
      <c r="AG15" s="17" t="s">
        <v>182</v>
      </c>
      <c r="AH15" s="17">
        <v>44.8409749181818</v>
      </c>
      <c r="AI15" s="17">
        <v>6.7266485117878902</v>
      </c>
      <c r="AJ15" s="17">
        <v>4.0244249612207001</v>
      </c>
      <c r="AK15" s="17">
        <v>6.39912891292518</v>
      </c>
      <c r="AL15" s="17">
        <v>0.87487097535871905</v>
      </c>
      <c r="AM15" s="17">
        <v>23.5771485751219</v>
      </c>
      <c r="AN15" s="17">
        <v>23.5771485751219</v>
      </c>
      <c r="AO15" s="17">
        <v>2.4072503440367701</v>
      </c>
      <c r="AP15" s="17">
        <v>14.26008595019</v>
      </c>
      <c r="AQ15" s="17">
        <v>5.9703087473947196</v>
      </c>
      <c r="AR15" s="17">
        <v>1.8473957622293501E-2</v>
      </c>
      <c r="AS15" s="17">
        <v>3.5122607494320501</v>
      </c>
      <c r="AT15" s="17">
        <v>6.6739854805138903E-3</v>
      </c>
      <c r="AU15" s="17">
        <v>48.064108084798498</v>
      </c>
      <c r="AV15" s="17">
        <v>2561.8328990889399</v>
      </c>
      <c r="AW15" s="17">
        <v>10.943677698072699</v>
      </c>
      <c r="AX15" s="17">
        <v>0</v>
      </c>
      <c r="AY15" s="17">
        <v>7.1998403504654496</v>
      </c>
      <c r="AZ15" s="17">
        <v>1.5774610406918101E-2</v>
      </c>
      <c r="BA15" s="17">
        <v>1.26390997071318</v>
      </c>
      <c r="BB15" s="17">
        <v>4.7771147156974596</v>
      </c>
      <c r="BC15" s="17">
        <v>33.512511346325098</v>
      </c>
      <c r="BD15" s="17">
        <v>33.512511346325098</v>
      </c>
      <c r="BE15" s="17">
        <v>5.057307604829</v>
      </c>
      <c r="BF15" s="17">
        <v>0</v>
      </c>
      <c r="BG15" s="17">
        <v>0.60193416416772705</v>
      </c>
      <c r="BH15" s="17">
        <v>440342.35994223802</v>
      </c>
      <c r="BI15" s="17">
        <v>0</v>
      </c>
      <c r="BJ15" s="17">
        <v>48.938314450406402</v>
      </c>
      <c r="BK15" s="17">
        <v>3.4239537736466099</v>
      </c>
      <c r="BL15" s="17">
        <v>5.8540391673737897</v>
      </c>
      <c r="BM15" s="17">
        <v>50.796057717818499</v>
      </c>
      <c r="BN15" s="17">
        <v>2.57398134770746</v>
      </c>
      <c r="BO15" s="17">
        <v>3.9935984170814103E-3</v>
      </c>
      <c r="BP15" s="17">
        <v>1.13663407133054E-2</v>
      </c>
      <c r="BQ15" s="17">
        <v>28.796056601362199</v>
      </c>
      <c r="BR15" s="17">
        <v>1.601903877369</v>
      </c>
      <c r="BS15" s="17">
        <v>0</v>
      </c>
      <c r="BT15" s="17">
        <v>6.7766972602063502</v>
      </c>
      <c r="BU15" s="17">
        <v>15.7333813147263</v>
      </c>
      <c r="BV15" s="17">
        <v>0</v>
      </c>
      <c r="BW15" s="17">
        <v>494.85930466222402</v>
      </c>
      <c r="BX15" s="17">
        <v>44.665018006470497</v>
      </c>
      <c r="BY15" s="17">
        <v>4.9627917880035399</v>
      </c>
      <c r="BZ15" s="17">
        <v>49.627809794474103</v>
      </c>
      <c r="CA15" s="17">
        <v>3.1191669701935001E-2</v>
      </c>
      <c r="CB15" s="17">
        <v>21.5943297825911</v>
      </c>
      <c r="CC15" s="17">
        <v>2.17785568606946</v>
      </c>
      <c r="CD15" s="17">
        <v>0.24080652533496399</v>
      </c>
      <c r="CE15" s="17">
        <v>9.8617379555438006E-2</v>
      </c>
      <c r="CF15" s="17">
        <v>0.119959450599381</v>
      </c>
      <c r="CG15" s="17">
        <v>0.109847552968799</v>
      </c>
      <c r="CH15" s="17">
        <v>0.46561430173558799</v>
      </c>
      <c r="CI15" s="17">
        <v>1.12117735853216E-2</v>
      </c>
      <c r="CJ15" s="17">
        <v>51.922133924568797</v>
      </c>
      <c r="CK15" s="17">
        <v>4.83333931888203E-3</v>
      </c>
      <c r="CL15" s="17">
        <v>1.33740480166669</v>
      </c>
      <c r="CM15" s="17">
        <v>14.3568832520378</v>
      </c>
      <c r="CN15" s="17">
        <v>5.1201156489580398E-3</v>
      </c>
      <c r="CO15" s="17">
        <v>0</v>
      </c>
      <c r="CP15" s="17">
        <v>0.32372652380716099</v>
      </c>
      <c r="CQ15" s="17">
        <v>422.59477844830701</v>
      </c>
      <c r="CR15" s="17">
        <v>408.78335101068399</v>
      </c>
      <c r="CS15" s="17">
        <v>13.8114274376229</v>
      </c>
      <c r="CT15" s="17">
        <v>4.3845431416965602E-3</v>
      </c>
      <c r="CU15" s="17">
        <v>8.2818744357545499E-4</v>
      </c>
      <c r="CV15" s="17">
        <v>2.4609565220985701</v>
      </c>
      <c r="CW15" s="17">
        <v>0.196445695199986</v>
      </c>
      <c r="CX15" s="17">
        <v>159.387456681933</v>
      </c>
      <c r="CY15" s="17">
        <v>1.03427101958255</v>
      </c>
      <c r="CZ15" s="17">
        <v>0.46620379183959099</v>
      </c>
      <c r="DA15" s="17">
        <v>227.69639279749899</v>
      </c>
      <c r="DB15" s="17">
        <v>0</v>
      </c>
      <c r="DC15" s="17">
        <v>8.1609091971317806E-3</v>
      </c>
      <c r="DD15" s="17">
        <v>1.4882843272320401</v>
      </c>
      <c r="DE15" s="17">
        <v>7.8672945099400799E-4</v>
      </c>
      <c r="DF15" s="17">
        <v>24.325227543224301</v>
      </c>
      <c r="DG15" s="17">
        <v>1.4593095677544901</v>
      </c>
      <c r="DH15" s="17">
        <v>1.29981229994212</v>
      </c>
      <c r="DI15" s="17">
        <v>0</v>
      </c>
      <c r="DJ15" s="17">
        <v>0.83982156874033398</v>
      </c>
      <c r="DK15" s="17">
        <v>7.9134847227546699</v>
      </c>
      <c r="DL15" s="17">
        <v>4.4749015987266896</v>
      </c>
      <c r="DM15" s="17">
        <v>7.3859333117478796</v>
      </c>
      <c r="DN15" s="17">
        <v>478.99567497257999</v>
      </c>
      <c r="DO15" s="17">
        <v>3.6805351737352301</v>
      </c>
      <c r="DP15" s="17">
        <v>3.4494907670182999</v>
      </c>
      <c r="DR15" s="26">
        <f t="shared" si="30"/>
        <v>1.033118523858388</v>
      </c>
      <c r="DS15" s="40">
        <f t="shared" si="0"/>
        <v>1.9246000730230212E-5</v>
      </c>
      <c r="DT15" s="40">
        <f t="shared" si="1"/>
        <v>4.4418027650434806E-5</v>
      </c>
      <c r="DU15" s="40">
        <f t="shared" si="2"/>
        <v>5.5179658010293044E-5</v>
      </c>
      <c r="DV15" s="40">
        <f t="shared" si="3"/>
        <v>2.397850564352548E-5</v>
      </c>
      <c r="DW15" s="40">
        <f t="shared" si="4"/>
        <v>2.3834735152379109E-5</v>
      </c>
      <c r="DX15" s="40">
        <f t="shared" si="5"/>
        <v>4.0270236691398319E-5</v>
      </c>
      <c r="DY15" s="40">
        <f t="shared" si="6"/>
        <v>3.4910140516741725E-5</v>
      </c>
      <c r="DZ15" s="40">
        <f t="shared" si="7"/>
        <v>8.8322556113332168E-5</v>
      </c>
      <c r="EA15" s="40">
        <f t="shared" si="8"/>
        <v>2.9555555662815898E-6</v>
      </c>
      <c r="EB15" s="40">
        <f t="shared" si="9"/>
        <v>4.2863824028147129E-5</v>
      </c>
      <c r="EC15" s="40">
        <f t="shared" si="10"/>
        <v>2.7932058362991116E-5</v>
      </c>
      <c r="ED15" s="40">
        <f t="shared" si="11"/>
        <v>5.0044093463509173E-5</v>
      </c>
      <c r="EE15" s="40">
        <f t="shared" si="12"/>
        <v>2.9496004971503505E-5</v>
      </c>
      <c r="EF15" s="40">
        <f t="shared" si="13"/>
        <v>2.9747760266402319E-6</v>
      </c>
      <c r="EG15" s="40">
        <f t="shared" si="14"/>
        <v>-6.1238207866839989E-6</v>
      </c>
      <c r="EH15" s="40">
        <f t="shared" si="15"/>
        <v>3.8487830496752743E-6</v>
      </c>
      <c r="EI15" s="40">
        <f t="shared" si="16"/>
        <v>1.2092560571226811E-5</v>
      </c>
      <c r="EJ15" s="40">
        <f t="shared" si="17"/>
        <v>5.0339909055344421E-6</v>
      </c>
      <c r="EK15" s="40">
        <f t="shared" si="18"/>
        <v>-1.4385657889183442E-5</v>
      </c>
      <c r="EL15" s="40">
        <f t="shared" si="19"/>
        <v>3.2157757315503393E-6</v>
      </c>
      <c r="EM15" s="40">
        <f t="shared" si="20"/>
        <v>0.11566127165488757</v>
      </c>
      <c r="EN15" s="40">
        <f t="shared" si="21"/>
        <v>-1.7490118605213432E-6</v>
      </c>
      <c r="EO15" s="40">
        <f t="shared" si="22"/>
        <v>-4.6002472134975002E-6</v>
      </c>
      <c r="EP15" s="40">
        <f t="shared" si="23"/>
        <v>-2.175529833675227E-6</v>
      </c>
      <c r="EQ15" s="40">
        <f t="shared" si="24"/>
        <v>4.3305051787402105E-6</v>
      </c>
      <c r="ER15" s="40">
        <f t="shared" si="25"/>
        <v>-3.8220817648755489E-6</v>
      </c>
      <c r="ES15" s="40">
        <f t="shared" si="26"/>
        <v>-5.9239416842162468E-6</v>
      </c>
      <c r="ET15" s="40">
        <f t="shared" si="27"/>
        <v>-2.2939107123634179E-6</v>
      </c>
      <c r="EU15" s="40">
        <f t="shared" si="28"/>
        <v>-3.9628654420656726E-6</v>
      </c>
      <c r="EV15" s="40">
        <f t="shared" si="29"/>
        <v>7.7465404494886511E-4</v>
      </c>
    </row>
    <row r="16" spans="1:152" x14ac:dyDescent="0.3">
      <c r="A16" s="17" t="s">
        <v>183</v>
      </c>
      <c r="B16" s="15">
        <v>390.34558800000002</v>
      </c>
      <c r="C16" s="15">
        <v>4.9587440000000003</v>
      </c>
      <c r="D16" s="15">
        <v>16.819934</v>
      </c>
      <c r="E16" s="15">
        <v>74.205950999999999</v>
      </c>
      <c r="F16" s="15">
        <v>71.209813999999994</v>
      </c>
      <c r="G16" s="15">
        <v>6.5939690000000004</v>
      </c>
      <c r="H16" s="15">
        <v>115.800488</v>
      </c>
      <c r="I16" s="17">
        <v>12.533773546999999</v>
      </c>
      <c r="J16" s="17">
        <v>0.249115</v>
      </c>
      <c r="K16" s="17">
        <v>1.7610570111999999</v>
      </c>
      <c r="L16" s="17">
        <v>0.63458719880000003</v>
      </c>
      <c r="M16" s="17">
        <v>10.654068165</v>
      </c>
      <c r="N16" s="17">
        <v>0.94932075680000005</v>
      </c>
      <c r="O16" s="17">
        <v>0.28045019999999998</v>
      </c>
      <c r="P16" s="17">
        <v>9.3710000000000009E-3</v>
      </c>
      <c r="Q16" s="17">
        <v>3.839E-3</v>
      </c>
      <c r="R16" s="17">
        <v>4.6680000000000003E-3</v>
      </c>
      <c r="S16" s="17">
        <v>4.274E-3</v>
      </c>
      <c r="T16" s="17">
        <v>1.8133E-2</v>
      </c>
      <c r="U16" s="17">
        <v>1.121014</v>
      </c>
      <c r="V16" s="17">
        <v>0.23646300000000001</v>
      </c>
      <c r="W16" s="17">
        <v>0.156668</v>
      </c>
      <c r="X16" s="17">
        <v>3.4057999999999998E-2</v>
      </c>
      <c r="Y16" s="17">
        <v>2.5900000000000001E-4</v>
      </c>
      <c r="Z16" s="17">
        <v>3.2361239999999999E-2</v>
      </c>
      <c r="AA16" s="17">
        <v>6.2361E-2</v>
      </c>
      <c r="AB16" s="17">
        <v>5.0601E-2</v>
      </c>
      <c r="AC16" s="17">
        <v>7.1900000000000002E-4</v>
      </c>
      <c r="AD16" s="17">
        <v>5.5000000000000003E-4</v>
      </c>
      <c r="AE16" s="17">
        <v>7.0284799999999995E-2</v>
      </c>
      <c r="AF16" s="15"/>
      <c r="AG16" s="17" t="s">
        <v>183</v>
      </c>
      <c r="AH16" s="17">
        <v>10.5309997417933</v>
      </c>
      <c r="AI16" s="17">
        <v>1.5797740115171599</v>
      </c>
      <c r="AJ16" s="17">
        <v>0.15666596512839101</v>
      </c>
      <c r="AK16" s="17">
        <v>0.249115404278939</v>
      </c>
      <c r="AL16" s="17">
        <v>3.4057829279584603E-2</v>
      </c>
      <c r="AM16" s="17">
        <v>12.533767400979899</v>
      </c>
      <c r="AN16" s="17">
        <v>12.533767400979899</v>
      </c>
      <c r="AO16" s="17">
        <v>0.56534647017973205</v>
      </c>
      <c r="AP16" s="17">
        <v>3.34900883251927</v>
      </c>
      <c r="AQ16" s="17">
        <v>1.76105866746989</v>
      </c>
      <c r="AR16" s="17">
        <v>7.1897498226888596E-4</v>
      </c>
      <c r="AS16" s="17">
        <v>0.63458770109064799</v>
      </c>
      <c r="AT16" s="17">
        <v>2.5899100196762498E-4</v>
      </c>
      <c r="AU16" s="17">
        <v>11.2879532778959</v>
      </c>
      <c r="AV16" s="17">
        <v>390.34535906127098</v>
      </c>
      <c r="AW16" s="17">
        <v>2.5701645708960101</v>
      </c>
      <c r="AX16" s="17">
        <v>0</v>
      </c>
      <c r="AY16" s="17">
        <v>1.6908925645314901</v>
      </c>
      <c r="AZ16" s="17">
        <v>7.0285715639037197E-2</v>
      </c>
      <c r="BA16" s="17">
        <v>0.29683884858708998</v>
      </c>
      <c r="BB16" s="17">
        <v>1.1219144986110801</v>
      </c>
      <c r="BC16" s="17">
        <v>10.654131539292999</v>
      </c>
      <c r="BD16" s="17">
        <v>10.654131539292999</v>
      </c>
      <c r="BE16" s="17">
        <v>1.18772039679007</v>
      </c>
      <c r="BF16" s="17">
        <v>0</v>
      </c>
      <c r="BG16" s="17">
        <v>3.2361340206517902E-2</v>
      </c>
      <c r="BH16" s="17">
        <v>17180.729885524899</v>
      </c>
      <c r="BI16" s="17">
        <v>0</v>
      </c>
      <c r="BJ16" s="17">
        <v>11.493270389363699</v>
      </c>
      <c r="BK16" s="17">
        <v>0.80412382615420197</v>
      </c>
      <c r="BL16" s="17">
        <v>1.3748276270339499</v>
      </c>
      <c r="BM16" s="17">
        <v>11.9295389303111</v>
      </c>
      <c r="BN16" s="17">
        <v>0.60450506029971796</v>
      </c>
      <c r="BO16" s="17">
        <v>1.4300038029729301E-4</v>
      </c>
      <c r="BP16" s="17">
        <v>4.0699713950296699E-4</v>
      </c>
      <c r="BQ16" s="17">
        <v>1.12101832818906</v>
      </c>
      <c r="BR16" s="17">
        <v>6.2360444246763298E-2</v>
      </c>
      <c r="BS16" s="17">
        <v>0</v>
      </c>
      <c r="BT16" s="17">
        <v>0.40145676231683602</v>
      </c>
      <c r="BU16" s="17">
        <v>4.9587307186516503</v>
      </c>
      <c r="BV16" s="17">
        <v>0</v>
      </c>
      <c r="BW16" s="17">
        <v>119.526075717742</v>
      </c>
      <c r="BX16" s="17">
        <v>15.1378545311044</v>
      </c>
      <c r="BY16" s="17">
        <v>1.68198886291109</v>
      </c>
      <c r="BZ16" s="17">
        <v>16.8198433940155</v>
      </c>
      <c r="CA16" s="17">
        <v>7.3254961133285904E-3</v>
      </c>
      <c r="CB16" s="17">
        <v>5.0714628829125203</v>
      </c>
      <c r="CC16" s="17">
        <v>0.51147551669587799</v>
      </c>
      <c r="CD16" s="17">
        <v>9.3709926090047701E-3</v>
      </c>
      <c r="CE16" s="17">
        <v>3.8389790571933999E-3</v>
      </c>
      <c r="CF16" s="17">
        <v>4.6679811857559296E-3</v>
      </c>
      <c r="CG16" s="17">
        <v>4.2740218985102196E-3</v>
      </c>
      <c r="CH16" s="17">
        <v>1.81331797593655E-2</v>
      </c>
      <c r="CI16" s="17">
        <v>2.80738147125448E-2</v>
      </c>
      <c r="CJ16" s="17">
        <v>12.194082948593699</v>
      </c>
      <c r="CK16" s="17">
        <v>0.56295577418056897</v>
      </c>
      <c r="CL16" s="17">
        <v>1.02614602644444</v>
      </c>
      <c r="CM16" s="17">
        <v>2.4660133908739601</v>
      </c>
      <c r="CN16" s="17">
        <v>2.2795700435963899E-2</v>
      </c>
      <c r="CO16" s="17">
        <v>0</v>
      </c>
      <c r="CP16" s="17">
        <v>0.93410294372151204</v>
      </c>
      <c r="CQ16" s="17">
        <v>74.205897547490295</v>
      </c>
      <c r="CR16" s="17">
        <v>71.209764057628803</v>
      </c>
      <c r="CS16" s="17">
        <v>2.99613348986149</v>
      </c>
      <c r="CT16" s="17">
        <v>6.8660883392031399E-2</v>
      </c>
      <c r="CU16" s="17">
        <v>4.7852789673550498E-3</v>
      </c>
      <c r="CV16" s="17">
        <v>18.421285151319701</v>
      </c>
      <c r="CW16" s="17">
        <v>2.21617348170439E-2</v>
      </c>
      <c r="CX16" s="17">
        <v>18.9949862927627</v>
      </c>
      <c r="CY16" s="17">
        <v>0.11340969537635601</v>
      </c>
      <c r="CZ16" s="17">
        <v>0.189606911049014</v>
      </c>
      <c r="DA16" s="17">
        <v>27.1357075679161</v>
      </c>
      <c r="DB16" s="17">
        <v>0</v>
      </c>
      <c r="DC16" s="17">
        <v>0.62736485722316804</v>
      </c>
      <c r="DD16" s="17">
        <v>0.58966533397267296</v>
      </c>
      <c r="DE16" s="17">
        <v>2.0427004635217702E-3</v>
      </c>
      <c r="DF16" s="17">
        <v>6.5940007385483597</v>
      </c>
      <c r="DG16" s="17">
        <v>0.342727270299853</v>
      </c>
      <c r="DH16" s="17">
        <v>5.0601465523019001E-2</v>
      </c>
      <c r="DI16" s="17">
        <v>0</v>
      </c>
      <c r="DJ16" s="17">
        <v>0.197233522296312</v>
      </c>
      <c r="DK16" s="17">
        <v>1.85851035370514</v>
      </c>
      <c r="DL16" s="17">
        <v>0.94931870818022701</v>
      </c>
      <c r="DM16" s="17">
        <v>1.73461207371153</v>
      </c>
      <c r="DN16" s="17">
        <v>115.800464624084</v>
      </c>
      <c r="DO16" s="17">
        <v>0.28045049662251798</v>
      </c>
      <c r="DP16" s="17">
        <v>0.81012068740113596</v>
      </c>
      <c r="DR16" s="26">
        <f t="shared" si="30"/>
        <v>1.0321726782854648</v>
      </c>
      <c r="DS16" s="40">
        <f t="shared" si="0"/>
        <v>-5.8650266859813693E-7</v>
      </c>
      <c r="DT16" s="40">
        <f t="shared" si="1"/>
        <v>-2.6783694318544409E-6</v>
      </c>
      <c r="DU16" s="40">
        <f t="shared" si="2"/>
        <v>-5.3868216427043301E-6</v>
      </c>
      <c r="DV16" s="40">
        <f t="shared" si="3"/>
        <v>-7.2032645607881996E-7</v>
      </c>
      <c r="DW16" s="40">
        <f t="shared" si="4"/>
        <v>-7.0134112682124795E-7</v>
      </c>
      <c r="DX16" s="40">
        <f t="shared" si="5"/>
        <v>4.8132692706396207E-6</v>
      </c>
      <c r="DY16" s="40">
        <f t="shared" si="6"/>
        <v>-2.0186370890855355E-7</v>
      </c>
      <c r="DZ16" s="40">
        <f t="shared" si="7"/>
        <v>-4.9035672113550931E-7</v>
      </c>
      <c r="EA16" s="40">
        <f t="shared" si="8"/>
        <v>1.6228606827867431E-6</v>
      </c>
      <c r="EB16" s="40">
        <f t="shared" si="9"/>
        <v>9.4049759865422898E-7</v>
      </c>
      <c r="EC16" s="40">
        <f t="shared" si="10"/>
        <v>7.9152344849266591E-7</v>
      </c>
      <c r="ED16" s="40">
        <f t="shared" si="11"/>
        <v>5.9483656400264261E-6</v>
      </c>
      <c r="EE16" s="40">
        <f t="shared" si="12"/>
        <v>-2.1579848100535461E-6</v>
      </c>
      <c r="EF16" s="40">
        <f t="shared" si="13"/>
        <v>1.0576655605606266E-6</v>
      </c>
      <c r="EG16" s="40">
        <f t="shared" si="14"/>
        <v>-7.8870934060066205E-7</v>
      </c>
      <c r="EH16" s="40">
        <f t="shared" si="15"/>
        <v>-5.4552765303549833E-6</v>
      </c>
      <c r="EI16" s="40">
        <f t="shared" si="16"/>
        <v>-4.0304721659537993E-6</v>
      </c>
      <c r="EJ16" s="40">
        <f t="shared" si="17"/>
        <v>5.1236570471629119E-6</v>
      </c>
      <c r="EK16" s="40">
        <f t="shared" si="18"/>
        <v>9.913382534632578E-6</v>
      </c>
      <c r="EL16" s="40">
        <f t="shared" si="19"/>
        <v>3.8609589711130157E-6</v>
      </c>
      <c r="EM16" s="40">
        <f t="shared" si="20"/>
        <v>0.69775720648404194</v>
      </c>
      <c r="EN16" s="40">
        <f t="shared" si="21"/>
        <v>-1.2988431645207033E-5</v>
      </c>
      <c r="EO16" s="40">
        <f t="shared" si="22"/>
        <v>-5.0126377178557671E-6</v>
      </c>
      <c r="EP16" s="40">
        <f t="shared" si="23"/>
        <v>-3.4741437741401081E-5</v>
      </c>
      <c r="EQ16" s="40">
        <f t="shared" si="24"/>
        <v>3.096498091633041E-6</v>
      </c>
      <c r="ER16" s="40">
        <f t="shared" si="25"/>
        <v>-8.9118717900848919E-6</v>
      </c>
      <c r="ES16" s="40">
        <f t="shared" si="26"/>
        <v>9.1998778482878352E-6</v>
      </c>
      <c r="ET16" s="40">
        <f t="shared" si="27"/>
        <v>-3.4795175402034715E-5</v>
      </c>
      <c r="EU16" s="40">
        <f t="shared" si="28"/>
        <v>-4.5094540727804011E-6</v>
      </c>
      <c r="EV16" s="40">
        <f t="shared" si="29"/>
        <v>1.3027554139760873E-5</v>
      </c>
    </row>
    <row r="17" spans="1:152" x14ac:dyDescent="0.3">
      <c r="A17" s="17" t="s">
        <v>184</v>
      </c>
      <c r="B17" s="15">
        <v>27294.905244000001</v>
      </c>
      <c r="C17" s="15">
        <v>347.15369850000002</v>
      </c>
      <c r="D17" s="15">
        <v>313.88849850000003</v>
      </c>
      <c r="E17" s="15">
        <v>3624.1789395000001</v>
      </c>
      <c r="F17" s="15">
        <v>3617.7902979999999</v>
      </c>
      <c r="G17" s="15">
        <v>369.79660699999999</v>
      </c>
      <c r="H17" s="15">
        <v>5256.1775008000004</v>
      </c>
      <c r="I17" s="17">
        <v>254.63084864000001</v>
      </c>
      <c r="J17" s="17">
        <v>75.194248999999999</v>
      </c>
      <c r="K17" s="17">
        <v>67.205597854000004</v>
      </c>
      <c r="L17" s="17">
        <v>40.310714746999999</v>
      </c>
      <c r="M17" s="17">
        <v>375.75294790999999</v>
      </c>
      <c r="N17" s="17">
        <v>51.087468989000001</v>
      </c>
      <c r="O17" s="17">
        <v>42.984440825</v>
      </c>
      <c r="P17" s="17">
        <v>2.8295819999999998</v>
      </c>
      <c r="Q17" s="17">
        <v>1.158828</v>
      </c>
      <c r="R17" s="17">
        <v>1.40967</v>
      </c>
      <c r="S17" s="17">
        <v>1.2908649999999999</v>
      </c>
      <c r="T17" s="17">
        <v>5.4714689999999999</v>
      </c>
      <c r="U17" s="17">
        <v>338.37412699999999</v>
      </c>
      <c r="V17" s="17">
        <v>71.375782999999998</v>
      </c>
      <c r="W17" s="17">
        <v>47.290146</v>
      </c>
      <c r="X17" s="17">
        <v>10.28045</v>
      </c>
      <c r="Y17" s="17">
        <v>7.8340999999999994E-2</v>
      </c>
      <c r="Z17" s="17">
        <v>7.0559851775000002</v>
      </c>
      <c r="AA17" s="17">
        <v>18.823664999999998</v>
      </c>
      <c r="AB17" s="17">
        <v>15.273819</v>
      </c>
      <c r="AC17" s="17">
        <v>0.21707699999999999</v>
      </c>
      <c r="AD17" s="17">
        <v>1.3244000000000001E-2</v>
      </c>
      <c r="AE17" s="17">
        <v>5.09048E-2</v>
      </c>
      <c r="AF17" s="15"/>
      <c r="AG17" s="17" t="s">
        <v>184</v>
      </c>
      <c r="AH17" s="17">
        <v>488.206165726981</v>
      </c>
      <c r="AI17" s="17">
        <v>73.236394519249302</v>
      </c>
      <c r="AJ17" s="17">
        <v>47.290131749279297</v>
      </c>
      <c r="AK17" s="17">
        <v>75.1942467549855</v>
      </c>
      <c r="AL17" s="17">
        <v>10.280472036415899</v>
      </c>
      <c r="AM17" s="17">
        <v>254.63287872254699</v>
      </c>
      <c r="AN17" s="17">
        <v>254.63287872254699</v>
      </c>
      <c r="AO17" s="17">
        <v>26.208868986788801</v>
      </c>
      <c r="AP17" s="17">
        <v>155.25584360778399</v>
      </c>
      <c r="AQ17" s="17">
        <v>67.205846318432904</v>
      </c>
      <c r="AR17" s="17">
        <v>0.217076383101446</v>
      </c>
      <c r="AS17" s="17">
        <v>40.310802666891199</v>
      </c>
      <c r="AT17" s="17">
        <v>7.8340453407474697E-2</v>
      </c>
      <c r="AU17" s="17">
        <v>523.29767439944396</v>
      </c>
      <c r="AV17" s="17">
        <v>27294.9489967316</v>
      </c>
      <c r="AW17" s="17">
        <v>119.14930261870801</v>
      </c>
      <c r="AX17" s="17">
        <v>0</v>
      </c>
      <c r="AY17" s="17">
        <v>78.388247203002607</v>
      </c>
      <c r="AZ17" s="17">
        <v>5.0917269280797199E-2</v>
      </c>
      <c r="BA17" s="17">
        <v>13.761047088795999</v>
      </c>
      <c r="BB17" s="17">
        <v>52.010743528806103</v>
      </c>
      <c r="BC17" s="17">
        <v>375.75449067143001</v>
      </c>
      <c r="BD17" s="17">
        <v>375.75449067143001</v>
      </c>
      <c r="BE17" s="17">
        <v>55.061354716950099</v>
      </c>
      <c r="BF17" s="17">
        <v>0</v>
      </c>
      <c r="BG17" s="17">
        <v>7.0560151478595801</v>
      </c>
      <c r="BH17" s="17">
        <v>5174276.7662730301</v>
      </c>
      <c r="BI17" s="17">
        <v>0</v>
      </c>
      <c r="BJ17" s="17">
        <v>532.81577597438195</v>
      </c>
      <c r="BK17" s="17">
        <v>37.278292358586</v>
      </c>
      <c r="BL17" s="17">
        <v>63.735494563166498</v>
      </c>
      <c r="BM17" s="17">
        <v>553.04236338572196</v>
      </c>
      <c r="BN17" s="17">
        <v>28.0241712482723</v>
      </c>
      <c r="BO17" s="17">
        <v>3.4434266660052799E-3</v>
      </c>
      <c r="BP17" s="17">
        <v>9.8005439904760294E-3</v>
      </c>
      <c r="BQ17" s="17">
        <v>338.375087240234</v>
      </c>
      <c r="BR17" s="17">
        <v>18.823669839593901</v>
      </c>
      <c r="BS17" s="17">
        <v>0</v>
      </c>
      <c r="BT17" s="17">
        <v>79.0246272143917</v>
      </c>
      <c r="BU17" s="17">
        <v>347.154369866124</v>
      </c>
      <c r="BV17" s="17">
        <v>0</v>
      </c>
      <c r="BW17" s="17">
        <v>5428.9087911506404</v>
      </c>
      <c r="BX17" s="17">
        <v>282.50206643496</v>
      </c>
      <c r="BY17" s="17">
        <v>31.389126282952201</v>
      </c>
      <c r="BZ17" s="17">
        <v>313.89119271791202</v>
      </c>
      <c r="CA17" s="17">
        <v>0.33960410896876603</v>
      </c>
      <c r="CB17" s="17">
        <v>235.108143784839</v>
      </c>
      <c r="CC17" s="17">
        <v>23.711529136756099</v>
      </c>
      <c r="CD17" s="17">
        <v>2.8296041530228102</v>
      </c>
      <c r="CE17" s="17">
        <v>1.1588164918599799</v>
      </c>
      <c r="CF17" s="17">
        <v>1.40967524216119</v>
      </c>
      <c r="CG17" s="17">
        <v>1.29085401917359</v>
      </c>
      <c r="CH17" s="17">
        <v>5.4714744594762896</v>
      </c>
      <c r="CI17" s="17">
        <v>0.108705207868295</v>
      </c>
      <c r="CJ17" s="17">
        <v>565.30188738484401</v>
      </c>
      <c r="CK17" s="17">
        <v>4.0370555785203599E-2</v>
      </c>
      <c r="CL17" s="17">
        <v>13.5067416987714</v>
      </c>
      <c r="CM17" s="17">
        <v>143.14138700485501</v>
      </c>
      <c r="CN17" s="17">
        <v>1.9486896895340999E-2</v>
      </c>
      <c r="CO17" s="17">
        <v>0</v>
      </c>
      <c r="CP17" s="17">
        <v>3.2797676306376302</v>
      </c>
      <c r="CQ17" s="17">
        <v>3624.1881200683501</v>
      </c>
      <c r="CR17" s="17">
        <v>3617.7990791549701</v>
      </c>
      <c r="CS17" s="17">
        <v>6.38904091337489</v>
      </c>
      <c r="CT17" s="17">
        <v>3.9051172351835597E-2</v>
      </c>
      <c r="CU17" s="17">
        <v>5.7320202604760799E-3</v>
      </c>
      <c r="CV17" s="17">
        <v>6.6567378466354699</v>
      </c>
      <c r="CW17" s="17">
        <v>2.0726423009639698</v>
      </c>
      <c r="CX17" s="17">
        <v>1408.2553230046699</v>
      </c>
      <c r="CY17" s="17">
        <v>10.015743332396299</v>
      </c>
      <c r="CZ17" s="17">
        <v>4.4521326198074203</v>
      </c>
      <c r="DA17" s="17">
        <v>2011.7936676642501</v>
      </c>
      <c r="DB17" s="17">
        <v>0</v>
      </c>
      <c r="DC17" s="17">
        <v>7.8396665950164507E-2</v>
      </c>
      <c r="DD17" s="17">
        <v>14.3288316264047</v>
      </c>
      <c r="DE17" s="17">
        <v>4.3619064567866498E-3</v>
      </c>
      <c r="DF17" s="17">
        <v>369.79753053236101</v>
      </c>
      <c r="DG17" s="17">
        <v>15.8885372843616</v>
      </c>
      <c r="DH17" s="17">
        <v>15.2738327425993</v>
      </c>
      <c r="DI17" s="17">
        <v>0</v>
      </c>
      <c r="DJ17" s="17">
        <v>9.1435530419614697</v>
      </c>
      <c r="DK17" s="17">
        <v>86.158478546561497</v>
      </c>
      <c r="DL17" s="17">
        <v>51.087597021946699</v>
      </c>
      <c r="DM17" s="17">
        <v>80.414463804394899</v>
      </c>
      <c r="DN17" s="17">
        <v>5256.1936519012097</v>
      </c>
      <c r="DO17" s="17">
        <v>42.984468708679501</v>
      </c>
      <c r="DP17" s="17">
        <v>37.5564165000077</v>
      </c>
      <c r="DR17" s="26">
        <f t="shared" si="30"/>
        <v>1.0328593561591777</v>
      </c>
      <c r="DS17" s="40">
        <f t="shared" si="0"/>
        <v>1.6029633079074547E-6</v>
      </c>
      <c r="DT17" s="40">
        <f t="shared" si="1"/>
        <v>1.9339160921583636E-6</v>
      </c>
      <c r="DU17" s="40">
        <f t="shared" si="2"/>
        <v>8.5833597754273901E-6</v>
      </c>
      <c r="DV17" s="40">
        <f t="shared" si="3"/>
        <v>2.5331443351253964E-6</v>
      </c>
      <c r="DW17" s="40">
        <f t="shared" si="4"/>
        <v>2.427215025431393E-6</v>
      </c>
      <c r="DX17" s="40">
        <f t="shared" si="5"/>
        <v>2.4974062593661592E-6</v>
      </c>
      <c r="DY17" s="40">
        <f t="shared" si="6"/>
        <v>3.0727845866754929E-6</v>
      </c>
      <c r="DZ17" s="40">
        <f t="shared" si="7"/>
        <v>7.9726496527154589E-6</v>
      </c>
      <c r="EA17" s="40">
        <f t="shared" si="8"/>
        <v>-2.98561995031767E-8</v>
      </c>
      <c r="EB17" s="40">
        <f t="shared" si="9"/>
        <v>3.6970794224602767E-6</v>
      </c>
      <c r="EC17" s="40">
        <f t="shared" si="10"/>
        <v>2.1810551301826091E-6</v>
      </c>
      <c r="ED17" s="40">
        <f t="shared" si="11"/>
        <v>4.1057866308105366E-6</v>
      </c>
      <c r="EE17" s="40">
        <f t="shared" si="12"/>
        <v>2.5061516890866149E-6</v>
      </c>
      <c r="EF17" s="40">
        <f t="shared" si="13"/>
        <v>6.4869238648429526E-7</v>
      </c>
      <c r="EG17" s="40">
        <f t="shared" si="14"/>
        <v>7.8290796345147256E-6</v>
      </c>
      <c r="EH17" s="40">
        <f t="shared" si="15"/>
        <v>-9.9308439389145946E-6</v>
      </c>
      <c r="EI17" s="40">
        <f t="shared" si="16"/>
        <v>3.7187151532076216E-6</v>
      </c>
      <c r="EJ17" s="40">
        <f t="shared" si="17"/>
        <v>-8.5065645206386832E-6</v>
      </c>
      <c r="EK17" s="40">
        <f t="shared" si="18"/>
        <v>9.9780813703144925E-7</v>
      </c>
      <c r="EL17" s="40">
        <f t="shared" si="19"/>
        <v>2.8378063137429822E-6</v>
      </c>
      <c r="EM17" s="40">
        <f t="shared" si="20"/>
        <v>0.10716301654290365</v>
      </c>
      <c r="EN17" s="40">
        <f t="shared" si="21"/>
        <v>-3.0134651525597377E-7</v>
      </c>
      <c r="EO17" s="40">
        <f t="shared" si="22"/>
        <v>2.1435263922446493E-6</v>
      </c>
      <c r="EP17" s="40">
        <f t="shared" si="23"/>
        <v>-6.9770940541576315E-6</v>
      </c>
      <c r="EQ17" s="40">
        <f t="shared" si="24"/>
        <v>4.2475088631740772E-6</v>
      </c>
      <c r="ER17" s="40">
        <f t="shared" si="25"/>
        <v>2.5710157413643841E-7</v>
      </c>
      <c r="ES17" s="40">
        <f t="shared" si="26"/>
        <v>8.9974873345787658E-7</v>
      </c>
      <c r="ET17" s="40">
        <f t="shared" si="27"/>
        <v>-2.8418420836387682E-6</v>
      </c>
      <c r="EU17" s="40">
        <f t="shared" si="28"/>
        <v>-2.2156084786523412E-6</v>
      </c>
      <c r="EV17" s="40">
        <f t="shared" si="29"/>
        <v>2.4495294740769152E-4</v>
      </c>
    </row>
    <row r="18" spans="1:152" x14ac:dyDescent="0.3">
      <c r="A18" s="17" t="s">
        <v>185</v>
      </c>
      <c r="B18" s="15">
        <v>19889.248487000001</v>
      </c>
      <c r="C18" s="15">
        <v>121.61745999999999</v>
      </c>
      <c r="D18" s="15">
        <v>378.92142699999999</v>
      </c>
      <c r="E18" s="15">
        <v>3231.2507879999998</v>
      </c>
      <c r="F18" s="15">
        <v>2998.6551119999999</v>
      </c>
      <c r="G18" s="15">
        <v>187.49685600000001</v>
      </c>
      <c r="H18" s="15">
        <v>3590.4295400000001</v>
      </c>
      <c r="I18" s="17">
        <v>188.517888</v>
      </c>
      <c r="J18" s="17">
        <v>57.564225999999998</v>
      </c>
      <c r="K18" s="17">
        <v>108.798365</v>
      </c>
      <c r="L18" s="17">
        <v>13.847065000000001</v>
      </c>
      <c r="M18" s="17">
        <v>390.68502999999998</v>
      </c>
      <c r="N18" s="17">
        <v>47.475644000000003</v>
      </c>
      <c r="O18" s="17">
        <v>17.209934000000001</v>
      </c>
      <c r="P18" s="17">
        <v>1.9056329999999999</v>
      </c>
      <c r="Q18" s="17">
        <v>0.78043700000000005</v>
      </c>
      <c r="R18" s="17">
        <v>0.94936200000000004</v>
      </c>
      <c r="S18" s="17">
        <v>0.86934</v>
      </c>
      <c r="T18" s="17">
        <v>3.6848169999999998</v>
      </c>
      <c r="U18" s="17">
        <v>258.148842</v>
      </c>
      <c r="V18" s="17">
        <v>54.794808000000003</v>
      </c>
      <c r="W18" s="17">
        <v>59.344563000000001</v>
      </c>
      <c r="X18" s="17">
        <v>7.9126130000000003</v>
      </c>
      <c r="Y18" s="17">
        <v>5.2759E-2</v>
      </c>
      <c r="Z18" s="17">
        <v>5.3410130000000002</v>
      </c>
      <c r="AA18" s="17">
        <v>12.677085</v>
      </c>
      <c r="AB18" s="17">
        <v>11.671108</v>
      </c>
      <c r="AC18" s="17">
        <v>0.14620900000000001</v>
      </c>
      <c r="AD18" s="17">
        <v>0.120975</v>
      </c>
      <c r="AE18" s="17"/>
      <c r="AF18" s="15"/>
      <c r="AG18" s="17" t="s">
        <v>185</v>
      </c>
      <c r="AH18" s="17">
        <v>304.71139276624098</v>
      </c>
      <c r="AI18" s="17">
        <v>45.710117699147403</v>
      </c>
      <c r="AJ18" s="17">
        <v>59.344550778336199</v>
      </c>
      <c r="AK18" s="17">
        <v>57.564175335955099</v>
      </c>
      <c r="AL18" s="17">
        <v>7.91262764237438</v>
      </c>
      <c r="AM18" s="17">
        <v>188.51783465161901</v>
      </c>
      <c r="AN18" s="17">
        <v>188.51783465161901</v>
      </c>
      <c r="AO18" s="17">
        <v>16.358109366722299</v>
      </c>
      <c r="AP18" s="17">
        <v>96.902211555635702</v>
      </c>
      <c r="AQ18" s="17">
        <v>108.79837753329601</v>
      </c>
      <c r="AR18" s="17">
        <v>0.14620945212872299</v>
      </c>
      <c r="AS18" s="17">
        <v>13.8470531296882</v>
      </c>
      <c r="AT18" s="17">
        <v>5.2758873502945898E-2</v>
      </c>
      <c r="AU18" s="17">
        <v>326.61359852235</v>
      </c>
      <c r="AV18" s="17">
        <v>19889.243254683399</v>
      </c>
      <c r="AW18" s="17">
        <v>74.366433185009001</v>
      </c>
      <c r="AX18" s="17">
        <v>0</v>
      </c>
      <c r="AY18" s="17">
        <v>48.925643136238598</v>
      </c>
      <c r="AZ18" s="17">
        <v>0</v>
      </c>
      <c r="BA18" s="17">
        <v>8.5888988814524101</v>
      </c>
      <c r="BB18" s="17">
        <v>32.4622650883612</v>
      </c>
      <c r="BC18" s="17">
        <v>390.68495334344999</v>
      </c>
      <c r="BD18" s="17">
        <v>390.68495334344999</v>
      </c>
      <c r="BE18" s="17">
        <v>34.366239750262999</v>
      </c>
      <c r="BF18" s="17">
        <v>0</v>
      </c>
      <c r="BG18" s="17">
        <v>5.3410133820433501</v>
      </c>
      <c r="BH18" s="17">
        <v>3484675.4126884802</v>
      </c>
      <c r="BI18" s="17">
        <v>0</v>
      </c>
      <c r="BJ18" s="17">
        <v>332.55430321035499</v>
      </c>
      <c r="BK18" s="17">
        <v>23.267039951978301</v>
      </c>
      <c r="BL18" s="17">
        <v>39.780181844977598</v>
      </c>
      <c r="BM18" s="17">
        <v>345.17851341738401</v>
      </c>
      <c r="BN18" s="17">
        <v>17.4911373858011</v>
      </c>
      <c r="BO18" s="17">
        <v>3.1453589179715198E-2</v>
      </c>
      <c r="BP18" s="17">
        <v>8.9521336993005796E-2</v>
      </c>
      <c r="BQ18" s="17">
        <v>258.14956791077401</v>
      </c>
      <c r="BR18" s="17">
        <v>12.6770672573554</v>
      </c>
      <c r="BS18" s="17">
        <v>0</v>
      </c>
      <c r="BT18" s="17">
        <v>59.568813274433097</v>
      </c>
      <c r="BU18" s="17">
        <v>121.617427008824</v>
      </c>
      <c r="BV18" s="17">
        <v>0</v>
      </c>
      <c r="BW18" s="17">
        <v>3698.2280659622802</v>
      </c>
      <c r="BX18" s="17">
        <v>341.02916934362798</v>
      </c>
      <c r="BY18" s="17">
        <v>37.892136331839701</v>
      </c>
      <c r="BZ18" s="17">
        <v>378.92130567546798</v>
      </c>
      <c r="CA18" s="17">
        <v>0.211962265652649</v>
      </c>
      <c r="CB18" s="17">
        <v>146.74158679862899</v>
      </c>
      <c r="CC18" s="17">
        <v>14.7994169453151</v>
      </c>
      <c r="CD18" s="17">
        <v>1.90563559765207</v>
      </c>
      <c r="CE18" s="17">
        <v>0.78043787453231706</v>
      </c>
      <c r="CF18" s="17">
        <v>0.94936134989886301</v>
      </c>
      <c r="CG18" s="17">
        <v>0.86933860952330499</v>
      </c>
      <c r="CH18" s="17">
        <v>3.6848139237487301</v>
      </c>
      <c r="CI18" s="17">
        <v>8.4056847974779095E-2</v>
      </c>
      <c r="CJ18" s="17">
        <v>352.83031632594702</v>
      </c>
      <c r="CK18" s="17">
        <v>3.4995455327193399E-2</v>
      </c>
      <c r="CL18" s="17">
        <v>10.130040544762</v>
      </c>
      <c r="CM18" s="17">
        <v>108.39064815445499</v>
      </c>
      <c r="CN18" s="17">
        <v>3.2620280891989997E-2</v>
      </c>
      <c r="CO18" s="17">
        <v>0</v>
      </c>
      <c r="CP18" s="17">
        <v>2.4540216285542602</v>
      </c>
      <c r="CQ18" s="17">
        <v>3231.24978195002</v>
      </c>
      <c r="CR18" s="17">
        <v>2998.65418309092</v>
      </c>
      <c r="CS18" s="17">
        <v>232.59559885910801</v>
      </c>
      <c r="CT18" s="17">
        <v>3.22102213859356E-2</v>
      </c>
      <c r="CU18" s="17">
        <v>5.7697269696919502E-3</v>
      </c>
      <c r="CV18" s="17">
        <v>15.1607015918473</v>
      </c>
      <c r="CW18" s="17">
        <v>1.5049205820202001</v>
      </c>
      <c r="CX18" s="17">
        <v>1168.74679659606</v>
      </c>
      <c r="CY18" s="17">
        <v>7.7518379329464198</v>
      </c>
      <c r="CZ18" s="17">
        <v>3.48223194706702</v>
      </c>
      <c r="DA18" s="17">
        <v>1669.63832841151</v>
      </c>
      <c r="DB18" s="17">
        <v>0</v>
      </c>
      <c r="DC18" s="17">
        <v>6.1044855878348903E-2</v>
      </c>
      <c r="DD18" s="17">
        <v>11.1386845247661</v>
      </c>
      <c r="DE18" s="17">
        <v>5.2737884951801397E-3</v>
      </c>
      <c r="DF18" s="17">
        <v>187.496811002827</v>
      </c>
      <c r="DG18" s="17">
        <v>9.9167639592345402</v>
      </c>
      <c r="DH18" s="17">
        <v>11.671120368957199</v>
      </c>
      <c r="DI18" s="17">
        <v>0</v>
      </c>
      <c r="DJ18" s="17">
        <v>5.7069048097397701</v>
      </c>
      <c r="DK18" s="17">
        <v>53.775411198661999</v>
      </c>
      <c r="DL18" s="17">
        <v>47.475648858245897</v>
      </c>
      <c r="DM18" s="17">
        <v>50.190286631763001</v>
      </c>
      <c r="DN18" s="17">
        <v>3590.4285017278698</v>
      </c>
      <c r="DO18" s="17">
        <v>17.209900543711498</v>
      </c>
      <c r="DP18" s="17">
        <v>23.440659700100301</v>
      </c>
      <c r="DR18" s="26">
        <f t="shared" si="30"/>
        <v>1.0300241500930969</v>
      </c>
      <c r="DS18" s="40">
        <f t="shared" si="0"/>
        <v>-2.6307261460004306E-7</v>
      </c>
      <c r="DT18" s="40">
        <f t="shared" si="1"/>
        <v>-2.712700626956558E-7</v>
      </c>
      <c r="DU18" s="40">
        <f t="shared" si="2"/>
        <v>-3.2018387816663985E-7</v>
      </c>
      <c r="DV18" s="40">
        <f t="shared" si="3"/>
        <v>-3.1135001455612752E-7</v>
      </c>
      <c r="DW18" s="40">
        <f t="shared" si="4"/>
        <v>-3.0977523096459082E-7</v>
      </c>
      <c r="DX18" s="40">
        <f t="shared" si="5"/>
        <v>-2.3998894683504749E-7</v>
      </c>
      <c r="DY18" s="40">
        <f t="shared" si="6"/>
        <v>-2.8917769271831389E-7</v>
      </c>
      <c r="DZ18" s="40">
        <f t="shared" si="7"/>
        <v>-2.8298842912706732E-7</v>
      </c>
      <c r="EA18" s="40">
        <f t="shared" si="8"/>
        <v>-8.8013074125154557E-7</v>
      </c>
      <c r="EB18" s="40">
        <f t="shared" si="9"/>
        <v>1.1519746644205777E-7</v>
      </c>
      <c r="EC18" s="40">
        <f t="shared" si="10"/>
        <v>-8.5724388526855167E-7</v>
      </c>
      <c r="ED18" s="40">
        <f t="shared" si="11"/>
        <v>-1.962106149626564E-7</v>
      </c>
      <c r="EE18" s="40">
        <f t="shared" si="12"/>
        <v>1.0233133213459784E-7</v>
      </c>
      <c r="EF18" s="40">
        <f t="shared" si="13"/>
        <v>-1.9440102735004616E-6</v>
      </c>
      <c r="EG18" s="40">
        <f t="shared" si="14"/>
        <v>1.363143937008437E-6</v>
      </c>
      <c r="EH18" s="40">
        <f t="shared" si="15"/>
        <v>1.1205674731052574E-6</v>
      </c>
      <c r="EI18" s="40">
        <f t="shared" si="16"/>
        <v>-6.8477686807995296E-7</v>
      </c>
      <c r="EJ18" s="40">
        <f t="shared" si="17"/>
        <v>-1.5994624600349732E-6</v>
      </c>
      <c r="EK18" s="40">
        <f t="shared" si="18"/>
        <v>-8.3484506007163994E-7</v>
      </c>
      <c r="EL18" s="40">
        <f t="shared" si="19"/>
        <v>2.8119853972008063E-6</v>
      </c>
      <c r="EM18" s="40">
        <f t="shared" si="20"/>
        <v>8.7125139199923721E-2</v>
      </c>
      <c r="EN18" s="40">
        <f t="shared" si="21"/>
        <v>-2.0594411996733848E-7</v>
      </c>
      <c r="EO18" s="40">
        <f t="shared" si="22"/>
        <v>1.8505106188875341E-6</v>
      </c>
      <c r="EP18" s="40">
        <f t="shared" si="23"/>
        <v>-2.3976393430947688E-6</v>
      </c>
      <c r="EQ18" s="40">
        <f t="shared" si="24"/>
        <v>7.1530129180495783E-8</v>
      </c>
      <c r="ER18" s="40">
        <f t="shared" si="25"/>
        <v>-1.399583942187792E-6</v>
      </c>
      <c r="ES18" s="40">
        <f t="shared" si="26"/>
        <v>1.0597928833248792E-6</v>
      </c>
      <c r="ET18" s="40">
        <f t="shared" si="27"/>
        <v>3.0923453616987291E-6</v>
      </c>
      <c r="EU18" s="40">
        <f t="shared" si="28"/>
        <v>-6.1026889036904359E-7</v>
      </c>
      <c r="EV18" s="40">
        <f t="shared" si="29"/>
        <v>0</v>
      </c>
    </row>
    <row r="19" spans="1:152" x14ac:dyDescent="0.3">
      <c r="A19" s="17" t="s">
        <v>186</v>
      </c>
      <c r="B19" s="15">
        <v>7511.4834979999996</v>
      </c>
      <c r="C19" s="15">
        <v>47.183022000000001</v>
      </c>
      <c r="D19" s="15">
        <v>152.26839799999999</v>
      </c>
      <c r="E19" s="15">
        <v>1287.8130550000001</v>
      </c>
      <c r="F19" s="15">
        <v>1124.2549779999999</v>
      </c>
      <c r="G19" s="15">
        <v>75.126047</v>
      </c>
      <c r="H19" s="15">
        <v>1498.0637099999999</v>
      </c>
      <c r="I19" s="17">
        <v>77.596553</v>
      </c>
      <c r="J19" s="17">
        <v>23.694226</v>
      </c>
      <c r="K19" s="17">
        <v>44.782896999999998</v>
      </c>
      <c r="L19" s="17">
        <v>5.6996330000000004</v>
      </c>
      <c r="M19" s="17">
        <v>160.81132700000001</v>
      </c>
      <c r="N19" s="17">
        <v>19.541630999999999</v>
      </c>
      <c r="O19" s="17">
        <v>7.083844</v>
      </c>
      <c r="P19" s="17">
        <v>0.78439599999999998</v>
      </c>
      <c r="Q19" s="17">
        <v>0.32123499999999999</v>
      </c>
      <c r="R19" s="17">
        <v>0.390766</v>
      </c>
      <c r="S19" s="17">
        <v>0.357823</v>
      </c>
      <c r="T19" s="17">
        <v>1.5167139999999999</v>
      </c>
      <c r="U19" s="17">
        <v>106.257615</v>
      </c>
      <c r="V19" s="17">
        <v>22.554295</v>
      </c>
      <c r="W19" s="17">
        <v>24.427035</v>
      </c>
      <c r="X19" s="17">
        <v>3.2569349999999999</v>
      </c>
      <c r="Y19" s="17">
        <v>2.1704999999999999E-2</v>
      </c>
      <c r="Z19" s="17">
        <v>2.1984360000000001</v>
      </c>
      <c r="AA19" s="17">
        <v>5.2180710000000001</v>
      </c>
      <c r="AB19" s="17">
        <v>4.8039820000000004</v>
      </c>
      <c r="AC19" s="17">
        <v>6.0173999999999998E-2</v>
      </c>
      <c r="AD19" s="17">
        <v>6.4159999999999998E-3</v>
      </c>
      <c r="AE19" s="17"/>
      <c r="AF19" s="15"/>
      <c r="AG19" s="17" t="s">
        <v>186</v>
      </c>
      <c r="AH19" s="17">
        <v>127.79866051056</v>
      </c>
      <c r="AI19" s="17">
        <v>19.171234039593301</v>
      </c>
      <c r="AJ19" s="17">
        <v>24.4268050407799</v>
      </c>
      <c r="AK19" s="17">
        <v>23.6940205486659</v>
      </c>
      <c r="AL19" s="17">
        <v>3.2568991152585101</v>
      </c>
      <c r="AM19" s="17">
        <v>77.595845776775704</v>
      </c>
      <c r="AN19" s="17">
        <v>77.595845776775704</v>
      </c>
      <c r="AO19" s="17">
        <v>6.86073681896195</v>
      </c>
      <c r="AP19" s="17">
        <v>40.641594486924703</v>
      </c>
      <c r="AQ19" s="17">
        <v>44.782505398966698</v>
      </c>
      <c r="AR19" s="17">
        <v>6.0173345481651402E-2</v>
      </c>
      <c r="AS19" s="17">
        <v>5.6995819491411304</v>
      </c>
      <c r="AT19" s="17">
        <v>2.1704793801176101E-2</v>
      </c>
      <c r="AU19" s="17">
        <v>136.98459095835099</v>
      </c>
      <c r="AV19" s="17">
        <v>7511.4144670381402</v>
      </c>
      <c r="AW19" s="17">
        <v>31.189937322364699</v>
      </c>
      <c r="AX19" s="17">
        <v>0</v>
      </c>
      <c r="AY19" s="17">
        <v>20.519842120292299</v>
      </c>
      <c r="AZ19" s="17">
        <v>0</v>
      </c>
      <c r="BA19" s="17">
        <v>3.6022648325395501</v>
      </c>
      <c r="BB19" s="17">
        <v>13.6149519137303</v>
      </c>
      <c r="BC19" s="17">
        <v>160.809851040669</v>
      </c>
      <c r="BD19" s="17">
        <v>160.809851040669</v>
      </c>
      <c r="BE19" s="17">
        <v>14.4134992425549</v>
      </c>
      <c r="BF19" s="17">
        <v>0</v>
      </c>
      <c r="BG19" s="17">
        <v>2.1984094271127099</v>
      </c>
      <c r="BH19" s="17">
        <v>1434327.5378224901</v>
      </c>
      <c r="BI19" s="17">
        <v>0</v>
      </c>
      <c r="BJ19" s="17">
        <v>139.476168798207</v>
      </c>
      <c r="BK19" s="17">
        <v>9.7584154627289905</v>
      </c>
      <c r="BL19" s="17">
        <v>16.684137185621399</v>
      </c>
      <c r="BM19" s="17">
        <v>144.77090320942699</v>
      </c>
      <c r="BN19" s="17">
        <v>7.3359366158611499</v>
      </c>
      <c r="BO19" s="17">
        <v>1.66813588187635E-3</v>
      </c>
      <c r="BP19" s="17">
        <v>4.7478076687775903E-3</v>
      </c>
      <c r="BQ19" s="17">
        <v>106.256989458226</v>
      </c>
      <c r="BR19" s="17">
        <v>5.2180251991038196</v>
      </c>
      <c r="BS19" s="17">
        <v>0</v>
      </c>
      <c r="BT19" s="17">
        <v>24.556380409607399</v>
      </c>
      <c r="BU19" s="17">
        <v>47.182626462518598</v>
      </c>
      <c r="BV19" s="17">
        <v>0</v>
      </c>
      <c r="BW19" s="17">
        <v>1543.2631028952101</v>
      </c>
      <c r="BX19" s="17">
        <v>137.04020343480099</v>
      </c>
      <c r="BY19" s="17">
        <v>15.2266860968821</v>
      </c>
      <c r="BZ19" s="17">
        <v>152.26688953168301</v>
      </c>
      <c r="CA19" s="17">
        <v>8.8898754669973601E-2</v>
      </c>
      <c r="CB19" s="17">
        <v>61.544705984628202</v>
      </c>
      <c r="CC19" s="17">
        <v>6.2070015711601503</v>
      </c>
      <c r="CD19" s="17">
        <v>0.78439182021417897</v>
      </c>
      <c r="CE19" s="17">
        <v>0.32123144423243299</v>
      </c>
      <c r="CF19" s="17">
        <v>0.39076408975897903</v>
      </c>
      <c r="CG19" s="17">
        <v>0.35782142814530599</v>
      </c>
      <c r="CH19" s="17">
        <v>1.5166946350303401</v>
      </c>
      <c r="CI19" s="17">
        <v>3.1771717753269701E-2</v>
      </c>
      <c r="CJ19" s="17">
        <v>147.98012938550499</v>
      </c>
      <c r="CK19" s="17">
        <v>1.30550874849121E-2</v>
      </c>
      <c r="CL19" s="17">
        <v>3.8432523317735598</v>
      </c>
      <c r="CM19" s="17">
        <v>41.073833041771998</v>
      </c>
      <c r="CN19" s="17">
        <v>1.1528936754906601E-2</v>
      </c>
      <c r="CO19" s="17">
        <v>0</v>
      </c>
      <c r="CP19" s="17">
        <v>0.93130826733246197</v>
      </c>
      <c r="CQ19" s="17">
        <v>1287.80146096205</v>
      </c>
      <c r="CR19" s="17">
        <v>1124.2447635078399</v>
      </c>
      <c r="CS19" s="17">
        <v>163.55669745421201</v>
      </c>
      <c r="CT19" s="17">
        <v>1.2082923813775501E-2</v>
      </c>
      <c r="CU19" s="17">
        <v>2.1198177868902101E-3</v>
      </c>
      <c r="CV19" s="17">
        <v>5.2735872451594696</v>
      </c>
      <c r="CW19" s="17">
        <v>0.573285342129775</v>
      </c>
      <c r="CX19" s="17">
        <v>438.118630687235</v>
      </c>
      <c r="CY19" s="17">
        <v>2.9296921528684798</v>
      </c>
      <c r="CZ19" s="17">
        <v>1.31439671445184</v>
      </c>
      <c r="DA19" s="17">
        <v>625.88377585608202</v>
      </c>
      <c r="DB19" s="17">
        <v>0</v>
      </c>
      <c r="DC19" s="17">
        <v>2.3054138791977302E-2</v>
      </c>
      <c r="DD19" s="17">
        <v>4.2074825982572399</v>
      </c>
      <c r="DE19" s="17">
        <v>1.9066483969642301E-3</v>
      </c>
      <c r="DF19" s="17">
        <v>75.125333100525197</v>
      </c>
      <c r="DG19" s="17">
        <v>4.1591706385448797</v>
      </c>
      <c r="DH19" s="17">
        <v>4.8039475587658496</v>
      </c>
      <c r="DI19" s="17">
        <v>0</v>
      </c>
      <c r="DJ19" s="17">
        <v>2.3935300392699101</v>
      </c>
      <c r="DK19" s="17">
        <v>22.55384125678</v>
      </c>
      <c r="DL19" s="17">
        <v>19.541440287252598</v>
      </c>
      <c r="DM19" s="17">
        <v>21.050259440546299</v>
      </c>
      <c r="DN19" s="17">
        <v>1498.0511315773499</v>
      </c>
      <c r="DO19" s="17">
        <v>7.0837694060781402</v>
      </c>
      <c r="DP19" s="17">
        <v>9.8312440535458592</v>
      </c>
      <c r="DR19" s="26">
        <f t="shared" si="30"/>
        <v>1.0301805261281403</v>
      </c>
      <c r="DS19" s="40">
        <f t="shared" si="0"/>
        <v>-9.1900570476931364E-6</v>
      </c>
      <c r="DT19" s="40">
        <f t="shared" si="1"/>
        <v>-8.383046795998809E-6</v>
      </c>
      <c r="DU19" s="40">
        <f t="shared" si="2"/>
        <v>-9.9066407527620431E-6</v>
      </c>
      <c r="DV19" s="40">
        <f t="shared" si="3"/>
        <v>-9.0028889714041928E-6</v>
      </c>
      <c r="DW19" s="40">
        <f t="shared" si="4"/>
        <v>-9.0855654276701987E-6</v>
      </c>
      <c r="DX19" s="40">
        <f t="shared" si="5"/>
        <v>-9.5026891911838518E-6</v>
      </c>
      <c r="DY19" s="40">
        <f t="shared" si="6"/>
        <v>-8.3964537462792809E-6</v>
      </c>
      <c r="DZ19" s="40">
        <f t="shared" si="7"/>
        <v>-9.1141061935595487E-6</v>
      </c>
      <c r="EA19" s="40">
        <f t="shared" si="8"/>
        <v>-8.670945153477647E-6</v>
      </c>
      <c r="EB19" s="40">
        <f t="shared" si="9"/>
        <v>-8.7444327976380936E-6</v>
      </c>
      <c r="EC19" s="40">
        <f t="shared" si="10"/>
        <v>-8.9568677264005566E-6</v>
      </c>
      <c r="ED19" s="40">
        <f t="shared" si="11"/>
        <v>-9.1782050340471093E-6</v>
      </c>
      <c r="EE19" s="40">
        <f t="shared" si="12"/>
        <v>-9.759305525755126E-6</v>
      </c>
      <c r="EF19" s="40">
        <f t="shared" si="13"/>
        <v>-1.053014745381496E-5</v>
      </c>
      <c r="EG19" s="40">
        <f t="shared" si="14"/>
        <v>-5.3286679445234504E-6</v>
      </c>
      <c r="EH19" s="40">
        <f t="shared" si="15"/>
        <v>-1.1069054016524913E-5</v>
      </c>
      <c r="EI19" s="40">
        <f t="shared" si="16"/>
        <v>-4.8884524778891002E-6</v>
      </c>
      <c r="EJ19" s="40">
        <f t="shared" si="17"/>
        <v>-4.3928274426623577E-6</v>
      </c>
      <c r="EK19" s="40">
        <f t="shared" si="18"/>
        <v>-1.2767713398714985E-5</v>
      </c>
      <c r="EL19" s="40">
        <f t="shared" si="19"/>
        <v>-5.8870300636741781E-6</v>
      </c>
      <c r="EM19" s="40">
        <f t="shared" si="20"/>
        <v>8.8767368237730321E-2</v>
      </c>
      <c r="EN19" s="40">
        <f t="shared" si="21"/>
        <v>-9.414127424790976E-6</v>
      </c>
      <c r="EO19" s="40">
        <f t="shared" si="22"/>
        <v>-1.101794831332389E-5</v>
      </c>
      <c r="EP19" s="40">
        <f t="shared" si="23"/>
        <v>-9.500060995044509E-6</v>
      </c>
      <c r="EQ19" s="40">
        <f t="shared" si="24"/>
        <v>-1.2087178016613965E-5</v>
      </c>
      <c r="ER19" s="40">
        <f t="shared" si="25"/>
        <v>-8.7773616304873836E-6</v>
      </c>
      <c r="ES19" s="40">
        <f t="shared" si="26"/>
        <v>-7.1693095750278689E-6</v>
      </c>
      <c r="ET19" s="40">
        <f t="shared" si="27"/>
        <v>-1.0877095566123621E-5</v>
      </c>
      <c r="EU19" s="40">
        <f t="shared" si="28"/>
        <v>-8.7982147848359598E-6</v>
      </c>
      <c r="EV19" s="40">
        <f t="shared" si="29"/>
        <v>0</v>
      </c>
    </row>
    <row r="20" spans="1:152" x14ac:dyDescent="0.3">
      <c r="A20" s="17" t="s">
        <v>187</v>
      </c>
      <c r="B20" s="15">
        <v>1039.2030950000001</v>
      </c>
      <c r="C20" s="15">
        <v>9.0455269999999999</v>
      </c>
      <c r="D20" s="15">
        <v>11.727173000000001</v>
      </c>
      <c r="E20" s="15">
        <v>217.42260099999999</v>
      </c>
      <c r="F20" s="15">
        <v>136.39608100000001</v>
      </c>
      <c r="G20" s="15">
        <v>5.1060910000000002</v>
      </c>
      <c r="H20" s="15">
        <v>233.761527</v>
      </c>
      <c r="I20" s="17">
        <v>8.3511419999999994</v>
      </c>
      <c r="J20" s="17">
        <v>2.5500349999999998</v>
      </c>
      <c r="K20" s="17">
        <v>4.8196519999999996</v>
      </c>
      <c r="L20" s="17">
        <v>0.61341100000000004</v>
      </c>
      <c r="M20" s="17">
        <v>17.306939</v>
      </c>
      <c r="N20" s="17">
        <v>2.103119</v>
      </c>
      <c r="O20" s="17">
        <v>0.76237600000000005</v>
      </c>
      <c r="P20" s="17">
        <v>8.4398000000000001E-2</v>
      </c>
      <c r="Q20" s="17">
        <v>3.4570999999999998E-2</v>
      </c>
      <c r="R20" s="17">
        <v>4.2056999999999997E-2</v>
      </c>
      <c r="S20" s="17">
        <v>3.8510999999999997E-2</v>
      </c>
      <c r="T20" s="17">
        <v>0.16322200000000001</v>
      </c>
      <c r="U20" s="17">
        <v>11.435722</v>
      </c>
      <c r="V20" s="17">
        <v>2.4273560000000001</v>
      </c>
      <c r="W20" s="17">
        <v>2.628911</v>
      </c>
      <c r="X20" s="17">
        <v>0.350522</v>
      </c>
      <c r="Y20" s="17">
        <v>2.3310000000000002E-3</v>
      </c>
      <c r="Z20" s="17">
        <v>0.236593</v>
      </c>
      <c r="AA20" s="17">
        <v>0.56157900000000005</v>
      </c>
      <c r="AB20" s="17">
        <v>0.51702499999999996</v>
      </c>
      <c r="AC20" s="17">
        <v>6.4710000000000002E-3</v>
      </c>
      <c r="AD20" s="17">
        <v>4.8419999999999999E-3</v>
      </c>
      <c r="AE20" s="17"/>
      <c r="AF20" s="15"/>
      <c r="AG20" s="17" t="s">
        <v>187</v>
      </c>
      <c r="AH20" s="17">
        <v>22.289619790865999</v>
      </c>
      <c r="AI20" s="17">
        <v>3.3436977203884499</v>
      </c>
      <c r="AJ20" s="17">
        <v>2.6289110150961399</v>
      </c>
      <c r="AK20" s="17">
        <v>2.5500270677736201</v>
      </c>
      <c r="AL20" s="17">
        <v>0.35052118034358998</v>
      </c>
      <c r="AM20" s="17">
        <v>8.3511365629369507</v>
      </c>
      <c r="AN20" s="17">
        <v>8.3511365629369507</v>
      </c>
      <c r="AO20" s="17">
        <v>1.1965987169761401</v>
      </c>
      <c r="AP20" s="17">
        <v>7.0883933361380498</v>
      </c>
      <c r="AQ20" s="17">
        <v>4.8196555346837897</v>
      </c>
      <c r="AR20" s="17">
        <v>6.4710340860463901E-3</v>
      </c>
      <c r="AS20" s="17">
        <v>0.61341073873567098</v>
      </c>
      <c r="AT20" s="17">
        <v>2.33101668604529E-3</v>
      </c>
      <c r="AU20" s="17">
        <v>23.891768871297401</v>
      </c>
      <c r="AV20" s="17">
        <v>1039.2027970920999</v>
      </c>
      <c r="AW20" s="17">
        <v>5.43990138281056</v>
      </c>
      <c r="AX20" s="17">
        <v>0</v>
      </c>
      <c r="AY20" s="17">
        <v>3.5789029834673101</v>
      </c>
      <c r="AZ20" s="17">
        <v>0</v>
      </c>
      <c r="BA20" s="17">
        <v>0.62827531770534095</v>
      </c>
      <c r="BB20" s="17">
        <v>2.37460820890171</v>
      </c>
      <c r="BC20" s="17">
        <v>17.306937646660799</v>
      </c>
      <c r="BD20" s="17">
        <v>17.306937646660799</v>
      </c>
      <c r="BE20" s="17">
        <v>2.5139000517530601</v>
      </c>
      <c r="BF20" s="17">
        <v>0</v>
      </c>
      <c r="BG20" s="17">
        <v>0.23659278259726499</v>
      </c>
      <c r="BH20" s="17">
        <v>154367.64960564801</v>
      </c>
      <c r="BI20" s="17">
        <v>0</v>
      </c>
      <c r="BJ20" s="17">
        <v>24.326316869706801</v>
      </c>
      <c r="BK20" s="17">
        <v>1.7019834651313599</v>
      </c>
      <c r="BL20" s="17">
        <v>2.9099173364201301</v>
      </c>
      <c r="BM20" s="17">
        <v>25.249769103596901</v>
      </c>
      <c r="BN20" s="17">
        <v>1.2794787272011701</v>
      </c>
      <c r="BO20" s="17">
        <v>1.2589177510650999E-3</v>
      </c>
      <c r="BP20" s="17">
        <v>3.58308955725678E-3</v>
      </c>
      <c r="BQ20" s="17">
        <v>11.435748199810799</v>
      </c>
      <c r="BR20" s="17">
        <v>0.56157943501711305</v>
      </c>
      <c r="BS20" s="17">
        <v>0</v>
      </c>
      <c r="BT20" s="17">
        <v>2.7765638067279501</v>
      </c>
      <c r="BU20" s="17">
        <v>9.0455178447615392</v>
      </c>
      <c r="BV20" s="17">
        <v>0</v>
      </c>
      <c r="BW20" s="17">
        <v>241.647007280764</v>
      </c>
      <c r="BX20" s="17">
        <v>10.554450633994101</v>
      </c>
      <c r="BY20" s="17">
        <v>1.17271374769203</v>
      </c>
      <c r="BZ20" s="17">
        <v>11.727164381686199</v>
      </c>
      <c r="CA20" s="17">
        <v>1.55050248317046E-2</v>
      </c>
      <c r="CB20" s="17">
        <v>10.7341423642641</v>
      </c>
      <c r="CC20" s="17">
        <v>1.0825732140757101</v>
      </c>
      <c r="CD20" s="17">
        <v>8.4398392595777E-2</v>
      </c>
      <c r="CE20" s="17">
        <v>3.4570882944493099E-2</v>
      </c>
      <c r="CF20" s="17">
        <v>4.2057015969179302E-2</v>
      </c>
      <c r="CG20" s="17">
        <v>3.8510835258519401E-2</v>
      </c>
      <c r="CH20" s="17">
        <v>0.16322172901888801</v>
      </c>
      <c r="CI20" s="17">
        <v>3.3106980825300201E-3</v>
      </c>
      <c r="CJ20" s="17">
        <v>25.8095273790241</v>
      </c>
      <c r="CK20" s="17">
        <v>1.72188197556176E-3</v>
      </c>
      <c r="CL20" s="17">
        <v>0.370423867458125</v>
      </c>
      <c r="CM20" s="17">
        <v>4.0605042598808296</v>
      </c>
      <c r="CN20" s="17">
        <v>2.8806110550769599E-3</v>
      </c>
      <c r="CO20" s="17">
        <v>0</v>
      </c>
      <c r="CP20" s="17">
        <v>8.9192055534427897E-2</v>
      </c>
      <c r="CQ20" s="17">
        <v>217.42253420567999</v>
      </c>
      <c r="CR20" s="17">
        <v>136.396036245506</v>
      </c>
      <c r="CS20" s="17">
        <v>81.026497960173501</v>
      </c>
      <c r="CT20" s="17">
        <v>1.4517195390135399E-3</v>
      </c>
      <c r="CU20" s="17">
        <v>3.48849470615144E-4</v>
      </c>
      <c r="CV20" s="17">
        <v>1.50753507597678</v>
      </c>
      <c r="CW20" s="17">
        <v>5.0384661893659997E-2</v>
      </c>
      <c r="CX20" s="17">
        <v>53.2883986728175</v>
      </c>
      <c r="CY20" s="17">
        <v>0.30596176259528002</v>
      </c>
      <c r="CZ20" s="17">
        <v>0.14075190043926999</v>
      </c>
      <c r="DA20" s="17">
        <v>76.126286920528798</v>
      </c>
      <c r="DB20" s="17">
        <v>0</v>
      </c>
      <c r="DC20" s="17">
        <v>2.4428790930185098E-3</v>
      </c>
      <c r="DD20" s="17">
        <v>0.44405988161179899</v>
      </c>
      <c r="DE20" s="17">
        <v>3.8054755424747898E-4</v>
      </c>
      <c r="DF20" s="17">
        <v>5.1060849480535904</v>
      </c>
      <c r="DG20" s="17">
        <v>0.72541028719044898</v>
      </c>
      <c r="DH20" s="17">
        <v>0.51702453239416402</v>
      </c>
      <c r="DI20" s="17">
        <v>0</v>
      </c>
      <c r="DJ20" s="17">
        <v>0.417459429102774</v>
      </c>
      <c r="DK20" s="17">
        <v>3.9336806521860401</v>
      </c>
      <c r="DL20" s="17">
        <v>2.10310940456846</v>
      </c>
      <c r="DM20" s="17">
        <v>3.6714168330957802</v>
      </c>
      <c r="DN20" s="17">
        <v>233.76146320761401</v>
      </c>
      <c r="DO20" s="17">
        <v>0.76237467012792304</v>
      </c>
      <c r="DP20" s="17">
        <v>1.7146863818532001</v>
      </c>
      <c r="DR20" s="26">
        <f t="shared" si="30"/>
        <v>1.0337332936102752</v>
      </c>
      <c r="DS20" s="40">
        <f t="shared" si="0"/>
        <v>-2.8666956594864834E-7</v>
      </c>
      <c r="DT20" s="40">
        <f t="shared" si="1"/>
        <v>-1.0121288080482829E-6</v>
      </c>
      <c r="DU20" s="40">
        <f t="shared" si="2"/>
        <v>-7.3490122481168578E-7</v>
      </c>
      <c r="DV20" s="40">
        <f t="shared" si="3"/>
        <v>-3.0720964464710325E-7</v>
      </c>
      <c r="DW20" s="40">
        <f t="shared" si="4"/>
        <v>-3.2812155367555883E-7</v>
      </c>
      <c r="DX20" s="40">
        <f t="shared" si="5"/>
        <v>-1.1852406096543886E-6</v>
      </c>
      <c r="DY20" s="40">
        <f t="shared" si="6"/>
        <v>-2.7289514577380206E-7</v>
      </c>
      <c r="DZ20" s="40">
        <f t="shared" si="7"/>
        <v>-6.5105623262955147E-7</v>
      </c>
      <c r="EA20" s="40">
        <f t="shared" si="8"/>
        <v>-3.1106343166805798E-6</v>
      </c>
      <c r="EB20" s="40">
        <f t="shared" si="9"/>
        <v>7.3338983605192896E-7</v>
      </c>
      <c r="EC20" s="40">
        <f t="shared" si="10"/>
        <v>-4.2592051505440927E-7</v>
      </c>
      <c r="ED20" s="40">
        <f t="shared" si="11"/>
        <v>-7.8196335048317623E-8</v>
      </c>
      <c r="EE20" s="40">
        <f t="shared" si="12"/>
        <v>-4.5624767500076365E-6</v>
      </c>
      <c r="EF20" s="40">
        <f t="shared" si="13"/>
        <v>-1.744378203164934E-6</v>
      </c>
      <c r="EG20" s="40">
        <f t="shared" si="14"/>
        <v>4.6517189625230012E-6</v>
      </c>
      <c r="EH20" s="40">
        <f t="shared" si="15"/>
        <v>-3.385945066632603E-6</v>
      </c>
      <c r="EI20" s="40">
        <f t="shared" si="16"/>
        <v>3.7970324334349574E-7</v>
      </c>
      <c r="EJ20" s="40">
        <f t="shared" si="17"/>
        <v>-4.2777772739239893E-6</v>
      </c>
      <c r="EK20" s="40">
        <f t="shared" si="18"/>
        <v>-1.6601996789272407E-6</v>
      </c>
      <c r="EL20" s="40">
        <f t="shared" si="19"/>
        <v>2.2910499922172867E-6</v>
      </c>
      <c r="EM20" s="40">
        <f t="shared" si="20"/>
        <v>0.14386344925422972</v>
      </c>
      <c r="EN20" s="40">
        <f t="shared" si="21"/>
        <v>5.742354873824164E-9</v>
      </c>
      <c r="EO20" s="40">
        <f t="shared" si="22"/>
        <v>-2.3383879186547047E-6</v>
      </c>
      <c r="EP20" s="40">
        <f t="shared" si="23"/>
        <v>7.1583205876618266E-6</v>
      </c>
      <c r="EQ20" s="40">
        <f t="shared" si="24"/>
        <v>-9.1888912608914572E-7</v>
      </c>
      <c r="ER20" s="40">
        <f t="shared" si="25"/>
        <v>7.746320873795796E-7</v>
      </c>
      <c r="ES20" s="40">
        <f t="shared" si="26"/>
        <v>-9.0441629697009858E-7</v>
      </c>
      <c r="ET20" s="40">
        <f t="shared" si="27"/>
        <v>5.2675083279168676E-6</v>
      </c>
      <c r="EU20" s="40">
        <f t="shared" si="28"/>
        <v>1.5093601569526359E-6</v>
      </c>
      <c r="EV20" s="40">
        <f t="shared" si="29"/>
        <v>0</v>
      </c>
    </row>
    <row r="21" spans="1:152" x14ac:dyDescent="0.3">
      <c r="A21" s="17" t="s">
        <v>188</v>
      </c>
      <c r="B21" s="15">
        <v>0.43978400000000001</v>
      </c>
      <c r="C21" s="15">
        <v>5.6889999999999996E-3</v>
      </c>
      <c r="D21" s="15">
        <v>4.8279999999999998E-3</v>
      </c>
      <c r="E21" s="15">
        <v>5.7722999999999997E-2</v>
      </c>
      <c r="F21" s="15">
        <v>5.7722999999999997E-2</v>
      </c>
      <c r="G21" s="15">
        <v>6.0080000000000003E-3</v>
      </c>
      <c r="H21" s="15">
        <v>8.4348000000000006E-2</v>
      </c>
      <c r="I21" s="17">
        <v>4.561E-3</v>
      </c>
      <c r="J21" s="17">
        <v>1.3929999999999999E-3</v>
      </c>
      <c r="K21" s="17">
        <v>2.6319999999999998E-3</v>
      </c>
      <c r="L21" s="17">
        <v>3.3500000000000001E-4</v>
      </c>
      <c r="M21" s="17">
        <v>9.4520000000000003E-3</v>
      </c>
      <c r="N21" s="17">
        <v>1.1490000000000001E-3</v>
      </c>
      <c r="O21" s="17">
        <v>4.1599999999999997E-4</v>
      </c>
      <c r="P21" s="17">
        <v>4.6E-5</v>
      </c>
      <c r="Q21" s="17">
        <v>1.9000000000000001E-5</v>
      </c>
      <c r="R21" s="17">
        <v>2.3E-5</v>
      </c>
      <c r="S21" s="17">
        <v>2.0999999999999999E-5</v>
      </c>
      <c r="T21" s="17">
        <v>8.7999999999999998E-5</v>
      </c>
      <c r="U21" s="17">
        <v>6.2459999999999998E-3</v>
      </c>
      <c r="V21" s="17">
        <v>1.3259999999999999E-3</v>
      </c>
      <c r="W21" s="17">
        <v>1.436E-3</v>
      </c>
      <c r="X21" s="17">
        <v>1.9100000000000001E-4</v>
      </c>
      <c r="Y21" s="17">
        <v>9.9999999999999995E-7</v>
      </c>
      <c r="Z21" s="17">
        <v>1.2899999999999999E-4</v>
      </c>
      <c r="AA21" s="17">
        <v>3.0699999999999998E-4</v>
      </c>
      <c r="AB21" s="17">
        <v>2.8200000000000002E-4</v>
      </c>
      <c r="AC21" s="17">
        <v>3.9999999999999998E-6</v>
      </c>
      <c r="AD21" s="17"/>
      <c r="AE21" s="17"/>
      <c r="AF21" s="15"/>
      <c r="AG21" s="17" t="s">
        <v>188</v>
      </c>
      <c r="AH21" s="17">
        <v>7.0758206804565696E-3</v>
      </c>
      <c r="AI21" s="17">
        <v>1.0614189573240299E-3</v>
      </c>
      <c r="AJ21" s="17">
        <v>1.4359999834653301E-3</v>
      </c>
      <c r="AK21" s="17">
        <v>1.39297850749295E-3</v>
      </c>
      <c r="AL21" s="17">
        <v>1.9099551910580501E-4</v>
      </c>
      <c r="AM21" s="17">
        <v>4.5609665669075197E-3</v>
      </c>
      <c r="AN21" s="17">
        <v>4.5609665669075197E-3</v>
      </c>
      <c r="AO21" s="17">
        <v>3.7985558623654402E-4</v>
      </c>
      <c r="AP21" s="17">
        <v>2.2501958028406498E-3</v>
      </c>
      <c r="AQ21" s="17">
        <v>2.6320288857950599E-3</v>
      </c>
      <c r="AR21" s="5">
        <v>3.9992413498900399E-6</v>
      </c>
      <c r="AS21" s="17">
        <v>3.3499993099533101E-4</v>
      </c>
      <c r="AT21" s="5">
        <v>9.9979268837116993E-7</v>
      </c>
      <c r="AU21" s="17">
        <v>7.5844265149886698E-3</v>
      </c>
      <c r="AV21" s="17">
        <v>0.43978504935597401</v>
      </c>
      <c r="AW21" s="17">
        <v>1.72686819854825E-3</v>
      </c>
      <c r="AX21" s="17">
        <v>0</v>
      </c>
      <c r="AY21" s="17">
        <v>1.13612686353941E-3</v>
      </c>
      <c r="AZ21" s="17">
        <v>0</v>
      </c>
      <c r="BA21" s="17">
        <v>1.9944006366948299E-4</v>
      </c>
      <c r="BB21" s="17">
        <v>7.5380881793680402E-4</v>
      </c>
      <c r="BC21" s="17">
        <v>9.4520908679045605E-3</v>
      </c>
      <c r="BD21" s="17">
        <v>9.4520908679045605E-3</v>
      </c>
      <c r="BE21" s="17">
        <v>7.9804018144038905E-4</v>
      </c>
      <c r="BF21" s="17">
        <v>0</v>
      </c>
      <c r="BG21" s="17">
        <v>1.2899866069214101E-4</v>
      </c>
      <c r="BH21" s="17">
        <v>84.309267679690393</v>
      </c>
      <c r="BI21" s="17">
        <v>0</v>
      </c>
      <c r="BJ21" s="17">
        <v>7.7223035433786899E-3</v>
      </c>
      <c r="BK21" s="17">
        <v>5.4028967101528295E-4</v>
      </c>
      <c r="BL21" s="17">
        <v>9.2374542788957003E-4</v>
      </c>
      <c r="BM21" s="17">
        <v>8.0154568757750608E-3</v>
      </c>
      <c r="BN21" s="17">
        <v>4.0617111834962002E-4</v>
      </c>
      <c r="BO21" s="17">
        <v>0</v>
      </c>
      <c r="BP21" s="17">
        <v>0</v>
      </c>
      <c r="BQ21" s="17">
        <v>6.2461740967939203E-3</v>
      </c>
      <c r="BR21" s="17">
        <v>3.07002308239223E-4</v>
      </c>
      <c r="BS21" s="17">
        <v>0</v>
      </c>
      <c r="BT21" s="17">
        <v>1.4368557515831899E-3</v>
      </c>
      <c r="BU21" s="17">
        <v>5.6889289395217002E-3</v>
      </c>
      <c r="BV21" s="17">
        <v>0</v>
      </c>
      <c r="BW21" s="17">
        <v>8.6851193527229795E-2</v>
      </c>
      <c r="BX21" s="17">
        <v>4.3451754603526203E-3</v>
      </c>
      <c r="BY21" s="17">
        <v>4.8280009038950098E-4</v>
      </c>
      <c r="BZ21" s="17">
        <v>4.8279755507421298E-3</v>
      </c>
      <c r="CA21" s="5">
        <v>4.9219800481709898E-6</v>
      </c>
      <c r="CB21" s="17">
        <v>3.40751043061779E-3</v>
      </c>
      <c r="CC21" s="17">
        <v>3.4366416144446802E-4</v>
      </c>
      <c r="CD21" s="5">
        <v>4.5997122968303001E-5</v>
      </c>
      <c r="CE21" s="5">
        <v>1.8999608679596701E-5</v>
      </c>
      <c r="CF21" s="5">
        <v>2.299888115434E-5</v>
      </c>
      <c r="CG21" s="5">
        <v>2.1000876337241E-5</v>
      </c>
      <c r="CH21" s="5">
        <v>8.8004850168378005E-5</v>
      </c>
      <c r="CI21" s="5">
        <v>1.75201309545462E-6</v>
      </c>
      <c r="CJ21" s="17">
        <v>8.1931688023942194E-3</v>
      </c>
      <c r="CK21" s="5">
        <v>6.3964902417919103E-7</v>
      </c>
      <c r="CL21" s="17">
        <v>2.1860480497362699E-4</v>
      </c>
      <c r="CM21" s="17">
        <v>2.3137177091772901E-3</v>
      </c>
      <c r="CN21" s="5">
        <v>2.6301140340724299E-7</v>
      </c>
      <c r="CO21" s="17">
        <v>0</v>
      </c>
      <c r="CP21" s="5">
        <v>5.30983206291991E-5</v>
      </c>
      <c r="CQ21" s="17">
        <v>5.7723000666898103E-2</v>
      </c>
      <c r="CR21" s="17">
        <v>5.7723000666898103E-2</v>
      </c>
      <c r="CS21" s="17">
        <v>0</v>
      </c>
      <c r="CT21" s="5">
        <v>6.2351119121237602E-7</v>
      </c>
      <c r="CU21" s="5">
        <v>8.84935266786818E-8</v>
      </c>
      <c r="CV21" s="5">
        <v>7.8162668033532302E-5</v>
      </c>
      <c r="CW21" s="5">
        <v>3.3689159322519603E-5</v>
      </c>
      <c r="CX21" s="17">
        <v>2.2464767384822198E-2</v>
      </c>
      <c r="CY21" s="17">
        <v>1.6140147819904401E-4</v>
      </c>
      <c r="CZ21" s="5">
        <v>7.1639191565116197E-5</v>
      </c>
      <c r="DA21" s="17">
        <v>3.2092461846260599E-2</v>
      </c>
      <c r="DB21" s="17">
        <v>0</v>
      </c>
      <c r="DC21" s="5">
        <v>1.2622563203756601E-6</v>
      </c>
      <c r="DD21" s="17">
        <v>2.30764397559483E-4</v>
      </c>
      <c r="DE21" s="5">
        <v>6.4771794066259906E-8</v>
      </c>
      <c r="DF21" s="17">
        <v>6.0080005732017104E-3</v>
      </c>
      <c r="DG21" s="17">
        <v>2.3027561183220599E-4</v>
      </c>
      <c r="DH21" s="17">
        <v>2.8199721666473702E-4</v>
      </c>
      <c r="DI21" s="17">
        <v>0</v>
      </c>
      <c r="DJ21" s="17">
        <v>1.3252699835204499E-4</v>
      </c>
      <c r="DK21" s="17">
        <v>1.24869773508159E-3</v>
      </c>
      <c r="DL21" s="17">
        <v>1.1489966273251801E-3</v>
      </c>
      <c r="DM21" s="17">
        <v>1.16546445543081E-3</v>
      </c>
      <c r="DN21" s="17">
        <v>8.4347955488682E-2</v>
      </c>
      <c r="DO21" s="17">
        <v>4.1600703494876998E-4</v>
      </c>
      <c r="DP21" s="17">
        <v>5.4432697244773598E-4</v>
      </c>
      <c r="DR21" s="26">
        <f t="shared" si="30"/>
        <v>1.0296775188449432</v>
      </c>
      <c r="DS21" s="40">
        <f t="shared" si="0"/>
        <v>2.3860712850018214E-6</v>
      </c>
      <c r="DT21" s="40">
        <f t="shared" si="1"/>
        <v>-1.2490855739036222E-5</v>
      </c>
      <c r="DU21" s="40">
        <f t="shared" si="2"/>
        <v>-5.0640550683510693E-6</v>
      </c>
      <c r="DV21" s="40">
        <f t="shared" si="3"/>
        <v>1.1553420753998125E-8</v>
      </c>
      <c r="DW21" s="40">
        <f t="shared" si="4"/>
        <v>1.1553420753998125E-8</v>
      </c>
      <c r="DX21" s="40">
        <f t="shared" si="5"/>
        <v>9.5406409796129988E-8</v>
      </c>
      <c r="DY21" s="40">
        <f t="shared" si="6"/>
        <v>-5.2771041407530496E-7</v>
      </c>
      <c r="DZ21" s="40">
        <f t="shared" si="7"/>
        <v>-7.3302110239550411E-6</v>
      </c>
      <c r="EA21" s="40">
        <f t="shared" si="8"/>
        <v>-1.5428935427067645E-5</v>
      </c>
      <c r="EB21" s="40">
        <f t="shared" si="9"/>
        <v>1.0974846147469066E-5</v>
      </c>
      <c r="EC21" s="40">
        <f t="shared" si="10"/>
        <v>-2.0598408657783804E-7</v>
      </c>
      <c r="ED21" s="40">
        <f t="shared" si="11"/>
        <v>9.6136166483479806E-6</v>
      </c>
      <c r="EE21" s="40">
        <f t="shared" si="12"/>
        <v>-2.9353131592507917E-6</v>
      </c>
      <c r="EF21" s="40">
        <f t="shared" si="13"/>
        <v>1.6910934543289064E-5</v>
      </c>
      <c r="EG21" s="40">
        <f t="shared" si="14"/>
        <v>-6.2544167326076012E-5</v>
      </c>
      <c r="EH21" s="40">
        <f t="shared" si="15"/>
        <v>-2.0595810700011678E-5</v>
      </c>
      <c r="EI21" s="40">
        <f t="shared" si="16"/>
        <v>-4.8645463478259331E-5</v>
      </c>
      <c r="EJ21" s="40">
        <f t="shared" si="17"/>
        <v>4.173034480955549E-5</v>
      </c>
      <c r="EK21" s="40">
        <f t="shared" si="18"/>
        <v>5.5115549750083181E-5</v>
      </c>
      <c r="EL21" s="40">
        <f t="shared" si="19"/>
        <v>2.7873325955884685E-5</v>
      </c>
      <c r="EM21" s="40">
        <f t="shared" si="20"/>
        <v>8.3601622611757159E-2</v>
      </c>
      <c r="EN21" s="40">
        <f t="shared" si="21"/>
        <v>-1.1514394081211485E-8</v>
      </c>
      <c r="EO21" s="40">
        <f t="shared" si="22"/>
        <v>-2.3460179031403457E-5</v>
      </c>
      <c r="EP21" s="40">
        <f t="shared" si="23"/>
        <v>-2.0731162883002024E-4</v>
      </c>
      <c r="EQ21" s="40">
        <f t="shared" si="24"/>
        <v>-1.0382231464956222E-5</v>
      </c>
      <c r="ER21" s="40">
        <f t="shared" si="25"/>
        <v>7.5186945375335906E-6</v>
      </c>
      <c r="ES21" s="40">
        <f t="shared" si="26"/>
        <v>-9.869983202148408E-6</v>
      </c>
      <c r="ET21" s="40">
        <f t="shared" si="27"/>
        <v>-1.8966252748997488E-4</v>
      </c>
      <c r="EU21" s="40">
        <f t="shared" si="28"/>
        <v>0</v>
      </c>
      <c r="EV21" s="40">
        <f t="shared" si="29"/>
        <v>0</v>
      </c>
    </row>
    <row r="22" spans="1:152" x14ac:dyDescent="0.3">
      <c r="A22" s="17" t="s">
        <v>189</v>
      </c>
      <c r="B22" s="15">
        <v>2145.3713200000002</v>
      </c>
      <c r="C22" s="15">
        <v>13.905377</v>
      </c>
      <c r="D22" s="15">
        <v>35.928696000000002</v>
      </c>
      <c r="E22" s="15">
        <v>370.37847199999999</v>
      </c>
      <c r="F22" s="15">
        <v>324.07264800000002</v>
      </c>
      <c r="G22" s="15">
        <v>16.901657</v>
      </c>
      <c r="H22" s="15">
        <v>402.07634999999999</v>
      </c>
      <c r="I22" s="17">
        <v>19.419263999999998</v>
      </c>
      <c r="J22" s="17">
        <v>5.9297009999999997</v>
      </c>
      <c r="K22" s="17">
        <v>11.207338999999999</v>
      </c>
      <c r="L22" s="17">
        <v>1.4263889999999999</v>
      </c>
      <c r="M22" s="17">
        <v>40.244540999999998</v>
      </c>
      <c r="N22" s="17">
        <v>4.8904759999999996</v>
      </c>
      <c r="O22" s="17">
        <v>1.7727999999999999</v>
      </c>
      <c r="P22" s="17">
        <v>0.196299</v>
      </c>
      <c r="Q22" s="5">
        <v>8.0393000000000006E-2</v>
      </c>
      <c r="R22" s="5">
        <v>9.7792000000000004E-2</v>
      </c>
      <c r="S22" s="5">
        <v>8.9552000000000007E-2</v>
      </c>
      <c r="T22" s="17">
        <v>0.37957600000000002</v>
      </c>
      <c r="U22" s="17">
        <v>26.591961999999999</v>
      </c>
      <c r="V22" s="17">
        <v>5.6444229999999997</v>
      </c>
      <c r="W22" s="17">
        <v>6.1130950000000004</v>
      </c>
      <c r="X22" s="17">
        <v>0.81507700000000005</v>
      </c>
      <c r="Y22" s="17">
        <v>5.4339999999999996E-3</v>
      </c>
      <c r="Z22" s="17">
        <v>0.55018</v>
      </c>
      <c r="AA22" s="17">
        <v>1.3058700000000001</v>
      </c>
      <c r="AB22" s="17">
        <v>1.202243</v>
      </c>
      <c r="AC22" s="5">
        <v>1.5062000000000001E-2</v>
      </c>
      <c r="AD22" s="5">
        <v>1.2233000000000001E-2</v>
      </c>
      <c r="AE22" s="5"/>
      <c r="AF22" s="15"/>
      <c r="AG22" s="17" t="s">
        <v>189</v>
      </c>
      <c r="AH22" s="17">
        <v>35.180443971009197</v>
      </c>
      <c r="AI22" s="17">
        <v>5.2774631232681299</v>
      </c>
      <c r="AJ22" s="17">
        <v>6.1130956274078496</v>
      </c>
      <c r="AK22" s="17">
        <v>5.92969612614736</v>
      </c>
      <c r="AL22" s="17">
        <v>0.81507808416144401</v>
      </c>
      <c r="AM22" s="17">
        <v>19.419260591013</v>
      </c>
      <c r="AN22" s="17">
        <v>19.419260591013</v>
      </c>
      <c r="AO22" s="17">
        <v>1.8886297004084001</v>
      </c>
      <c r="AP22" s="17">
        <v>11.187836244265499</v>
      </c>
      <c r="AQ22" s="17">
        <v>11.2073313472411</v>
      </c>
      <c r="AR22" s="17">
        <v>1.5062186191945401E-2</v>
      </c>
      <c r="AS22" s="17">
        <v>1.4263905627315201</v>
      </c>
      <c r="AT22" s="17">
        <v>5.4340113212850696E-3</v>
      </c>
      <c r="AU22" s="17">
        <v>37.709157003477799</v>
      </c>
      <c r="AV22" s="17">
        <v>2145.3707100536199</v>
      </c>
      <c r="AW22" s="17">
        <v>8.5859732278013805</v>
      </c>
      <c r="AX22" s="17">
        <v>0</v>
      </c>
      <c r="AY22" s="17">
        <v>5.6487035076572001</v>
      </c>
      <c r="AZ22" s="17">
        <v>0</v>
      </c>
      <c r="BA22" s="17">
        <v>0.99163132756105898</v>
      </c>
      <c r="BB22" s="17">
        <v>3.7479278439348098</v>
      </c>
      <c r="BC22" s="17">
        <v>40.244539034970799</v>
      </c>
      <c r="BD22" s="17">
        <v>40.244539034970799</v>
      </c>
      <c r="BE22" s="17">
        <v>3.9677514409828198</v>
      </c>
      <c r="BF22" s="17">
        <v>0</v>
      </c>
      <c r="BG22" s="17">
        <v>0.55017728352816597</v>
      </c>
      <c r="BH22" s="17">
        <v>358957.07569238899</v>
      </c>
      <c r="BI22" s="17">
        <v>0</v>
      </c>
      <c r="BJ22" s="17">
        <v>38.395036042593297</v>
      </c>
      <c r="BK22" s="17">
        <v>2.68629911505437</v>
      </c>
      <c r="BL22" s="17">
        <v>4.59281869165385</v>
      </c>
      <c r="BM22" s="17">
        <v>39.852575318149199</v>
      </c>
      <c r="BN22" s="17">
        <v>2.0194391313127902</v>
      </c>
      <c r="BO22" s="17">
        <v>3.1806194987791898E-3</v>
      </c>
      <c r="BP22" s="17">
        <v>9.0524061795554302E-3</v>
      </c>
      <c r="BQ22" s="17">
        <v>26.592032967277898</v>
      </c>
      <c r="BR22" s="17">
        <v>1.3058696232775</v>
      </c>
      <c r="BS22" s="17">
        <v>0</v>
      </c>
      <c r="BT22" s="17">
        <v>6.1956130427976603</v>
      </c>
      <c r="BU22" s="17">
        <v>13.905374482602699</v>
      </c>
      <c r="BV22" s="17">
        <v>0</v>
      </c>
      <c r="BW22" s="17">
        <v>414.52231981348899</v>
      </c>
      <c r="BX22" s="17">
        <v>32.335817347068101</v>
      </c>
      <c r="BY22" s="17">
        <v>3.5928710505574899</v>
      </c>
      <c r="BZ22" s="17">
        <v>35.928688397625599</v>
      </c>
      <c r="CA22" s="17">
        <v>2.4472126581270601E-2</v>
      </c>
      <c r="CB22" s="17">
        <v>16.942040610129101</v>
      </c>
      <c r="CC22" s="17">
        <v>1.7086660858570699</v>
      </c>
      <c r="CD22" s="17">
        <v>0.19629992890094</v>
      </c>
      <c r="CE22" s="17">
        <v>8.0394176005996507E-2</v>
      </c>
      <c r="CF22" s="17">
        <v>9.7792855569701895E-2</v>
      </c>
      <c r="CG22" s="17">
        <v>8.9552481753997201E-2</v>
      </c>
      <c r="CH22" s="17">
        <v>0.37957658779631498</v>
      </c>
      <c r="CI22" s="17">
        <v>8.8319340597562794E-3</v>
      </c>
      <c r="CJ22" s="17">
        <v>40.736006036806103</v>
      </c>
      <c r="CK22" s="17">
        <v>3.8461691937146198E-3</v>
      </c>
      <c r="CL22" s="17">
        <v>1.0503025953912299</v>
      </c>
      <c r="CM22" s="17">
        <v>11.285907835777699</v>
      </c>
      <c r="CN22" s="17">
        <v>4.2129467528673799E-3</v>
      </c>
      <c r="CO22" s="17">
        <v>0</v>
      </c>
      <c r="CP22" s="17">
        <v>0.25417026516090901</v>
      </c>
      <c r="CQ22" s="17">
        <v>370.37835738239698</v>
      </c>
      <c r="CR22" s="17">
        <v>324.07254643975602</v>
      </c>
      <c r="CS22" s="17">
        <v>46.305810942641202</v>
      </c>
      <c r="CT22" s="17">
        <v>3.4744118344108401E-3</v>
      </c>
      <c r="CU22" s="17">
        <v>6.6608172533716902E-4</v>
      </c>
      <c r="CV22" s="17">
        <v>2.0411210172125802</v>
      </c>
      <c r="CW22" s="17">
        <v>0.15374611793625301</v>
      </c>
      <c r="CX22" s="17">
        <v>126.37214460115599</v>
      </c>
      <c r="CY22" s="17">
        <v>0.81480301151363799</v>
      </c>
      <c r="CZ22" s="17">
        <v>0.36765001846370898</v>
      </c>
      <c r="DA22" s="17">
        <v>180.53162331828599</v>
      </c>
      <c r="DB22" s="17">
        <v>0</v>
      </c>
      <c r="DC22" s="17">
        <v>6.43292977727806E-3</v>
      </c>
      <c r="DD22" s="17">
        <v>1.17297397994896</v>
      </c>
      <c r="DE22" s="17">
        <v>6.3920556446590197E-4</v>
      </c>
      <c r="DF22" s="17">
        <v>16.901660199407999</v>
      </c>
      <c r="DG22" s="17">
        <v>1.1449288902436201</v>
      </c>
      <c r="DH22" s="17">
        <v>1.20224298276536</v>
      </c>
      <c r="DI22" s="17">
        <v>0</v>
      </c>
      <c r="DJ22" s="17">
        <v>0.65889559796094499</v>
      </c>
      <c r="DK22" s="17">
        <v>6.20863044113824</v>
      </c>
      <c r="DL22" s="17">
        <v>4.8904721947495098</v>
      </c>
      <c r="DM22" s="17">
        <v>5.7947201179913597</v>
      </c>
      <c r="DN22" s="17">
        <v>402.07626371688201</v>
      </c>
      <c r="DO22" s="17">
        <v>1.7728114399516</v>
      </c>
      <c r="DP22" s="17">
        <v>2.7063392076075901</v>
      </c>
      <c r="DR22" s="26">
        <f t="shared" si="30"/>
        <v>1.0309544661541392</v>
      </c>
      <c r="DS22" s="40">
        <f t="shared" si="0"/>
        <v>-2.8430807042606654E-7</v>
      </c>
      <c r="DT22" s="40">
        <f t="shared" si="1"/>
        <v>-1.8103768782352782E-7</v>
      </c>
      <c r="DU22" s="40">
        <f t="shared" si="2"/>
        <v>-2.1159616822422443E-7</v>
      </c>
      <c r="DV22" s="40">
        <f t="shared" si="3"/>
        <v>-3.0946075884062992E-7</v>
      </c>
      <c r="DW22" s="40">
        <f t="shared" si="4"/>
        <v>-3.1338727478988457E-7</v>
      </c>
      <c r="DX22" s="40">
        <f t="shared" si="5"/>
        <v>1.892955228577424E-7</v>
      </c>
      <c r="DY22" s="40">
        <f t="shared" si="6"/>
        <v>-2.1459386502141073E-7</v>
      </c>
      <c r="DZ22" s="40">
        <f t="shared" si="7"/>
        <v>-1.7554666327547121E-7</v>
      </c>
      <c r="EA22" s="40">
        <f t="shared" si="8"/>
        <v>-8.2193902183220003E-7</v>
      </c>
      <c r="EB22" s="40">
        <f t="shared" si="9"/>
        <v>-6.8283460502693163E-7</v>
      </c>
      <c r="EC22" s="40">
        <f t="shared" si="10"/>
        <v>1.0955857905439998E-6</v>
      </c>
      <c r="ED22" s="40">
        <f t="shared" si="11"/>
        <v>-4.8827223521165912E-8</v>
      </c>
      <c r="EE22" s="40">
        <f t="shared" si="12"/>
        <v>-7.7809409346226132E-7</v>
      </c>
      <c r="EF22" s="40">
        <f t="shared" si="13"/>
        <v>6.4530412906266811E-6</v>
      </c>
      <c r="EG22" s="40">
        <f t="shared" si="14"/>
        <v>4.7320716865619343E-6</v>
      </c>
      <c r="EH22" s="40">
        <f t="shared" si="15"/>
        <v>1.4628213855689838E-5</v>
      </c>
      <c r="EI22" s="40">
        <f t="shared" si="16"/>
        <v>8.7488721152121207E-6</v>
      </c>
      <c r="EJ22" s="40">
        <f t="shared" si="17"/>
        <v>5.3796006476084717E-6</v>
      </c>
      <c r="EK22" s="40">
        <f t="shared" si="18"/>
        <v>1.5485602750299234E-6</v>
      </c>
      <c r="EL22" s="40">
        <f t="shared" si="19"/>
        <v>2.6687492220231655E-6</v>
      </c>
      <c r="EM22" s="40">
        <f t="shared" si="20"/>
        <v>9.7652150237085455E-2</v>
      </c>
      <c r="EN22" s="40">
        <f t="shared" si="21"/>
        <v>1.0263342042445852E-7</v>
      </c>
      <c r="EO22" s="40">
        <f t="shared" si="22"/>
        <v>1.3301337713539285E-6</v>
      </c>
      <c r="EP22" s="40">
        <f t="shared" si="23"/>
        <v>2.0834164648529446E-6</v>
      </c>
      <c r="EQ22" s="40">
        <f t="shared" si="24"/>
        <v>-4.9374238140790465E-6</v>
      </c>
      <c r="ER22" s="40">
        <f t="shared" si="25"/>
        <v>-2.8848392265992378E-7</v>
      </c>
      <c r="ES22" s="40">
        <f t="shared" si="26"/>
        <v>-1.4335404687249979E-8</v>
      </c>
      <c r="ET22" s="40">
        <f t="shared" si="27"/>
        <v>1.2361701327830861E-5</v>
      </c>
      <c r="EU22" s="40">
        <f t="shared" si="28"/>
        <v>2.0991036228531021E-6</v>
      </c>
      <c r="EV22" s="40">
        <f t="shared" si="29"/>
        <v>0</v>
      </c>
    </row>
    <row r="23" spans="1:152" x14ac:dyDescent="0.3">
      <c r="A23" s="17" t="s">
        <v>190</v>
      </c>
      <c r="B23" s="15">
        <v>5457.9309659999999</v>
      </c>
      <c r="C23" s="15">
        <v>53.782940000000004</v>
      </c>
      <c r="D23" s="15">
        <v>67.487671000000006</v>
      </c>
      <c r="E23" s="15">
        <v>1382.4294829999999</v>
      </c>
      <c r="F23" s="15">
        <v>701.63907600000005</v>
      </c>
      <c r="G23" s="15">
        <v>17.775877999999999</v>
      </c>
      <c r="H23" s="15">
        <v>1371.317067</v>
      </c>
      <c r="I23" s="17">
        <v>53.390183620000002</v>
      </c>
      <c r="J23" s="17">
        <v>16.092283999999999</v>
      </c>
      <c r="K23" s="17">
        <v>30.505695354</v>
      </c>
      <c r="L23" s="17">
        <v>3.9005397764</v>
      </c>
      <c r="M23" s="17">
        <v>109.77225477</v>
      </c>
      <c r="N23" s="17">
        <v>13.31798575</v>
      </c>
      <c r="O23" s="17">
        <v>4.8192295999999999</v>
      </c>
      <c r="P23" s="17">
        <v>0.53271900000000005</v>
      </c>
      <c r="Q23" s="17">
        <v>0.21817</v>
      </c>
      <c r="R23" s="17">
        <v>0.26540200000000003</v>
      </c>
      <c r="S23" s="17">
        <v>0.243038</v>
      </c>
      <c r="T23" s="17">
        <v>1.0301199999999999</v>
      </c>
      <c r="U23" s="17">
        <v>72.166447000000005</v>
      </c>
      <c r="V23" s="17">
        <v>15.318091000000001</v>
      </c>
      <c r="W23" s="17">
        <v>16.589981999999999</v>
      </c>
      <c r="X23" s="17">
        <v>2.2120039999999999</v>
      </c>
      <c r="Y23" s="17">
        <v>1.4737E-2</v>
      </c>
      <c r="Z23" s="17">
        <v>1.49362372</v>
      </c>
      <c r="AA23" s="17">
        <v>3.5439219999999998</v>
      </c>
      <c r="AB23" s="17">
        <v>3.2627079999999999</v>
      </c>
      <c r="AC23" s="17">
        <v>4.0861000000000001E-2</v>
      </c>
      <c r="AD23" s="17">
        <v>3.2951000000000001E-2</v>
      </c>
      <c r="AE23" s="17">
        <v>4.1343999999999999E-3</v>
      </c>
      <c r="AF23" s="15"/>
      <c r="AG23" s="17" t="s">
        <v>190</v>
      </c>
      <c r="AH23" s="17">
        <v>128.279779875944</v>
      </c>
      <c r="AI23" s="17">
        <v>19.243418243236299</v>
      </c>
      <c r="AJ23" s="17">
        <v>16.5894397263733</v>
      </c>
      <c r="AK23" s="17">
        <v>16.091765461942199</v>
      </c>
      <c r="AL23" s="17">
        <v>2.2119389386841699</v>
      </c>
      <c r="AM23" s="17">
        <v>53.388491671311797</v>
      </c>
      <c r="AN23" s="17">
        <v>53.388491671311797</v>
      </c>
      <c r="AO23" s="17">
        <v>6.8865701985317198</v>
      </c>
      <c r="AP23" s="17">
        <v>40.794619349762797</v>
      </c>
      <c r="AQ23" s="17">
        <v>30.504704760916699</v>
      </c>
      <c r="AR23" s="17">
        <v>4.0859907077008102E-2</v>
      </c>
      <c r="AS23" s="17">
        <v>3.9004065457816801</v>
      </c>
      <c r="AT23" s="17">
        <v>1.4736491707667099E-2</v>
      </c>
      <c r="AU23" s="17">
        <v>137.50037208471699</v>
      </c>
      <c r="AV23" s="17">
        <v>5457.7632225841398</v>
      </c>
      <c r="AW23" s="17">
        <v>31.307370074460501</v>
      </c>
      <c r="AX23" s="17">
        <v>0</v>
      </c>
      <c r="AY23" s="17">
        <v>20.5971032300891</v>
      </c>
      <c r="AZ23" s="17">
        <v>4.1344180646725797E-3</v>
      </c>
      <c r="BA23" s="17">
        <v>3.6158166309973301</v>
      </c>
      <c r="BB23" s="17">
        <v>13.666210598800101</v>
      </c>
      <c r="BC23" s="17">
        <v>109.76875327554799</v>
      </c>
      <c r="BD23" s="17">
        <v>109.76875327554799</v>
      </c>
      <c r="BE23" s="17">
        <v>14.4677836828188</v>
      </c>
      <c r="BF23" s="17">
        <v>0</v>
      </c>
      <c r="BG23" s="17">
        <v>1.4935778027414399</v>
      </c>
      <c r="BH23" s="17">
        <v>974125.05602837296</v>
      </c>
      <c r="BI23" s="17">
        <v>0</v>
      </c>
      <c r="BJ23" s="17">
        <v>140.001380169643</v>
      </c>
      <c r="BK23" s="17">
        <v>9.7951405110563901</v>
      </c>
      <c r="BL23" s="17">
        <v>16.7469728436464</v>
      </c>
      <c r="BM23" s="17">
        <v>145.315991010933</v>
      </c>
      <c r="BN23" s="17">
        <v>7.3635598989445299</v>
      </c>
      <c r="BO23" s="17">
        <v>8.5669882328301208E-3</v>
      </c>
      <c r="BP23" s="17">
        <v>2.4382965106345401E-2</v>
      </c>
      <c r="BQ23" s="17">
        <v>72.164352923361605</v>
      </c>
      <c r="BR23" s="17">
        <v>3.5438136654276602</v>
      </c>
      <c r="BS23" s="17">
        <v>0</v>
      </c>
      <c r="BT23" s="17">
        <v>17.327397862118499</v>
      </c>
      <c r="BU23" s="17">
        <v>53.781071673363101</v>
      </c>
      <c r="BV23" s="17">
        <v>0</v>
      </c>
      <c r="BW23" s="17">
        <v>1416.6670891824699</v>
      </c>
      <c r="BX23" s="17">
        <v>60.736966152438498</v>
      </c>
      <c r="BY23" s="17">
        <v>6.7485446913253604</v>
      </c>
      <c r="BZ23" s="17">
        <v>67.485510843763905</v>
      </c>
      <c r="CA23" s="17">
        <v>8.9233477865958893E-2</v>
      </c>
      <c r="CB23" s="17">
        <v>61.776435481103597</v>
      </c>
      <c r="CC23" s="17">
        <v>6.2303859680730396</v>
      </c>
      <c r="CD23" s="17">
        <v>0.53270017014611104</v>
      </c>
      <c r="CE23" s="17">
        <v>0.21816198836620901</v>
      </c>
      <c r="CF23" s="17">
        <v>0.26539314485137999</v>
      </c>
      <c r="CG23" s="17">
        <v>0.24303131340134501</v>
      </c>
      <c r="CH23" s="17">
        <v>1.03009606040664</v>
      </c>
      <c r="CI23" s="17">
        <v>0</v>
      </c>
      <c r="CJ23" s="17">
        <v>148.53730555250499</v>
      </c>
      <c r="CK23" s="17">
        <v>4.8736363365796301E-2</v>
      </c>
      <c r="CL23" s="17">
        <v>3.4551063100690498</v>
      </c>
      <c r="CM23" s="17">
        <v>33.107465845444899</v>
      </c>
      <c r="CN23" s="17">
        <v>2.74147554578173E-2</v>
      </c>
      <c r="CO23" s="17">
        <v>0</v>
      </c>
      <c r="CP23" s="17">
        <v>3.4164786068993598</v>
      </c>
      <c r="CQ23" s="17">
        <v>1382.40569883078</v>
      </c>
      <c r="CR23" s="17">
        <v>701.61594378633004</v>
      </c>
      <c r="CS23" s="17">
        <v>680.78975504444998</v>
      </c>
      <c r="CT23" s="17">
        <v>6.6006643738597904E-3</v>
      </c>
      <c r="CU23" s="17">
        <v>1.01544305626746E-2</v>
      </c>
      <c r="CV23" s="17">
        <v>1.8066438739617601</v>
      </c>
      <c r="CW23" s="17">
        <v>0.10716910409673799</v>
      </c>
      <c r="CX23" s="17">
        <v>269.199529599806</v>
      </c>
      <c r="CY23" s="17">
        <v>0.41401249491559</v>
      </c>
      <c r="CZ23" s="17">
        <v>2.8741630495433599</v>
      </c>
      <c r="DA23" s="17">
        <v>384.570726147367</v>
      </c>
      <c r="DB23" s="17">
        <v>0</v>
      </c>
      <c r="DC23" s="17">
        <v>4.24069826992289E-2</v>
      </c>
      <c r="DD23" s="17">
        <v>2.5266915734938298</v>
      </c>
      <c r="DE23" s="17">
        <v>2.6439842722267202E-3</v>
      </c>
      <c r="DF23" s="17">
        <v>17.7738143448139</v>
      </c>
      <c r="DG23" s="17">
        <v>4.1748174308330404</v>
      </c>
      <c r="DH23" s="17">
        <v>3.2625933803121701</v>
      </c>
      <c r="DI23" s="17">
        <v>0</v>
      </c>
      <c r="DJ23" s="17">
        <v>2.4025265215484302</v>
      </c>
      <c r="DK23" s="17">
        <v>22.638775625925199</v>
      </c>
      <c r="DL23" s="17">
        <v>13.317563666419799</v>
      </c>
      <c r="DM23" s="17">
        <v>21.129513454005501</v>
      </c>
      <c r="DN23" s="17">
        <v>1371.2850467104199</v>
      </c>
      <c r="DO23" s="17">
        <v>4.8190515079145904</v>
      </c>
      <c r="DP23" s="17">
        <v>9.8682319917398296</v>
      </c>
      <c r="DR23" s="26">
        <f t="shared" si="30"/>
        <v>1.0330945360929276</v>
      </c>
      <c r="DS23" s="40">
        <f t="shared" si="0"/>
        <v>-3.0733883756502433E-5</v>
      </c>
      <c r="DT23" s="40">
        <f t="shared" si="1"/>
        <v>-3.4738276429336058E-5</v>
      </c>
      <c r="DU23" s="40">
        <f t="shared" si="2"/>
        <v>-3.2008160958782072E-5</v>
      </c>
      <c r="DV23" s="40">
        <f t="shared" si="3"/>
        <v>-1.7204616591557397E-5</v>
      </c>
      <c r="DW23" s="40">
        <f t="shared" si="4"/>
        <v>-3.2968821807766674E-5</v>
      </c>
      <c r="DX23" s="40">
        <f t="shared" si="5"/>
        <v>-1.1609301020736395E-4</v>
      </c>
      <c r="DY23" s="40">
        <f t="shared" si="6"/>
        <v>-2.3350026299958618E-5</v>
      </c>
      <c r="DZ23" s="40">
        <f t="shared" si="7"/>
        <v>-3.169025789922068E-5</v>
      </c>
      <c r="EA23" s="40">
        <f t="shared" si="8"/>
        <v>-3.2222775698002532E-5</v>
      </c>
      <c r="EB23" s="40">
        <f t="shared" si="9"/>
        <v>-3.2472398081937697E-5</v>
      </c>
      <c r="EC23" s="40">
        <f t="shared" si="10"/>
        <v>-3.4156969536893196E-5</v>
      </c>
      <c r="ED23" s="40">
        <f t="shared" si="11"/>
        <v>-3.1897809326650663E-5</v>
      </c>
      <c r="EE23" s="40">
        <f t="shared" si="12"/>
        <v>-3.1692749048098722E-5</v>
      </c>
      <c r="EF23" s="40">
        <f t="shared" si="13"/>
        <v>-3.6954472019662931E-5</v>
      </c>
      <c r="EG23" s="40">
        <f t="shared" si="14"/>
        <v>-3.5346691011608438E-5</v>
      </c>
      <c r="EH23" s="40">
        <f t="shared" si="15"/>
        <v>-3.6721977315827661E-5</v>
      </c>
      <c r="EI23" s="40">
        <f t="shared" si="16"/>
        <v>-3.336504103222659E-5</v>
      </c>
      <c r="EJ23" s="40">
        <f t="shared" si="17"/>
        <v>-2.7512564516628827E-5</v>
      </c>
      <c r="EK23" s="40">
        <f t="shared" si="18"/>
        <v>-2.3239616122286337E-5</v>
      </c>
      <c r="EL23" s="40">
        <f t="shared" si="19"/>
        <v>-2.9017316570955898E-5</v>
      </c>
      <c r="EM23" s="40">
        <f t="shared" si="20"/>
        <v>0.13117214554466988</v>
      </c>
      <c r="EN23" s="40">
        <f t="shared" si="21"/>
        <v>-3.2686812240021788E-5</v>
      </c>
      <c r="EO23" s="40">
        <f t="shared" si="22"/>
        <v>-2.9412838236255756E-5</v>
      </c>
      <c r="EP23" s="40">
        <f t="shared" si="23"/>
        <v>-3.449089590152002E-5</v>
      </c>
      <c r="EQ23" s="40">
        <f t="shared" si="24"/>
        <v>-3.0742186231528698E-5</v>
      </c>
      <c r="ER23" s="40">
        <f t="shared" si="25"/>
        <v>-3.0569118716384804E-5</v>
      </c>
      <c r="ES23" s="40">
        <f t="shared" si="26"/>
        <v>-3.5130231644966891E-5</v>
      </c>
      <c r="ET23" s="40">
        <f t="shared" si="27"/>
        <v>-2.6747338339720922E-5</v>
      </c>
      <c r="EU23" s="40">
        <f t="shared" si="28"/>
        <v>-3.1764159645415177E-5</v>
      </c>
      <c r="EV23" s="40">
        <f t="shared" si="29"/>
        <v>4.3693577253913638E-6</v>
      </c>
    </row>
    <row r="24" spans="1:152" x14ac:dyDescent="0.3">
      <c r="A24" s="17" t="s">
        <v>191</v>
      </c>
      <c r="B24" s="15">
        <v>421461.05164000002</v>
      </c>
      <c r="C24" s="15">
        <v>4091.2114959999999</v>
      </c>
      <c r="D24" s="15">
        <v>3440.5855190000002</v>
      </c>
      <c r="E24" s="15">
        <v>87432.751250000001</v>
      </c>
      <c r="F24" s="15">
        <v>51217.762366000003</v>
      </c>
      <c r="G24" s="15">
        <v>1821.711407</v>
      </c>
      <c r="H24" s="15">
        <v>98580.607936</v>
      </c>
      <c r="I24" s="17">
        <v>2863.2648794000002</v>
      </c>
      <c r="J24" s="17">
        <v>871.11872400000004</v>
      </c>
      <c r="K24" s="17">
        <v>1647.8164033</v>
      </c>
      <c r="L24" s="17">
        <v>209.99432161999999</v>
      </c>
      <c r="M24" s="17">
        <v>5920.6235255000001</v>
      </c>
      <c r="N24" s="17">
        <v>719.14409684999998</v>
      </c>
      <c r="O24" s="17">
        <v>260.56066744999998</v>
      </c>
      <c r="P24" s="17">
        <v>28.837983000000001</v>
      </c>
      <c r="Q24" s="17">
        <v>11.810302</v>
      </c>
      <c r="R24" s="17">
        <v>14.366663000000001</v>
      </c>
      <c r="S24" s="17">
        <v>13.155684000000001</v>
      </c>
      <c r="T24" s="17">
        <v>55.762374000000001</v>
      </c>
      <c r="U24" s="17">
        <v>3906.5634479999999</v>
      </c>
      <c r="V24" s="17">
        <v>829.20925</v>
      </c>
      <c r="W24" s="17">
        <v>898.06054900000004</v>
      </c>
      <c r="X24" s="17">
        <v>119.741388</v>
      </c>
      <c r="Y24" s="17">
        <v>0.79826600000000003</v>
      </c>
      <c r="Z24" s="17">
        <v>80.833450014999997</v>
      </c>
      <c r="AA24" s="17">
        <v>191.842218</v>
      </c>
      <c r="AB24" s="17">
        <v>176.61858699999999</v>
      </c>
      <c r="AC24" s="17">
        <v>2.2125509999999999</v>
      </c>
      <c r="AD24" s="17">
        <v>1.489444</v>
      </c>
      <c r="AE24" s="17">
        <v>6.2532799999999999E-2</v>
      </c>
      <c r="AF24" s="15"/>
      <c r="AG24" s="17" t="s">
        <v>191</v>
      </c>
      <c r="AH24" s="17">
        <v>9810.8556141654899</v>
      </c>
      <c r="AI24" s="17">
        <v>1471.73828879898</v>
      </c>
      <c r="AJ24" s="17">
        <v>897.71184827306399</v>
      </c>
      <c r="AK24" s="17">
        <v>870.78038762643496</v>
      </c>
      <c r="AL24" s="17">
        <v>119.694907151001</v>
      </c>
      <c r="AM24" s="17">
        <v>2862.1571699044898</v>
      </c>
      <c r="AN24" s="17">
        <v>2862.1571699044898</v>
      </c>
      <c r="AO24" s="17">
        <v>526.68583099184798</v>
      </c>
      <c r="AP24" s="17">
        <v>3119.9790740168601</v>
      </c>
      <c r="AQ24" s="17">
        <v>1647.1768629030701</v>
      </c>
      <c r="AR24" s="17">
        <v>2.21169520958802</v>
      </c>
      <c r="AS24" s="17">
        <v>209.91294036730801</v>
      </c>
      <c r="AT24" s="17">
        <v>0.79795030786127397</v>
      </c>
      <c r="AU24" s="17">
        <v>10516.045401380101</v>
      </c>
      <c r="AV24" s="17">
        <v>421282.64211079298</v>
      </c>
      <c r="AW24" s="17">
        <v>2394.3916087237499</v>
      </c>
      <c r="AX24" s="17">
        <v>0</v>
      </c>
      <c r="AY24" s="17">
        <v>1575.26880707546</v>
      </c>
      <c r="AZ24" s="17">
        <v>6.2532757255686494E-2</v>
      </c>
      <c r="BA24" s="17">
        <v>276.53835374662299</v>
      </c>
      <c r="BB24" s="17">
        <v>1045.1938236870801</v>
      </c>
      <c r="BC24" s="17">
        <v>5918.3281489807696</v>
      </c>
      <c r="BD24" s="17">
        <v>5918.3281489807696</v>
      </c>
      <c r="BE24" s="17">
        <v>1106.49733482736</v>
      </c>
      <c r="BF24" s="17">
        <v>0</v>
      </c>
      <c r="BG24" s="17">
        <v>80.802071239798906</v>
      </c>
      <c r="BH24" s="17">
        <v>52713127.455427803</v>
      </c>
      <c r="BI24" s="17">
        <v>0</v>
      </c>
      <c r="BJ24" s="17">
        <v>10707.318537683699</v>
      </c>
      <c r="BK24" s="17">
        <v>749.13417174265305</v>
      </c>
      <c r="BL24" s="17">
        <v>1280.81089274326</v>
      </c>
      <c r="BM24" s="17">
        <v>11113.7840248624</v>
      </c>
      <c r="BN24" s="17">
        <v>563.16591728163496</v>
      </c>
      <c r="BO24" s="17">
        <v>0.38710725717466599</v>
      </c>
      <c r="BP24" s="17">
        <v>1.1017665691121401</v>
      </c>
      <c r="BQ24" s="17">
        <v>3905.0586607272098</v>
      </c>
      <c r="BR24" s="17">
        <v>191.76771771443001</v>
      </c>
      <c r="BS24" s="17">
        <v>0</v>
      </c>
      <c r="BT24" s="17">
        <v>982.59761686348895</v>
      </c>
      <c r="BU24" s="17">
        <v>4089.0142723025601</v>
      </c>
      <c r="BV24" s="17">
        <v>0</v>
      </c>
      <c r="BW24" s="17">
        <v>102006.575885293</v>
      </c>
      <c r="BX24" s="17">
        <v>3095.1668200056201</v>
      </c>
      <c r="BY24" s="17">
        <v>343.90746647045501</v>
      </c>
      <c r="BZ24" s="17">
        <v>3439.07428647607</v>
      </c>
      <c r="CA24" s="17">
        <v>6.8245907740787803</v>
      </c>
      <c r="CB24" s="17">
        <v>4724.6684737850401</v>
      </c>
      <c r="CC24" s="17">
        <v>476.500122351306</v>
      </c>
      <c r="CD24" s="17">
        <v>28.826860461911298</v>
      </c>
      <c r="CE24" s="17">
        <v>11.805724548364401</v>
      </c>
      <c r="CF24" s="17">
        <v>14.3610814142738</v>
      </c>
      <c r="CG24" s="17">
        <v>13.1505772332743</v>
      </c>
      <c r="CH24" s="17">
        <v>55.740703865473897</v>
      </c>
      <c r="CI24" s="17">
        <v>0</v>
      </c>
      <c r="CJ24" s="17">
        <v>11360.1497513424</v>
      </c>
      <c r="CK24" s="17">
        <v>8.9858658966914096</v>
      </c>
      <c r="CL24" s="17">
        <v>295.60450552599502</v>
      </c>
      <c r="CM24" s="17">
        <v>2135.3882855900401</v>
      </c>
      <c r="CN24" s="17">
        <v>1.7436508173084799</v>
      </c>
      <c r="CO24" s="17">
        <v>0</v>
      </c>
      <c r="CP24" s="17">
        <v>386.89412306045602</v>
      </c>
      <c r="CQ24" s="17">
        <v>87396.166212664903</v>
      </c>
      <c r="CR24" s="17">
        <v>51193.384069159503</v>
      </c>
      <c r="CS24" s="17">
        <v>36202.782143505399</v>
      </c>
      <c r="CT24" s="17">
        <v>1.21702159835094</v>
      </c>
      <c r="CU24" s="17">
        <v>0.50076334199749695</v>
      </c>
      <c r="CV24" s="17">
        <v>81.9132907993408</v>
      </c>
      <c r="CW24" s="17">
        <v>19.759494218929898</v>
      </c>
      <c r="CX24" s="17">
        <v>19697.257740405701</v>
      </c>
      <c r="CY24" s="17">
        <v>29.8850926292872</v>
      </c>
      <c r="CZ24" s="17">
        <v>175.58738886930399</v>
      </c>
      <c r="DA24" s="17">
        <v>28138.9409355754</v>
      </c>
      <c r="DB24" s="17">
        <v>0</v>
      </c>
      <c r="DC24" s="17">
        <v>2.7416004917850199</v>
      </c>
      <c r="DD24" s="17">
        <v>216.72676275621799</v>
      </c>
      <c r="DE24" s="17">
        <v>0.237547582636397</v>
      </c>
      <c r="DF24" s="17">
        <v>1820.4548515347999</v>
      </c>
      <c r="DG24" s="17">
        <v>319.29144927321897</v>
      </c>
      <c r="DH24" s="17">
        <v>176.55004021848401</v>
      </c>
      <c r="DI24" s="17">
        <v>0</v>
      </c>
      <c r="DJ24" s="17">
        <v>183.74631653520899</v>
      </c>
      <c r="DK24" s="17">
        <v>1731.4166983428099</v>
      </c>
      <c r="DL24" s="17">
        <v>718.865205722214</v>
      </c>
      <c r="DM24" s="17">
        <v>1615.9871838793299</v>
      </c>
      <c r="DN24" s="17">
        <v>98535.736605433296</v>
      </c>
      <c r="DO24" s="17">
        <v>260.45954000422302</v>
      </c>
      <c r="DP24" s="17">
        <v>754.72345554285698</v>
      </c>
      <c r="DR24" s="26">
        <f t="shared" si="30"/>
        <v>1.0352241673876961</v>
      </c>
      <c r="DS24" s="40">
        <f t="shared" si="0"/>
        <v>-4.2331202020402543E-4</v>
      </c>
      <c r="DT24" s="40">
        <f t="shared" si="1"/>
        <v>-5.3705942593972598E-4</v>
      </c>
      <c r="DU24" s="40">
        <f t="shared" si="2"/>
        <v>-4.3923701811353675E-4</v>
      </c>
      <c r="DV24" s="40">
        <f t="shared" si="3"/>
        <v>-4.1843630461186709E-4</v>
      </c>
      <c r="DW24" s="40">
        <f t="shared" si="4"/>
        <v>-4.7597348486825902E-4</v>
      </c>
      <c r="DX24" s="40">
        <f t="shared" si="5"/>
        <v>-6.8976648022938368E-4</v>
      </c>
      <c r="DY24" s="40">
        <f t="shared" si="6"/>
        <v>-4.5517400943434445E-4</v>
      </c>
      <c r="DZ24" s="40">
        <f t="shared" si="7"/>
        <v>-3.8686937540422612E-4</v>
      </c>
      <c r="EA24" s="40">
        <f t="shared" si="8"/>
        <v>-3.8839295292783147E-4</v>
      </c>
      <c r="EB24" s="40">
        <f t="shared" si="9"/>
        <v>-3.8811386732721676E-4</v>
      </c>
      <c r="EC24" s="40">
        <f t="shared" si="10"/>
        <v>-3.8754025377528331E-4</v>
      </c>
      <c r="ED24" s="40">
        <f t="shared" si="11"/>
        <v>-3.876916864151926E-4</v>
      </c>
      <c r="EE24" s="40">
        <f t="shared" si="12"/>
        <v>-3.8780979918709386E-4</v>
      </c>
      <c r="EF24" s="40">
        <f t="shared" si="13"/>
        <v>-3.881147786680929E-4</v>
      </c>
      <c r="EG24" s="40">
        <f t="shared" si="14"/>
        <v>-3.85690569576339E-4</v>
      </c>
      <c r="EH24" s="40">
        <f t="shared" si="15"/>
        <v>-3.8758125199503081E-4</v>
      </c>
      <c r="EI24" s="40">
        <f t="shared" si="16"/>
        <v>-3.88509546454953E-4</v>
      </c>
      <c r="EJ24" s="40">
        <f t="shared" si="17"/>
        <v>-3.8817949151873863E-4</v>
      </c>
      <c r="EK24" s="40">
        <f t="shared" si="18"/>
        <v>-3.8861570933304118E-4</v>
      </c>
      <c r="EL24" s="40">
        <f t="shared" si="19"/>
        <v>-3.8519463278151626E-4</v>
      </c>
      <c r="EM24" s="40">
        <f t="shared" si="20"/>
        <v>0.18498149515757206</v>
      </c>
      <c r="EN24" s="40">
        <f t="shared" si="21"/>
        <v>-3.8828197867540968E-4</v>
      </c>
      <c r="EO24" s="40">
        <f t="shared" si="22"/>
        <v>-3.8817696850980459E-4</v>
      </c>
      <c r="EP24" s="40">
        <f t="shared" si="23"/>
        <v>-3.9547235974733323E-4</v>
      </c>
      <c r="EQ24" s="40">
        <f t="shared" si="24"/>
        <v>-3.8819047306861386E-4</v>
      </c>
      <c r="ER24" s="40">
        <f t="shared" si="25"/>
        <v>-3.8834145240124646E-4</v>
      </c>
      <c r="ES24" s="40">
        <f t="shared" si="26"/>
        <v>-3.8810627284645202E-4</v>
      </c>
      <c r="ET24" s="40">
        <f t="shared" si="27"/>
        <v>-3.8678901050412742E-4</v>
      </c>
      <c r="EU24" s="40">
        <f t="shared" si="28"/>
        <v>-3.8280976874190034E-4</v>
      </c>
      <c r="EV24" s="40">
        <f t="shared" si="29"/>
        <v>-6.8355028889433676E-7</v>
      </c>
    </row>
    <row r="25" spans="1:152" x14ac:dyDescent="0.3">
      <c r="A25" s="17" t="s">
        <v>192</v>
      </c>
      <c r="B25" s="15">
        <v>16308.702545</v>
      </c>
      <c r="C25" s="15">
        <v>107.424724</v>
      </c>
      <c r="D25" s="15">
        <v>330.68688800000001</v>
      </c>
      <c r="E25" s="15">
        <v>2987.1612789999999</v>
      </c>
      <c r="F25" s="15">
        <v>2459.2562750000002</v>
      </c>
      <c r="G25" s="15">
        <v>172.84659400000001</v>
      </c>
      <c r="H25" s="15">
        <v>3540.5464729999999</v>
      </c>
      <c r="I25" s="17">
        <v>167.24678299999999</v>
      </c>
      <c r="J25" s="17">
        <v>51.069070000000004</v>
      </c>
      <c r="K25" s="17">
        <v>96.522250999999997</v>
      </c>
      <c r="L25" s="17">
        <v>12.284651999999999</v>
      </c>
      <c r="M25" s="17">
        <v>346.60272700000002</v>
      </c>
      <c r="N25" s="17">
        <v>42.118805000000002</v>
      </c>
      <c r="O25" s="17">
        <v>15.268084999999999</v>
      </c>
      <c r="P25" s="17">
        <v>1.6906239999999999</v>
      </c>
      <c r="Q25" s="17">
        <v>0.69236600000000004</v>
      </c>
      <c r="R25" s="17">
        <v>0.84221299999999999</v>
      </c>
      <c r="S25" s="17">
        <v>0.77122599999999997</v>
      </c>
      <c r="T25" s="17">
        <v>3.2690380000000001</v>
      </c>
      <c r="U25" s="17">
        <v>229.02104700000001</v>
      </c>
      <c r="V25" s="17">
        <v>48.612138000000002</v>
      </c>
      <c r="W25" s="17">
        <v>52.648502000000001</v>
      </c>
      <c r="X25" s="17">
        <v>7.0198119999999999</v>
      </c>
      <c r="Y25" s="17">
        <v>4.6787000000000002E-2</v>
      </c>
      <c r="Z25" s="17">
        <v>4.7383740000000003</v>
      </c>
      <c r="AA25" s="17">
        <v>11.246698</v>
      </c>
      <c r="AB25" s="17">
        <v>10.354202000000001</v>
      </c>
      <c r="AC25" s="17">
        <v>0.12970799999999999</v>
      </c>
      <c r="AD25" s="17">
        <v>1.4160000000000001E-2</v>
      </c>
      <c r="AE25" s="17"/>
      <c r="AF25" s="15"/>
      <c r="AG25" s="17" t="s">
        <v>192</v>
      </c>
      <c r="AH25" s="17">
        <v>312.05424004626502</v>
      </c>
      <c r="AI25" s="17">
        <v>46.811637700024797</v>
      </c>
      <c r="AJ25" s="17">
        <v>52.6323515767346</v>
      </c>
      <c r="AK25" s="17">
        <v>51.053370450378203</v>
      </c>
      <c r="AL25" s="17">
        <v>7.0176423105163703</v>
      </c>
      <c r="AM25" s="17">
        <v>167.195411283661</v>
      </c>
      <c r="AN25" s="17">
        <v>167.195411283661</v>
      </c>
      <c r="AO25" s="17">
        <v>16.7523079488417</v>
      </c>
      <c r="AP25" s="17">
        <v>99.2373214834967</v>
      </c>
      <c r="AQ25" s="17">
        <v>96.492616405452793</v>
      </c>
      <c r="AR25" s="17">
        <v>0.129668143505803</v>
      </c>
      <c r="AS25" s="17">
        <v>12.2808859227663</v>
      </c>
      <c r="AT25" s="17">
        <v>4.6772682685648402E-2</v>
      </c>
      <c r="AU25" s="17">
        <v>334.48421405385801</v>
      </c>
      <c r="AV25" s="17">
        <v>16303.692894481201</v>
      </c>
      <c r="AW25" s="17">
        <v>76.158487388704401</v>
      </c>
      <c r="AX25" s="17">
        <v>0</v>
      </c>
      <c r="AY25" s="17">
        <v>50.104627326263902</v>
      </c>
      <c r="AZ25" s="17">
        <v>0</v>
      </c>
      <c r="BA25" s="17">
        <v>8.79586001354952</v>
      </c>
      <c r="BB25" s="17">
        <v>33.244496071920203</v>
      </c>
      <c r="BC25" s="17">
        <v>346.49634113413401</v>
      </c>
      <c r="BD25" s="17">
        <v>346.49634113413401</v>
      </c>
      <c r="BE25" s="17">
        <v>35.194419339851898</v>
      </c>
      <c r="BF25" s="17">
        <v>0</v>
      </c>
      <c r="BG25" s="17">
        <v>4.7369108909770299</v>
      </c>
      <c r="BH25" s="17">
        <v>3090539.2878753501</v>
      </c>
      <c r="BI25" s="17">
        <v>0</v>
      </c>
      <c r="BJ25" s="17">
        <v>340.56809310259899</v>
      </c>
      <c r="BK25" s="17">
        <v>23.827704553483802</v>
      </c>
      <c r="BL25" s="17">
        <v>40.738822057727901</v>
      </c>
      <c r="BM25" s="17">
        <v>353.49652121070199</v>
      </c>
      <c r="BN25" s="17">
        <v>17.912652504252101</v>
      </c>
      <c r="BO25" s="17">
        <v>3.6804662995971E-3</v>
      </c>
      <c r="BP25" s="17">
        <v>1.0475192931981901E-2</v>
      </c>
      <c r="BQ25" s="17">
        <v>228.95139179443501</v>
      </c>
      <c r="BR25" s="17">
        <v>11.24324415782</v>
      </c>
      <c r="BS25" s="17">
        <v>0</v>
      </c>
      <c r="BT25" s="17">
        <v>53.486255983986602</v>
      </c>
      <c r="BU25" s="17">
        <v>107.390381820025</v>
      </c>
      <c r="BV25" s="17">
        <v>0</v>
      </c>
      <c r="BW25" s="17">
        <v>3650.0140612995101</v>
      </c>
      <c r="BX25" s="17">
        <v>297.52846536726202</v>
      </c>
      <c r="BY25" s="17">
        <v>33.0587428833148</v>
      </c>
      <c r="BZ25" s="17">
        <v>330.58720825057702</v>
      </c>
      <c r="CA25" s="17">
        <v>0.21706956393261501</v>
      </c>
      <c r="CB25" s="17">
        <v>150.277696326658</v>
      </c>
      <c r="CC25" s="17">
        <v>15.1560563911599</v>
      </c>
      <c r="CD25" s="17">
        <v>1.69010651676559</v>
      </c>
      <c r="CE25" s="17">
        <v>0.69215213900582495</v>
      </c>
      <c r="CF25" s="17">
        <v>0.84195669191179201</v>
      </c>
      <c r="CG25" s="17">
        <v>0.770987018621339</v>
      </c>
      <c r="CH25" s="17">
        <v>3.26804794506082</v>
      </c>
      <c r="CI25" s="17">
        <v>7.1262933921967406E-2</v>
      </c>
      <c r="CJ25" s="17">
        <v>361.33268046846001</v>
      </c>
      <c r="CK25" s="17">
        <v>2.80963971406052E-2</v>
      </c>
      <c r="CL25" s="17">
        <v>8.7189049446364209</v>
      </c>
      <c r="CM25" s="17">
        <v>92.847598156936002</v>
      </c>
      <c r="CN25" s="17">
        <v>2.0350500812954302E-2</v>
      </c>
      <c r="CO25" s="17">
        <v>0</v>
      </c>
      <c r="CP25" s="17">
        <v>2.11465981668568</v>
      </c>
      <c r="CQ25" s="17">
        <v>2986.3557352724602</v>
      </c>
      <c r="CR25" s="17">
        <v>2458.5144309850202</v>
      </c>
      <c r="CS25" s="17">
        <v>527.84130428743799</v>
      </c>
      <c r="CT25" s="17">
        <v>2.64696008421655E-2</v>
      </c>
      <c r="CU25" s="17">
        <v>4.3349258310046998E-3</v>
      </c>
      <c r="CV25" s="17">
        <v>8.6858121604744305</v>
      </c>
      <c r="CW25" s="17">
        <v>1.3165463508545601</v>
      </c>
      <c r="CX25" s="17">
        <v>957.641801572997</v>
      </c>
      <c r="CY25" s="17">
        <v>6.5689930551100302</v>
      </c>
      <c r="CZ25" s="17">
        <v>2.9357319760578</v>
      </c>
      <c r="DA25" s="17">
        <v>1368.05980350204</v>
      </c>
      <c r="DB25" s="17">
        <v>0</v>
      </c>
      <c r="DC25" s="17">
        <v>5.1576837811471703E-2</v>
      </c>
      <c r="DD25" s="17">
        <v>9.4188082746077093</v>
      </c>
      <c r="DE25" s="17">
        <v>3.6799782646318E-3</v>
      </c>
      <c r="DF25" s="17">
        <v>172.79260315812101</v>
      </c>
      <c r="DG25" s="17">
        <v>10.1556932680513</v>
      </c>
      <c r="DH25" s="17">
        <v>10.351013062383</v>
      </c>
      <c r="DI25" s="17">
        <v>0</v>
      </c>
      <c r="DJ25" s="17">
        <v>5.8444275908733703</v>
      </c>
      <c r="DK25" s="17">
        <v>55.071238452346101</v>
      </c>
      <c r="DL25" s="17">
        <v>42.105918997054502</v>
      </c>
      <c r="DM25" s="17">
        <v>51.399783608227601</v>
      </c>
      <c r="DN25" s="17">
        <v>3539.6165538451301</v>
      </c>
      <c r="DO25" s="17">
        <v>15.2633755068052</v>
      </c>
      <c r="DP25" s="17">
        <v>24.005513255200899</v>
      </c>
      <c r="DR25" s="26">
        <f t="shared" si="30"/>
        <v>1.0311891149154147</v>
      </c>
      <c r="DS25" s="40">
        <f t="shared" si="0"/>
        <v>-3.0717652155200247E-4</v>
      </c>
      <c r="DT25" s="40">
        <f t="shared" si="1"/>
        <v>-3.1968599681949381E-4</v>
      </c>
      <c r="DU25" s="40">
        <f t="shared" si="2"/>
        <v>-3.0143242154490719E-4</v>
      </c>
      <c r="DV25" s="40">
        <f t="shared" si="3"/>
        <v>-2.6966864266848005E-4</v>
      </c>
      <c r="DW25" s="40">
        <f t="shared" si="4"/>
        <v>-3.016538058767221E-4</v>
      </c>
      <c r="DX25" s="40">
        <f t="shared" si="5"/>
        <v>-3.123627757397358E-4</v>
      </c>
      <c r="DY25" s="40">
        <f t="shared" si="6"/>
        <v>-2.6264848151587072E-4</v>
      </c>
      <c r="DZ25" s="40">
        <f t="shared" si="7"/>
        <v>-3.0716116278895058E-4</v>
      </c>
      <c r="EA25" s="40">
        <f t="shared" si="8"/>
        <v>-3.0741796593907427E-4</v>
      </c>
      <c r="EB25" s="40">
        <f t="shared" si="9"/>
        <v>-3.0702345044982503E-4</v>
      </c>
      <c r="EC25" s="40">
        <f t="shared" si="10"/>
        <v>-3.0656767759470517E-4</v>
      </c>
      <c r="ED25" s="40">
        <f t="shared" si="11"/>
        <v>-3.0693891760985017E-4</v>
      </c>
      <c r="EE25" s="40">
        <f t="shared" si="12"/>
        <v>-3.0594417257326736E-4</v>
      </c>
      <c r="EF25" s="40">
        <f t="shared" si="13"/>
        <v>-3.0845343045960599E-4</v>
      </c>
      <c r="EG25" s="40">
        <f t="shared" si="14"/>
        <v>-3.0609007940850312E-4</v>
      </c>
      <c r="EH25" s="40">
        <f t="shared" si="15"/>
        <v>-3.0888430999657078E-4</v>
      </c>
      <c r="EI25" s="40">
        <f t="shared" si="16"/>
        <v>-3.04326919921658E-4</v>
      </c>
      <c r="EJ25" s="40">
        <f t="shared" si="17"/>
        <v>-3.0987204614595841E-4</v>
      </c>
      <c r="EK25" s="40">
        <f t="shared" si="18"/>
        <v>-3.028581922816867E-4</v>
      </c>
      <c r="EL25" s="40">
        <f t="shared" si="19"/>
        <v>-3.0414325005246711E-4</v>
      </c>
      <c r="EM25" s="40">
        <f t="shared" si="20"/>
        <v>0.10026545189159548</v>
      </c>
      <c r="EN25" s="40">
        <f t="shared" si="21"/>
        <v>-3.0675940723633616E-4</v>
      </c>
      <c r="EO25" s="40">
        <f t="shared" si="22"/>
        <v>-3.0908085339459391E-4</v>
      </c>
      <c r="EP25" s="40">
        <f t="shared" si="23"/>
        <v>-3.0601052325646242E-4</v>
      </c>
      <c r="EQ25" s="40">
        <f t="shared" si="24"/>
        <v>-3.0877871248036166E-4</v>
      </c>
      <c r="ER25" s="40">
        <f t="shared" si="25"/>
        <v>-3.0709833055006693E-4</v>
      </c>
      <c r="ES25" s="40">
        <f t="shared" si="26"/>
        <v>-3.0798487580217918E-4</v>
      </c>
      <c r="ET25" s="40">
        <f t="shared" si="27"/>
        <v>-3.0727861193599213E-4</v>
      </c>
      <c r="EU25" s="40">
        <f t="shared" si="28"/>
        <v>-3.0655144216106548E-4</v>
      </c>
      <c r="EV25" s="40">
        <f t="shared" si="29"/>
        <v>0</v>
      </c>
    </row>
    <row r="26" spans="1:152" x14ac:dyDescent="0.3">
      <c r="A26" s="17" t="s">
        <v>193</v>
      </c>
      <c r="B26" s="15">
        <v>11378.617666</v>
      </c>
      <c r="C26" s="15">
        <v>84.201423500000004</v>
      </c>
      <c r="D26" s="15">
        <v>214.16569150000001</v>
      </c>
      <c r="E26" s="15">
        <v>1782.5524875000001</v>
      </c>
      <c r="F26" s="15">
        <v>1726.529581</v>
      </c>
      <c r="G26" s="15">
        <v>108.75800599999999</v>
      </c>
      <c r="H26" s="15">
        <v>2076.5137933000001</v>
      </c>
      <c r="I26" s="17">
        <v>108.33784245</v>
      </c>
      <c r="J26" s="17">
        <v>25.475766</v>
      </c>
      <c r="K26" s="17">
        <v>25.673469296</v>
      </c>
      <c r="L26" s="17">
        <v>14.603112407999999</v>
      </c>
      <c r="M26" s="17">
        <v>145.06786065</v>
      </c>
      <c r="N26" s="17">
        <v>18.781036404999998</v>
      </c>
      <c r="O26" s="17">
        <v>14.823695774999999</v>
      </c>
      <c r="P26" s="17">
        <v>0.95866300000000004</v>
      </c>
      <c r="Q26" s="17">
        <v>0.39260899999999999</v>
      </c>
      <c r="R26" s="17">
        <v>0.47758699999999998</v>
      </c>
      <c r="S26" s="17">
        <v>0.43734099999999998</v>
      </c>
      <c r="T26" s="17">
        <v>1.853677</v>
      </c>
      <c r="U26" s="17">
        <v>114.64096499999999</v>
      </c>
      <c r="V26" s="17">
        <v>24.182074</v>
      </c>
      <c r="W26" s="17">
        <v>16.021871999999998</v>
      </c>
      <c r="X26" s="17">
        <v>3.4830290000000002</v>
      </c>
      <c r="Y26" s="17">
        <v>2.6536000000000001E-2</v>
      </c>
      <c r="Z26" s="17">
        <v>2.4075152425000002</v>
      </c>
      <c r="AA26" s="17">
        <v>6.3774579999999998</v>
      </c>
      <c r="AB26" s="17">
        <v>5.1747639999999997</v>
      </c>
      <c r="AC26" s="17">
        <v>7.3544999999999999E-2</v>
      </c>
      <c r="AD26" s="17">
        <v>5.9191000000000001E-2</v>
      </c>
      <c r="AE26" s="17">
        <v>0.14961360000000001</v>
      </c>
      <c r="AF26" s="15"/>
      <c r="AG26" s="17" t="s">
        <v>193</v>
      </c>
      <c r="AH26" s="17">
        <v>195.18033732589601</v>
      </c>
      <c r="AI26" s="17">
        <v>29.279216406160501</v>
      </c>
      <c r="AJ26" s="17">
        <v>16.021866521497799</v>
      </c>
      <c r="AK26" s="17">
        <v>25.4757822287906</v>
      </c>
      <c r="AL26" s="17">
        <v>3.4830254708305302</v>
      </c>
      <c r="AM26" s="17">
        <v>108.34753852253201</v>
      </c>
      <c r="AN26" s="17">
        <v>108.34753852253201</v>
      </c>
      <c r="AO26" s="17">
        <v>10.4780520747036</v>
      </c>
      <c r="AP26" s="17">
        <v>62.069827154293698</v>
      </c>
      <c r="AQ26" s="17">
        <v>25.674778534311699</v>
      </c>
      <c r="AR26" s="17">
        <v>7.3544760039631493E-2</v>
      </c>
      <c r="AS26" s="17">
        <v>14.603531741303501</v>
      </c>
      <c r="AT26" s="17">
        <v>2.6536036407766798E-2</v>
      </c>
      <c r="AU26" s="17">
        <v>209.20947346685401</v>
      </c>
      <c r="AV26" s="17">
        <v>11378.849455006401</v>
      </c>
      <c r="AW26" s="17">
        <v>47.6347734391464</v>
      </c>
      <c r="AX26" s="17">
        <v>0</v>
      </c>
      <c r="AY26" s="17">
        <v>31.338902369002401</v>
      </c>
      <c r="AZ26" s="17">
        <v>0.14967196550483</v>
      </c>
      <c r="BA26" s="17">
        <v>5.5015288670341702</v>
      </c>
      <c r="BB26" s="17">
        <v>20.793410108062201</v>
      </c>
      <c r="BC26" s="17">
        <v>145.075668727226</v>
      </c>
      <c r="BD26" s="17">
        <v>145.075668727226</v>
      </c>
      <c r="BE26" s="17">
        <v>22.013004094428801</v>
      </c>
      <c r="BF26" s="17">
        <v>0</v>
      </c>
      <c r="BG26" s="17">
        <v>2.4075233120744302</v>
      </c>
      <c r="BH26" s="17">
        <v>1753115.2698512401</v>
      </c>
      <c r="BI26" s="17">
        <v>0</v>
      </c>
      <c r="BJ26" s="17">
        <v>213.014709768546</v>
      </c>
      <c r="BK26" s="17">
        <v>14.903508304021001</v>
      </c>
      <c r="BL26" s="17">
        <v>25.4808318346597</v>
      </c>
      <c r="BM26" s="17">
        <v>221.10103861177899</v>
      </c>
      <c r="BN26" s="17">
        <v>11.2037881506131</v>
      </c>
      <c r="BO26" s="17">
        <v>1.53897088245506E-2</v>
      </c>
      <c r="BP26" s="17">
        <v>4.3801352645821898E-2</v>
      </c>
      <c r="BQ26" s="17">
        <v>114.641260563508</v>
      </c>
      <c r="BR26" s="17">
        <v>6.3774690415582196</v>
      </c>
      <c r="BS26" s="17">
        <v>0</v>
      </c>
      <c r="BT26" s="17">
        <v>27.240054134001699</v>
      </c>
      <c r="BU26" s="17">
        <v>84.204757536224605</v>
      </c>
      <c r="BV26" s="17">
        <v>0</v>
      </c>
      <c r="BW26" s="17">
        <v>2145.6427765009298</v>
      </c>
      <c r="BX26" s="17">
        <v>192.76071432706601</v>
      </c>
      <c r="BY26" s="17">
        <v>21.417853795201601</v>
      </c>
      <c r="BZ26" s="17">
        <v>214.17856812226799</v>
      </c>
      <c r="CA26" s="17">
        <v>0.13577049098444</v>
      </c>
      <c r="CB26" s="17">
        <v>93.994040760814997</v>
      </c>
      <c r="CC26" s="17">
        <v>9.4796549894249207</v>
      </c>
      <c r="CD26" s="17">
        <v>0.95866312031503997</v>
      </c>
      <c r="CE26" s="17">
        <v>0.39260965395150899</v>
      </c>
      <c r="CF26" s="17">
        <v>0.47758641750910702</v>
      </c>
      <c r="CG26" s="17">
        <v>0.43734388482613701</v>
      </c>
      <c r="CH26" s="17">
        <v>1.8536686754873499</v>
      </c>
      <c r="CI26" s="17">
        <v>4.61825803667388E-2</v>
      </c>
      <c r="CJ26" s="17">
        <v>226.002334635658</v>
      </c>
      <c r="CK26" s="17">
        <v>2.0711968562090399E-2</v>
      </c>
      <c r="CL26" s="17">
        <v>5.4422144876734002</v>
      </c>
      <c r="CM26" s="17">
        <v>58.650513018844002</v>
      </c>
      <c r="CN26" s="17">
        <v>2.48194790731769E-2</v>
      </c>
      <c r="CO26" s="17">
        <v>0</v>
      </c>
      <c r="CP26" s="17">
        <v>1.31603671202676</v>
      </c>
      <c r="CQ26" s="17">
        <v>1782.6002494729701</v>
      </c>
      <c r="CR26" s="17">
        <v>1726.57549186852</v>
      </c>
      <c r="CS26" s="17">
        <v>56.024757604457697</v>
      </c>
      <c r="CT26" s="17">
        <v>1.8488194767329699E-2</v>
      </c>
      <c r="CU26" s="17">
        <v>3.6956019962852099E-3</v>
      </c>
      <c r="CV26" s="17">
        <v>12.2644898638094</v>
      </c>
      <c r="CW26" s="17">
        <v>0.788417652408273</v>
      </c>
      <c r="CX26" s="17">
        <v>673.49427778236998</v>
      </c>
      <c r="CY26" s="17">
        <v>4.26181169728335</v>
      </c>
      <c r="CZ26" s="17">
        <v>1.9287697666958701</v>
      </c>
      <c r="DA26" s="17">
        <v>962.13476829974002</v>
      </c>
      <c r="DB26" s="17">
        <v>0</v>
      </c>
      <c r="DC26" s="17">
        <v>3.3705922254005503E-2</v>
      </c>
      <c r="DD26" s="17">
        <v>6.1429443142247697</v>
      </c>
      <c r="DE26" s="17">
        <v>3.6445264240480102E-3</v>
      </c>
      <c r="DF26" s="17">
        <v>108.762568248813</v>
      </c>
      <c r="DG26" s="17">
        <v>6.3520902260957399</v>
      </c>
      <c r="DH26" s="17">
        <v>5.1747939736029602</v>
      </c>
      <c r="DI26" s="17">
        <v>0</v>
      </c>
      <c r="DJ26" s="17">
        <v>3.6554921309703898</v>
      </c>
      <c r="DK26" s="17">
        <v>34.445379724164503</v>
      </c>
      <c r="DL26" s="17">
        <v>18.781679077341</v>
      </c>
      <c r="DM26" s="17">
        <v>32.148968456164901</v>
      </c>
      <c r="DN26" s="17">
        <v>2076.5924794832299</v>
      </c>
      <c r="DO26" s="17">
        <v>14.823806094600799</v>
      </c>
      <c r="DP26" s="17">
        <v>15.014713160028499</v>
      </c>
      <c r="DR26" s="26">
        <f t="shared" si="30"/>
        <v>1.0332517322006691</v>
      </c>
      <c r="DS26" s="40">
        <f t="shared" si="0"/>
        <v>2.0370576919295194E-5</v>
      </c>
      <c r="DT26" s="40">
        <f t="shared" si="1"/>
        <v>3.9595960329587807E-5</v>
      </c>
      <c r="DU26" s="40">
        <f t="shared" si="2"/>
        <v>6.0124580075336082E-5</v>
      </c>
      <c r="DV26" s="40">
        <f t="shared" si="3"/>
        <v>2.6794146767005326E-5</v>
      </c>
      <c r="DW26" s="40">
        <f t="shared" si="4"/>
        <v>2.6591417271505214E-5</v>
      </c>
      <c r="DX26" s="40">
        <f t="shared" si="5"/>
        <v>4.1948625032736965E-5</v>
      </c>
      <c r="DY26" s="40">
        <f t="shared" si="6"/>
        <v>3.7893407442659829E-5</v>
      </c>
      <c r="DZ26" s="40">
        <f t="shared" si="7"/>
        <v>8.9498482826845063E-5</v>
      </c>
      <c r="EA26" s="40">
        <f t="shared" si="8"/>
        <v>6.370285627278398E-7</v>
      </c>
      <c r="EB26" s="40">
        <f t="shared" si="9"/>
        <v>5.0995769079886787E-5</v>
      </c>
      <c r="EC26" s="40">
        <f t="shared" si="10"/>
        <v>2.8715337647573518E-5</v>
      </c>
      <c r="ED26" s="40">
        <f t="shared" si="11"/>
        <v>5.3823618760330126E-5</v>
      </c>
      <c r="EE26" s="40">
        <f t="shared" si="12"/>
        <v>3.421921597630656E-5</v>
      </c>
      <c r="EF26" s="40">
        <f t="shared" si="13"/>
        <v>7.4421117698851165E-6</v>
      </c>
      <c r="EG26" s="40">
        <f t="shared" si="14"/>
        <v>1.2550295560684974E-7</v>
      </c>
      <c r="EH26" s="40">
        <f t="shared" si="15"/>
        <v>1.6656559299451318E-6</v>
      </c>
      <c r="EI26" s="40">
        <f t="shared" si="16"/>
        <v>-1.2196539959507653E-6</v>
      </c>
      <c r="EJ26" s="40">
        <f t="shared" si="17"/>
        <v>6.5962855918572725E-6</v>
      </c>
      <c r="EK26" s="40">
        <f t="shared" si="18"/>
        <v>-4.490810777763894E-6</v>
      </c>
      <c r="EL26" s="40">
        <f t="shared" si="19"/>
        <v>2.578166609154005E-6</v>
      </c>
      <c r="EM26" s="40">
        <f t="shared" si="20"/>
        <v>0.12645648731377215</v>
      </c>
      <c r="EN26" s="40">
        <f t="shared" si="21"/>
        <v>-3.4193895691164528E-7</v>
      </c>
      <c r="EO26" s="40">
        <f t="shared" si="22"/>
        <v>-1.0132472253305118E-6</v>
      </c>
      <c r="EP26" s="40">
        <f t="shared" si="23"/>
        <v>1.3720141241291551E-6</v>
      </c>
      <c r="EQ26" s="40">
        <f t="shared" si="24"/>
        <v>3.3518269324116234E-6</v>
      </c>
      <c r="ER26" s="40">
        <f t="shared" si="25"/>
        <v>1.7313415815106306E-6</v>
      </c>
      <c r="ES26" s="40">
        <f t="shared" si="26"/>
        <v>5.7922647217402202E-6</v>
      </c>
      <c r="ET26" s="40">
        <f t="shared" si="27"/>
        <v>-3.2627693045896052E-6</v>
      </c>
      <c r="EU26" s="40">
        <f t="shared" si="28"/>
        <v>1.038508768115827E-6</v>
      </c>
      <c r="EV26" s="40">
        <f t="shared" si="29"/>
        <v>3.9010828447405869E-4</v>
      </c>
    </row>
    <row r="27" spans="1:152" x14ac:dyDescent="0.3">
      <c r="A27" s="17" t="s">
        <v>194</v>
      </c>
      <c r="B27" s="15">
        <v>1546696.8273</v>
      </c>
      <c r="C27" s="15">
        <v>16125.689531</v>
      </c>
      <c r="D27" s="15">
        <v>14510.758030000001</v>
      </c>
      <c r="E27" s="15">
        <v>341081.67813000001</v>
      </c>
      <c r="F27" s="15">
        <v>209637.47021</v>
      </c>
      <c r="G27" s="15">
        <v>15238.707673000001</v>
      </c>
      <c r="H27" s="15">
        <v>437779.18443999998</v>
      </c>
      <c r="I27" s="17">
        <v>13226.787224</v>
      </c>
      <c r="J27" s="17">
        <v>4042.5033739999999</v>
      </c>
      <c r="K27" s="17">
        <v>3546.0555680000002</v>
      </c>
      <c r="L27" s="17">
        <v>2139.4534960000001</v>
      </c>
      <c r="M27" s="17">
        <v>26418.113808999999</v>
      </c>
      <c r="N27" s="17">
        <v>2706.8223760000001</v>
      </c>
      <c r="O27" s="17">
        <v>2293.116023</v>
      </c>
      <c r="P27" s="17">
        <v>113.868754</v>
      </c>
      <c r="Q27" s="17">
        <v>46.633685999999997</v>
      </c>
      <c r="R27" s="17">
        <v>56.727787999999997</v>
      </c>
      <c r="S27" s="17">
        <v>51.946421000000001</v>
      </c>
      <c r="T27" s="17">
        <v>220.18202199999999</v>
      </c>
      <c r="U27" s="17">
        <v>29727.765798</v>
      </c>
      <c r="V27" s="17">
        <v>3841.5602079999999</v>
      </c>
      <c r="W27" s="17">
        <v>2541.3397770000001</v>
      </c>
      <c r="X27" s="17">
        <v>555.54873099999998</v>
      </c>
      <c r="Y27" s="17">
        <v>3.152085</v>
      </c>
      <c r="Z27" s="17">
        <v>378.24595199999999</v>
      </c>
      <c r="AA27" s="17">
        <v>757.50246300000003</v>
      </c>
      <c r="AB27" s="17">
        <v>815.59273099999996</v>
      </c>
      <c r="AC27" s="17">
        <v>8.7363409999999995</v>
      </c>
      <c r="AD27" s="17">
        <v>1.2261299999999999</v>
      </c>
      <c r="AE27" s="17"/>
      <c r="AF27" s="15"/>
      <c r="AG27" s="17" t="s">
        <v>194</v>
      </c>
      <c r="AH27" s="17">
        <v>42482.033814583097</v>
      </c>
      <c r="AI27" s="17">
        <v>6372.7818102767997</v>
      </c>
      <c r="AJ27" s="17">
        <v>2541.33901690537</v>
      </c>
      <c r="AK27" s="17">
        <v>4042.5020187886698</v>
      </c>
      <c r="AL27" s="17">
        <v>555.54857518129097</v>
      </c>
      <c r="AM27" s="17">
        <v>13226.783538600001</v>
      </c>
      <c r="AN27" s="17">
        <v>13226.783538600001</v>
      </c>
      <c r="AO27" s="17">
        <v>2280.6048876817899</v>
      </c>
      <c r="AP27" s="17">
        <v>13509.8365634409</v>
      </c>
      <c r="AQ27" s="17">
        <v>3546.0541674475098</v>
      </c>
      <c r="AR27" s="17">
        <v>8.7363325840174806</v>
      </c>
      <c r="AS27" s="17">
        <v>2139.4526253660702</v>
      </c>
      <c r="AT27" s="17">
        <v>3.1520785561442399</v>
      </c>
      <c r="AU27" s="17">
        <v>45535.578167077103</v>
      </c>
      <c r="AV27" s="17">
        <v>1546696.3625650301</v>
      </c>
      <c r="AW27" s="17">
        <v>10367.9660097994</v>
      </c>
      <c r="AX27" s="17">
        <v>0</v>
      </c>
      <c r="AY27" s="17">
        <v>6821.0788941352102</v>
      </c>
      <c r="AZ27" s="17">
        <v>0</v>
      </c>
      <c r="BA27" s="17">
        <v>1197.4401231571701</v>
      </c>
      <c r="BB27" s="17">
        <v>4525.7989032891501</v>
      </c>
      <c r="BC27" s="17">
        <v>26418.106807452401</v>
      </c>
      <c r="BD27" s="17">
        <v>26418.106807452401</v>
      </c>
      <c r="BE27" s="17">
        <v>4791.2492383448498</v>
      </c>
      <c r="BF27" s="17">
        <v>0</v>
      </c>
      <c r="BG27" s="17">
        <v>378.245789411793</v>
      </c>
      <c r="BH27" s="17">
        <v>208222159.67125201</v>
      </c>
      <c r="BI27" s="17">
        <v>0</v>
      </c>
      <c r="BJ27" s="17">
        <v>46363.812861155398</v>
      </c>
      <c r="BK27" s="17">
        <v>3243.8295276213198</v>
      </c>
      <c r="BL27" s="17">
        <v>5546.0450929712097</v>
      </c>
      <c r="BM27" s="17">
        <v>48123.851263083197</v>
      </c>
      <c r="BN27" s="17">
        <v>2438.5672882655999</v>
      </c>
      <c r="BO27" s="17">
        <v>0.31879343250825298</v>
      </c>
      <c r="BP27" s="17">
        <v>0.90733568125575204</v>
      </c>
      <c r="BQ27" s="17">
        <v>29727.848612585902</v>
      </c>
      <c r="BR27" s="17">
        <v>757.50217541406505</v>
      </c>
      <c r="BS27" s="17">
        <v>0</v>
      </c>
      <c r="BT27" s="17">
        <v>4507.1408883551403</v>
      </c>
      <c r="BU27" s="17">
        <v>16125.6845609594</v>
      </c>
      <c r="BV27" s="17">
        <v>0</v>
      </c>
      <c r="BW27" s="17">
        <v>452808.19408718101</v>
      </c>
      <c r="BX27" s="17">
        <v>13059.6766414094</v>
      </c>
      <c r="BY27" s="17">
        <v>1451.07546293512</v>
      </c>
      <c r="BZ27" s="17">
        <v>14510.752104344499</v>
      </c>
      <c r="CA27" s="17">
        <v>29.551188529251899</v>
      </c>
      <c r="CB27" s="17">
        <v>20458.3105042274</v>
      </c>
      <c r="CC27" s="17">
        <v>2063.2955082293802</v>
      </c>
      <c r="CD27" s="17">
        <v>113.868834894789</v>
      </c>
      <c r="CE27" s="17">
        <v>46.633684119847601</v>
      </c>
      <c r="CF27" s="17">
        <v>56.7276966233701</v>
      </c>
      <c r="CG27" s="17">
        <v>51.9463233094462</v>
      </c>
      <c r="CH27" s="17">
        <v>220.181844998543</v>
      </c>
      <c r="CI27" s="17">
        <v>2.2203437519954501</v>
      </c>
      <c r="CJ27" s="17">
        <v>49190.6404209748</v>
      </c>
      <c r="CK27" s="17">
        <v>9.3674339924712093</v>
      </c>
      <c r="CL27" s="17">
        <v>1443.31766564636</v>
      </c>
      <c r="CM27" s="17">
        <v>23716.277576167999</v>
      </c>
      <c r="CN27" s="17">
        <v>4.9863762985168396</v>
      </c>
      <c r="CO27" s="17">
        <v>0</v>
      </c>
      <c r="CP27" s="17">
        <v>2250.4455466611498</v>
      </c>
      <c r="CQ27" s="17">
        <v>341336.80593851302</v>
      </c>
      <c r="CR27" s="17">
        <v>209892.63438239199</v>
      </c>
      <c r="CS27" s="17">
        <v>131444.171556121</v>
      </c>
      <c r="CT27" s="17">
        <v>4.3493473936517901</v>
      </c>
      <c r="CU27" s="17">
        <v>0.69730539248775003</v>
      </c>
      <c r="CV27" s="17">
        <v>26.247964941549899</v>
      </c>
      <c r="CW27" s="17">
        <v>330.73165833562001</v>
      </c>
      <c r="CX27" s="17">
        <v>73626.220896906307</v>
      </c>
      <c r="CY27" s="17">
        <v>461.29853660157499</v>
      </c>
      <c r="CZ27" s="17">
        <v>605.396979710202</v>
      </c>
      <c r="DA27" s="17">
        <v>105180.30144533901</v>
      </c>
      <c r="DB27" s="17">
        <v>0</v>
      </c>
      <c r="DC27" s="17">
        <v>12.9122922955075</v>
      </c>
      <c r="DD27" s="17">
        <v>2217.45716190038</v>
      </c>
      <c r="DE27" s="17">
        <v>0.405851056914521</v>
      </c>
      <c r="DF27" s="17">
        <v>15238.7031584658</v>
      </c>
      <c r="DG27" s="17">
        <v>1382.5659736461801</v>
      </c>
      <c r="DH27" s="17">
        <v>815.59229751415</v>
      </c>
      <c r="DI27" s="17">
        <v>0</v>
      </c>
      <c r="DJ27" s="17">
        <v>795.64068797508196</v>
      </c>
      <c r="DK27" s="17">
        <v>7497.2165478553698</v>
      </c>
      <c r="DL27" s="17">
        <v>2706.8215690757902</v>
      </c>
      <c r="DM27" s="17">
        <v>6997.3945794169204</v>
      </c>
      <c r="DN27" s="17">
        <v>437779.03494039201</v>
      </c>
      <c r="DO27" s="17">
        <v>2293.1150403441002</v>
      </c>
      <c r="DP27" s="17">
        <v>3268.0316574103899</v>
      </c>
      <c r="DR27" s="26">
        <f t="shared" si="30"/>
        <v>1.034330467992455</v>
      </c>
      <c r="DS27" s="40">
        <f t="shared" si="0"/>
        <v>-3.0046933677670858E-7</v>
      </c>
      <c r="DT27" s="40">
        <f t="shared" si="1"/>
        <v>-3.0820639267837801E-7</v>
      </c>
      <c r="DU27" s="40">
        <f t="shared" si="2"/>
        <v>-4.0836291868168098E-7</v>
      </c>
      <c r="DV27" s="40">
        <f t="shared" si="3"/>
        <v>7.479962275070192E-4</v>
      </c>
      <c r="DW27" s="40">
        <f t="shared" si="4"/>
        <v>1.2171687253065199E-3</v>
      </c>
      <c r="DX27" s="40">
        <f t="shared" si="5"/>
        <v>-2.9625440016847395E-7</v>
      </c>
      <c r="DY27" s="40">
        <f t="shared" si="6"/>
        <v>-3.4149546914199577E-7</v>
      </c>
      <c r="DZ27" s="40">
        <f t="shared" si="7"/>
        <v>-2.7863153286371701E-7</v>
      </c>
      <c r="EA27" s="40">
        <f t="shared" si="8"/>
        <v>-3.3524061817264823E-7</v>
      </c>
      <c r="EB27" s="40">
        <f t="shared" si="9"/>
        <v>-3.9496067208697989E-7</v>
      </c>
      <c r="EC27" s="40">
        <f t="shared" si="10"/>
        <v>-4.0694220816807059E-7</v>
      </c>
      <c r="ED27" s="40">
        <f t="shared" si="11"/>
        <v>-2.6502829264159541E-7</v>
      </c>
      <c r="EE27" s="40">
        <f t="shared" si="12"/>
        <v>-2.9810755852962143E-7</v>
      </c>
      <c r="EF27" s="40">
        <f t="shared" si="13"/>
        <v>-4.2852428311741338E-7</v>
      </c>
      <c r="EG27" s="40">
        <f t="shared" si="14"/>
        <v>7.104213066901309E-7</v>
      </c>
      <c r="EH27" s="40">
        <f t="shared" si="15"/>
        <v>-4.0317473434085001E-8</v>
      </c>
      <c r="EI27" s="40">
        <f t="shared" si="16"/>
        <v>-1.6107913443838968E-6</v>
      </c>
      <c r="EJ27" s="40">
        <f t="shared" si="17"/>
        <v>-1.8806022035867339E-6</v>
      </c>
      <c r="EK27" s="40">
        <f t="shared" si="18"/>
        <v>-8.0388696307801118E-7</v>
      </c>
      <c r="EL27" s="40">
        <f t="shared" si="19"/>
        <v>2.7857655521132971E-6</v>
      </c>
      <c r="EM27" s="40">
        <f t="shared" si="20"/>
        <v>0.17325790676639069</v>
      </c>
      <c r="EN27" s="40">
        <f t="shared" si="21"/>
        <v>-2.990920918857554E-7</v>
      </c>
      <c r="EO27" s="40">
        <f t="shared" si="22"/>
        <v>-2.8047712164435116E-7</v>
      </c>
      <c r="EP27" s="40">
        <f t="shared" si="23"/>
        <v>-2.0443153532016237E-6</v>
      </c>
      <c r="EQ27" s="40">
        <f t="shared" si="24"/>
        <v>-4.2984784405629758E-7</v>
      </c>
      <c r="ER27" s="40">
        <f t="shared" si="25"/>
        <v>-3.7965016489225037E-7</v>
      </c>
      <c r="ES27" s="40">
        <f t="shared" si="26"/>
        <v>-5.3149793208895787E-7</v>
      </c>
      <c r="ET27" s="40">
        <f t="shared" si="27"/>
        <v>-9.6333035980205281E-7</v>
      </c>
      <c r="EU27" s="40">
        <f t="shared" si="28"/>
        <v>-7.227912169284849E-7</v>
      </c>
      <c r="EV27" s="40">
        <f t="shared" si="29"/>
        <v>0</v>
      </c>
    </row>
    <row r="28" spans="1:152" x14ac:dyDescent="0.3">
      <c r="A28" s="17" t="s">
        <v>195</v>
      </c>
      <c r="B28" s="15">
        <v>5708.9245099999998</v>
      </c>
      <c r="C28" s="15">
        <v>59.630490999999999</v>
      </c>
      <c r="D28" s="15">
        <v>67.257158000000004</v>
      </c>
      <c r="E28" s="15">
        <v>1008.584263</v>
      </c>
      <c r="F28" s="15">
        <v>787.66703299999995</v>
      </c>
      <c r="G28" s="15">
        <v>64.575090000000003</v>
      </c>
      <c r="H28" s="15">
        <v>1312.442405</v>
      </c>
      <c r="I28" s="17">
        <v>61.666795999999998</v>
      </c>
      <c r="J28" s="17">
        <v>18.847224000000001</v>
      </c>
      <c r="K28" s="17">
        <v>16.532651000000001</v>
      </c>
      <c r="L28" s="17">
        <v>9.9747009999999996</v>
      </c>
      <c r="M28" s="17">
        <v>123.16826500000001</v>
      </c>
      <c r="N28" s="17">
        <v>12.619926</v>
      </c>
      <c r="O28" s="17">
        <v>10.69111</v>
      </c>
      <c r="P28" s="17">
        <v>0.53089500000000001</v>
      </c>
      <c r="Q28" s="17">
        <v>0.21742400000000001</v>
      </c>
      <c r="R28" s="17">
        <v>0.264488</v>
      </c>
      <c r="S28" s="17">
        <v>0.24218799999999999</v>
      </c>
      <c r="T28" s="17">
        <v>1.026548</v>
      </c>
      <c r="U28" s="17">
        <v>138.598735</v>
      </c>
      <c r="V28" s="17">
        <v>17.910374000000001</v>
      </c>
      <c r="W28" s="17">
        <v>11.848404</v>
      </c>
      <c r="X28" s="17">
        <v>2.5901179999999999</v>
      </c>
      <c r="Y28" s="17">
        <v>1.4689000000000001E-2</v>
      </c>
      <c r="Z28" s="17">
        <v>1.763485</v>
      </c>
      <c r="AA28" s="17">
        <v>3.531682</v>
      </c>
      <c r="AB28" s="17">
        <v>3.802508</v>
      </c>
      <c r="AC28" s="17">
        <v>4.0731999999999997E-2</v>
      </c>
      <c r="AD28" s="17">
        <v>2.418E-3</v>
      </c>
      <c r="AE28" s="17"/>
      <c r="AF28" s="15"/>
      <c r="AG28" s="17" t="s">
        <v>195</v>
      </c>
      <c r="AH28" s="17">
        <v>112.321263130098</v>
      </c>
      <c r="AI28" s="17">
        <v>16.849434872526</v>
      </c>
      <c r="AJ28" s="17">
        <v>11.847574713366001</v>
      </c>
      <c r="AK28" s="17">
        <v>18.845924524610599</v>
      </c>
      <c r="AL28" s="17">
        <v>2.5899407266852901</v>
      </c>
      <c r="AM28" s="17">
        <v>61.662539425606496</v>
      </c>
      <c r="AN28" s="17">
        <v>61.662539425606496</v>
      </c>
      <c r="AO28" s="17">
        <v>6.0298474718331896</v>
      </c>
      <c r="AP28" s="17">
        <v>35.719555208544897</v>
      </c>
      <c r="AQ28" s="17">
        <v>16.531513373289901</v>
      </c>
      <c r="AR28" s="17">
        <v>4.07292982070259E-2</v>
      </c>
      <c r="AS28" s="17">
        <v>9.9739978785039796</v>
      </c>
      <c r="AT28" s="17">
        <v>1.4687963323996699E-2</v>
      </c>
      <c r="AU28" s="17">
        <v>120.394732268697</v>
      </c>
      <c r="AV28" s="17">
        <v>5708.5745374978596</v>
      </c>
      <c r="AW28" s="17">
        <v>27.4126016717277</v>
      </c>
      <c r="AX28" s="17">
        <v>0</v>
      </c>
      <c r="AY28" s="17">
        <v>18.034741037731401</v>
      </c>
      <c r="AZ28" s="17">
        <v>0</v>
      </c>
      <c r="BA28" s="17">
        <v>3.1659990827995999</v>
      </c>
      <c r="BB28" s="17">
        <v>11.966076565028001</v>
      </c>
      <c r="BC28" s="17">
        <v>123.159775660904</v>
      </c>
      <c r="BD28" s="17">
        <v>123.159775660904</v>
      </c>
      <c r="BE28" s="17">
        <v>12.6679373524235</v>
      </c>
      <c r="BF28" s="17">
        <v>0</v>
      </c>
      <c r="BG28" s="17">
        <v>1.7633659987780801</v>
      </c>
      <c r="BH28" s="17">
        <v>970720.23881677899</v>
      </c>
      <c r="BI28" s="17">
        <v>0</v>
      </c>
      <c r="BJ28" s="17">
        <v>122.58455834880399</v>
      </c>
      <c r="BK28" s="17">
        <v>8.5765824529696797</v>
      </c>
      <c r="BL28" s="17">
        <v>14.663579440729499</v>
      </c>
      <c r="BM28" s="17">
        <v>127.238087976336</v>
      </c>
      <c r="BN28" s="17">
        <v>6.4474927958090102</v>
      </c>
      <c r="BO28" s="17">
        <v>6.2863487601756999E-4</v>
      </c>
      <c r="BP28" s="17">
        <v>1.78920330472836E-3</v>
      </c>
      <c r="BQ28" s="17">
        <v>138.58960341364701</v>
      </c>
      <c r="BR28" s="17">
        <v>3.5314394593395999</v>
      </c>
      <c r="BS28" s="17">
        <v>0</v>
      </c>
      <c r="BT28" s="17">
        <v>19.668910540895599</v>
      </c>
      <c r="BU28" s="17">
        <v>59.625970077768002</v>
      </c>
      <c r="BV28" s="17">
        <v>0</v>
      </c>
      <c r="BW28" s="17">
        <v>1352.11191432838</v>
      </c>
      <c r="BX28" s="17">
        <v>60.527994691270202</v>
      </c>
      <c r="BY28" s="17">
        <v>6.7253304267597001</v>
      </c>
      <c r="BZ28" s="17">
        <v>67.253325118029906</v>
      </c>
      <c r="CA28" s="17">
        <v>7.8132406891670295E-2</v>
      </c>
      <c r="CB28" s="17">
        <v>54.091168498354698</v>
      </c>
      <c r="CC28" s="17">
        <v>5.4552951569905197</v>
      </c>
      <c r="CD28" s="17">
        <v>0.53085950899981804</v>
      </c>
      <c r="CE28" s="17">
        <v>0.21740955760070901</v>
      </c>
      <c r="CF28" s="17">
        <v>0.26446791514409901</v>
      </c>
      <c r="CG28" s="17">
        <v>0.242170481046313</v>
      </c>
      <c r="CH28" s="17">
        <v>1.0264767305014899</v>
      </c>
      <c r="CI28" s="17">
        <v>1.10906023027276E-2</v>
      </c>
      <c r="CJ28" s="17">
        <v>130.058616516146</v>
      </c>
      <c r="CK28" s="17">
        <v>4.1137171690448997E-2</v>
      </c>
      <c r="CL28" s="17">
        <v>6.5026591202455899</v>
      </c>
      <c r="CM28" s="17">
        <v>103.257170301537</v>
      </c>
      <c r="CN28" s="17">
        <v>2.07048616434354E-2</v>
      </c>
      <c r="CO28" s="17">
        <v>0</v>
      </c>
      <c r="CP28" s="17">
        <v>10.046634041568099</v>
      </c>
      <c r="CQ28" s="17">
        <v>1008.93055245218</v>
      </c>
      <c r="CR28" s="17">
        <v>788.01338346350303</v>
      </c>
      <c r="CS28" s="17">
        <v>220.91716898868401</v>
      </c>
      <c r="CT28" s="17">
        <v>1.7980133203260602E-2</v>
      </c>
      <c r="CU28" s="17">
        <v>2.38312377960393E-3</v>
      </c>
      <c r="CV28" s="17">
        <v>0.13972103473933101</v>
      </c>
      <c r="CW28" s="17">
        <v>1.76052474974784</v>
      </c>
      <c r="CX28" s="17">
        <v>268.63663453430098</v>
      </c>
      <c r="CY28" s="17">
        <v>1.86621266566356</v>
      </c>
      <c r="CZ28" s="17">
        <v>2.5590404316649802</v>
      </c>
      <c r="DA28" s="17">
        <v>383.76658432403502</v>
      </c>
      <c r="DB28" s="17">
        <v>0</v>
      </c>
      <c r="DC28" s="17">
        <v>6.0982295783109201E-2</v>
      </c>
      <c r="DD28" s="17">
        <v>9.3229363404377192</v>
      </c>
      <c r="DE28" s="17">
        <v>9.8773116067836205E-4</v>
      </c>
      <c r="DF28" s="17">
        <v>64.570312801909196</v>
      </c>
      <c r="DG28" s="17">
        <v>3.65546012863817</v>
      </c>
      <c r="DH28" s="17">
        <v>3.80224955954959</v>
      </c>
      <c r="DI28" s="17">
        <v>0</v>
      </c>
      <c r="DJ28" s="17">
        <v>2.1036509515812298</v>
      </c>
      <c r="DK28" s="17">
        <v>19.822450621299499</v>
      </c>
      <c r="DL28" s="17">
        <v>12.619064333452</v>
      </c>
      <c r="DM28" s="17">
        <v>18.500904576371902</v>
      </c>
      <c r="DN28" s="17">
        <v>1312.37525521255</v>
      </c>
      <c r="DO28" s="17">
        <v>10.690349510798701</v>
      </c>
      <c r="DP28" s="17">
        <v>8.6405792106306798</v>
      </c>
      <c r="DR28" s="26">
        <f t="shared" si="30"/>
        <v>1.0302784275747368</v>
      </c>
      <c r="DS28" s="40">
        <f t="shared" si="0"/>
        <v>-6.1302702729237882E-5</v>
      </c>
      <c r="DT28" s="40">
        <f t="shared" si="1"/>
        <v>-7.5815613056026142E-5</v>
      </c>
      <c r="DU28" s="40">
        <f t="shared" si="2"/>
        <v>-5.6988461660807921E-5</v>
      </c>
      <c r="DV28" s="40">
        <f t="shared" si="3"/>
        <v>3.4334211318150503E-4</v>
      </c>
      <c r="DW28" s="40">
        <f t="shared" si="4"/>
        <v>4.3971684606874473E-4</v>
      </c>
      <c r="DX28" s="40">
        <f t="shared" si="5"/>
        <v>-7.3978961404570675E-5</v>
      </c>
      <c r="DY28" s="40">
        <f t="shared" si="6"/>
        <v>-5.1163987992322325E-5</v>
      </c>
      <c r="DZ28" s="40">
        <f t="shared" si="7"/>
        <v>-6.9025385938673812E-5</v>
      </c>
      <c r="EA28" s="40">
        <f t="shared" si="8"/>
        <v>-6.8947840244377903E-5</v>
      </c>
      <c r="EB28" s="40">
        <f t="shared" si="9"/>
        <v>-6.8810906980413936E-5</v>
      </c>
      <c r="EC28" s="40">
        <f t="shared" si="10"/>
        <v>-7.0490483476149467E-5</v>
      </c>
      <c r="ED28" s="40">
        <f t="shared" si="11"/>
        <v>-6.8924727453146419E-5</v>
      </c>
      <c r="EE28" s="40">
        <f t="shared" si="12"/>
        <v>-6.8278256782128695E-5</v>
      </c>
      <c r="EF28" s="40">
        <f t="shared" si="13"/>
        <v>-7.1132857233679518E-5</v>
      </c>
      <c r="EG28" s="40">
        <f t="shared" si="14"/>
        <v>-6.6851260949837843E-5</v>
      </c>
      <c r="EH28" s="40">
        <f t="shared" si="15"/>
        <v>-6.642504641158546E-5</v>
      </c>
      <c r="EI28" s="40">
        <f t="shared" si="16"/>
        <v>-7.5938628221289866E-5</v>
      </c>
      <c r="EJ28" s="40">
        <f t="shared" si="17"/>
        <v>-7.2336175561896706E-5</v>
      </c>
      <c r="EK28" s="40">
        <f t="shared" si="18"/>
        <v>-6.9426367310741429E-5</v>
      </c>
      <c r="EL28" s="40">
        <f t="shared" si="19"/>
        <v>-6.5885062753226616E-5</v>
      </c>
      <c r="EM28" s="40">
        <f t="shared" si="20"/>
        <v>9.8185361226716866E-2</v>
      </c>
      <c r="EN28" s="40">
        <f t="shared" si="21"/>
        <v>-6.9991421123014987E-5</v>
      </c>
      <c r="EO28" s="40">
        <f t="shared" si="22"/>
        <v>-6.8442177039751504E-5</v>
      </c>
      <c r="EP28" s="40">
        <f t="shared" si="23"/>
        <v>-7.0574988311072608E-5</v>
      </c>
      <c r="EQ28" s="40">
        <f t="shared" si="24"/>
        <v>-6.748071115993549E-5</v>
      </c>
      <c r="ER28" s="40">
        <f t="shared" si="25"/>
        <v>-6.8675679293911867E-5</v>
      </c>
      <c r="ES28" s="40">
        <f t="shared" si="26"/>
        <v>-6.7965787425039876E-5</v>
      </c>
      <c r="ET28" s="40">
        <f t="shared" si="27"/>
        <v>-6.6330967644527518E-5</v>
      </c>
      <c r="EU28" s="40">
        <f t="shared" si="28"/>
        <v>-6.6922768432681453E-5</v>
      </c>
      <c r="EV28" s="40">
        <f t="shared" si="29"/>
        <v>0</v>
      </c>
    </row>
    <row r="29" spans="1:152" x14ac:dyDescent="0.3">
      <c r="A29" s="17" t="s">
        <v>196</v>
      </c>
      <c r="B29" s="15">
        <v>35271.062030000001</v>
      </c>
      <c r="C29" s="15">
        <v>406.39292</v>
      </c>
      <c r="D29" s="15">
        <v>499.2867</v>
      </c>
      <c r="E29" s="15">
        <v>8879.3225679999996</v>
      </c>
      <c r="F29" s="15">
        <v>4993.216394</v>
      </c>
      <c r="G29" s="15">
        <v>411.35857600000003</v>
      </c>
      <c r="H29" s="15">
        <v>11307.295322</v>
      </c>
      <c r="I29" s="17">
        <v>285.06203599999998</v>
      </c>
      <c r="J29" s="17">
        <v>87.083398000000003</v>
      </c>
      <c r="K29" s="17">
        <v>76.538137000000006</v>
      </c>
      <c r="L29" s="17">
        <v>46.263047999999998</v>
      </c>
      <c r="M29" s="17">
        <v>427.25288999999998</v>
      </c>
      <c r="N29" s="17">
        <v>58.509141999999997</v>
      </c>
      <c r="O29" s="17">
        <v>49.664746999999998</v>
      </c>
      <c r="P29" s="17">
        <v>3.2769720000000002</v>
      </c>
      <c r="Q29" s="17">
        <v>1.342066</v>
      </c>
      <c r="R29" s="17">
        <v>1.6325320000000001</v>
      </c>
      <c r="S29" s="17">
        <v>1.494945</v>
      </c>
      <c r="T29" s="17">
        <v>6.336538</v>
      </c>
      <c r="U29" s="17">
        <v>391.87526000000003</v>
      </c>
      <c r="V29" s="17">
        <v>82.661186000000001</v>
      </c>
      <c r="W29" s="17">
        <v>54.767294</v>
      </c>
      <c r="X29" s="17">
        <v>11.905934999999999</v>
      </c>
      <c r="Y29" s="17">
        <v>9.0704999999999994E-2</v>
      </c>
      <c r="Z29" s="17">
        <v>8.1640630000000005</v>
      </c>
      <c r="AA29" s="17">
        <v>21.799928999999999</v>
      </c>
      <c r="AB29" s="17">
        <v>17.688818000000001</v>
      </c>
      <c r="AC29" s="17">
        <v>0.25141799999999997</v>
      </c>
      <c r="AD29" s="17">
        <v>2.7539999999999999E-2</v>
      </c>
      <c r="AE29" s="17"/>
      <c r="AF29" s="15"/>
      <c r="AG29" s="17" t="s">
        <v>196</v>
      </c>
      <c r="AH29" s="17">
        <v>1181.88825101218</v>
      </c>
      <c r="AI29" s="17">
        <v>177.296502800967</v>
      </c>
      <c r="AJ29" s="17">
        <v>54.767077439237802</v>
      </c>
      <c r="AK29" s="17">
        <v>87.083017076276505</v>
      </c>
      <c r="AL29" s="17">
        <v>11.90586908809</v>
      </c>
      <c r="AM29" s="17">
        <v>285.06078877464</v>
      </c>
      <c r="AN29" s="17">
        <v>285.06078877464</v>
      </c>
      <c r="AO29" s="17">
        <v>63.448480277501197</v>
      </c>
      <c r="AP29" s="17">
        <v>375.85569191160198</v>
      </c>
      <c r="AQ29" s="17">
        <v>76.537817080860805</v>
      </c>
      <c r="AR29" s="17">
        <v>0.25141556548386901</v>
      </c>
      <c r="AS29" s="17">
        <v>46.262846389338499</v>
      </c>
      <c r="AT29" s="17">
        <v>9.0704397667223297E-2</v>
      </c>
      <c r="AU29" s="17">
        <v>1266.84057361687</v>
      </c>
      <c r="AV29" s="17">
        <v>35270.932517667199</v>
      </c>
      <c r="AW29" s="17">
        <v>288.44608391521399</v>
      </c>
      <c r="AX29" s="17">
        <v>0</v>
      </c>
      <c r="AY29" s="17">
        <v>189.768530234938</v>
      </c>
      <c r="AZ29" s="17">
        <v>0</v>
      </c>
      <c r="BA29" s="17">
        <v>33.313851438744301</v>
      </c>
      <c r="BB29" s="17">
        <v>125.911772691427</v>
      </c>
      <c r="BC29" s="17">
        <v>427.25103215539502</v>
      </c>
      <c r="BD29" s="17">
        <v>427.25103215539502</v>
      </c>
      <c r="BE29" s="17">
        <v>133.296853343077</v>
      </c>
      <c r="BF29" s="17">
        <v>0</v>
      </c>
      <c r="BG29" s="17">
        <v>8.1640283207551292</v>
      </c>
      <c r="BH29" s="17">
        <v>5992986.2622773703</v>
      </c>
      <c r="BI29" s="17">
        <v>0</v>
      </c>
      <c r="BJ29" s="17">
        <v>1289.88285070697</v>
      </c>
      <c r="BK29" s="17">
        <v>90.246231477000194</v>
      </c>
      <c r="BL29" s="17">
        <v>154.29593891233401</v>
      </c>
      <c r="BM29" s="17">
        <v>1338.8487633043701</v>
      </c>
      <c r="BN29" s="17">
        <v>67.843127208278304</v>
      </c>
      <c r="BO29" s="17">
        <v>7.1603355655130898E-3</v>
      </c>
      <c r="BP29" s="17">
        <v>2.0379434514459501E-2</v>
      </c>
      <c r="BQ29" s="17">
        <v>391.87473339296002</v>
      </c>
      <c r="BR29" s="17">
        <v>21.799832916112699</v>
      </c>
      <c r="BS29" s="17">
        <v>0</v>
      </c>
      <c r="BT29" s="17">
        <v>101.17797628410599</v>
      </c>
      <c r="BU29" s="17">
        <v>406.39111365675097</v>
      </c>
      <c r="BV29" s="17">
        <v>0</v>
      </c>
      <c r="BW29" s="17">
        <v>11725.377309589499</v>
      </c>
      <c r="BX29" s="17">
        <v>449.355805710411</v>
      </c>
      <c r="BY29" s="17">
        <v>49.928405101054302</v>
      </c>
      <c r="BZ29" s="17">
        <v>499.28421081146598</v>
      </c>
      <c r="CA29" s="17">
        <v>0.82214051983571002</v>
      </c>
      <c r="CB29" s="17">
        <v>569.16849928961506</v>
      </c>
      <c r="CC29" s="17">
        <v>57.402747731649498</v>
      </c>
      <c r="CD29" s="17">
        <v>3.2769609052684898</v>
      </c>
      <c r="CE29" s="17">
        <v>1.3420655335879601</v>
      </c>
      <c r="CF29" s="17">
        <v>1.6325243346748399</v>
      </c>
      <c r="CG29" s="17">
        <v>1.4949372669124801</v>
      </c>
      <c r="CH29" s="17">
        <v>6.33651461189503</v>
      </c>
      <c r="CI29" s="17">
        <v>1.5055544682727301E-2</v>
      </c>
      <c r="CJ29" s="17">
        <v>1368.5277406657699</v>
      </c>
      <c r="CK29" s="17">
        <v>0</v>
      </c>
      <c r="CL29" s="17">
        <v>39.521444739716799</v>
      </c>
      <c r="CM29" s="17">
        <v>469.40357576459002</v>
      </c>
      <c r="CN29" s="17">
        <v>6.0557101803931902E-2</v>
      </c>
      <c r="CO29" s="17">
        <v>0</v>
      </c>
      <c r="CP29" s="17">
        <v>48.150149227555502</v>
      </c>
      <c r="CQ29" s="17">
        <v>8879.2798028690395</v>
      </c>
      <c r="CR29" s="17">
        <v>4993.1975214269996</v>
      </c>
      <c r="CS29" s="17">
        <v>3886.0822814420399</v>
      </c>
      <c r="CT29" s="17">
        <v>1.81498987549397</v>
      </c>
      <c r="CU29" s="17">
        <v>2.09658472979601E-2</v>
      </c>
      <c r="CV29" s="17">
        <v>27.818305851397401</v>
      </c>
      <c r="CW29" s="17">
        <v>20.4900748946466</v>
      </c>
      <c r="CX29" s="17">
        <v>1784.23141407761</v>
      </c>
      <c r="CY29" s="17">
        <v>8.5608214213197993</v>
      </c>
      <c r="CZ29" s="17">
        <v>10.5653592868047</v>
      </c>
      <c r="DA29" s="17">
        <v>2548.9026846674001</v>
      </c>
      <c r="DB29" s="17">
        <v>0</v>
      </c>
      <c r="DC29" s="17">
        <v>0.36882265543411702</v>
      </c>
      <c r="DD29" s="17">
        <v>33.2442206812281</v>
      </c>
      <c r="DE29" s="17">
        <v>2.9079790010857701E-2</v>
      </c>
      <c r="DF29" s="17">
        <v>411.35662369020599</v>
      </c>
      <c r="DG29" s="17">
        <v>38.464232148212403</v>
      </c>
      <c r="DH29" s="17">
        <v>17.688720247162902</v>
      </c>
      <c r="DI29" s="17">
        <v>0</v>
      </c>
      <c r="DJ29" s="17">
        <v>22.135459577656299</v>
      </c>
      <c r="DK29" s="17">
        <v>208.57930939003299</v>
      </c>
      <c r="DL29" s="17">
        <v>58.508903734633698</v>
      </c>
      <c r="DM29" s="17">
        <v>194.67379586463301</v>
      </c>
      <c r="DN29" s="17">
        <v>11307.2475639478</v>
      </c>
      <c r="DO29" s="17">
        <v>49.664548740567199</v>
      </c>
      <c r="DP29" s="17">
        <v>90.919552373006795</v>
      </c>
      <c r="DR29" s="26">
        <f t="shared" si="30"/>
        <v>1.0369789149195663</v>
      </c>
      <c r="DS29" s="40">
        <f t="shared" si="0"/>
        <v>-3.6719147467594272E-6</v>
      </c>
      <c r="DT29" s="40">
        <f t="shared" si="1"/>
        <v>-4.4448196809860671E-6</v>
      </c>
      <c r="DU29" s="40">
        <f t="shared" si="2"/>
        <v>-4.9854893671590288E-6</v>
      </c>
      <c r="DV29" s="40">
        <f t="shared" si="3"/>
        <v>-4.8162605460721043E-6</v>
      </c>
      <c r="DW29" s="40">
        <f t="shared" si="4"/>
        <v>-3.7796425212185609E-6</v>
      </c>
      <c r="DX29" s="40">
        <f t="shared" si="5"/>
        <v>-4.7460048433147175E-6</v>
      </c>
      <c r="DY29" s="40">
        <f t="shared" si="6"/>
        <v>-4.2236494970845449E-6</v>
      </c>
      <c r="DZ29" s="40">
        <f t="shared" si="7"/>
        <v>-4.3752769659420587E-6</v>
      </c>
      <c r="EA29" s="40">
        <f t="shared" si="8"/>
        <v>-4.3742404665642142E-6</v>
      </c>
      <c r="EB29" s="40">
        <f t="shared" si="9"/>
        <v>-4.1798657733382573E-6</v>
      </c>
      <c r="EC29" s="40">
        <f t="shared" si="10"/>
        <v>-4.3579199861370767E-6</v>
      </c>
      <c r="ED29" s="40">
        <f t="shared" si="11"/>
        <v>-4.3483488314285522E-6</v>
      </c>
      <c r="EE29" s="40">
        <f t="shared" si="12"/>
        <v>-4.0722758556110336E-6</v>
      </c>
      <c r="EF29" s="40">
        <f t="shared" si="13"/>
        <v>-3.9919549534769588E-6</v>
      </c>
      <c r="EG29" s="40">
        <f t="shared" si="14"/>
        <v>-3.3856656420613545E-6</v>
      </c>
      <c r="EH29" s="40">
        <f t="shared" si="15"/>
        <v>-3.4753286342024957E-7</v>
      </c>
      <c r="EI29" s="40">
        <f t="shared" si="16"/>
        <v>-4.6953598215328106E-6</v>
      </c>
      <c r="EJ29" s="40">
        <f t="shared" si="17"/>
        <v>-5.1728240971340026E-6</v>
      </c>
      <c r="EK29" s="40">
        <f t="shared" si="18"/>
        <v>-3.690991038015669E-6</v>
      </c>
      <c r="EL29" s="40">
        <f t="shared" si="19"/>
        <v>-1.3438129265960328E-6</v>
      </c>
      <c r="EM29" s="40">
        <f t="shared" si="20"/>
        <v>0.22400828224392999</v>
      </c>
      <c r="EN29" s="40">
        <f t="shared" si="21"/>
        <v>-3.954198690144516E-6</v>
      </c>
      <c r="EO29" s="40">
        <f t="shared" si="22"/>
        <v>-5.5360549170873359E-6</v>
      </c>
      <c r="EP29" s="40">
        <f t="shared" si="23"/>
        <v>-6.6405686202239332E-6</v>
      </c>
      <c r="EQ29" s="40">
        <f t="shared" si="24"/>
        <v>-4.2477924130824736E-6</v>
      </c>
      <c r="ER29" s="40">
        <f t="shared" si="25"/>
        <v>-4.4075321208554984E-6</v>
      </c>
      <c r="ES29" s="40">
        <f t="shared" si="26"/>
        <v>-5.5262503746470134E-6</v>
      </c>
      <c r="ET29" s="40">
        <f t="shared" si="27"/>
        <v>-9.6831417438962278E-6</v>
      </c>
      <c r="EU29" s="40">
        <f t="shared" si="28"/>
        <v>-8.3485848732505223E-6</v>
      </c>
      <c r="EV29" s="40">
        <f t="shared" si="29"/>
        <v>0</v>
      </c>
    </row>
    <row r="30" spans="1:152" x14ac:dyDescent="0.3">
      <c r="A30" s="17" t="s">
        <v>197</v>
      </c>
      <c r="B30" s="15">
        <v>9.6922119999999996</v>
      </c>
      <c r="C30" s="15">
        <v>5.9996000000000001E-2</v>
      </c>
      <c r="D30" s="15">
        <v>0.172844</v>
      </c>
      <c r="E30" s="15">
        <v>1.5555380000000001</v>
      </c>
      <c r="F30" s="15">
        <v>1.5067870000000001</v>
      </c>
      <c r="G30" s="15">
        <v>8.7385000000000004E-2</v>
      </c>
      <c r="H30" s="15">
        <v>1.737941</v>
      </c>
      <c r="I30" s="17">
        <v>8.8793999999999998E-2</v>
      </c>
      <c r="J30" s="17">
        <v>2.7112000000000001E-2</v>
      </c>
      <c r="K30" s="17">
        <v>5.1244999999999999E-2</v>
      </c>
      <c r="L30" s="17">
        <v>6.522E-3</v>
      </c>
      <c r="M30" s="17">
        <v>0.18401600000000001</v>
      </c>
      <c r="N30" s="17">
        <v>2.2362E-2</v>
      </c>
      <c r="O30" s="17">
        <v>8.1049999999999994E-3</v>
      </c>
      <c r="P30" s="17">
        <v>8.9599999999999999E-4</v>
      </c>
      <c r="Q30" s="17">
        <v>3.68E-4</v>
      </c>
      <c r="R30" s="17">
        <v>4.4799999999999999E-4</v>
      </c>
      <c r="S30" s="17">
        <v>4.08E-4</v>
      </c>
      <c r="T30" s="17">
        <v>1.73E-3</v>
      </c>
      <c r="U30" s="17">
        <v>0.12159</v>
      </c>
      <c r="V30" s="17">
        <v>2.581E-2</v>
      </c>
      <c r="W30" s="17">
        <v>2.7951E-2</v>
      </c>
      <c r="X30" s="17">
        <v>3.728E-3</v>
      </c>
      <c r="Y30" s="17">
        <v>2.3E-5</v>
      </c>
      <c r="Z30" s="17">
        <v>2.5149999999999999E-3</v>
      </c>
      <c r="AA30" s="17">
        <v>5.9690000000000003E-3</v>
      </c>
      <c r="AB30" s="17">
        <v>5.4990000000000004E-3</v>
      </c>
      <c r="AC30" s="17">
        <v>6.7999999999999999E-5</v>
      </c>
      <c r="AD30" s="17">
        <v>5.5999999999999999E-5</v>
      </c>
      <c r="AE30" s="17"/>
      <c r="AF30" s="15"/>
      <c r="AG30" s="17" t="s">
        <v>197</v>
      </c>
      <c r="AH30" s="17">
        <v>0.14903053111151501</v>
      </c>
      <c r="AI30" s="17">
        <v>2.2356405677342501E-2</v>
      </c>
      <c r="AJ30" s="17">
        <v>2.7951195390135401E-2</v>
      </c>
      <c r="AK30" s="17">
        <v>2.7112127462303699E-2</v>
      </c>
      <c r="AL30" s="17">
        <v>3.7280164764629002E-3</v>
      </c>
      <c r="AM30" s="17">
        <v>8.8793790622397797E-2</v>
      </c>
      <c r="AN30" s="17">
        <v>8.8793790622397797E-2</v>
      </c>
      <c r="AO30" s="17">
        <v>8.0006263678301503E-3</v>
      </c>
      <c r="AP30" s="17">
        <v>4.7393847125338201E-2</v>
      </c>
      <c r="AQ30" s="17">
        <v>5.1244986422019703E-2</v>
      </c>
      <c r="AR30" s="5">
        <v>6.7997393784068294E-5</v>
      </c>
      <c r="AS30" s="17">
        <v>6.5219767290155802E-3</v>
      </c>
      <c r="AT30" s="5">
        <v>2.3002780436184402E-5</v>
      </c>
      <c r="AU30" s="17">
        <v>0.159742111730242</v>
      </c>
      <c r="AV30" s="17">
        <v>9.6922065510342392</v>
      </c>
      <c r="AW30" s="17">
        <v>3.6371427200846497E-2</v>
      </c>
      <c r="AX30" s="17">
        <v>0</v>
      </c>
      <c r="AY30" s="17">
        <v>2.3929144864167699E-2</v>
      </c>
      <c r="AZ30" s="17">
        <v>0</v>
      </c>
      <c r="BA30" s="17">
        <v>4.2007600426902996E-3</v>
      </c>
      <c r="BB30" s="17">
        <v>1.5877015468179E-2</v>
      </c>
      <c r="BC30" s="17">
        <v>0.18401496415240501</v>
      </c>
      <c r="BD30" s="17">
        <v>0.18401496415240501</v>
      </c>
      <c r="BE30" s="17">
        <v>1.68083146886247E-2</v>
      </c>
      <c r="BF30" s="17">
        <v>0</v>
      </c>
      <c r="BG30" s="17">
        <v>2.5150123190694198E-3</v>
      </c>
      <c r="BH30" s="17">
        <v>1641.3247485352999</v>
      </c>
      <c r="BI30" s="17">
        <v>0</v>
      </c>
      <c r="BJ30" s="17">
        <v>0.162651069409216</v>
      </c>
      <c r="BK30" s="17">
        <v>1.1379647336948901E-2</v>
      </c>
      <c r="BL30" s="17">
        <v>1.9456119202885799E-2</v>
      </c>
      <c r="BM30" s="17">
        <v>0.16882158561986799</v>
      </c>
      <c r="BN30" s="17">
        <v>8.5546169784553299E-3</v>
      </c>
      <c r="BO30" s="5">
        <v>1.45599850085704E-5</v>
      </c>
      <c r="BP30" s="5">
        <v>4.1440279546068297E-5</v>
      </c>
      <c r="BQ30" s="17">
        <v>0.12159170166482</v>
      </c>
      <c r="BR30" s="17">
        <v>5.9690040093255499E-3</v>
      </c>
      <c r="BS30" s="17">
        <v>0</v>
      </c>
      <c r="BT30" s="17">
        <v>2.81451248106615E-2</v>
      </c>
      <c r="BU30" s="17">
        <v>5.99950244988618E-2</v>
      </c>
      <c r="BV30" s="17">
        <v>0</v>
      </c>
      <c r="BW30" s="17">
        <v>1.79066387781984</v>
      </c>
      <c r="BX30" s="17">
        <v>0.15555724091557899</v>
      </c>
      <c r="BY30" s="17">
        <v>1.7284598687147601E-2</v>
      </c>
      <c r="BZ30" s="17">
        <v>0.172841839602727</v>
      </c>
      <c r="CA30" s="17">
        <v>1.03668693516757E-4</v>
      </c>
      <c r="CB30" s="17">
        <v>7.1769126782299006E-2</v>
      </c>
      <c r="CC30" s="17">
        <v>7.2382241656360003E-3</v>
      </c>
      <c r="CD30" s="17">
        <v>8.9601793945005696E-4</v>
      </c>
      <c r="CE30" s="17">
        <v>3.6801475465312997E-4</v>
      </c>
      <c r="CF30" s="17">
        <v>4.4801153458225097E-4</v>
      </c>
      <c r="CG30" s="17">
        <v>4.0799133319003201E-4</v>
      </c>
      <c r="CH30" s="17">
        <v>1.72999823409778E-3</v>
      </c>
      <c r="CI30" s="5">
        <v>4.1623450564107601E-5</v>
      </c>
      <c r="CJ30" s="17">
        <v>0.17256664233204899</v>
      </c>
      <c r="CK30" s="5">
        <v>1.7740533628752598E-5</v>
      </c>
      <c r="CL30" s="17">
        <v>4.9819502086123502E-3</v>
      </c>
      <c r="CM30" s="17">
        <v>5.3423308365989297E-2</v>
      </c>
      <c r="CN30" s="5">
        <v>1.8064257014831501E-5</v>
      </c>
      <c r="CO30" s="17">
        <v>0</v>
      </c>
      <c r="CP30" s="17">
        <v>1.2062509851904499E-3</v>
      </c>
      <c r="CQ30" s="17">
        <v>1.5555373264893</v>
      </c>
      <c r="CR30" s="17">
        <v>1.50678650940127</v>
      </c>
      <c r="CS30" s="17">
        <v>4.8750817088024999E-2</v>
      </c>
      <c r="CT30" s="5">
        <v>1.6169417483754599E-5</v>
      </c>
      <c r="CU30" s="5">
        <v>3.0027519193990102E-6</v>
      </c>
      <c r="CV30" s="17">
        <v>8.5976611165308001E-3</v>
      </c>
      <c r="CW30" s="17">
        <v>7.3456494540804801E-4</v>
      </c>
      <c r="CX30" s="17">
        <v>0.587432993270391</v>
      </c>
      <c r="CY30" s="17">
        <v>3.8393736668926402E-3</v>
      </c>
      <c r="CZ30" s="17">
        <v>1.7286531413107499E-3</v>
      </c>
      <c r="DA30" s="17">
        <v>0.83918999983465303</v>
      </c>
      <c r="DB30" s="17">
        <v>0</v>
      </c>
      <c r="DC30" s="5">
        <v>3.02747102299971E-5</v>
      </c>
      <c r="DD30" s="17">
        <v>5.5220602192496502E-3</v>
      </c>
      <c r="DE30" s="5">
        <v>2.8185262101996802E-6</v>
      </c>
      <c r="DF30" s="17">
        <v>8.7385063906479904E-2</v>
      </c>
      <c r="DG30" s="17">
        <v>4.8502163688685304E-3</v>
      </c>
      <c r="DH30" s="17">
        <v>5.4990456059127897E-3</v>
      </c>
      <c r="DI30" s="17">
        <v>0</v>
      </c>
      <c r="DJ30" s="17">
        <v>2.7911541908232601E-3</v>
      </c>
      <c r="DK30" s="17">
        <v>2.6301044158269799E-2</v>
      </c>
      <c r="DL30" s="17">
        <v>2.2361925744724599E-2</v>
      </c>
      <c r="DM30" s="17">
        <v>2.4547238790323899E-2</v>
      </c>
      <c r="DN30" s="17">
        <v>1.73794055236803</v>
      </c>
      <c r="DO30" s="17">
        <v>8.1050313113642698E-3</v>
      </c>
      <c r="DP30" s="17">
        <v>1.1464592388377199E-2</v>
      </c>
      <c r="DR30" s="26">
        <f t="shared" si="30"/>
        <v>1.0303366679487236</v>
      </c>
      <c r="DS30" s="40">
        <f t="shared" si="0"/>
        <v>-5.6220043065293711E-7</v>
      </c>
      <c r="DT30" s="40">
        <f t="shared" si="1"/>
        <v>-1.6259436265762097E-5</v>
      </c>
      <c r="DU30" s="40">
        <f t="shared" si="2"/>
        <v>-1.2499116388149608E-5</v>
      </c>
      <c r="DV30" s="40">
        <f t="shared" si="3"/>
        <v>-4.3297605079394444E-7</v>
      </c>
      <c r="DW30" s="40">
        <f t="shared" si="4"/>
        <v>-3.2559262197322362E-7</v>
      </c>
      <c r="DX30" s="40">
        <f t="shared" si="5"/>
        <v>7.313209349387481E-7</v>
      </c>
      <c r="DY30" s="40">
        <f t="shared" si="6"/>
        <v>-2.5756453753916742E-7</v>
      </c>
      <c r="DZ30" s="40">
        <f t="shared" si="7"/>
        <v>-2.3580152059882678E-6</v>
      </c>
      <c r="EA30" s="40">
        <f t="shared" si="8"/>
        <v>4.7013242733058149E-6</v>
      </c>
      <c r="EB30" s="40">
        <f t="shared" si="9"/>
        <v>-2.6496205084720101E-7</v>
      </c>
      <c r="EC30" s="40">
        <f t="shared" si="10"/>
        <v>-3.5680748880460228E-6</v>
      </c>
      <c r="ED30" s="40">
        <f t="shared" si="11"/>
        <v>-5.6291170061544879E-6</v>
      </c>
      <c r="EE30" s="40">
        <f t="shared" si="12"/>
        <v>-3.3206008139131247E-6</v>
      </c>
      <c r="EF30" s="40">
        <f t="shared" si="13"/>
        <v>3.8632158260909444E-6</v>
      </c>
      <c r="EG30" s="40">
        <f t="shared" si="14"/>
        <v>2.0021707652867105E-5</v>
      </c>
      <c r="EH30" s="40">
        <f t="shared" si="15"/>
        <v>4.0094166114061552E-5</v>
      </c>
      <c r="EI30" s="40">
        <f t="shared" si="16"/>
        <v>2.5746835381654121E-5</v>
      </c>
      <c r="EJ30" s="40">
        <f t="shared" si="17"/>
        <v>-2.1242181294094945E-5</v>
      </c>
      <c r="EK30" s="40">
        <f t="shared" si="18"/>
        <v>-1.0207527283382534E-6</v>
      </c>
      <c r="EL30" s="40">
        <f t="shared" si="19"/>
        <v>1.399510502506333E-5</v>
      </c>
      <c r="EM30" s="40">
        <f t="shared" si="20"/>
        <v>9.0473646286768725E-2</v>
      </c>
      <c r="EN30" s="40">
        <f t="shared" si="21"/>
        <v>6.9904524131918177E-6</v>
      </c>
      <c r="EO30" s="40">
        <f t="shared" si="22"/>
        <v>4.4196520655048785E-6</v>
      </c>
      <c r="EP30" s="40">
        <f t="shared" si="23"/>
        <v>1.2088852975659056E-4</v>
      </c>
      <c r="EQ30" s="40">
        <f t="shared" si="24"/>
        <v>4.8982383379505789E-6</v>
      </c>
      <c r="ER30" s="40">
        <f t="shared" si="25"/>
        <v>6.7169133012401119E-7</v>
      </c>
      <c r="ES30" s="40">
        <f t="shared" si="26"/>
        <v>8.2934920511534302E-6</v>
      </c>
      <c r="ET30" s="40">
        <f t="shared" si="27"/>
        <v>-3.8326704878025366E-5</v>
      </c>
      <c r="EU30" s="40">
        <f t="shared" si="28"/>
        <v>4.724189976798689E-6</v>
      </c>
      <c r="EV30" s="40">
        <f t="shared" si="29"/>
        <v>0</v>
      </c>
    </row>
    <row r="31" spans="1:152" x14ac:dyDescent="0.3">
      <c r="A31" s="17" t="s">
        <v>198</v>
      </c>
      <c r="B31" s="15">
        <v>2618.2645790000001</v>
      </c>
      <c r="C31" s="15">
        <v>20.911591999999999</v>
      </c>
      <c r="D31" s="15">
        <v>34.837995999999997</v>
      </c>
      <c r="E31" s="15">
        <v>404.93405300000001</v>
      </c>
      <c r="F31" s="15">
        <v>363.26951000000003</v>
      </c>
      <c r="G31" s="15">
        <v>20.910540000000001</v>
      </c>
      <c r="H31" s="15">
        <v>489.78130299999998</v>
      </c>
      <c r="I31" s="17">
        <v>20.029769000000002</v>
      </c>
      <c r="J31" s="17">
        <v>6.1161209999999997</v>
      </c>
      <c r="K31" s="17">
        <v>11.559678</v>
      </c>
      <c r="L31" s="17">
        <v>1.4712320000000001</v>
      </c>
      <c r="M31" s="17">
        <v>41.509751000000001</v>
      </c>
      <c r="N31" s="17">
        <v>5.0442210000000003</v>
      </c>
      <c r="O31" s="17">
        <v>1.8285309999999999</v>
      </c>
      <c r="P31" s="17">
        <v>0.20247200000000001</v>
      </c>
      <c r="Q31" s="17">
        <v>8.2920999999999995E-2</v>
      </c>
      <c r="R31" s="17">
        <v>0.10087</v>
      </c>
      <c r="S31" s="17">
        <v>9.2366000000000004E-2</v>
      </c>
      <c r="T31" s="17">
        <v>0.39150600000000002</v>
      </c>
      <c r="U31" s="17">
        <v>27.427962000000001</v>
      </c>
      <c r="V31" s="17">
        <v>5.8218740000000002</v>
      </c>
      <c r="W31" s="17">
        <v>6.3052780000000004</v>
      </c>
      <c r="X31" s="17">
        <v>0.84070500000000004</v>
      </c>
      <c r="Y31" s="17">
        <v>5.6059999999999999E-3</v>
      </c>
      <c r="Z31" s="17">
        <v>0.56747499999999995</v>
      </c>
      <c r="AA31" s="17">
        <v>1.346924</v>
      </c>
      <c r="AB31" s="17">
        <v>1.2400389999999999</v>
      </c>
      <c r="AC31" s="17">
        <v>1.5533E-2</v>
      </c>
      <c r="AD31" s="17">
        <v>1.456E-3</v>
      </c>
      <c r="AE31" s="17"/>
      <c r="AF31" s="15"/>
      <c r="AG31" s="17" t="s">
        <v>198</v>
      </c>
      <c r="AH31" s="17">
        <v>45.119473128810498</v>
      </c>
      <c r="AI31" s="17">
        <v>6.7684290341936801</v>
      </c>
      <c r="AJ31" s="17">
        <v>6.3052716287747197</v>
      </c>
      <c r="AK31" s="17">
        <v>6.1161169113875298</v>
      </c>
      <c r="AL31" s="17">
        <v>0.84070722041700396</v>
      </c>
      <c r="AM31" s="17">
        <v>20.029764503645801</v>
      </c>
      <c r="AN31" s="17">
        <v>20.029764503645801</v>
      </c>
      <c r="AO31" s="17">
        <v>2.42219442748722</v>
      </c>
      <c r="AP31" s="17">
        <v>14.3485812775762</v>
      </c>
      <c r="AQ31" s="17">
        <v>11.5596670249955</v>
      </c>
      <c r="AR31" s="17">
        <v>1.55328904183821E-2</v>
      </c>
      <c r="AS31" s="17">
        <v>1.4712264443031999</v>
      </c>
      <c r="AT31" s="17">
        <v>5.6059512962626096E-3</v>
      </c>
      <c r="AU31" s="17">
        <v>48.362596887514599</v>
      </c>
      <c r="AV31" s="17">
        <v>2618.2637574474802</v>
      </c>
      <c r="AW31" s="17">
        <v>11.0116487887696</v>
      </c>
      <c r="AX31" s="17">
        <v>0</v>
      </c>
      <c r="AY31" s="17">
        <v>7.2445568533871203</v>
      </c>
      <c r="AZ31" s="17">
        <v>0</v>
      </c>
      <c r="BA31" s="17">
        <v>1.2717831863895399</v>
      </c>
      <c r="BB31" s="17">
        <v>4.8067830977970303</v>
      </c>
      <c r="BC31" s="17">
        <v>41.509744453160003</v>
      </c>
      <c r="BD31" s="17">
        <v>41.509744453160003</v>
      </c>
      <c r="BE31" s="17">
        <v>5.088699810354</v>
      </c>
      <c r="BF31" s="17">
        <v>0</v>
      </c>
      <c r="BG31" s="17">
        <v>0.56747172930273304</v>
      </c>
      <c r="BH31" s="17">
        <v>370242.03426643898</v>
      </c>
      <c r="BI31" s="17">
        <v>0</v>
      </c>
      <c r="BJ31" s="17">
        <v>49.2422550006889</v>
      </c>
      <c r="BK31" s="17">
        <v>3.44522290772003</v>
      </c>
      <c r="BL31" s="17">
        <v>5.8903636252142597</v>
      </c>
      <c r="BM31" s="17">
        <v>51.111548913109203</v>
      </c>
      <c r="BN31" s="17">
        <v>2.5899586040774398</v>
      </c>
      <c r="BO31" s="17">
        <v>3.7855167358366798E-4</v>
      </c>
      <c r="BP31" s="17">
        <v>1.0774373473988201E-3</v>
      </c>
      <c r="BQ31" s="17">
        <v>27.428037475002299</v>
      </c>
      <c r="BR31" s="17">
        <v>1.34692633578597</v>
      </c>
      <c r="BS31" s="17">
        <v>0</v>
      </c>
      <c r="BT31" s="17">
        <v>6.5287857291787201</v>
      </c>
      <c r="BU31" s="17">
        <v>20.9115855310658</v>
      </c>
      <c r="BV31" s="17">
        <v>0</v>
      </c>
      <c r="BW31" s="17">
        <v>505.74340713305401</v>
      </c>
      <c r="BX31" s="17">
        <v>31.354191945413501</v>
      </c>
      <c r="BY31" s="17">
        <v>3.4838027502659301</v>
      </c>
      <c r="BZ31" s="17">
        <v>34.837994695679399</v>
      </c>
      <c r="CA31" s="17">
        <v>3.1385915770763398E-2</v>
      </c>
      <c r="CB31" s="17">
        <v>21.728434231716701</v>
      </c>
      <c r="CC31" s="17">
        <v>2.1913918212958201</v>
      </c>
      <c r="CD31" s="17">
        <v>0.202472442004662</v>
      </c>
      <c r="CE31" s="17">
        <v>8.2919601624806397E-2</v>
      </c>
      <c r="CF31" s="17">
        <v>0.10086924364931001</v>
      </c>
      <c r="CG31" s="17">
        <v>9.2366910828552001E-2</v>
      </c>
      <c r="CH31" s="17">
        <v>0.39150742086784901</v>
      </c>
      <c r="CI31" s="17">
        <v>8.9180903564322501E-3</v>
      </c>
      <c r="CJ31" s="17">
        <v>52.2445754427156</v>
      </c>
      <c r="CK31" s="17">
        <v>4.5605159917767504E-3</v>
      </c>
      <c r="CL31" s="17">
        <v>1.0042947359138401</v>
      </c>
      <c r="CM31" s="17">
        <v>10.9851824049118</v>
      </c>
      <c r="CN31" s="17">
        <v>7.3979597325793496E-3</v>
      </c>
      <c r="CO31" s="17">
        <v>0</v>
      </c>
      <c r="CP31" s="17">
        <v>0.241951083847285</v>
      </c>
      <c r="CQ31" s="17">
        <v>404.93392131670998</v>
      </c>
      <c r="CR31" s="17">
        <v>363.26940393602098</v>
      </c>
      <c r="CS31" s="17">
        <v>41.664517380688601</v>
      </c>
      <c r="CT31" s="17">
        <v>3.8690639726185901E-3</v>
      </c>
      <c r="CU31" s="17">
        <v>9.1214779785820895E-4</v>
      </c>
      <c r="CV31" s="17">
        <v>3.85457740152229</v>
      </c>
      <c r="CW31" s="17">
        <v>0.137736903718646</v>
      </c>
      <c r="CX31" s="17">
        <v>141.90034094479</v>
      </c>
      <c r="CY31" s="17">
        <v>0.824032253619713</v>
      </c>
      <c r="CZ31" s="17">
        <v>0.37833210425657299</v>
      </c>
      <c r="DA31" s="17">
        <v>202.71477471519</v>
      </c>
      <c r="DB31" s="17">
        <v>0</v>
      </c>
      <c r="DC31" s="17">
        <v>6.5717183374945504E-3</v>
      </c>
      <c r="DD31" s="17">
        <v>1.1949659661480201</v>
      </c>
      <c r="DE31" s="17">
        <v>9.8592591367802594E-4</v>
      </c>
      <c r="DF31" s="17">
        <v>20.910526342476999</v>
      </c>
      <c r="DG31" s="17">
        <v>1.4684038808075499</v>
      </c>
      <c r="DH31" s="17">
        <v>1.2400387035995899</v>
      </c>
      <c r="DI31" s="17">
        <v>0</v>
      </c>
      <c r="DJ31" s="17">
        <v>0.84504133791718306</v>
      </c>
      <c r="DK31" s="17">
        <v>7.9626808601795602</v>
      </c>
      <c r="DL31" s="17">
        <v>5.0442224551173096</v>
      </c>
      <c r="DM31" s="17">
        <v>7.43182356057474</v>
      </c>
      <c r="DN31" s="17">
        <v>489.78115257637597</v>
      </c>
      <c r="DO31" s="17">
        <v>1.8285222927142699</v>
      </c>
      <c r="DP31" s="17">
        <v>3.4709279203525099</v>
      </c>
      <c r="DR31" s="26">
        <f t="shared" si="30"/>
        <v>1.0325905855558395</v>
      </c>
      <c r="DS31" s="40">
        <f t="shared" si="0"/>
        <v>-3.1377750229173481E-7</v>
      </c>
      <c r="DT31" s="40">
        <f t="shared" si="1"/>
        <v>-3.0934680625834945E-7</v>
      </c>
      <c r="DU31" s="40">
        <f t="shared" si="2"/>
        <v>-3.7439598942327463E-8</v>
      </c>
      <c r="DV31" s="40">
        <f t="shared" si="3"/>
        <v>-3.2519687846938344E-7</v>
      </c>
      <c r="DW31" s="40">
        <f t="shared" si="4"/>
        <v>-2.9197049608338074E-7</v>
      </c>
      <c r="DX31" s="40">
        <f t="shared" si="5"/>
        <v>-6.5314061723458027E-7</v>
      </c>
      <c r="DY31" s="40">
        <f t="shared" si="6"/>
        <v>-3.0712406350602318E-7</v>
      </c>
      <c r="DZ31" s="40">
        <f t="shared" si="7"/>
        <v>-2.2448357746746027E-7</v>
      </c>
      <c r="EA31" s="40">
        <f t="shared" si="8"/>
        <v>-6.6849764252887017E-7</v>
      </c>
      <c r="EB31" s="40">
        <f t="shared" si="9"/>
        <v>-9.4942129874803611E-7</v>
      </c>
      <c r="EC31" s="40">
        <f t="shared" si="10"/>
        <v>-3.7762207457175654E-6</v>
      </c>
      <c r="ED31" s="40">
        <f t="shared" si="11"/>
        <v>-1.5771812261949674E-7</v>
      </c>
      <c r="EE31" s="40">
        <f t="shared" si="12"/>
        <v>2.8847215641671334E-7</v>
      </c>
      <c r="EF31" s="40">
        <f t="shared" si="13"/>
        <v>-4.761902166270033E-6</v>
      </c>
      <c r="EG31" s="40">
        <f t="shared" si="14"/>
        <v>2.1830409240902898E-6</v>
      </c>
      <c r="EH31" s="40">
        <f t="shared" si="15"/>
        <v>-1.6863945123648886E-5</v>
      </c>
      <c r="EI31" s="40">
        <f t="shared" si="16"/>
        <v>-7.4982719341277528E-6</v>
      </c>
      <c r="EJ31" s="40">
        <f t="shared" si="17"/>
        <v>9.8610803975233785E-6</v>
      </c>
      <c r="EK31" s="40">
        <f t="shared" si="18"/>
        <v>3.6292364586726473E-6</v>
      </c>
      <c r="EL31" s="40">
        <f t="shared" si="19"/>
        <v>2.7517539326386919E-6</v>
      </c>
      <c r="EM31" s="40">
        <f t="shared" si="20"/>
        <v>0.12142339892253248</v>
      </c>
      <c r="EN31" s="40">
        <f t="shared" si="21"/>
        <v>-1.0104590599634161E-6</v>
      </c>
      <c r="EO31" s="40">
        <f t="shared" si="22"/>
        <v>2.6411369076294414E-6</v>
      </c>
      <c r="EP31" s="40">
        <f t="shared" si="23"/>
        <v>-8.6877876186761981E-6</v>
      </c>
      <c r="EQ31" s="40">
        <f t="shared" si="24"/>
        <v>-5.7635971045606213E-6</v>
      </c>
      <c r="ER31" s="40">
        <f t="shared" si="25"/>
        <v>1.7341631524686957E-6</v>
      </c>
      <c r="ES31" s="40">
        <f t="shared" si="26"/>
        <v>-2.390250709805741E-7</v>
      </c>
      <c r="ET31" s="40">
        <f t="shared" si="27"/>
        <v>-7.0547619841336804E-6</v>
      </c>
      <c r="EU31" s="40">
        <f t="shared" si="28"/>
        <v>-7.5405340054706992E-6</v>
      </c>
      <c r="EV31" s="40">
        <f t="shared" si="29"/>
        <v>0</v>
      </c>
    </row>
    <row r="32" spans="1:152" x14ac:dyDescent="0.3">
      <c r="A32" s="17" t="s">
        <v>199</v>
      </c>
      <c r="B32" s="15">
        <v>153625.54941000001</v>
      </c>
      <c r="C32" s="15">
        <v>1632.925405</v>
      </c>
      <c r="D32" s="15">
        <v>1819.363985</v>
      </c>
      <c r="E32" s="15">
        <v>37627.566482000002</v>
      </c>
      <c r="F32" s="15">
        <v>21358.624082999999</v>
      </c>
      <c r="G32" s="15">
        <v>1681.506727</v>
      </c>
      <c r="H32" s="15">
        <v>47443.799009000002</v>
      </c>
      <c r="I32" s="17">
        <v>1126.4770120000001</v>
      </c>
      <c r="J32" s="17">
        <v>344.12663300000003</v>
      </c>
      <c r="K32" s="17">
        <v>302.45504</v>
      </c>
      <c r="L32" s="17">
        <v>182.817283</v>
      </c>
      <c r="M32" s="17">
        <v>1688.3713190000001</v>
      </c>
      <c r="N32" s="17">
        <v>231.21009599999999</v>
      </c>
      <c r="O32" s="17">
        <v>196.25971200000001</v>
      </c>
      <c r="P32" s="17">
        <v>12.949719999999999</v>
      </c>
      <c r="Q32" s="17">
        <v>5.3034109999999997</v>
      </c>
      <c r="R32" s="17">
        <v>6.4513299999999996</v>
      </c>
      <c r="S32" s="17">
        <v>5.9075759999999997</v>
      </c>
      <c r="T32" s="17">
        <v>25.040092000000001</v>
      </c>
      <c r="U32" s="17">
        <v>1548.5698400000001</v>
      </c>
      <c r="V32" s="17">
        <v>326.65145899999999</v>
      </c>
      <c r="W32" s="17">
        <v>216.42339999999999</v>
      </c>
      <c r="X32" s="17">
        <v>47.048560000000002</v>
      </c>
      <c r="Y32" s="17">
        <v>0.35846299999999998</v>
      </c>
      <c r="Z32" s="17">
        <v>32.261885999999997</v>
      </c>
      <c r="AA32" s="17">
        <v>86.146595000000005</v>
      </c>
      <c r="AB32" s="17">
        <v>69.900726000000006</v>
      </c>
      <c r="AC32" s="17">
        <v>0.99354500000000001</v>
      </c>
      <c r="AD32" s="17">
        <v>0.100022</v>
      </c>
      <c r="AE32" s="17"/>
      <c r="AF32" s="15"/>
      <c r="AG32" s="17" t="s">
        <v>199</v>
      </c>
      <c r="AH32" s="17">
        <v>4995.3411988237904</v>
      </c>
      <c r="AI32" s="17">
        <v>749.35726039449003</v>
      </c>
      <c r="AJ32" s="17">
        <v>216.42250600292601</v>
      </c>
      <c r="AK32" s="17">
        <v>344.12529333429399</v>
      </c>
      <c r="AL32" s="17">
        <v>47.048394818453303</v>
      </c>
      <c r="AM32" s="17">
        <v>1126.4724706576301</v>
      </c>
      <c r="AN32" s="17">
        <v>1126.4724706576301</v>
      </c>
      <c r="AO32" s="17">
        <v>268.169823550405</v>
      </c>
      <c r="AP32" s="17">
        <v>1588.58305804467</v>
      </c>
      <c r="AQ32" s="17">
        <v>302.45387473410602</v>
      </c>
      <c r="AR32" s="17">
        <v>0.99353788550848599</v>
      </c>
      <c r="AS32" s="17">
        <v>182.81656314423799</v>
      </c>
      <c r="AT32" s="17">
        <v>0.35846094314245702</v>
      </c>
      <c r="AU32" s="17">
        <v>5354.3985010145498</v>
      </c>
      <c r="AV32" s="17">
        <v>153625.04416730799</v>
      </c>
      <c r="AW32" s="17">
        <v>1219.1395523133899</v>
      </c>
      <c r="AX32" s="17">
        <v>0</v>
      </c>
      <c r="AY32" s="17">
        <v>802.07117881189595</v>
      </c>
      <c r="AZ32" s="17">
        <v>0</v>
      </c>
      <c r="BA32" s="17">
        <v>140.80359063134301</v>
      </c>
      <c r="BB32" s="17">
        <v>532.17575256132397</v>
      </c>
      <c r="BC32" s="17">
        <v>1688.36473691693</v>
      </c>
      <c r="BD32" s="17">
        <v>1688.36473691693</v>
      </c>
      <c r="BE32" s="17">
        <v>563.38938943839503</v>
      </c>
      <c r="BF32" s="17">
        <v>0</v>
      </c>
      <c r="BG32" s="17">
        <v>32.261743326185098</v>
      </c>
      <c r="BH32" s="17">
        <v>23679877.276941601</v>
      </c>
      <c r="BI32" s="17">
        <v>0</v>
      </c>
      <c r="BJ32" s="17">
        <v>5451.7887571946603</v>
      </c>
      <c r="BK32" s="17">
        <v>381.43270070002001</v>
      </c>
      <c r="BL32" s="17">
        <v>652.14367300738797</v>
      </c>
      <c r="BM32" s="17">
        <v>5658.7463476664798</v>
      </c>
      <c r="BN32" s="17">
        <v>286.74416858630599</v>
      </c>
      <c r="BO32" s="17">
        <v>2.6005595506980301E-2</v>
      </c>
      <c r="BP32" s="17">
        <v>7.4015978879721306E-2</v>
      </c>
      <c r="BQ32" s="17">
        <v>1548.56855740777</v>
      </c>
      <c r="BR32" s="17">
        <v>86.146249743155806</v>
      </c>
      <c r="BS32" s="17">
        <v>0</v>
      </c>
      <c r="BT32" s="17">
        <v>404.91406038457501</v>
      </c>
      <c r="BU32" s="17">
        <v>1632.9187864016701</v>
      </c>
      <c r="BV32" s="17">
        <v>0</v>
      </c>
      <c r="BW32" s="17">
        <v>49210.9091226155</v>
      </c>
      <c r="BX32" s="17">
        <v>1637.4215205374801</v>
      </c>
      <c r="BY32" s="17">
        <v>181.935758431191</v>
      </c>
      <c r="BZ32" s="17">
        <v>1819.35727896867</v>
      </c>
      <c r="CA32" s="17">
        <v>3.4748411151569001</v>
      </c>
      <c r="CB32" s="17">
        <v>2405.6342844789701</v>
      </c>
      <c r="CC32" s="17">
        <v>242.61704967621799</v>
      </c>
      <c r="CD32" s="17">
        <v>12.949633507886199</v>
      </c>
      <c r="CE32" s="17">
        <v>5.30339317980786</v>
      </c>
      <c r="CF32" s="17">
        <v>6.4513217803733403</v>
      </c>
      <c r="CG32" s="17">
        <v>5.9075517679062202</v>
      </c>
      <c r="CH32" s="17">
        <v>25.040019030614399</v>
      </c>
      <c r="CI32" s="17">
        <v>8.9537934978312E-2</v>
      </c>
      <c r="CJ32" s="17">
        <v>5784.1870002130499</v>
      </c>
      <c r="CK32" s="17">
        <v>0</v>
      </c>
      <c r="CL32" s="17">
        <v>153.74744939157901</v>
      </c>
      <c r="CM32" s="17">
        <v>1849.05457742467</v>
      </c>
      <c r="CN32" s="17">
        <v>0.246136822796893</v>
      </c>
      <c r="CO32" s="17">
        <v>0</v>
      </c>
      <c r="CP32" s="17">
        <v>186.73928199815899</v>
      </c>
      <c r="CQ32" s="17">
        <v>37627.476247756596</v>
      </c>
      <c r="CR32" s="17">
        <v>21358.556062473599</v>
      </c>
      <c r="CS32" s="17">
        <v>16268.920185282899</v>
      </c>
      <c r="CT32" s="17">
        <v>7.24081263975925</v>
      </c>
      <c r="CU32" s="17">
        <v>8.1276671145356194E-2</v>
      </c>
      <c r="CV32" s="17">
        <v>109.07222683366599</v>
      </c>
      <c r="CW32" s="17">
        <v>84.897390143686195</v>
      </c>
      <c r="CX32" s="17">
        <v>7724.0599910823003</v>
      </c>
      <c r="CY32" s="17">
        <v>34.538421355070902</v>
      </c>
      <c r="CZ32" s="17">
        <v>43.5401789657015</v>
      </c>
      <c r="DA32" s="17">
        <v>11034.3721356062</v>
      </c>
      <c r="DB32" s="17">
        <v>0</v>
      </c>
      <c r="DC32" s="17">
        <v>1.4354332580014</v>
      </c>
      <c r="DD32" s="17">
        <v>129.32953754206599</v>
      </c>
      <c r="DE32" s="17">
        <v>0.111674803771005</v>
      </c>
      <c r="DF32" s="17">
        <v>1681.50031520538</v>
      </c>
      <c r="DG32" s="17">
        <v>162.57194585920701</v>
      </c>
      <c r="DH32" s="17">
        <v>69.900462406980395</v>
      </c>
      <c r="DI32" s="17">
        <v>0</v>
      </c>
      <c r="DJ32" s="17">
        <v>93.557208396317804</v>
      </c>
      <c r="DK32" s="17">
        <v>881.57637678890399</v>
      </c>
      <c r="DL32" s="17">
        <v>231.20920968395299</v>
      </c>
      <c r="DM32" s="17">
        <v>822.80366299045897</v>
      </c>
      <c r="DN32" s="17">
        <v>47443.675258850097</v>
      </c>
      <c r="DO32" s="17">
        <v>196.25889552090999</v>
      </c>
      <c r="DP32" s="17">
        <v>384.278567378763</v>
      </c>
      <c r="DR32" s="26">
        <f t="shared" si="30"/>
        <v>1.0372490928268832</v>
      </c>
      <c r="DS32" s="40">
        <f t="shared" si="0"/>
        <v>-3.2887933937810968E-6</v>
      </c>
      <c r="DT32" s="40">
        <f t="shared" si="1"/>
        <v>-4.0532153578999591E-6</v>
      </c>
      <c r="DU32" s="40">
        <f t="shared" si="2"/>
        <v>-3.6859206762525545E-6</v>
      </c>
      <c r="DV32" s="40">
        <f t="shared" si="3"/>
        <v>-2.3980887376477296E-6</v>
      </c>
      <c r="DW32" s="40">
        <f t="shared" si="4"/>
        <v>-3.1846867164967529E-6</v>
      </c>
      <c r="DX32" s="40">
        <f t="shared" si="5"/>
        <v>-3.8131245727140028E-6</v>
      </c>
      <c r="DY32" s="40">
        <f t="shared" si="6"/>
        <v>-2.6083524610226807E-6</v>
      </c>
      <c r="DZ32" s="40">
        <f t="shared" si="7"/>
        <v>-4.0314558766829134E-6</v>
      </c>
      <c r="EA32" s="40">
        <f t="shared" si="8"/>
        <v>-3.8929439850741216E-6</v>
      </c>
      <c r="EB32" s="40">
        <f t="shared" si="9"/>
        <v>-3.8526912759457082E-6</v>
      </c>
      <c r="EC32" s="40">
        <f t="shared" si="10"/>
        <v>-3.9375695240710722E-6</v>
      </c>
      <c r="ED32" s="40">
        <f t="shared" si="11"/>
        <v>-3.8984807405646017E-6</v>
      </c>
      <c r="EE32" s="40">
        <f t="shared" si="12"/>
        <v>-3.833379520768855E-6</v>
      </c>
      <c r="EF32" s="40">
        <f t="shared" si="13"/>
        <v>-4.1601971270577624E-6</v>
      </c>
      <c r="EG32" s="40">
        <f t="shared" si="14"/>
        <v>-6.6790721189309909E-6</v>
      </c>
      <c r="EH32" s="40">
        <f t="shared" si="15"/>
        <v>-3.3601378697021161E-6</v>
      </c>
      <c r="EI32" s="40">
        <f t="shared" si="16"/>
        <v>-1.2740980013906483E-6</v>
      </c>
      <c r="EJ32" s="40">
        <f t="shared" si="17"/>
        <v>-4.1018674629920293E-6</v>
      </c>
      <c r="EK32" s="40">
        <f t="shared" si="18"/>
        <v>-2.9141021367775384E-6</v>
      </c>
      <c r="EL32" s="40">
        <f t="shared" si="19"/>
        <v>-8.2824306468120148E-7</v>
      </c>
      <c r="EM32" s="40">
        <f t="shared" si="20"/>
        <v>0.23959054591142978</v>
      </c>
      <c r="EN32" s="40">
        <f t="shared" si="21"/>
        <v>-4.1307782521353802E-6</v>
      </c>
      <c r="EO32" s="40">
        <f t="shared" si="22"/>
        <v>-3.5108735888735811E-6</v>
      </c>
      <c r="EP32" s="40">
        <f t="shared" si="23"/>
        <v>-5.7379912095630352E-6</v>
      </c>
      <c r="EQ32" s="40">
        <f t="shared" si="24"/>
        <v>-4.4223643620616838E-6</v>
      </c>
      <c r="ER32" s="40">
        <f t="shared" si="25"/>
        <v>-4.0077828287771086E-6</v>
      </c>
      <c r="ES32" s="40">
        <f t="shared" si="26"/>
        <v>-3.7709625449477139E-6</v>
      </c>
      <c r="ET32" s="40">
        <f t="shared" si="27"/>
        <v>-7.160713922395496E-6</v>
      </c>
      <c r="EU32" s="40">
        <f t="shared" si="28"/>
        <v>-4.2551968406602655E-6</v>
      </c>
      <c r="EV32" s="40">
        <f t="shared" si="29"/>
        <v>0</v>
      </c>
    </row>
    <row r="33" spans="1:152" x14ac:dyDescent="0.3">
      <c r="A33" s="17" t="s">
        <v>200</v>
      </c>
      <c r="B33" s="15">
        <v>121.053234</v>
      </c>
      <c r="C33" s="15">
        <v>1.186102</v>
      </c>
      <c r="D33" s="15">
        <v>1.4673149999999999</v>
      </c>
      <c r="E33" s="15">
        <v>22.877735000000001</v>
      </c>
      <c r="F33" s="15">
        <v>16.086544</v>
      </c>
      <c r="G33" s="15">
        <v>0.88568100000000005</v>
      </c>
      <c r="H33" s="15">
        <v>25.708684000000002</v>
      </c>
      <c r="I33" s="17">
        <v>1.1371549999999999</v>
      </c>
      <c r="J33" s="17">
        <v>0.34723100000000001</v>
      </c>
      <c r="K33" s="17">
        <v>0.656281</v>
      </c>
      <c r="L33" s="17">
        <v>8.3529000000000006E-2</v>
      </c>
      <c r="M33" s="17">
        <v>2.3566449999999999</v>
      </c>
      <c r="N33" s="17">
        <v>0.28637600000000002</v>
      </c>
      <c r="O33" s="17">
        <v>0.103806</v>
      </c>
      <c r="P33" s="17">
        <v>1.1499000000000001E-2</v>
      </c>
      <c r="Q33" s="5">
        <v>4.7080000000000004E-3</v>
      </c>
      <c r="R33" s="5">
        <v>5.7250000000000001E-3</v>
      </c>
      <c r="S33" s="5">
        <v>5.2430000000000003E-3</v>
      </c>
      <c r="T33" s="17">
        <v>2.2228000000000001E-2</v>
      </c>
      <c r="U33" s="17">
        <v>1.557175</v>
      </c>
      <c r="V33" s="17">
        <v>0.33052599999999999</v>
      </c>
      <c r="W33" s="17">
        <v>0.35797000000000001</v>
      </c>
      <c r="X33" s="17">
        <v>4.7730000000000002E-2</v>
      </c>
      <c r="Y33" s="17">
        <v>3.19E-4</v>
      </c>
      <c r="Z33" s="17">
        <v>3.2214E-2</v>
      </c>
      <c r="AA33" s="17">
        <v>7.6469999999999996E-2</v>
      </c>
      <c r="AB33" s="17">
        <v>7.0402000000000006E-2</v>
      </c>
      <c r="AC33" s="5">
        <v>8.83E-4</v>
      </c>
      <c r="AD33" s="17">
        <v>9.0000000000000006E-5</v>
      </c>
      <c r="AE33" s="17"/>
      <c r="AF33" s="15"/>
      <c r="AG33" s="17" t="s">
        <v>200</v>
      </c>
      <c r="AH33" s="17">
        <v>2.3147238132023702</v>
      </c>
      <c r="AI33" s="17">
        <v>0.347235639470449</v>
      </c>
      <c r="AJ33" s="17">
        <v>0.35796902291153399</v>
      </c>
      <c r="AK33" s="17">
        <v>0.34723532246939698</v>
      </c>
      <c r="AL33" s="17">
        <v>4.7730173415565701E-2</v>
      </c>
      <c r="AM33" s="17">
        <v>1.1371581029778901</v>
      </c>
      <c r="AN33" s="17">
        <v>1.1371581029778901</v>
      </c>
      <c r="AO33" s="17">
        <v>0.124263529324228</v>
      </c>
      <c r="AP33" s="17">
        <v>0.73610660809647399</v>
      </c>
      <c r="AQ33" s="17">
        <v>0.65628342945926099</v>
      </c>
      <c r="AR33" s="17">
        <v>8.8302047480943795E-4</v>
      </c>
      <c r="AS33" s="17">
        <v>8.3528716442181003E-2</v>
      </c>
      <c r="AT33" s="17">
        <v>3.18998030721407E-4</v>
      </c>
      <c r="AU33" s="17">
        <v>2.4811046655312801</v>
      </c>
      <c r="AV33" s="17">
        <v>121.05318055302899</v>
      </c>
      <c r="AW33" s="17">
        <v>0.56491920666677597</v>
      </c>
      <c r="AX33" s="17">
        <v>0</v>
      </c>
      <c r="AY33" s="17">
        <v>0.37166308192926401</v>
      </c>
      <c r="AZ33" s="17">
        <v>0</v>
      </c>
      <c r="BA33" s="17">
        <v>6.5244637786559506E-2</v>
      </c>
      <c r="BB33" s="17">
        <v>0.24659787962212701</v>
      </c>
      <c r="BC33" s="17">
        <v>2.3566460582350799</v>
      </c>
      <c r="BD33" s="17">
        <v>2.3566460582350799</v>
      </c>
      <c r="BE33" s="17">
        <v>0.261065111799688</v>
      </c>
      <c r="BF33" s="17">
        <v>0</v>
      </c>
      <c r="BG33" s="17">
        <v>3.2214138295937403E-2</v>
      </c>
      <c r="BH33" s="17">
        <v>21019.848114772602</v>
      </c>
      <c r="BI33" s="17">
        <v>0</v>
      </c>
      <c r="BJ33" s="17">
        <v>2.5262330921476801</v>
      </c>
      <c r="BK33" s="17">
        <v>0.17674656481974399</v>
      </c>
      <c r="BL33" s="17">
        <v>0.30219107842060799</v>
      </c>
      <c r="BM33" s="17">
        <v>2.6221364951217199</v>
      </c>
      <c r="BN33" s="17">
        <v>0.132872117991368</v>
      </c>
      <c r="BO33" s="5">
        <v>2.33998578018816E-5</v>
      </c>
      <c r="BP33" s="5">
        <v>6.6600528006966606E-5</v>
      </c>
      <c r="BQ33" s="17">
        <v>1.55718500548399</v>
      </c>
      <c r="BR33" s="17">
        <v>7.6470205995469498E-2</v>
      </c>
      <c r="BS33" s="17">
        <v>0</v>
      </c>
      <c r="BT33" s="17">
        <v>0.36679268088757999</v>
      </c>
      <c r="BU33" s="17">
        <v>1.1861009165715899</v>
      </c>
      <c r="BV33" s="17">
        <v>0</v>
      </c>
      <c r="BW33" s="17">
        <v>26.527566262669598</v>
      </c>
      <c r="BX33" s="17">
        <v>1.32058488621394</v>
      </c>
      <c r="BY33" s="17">
        <v>0.146730814552709</v>
      </c>
      <c r="BZ33" s="17">
        <v>1.46731570076665</v>
      </c>
      <c r="CA33" s="17">
        <v>1.6101666774693099E-3</v>
      </c>
      <c r="CB33" s="17">
        <v>1.1147184890623101</v>
      </c>
      <c r="CC33" s="17">
        <v>0.112423319410869</v>
      </c>
      <c r="CD33" s="17">
        <v>1.14989882989687E-2</v>
      </c>
      <c r="CE33" s="17">
        <v>4.7079975969620304E-3</v>
      </c>
      <c r="CF33" s="17">
        <v>5.7250073579258902E-3</v>
      </c>
      <c r="CG33" s="17">
        <v>5.2430060020833601E-3</v>
      </c>
      <c r="CH33" s="17">
        <v>2.22280897501612E-2</v>
      </c>
      <c r="CI33" s="17">
        <v>4.42833269950451E-4</v>
      </c>
      <c r="CJ33" s="17">
        <v>2.6802593462193398</v>
      </c>
      <c r="CK33" s="17">
        <v>1.8979215926189199E-4</v>
      </c>
      <c r="CL33" s="17">
        <v>5.2916086575505498E-2</v>
      </c>
      <c r="CM33" s="17">
        <v>0.56773039677684201</v>
      </c>
      <c r="CN33" s="17">
        <v>1.9706212073612299E-4</v>
      </c>
      <c r="CO33" s="17">
        <v>0</v>
      </c>
      <c r="CP33" s="17">
        <v>1.28103837695729E-2</v>
      </c>
      <c r="CQ33" s="17">
        <v>22.877726840501101</v>
      </c>
      <c r="CR33" s="17">
        <v>16.086537502053002</v>
      </c>
      <c r="CS33" s="17">
        <v>6.7911893384480502</v>
      </c>
      <c r="CT33" s="17">
        <v>1.72582880007936E-4</v>
      </c>
      <c r="CU33" s="5">
        <v>3.2317553751439799E-5</v>
      </c>
      <c r="CV33" s="17">
        <v>9.42530795813422E-2</v>
      </c>
      <c r="CW33" s="17">
        <v>7.78788119292095E-3</v>
      </c>
      <c r="CX33" s="17">
        <v>6.2718496227340603</v>
      </c>
      <c r="CY33" s="17">
        <v>4.0848724350601003E-2</v>
      </c>
      <c r="CZ33" s="17">
        <v>1.8401959908949099E-2</v>
      </c>
      <c r="DA33" s="17">
        <v>8.9597867028224698</v>
      </c>
      <c r="DB33" s="17">
        <v>0</v>
      </c>
      <c r="DC33" s="17">
        <v>3.2220605499429499E-4</v>
      </c>
      <c r="DD33" s="17">
        <v>5.8765356570048999E-2</v>
      </c>
      <c r="DE33" s="5">
        <v>3.05137320392202E-5</v>
      </c>
      <c r="DF33" s="17">
        <v>0.88567580813174795</v>
      </c>
      <c r="DG33" s="17">
        <v>7.5332470457514095E-2</v>
      </c>
      <c r="DH33" s="17">
        <v>7.0402660736233497E-2</v>
      </c>
      <c r="DI33" s="17">
        <v>0</v>
      </c>
      <c r="DJ33" s="17">
        <v>4.3352502010945898E-2</v>
      </c>
      <c r="DK33" s="17">
        <v>0.40849883039512302</v>
      </c>
      <c r="DL33" s="17">
        <v>0.28637671200912701</v>
      </c>
      <c r="DM33" s="17">
        <v>0.38126866356917199</v>
      </c>
      <c r="DN33" s="17">
        <v>25.708676730766001</v>
      </c>
      <c r="DO33" s="17">
        <v>0.103805364282919</v>
      </c>
      <c r="DP33" s="17">
        <v>0.17806676277165001</v>
      </c>
      <c r="DR33" s="26">
        <f t="shared" si="30"/>
        <v>1.0318526519462443</v>
      </c>
      <c r="DS33" s="40">
        <f t="shared" si="0"/>
        <v>-4.415162589456508E-7</v>
      </c>
      <c r="DT33" s="40">
        <f t="shared" si="1"/>
        <v>-9.1343612109077341E-7</v>
      </c>
      <c r="DU33" s="40">
        <f t="shared" si="2"/>
        <v>4.775843292281299E-7</v>
      </c>
      <c r="DV33" s="40">
        <f t="shared" si="3"/>
        <v>-3.5665676259208241E-7</v>
      </c>
      <c r="DW33" s="40">
        <f t="shared" si="4"/>
        <v>-4.0393679327590755E-7</v>
      </c>
      <c r="DX33" s="40">
        <f t="shared" si="5"/>
        <v>-5.862007034244645E-6</v>
      </c>
      <c r="DY33" s="40">
        <f t="shared" si="6"/>
        <v>-2.8275402974798707E-7</v>
      </c>
      <c r="DZ33" s="40">
        <f t="shared" si="7"/>
        <v>2.7287202625766209E-6</v>
      </c>
      <c r="EA33" s="40">
        <f t="shared" si="8"/>
        <v>1.2448397167783948E-5</v>
      </c>
      <c r="EB33" s="40">
        <f t="shared" si="9"/>
        <v>3.701858290867154E-6</v>
      </c>
      <c r="EC33" s="40">
        <f t="shared" si="10"/>
        <v>-3.3947230183890852E-6</v>
      </c>
      <c r="ED33" s="40">
        <f t="shared" si="11"/>
        <v>4.4904305909852352E-7</v>
      </c>
      <c r="EE33" s="40">
        <f t="shared" si="12"/>
        <v>2.4862737344985776E-6</v>
      </c>
      <c r="EF33" s="40">
        <f t="shared" si="13"/>
        <v>-6.1240880198701301E-6</v>
      </c>
      <c r="EG33" s="40">
        <f t="shared" si="14"/>
        <v>-1.0175694669216455E-6</v>
      </c>
      <c r="EH33" s="40">
        <f t="shared" si="15"/>
        <v>-5.104158814783747E-7</v>
      </c>
      <c r="EI33" s="40">
        <f t="shared" si="16"/>
        <v>1.2852272297118259E-6</v>
      </c>
      <c r="EJ33" s="40">
        <f t="shared" si="17"/>
        <v>1.1447803470985834E-6</v>
      </c>
      <c r="EK33" s="40">
        <f t="shared" si="18"/>
        <v>4.0377074500079223E-6</v>
      </c>
      <c r="EL33" s="40">
        <f t="shared" si="19"/>
        <v>6.4254075425012258E-6</v>
      </c>
      <c r="EM33" s="40">
        <f t="shared" si="20"/>
        <v>0.10972413936446757</v>
      </c>
      <c r="EN33" s="40">
        <f t="shared" si="21"/>
        <v>-2.7295261223717064E-6</v>
      </c>
      <c r="EO33" s="40">
        <f t="shared" si="22"/>
        <v>3.6332613806631731E-6</v>
      </c>
      <c r="EP33" s="40">
        <f t="shared" si="23"/>
        <v>-6.1732871254078519E-6</v>
      </c>
      <c r="EQ33" s="40">
        <f t="shared" si="24"/>
        <v>4.2930383498875214E-6</v>
      </c>
      <c r="ER33" s="40">
        <f t="shared" si="25"/>
        <v>2.693807630464478E-6</v>
      </c>
      <c r="ES33" s="40">
        <f t="shared" si="26"/>
        <v>9.385191237328325E-6</v>
      </c>
      <c r="ET33" s="40">
        <f t="shared" si="27"/>
        <v>2.3187779657937556E-5</v>
      </c>
      <c r="EU33" s="40">
        <f t="shared" si="28"/>
        <v>4.2867649800794727E-6</v>
      </c>
      <c r="EV33" s="40">
        <f t="shared" si="29"/>
        <v>0</v>
      </c>
    </row>
    <row r="34" spans="1:152" x14ac:dyDescent="0.3">
      <c r="A34" s="17" t="s">
        <v>201</v>
      </c>
      <c r="B34" s="15">
        <v>15492.312161</v>
      </c>
      <c r="C34" s="15">
        <v>94.591601999999995</v>
      </c>
      <c r="D34" s="15">
        <v>313.50586499999997</v>
      </c>
      <c r="E34" s="15">
        <v>3766.9773970000001</v>
      </c>
      <c r="F34" s="15">
        <v>2484.832226</v>
      </c>
      <c r="G34" s="15">
        <v>158.68622300000001</v>
      </c>
      <c r="H34" s="15">
        <v>4721.2607520000001</v>
      </c>
      <c r="I34" s="17">
        <v>157.00940499999999</v>
      </c>
      <c r="J34" s="17">
        <v>47.943064</v>
      </c>
      <c r="K34" s="17">
        <v>90.614028000000005</v>
      </c>
      <c r="L34" s="17">
        <v>11.532692000000001</v>
      </c>
      <c r="M34" s="17">
        <v>325.38673399999999</v>
      </c>
      <c r="N34" s="17">
        <v>39.540667999999997</v>
      </c>
      <c r="O34" s="17">
        <v>14.333493000000001</v>
      </c>
      <c r="P34" s="17">
        <v>1.587129</v>
      </c>
      <c r="Q34" s="17">
        <v>0.64998999999999996</v>
      </c>
      <c r="R34" s="17">
        <v>0.79068300000000002</v>
      </c>
      <c r="S34" s="17">
        <v>0.72403899999999999</v>
      </c>
      <c r="T34" s="17">
        <v>3.06894</v>
      </c>
      <c r="U34" s="17">
        <v>215.00237899999999</v>
      </c>
      <c r="V34" s="17">
        <v>45.636521999999999</v>
      </c>
      <c r="W34" s="17">
        <v>49.425835999999997</v>
      </c>
      <c r="X34" s="17">
        <v>6.5901170000000002</v>
      </c>
      <c r="Y34" s="17">
        <v>4.3928000000000002E-2</v>
      </c>
      <c r="Z34" s="17">
        <v>4.4483280000000001</v>
      </c>
      <c r="AA34" s="17">
        <v>10.558261999999999</v>
      </c>
      <c r="AB34" s="17">
        <v>9.7204139999999999</v>
      </c>
      <c r="AC34" s="17">
        <v>0.121771</v>
      </c>
      <c r="AD34" s="17">
        <v>1.3287999999999999E-2</v>
      </c>
      <c r="AE34" s="17"/>
      <c r="AF34" s="15"/>
      <c r="AG34" s="17" t="s">
        <v>201</v>
      </c>
      <c r="AH34" s="17">
        <v>457.46493722890898</v>
      </c>
      <c r="AI34" s="17">
        <v>68.624886528374006</v>
      </c>
      <c r="AJ34" s="17">
        <v>49.425733572270197</v>
      </c>
      <c r="AK34" s="17">
        <v>47.942957554652899</v>
      </c>
      <c r="AL34" s="17">
        <v>6.5901020834339104</v>
      </c>
      <c r="AM34" s="17">
        <v>157.00908154834099</v>
      </c>
      <c r="AN34" s="17">
        <v>157.00908154834099</v>
      </c>
      <c r="AO34" s="17">
        <v>24.558539994245901</v>
      </c>
      <c r="AP34" s="17">
        <v>145.47974423796299</v>
      </c>
      <c r="AQ34" s="17">
        <v>90.613825867095898</v>
      </c>
      <c r="AR34" s="17">
        <v>0.121770386951918</v>
      </c>
      <c r="AS34" s="17">
        <v>11.532675349734401</v>
      </c>
      <c r="AT34" s="17">
        <v>4.3928141048826801E-2</v>
      </c>
      <c r="AU34" s="17">
        <v>490.34682232093701</v>
      </c>
      <c r="AV34" s="17">
        <v>15492.278263419201</v>
      </c>
      <c r="AW34" s="17">
        <v>111.64675344107501</v>
      </c>
      <c r="AX34" s="17">
        <v>0</v>
      </c>
      <c r="AY34" s="17">
        <v>73.452329474358294</v>
      </c>
      <c r="AZ34" s="17">
        <v>0</v>
      </c>
      <c r="BA34" s="17">
        <v>12.8945565198671</v>
      </c>
      <c r="BB34" s="17">
        <v>48.735751286653198</v>
      </c>
      <c r="BC34" s="17">
        <v>325.38607338227303</v>
      </c>
      <c r="BD34" s="17">
        <v>325.38607338227303</v>
      </c>
      <c r="BE34" s="17">
        <v>51.594227191517497</v>
      </c>
      <c r="BF34" s="17">
        <v>0</v>
      </c>
      <c r="BG34" s="17">
        <v>4.4483251069958101</v>
      </c>
      <c r="BH34" s="17">
        <v>2902259.0534587698</v>
      </c>
      <c r="BI34" s="17">
        <v>0</v>
      </c>
      <c r="BJ34" s="17">
        <v>499.26568196505599</v>
      </c>
      <c r="BK34" s="17">
        <v>34.930936770887797</v>
      </c>
      <c r="BL34" s="17">
        <v>59.722220881108001</v>
      </c>
      <c r="BM34" s="17">
        <v>518.21858969782102</v>
      </c>
      <c r="BN34" s="17">
        <v>26.259542759386399</v>
      </c>
      <c r="BO34" s="17">
        <v>3.4548312747675501E-3</v>
      </c>
      <c r="BP34" s="17">
        <v>9.8331709629237603E-3</v>
      </c>
      <c r="BQ34" s="17">
        <v>215.00259609182899</v>
      </c>
      <c r="BR34" s="17">
        <v>10.5582385301807</v>
      </c>
      <c r="BS34" s="17">
        <v>0</v>
      </c>
      <c r="BT34" s="17">
        <v>52.803694556733703</v>
      </c>
      <c r="BU34" s="17">
        <v>94.591419413901207</v>
      </c>
      <c r="BV34" s="17">
        <v>0</v>
      </c>
      <c r="BW34" s="17">
        <v>4883.0960138229802</v>
      </c>
      <c r="BX34" s="17">
        <v>282.154647475432</v>
      </c>
      <c r="BY34" s="17">
        <v>31.3505291348512</v>
      </c>
      <c r="BZ34" s="17">
        <v>313.505176610283</v>
      </c>
      <c r="CA34" s="17">
        <v>0.31821999807573897</v>
      </c>
      <c r="CB34" s="17">
        <v>220.30396553878199</v>
      </c>
      <c r="CC34" s="17">
        <v>22.218452200300099</v>
      </c>
      <c r="CD34" s="17">
        <v>1.58710821825757</v>
      </c>
      <c r="CE34" s="17">
        <v>0.64997555859058498</v>
      </c>
      <c r="CF34" s="17">
        <v>0.79069157510320298</v>
      </c>
      <c r="CG34" s="17">
        <v>0.72403374487011996</v>
      </c>
      <c r="CH34" s="17">
        <v>3.0689330512739899</v>
      </c>
      <c r="CI34" s="17">
        <v>7.1325170279490896E-2</v>
      </c>
      <c r="CJ34" s="17">
        <v>529.70610565121694</v>
      </c>
      <c r="CK34" s="17">
        <v>2.8574673963965399E-2</v>
      </c>
      <c r="CL34" s="17">
        <v>8.6888034226756297</v>
      </c>
      <c r="CM34" s="17">
        <v>92.653267767875306</v>
      </c>
      <c r="CN34" s="17">
        <v>2.24763660003196E-2</v>
      </c>
      <c r="CO34" s="17">
        <v>0</v>
      </c>
      <c r="CP34" s="17">
        <v>2.1066522627688902</v>
      </c>
      <c r="CQ34" s="17">
        <v>3766.97121548724</v>
      </c>
      <c r="CR34" s="17">
        <v>2484.8264909161799</v>
      </c>
      <c r="CS34" s="17">
        <v>1282.1447245710599</v>
      </c>
      <c r="CT34" s="17">
        <v>2.6734674735583101E-2</v>
      </c>
      <c r="CU34" s="17">
        <v>4.4993529875383704E-3</v>
      </c>
      <c r="CV34" s="17">
        <v>9.8960710263066503</v>
      </c>
      <c r="CW34" s="17">
        <v>1.30595621830166</v>
      </c>
      <c r="CX34" s="17">
        <v>968.06452741171802</v>
      </c>
      <c r="CY34" s="17">
        <v>6.57559314913716</v>
      </c>
      <c r="CZ34" s="17">
        <v>2.9430554616753999</v>
      </c>
      <c r="DA34" s="17">
        <v>1382.9492564361101</v>
      </c>
      <c r="DB34" s="17">
        <v>0</v>
      </c>
      <c r="DC34" s="17">
        <v>5.1672777327667403E-2</v>
      </c>
      <c r="DD34" s="17">
        <v>9.43411321836229</v>
      </c>
      <c r="DE34" s="17">
        <v>3.91152595115659E-3</v>
      </c>
      <c r="DF34" s="17">
        <v>158.68592578580899</v>
      </c>
      <c r="DG34" s="17">
        <v>14.8880734469274</v>
      </c>
      <c r="DH34" s="17">
        <v>9.7203879643733</v>
      </c>
      <c r="DI34" s="17">
        <v>0</v>
      </c>
      <c r="DJ34" s="17">
        <v>8.5677988413375399</v>
      </c>
      <c r="DK34" s="17">
        <v>80.733332381009106</v>
      </c>
      <c r="DL34" s="17">
        <v>39.540579773913102</v>
      </c>
      <c r="DM34" s="17">
        <v>75.350990676320706</v>
      </c>
      <c r="DN34" s="17">
        <v>4721.2539200934698</v>
      </c>
      <c r="DO34" s="17">
        <v>14.3334788551728</v>
      </c>
      <c r="DP34" s="17">
        <v>35.191594234996103</v>
      </c>
      <c r="DR34" s="26">
        <f t="shared" si="30"/>
        <v>1.0342794724597881</v>
      </c>
      <c r="DS34" s="40">
        <f t="shared" si="0"/>
        <v>-2.1880259348474758E-6</v>
      </c>
      <c r="DT34" s="40">
        <f t="shared" si="1"/>
        <v>-1.9302569670809821E-6</v>
      </c>
      <c r="DU34" s="40">
        <f t="shared" si="2"/>
        <v>-2.1957793898689913E-6</v>
      </c>
      <c r="DV34" s="40">
        <f t="shared" si="3"/>
        <v>-1.6409742105288591E-6</v>
      </c>
      <c r="DW34" s="40">
        <f t="shared" si="4"/>
        <v>-2.3080366393023948E-6</v>
      </c>
      <c r="DX34" s="40">
        <f t="shared" si="5"/>
        <v>-1.872967831757024E-6</v>
      </c>
      <c r="DY34" s="40">
        <f t="shared" si="6"/>
        <v>-1.4470513045603674E-6</v>
      </c>
      <c r="DZ34" s="40">
        <f t="shared" si="7"/>
        <v>-2.0600782418086951E-6</v>
      </c>
      <c r="EA34" s="40">
        <f t="shared" si="8"/>
        <v>-2.2202449785071727E-6</v>
      </c>
      <c r="EB34" s="40">
        <f t="shared" si="9"/>
        <v>-2.2307021171941336E-6</v>
      </c>
      <c r="EC34" s="40">
        <f t="shared" si="10"/>
        <v>-1.4437449296355869E-6</v>
      </c>
      <c r="ED34" s="40">
        <f t="shared" si="11"/>
        <v>-2.0302540267808646E-6</v>
      </c>
      <c r="EE34" s="40">
        <f t="shared" si="12"/>
        <v>-2.2312745676135071E-6</v>
      </c>
      <c r="EF34" s="40">
        <f t="shared" si="13"/>
        <v>-9.8683741646778793E-7</v>
      </c>
      <c r="EG34" s="40">
        <f t="shared" si="14"/>
        <v>-1.3093921432997326E-5</v>
      </c>
      <c r="EH34" s="40">
        <f t="shared" si="15"/>
        <v>-2.2217894759885644E-5</v>
      </c>
      <c r="EI34" s="40">
        <f t="shared" si="16"/>
        <v>1.0845184736432737E-5</v>
      </c>
      <c r="EJ34" s="40">
        <f t="shared" si="17"/>
        <v>-7.2580757114367604E-6</v>
      </c>
      <c r="EK34" s="40">
        <f t="shared" si="18"/>
        <v>-2.2642104473034696E-6</v>
      </c>
      <c r="EL34" s="40">
        <f t="shared" si="19"/>
        <v>1.0097182645617957E-6</v>
      </c>
      <c r="EM34" s="40">
        <f t="shared" si="20"/>
        <v>0.15704905287773033</v>
      </c>
      <c r="EN34" s="40">
        <f t="shared" si="21"/>
        <v>-2.0723519942094611E-6</v>
      </c>
      <c r="EO34" s="40">
        <f t="shared" si="22"/>
        <v>-2.2634751537602637E-6</v>
      </c>
      <c r="EP34" s="40">
        <f t="shared" si="23"/>
        <v>3.2109093698525789E-6</v>
      </c>
      <c r="EQ34" s="40">
        <f t="shared" si="24"/>
        <v>-6.5035766022323531E-7</v>
      </c>
      <c r="ER34" s="40">
        <f t="shared" si="25"/>
        <v>-2.222886617009754E-6</v>
      </c>
      <c r="ES34" s="40">
        <f t="shared" si="26"/>
        <v>-2.6784483356258292E-6</v>
      </c>
      <c r="ET34" s="40">
        <f t="shared" si="27"/>
        <v>-5.0344341592590044E-6</v>
      </c>
      <c r="EU34" s="40">
        <f t="shared" si="28"/>
        <v>1.6839940636363584E-7</v>
      </c>
      <c r="EV34" s="40">
        <f t="shared" si="29"/>
        <v>0</v>
      </c>
    </row>
    <row r="35" spans="1:152" x14ac:dyDescent="0.3">
      <c r="A35" s="17" t="s">
        <v>202</v>
      </c>
      <c r="B35" s="15">
        <v>11865.061997000001</v>
      </c>
      <c r="C35" s="15">
        <v>147.088188</v>
      </c>
      <c r="D35" s="15">
        <v>133.78855300000001</v>
      </c>
      <c r="E35" s="15">
        <v>1726.8139189999999</v>
      </c>
      <c r="F35" s="15">
        <v>1557.9644949999999</v>
      </c>
      <c r="G35" s="15">
        <v>146.75489999999999</v>
      </c>
      <c r="H35" s="15">
        <v>2353.4595490000002</v>
      </c>
      <c r="I35" s="17">
        <v>142.71739700000001</v>
      </c>
      <c r="J35" s="17">
        <v>43.618676000000001</v>
      </c>
      <c r="K35" s="17">
        <v>38.26202</v>
      </c>
      <c r="L35" s="17">
        <v>23.084799</v>
      </c>
      <c r="M35" s="17">
        <v>285.05199699999997</v>
      </c>
      <c r="N35" s="17">
        <v>29.206613999999998</v>
      </c>
      <c r="O35" s="17">
        <v>24.742916000000001</v>
      </c>
      <c r="P35" s="17">
        <v>1.228788</v>
      </c>
      <c r="Q35" s="17">
        <v>0.50311700000000004</v>
      </c>
      <c r="R35" s="17">
        <v>0.61191300000000004</v>
      </c>
      <c r="S35" s="17">
        <v>0.56039499999999998</v>
      </c>
      <c r="T35" s="17">
        <v>2.3756689999999998</v>
      </c>
      <c r="U35" s="17">
        <v>320.76335599999999</v>
      </c>
      <c r="V35" s="17">
        <v>41.450481000000003</v>
      </c>
      <c r="W35" s="17">
        <v>27.421043999999998</v>
      </c>
      <c r="X35" s="17">
        <v>5.9943150000000003</v>
      </c>
      <c r="Y35" s="17">
        <v>3.3903000000000003E-2</v>
      </c>
      <c r="Z35" s="17">
        <v>4.0812900000000001</v>
      </c>
      <c r="AA35" s="17">
        <v>8.1734410000000004</v>
      </c>
      <c r="AB35" s="17">
        <v>8.8001939999999994</v>
      </c>
      <c r="AC35" s="17">
        <v>9.4281000000000004E-2</v>
      </c>
      <c r="AD35" s="17">
        <v>1.1445E-2</v>
      </c>
      <c r="AE35" s="17"/>
      <c r="AF35" s="15"/>
      <c r="AG35" s="17" t="s">
        <v>202</v>
      </c>
      <c r="AH35" s="17">
        <v>179.45081132704101</v>
      </c>
      <c r="AI35" s="17">
        <v>26.919652036843399</v>
      </c>
      <c r="AJ35" s="17">
        <v>27.416925111302501</v>
      </c>
      <c r="AK35" s="17">
        <v>43.612110449695102</v>
      </c>
      <c r="AL35" s="17">
        <v>5.9934177127998103</v>
      </c>
      <c r="AM35" s="17">
        <v>142.695925353908</v>
      </c>
      <c r="AN35" s="17">
        <v>142.695925353908</v>
      </c>
      <c r="AO35" s="17">
        <v>9.6336362864779499</v>
      </c>
      <c r="AP35" s="17">
        <v>57.067653551459998</v>
      </c>
      <c r="AQ35" s="17">
        <v>38.256241018210901</v>
      </c>
      <c r="AR35" s="17">
        <v>9.4266764345259602E-2</v>
      </c>
      <c r="AS35" s="17">
        <v>23.0813319694083</v>
      </c>
      <c r="AT35" s="17">
        <v>3.38977751003929E-2</v>
      </c>
      <c r="AU35" s="17">
        <v>192.349441524008</v>
      </c>
      <c r="AV35" s="17">
        <v>11863.298248683501</v>
      </c>
      <c r="AW35" s="17">
        <v>43.795911313191603</v>
      </c>
      <c r="AX35" s="17">
        <v>0</v>
      </c>
      <c r="AY35" s="17">
        <v>28.813307221275799</v>
      </c>
      <c r="AZ35" s="17">
        <v>0</v>
      </c>
      <c r="BA35" s="17">
        <v>5.0581746967957297</v>
      </c>
      <c r="BB35" s="17">
        <v>19.117716505768598</v>
      </c>
      <c r="BC35" s="17">
        <v>285.00913119050898</v>
      </c>
      <c r="BD35" s="17">
        <v>285.00913119050898</v>
      </c>
      <c r="BE35" s="17">
        <v>20.2389943784016</v>
      </c>
      <c r="BF35" s="17">
        <v>0</v>
      </c>
      <c r="BG35" s="17">
        <v>4.0806784819320701</v>
      </c>
      <c r="BH35" s="17">
        <v>2246385.1228330401</v>
      </c>
      <c r="BI35" s="17">
        <v>0</v>
      </c>
      <c r="BJ35" s="17">
        <v>195.84804146689501</v>
      </c>
      <c r="BK35" s="17">
        <v>13.702439800118</v>
      </c>
      <c r="BL35" s="17">
        <v>23.427357187884699</v>
      </c>
      <c r="BM35" s="17">
        <v>203.28269764889299</v>
      </c>
      <c r="BN35" s="17">
        <v>10.300882392072101</v>
      </c>
      <c r="BO35" s="17">
        <v>2.9752476176303599E-3</v>
      </c>
      <c r="BP35" s="17">
        <v>8.4679970458065301E-3</v>
      </c>
      <c r="BQ35" s="17">
        <v>320.71618380326299</v>
      </c>
      <c r="BR35" s="17">
        <v>8.1722223052709193</v>
      </c>
      <c r="BS35" s="17">
        <v>0</v>
      </c>
      <c r="BT35" s="17">
        <v>44.2557728661765</v>
      </c>
      <c r="BU35" s="17">
        <v>147.06539518058599</v>
      </c>
      <c r="BV35" s="17">
        <v>0</v>
      </c>
      <c r="BW35" s="17">
        <v>2416.60651483435</v>
      </c>
      <c r="BX35" s="17">
        <v>120.392321217833</v>
      </c>
      <c r="BY35" s="17">
        <v>13.3769056851248</v>
      </c>
      <c r="BZ35" s="17">
        <v>133.769226902958</v>
      </c>
      <c r="CA35" s="17">
        <v>0.124829051154902</v>
      </c>
      <c r="CB35" s="17">
        <v>86.419129139183298</v>
      </c>
      <c r="CC35" s="17">
        <v>8.7156936372069307</v>
      </c>
      <c r="CD35" s="17">
        <v>1.2286066817819901</v>
      </c>
      <c r="CE35" s="17">
        <v>0.50304230348076695</v>
      </c>
      <c r="CF35" s="17">
        <v>0.61182146270584203</v>
      </c>
      <c r="CG35" s="17">
        <v>0.56031336051720404</v>
      </c>
      <c r="CH35" s="17">
        <v>2.37533028044334</v>
      </c>
      <c r="CI35" s="17">
        <v>2.5044594745283401E-2</v>
      </c>
      <c r="CJ35" s="17">
        <v>207.78900633788501</v>
      </c>
      <c r="CK35" s="17">
        <v>8.8084635618975102E-2</v>
      </c>
      <c r="CL35" s="17">
        <v>14.082738378059499</v>
      </c>
      <c r="CM35" s="17">
        <v>220.23276887404401</v>
      </c>
      <c r="CN35" s="17">
        <v>4.3179119661370002E-2</v>
      </c>
      <c r="CO35" s="17">
        <v>0</v>
      </c>
      <c r="CP35" s="17">
        <v>21.670681827631601</v>
      </c>
      <c r="CQ35" s="17">
        <v>1726.71685525774</v>
      </c>
      <c r="CR35" s="17">
        <v>1557.8675888917901</v>
      </c>
      <c r="CS35" s="17">
        <v>168.849266365956</v>
      </c>
      <c r="CT35" s="17">
        <v>3.7415343750172199E-2</v>
      </c>
      <c r="CU35" s="17">
        <v>4.4453854337318096E-3</v>
      </c>
      <c r="CV35" s="17">
        <v>0.322844635184664</v>
      </c>
      <c r="CW35" s="17">
        <v>4.0679329566736602</v>
      </c>
      <c r="CX35" s="17">
        <v>522.27044615376099</v>
      </c>
      <c r="CY35" s="17">
        <v>3.8415158311700401</v>
      </c>
      <c r="CZ35" s="17">
        <v>5.3831131151859797</v>
      </c>
      <c r="DA35" s="17">
        <v>746.10052835750105</v>
      </c>
      <c r="DB35" s="17">
        <v>0</v>
      </c>
      <c r="DC35" s="17">
        <v>0.134717986375436</v>
      </c>
      <c r="DD35" s="17">
        <v>19.560785867932101</v>
      </c>
      <c r="DE35" s="17">
        <v>1.3458290627600699E-3</v>
      </c>
      <c r="DF35" s="17">
        <v>146.73087090990199</v>
      </c>
      <c r="DG35" s="17">
        <v>5.8401827732459504</v>
      </c>
      <c r="DH35" s="17">
        <v>8.7988561902800893</v>
      </c>
      <c r="DI35" s="17">
        <v>0</v>
      </c>
      <c r="DJ35" s="17">
        <v>3.3609079577577199</v>
      </c>
      <c r="DK35" s="17">
        <v>31.669424338515601</v>
      </c>
      <c r="DL35" s="17">
        <v>29.202213144810798</v>
      </c>
      <c r="DM35" s="17">
        <v>29.558102023459298</v>
      </c>
      <c r="DN35" s="17">
        <v>2353.1210450349099</v>
      </c>
      <c r="DO35" s="17">
        <v>24.739191552218401</v>
      </c>
      <c r="DP35" s="17">
        <v>13.8046737081213</v>
      </c>
      <c r="DR35" s="26">
        <f t="shared" si="30"/>
        <v>1.0269792622582652</v>
      </c>
      <c r="DS35" s="40">
        <f t="shared" ref="DS35:DS51" si="31">(AV35-B35)/(B35+1E-50)</f>
        <v>-1.486505773796939E-4</v>
      </c>
      <c r="DT35" s="40">
        <f t="shared" ref="DT35:DT51" si="32">(BU35-C35)/(C35+1E-50)</f>
        <v>-1.5496022980450124E-4</v>
      </c>
      <c r="DU35" s="40">
        <f t="shared" ref="DU35:DU51" si="33">(BZ35-D35)/(D35+1E-50)</f>
        <v>-1.4445254551793583E-4</v>
      </c>
      <c r="DV35" s="40">
        <f t="shared" ref="DV35:DV51" si="34">(CQ35-E35)/(E35+1E-50)</f>
        <v>-5.6209728907063475E-5</v>
      </c>
      <c r="DW35" s="40">
        <f t="shared" ref="DW35:DW51" si="35">(CR35-F35)/(F35+1E-50)</f>
        <v>-6.2200459972517263E-5</v>
      </c>
      <c r="DX35" s="40">
        <f t="shared" ref="DX35:DX51" si="36">(DF35-G35)/(G35+1E-50)</f>
        <v>-1.6373620300240158E-4</v>
      </c>
      <c r="DY35" s="40">
        <f t="shared" ref="DY35:DY51" si="37">(DN35-H35)/(H35+1E-50)</f>
        <v>-1.4383249766671046E-4</v>
      </c>
      <c r="DZ35" s="40">
        <f t="shared" ref="DZ35:DZ51" si="38">(AN35-I35)/(I35+1E-50)</f>
        <v>-1.5044869471666535E-4</v>
      </c>
      <c r="EA35" s="40">
        <f t="shared" ref="EA35:EA51" si="39">(AK35-J35)/(J35+1E-50)</f>
        <v>-1.5052154047267947E-4</v>
      </c>
      <c r="EB35" s="40">
        <f t="shared" ref="EB35:EB51" si="40">(AQ35-K35)/(K35+1E-50)</f>
        <v>-1.5103702807899822E-4</v>
      </c>
      <c r="EC35" s="40">
        <f t="shared" ref="EC35:EC51" si="41">(AS35-L35)/(L35+1E-50)</f>
        <v>-1.5018673507620286E-4</v>
      </c>
      <c r="ED35" s="40">
        <f t="shared" ref="ED35:ED51" si="42">(BD35-M35)/(M35+1E-50)</f>
        <v>-1.5037891311805339E-4</v>
      </c>
      <c r="EE35" s="40">
        <f t="shared" ref="EE35:EE51" si="43">(DL35-N35)/(N35+1E-50)</f>
        <v>-1.5068008873606023E-4</v>
      </c>
      <c r="EF35" s="40">
        <f t="shared" ref="EF35:EF51" si="44">(DO35-O35)/(O35+1E-50)</f>
        <v>-1.5052582248593107E-4</v>
      </c>
      <c r="EG35" s="40">
        <f t="shared" ref="EG35:EG51" si="45">(CD35-P35)/(P35+1E-50)</f>
        <v>-1.4755858456457039E-4</v>
      </c>
      <c r="EH35" s="40">
        <f t="shared" ref="EH35:EH51" si="46">(CE35-Q35)/(Q35+1E-50)</f>
        <v>-1.4846749212029444E-4</v>
      </c>
      <c r="EI35" s="40">
        <f t="shared" ref="EI35:EI51" si="47">(CF35-R35)/(R35+1E-50)</f>
        <v>-1.4959200761874015E-4</v>
      </c>
      <c r="EJ35" s="40">
        <f t="shared" ref="EJ35:EJ51" si="48">(CG35-S35)/(S35+1E-50)</f>
        <v>-1.4568203284457675E-4</v>
      </c>
      <c r="EK35" s="40">
        <f t="shared" ref="EK35:EK51" si="49">(CH35-T35)/(T35+1E-50)</f>
        <v>-1.425785985588738E-4</v>
      </c>
      <c r="EL35" s="40">
        <f t="shared" ref="EL35:EL51" si="50">(BQ35-U35)/(U35+1E-50)</f>
        <v>-1.4706229952586748E-4</v>
      </c>
      <c r="EM35" s="40">
        <f t="shared" ref="EM35:EM51" si="51">(BT35-V35)/(V35+1E-50)</f>
        <v>6.767814989110732E-2</v>
      </c>
      <c r="EN35" s="40">
        <f t="shared" ref="EN35:EN51" si="52">(AJ35-W35)/(W35+1E-50)</f>
        <v>-1.5020904008971651E-4</v>
      </c>
      <c r="EO35" s="40">
        <f t="shared" ref="EO35:EO51" si="53">(AL35-X35)/(X35+1E-50)</f>
        <v>-1.4968969768689168E-4</v>
      </c>
      <c r="EP35" s="40">
        <f t="shared" ref="EP35:EP51" si="54">(AT35-Y35)/(Y35+1E-50)</f>
        <v>-1.5411319373218318E-4</v>
      </c>
      <c r="EQ35" s="40">
        <f t="shared" ref="EQ35:EQ51" si="55">(BG35-Z35)/(Z35+1E-50)</f>
        <v>-1.4983450524957257E-4</v>
      </c>
      <c r="ER35" s="40">
        <f t="shared" ref="ER35:ER51" si="56">(BR35-AA35)/(AA35+1E-50)</f>
        <v>-1.4910424251928818E-4</v>
      </c>
      <c r="ES35" s="40">
        <f t="shared" ref="ES35:ES51" si="57">(DH35-AB35)/(AB35+1E-50)</f>
        <v>-1.5202048044738045E-4</v>
      </c>
      <c r="ET35" s="40">
        <f t="shared" ref="ET35:ET51" si="58">(AR35-AC35)/(AC35+1E-50)</f>
        <v>-1.5099176653198538E-4</v>
      </c>
      <c r="EU35" s="40">
        <f t="shared" ref="EU35:EU51" si="59">(BO35+BP35-AD35)/(AD35+1E-50)</f>
        <v>-1.5337147777281195E-4</v>
      </c>
      <c r="EV35" s="40">
        <f t="shared" ref="EV35:EV51" si="60">(AZ35-AE35)/(AE35+1E-50)</f>
        <v>0</v>
      </c>
    </row>
    <row r="36" spans="1:152" x14ac:dyDescent="0.3">
      <c r="A36" s="17" t="s">
        <v>203</v>
      </c>
      <c r="B36" s="15">
        <v>179.676818</v>
      </c>
      <c r="C36" s="15">
        <v>1.409718</v>
      </c>
      <c r="D36" s="15">
        <v>5.3293809999999997</v>
      </c>
      <c r="E36" s="15">
        <v>32.526601999999997</v>
      </c>
      <c r="F36" s="15">
        <v>30.859354</v>
      </c>
      <c r="G36" s="15">
        <v>2.2300610000000001</v>
      </c>
      <c r="H36" s="15">
        <v>41.375752499999997</v>
      </c>
      <c r="I36" s="17">
        <v>3.1411837836999998</v>
      </c>
      <c r="J36" s="17">
        <v>0.354188</v>
      </c>
      <c r="K36" s="17">
        <v>0.57209601659999998</v>
      </c>
      <c r="L36" s="17">
        <v>0.27309835710000002</v>
      </c>
      <c r="M36" s="17">
        <v>3.3328244763999999</v>
      </c>
      <c r="N36" s="17">
        <v>0.3702116574</v>
      </c>
      <c r="O36" s="17">
        <v>0.22539935</v>
      </c>
      <c r="P36" s="17">
        <v>1.3329000000000001E-2</v>
      </c>
      <c r="Q36" s="17">
        <v>5.4599999999999996E-3</v>
      </c>
      <c r="R36" s="17">
        <v>6.6410000000000002E-3</v>
      </c>
      <c r="S36" s="17">
        <v>6.0819999999999997E-3</v>
      </c>
      <c r="T36" s="17">
        <v>2.5773000000000001E-2</v>
      </c>
      <c r="U36" s="17">
        <v>1.5938429999999999</v>
      </c>
      <c r="V36" s="17">
        <v>0.33620100000000003</v>
      </c>
      <c r="W36" s="17">
        <v>0.222751</v>
      </c>
      <c r="X36" s="17">
        <v>4.8424000000000002E-2</v>
      </c>
      <c r="Y36" s="17">
        <v>3.68E-4</v>
      </c>
      <c r="Z36" s="17">
        <v>3.4728944999999997E-2</v>
      </c>
      <c r="AA36" s="17">
        <v>8.8664999999999994E-2</v>
      </c>
      <c r="AB36" s="17">
        <v>7.1943999999999994E-2</v>
      </c>
      <c r="AC36" s="17">
        <v>1.0250000000000001E-3</v>
      </c>
      <c r="AD36" s="17">
        <v>8.61E-4</v>
      </c>
      <c r="AE36" s="17">
        <v>1.18864E-2</v>
      </c>
      <c r="AF36" s="15"/>
      <c r="AG36" s="17" t="s">
        <v>203</v>
      </c>
      <c r="AH36" s="17">
        <v>3.8139316230625502</v>
      </c>
      <c r="AI36" s="17">
        <v>0.57213389639048196</v>
      </c>
      <c r="AJ36" s="17">
        <v>0.22275099215705699</v>
      </c>
      <c r="AK36" s="17">
        <v>0.35418834956199602</v>
      </c>
      <c r="AL36" s="17">
        <v>4.8424032454240297E-2</v>
      </c>
      <c r="AM36" s="17">
        <v>3.1431110180293902</v>
      </c>
      <c r="AN36" s="17">
        <v>3.1431110180293902</v>
      </c>
      <c r="AO36" s="17">
        <v>0.20474771355346399</v>
      </c>
      <c r="AP36" s="17">
        <v>1.2128825837508299</v>
      </c>
      <c r="AQ36" s="17">
        <v>0.57234701209779704</v>
      </c>
      <c r="AR36" s="17">
        <v>1.0250387389694399E-3</v>
      </c>
      <c r="AS36" s="17">
        <v>0.273180372758279</v>
      </c>
      <c r="AT36" s="17">
        <v>3.67991779185061E-4</v>
      </c>
      <c r="AU36" s="17">
        <v>4.0880839455458302</v>
      </c>
      <c r="AV36" s="17">
        <v>179.72315988469799</v>
      </c>
      <c r="AW36" s="17">
        <v>0.930813064594321</v>
      </c>
      <c r="AX36" s="17">
        <v>0</v>
      </c>
      <c r="AY36" s="17">
        <v>0.61238515420559203</v>
      </c>
      <c r="AZ36" s="17">
        <v>1.1897803540071699E-2</v>
      </c>
      <c r="BA36" s="17">
        <v>0.107503851399659</v>
      </c>
      <c r="BB36" s="17">
        <v>0.406315184802438</v>
      </c>
      <c r="BC36" s="17">
        <v>3.3343575035345601</v>
      </c>
      <c r="BD36" s="17">
        <v>3.3343575035345601</v>
      </c>
      <c r="BE36" s="17">
        <v>0.430148903641484</v>
      </c>
      <c r="BF36" s="17">
        <v>0</v>
      </c>
      <c r="BG36" s="17">
        <v>3.4730536448188597E-2</v>
      </c>
      <c r="BH36" s="17">
        <v>24378.813588187601</v>
      </c>
      <c r="BI36" s="17">
        <v>0</v>
      </c>
      <c r="BJ36" s="17">
        <v>4.1624456823249902</v>
      </c>
      <c r="BK36" s="17">
        <v>0.29122411433158601</v>
      </c>
      <c r="BL36" s="17">
        <v>0.49791182747157398</v>
      </c>
      <c r="BM36" s="17">
        <v>4.3204369737501098</v>
      </c>
      <c r="BN36" s="17">
        <v>0.218928971244013</v>
      </c>
      <c r="BO36" s="17">
        <v>2.2386051356669201E-4</v>
      </c>
      <c r="BP36" s="17">
        <v>6.3714225874545902E-4</v>
      </c>
      <c r="BQ36" s="17">
        <v>1.59384657615811</v>
      </c>
      <c r="BR36" s="17">
        <v>8.8664816762843296E-2</v>
      </c>
      <c r="BS36" s="17">
        <v>0</v>
      </c>
      <c r="BT36" s="17">
        <v>0.39595409928140302</v>
      </c>
      <c r="BU36" s="17">
        <v>1.4103817909246701</v>
      </c>
      <c r="BV36" s="17">
        <v>0</v>
      </c>
      <c r="BW36" s="17">
        <v>42.740650914642501</v>
      </c>
      <c r="BX36" s="17">
        <v>4.7987247055451698</v>
      </c>
      <c r="BY36" s="17">
        <v>0.53319289935349401</v>
      </c>
      <c r="BZ36" s="17">
        <v>5.3319176048986696</v>
      </c>
      <c r="CA36" s="17">
        <v>2.6530241949657401E-3</v>
      </c>
      <c r="CB36" s="17">
        <v>1.8367062453634</v>
      </c>
      <c r="CC36" s="17">
        <v>0.18523794323318801</v>
      </c>
      <c r="CD36" s="17">
        <v>1.33289844629265E-2</v>
      </c>
      <c r="CE36" s="17">
        <v>5.4600017857438102E-3</v>
      </c>
      <c r="CF36" s="17">
        <v>6.6409686227175196E-3</v>
      </c>
      <c r="CG36" s="17">
        <v>6.0820608806362499E-3</v>
      </c>
      <c r="CH36" s="17">
        <v>2.5773065030837101E-2</v>
      </c>
      <c r="CI36" s="17">
        <v>7.3975374372371695E-4</v>
      </c>
      <c r="CJ36" s="17">
        <v>4.4162359777774096</v>
      </c>
      <c r="CK36" s="17">
        <v>3.9210282356961303E-4</v>
      </c>
      <c r="CL36" s="17">
        <v>8.2156981211108995E-2</v>
      </c>
      <c r="CM36" s="17">
        <v>0.90282489238688901</v>
      </c>
      <c r="CN36" s="17">
        <v>6.7782910872644497E-4</v>
      </c>
      <c r="CO36" s="17">
        <v>0</v>
      </c>
      <c r="CP36" s="17">
        <v>1.9769517353130799E-2</v>
      </c>
      <c r="CQ36" s="17">
        <v>32.536124354657503</v>
      </c>
      <c r="CR36" s="17">
        <v>30.8685056109613</v>
      </c>
      <c r="CS36" s="17">
        <v>1.66761874369615</v>
      </c>
      <c r="CT36" s="17">
        <v>3.28296323241676E-4</v>
      </c>
      <c r="CU36" s="5">
        <v>8.0554473453595395E-5</v>
      </c>
      <c r="CV36" s="17">
        <v>0.35634780116514198</v>
      </c>
      <c r="CW36" s="17">
        <v>1.10677910238815E-2</v>
      </c>
      <c r="CX36" s="17">
        <v>12.0623349151496</v>
      </c>
      <c r="CY36" s="17">
        <v>6.8378846652005901E-2</v>
      </c>
      <c r="CZ36" s="17">
        <v>3.1527205586512098E-2</v>
      </c>
      <c r="DA36" s="17">
        <v>17.231907053136801</v>
      </c>
      <c r="DB36" s="17">
        <v>0</v>
      </c>
      <c r="DC36" s="17">
        <v>5.4667118614174599E-4</v>
      </c>
      <c r="DD36" s="17">
        <v>9.9336666721782194E-2</v>
      </c>
      <c r="DE36" s="5">
        <v>8.8732915557466203E-5</v>
      </c>
      <c r="DF36" s="17">
        <v>2.2309743128468802</v>
      </c>
      <c r="DG36" s="17">
        <v>0.12412354973395701</v>
      </c>
      <c r="DH36" s="17">
        <v>7.1944018970772197E-2</v>
      </c>
      <c r="DI36" s="17">
        <v>0</v>
      </c>
      <c r="DJ36" s="17">
        <v>7.14310309405468E-2</v>
      </c>
      <c r="DK36" s="17">
        <v>0.67308279403385196</v>
      </c>
      <c r="DL36" s="17">
        <v>0.37034145171183303</v>
      </c>
      <c r="DM36" s="17">
        <v>0.62821105249756104</v>
      </c>
      <c r="DN36" s="17">
        <v>41.391369235602397</v>
      </c>
      <c r="DO36" s="17">
        <v>0.225421290134316</v>
      </c>
      <c r="DP36" s="17">
        <v>0.29339840546415502</v>
      </c>
      <c r="DR36" s="26">
        <f t="shared" si="30"/>
        <v>1.0325981407225238</v>
      </c>
      <c r="DS36" s="40">
        <f t="shared" si="31"/>
        <v>2.5791799528637483E-4</v>
      </c>
      <c r="DT36" s="40">
        <f t="shared" si="32"/>
        <v>4.7086787901556208E-4</v>
      </c>
      <c r="DU36" s="40">
        <f t="shared" si="33"/>
        <v>4.7596613915760843E-4</v>
      </c>
      <c r="DV36" s="40">
        <f t="shared" si="34"/>
        <v>2.9275590046281554E-4</v>
      </c>
      <c r="DW36" s="40">
        <f t="shared" si="35"/>
        <v>2.9655873422691705E-4</v>
      </c>
      <c r="DX36" s="40">
        <f t="shared" si="36"/>
        <v>4.0954612760822282E-4</v>
      </c>
      <c r="DY36" s="40">
        <f t="shared" si="37"/>
        <v>3.7743689622079884E-4</v>
      </c>
      <c r="DZ36" s="40">
        <f t="shared" si="38"/>
        <v>6.1353759031579466E-4</v>
      </c>
      <c r="EA36" s="40">
        <f t="shared" si="39"/>
        <v>9.8693912841733513E-7</v>
      </c>
      <c r="EB36" s="40">
        <f t="shared" si="40"/>
        <v>4.387296721426909E-4</v>
      </c>
      <c r="EC36" s="40">
        <f t="shared" si="41"/>
        <v>3.003154583201911E-4</v>
      </c>
      <c r="ED36" s="40">
        <f t="shared" si="42"/>
        <v>4.5997835932124544E-4</v>
      </c>
      <c r="EE36" s="40">
        <f t="shared" si="43"/>
        <v>3.5059488062738744E-4</v>
      </c>
      <c r="EF36" s="40">
        <f t="shared" si="44"/>
        <v>9.7338942264034195E-5</v>
      </c>
      <c r="EG36" s="40">
        <f t="shared" si="45"/>
        <v>-1.1656593518669528E-6</v>
      </c>
      <c r="EH36" s="40">
        <f t="shared" si="46"/>
        <v>3.270593059771589E-7</v>
      </c>
      <c r="EI36" s="40">
        <f t="shared" si="47"/>
        <v>-4.7247827858144211E-6</v>
      </c>
      <c r="EJ36" s="40">
        <f t="shared" si="48"/>
        <v>1.0009969787931212E-5</v>
      </c>
      <c r="EK36" s="40">
        <f t="shared" si="49"/>
        <v>2.5232156559467571E-6</v>
      </c>
      <c r="EL36" s="40">
        <f t="shared" si="50"/>
        <v>2.2437329837918256E-6</v>
      </c>
      <c r="EM36" s="40">
        <f t="shared" si="51"/>
        <v>0.17773028420915757</v>
      </c>
      <c r="EN36" s="40">
        <f t="shared" si="52"/>
        <v>-3.520946266124741E-8</v>
      </c>
      <c r="EO36" s="40">
        <f t="shared" si="53"/>
        <v>6.7020981941160846E-7</v>
      </c>
      <c r="EP36" s="40">
        <f t="shared" si="54"/>
        <v>-2.2339171029882287E-5</v>
      </c>
      <c r="EQ36" s="40">
        <f t="shared" si="55"/>
        <v>4.5824835410333379E-5</v>
      </c>
      <c r="ER36" s="40">
        <f t="shared" si="56"/>
        <v>-2.0666233203392508E-6</v>
      </c>
      <c r="ES36" s="40">
        <f t="shared" si="57"/>
        <v>2.6368803796205115E-7</v>
      </c>
      <c r="ET36" s="40">
        <f t="shared" si="58"/>
        <v>3.7794116526674016E-5</v>
      </c>
      <c r="EU36" s="40">
        <f t="shared" si="59"/>
        <v>3.2198747398416651E-6</v>
      </c>
      <c r="EV36" s="40">
        <f t="shared" si="60"/>
        <v>9.5937710927608652E-4</v>
      </c>
    </row>
    <row r="37" spans="1:152" x14ac:dyDescent="0.3">
      <c r="A37" s="17" t="s">
        <v>204</v>
      </c>
      <c r="B37" s="15">
        <v>71850.784799000001</v>
      </c>
      <c r="C37" s="15">
        <v>511.86064800000003</v>
      </c>
      <c r="D37" s="15">
        <v>1346.472845</v>
      </c>
      <c r="E37" s="15">
        <v>11478.038068</v>
      </c>
      <c r="F37" s="15">
        <v>11215.953966999999</v>
      </c>
      <c r="G37" s="15">
        <v>744.60063500000001</v>
      </c>
      <c r="H37" s="15">
        <v>13254.085107999999</v>
      </c>
      <c r="I37" s="17">
        <v>624.44658000000004</v>
      </c>
      <c r="J37" s="17">
        <v>190.76173399999999</v>
      </c>
      <c r="K37" s="17">
        <v>167.661664</v>
      </c>
      <c r="L37" s="17">
        <v>101.342144</v>
      </c>
      <c r="M37" s="17">
        <v>935.92466400000001</v>
      </c>
      <c r="N37" s="17">
        <v>128.16802799999999</v>
      </c>
      <c r="O37" s="17">
        <v>108.79376999999999</v>
      </c>
      <c r="P37" s="17">
        <v>7.1785009999999998</v>
      </c>
      <c r="Q37" s="17">
        <v>2.9398590000000002</v>
      </c>
      <c r="R37" s="17">
        <v>3.5761810000000001</v>
      </c>
      <c r="S37" s="17">
        <v>3.274762</v>
      </c>
      <c r="T37" s="17">
        <v>13.880542</v>
      </c>
      <c r="U37" s="17">
        <v>858.42771100000004</v>
      </c>
      <c r="V37" s="17">
        <v>181.07458199999999</v>
      </c>
      <c r="W37" s="17">
        <v>119.971243</v>
      </c>
      <c r="X37" s="17">
        <v>26.080690000000001</v>
      </c>
      <c r="Y37" s="17">
        <v>0.19866</v>
      </c>
      <c r="Z37" s="17">
        <v>17.883908000000002</v>
      </c>
      <c r="AA37" s="17">
        <v>47.75412</v>
      </c>
      <c r="AB37" s="17">
        <v>38.748465000000003</v>
      </c>
      <c r="AC37" s="17">
        <v>0.55076599999999998</v>
      </c>
      <c r="AD37" s="17">
        <v>3.2875000000000001E-2</v>
      </c>
      <c r="AE37" s="17"/>
      <c r="AF37" s="15"/>
      <c r="AG37" s="17" t="s">
        <v>204</v>
      </c>
      <c r="AH37" s="17">
        <v>1233.97957307962</v>
      </c>
      <c r="AI37" s="17">
        <v>185.11076376879501</v>
      </c>
      <c r="AJ37" s="17">
        <v>119.971198169849</v>
      </c>
      <c r="AK37" s="17">
        <v>190.761646369007</v>
      </c>
      <c r="AL37" s="17">
        <v>26.0807028920531</v>
      </c>
      <c r="AM37" s="17">
        <v>624.446387077689</v>
      </c>
      <c r="AN37" s="17">
        <v>624.446387077689</v>
      </c>
      <c r="AO37" s="17">
        <v>66.244906637675896</v>
      </c>
      <c r="AP37" s="17">
        <v>392.42161522625702</v>
      </c>
      <c r="AQ37" s="17">
        <v>167.661595078913</v>
      </c>
      <c r="AR37" s="17">
        <v>0.55076585550065904</v>
      </c>
      <c r="AS37" s="17">
        <v>101.342094026943</v>
      </c>
      <c r="AT37" s="17">
        <v>0.198659604351626</v>
      </c>
      <c r="AU37" s="17">
        <v>1322.6762167618299</v>
      </c>
      <c r="AV37" s="17">
        <v>71850.762675926002</v>
      </c>
      <c r="AW37" s="17">
        <v>301.15931910668797</v>
      </c>
      <c r="AX37" s="17">
        <v>0</v>
      </c>
      <c r="AY37" s="17">
        <v>198.13256820990901</v>
      </c>
      <c r="AZ37" s="17">
        <v>0</v>
      </c>
      <c r="BA37" s="17">
        <v>34.782157825313099</v>
      </c>
      <c r="BB37" s="17">
        <v>131.46131803894099</v>
      </c>
      <c r="BC37" s="17">
        <v>935.92446315276902</v>
      </c>
      <c r="BD37" s="17">
        <v>935.92446315276902</v>
      </c>
      <c r="BE37" s="17">
        <v>139.17188186410399</v>
      </c>
      <c r="BF37" s="17">
        <v>0</v>
      </c>
      <c r="BG37" s="17">
        <v>17.883886304455999</v>
      </c>
      <c r="BH37" s="17">
        <v>13126650.7265744</v>
      </c>
      <c r="BI37" s="17">
        <v>0</v>
      </c>
      <c r="BJ37" s="17">
        <v>1346.73409756815</v>
      </c>
      <c r="BK37" s="17">
        <v>94.223818950244393</v>
      </c>
      <c r="BL37" s="17">
        <v>161.09646695291701</v>
      </c>
      <c r="BM37" s="17">
        <v>1397.8579172560001</v>
      </c>
      <c r="BN37" s="17">
        <v>70.833276052807193</v>
      </c>
      <c r="BO37" s="17">
        <v>8.5475096920694191E-3</v>
      </c>
      <c r="BP37" s="17">
        <v>2.4327463637515999E-2</v>
      </c>
      <c r="BQ37" s="17">
        <v>858.43014401991297</v>
      </c>
      <c r="BR37" s="17">
        <v>47.754118855465201</v>
      </c>
      <c r="BS37" s="17">
        <v>0</v>
      </c>
      <c r="BT37" s="17">
        <v>200.40776785579601</v>
      </c>
      <c r="BU37" s="17">
        <v>511.86051448778301</v>
      </c>
      <c r="BV37" s="17">
        <v>0</v>
      </c>
      <c r="BW37" s="17">
        <v>13690.6346887239</v>
      </c>
      <c r="BX37" s="17">
        <v>1211.82518719687</v>
      </c>
      <c r="BY37" s="17">
        <v>134.647274996764</v>
      </c>
      <c r="BZ37" s="17">
        <v>1346.47246219364</v>
      </c>
      <c r="CA37" s="17">
        <v>0.85837649801534499</v>
      </c>
      <c r="CB37" s="17">
        <v>594.25446051736401</v>
      </c>
      <c r="CC37" s="17">
        <v>59.932781470584203</v>
      </c>
      <c r="CD37" s="17">
        <v>7.1784999770171396</v>
      </c>
      <c r="CE37" s="17">
        <v>2.93985751500123</v>
      </c>
      <c r="CF37" s="17">
        <v>3.5761775146061701</v>
      </c>
      <c r="CG37" s="17">
        <v>3.27475489098298</v>
      </c>
      <c r="CH37" s="17">
        <v>13.880550081696599</v>
      </c>
      <c r="CI37" s="17">
        <v>0.32284030217651299</v>
      </c>
      <c r="CJ37" s="17">
        <v>1428.84516395585</v>
      </c>
      <c r="CK37" s="17">
        <v>0.12875273715284</v>
      </c>
      <c r="CL37" s="17">
        <v>39.376951387203199</v>
      </c>
      <c r="CM37" s="17">
        <v>419.733557266709</v>
      </c>
      <c r="CN37" s="17">
        <v>9.9016107874358605E-2</v>
      </c>
      <c r="CO37" s="17">
        <v>0</v>
      </c>
      <c r="CP37" s="17">
        <v>9.5480930639285297</v>
      </c>
      <c r="CQ37" s="17">
        <v>11478.0344964754</v>
      </c>
      <c r="CR37" s="17">
        <v>11215.9504557483</v>
      </c>
      <c r="CS37" s="17">
        <v>262.08404072708402</v>
      </c>
      <c r="CT37" s="17">
        <v>0.120697317012516</v>
      </c>
      <c r="CU37" s="17">
        <v>2.0158337337698399E-2</v>
      </c>
      <c r="CV37" s="17">
        <v>43.2414948028241</v>
      </c>
      <c r="CW37" s="17">
        <v>5.9263216254677902</v>
      </c>
      <c r="CX37" s="17">
        <v>4369.4045657280403</v>
      </c>
      <c r="CY37" s="17">
        <v>29.762124358758101</v>
      </c>
      <c r="CZ37" s="17">
        <v>13.315069123276899</v>
      </c>
      <c r="DA37" s="17">
        <v>6242.0068955174502</v>
      </c>
      <c r="DB37" s="17">
        <v>0</v>
      </c>
      <c r="DC37" s="17">
        <v>0.233822043056267</v>
      </c>
      <c r="DD37" s="17">
        <v>42.692685847539302</v>
      </c>
      <c r="DE37" s="17">
        <v>1.74101824986083E-2</v>
      </c>
      <c r="DF37" s="17">
        <v>744.60043336342596</v>
      </c>
      <c r="DG37" s="17">
        <v>40.159512122258903</v>
      </c>
      <c r="DH37" s="17">
        <v>38.748452752016902</v>
      </c>
      <c r="DI37" s="17">
        <v>0</v>
      </c>
      <c r="DJ37" s="17">
        <v>23.111027399888599</v>
      </c>
      <c r="DK37" s="17">
        <v>217.772339961261</v>
      </c>
      <c r="DL37" s="17">
        <v>128.16795330529399</v>
      </c>
      <c r="DM37" s="17">
        <v>203.25400560100499</v>
      </c>
      <c r="DN37" s="17">
        <v>13254.0811225053</v>
      </c>
      <c r="DO37" s="17">
        <v>108.793736847118</v>
      </c>
      <c r="DP37" s="17">
        <v>94.926769918142895</v>
      </c>
      <c r="DR37" s="26">
        <f t="shared" si="30"/>
        <v>1.0329372939688242</v>
      </c>
      <c r="DS37" s="40">
        <f t="shared" si="31"/>
        <v>-3.0790302514918364E-7</v>
      </c>
      <c r="DT37" s="40">
        <f t="shared" si="32"/>
        <v>-2.6083704137177712E-7</v>
      </c>
      <c r="DU37" s="40">
        <f t="shared" si="33"/>
        <v>-2.8430306739234119E-7</v>
      </c>
      <c r="DV37" s="40">
        <f t="shared" si="34"/>
        <v>-3.1116159210365083E-7</v>
      </c>
      <c r="DW37" s="40">
        <f t="shared" si="35"/>
        <v>-3.1305867607433406E-7</v>
      </c>
      <c r="DX37" s="40">
        <f t="shared" si="36"/>
        <v>-2.707982837637121E-7</v>
      </c>
      <c r="DY37" s="40">
        <f t="shared" si="37"/>
        <v>-3.0069934412926029E-7</v>
      </c>
      <c r="DZ37" s="40">
        <f t="shared" si="38"/>
        <v>-3.0894926359230054E-7</v>
      </c>
      <c r="EA37" s="40">
        <f t="shared" si="39"/>
        <v>-4.5937406394922719E-7</v>
      </c>
      <c r="EB37" s="40">
        <f t="shared" si="40"/>
        <v>-4.1107242623096984E-7</v>
      </c>
      <c r="EC37" s="40">
        <f t="shared" si="41"/>
        <v>-4.931122929737584E-7</v>
      </c>
      <c r="ED37" s="40">
        <f t="shared" si="42"/>
        <v>-2.1459764734370325E-7</v>
      </c>
      <c r="EE37" s="40">
        <f t="shared" si="43"/>
        <v>-5.8278735474384573E-7</v>
      </c>
      <c r="EF37" s="40">
        <f t="shared" si="44"/>
        <v>-3.0473143817896666E-7</v>
      </c>
      <c r="EG37" s="40">
        <f t="shared" si="45"/>
        <v>-1.4250647317584916E-7</v>
      </c>
      <c r="EH37" s="40">
        <f t="shared" si="46"/>
        <v>-5.0512584793138641E-7</v>
      </c>
      <c r="EI37" s="40">
        <f t="shared" si="47"/>
        <v>-9.7461337387394834E-7</v>
      </c>
      <c r="EJ37" s="40">
        <f t="shared" si="48"/>
        <v>-2.1708499793102984E-6</v>
      </c>
      <c r="EK37" s="40">
        <f t="shared" si="49"/>
        <v>5.8223206262762194E-7</v>
      </c>
      <c r="EL37" s="40">
        <f t="shared" si="50"/>
        <v>2.8342746648915002E-6</v>
      </c>
      <c r="EM37" s="40">
        <f t="shared" si="51"/>
        <v>0.10676918671995619</v>
      </c>
      <c r="EN37" s="40">
        <f t="shared" si="52"/>
        <v>-3.736741395407108E-7</v>
      </c>
      <c r="EO37" s="40">
        <f t="shared" si="53"/>
        <v>4.943141113112192E-7</v>
      </c>
      <c r="EP37" s="40">
        <f t="shared" si="54"/>
        <v>-1.9915854928396146E-6</v>
      </c>
      <c r="EQ37" s="40">
        <f t="shared" si="55"/>
        <v>-1.213132163457147E-6</v>
      </c>
      <c r="ER37" s="40">
        <f t="shared" si="56"/>
        <v>-2.3967247210919729E-8</v>
      </c>
      <c r="ES37" s="40">
        <f t="shared" si="57"/>
        <v>-3.1608950446480125E-7</v>
      </c>
      <c r="ET37" s="40">
        <f t="shared" si="58"/>
        <v>-2.623606775603206E-7</v>
      </c>
      <c r="EU37" s="40">
        <f t="shared" si="59"/>
        <v>-8.1126736380685632E-7</v>
      </c>
      <c r="EV37" s="40">
        <f t="shared" si="60"/>
        <v>0</v>
      </c>
    </row>
    <row r="38" spans="1:152" x14ac:dyDescent="0.3">
      <c r="A38" s="17" t="s">
        <v>205</v>
      </c>
      <c r="B38" s="15">
        <v>3100492.8612000002</v>
      </c>
      <c r="C38" s="15">
        <v>32100.031406999999</v>
      </c>
      <c r="D38" s="15">
        <v>28655.827087000001</v>
      </c>
      <c r="E38" s="15">
        <v>655980.2818</v>
      </c>
      <c r="F38" s="15">
        <v>412728.28409999999</v>
      </c>
      <c r="G38" s="15">
        <v>30483.583729999998</v>
      </c>
      <c r="H38" s="15">
        <v>834942.39436000003</v>
      </c>
      <c r="I38" s="17">
        <v>27522.767470999999</v>
      </c>
      <c r="J38" s="17">
        <v>8411.7842299999993</v>
      </c>
      <c r="K38" s="17">
        <v>7378.7581229999996</v>
      </c>
      <c r="L38" s="17">
        <v>4451.8507829999999</v>
      </c>
      <c r="M38" s="17">
        <v>54971.747326999997</v>
      </c>
      <c r="N38" s="17">
        <v>5632.4517910000004</v>
      </c>
      <c r="O38" s="17">
        <v>4771.5967010000004</v>
      </c>
      <c r="P38" s="17">
        <v>236.94187400000001</v>
      </c>
      <c r="Q38" s="17">
        <v>97.036980999999997</v>
      </c>
      <c r="R38" s="17">
        <v>118.041297</v>
      </c>
      <c r="S38" s="17">
        <v>108.09183400000001</v>
      </c>
      <c r="T38" s="17">
        <v>458.162465</v>
      </c>
      <c r="U38" s="17">
        <v>61858.587762000003</v>
      </c>
      <c r="V38" s="17">
        <v>7993.6544389999999</v>
      </c>
      <c r="W38" s="17">
        <v>5288.1096799999996</v>
      </c>
      <c r="X38" s="17">
        <v>1156.0054319999999</v>
      </c>
      <c r="Y38" s="17">
        <v>6.5591679999999997</v>
      </c>
      <c r="Z38" s="17">
        <v>787.06732699999998</v>
      </c>
      <c r="AA38" s="17">
        <v>1576.238112</v>
      </c>
      <c r="AB38" s="17">
        <v>1697.114399</v>
      </c>
      <c r="AC38" s="17">
        <v>18.179141999999999</v>
      </c>
      <c r="AD38" s="17">
        <v>0.83100399999999996</v>
      </c>
      <c r="AE38" s="17"/>
      <c r="AF38" s="15"/>
      <c r="AG38" s="17" t="s">
        <v>205</v>
      </c>
      <c r="AH38" s="17">
        <v>79460.299708161096</v>
      </c>
      <c r="AI38" s="17">
        <v>11919.936027727001</v>
      </c>
      <c r="AJ38" s="17">
        <v>5288.4791086880896</v>
      </c>
      <c r="AK38" s="17">
        <v>8412.37132104187</v>
      </c>
      <c r="AL38" s="17">
        <v>1156.0861221503901</v>
      </c>
      <c r="AM38" s="17">
        <v>27524.686562090701</v>
      </c>
      <c r="AN38" s="17">
        <v>27524.686562090701</v>
      </c>
      <c r="AO38" s="17">
        <v>4265.74570175397</v>
      </c>
      <c r="AP38" s="17">
        <v>25269.402694738801</v>
      </c>
      <c r="AQ38" s="17">
        <v>7379.2733375529897</v>
      </c>
      <c r="AR38" s="17">
        <v>18.180461276413599</v>
      </c>
      <c r="AS38" s="17">
        <v>4452.1618218093799</v>
      </c>
      <c r="AT38" s="17">
        <v>6.5596135248965401</v>
      </c>
      <c r="AU38" s="17">
        <v>85171.783986828901</v>
      </c>
      <c r="AV38" s="17">
        <v>3100714.4962515901</v>
      </c>
      <c r="AW38" s="17">
        <v>19392.7092271777</v>
      </c>
      <c r="AX38" s="17">
        <v>0</v>
      </c>
      <c r="AY38" s="17">
        <v>12758.4520245976</v>
      </c>
      <c r="AZ38" s="17">
        <v>0</v>
      </c>
      <c r="BA38" s="17">
        <v>2239.7454434281699</v>
      </c>
      <c r="BB38" s="17">
        <v>8465.2566893717994</v>
      </c>
      <c r="BC38" s="17">
        <v>54975.591837990803</v>
      </c>
      <c r="BD38" s="17">
        <v>54975.591837990803</v>
      </c>
      <c r="BE38" s="17">
        <v>8961.7673083739101</v>
      </c>
      <c r="BF38" s="17">
        <v>0</v>
      </c>
      <c r="BG38" s="17">
        <v>787.12218190221597</v>
      </c>
      <c r="BH38" s="17">
        <v>433307514.44374001</v>
      </c>
      <c r="BI38" s="17">
        <v>0</v>
      </c>
      <c r="BJ38" s="17">
        <v>86720.950044234298</v>
      </c>
      <c r="BK38" s="17">
        <v>6067.4041772889004</v>
      </c>
      <c r="BL38" s="17">
        <v>10373.571050730499</v>
      </c>
      <c r="BM38" s="17">
        <v>90013.009891658498</v>
      </c>
      <c r="BN38" s="17">
        <v>4561.2056460891399</v>
      </c>
      <c r="BO38" s="17">
        <v>0.21607609224138399</v>
      </c>
      <c r="BP38" s="17">
        <v>0.61498573796965295</v>
      </c>
      <c r="BQ38" s="17">
        <v>61863.097725427899</v>
      </c>
      <c r="BR38" s="17">
        <v>1576.34803104412</v>
      </c>
      <c r="BS38" s="17">
        <v>0</v>
      </c>
      <c r="BT38" s="17">
        <v>9239.1478994705794</v>
      </c>
      <c r="BU38" s="17">
        <v>32102.3208143343</v>
      </c>
      <c r="BV38" s="17">
        <v>0</v>
      </c>
      <c r="BW38" s="17">
        <v>863113.37467010599</v>
      </c>
      <c r="BX38" s="17">
        <v>25792.0352462476</v>
      </c>
      <c r="BY38" s="17">
        <v>2865.7818023262698</v>
      </c>
      <c r="BZ38" s="17">
        <v>28657.817048573899</v>
      </c>
      <c r="CA38" s="17">
        <v>55.2738725184145</v>
      </c>
      <c r="CB38" s="17">
        <v>38266.142041509098</v>
      </c>
      <c r="CC38" s="17">
        <v>3859.28029067338</v>
      </c>
      <c r="CD38" s="17">
        <v>236.95823729265101</v>
      </c>
      <c r="CE38" s="17">
        <v>97.043704357369194</v>
      </c>
      <c r="CF38" s="17">
        <v>118.049577356653</v>
      </c>
      <c r="CG38" s="17">
        <v>108.09935486589301</v>
      </c>
      <c r="CH38" s="17">
        <v>458.19454169952502</v>
      </c>
      <c r="CI38" s="17">
        <v>2.1369073121017199</v>
      </c>
      <c r="CJ38" s="17">
        <v>92008.371202417096</v>
      </c>
      <c r="CK38" s="17">
        <v>0</v>
      </c>
      <c r="CL38" s="17">
        <v>2723.6338832215001</v>
      </c>
      <c r="CM38" s="17">
        <v>33164.4139686403</v>
      </c>
      <c r="CN38" s="17">
        <v>4.5480432929303198</v>
      </c>
      <c r="CO38" s="17">
        <v>0</v>
      </c>
      <c r="CP38" s="17">
        <v>3297.8437753776798</v>
      </c>
      <c r="CQ38" s="17">
        <v>656027.192163817</v>
      </c>
      <c r="CR38" s="17">
        <v>412757.61768978997</v>
      </c>
      <c r="CS38" s="17">
        <v>243269.57447402601</v>
      </c>
      <c r="CT38" s="17">
        <v>131.47344198504101</v>
      </c>
      <c r="CU38" s="17">
        <v>1.4347434426241601</v>
      </c>
      <c r="CV38" s="17">
        <v>1947.37617887233</v>
      </c>
      <c r="CW38" s="17">
        <v>1596.1870140951401</v>
      </c>
      <c r="CX38" s="17">
        <v>150755.937058549</v>
      </c>
      <c r="CY38" s="17">
        <v>633.80797810369404</v>
      </c>
      <c r="CZ38" s="17">
        <v>814.67899681299798</v>
      </c>
      <c r="DA38" s="17">
        <v>215365.6481502</v>
      </c>
      <c r="DB38" s="17">
        <v>0</v>
      </c>
      <c r="DC38" s="17">
        <v>25.439871956932699</v>
      </c>
      <c r="DD38" s="17">
        <v>2291.1051996118699</v>
      </c>
      <c r="DE38" s="17">
        <v>1.9524783152113401</v>
      </c>
      <c r="DF38" s="17">
        <v>30485.7813934613</v>
      </c>
      <c r="DG38" s="17">
        <v>2586.0127832039302</v>
      </c>
      <c r="DH38" s="17">
        <v>1697.23289514102</v>
      </c>
      <c r="DI38" s="17">
        <v>0</v>
      </c>
      <c r="DJ38" s="17">
        <v>1488.2022787440801</v>
      </c>
      <c r="DK38" s="17">
        <v>14023.131020955199</v>
      </c>
      <c r="DL38" s="17">
        <v>5632.8451986594901</v>
      </c>
      <c r="DM38" s="17">
        <v>13088.2400655568</v>
      </c>
      <c r="DN38" s="17">
        <v>835002.39246063295</v>
      </c>
      <c r="DO38" s="17">
        <v>4771.9293297623399</v>
      </c>
      <c r="DP38" s="17">
        <v>6112.67225892034</v>
      </c>
      <c r="DR38" s="26">
        <f t="shared" si="30"/>
        <v>1.0336657504975932</v>
      </c>
      <c r="DS38" s="40">
        <f t="shared" si="31"/>
        <v>7.1483812900683229E-5</v>
      </c>
      <c r="DT38" s="40">
        <f t="shared" si="32"/>
        <v>7.1321030975755114E-5</v>
      </c>
      <c r="DU38" s="40">
        <f t="shared" si="33"/>
        <v>6.9443522528809168E-5</v>
      </c>
      <c r="DV38" s="40">
        <f t="shared" si="34"/>
        <v>7.1511850460328002E-5</v>
      </c>
      <c r="DW38" s="40">
        <f t="shared" si="35"/>
        <v>7.107240022075698E-5</v>
      </c>
      <c r="DX38" s="40">
        <f t="shared" si="36"/>
        <v>7.2093343117633497E-5</v>
      </c>
      <c r="DY38" s="40">
        <f t="shared" si="37"/>
        <v>7.1858970197468305E-5</v>
      </c>
      <c r="DZ38" s="40">
        <f t="shared" si="38"/>
        <v>6.9727402693930954E-5</v>
      </c>
      <c r="EA38" s="40">
        <f t="shared" si="39"/>
        <v>6.9793877947667637E-5</v>
      </c>
      <c r="EB38" s="40">
        <f t="shared" si="40"/>
        <v>6.982401976074011E-5</v>
      </c>
      <c r="EC38" s="40">
        <f t="shared" si="41"/>
        <v>6.9867303407343182E-5</v>
      </c>
      <c r="ED38" s="40">
        <f t="shared" si="42"/>
        <v>6.993612496865061E-5</v>
      </c>
      <c r="EE38" s="40">
        <f t="shared" si="43"/>
        <v>6.9846609272050775E-5</v>
      </c>
      <c r="EF38" s="40">
        <f t="shared" si="44"/>
        <v>6.9710158503079634E-5</v>
      </c>
      <c r="EG38" s="40">
        <f t="shared" si="45"/>
        <v>6.9060366471961575E-5</v>
      </c>
      <c r="EH38" s="40">
        <f t="shared" si="46"/>
        <v>6.9286547251469957E-5</v>
      </c>
      <c r="EI38" s="40">
        <f t="shared" si="47"/>
        <v>7.0147964004522886E-5</v>
      </c>
      <c r="EJ38" s="40">
        <f t="shared" si="48"/>
        <v>6.9578483542054572E-5</v>
      </c>
      <c r="EK38" s="40">
        <f t="shared" si="49"/>
        <v>7.0011626825477758E-5</v>
      </c>
      <c r="EL38" s="40">
        <f t="shared" si="50"/>
        <v>7.2907636450542196E-5</v>
      </c>
      <c r="EM38" s="40">
        <f t="shared" si="51"/>
        <v>0.15581027050581259</v>
      </c>
      <c r="EN38" s="40">
        <f t="shared" si="52"/>
        <v>6.9860254504027389E-5</v>
      </c>
      <c r="EO38" s="40">
        <f t="shared" si="53"/>
        <v>6.9800840166106312E-5</v>
      </c>
      <c r="EP38" s="40">
        <f t="shared" si="54"/>
        <v>6.79239953208217E-5</v>
      </c>
      <c r="EQ38" s="40">
        <f t="shared" si="55"/>
        <v>6.9695311105187337E-5</v>
      </c>
      <c r="ER38" s="40">
        <f t="shared" si="56"/>
        <v>6.9735050360229776E-5</v>
      </c>
      <c r="ES38" s="40">
        <f t="shared" si="57"/>
        <v>6.9822129309464486E-5</v>
      </c>
      <c r="ET38" s="40">
        <f t="shared" si="58"/>
        <v>7.2570884456487505E-5</v>
      </c>
      <c r="EU38" s="40">
        <f t="shared" si="59"/>
        <v>6.9590773374137967E-5</v>
      </c>
      <c r="EV38" s="40">
        <f t="shared" si="60"/>
        <v>0</v>
      </c>
    </row>
    <row r="39" spans="1:152" x14ac:dyDescent="0.3">
      <c r="A39" s="17" t="s">
        <v>206</v>
      </c>
      <c r="B39" s="15">
        <v>1752.6056860000001</v>
      </c>
      <c r="C39" s="15">
        <v>10.079947000000001</v>
      </c>
      <c r="D39" s="15">
        <v>35.326363999999998</v>
      </c>
      <c r="E39" s="15">
        <v>324.49486000000002</v>
      </c>
      <c r="F39" s="15">
        <v>283.30112400000002</v>
      </c>
      <c r="G39" s="15">
        <v>15.5006</v>
      </c>
      <c r="H39" s="15">
        <v>348.23542200000003</v>
      </c>
      <c r="I39" s="17">
        <v>17.688172000000002</v>
      </c>
      <c r="J39" s="17">
        <v>5.4011129999999996</v>
      </c>
      <c r="K39" s="17">
        <v>10.208280999999999</v>
      </c>
      <c r="L39" s="17">
        <v>1.2992360000000001</v>
      </c>
      <c r="M39" s="17">
        <v>36.657023000000002</v>
      </c>
      <c r="N39" s="17">
        <v>4.4545159999999999</v>
      </c>
      <c r="O39" s="17">
        <v>1.6147670000000001</v>
      </c>
      <c r="P39" s="17">
        <v>0.17880199999999999</v>
      </c>
      <c r="Q39" s="17">
        <v>7.3232000000000005E-2</v>
      </c>
      <c r="R39" s="17">
        <v>8.9072999999999999E-2</v>
      </c>
      <c r="S39" s="17">
        <v>8.1571000000000005E-2</v>
      </c>
      <c r="T39" s="17">
        <v>0.34574199999999999</v>
      </c>
      <c r="U39" s="17">
        <v>24.22147</v>
      </c>
      <c r="V39" s="17">
        <v>5.1412630000000004</v>
      </c>
      <c r="W39" s="17">
        <v>5.5681529999999997</v>
      </c>
      <c r="X39" s="17">
        <v>0.74242600000000003</v>
      </c>
      <c r="Y39" s="17">
        <v>4.9490000000000003E-3</v>
      </c>
      <c r="Z39" s="17">
        <v>0.50114199999999998</v>
      </c>
      <c r="AA39" s="17">
        <v>1.1894670000000001</v>
      </c>
      <c r="AB39" s="17">
        <v>1.095072</v>
      </c>
      <c r="AC39" s="17">
        <v>1.3717999999999999E-2</v>
      </c>
      <c r="AD39" s="17">
        <v>1.1542999999999999E-2</v>
      </c>
      <c r="AE39" s="17"/>
      <c r="AF39" s="15"/>
      <c r="AG39" s="17" t="s">
        <v>206</v>
      </c>
      <c r="AH39" s="17">
        <v>29.925682905127399</v>
      </c>
      <c r="AI39" s="17">
        <v>4.4891971386771097</v>
      </c>
      <c r="AJ39" s="17">
        <v>5.5680361813081003</v>
      </c>
      <c r="AK39" s="17">
        <v>5.4010389983386</v>
      </c>
      <c r="AL39" s="17">
        <v>0.74242111692322899</v>
      </c>
      <c r="AM39" s="17">
        <v>17.6878488246095</v>
      </c>
      <c r="AN39" s="17">
        <v>17.6878488246095</v>
      </c>
      <c r="AO39" s="17">
        <v>1.60653391355677</v>
      </c>
      <c r="AP39" s="17">
        <v>9.5167842952222497</v>
      </c>
      <c r="AQ39" s="17">
        <v>10.208101938198601</v>
      </c>
      <c r="AR39" s="17">
        <v>1.3717783319274399E-2</v>
      </c>
      <c r="AS39" s="17">
        <v>1.2992113642243199</v>
      </c>
      <c r="AT39" s="17">
        <v>4.94883376097488E-3</v>
      </c>
      <c r="AU39" s="17">
        <v>32.076739743245298</v>
      </c>
      <c r="AV39" s="17">
        <v>1752.5714715300601</v>
      </c>
      <c r="AW39" s="17">
        <v>7.3035227280305497</v>
      </c>
      <c r="AX39" s="17">
        <v>0</v>
      </c>
      <c r="AY39" s="17">
        <v>4.8049840750247101</v>
      </c>
      <c r="AZ39" s="17">
        <v>0</v>
      </c>
      <c r="BA39" s="17">
        <v>0.84351892183168797</v>
      </c>
      <c r="BB39" s="17">
        <v>3.18812054613722</v>
      </c>
      <c r="BC39" s="17">
        <v>36.656328156929398</v>
      </c>
      <c r="BD39" s="17">
        <v>36.656328156929398</v>
      </c>
      <c r="BE39" s="17">
        <v>3.37511014988563</v>
      </c>
      <c r="BF39" s="17">
        <v>0</v>
      </c>
      <c r="BG39" s="17">
        <v>0.50112904799186397</v>
      </c>
      <c r="BH39" s="17">
        <v>326952.59255719598</v>
      </c>
      <c r="BI39" s="17">
        <v>0</v>
      </c>
      <c r="BJ39" s="17">
        <v>32.660136223934401</v>
      </c>
      <c r="BK39" s="17">
        <v>2.2850545556695701</v>
      </c>
      <c r="BL39" s="17">
        <v>3.9068231472336898</v>
      </c>
      <c r="BM39" s="17">
        <v>33.899962535546102</v>
      </c>
      <c r="BN39" s="17">
        <v>1.71780547896184</v>
      </c>
      <c r="BO39" s="17">
        <v>3.00106659611876E-3</v>
      </c>
      <c r="BP39" s="17">
        <v>8.5417253371693706E-3</v>
      </c>
      <c r="BQ39" s="17">
        <v>24.2211000850719</v>
      </c>
      <c r="BR39" s="17">
        <v>1.1894445759685099</v>
      </c>
      <c r="BS39" s="17">
        <v>0</v>
      </c>
      <c r="BT39" s="17">
        <v>5.6100133260528402</v>
      </c>
      <c r="BU39" s="17">
        <v>10.079698256695099</v>
      </c>
      <c r="BV39" s="17">
        <v>0</v>
      </c>
      <c r="BW39" s="17">
        <v>358.81477868350902</v>
      </c>
      <c r="BX39" s="17">
        <v>31.793251508788099</v>
      </c>
      <c r="BY39" s="17">
        <v>3.5325946698854098</v>
      </c>
      <c r="BZ39" s="17">
        <v>35.325846178673501</v>
      </c>
      <c r="CA39" s="17">
        <v>2.0816747383686801E-2</v>
      </c>
      <c r="CB39" s="17">
        <v>14.4115087758836</v>
      </c>
      <c r="CC39" s="17">
        <v>1.4534539424723401</v>
      </c>
      <c r="CD39" s="17">
        <v>0.17879771027960101</v>
      </c>
      <c r="CE39" s="17">
        <v>7.3229368166360706E-2</v>
      </c>
      <c r="CF39" s="17">
        <v>8.9070618054751693E-2</v>
      </c>
      <c r="CG39" s="17">
        <v>8.1569308751798103E-2</v>
      </c>
      <c r="CH39" s="17">
        <v>0.34573580295088602</v>
      </c>
      <c r="CI39" s="17">
        <v>8.0390567524815694E-3</v>
      </c>
      <c r="CJ39" s="17">
        <v>34.651465981481103</v>
      </c>
      <c r="CK39" s="17">
        <v>3.28127592497671E-3</v>
      </c>
      <c r="CL39" s="17">
        <v>0.97428891571178899</v>
      </c>
      <c r="CM39" s="17">
        <v>10.4062858623103</v>
      </c>
      <c r="CN39" s="17">
        <v>2.8149487149809502E-3</v>
      </c>
      <c r="CO39" s="17">
        <v>0</v>
      </c>
      <c r="CP39" s="17">
        <v>0.236127690713581</v>
      </c>
      <c r="CQ39" s="17">
        <v>324.48718187252803</v>
      </c>
      <c r="CR39" s="17">
        <v>283.29618882910302</v>
      </c>
      <c r="CS39" s="17">
        <v>41.1909930434255</v>
      </c>
      <c r="CT39" s="17">
        <v>3.0455995193924001E-3</v>
      </c>
      <c r="CU39" s="17">
        <v>5.2858754278344499E-4</v>
      </c>
      <c r="CV39" s="17">
        <v>1.27605195081488</v>
      </c>
      <c r="CW39" s="17">
        <v>0.14562789221603001</v>
      </c>
      <c r="CX39" s="17">
        <v>110.392431863401</v>
      </c>
      <c r="CY39" s="17">
        <v>0.74125941456263</v>
      </c>
      <c r="CZ39" s="17">
        <v>0.332351439893737</v>
      </c>
      <c r="DA39" s="17">
        <v>157.70347492517999</v>
      </c>
      <c r="DB39" s="17">
        <v>0</v>
      </c>
      <c r="DC39" s="17">
        <v>5.8308882973153201E-3</v>
      </c>
      <c r="DD39" s="17">
        <v>1.0642771540534699</v>
      </c>
      <c r="DE39" s="17">
        <v>4.7136349256215603E-4</v>
      </c>
      <c r="DF39" s="17">
        <v>15.500399499550801</v>
      </c>
      <c r="DG39" s="17">
        <v>0.97392433459032002</v>
      </c>
      <c r="DH39" s="17">
        <v>1.0950468548697301</v>
      </c>
      <c r="DI39" s="17">
        <v>0</v>
      </c>
      <c r="DJ39" s="17">
        <v>0.56046838946521305</v>
      </c>
      <c r="DK39" s="17">
        <v>5.2812814108339499</v>
      </c>
      <c r="DL39" s="17">
        <v>4.4544308642087298</v>
      </c>
      <c r="DM39" s="17">
        <v>4.9291955268572503</v>
      </c>
      <c r="DN39" s="17">
        <v>348.22770515385503</v>
      </c>
      <c r="DO39" s="17">
        <v>1.6147315402073401</v>
      </c>
      <c r="DP39" s="17">
        <v>2.3021048159862598</v>
      </c>
      <c r="DR39" s="26">
        <f t="shared" si="30"/>
        <v>1.030402731813014</v>
      </c>
      <c r="DS39" s="40">
        <f t="shared" si="31"/>
        <v>-1.9522058049528136E-5</v>
      </c>
      <c r="DT39" s="40">
        <f t="shared" si="32"/>
        <v>-2.4677044919106328E-5</v>
      </c>
      <c r="DU39" s="40">
        <f t="shared" si="33"/>
        <v>-1.4658211824373279E-5</v>
      </c>
      <c r="DV39" s="40">
        <f t="shared" si="34"/>
        <v>-2.3661784571843734E-5</v>
      </c>
      <c r="DW39" s="40">
        <f t="shared" si="35"/>
        <v>-1.7420230556513259E-5</v>
      </c>
      <c r="DX39" s="40">
        <f t="shared" si="36"/>
        <v>-1.2935012141454933E-5</v>
      </c>
      <c r="DY39" s="40">
        <f t="shared" si="37"/>
        <v>-2.2159854102956403E-5</v>
      </c>
      <c r="DZ39" s="40">
        <f t="shared" si="38"/>
        <v>-1.8270706012015993E-5</v>
      </c>
      <c r="EA39" s="40">
        <f t="shared" si="39"/>
        <v>-1.3701187403335566E-5</v>
      </c>
      <c r="EB39" s="40">
        <f t="shared" si="40"/>
        <v>-1.7540837815770995E-5</v>
      </c>
      <c r="EC39" s="40">
        <f t="shared" si="41"/>
        <v>-1.8961740345962023E-5</v>
      </c>
      <c r="ED39" s="40">
        <f t="shared" si="42"/>
        <v>-1.8955250965268885E-5</v>
      </c>
      <c r="EE39" s="40">
        <f t="shared" si="43"/>
        <v>-1.911224278240755E-5</v>
      </c>
      <c r="EF39" s="40">
        <f t="shared" si="44"/>
        <v>-2.1959696141891142E-5</v>
      </c>
      <c r="EG39" s="40">
        <f t="shared" si="45"/>
        <v>-2.399145646570577E-5</v>
      </c>
      <c r="EH39" s="40">
        <f t="shared" si="46"/>
        <v>-3.5938300733278057E-5</v>
      </c>
      <c r="EI39" s="40">
        <f t="shared" si="47"/>
        <v>-2.6741495720430745E-5</v>
      </c>
      <c r="EJ39" s="40">
        <f t="shared" si="48"/>
        <v>-2.0733449410962044E-5</v>
      </c>
      <c r="EK39" s="40">
        <f t="shared" si="49"/>
        <v>-1.7923911801216593E-5</v>
      </c>
      <c r="EL39" s="40">
        <f t="shared" si="50"/>
        <v>-1.5272191493763862E-5</v>
      </c>
      <c r="EM39" s="40">
        <f t="shared" si="51"/>
        <v>9.1174158188919691E-2</v>
      </c>
      <c r="EN39" s="40">
        <f t="shared" si="52"/>
        <v>-2.0979792024283395E-5</v>
      </c>
      <c r="EO39" s="40">
        <f t="shared" si="53"/>
        <v>-6.5771898762234181E-6</v>
      </c>
      <c r="EP39" s="40">
        <f t="shared" si="54"/>
        <v>-3.3590427383357811E-5</v>
      </c>
      <c r="EQ39" s="40">
        <f t="shared" si="55"/>
        <v>-2.5844986323242497E-5</v>
      </c>
      <c r="ER39" s="40">
        <f t="shared" si="56"/>
        <v>-1.8852167811388786E-5</v>
      </c>
      <c r="ES39" s="40">
        <f t="shared" si="57"/>
        <v>-2.296207945227864E-5</v>
      </c>
      <c r="ET39" s="40">
        <f t="shared" si="58"/>
        <v>-1.5795358332114886E-5</v>
      </c>
      <c r="EU39" s="40">
        <f t="shared" si="59"/>
        <v>-1.802535838763525E-5</v>
      </c>
      <c r="EV39" s="40">
        <f t="shared" si="60"/>
        <v>0</v>
      </c>
    </row>
    <row r="40" spans="1:152" x14ac:dyDescent="0.3">
      <c r="A40" s="17" t="s">
        <v>207</v>
      </c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5"/>
      <c r="DR40" s="26" t="e">
        <f t="shared" si="30"/>
        <v>#DIV/0!</v>
      </c>
      <c r="DS40" s="40">
        <f t="shared" si="31"/>
        <v>0</v>
      </c>
      <c r="DT40" s="40">
        <f t="shared" si="32"/>
        <v>0</v>
      </c>
      <c r="DU40" s="40">
        <f t="shared" si="33"/>
        <v>0</v>
      </c>
      <c r="DV40" s="40">
        <f t="shared" si="34"/>
        <v>0</v>
      </c>
      <c r="DW40" s="40">
        <f t="shared" si="35"/>
        <v>0</v>
      </c>
      <c r="DX40" s="40">
        <f t="shared" si="36"/>
        <v>0</v>
      </c>
      <c r="DY40" s="40">
        <f t="shared" si="37"/>
        <v>0</v>
      </c>
      <c r="DZ40" s="40">
        <f t="shared" si="38"/>
        <v>0</v>
      </c>
      <c r="EA40" s="40">
        <f t="shared" si="39"/>
        <v>0</v>
      </c>
      <c r="EB40" s="40">
        <f t="shared" si="40"/>
        <v>0</v>
      </c>
      <c r="EC40" s="40">
        <f t="shared" si="41"/>
        <v>0</v>
      </c>
      <c r="ED40" s="40">
        <f t="shared" si="42"/>
        <v>0</v>
      </c>
      <c r="EE40" s="40">
        <f t="shared" si="43"/>
        <v>0</v>
      </c>
      <c r="EF40" s="40">
        <f t="shared" si="44"/>
        <v>0</v>
      </c>
      <c r="EG40" s="40">
        <f t="shared" si="45"/>
        <v>0</v>
      </c>
      <c r="EH40" s="40">
        <f t="shared" si="46"/>
        <v>0</v>
      </c>
      <c r="EI40" s="40">
        <f t="shared" si="47"/>
        <v>0</v>
      </c>
      <c r="EJ40" s="40">
        <f t="shared" si="48"/>
        <v>0</v>
      </c>
      <c r="EK40" s="40">
        <f t="shared" si="49"/>
        <v>0</v>
      </c>
      <c r="EL40" s="40">
        <f t="shared" si="50"/>
        <v>0</v>
      </c>
      <c r="EM40" s="40">
        <f t="shared" si="51"/>
        <v>0</v>
      </c>
      <c r="EN40" s="40">
        <f t="shared" si="52"/>
        <v>0</v>
      </c>
      <c r="EO40" s="40">
        <f t="shared" si="53"/>
        <v>0</v>
      </c>
      <c r="EP40" s="40">
        <f t="shared" si="54"/>
        <v>0</v>
      </c>
      <c r="EQ40" s="40">
        <f t="shared" si="55"/>
        <v>0</v>
      </c>
      <c r="ER40" s="40">
        <f t="shared" si="56"/>
        <v>0</v>
      </c>
      <c r="ES40" s="40">
        <f t="shared" si="57"/>
        <v>0</v>
      </c>
      <c r="ET40" s="40">
        <f t="shared" si="58"/>
        <v>0</v>
      </c>
      <c r="EU40" s="40">
        <f t="shared" si="59"/>
        <v>0</v>
      </c>
      <c r="EV40" s="40">
        <f t="shared" si="60"/>
        <v>0</v>
      </c>
    </row>
    <row r="41" spans="1:152" x14ac:dyDescent="0.3">
      <c r="A41" s="17" t="s">
        <v>208</v>
      </c>
      <c r="B41" s="15">
        <v>2862.7399730000002</v>
      </c>
      <c r="C41" s="15">
        <v>18.737106000000001</v>
      </c>
      <c r="D41" s="15">
        <v>57.305010000000003</v>
      </c>
      <c r="E41" s="15">
        <v>503.203777</v>
      </c>
      <c r="F41" s="15">
        <v>427.83366799999999</v>
      </c>
      <c r="G41" s="15">
        <v>29.658000999999999</v>
      </c>
      <c r="H41" s="15">
        <v>584.84525099999996</v>
      </c>
      <c r="I41" s="17">
        <v>28.781343</v>
      </c>
      <c r="J41" s="17">
        <v>8.7884239999999991</v>
      </c>
      <c r="K41" s="17">
        <v>16.610430999999998</v>
      </c>
      <c r="L41" s="17">
        <v>2.1140569999999999</v>
      </c>
      <c r="M41" s="17">
        <v>59.646543000000001</v>
      </c>
      <c r="N41" s="17">
        <v>7.248189</v>
      </c>
      <c r="O41" s="17">
        <v>2.6274639999999998</v>
      </c>
      <c r="P41" s="17">
        <v>0.29093400000000003</v>
      </c>
      <c r="Q41" s="17">
        <v>0.119148</v>
      </c>
      <c r="R41" s="17">
        <v>0.144928</v>
      </c>
      <c r="S41" s="17">
        <v>0.132715</v>
      </c>
      <c r="T41" s="17">
        <v>0.56254800000000005</v>
      </c>
      <c r="U41" s="17">
        <v>39.412025</v>
      </c>
      <c r="V41" s="17">
        <v>8.365615</v>
      </c>
      <c r="W41" s="17">
        <v>9.0602350000000005</v>
      </c>
      <c r="X41" s="17">
        <v>1.2080329999999999</v>
      </c>
      <c r="Y41" s="17">
        <v>8.0490000000000006E-3</v>
      </c>
      <c r="Z41" s="17">
        <v>0.81542400000000004</v>
      </c>
      <c r="AA41" s="17">
        <v>1.9354279999999999</v>
      </c>
      <c r="AB41" s="17">
        <v>1.7818419999999999</v>
      </c>
      <c r="AC41" s="17">
        <v>2.2315999999999999E-2</v>
      </c>
      <c r="AD41" s="17">
        <v>2.4120000000000001E-3</v>
      </c>
      <c r="AE41" s="17"/>
      <c r="AF41" s="15"/>
      <c r="AG41" s="17" t="s">
        <v>208</v>
      </c>
      <c r="AH41" s="17">
        <v>50.757451314408399</v>
      </c>
      <c r="AI41" s="17">
        <v>7.6141892556339696</v>
      </c>
      <c r="AJ41" s="17">
        <v>9.0429435031222898</v>
      </c>
      <c r="AK41" s="17">
        <v>8.7716361528590099</v>
      </c>
      <c r="AL41" s="17">
        <v>1.2057253716446299</v>
      </c>
      <c r="AM41" s="17">
        <v>28.726376882669999</v>
      </c>
      <c r="AN41" s="17">
        <v>28.726376882669999</v>
      </c>
      <c r="AO41" s="17">
        <v>2.7248634654177399</v>
      </c>
      <c r="AP41" s="17">
        <v>16.141525817117302</v>
      </c>
      <c r="AQ41" s="17">
        <v>16.578700654970699</v>
      </c>
      <c r="AR41" s="17">
        <v>2.2273605010671899E-2</v>
      </c>
      <c r="AS41" s="17">
        <v>2.1100190536760501</v>
      </c>
      <c r="AT41" s="17">
        <v>8.0336893002970703E-3</v>
      </c>
      <c r="AU41" s="17">
        <v>54.405831998710298</v>
      </c>
      <c r="AV41" s="17">
        <v>2857.4206872247601</v>
      </c>
      <c r="AW41" s="17">
        <v>12.3876237976732</v>
      </c>
      <c r="AX41" s="17">
        <v>0</v>
      </c>
      <c r="AY41" s="17">
        <v>8.1498115569698495</v>
      </c>
      <c r="AZ41" s="17">
        <v>0</v>
      </c>
      <c r="BA41" s="17">
        <v>1.43070089665595</v>
      </c>
      <c r="BB41" s="17">
        <v>5.4074028229148396</v>
      </c>
      <c r="BC41" s="17">
        <v>59.532646945424503</v>
      </c>
      <c r="BD41" s="17">
        <v>59.532646945424503</v>
      </c>
      <c r="BE41" s="17">
        <v>5.7245798339455698</v>
      </c>
      <c r="BF41" s="17">
        <v>0</v>
      </c>
      <c r="BG41" s="17">
        <v>0.81386696073000497</v>
      </c>
      <c r="BH41" s="17">
        <v>530995.63425563695</v>
      </c>
      <c r="BI41" s="17">
        <v>0</v>
      </c>
      <c r="BJ41" s="17">
        <v>55.395438597982697</v>
      </c>
      <c r="BK41" s="17">
        <v>3.8757210419724402</v>
      </c>
      <c r="BL41" s="17">
        <v>6.6264048490371996</v>
      </c>
      <c r="BM41" s="17">
        <v>57.498279056676303</v>
      </c>
      <c r="BN41" s="17">
        <v>2.9135974158532099</v>
      </c>
      <c r="BO41" s="17">
        <v>6.2589921570572701E-4</v>
      </c>
      <c r="BP41" s="17">
        <v>1.7814305792093099E-3</v>
      </c>
      <c r="BQ41" s="17">
        <v>39.336885168165701</v>
      </c>
      <c r="BR41" s="17">
        <v>1.93172976939301</v>
      </c>
      <c r="BS41" s="17">
        <v>0</v>
      </c>
      <c r="BT41" s="17">
        <v>9.1448615532582203</v>
      </c>
      <c r="BU41" s="17">
        <v>18.705547274921798</v>
      </c>
      <c r="BV41" s="17">
        <v>0</v>
      </c>
      <c r="BW41" s="17">
        <v>601.82538976063302</v>
      </c>
      <c r="BX41" s="17">
        <v>51.468336881451897</v>
      </c>
      <c r="BY41" s="17">
        <v>5.7186988884295902</v>
      </c>
      <c r="BZ41" s="17">
        <v>57.187035769881497</v>
      </c>
      <c r="CA41" s="17">
        <v>3.5307823655070299E-2</v>
      </c>
      <c r="CB41" s="17">
        <v>24.443559119137699</v>
      </c>
      <c r="CC41" s="17">
        <v>2.4652294870585498</v>
      </c>
      <c r="CD41" s="17">
        <v>0.29037839221217299</v>
      </c>
      <c r="CE41" s="17">
        <v>0.118919981882416</v>
      </c>
      <c r="CF41" s="17">
        <v>0.14465194333680501</v>
      </c>
      <c r="CG41" s="17">
        <v>0.13246149239239999</v>
      </c>
      <c r="CH41" s="17">
        <v>0.56147502099351199</v>
      </c>
      <c r="CI41" s="17">
        <v>1.2326037796039401E-2</v>
      </c>
      <c r="CJ41" s="17">
        <v>58.772886179163002</v>
      </c>
      <c r="CK41" s="17">
        <v>4.8937571741155296E-3</v>
      </c>
      <c r="CL41" s="17">
        <v>1.50523208011596</v>
      </c>
      <c r="CM41" s="17">
        <v>16.038686232356099</v>
      </c>
      <c r="CN41" s="17">
        <v>3.6781560310190299E-3</v>
      </c>
      <c r="CO41" s="17">
        <v>0</v>
      </c>
      <c r="CP41" s="17">
        <v>0.36502171012527701</v>
      </c>
      <c r="CQ41" s="17">
        <v>502.31396232079402</v>
      </c>
      <c r="CR41" s="17">
        <v>427.05018113746303</v>
      </c>
      <c r="CS41" s="17">
        <v>75.263781183330806</v>
      </c>
      <c r="CT41" s="17">
        <v>4.5964487221459701E-3</v>
      </c>
      <c r="CU41" s="17">
        <v>7.6184720161819204E-4</v>
      </c>
      <c r="CV41" s="17">
        <v>1.5926135631651701</v>
      </c>
      <c r="CW41" s="17">
        <v>0.226834926503414</v>
      </c>
      <c r="CX41" s="17">
        <v>166.35783465335001</v>
      </c>
      <c r="CY41" s="17">
        <v>1.1362687350430101</v>
      </c>
      <c r="CZ41" s="17">
        <v>0.50813523382771897</v>
      </c>
      <c r="DA41" s="17">
        <v>237.654066017405</v>
      </c>
      <c r="DB41" s="17">
        <v>0</v>
      </c>
      <c r="DC41" s="17">
        <v>8.9247821249248994E-3</v>
      </c>
      <c r="DD41" s="17">
        <v>1.62965331360196</v>
      </c>
      <c r="DE41" s="17">
        <v>6.5364291902974495E-4</v>
      </c>
      <c r="DF41" s="17">
        <v>29.601841758847399</v>
      </c>
      <c r="DG41" s="17">
        <v>1.6518880072020801</v>
      </c>
      <c r="DH41" s="17">
        <v>1.77844291461675</v>
      </c>
      <c r="DI41" s="17">
        <v>0</v>
      </c>
      <c r="DJ41" s="17">
        <v>0.95063195504587295</v>
      </c>
      <c r="DK41" s="17">
        <v>8.95764496748418</v>
      </c>
      <c r="DL41" s="17">
        <v>7.23435863492658</v>
      </c>
      <c r="DM41" s="17">
        <v>8.3604734722201108</v>
      </c>
      <c r="DN41" s="17">
        <v>583.86868572562298</v>
      </c>
      <c r="DO41" s="17">
        <v>2.6224461848263001</v>
      </c>
      <c r="DP41" s="17">
        <v>3.9046353080070699</v>
      </c>
      <c r="DR41" s="26">
        <f t="shared" si="30"/>
        <v>1.0307546961740099</v>
      </c>
      <c r="DS41" s="40">
        <f t="shared" si="31"/>
        <v>-1.8581100014004423E-3</v>
      </c>
      <c r="DT41" s="40">
        <f t="shared" si="32"/>
        <v>-1.6842902568946529E-3</v>
      </c>
      <c r="DU41" s="40">
        <f t="shared" si="33"/>
        <v>-2.0587070854451613E-3</v>
      </c>
      <c r="DV41" s="40">
        <f t="shared" si="34"/>
        <v>-1.7682988878002467E-3</v>
      </c>
      <c r="DW41" s="40">
        <f t="shared" si="35"/>
        <v>-1.8312884682487422E-3</v>
      </c>
      <c r="DX41" s="40">
        <f t="shared" si="36"/>
        <v>-1.8935612401051337E-3</v>
      </c>
      <c r="DY41" s="40">
        <f t="shared" si="37"/>
        <v>-1.6697840543412068E-3</v>
      </c>
      <c r="DZ41" s="40">
        <f t="shared" si="38"/>
        <v>-1.9097829218740845E-3</v>
      </c>
      <c r="EA41" s="40">
        <f t="shared" si="39"/>
        <v>-1.9102227135364934E-3</v>
      </c>
      <c r="EB41" s="40">
        <f t="shared" si="40"/>
        <v>-1.9102662073789023E-3</v>
      </c>
      <c r="EC41" s="40">
        <f t="shared" si="41"/>
        <v>-1.9100460980710147E-3</v>
      </c>
      <c r="ED41" s="40">
        <f t="shared" si="42"/>
        <v>-1.9095164421431489E-3</v>
      </c>
      <c r="EE41" s="40">
        <f t="shared" si="43"/>
        <v>-1.9081131953678288E-3</v>
      </c>
      <c r="EF41" s="40">
        <f t="shared" si="44"/>
        <v>-1.9097560132887463E-3</v>
      </c>
      <c r="EG41" s="40">
        <f t="shared" si="45"/>
        <v>-1.9097382493178498E-3</v>
      </c>
      <c r="EH41" s="40">
        <f t="shared" si="46"/>
        <v>-1.9137385233827548E-3</v>
      </c>
      <c r="EI41" s="40">
        <f t="shared" si="47"/>
        <v>-1.9047848807338518E-3</v>
      </c>
      <c r="EJ41" s="40">
        <f t="shared" si="48"/>
        <v>-1.9101654492710847E-3</v>
      </c>
      <c r="EK41" s="40">
        <f t="shared" si="49"/>
        <v>-1.9073554727562123E-3</v>
      </c>
      <c r="EL41" s="40">
        <f t="shared" si="50"/>
        <v>-1.9065204549702606E-3</v>
      </c>
      <c r="EM41" s="40">
        <f t="shared" si="51"/>
        <v>9.3148746775726612E-2</v>
      </c>
      <c r="EN41" s="40">
        <f t="shared" si="52"/>
        <v>-1.9085042361164691E-3</v>
      </c>
      <c r="EO41" s="40">
        <f t="shared" si="53"/>
        <v>-1.9102361900461473E-3</v>
      </c>
      <c r="EP41" s="40">
        <f t="shared" si="54"/>
        <v>-1.9021865701242754E-3</v>
      </c>
      <c r="EQ41" s="40">
        <f t="shared" si="55"/>
        <v>-1.9094842315103113E-3</v>
      </c>
      <c r="ER41" s="40">
        <f t="shared" si="56"/>
        <v>-1.9108076389253062E-3</v>
      </c>
      <c r="ES41" s="40">
        <f t="shared" si="57"/>
        <v>-1.907624460109233E-3</v>
      </c>
      <c r="ET41" s="40">
        <f t="shared" si="58"/>
        <v>-1.8997575429333109E-3</v>
      </c>
      <c r="EU41" s="40">
        <f t="shared" si="59"/>
        <v>-1.9362375974141467E-3</v>
      </c>
      <c r="EV41" s="40">
        <f t="shared" si="60"/>
        <v>0</v>
      </c>
    </row>
    <row r="42" spans="1:152" x14ac:dyDescent="0.3">
      <c r="A42" s="17" t="s">
        <v>209</v>
      </c>
      <c r="B42" s="15">
        <v>4601.7635309999996</v>
      </c>
      <c r="C42" s="15">
        <v>56.241646000000003</v>
      </c>
      <c r="D42" s="15">
        <v>51.231684000000001</v>
      </c>
      <c r="E42" s="15">
        <v>719.39472799999999</v>
      </c>
      <c r="F42" s="15">
        <v>612.90692899999999</v>
      </c>
      <c r="G42" s="15">
        <v>58.565227999999998</v>
      </c>
      <c r="H42" s="15">
        <v>998.39500999999996</v>
      </c>
      <c r="I42" s="17">
        <v>53.127532000000002</v>
      </c>
      <c r="J42" s="17">
        <v>16.237383000000001</v>
      </c>
      <c r="K42" s="17">
        <v>14.243308000000001</v>
      </c>
      <c r="L42" s="17">
        <v>8.5934899999999992</v>
      </c>
      <c r="M42" s="17">
        <v>106.112572</v>
      </c>
      <c r="N42" s="17">
        <v>10.872347</v>
      </c>
      <c r="O42" s="17">
        <v>9.2106849999999998</v>
      </c>
      <c r="P42" s="17">
        <v>0.45748</v>
      </c>
      <c r="Q42" s="17">
        <v>0.18731</v>
      </c>
      <c r="R42" s="17">
        <v>0.227877</v>
      </c>
      <c r="S42" s="17">
        <v>0.208618</v>
      </c>
      <c r="T42" s="17">
        <v>0.88440700000000005</v>
      </c>
      <c r="U42" s="17">
        <v>119.406352</v>
      </c>
      <c r="V42" s="17">
        <v>15.430211</v>
      </c>
      <c r="W42" s="17">
        <v>10.207680999999999</v>
      </c>
      <c r="X42" s="17">
        <v>2.2314470000000002</v>
      </c>
      <c r="Y42" s="17">
        <v>1.2607E-2</v>
      </c>
      <c r="Z42" s="17">
        <v>1.5193099999999999</v>
      </c>
      <c r="AA42" s="17">
        <v>3.042589</v>
      </c>
      <c r="AB42" s="17">
        <v>3.2759119999999999</v>
      </c>
      <c r="AC42" s="17">
        <v>3.5130000000000002E-2</v>
      </c>
      <c r="AD42" s="17">
        <v>4.1809999999999998E-3</v>
      </c>
      <c r="AE42" s="17"/>
      <c r="AF42" s="15"/>
      <c r="AG42" s="17" t="s">
        <v>209</v>
      </c>
      <c r="AH42" s="17">
        <v>81.202919139993696</v>
      </c>
      <c r="AI42" s="17">
        <v>12.1813468721609</v>
      </c>
      <c r="AJ42" s="17">
        <v>10.2076877237498</v>
      </c>
      <c r="AK42" s="17">
        <v>16.237373269751899</v>
      </c>
      <c r="AL42" s="17">
        <v>2.2314574066389898</v>
      </c>
      <c r="AM42" s="17">
        <v>53.127502772584997</v>
      </c>
      <c r="AN42" s="17">
        <v>53.127502772584997</v>
      </c>
      <c r="AO42" s="17">
        <v>4.35930051438846</v>
      </c>
      <c r="AP42" s="17">
        <v>25.823592489611201</v>
      </c>
      <c r="AQ42" s="17">
        <v>14.243313294832699</v>
      </c>
      <c r="AR42" s="17">
        <v>3.5130096538023001E-2</v>
      </c>
      <c r="AS42" s="17">
        <v>8.5934918183793592</v>
      </c>
      <c r="AT42" s="17">
        <v>1.26069581785854E-2</v>
      </c>
      <c r="AU42" s="17">
        <v>87.039667950606301</v>
      </c>
      <c r="AV42" s="17">
        <v>4601.7622827097002</v>
      </c>
      <c r="AW42" s="17">
        <v>19.8180082999497</v>
      </c>
      <c r="AX42" s="17">
        <v>0</v>
      </c>
      <c r="AY42" s="17">
        <v>13.038257952514</v>
      </c>
      <c r="AZ42" s="17">
        <v>0</v>
      </c>
      <c r="BA42" s="17">
        <v>2.2888667629828698</v>
      </c>
      <c r="BB42" s="17">
        <v>8.6509101549546106</v>
      </c>
      <c r="BC42" s="17">
        <v>106.112565126844</v>
      </c>
      <c r="BD42" s="17">
        <v>106.112565126844</v>
      </c>
      <c r="BE42" s="17">
        <v>9.1582918755344895</v>
      </c>
      <c r="BF42" s="17">
        <v>0</v>
      </c>
      <c r="BG42" s="17">
        <v>1.51931146628747</v>
      </c>
      <c r="BH42" s="17">
        <v>836357.785411024</v>
      </c>
      <c r="BI42" s="17">
        <v>0</v>
      </c>
      <c r="BJ42" s="17">
        <v>88.622815010064002</v>
      </c>
      <c r="BK42" s="17">
        <v>6.2004707772332797</v>
      </c>
      <c r="BL42" s="17">
        <v>10.6010712855231</v>
      </c>
      <c r="BM42" s="17">
        <v>91.987036967258305</v>
      </c>
      <c r="BN42" s="17">
        <v>4.6612366655606001</v>
      </c>
      <c r="BO42" s="17">
        <v>1.0870579650236699E-3</v>
      </c>
      <c r="BP42" s="17">
        <v>3.0939308961237199E-3</v>
      </c>
      <c r="BQ42" s="17">
        <v>119.406667662335</v>
      </c>
      <c r="BR42" s="17">
        <v>3.0425889958130901</v>
      </c>
      <c r="BS42" s="17">
        <v>0</v>
      </c>
      <c r="BT42" s="17">
        <v>16.702440942676098</v>
      </c>
      <c r="BU42" s="17">
        <v>56.2416265927015</v>
      </c>
      <c r="BV42" s="17">
        <v>0</v>
      </c>
      <c r="BW42" s="17">
        <v>1027.12241304695</v>
      </c>
      <c r="BX42" s="17">
        <v>46.108498873548299</v>
      </c>
      <c r="BY42" s="17">
        <v>5.1231577664974601</v>
      </c>
      <c r="BZ42" s="17">
        <v>51.231656640045799</v>
      </c>
      <c r="CA42" s="17">
        <v>5.6486155113764001E-2</v>
      </c>
      <c r="CB42" s="17">
        <v>39.105341046252903</v>
      </c>
      <c r="CC42" s="17">
        <v>3.9439256068714701</v>
      </c>
      <c r="CD42" s="17">
        <v>0.45748109693105499</v>
      </c>
      <c r="CE42" s="17">
        <v>0.187310259132591</v>
      </c>
      <c r="CF42" s="17">
        <v>0.227875670050981</v>
      </c>
      <c r="CG42" s="17">
        <v>0.20861831741662301</v>
      </c>
      <c r="CH42" s="17">
        <v>0.88440193437501702</v>
      </c>
      <c r="CI42" s="17">
        <v>9.4042799252633102E-3</v>
      </c>
      <c r="CJ42" s="17">
        <v>94.026180857431498</v>
      </c>
      <c r="CK42" s="17">
        <v>3.3685411762760603E-2</v>
      </c>
      <c r="CL42" s="17">
        <v>5.3642794466398804</v>
      </c>
      <c r="CM42" s="17">
        <v>84.336986375436098</v>
      </c>
      <c r="CN42" s="17">
        <v>1.6666823536544299E-2</v>
      </c>
      <c r="CO42" s="17">
        <v>0</v>
      </c>
      <c r="CP42" s="17">
        <v>8.2661332438256796</v>
      </c>
      <c r="CQ42" s="17">
        <v>719.54020693258997</v>
      </c>
      <c r="CR42" s="17">
        <v>613.05243862733801</v>
      </c>
      <c r="CS42" s="17">
        <v>106.487768305251</v>
      </c>
      <c r="CT42" s="17">
        <v>1.44532492049581E-2</v>
      </c>
      <c r="CU42" s="17">
        <v>1.78782254556678E-3</v>
      </c>
      <c r="CV42" s="17">
        <v>0.120300307368397</v>
      </c>
      <c r="CW42" s="17">
        <v>1.51582104443966</v>
      </c>
      <c r="CX42" s="17">
        <v>206.79897833407699</v>
      </c>
      <c r="CY42" s="17">
        <v>1.48970869161196</v>
      </c>
      <c r="CZ42" s="17">
        <v>2.0714870526959701</v>
      </c>
      <c r="DA42" s="17">
        <v>295.42705188026702</v>
      </c>
      <c r="DB42" s="17">
        <v>0</v>
      </c>
      <c r="DC42" s="17">
        <v>5.0965920038360403E-2</v>
      </c>
      <c r="DD42" s="17">
        <v>7.53411133043425</v>
      </c>
      <c r="DE42" s="17">
        <v>6.1741352888330405E-4</v>
      </c>
      <c r="DF42" s="17">
        <v>58.565224319185099</v>
      </c>
      <c r="DG42" s="17">
        <v>2.6427250244593301</v>
      </c>
      <c r="DH42" s="17">
        <v>3.2759162511593498</v>
      </c>
      <c r="DI42" s="17">
        <v>0</v>
      </c>
      <c r="DJ42" s="17">
        <v>1.5208392027882101</v>
      </c>
      <c r="DK42" s="17">
        <v>14.3306668123215</v>
      </c>
      <c r="DL42" s="17">
        <v>10.8723389027026</v>
      </c>
      <c r="DM42" s="17">
        <v>13.3752793735742</v>
      </c>
      <c r="DN42" s="17">
        <v>998.39478413994902</v>
      </c>
      <c r="DO42" s="17">
        <v>9.2106719827646497</v>
      </c>
      <c r="DP42" s="17">
        <v>6.2467270073765002</v>
      </c>
      <c r="DR42" s="26">
        <f t="shared" si="30"/>
        <v>1.0287738170945553</v>
      </c>
      <c r="DS42" s="40">
        <f t="shared" si="31"/>
        <v>-2.71263460402363E-7</v>
      </c>
      <c r="DT42" s="40">
        <f t="shared" si="32"/>
        <v>-3.4506988829010807E-7</v>
      </c>
      <c r="DU42" s="40">
        <f t="shared" si="33"/>
        <v>-5.3404362430612083E-7</v>
      </c>
      <c r="DV42" s="40">
        <f t="shared" si="34"/>
        <v>2.0222407383277489E-4</v>
      </c>
      <c r="DW42" s="40">
        <f t="shared" si="35"/>
        <v>2.3740901016639507E-4</v>
      </c>
      <c r="DX42" s="40">
        <f t="shared" si="36"/>
        <v>-6.2849834702232364E-8</v>
      </c>
      <c r="DY42" s="40">
        <f t="shared" si="37"/>
        <v>-2.2622313680450942E-7</v>
      </c>
      <c r="DZ42" s="40">
        <f t="shared" si="38"/>
        <v>-5.5013688581563482E-7</v>
      </c>
      <c r="EA42" s="40">
        <f t="shared" si="39"/>
        <v>-5.9924977457005005E-7</v>
      </c>
      <c r="EB42" s="40">
        <f t="shared" si="40"/>
        <v>3.7174178207129103E-7</v>
      </c>
      <c r="EC42" s="40">
        <f t="shared" si="41"/>
        <v>2.1159963646605075E-7</v>
      </c>
      <c r="ED42" s="40">
        <f t="shared" si="42"/>
        <v>-6.477230611604913E-8</v>
      </c>
      <c r="EE42" s="40">
        <f t="shared" si="43"/>
        <v>-7.4476075862007206E-7</v>
      </c>
      <c r="EF42" s="40">
        <f t="shared" si="44"/>
        <v>-1.4132754892906246E-6</v>
      </c>
      <c r="EG42" s="40">
        <f t="shared" si="45"/>
        <v>2.3977683286462625E-6</v>
      </c>
      <c r="EH42" s="40">
        <f t="shared" si="46"/>
        <v>1.3834423735849216E-6</v>
      </c>
      <c r="EI42" s="40">
        <f t="shared" si="47"/>
        <v>-5.8362582401762113E-6</v>
      </c>
      <c r="EJ42" s="40">
        <f t="shared" si="48"/>
        <v>1.5215207844651202E-6</v>
      </c>
      <c r="EK42" s="40">
        <f t="shared" si="49"/>
        <v>-5.72770792523814E-6</v>
      </c>
      <c r="EL42" s="40">
        <f t="shared" si="50"/>
        <v>2.6435975114458205E-6</v>
      </c>
      <c r="EM42" s="40">
        <f t="shared" si="51"/>
        <v>8.2450586234763631E-2</v>
      </c>
      <c r="EN42" s="40">
        <f t="shared" si="52"/>
        <v>6.5869513364355082E-7</v>
      </c>
      <c r="EO42" s="40">
        <f t="shared" si="53"/>
        <v>4.6636281254528221E-6</v>
      </c>
      <c r="EP42" s="40">
        <f t="shared" si="54"/>
        <v>-3.3173169350760806E-6</v>
      </c>
      <c r="EQ42" s="40">
        <f t="shared" si="55"/>
        <v>9.6510091430241089E-7</v>
      </c>
      <c r="ER42" s="40">
        <f t="shared" si="56"/>
        <v>-1.3761010540269513E-9</v>
      </c>
      <c r="ES42" s="40">
        <f t="shared" si="57"/>
        <v>1.2977025481384416E-6</v>
      </c>
      <c r="ET42" s="40">
        <f t="shared" si="58"/>
        <v>2.7480222886192143E-6</v>
      </c>
      <c r="EU42" s="40">
        <f t="shared" si="59"/>
        <v>-2.6641599163470719E-6</v>
      </c>
      <c r="EV42" s="40">
        <f t="shared" si="60"/>
        <v>0</v>
      </c>
    </row>
    <row r="43" spans="1:152" x14ac:dyDescent="0.3">
      <c r="A43" s="17" t="s">
        <v>210</v>
      </c>
      <c r="B43" s="15">
        <v>5383.6231180000004</v>
      </c>
      <c r="C43" s="15">
        <v>32.809491999999999</v>
      </c>
      <c r="D43" s="15">
        <v>105.639932</v>
      </c>
      <c r="E43" s="15">
        <v>889.78420000000006</v>
      </c>
      <c r="F43" s="15">
        <v>828.51234899999997</v>
      </c>
      <c r="G43" s="15">
        <v>52.203952000000001</v>
      </c>
      <c r="H43" s="15">
        <v>993.32760699999994</v>
      </c>
      <c r="I43" s="17">
        <v>52.103408000000002</v>
      </c>
      <c r="J43" s="17">
        <v>15.909857000000001</v>
      </c>
      <c r="K43" s="17">
        <v>30.070170999999998</v>
      </c>
      <c r="L43" s="17">
        <v>3.827115</v>
      </c>
      <c r="M43" s="17">
        <v>107.97925499999999</v>
      </c>
      <c r="N43" s="17">
        <v>13.12153</v>
      </c>
      <c r="O43" s="17">
        <v>4.7565580000000001</v>
      </c>
      <c r="P43" s="17">
        <v>0.52668199999999998</v>
      </c>
      <c r="Q43" s="17">
        <v>0.2157</v>
      </c>
      <c r="R43" s="17">
        <v>0.26239000000000001</v>
      </c>
      <c r="S43" s="17">
        <v>0.24026900000000001</v>
      </c>
      <c r="T43" s="17">
        <v>1.0184249999999999</v>
      </c>
      <c r="U43" s="17">
        <v>71.348320000000001</v>
      </c>
      <c r="V43" s="17">
        <v>15.144435</v>
      </c>
      <c r="W43" s="17">
        <v>16.401914999999999</v>
      </c>
      <c r="X43" s="17">
        <v>2.186922</v>
      </c>
      <c r="Y43" s="17">
        <v>1.4581999999999999E-2</v>
      </c>
      <c r="Z43" s="17">
        <v>1.476173</v>
      </c>
      <c r="AA43" s="17">
        <v>3.5037509999999998</v>
      </c>
      <c r="AB43" s="17">
        <v>3.2257120000000001</v>
      </c>
      <c r="AC43" s="17">
        <v>4.0412999999999998E-2</v>
      </c>
      <c r="AD43" s="17">
        <v>4.3030000000000004E-3</v>
      </c>
      <c r="AE43" s="17"/>
      <c r="AF43" s="15"/>
      <c r="AG43" s="17" t="s">
        <v>210</v>
      </c>
      <c r="AH43" s="17">
        <v>84.333822001951006</v>
      </c>
      <c r="AI43" s="17">
        <v>12.6510061498371</v>
      </c>
      <c r="AJ43" s="17">
        <v>16.401903311452401</v>
      </c>
      <c r="AK43" s="17">
        <v>15.909873519249601</v>
      </c>
      <c r="AL43" s="17">
        <v>2.1869064463764198</v>
      </c>
      <c r="AM43" s="17">
        <v>52.103377085166699</v>
      </c>
      <c r="AN43" s="17">
        <v>52.103377085166699</v>
      </c>
      <c r="AO43" s="17">
        <v>4.5273789382595604</v>
      </c>
      <c r="AP43" s="17">
        <v>26.819263848665901</v>
      </c>
      <c r="AQ43" s="17">
        <v>30.0701550026413</v>
      </c>
      <c r="AR43" s="17">
        <v>4.0412955462755598E-2</v>
      </c>
      <c r="AS43" s="17">
        <v>3.8271266568982498</v>
      </c>
      <c r="AT43" s="17">
        <v>1.4581929677739301E-2</v>
      </c>
      <c r="AU43" s="17">
        <v>90.395628897303197</v>
      </c>
      <c r="AV43" s="17">
        <v>5383.6214223118704</v>
      </c>
      <c r="AW43" s="17">
        <v>20.582122861449399</v>
      </c>
      <c r="AX43" s="17">
        <v>0</v>
      </c>
      <c r="AY43" s="17">
        <v>13.5409638604375</v>
      </c>
      <c r="AZ43" s="17">
        <v>0</v>
      </c>
      <c r="BA43" s="17">
        <v>2.37711877076402</v>
      </c>
      <c r="BB43" s="17">
        <v>8.9844577136140895</v>
      </c>
      <c r="BC43" s="17">
        <v>107.979240156153</v>
      </c>
      <c r="BD43" s="17">
        <v>107.979240156153</v>
      </c>
      <c r="BE43" s="17">
        <v>9.5114237819408398</v>
      </c>
      <c r="BF43" s="17">
        <v>0</v>
      </c>
      <c r="BG43" s="17">
        <v>1.4761708203591299</v>
      </c>
      <c r="BH43" s="17">
        <v>963109.98873217695</v>
      </c>
      <c r="BI43" s="17">
        <v>0</v>
      </c>
      <c r="BJ43" s="17">
        <v>92.039814925290798</v>
      </c>
      <c r="BK43" s="17">
        <v>6.43953830644256</v>
      </c>
      <c r="BL43" s="17">
        <v>11.0098043623913</v>
      </c>
      <c r="BM43" s="17">
        <v>95.533785389925796</v>
      </c>
      <c r="BN43" s="17">
        <v>4.8409641011921503</v>
      </c>
      <c r="BO43" s="17">
        <v>1.11877897011083E-3</v>
      </c>
      <c r="BP43" s="17">
        <v>3.1842218511108499E-3</v>
      </c>
      <c r="BQ43" s="17">
        <v>71.348531398358602</v>
      </c>
      <c r="BR43" s="17">
        <v>3.5037545031035502</v>
      </c>
      <c r="BS43" s="17">
        <v>0</v>
      </c>
      <c r="BT43" s="17">
        <v>16.465743286664701</v>
      </c>
      <c r="BU43" s="17">
        <v>32.809481858716701</v>
      </c>
      <c r="BV43" s="17">
        <v>0</v>
      </c>
      <c r="BW43" s="17">
        <v>1023.16267475762</v>
      </c>
      <c r="BX43" s="17">
        <v>95.075918032154405</v>
      </c>
      <c r="BY43" s="17">
        <v>10.563995213765599</v>
      </c>
      <c r="BZ43" s="17">
        <v>105.63991324592</v>
      </c>
      <c r="CA43" s="17">
        <v>5.8663954622078199E-2</v>
      </c>
      <c r="CB43" s="17">
        <v>40.613111902754099</v>
      </c>
      <c r="CC43" s="17">
        <v>4.0959810615577297</v>
      </c>
      <c r="CD43" s="17">
        <v>0.52668172192000495</v>
      </c>
      <c r="CE43" s="17">
        <v>0.21569981659749601</v>
      </c>
      <c r="CF43" s="17">
        <v>0.26238831382793998</v>
      </c>
      <c r="CG43" s="17">
        <v>0.24027008118520399</v>
      </c>
      <c r="CH43" s="17">
        <v>1.01842510447152</v>
      </c>
      <c r="CI43" s="17">
        <v>2.3456310785561901E-2</v>
      </c>
      <c r="CJ43" s="17">
        <v>97.651530574248895</v>
      </c>
      <c r="CK43" s="17">
        <v>9.6102491774004203E-3</v>
      </c>
      <c r="CL43" s="17">
        <v>2.8397058042185401</v>
      </c>
      <c r="CM43" s="17">
        <v>30.340796089000499</v>
      </c>
      <c r="CN43" s="17">
        <v>8.3815421330820008E-3</v>
      </c>
      <c r="CO43" s="17">
        <v>0</v>
      </c>
      <c r="CP43" s="17">
        <v>0.68817013949745598</v>
      </c>
      <c r="CQ43" s="17">
        <v>889.78387718161105</v>
      </c>
      <c r="CR43" s="17">
        <v>828.51204883347896</v>
      </c>
      <c r="CS43" s="17">
        <v>61.271828348131798</v>
      </c>
      <c r="CT43" s="17">
        <v>8.9056333603399502E-3</v>
      </c>
      <c r="CU43" s="17">
        <v>1.5551162111366399E-3</v>
      </c>
      <c r="CV43" s="17">
        <v>3.8191821954727998</v>
      </c>
      <c r="CW43" s="17">
        <v>0.42396688437308799</v>
      </c>
      <c r="CX43" s="17">
        <v>322.86104532151597</v>
      </c>
      <c r="CY43" s="17">
        <v>2.1628668904357902</v>
      </c>
      <c r="CZ43" s="17">
        <v>0.97009387390664503</v>
      </c>
      <c r="DA43" s="17">
        <v>461.23005748551799</v>
      </c>
      <c r="DB43" s="17">
        <v>0</v>
      </c>
      <c r="DC43" s="17">
        <v>1.7017131015173301E-2</v>
      </c>
      <c r="DD43" s="17">
        <v>3.10584461824214</v>
      </c>
      <c r="DE43" s="17">
        <v>1.39354861467065E-3</v>
      </c>
      <c r="DF43" s="17">
        <v>52.203947181666301</v>
      </c>
      <c r="DG43" s="17">
        <v>2.7446117075012402</v>
      </c>
      <c r="DH43" s="17">
        <v>3.22571019365399</v>
      </c>
      <c r="DI43" s="17">
        <v>0</v>
      </c>
      <c r="DJ43" s="17">
        <v>1.5794788266611499</v>
      </c>
      <c r="DK43" s="17">
        <v>14.8832067320888</v>
      </c>
      <c r="DL43" s="17">
        <v>13.121539859010801</v>
      </c>
      <c r="DM43" s="17">
        <v>13.8909804516609</v>
      </c>
      <c r="DN43" s="17">
        <v>993.32731559714898</v>
      </c>
      <c r="DO43" s="17">
        <v>4.7565798152675596</v>
      </c>
      <c r="DP43" s="17">
        <v>6.4875672410952498</v>
      </c>
      <c r="DR43" s="26">
        <f t="shared" si="30"/>
        <v>1.0300357784307332</v>
      </c>
      <c r="DS43" s="40">
        <f t="shared" si="31"/>
        <v>-3.1497155220901061E-7</v>
      </c>
      <c r="DT43" s="40">
        <f t="shared" si="32"/>
        <v>-3.0909601701760991E-7</v>
      </c>
      <c r="DU43" s="40">
        <f t="shared" si="33"/>
        <v>-1.7752832331183603E-7</v>
      </c>
      <c r="DV43" s="40">
        <f t="shared" si="34"/>
        <v>-3.6280526110568898E-7</v>
      </c>
      <c r="DW43" s="40">
        <f t="shared" si="35"/>
        <v>-3.6229577190640527E-7</v>
      </c>
      <c r="DX43" s="40">
        <f t="shared" si="36"/>
        <v>-9.2298255504288208E-8</v>
      </c>
      <c r="DY43" s="40">
        <f t="shared" si="37"/>
        <v>-2.933602659471698E-7</v>
      </c>
      <c r="DZ43" s="40">
        <f t="shared" si="38"/>
        <v>-5.9333610774723595E-7</v>
      </c>
      <c r="EA43" s="40">
        <f t="shared" si="39"/>
        <v>1.0383028332826622E-6</v>
      </c>
      <c r="EB43" s="40">
        <f t="shared" si="40"/>
        <v>-5.3200092204903305E-7</v>
      </c>
      <c r="EC43" s="40">
        <f t="shared" si="41"/>
        <v>3.0458709105367598E-6</v>
      </c>
      <c r="ED43" s="40">
        <f t="shared" si="42"/>
        <v>-1.3746943334432012E-7</v>
      </c>
      <c r="EE43" s="40">
        <f t="shared" si="43"/>
        <v>7.5136137330319807E-7</v>
      </c>
      <c r="EF43" s="40">
        <f t="shared" si="44"/>
        <v>4.5863558395610198E-6</v>
      </c>
      <c r="EG43" s="40">
        <f t="shared" si="45"/>
        <v>-5.2798461886075876E-7</v>
      </c>
      <c r="EH43" s="40">
        <f t="shared" si="46"/>
        <v>-8.502665924399347E-7</v>
      </c>
      <c r="EI43" s="40">
        <f t="shared" si="47"/>
        <v>-6.4262054957644359E-6</v>
      </c>
      <c r="EJ43" s="40">
        <f t="shared" si="48"/>
        <v>4.4998947179084819E-6</v>
      </c>
      <c r="EK43" s="40">
        <f t="shared" si="49"/>
        <v>1.0258145676069646E-7</v>
      </c>
      <c r="EL43" s="40">
        <f t="shared" si="50"/>
        <v>2.9629059044613817E-6</v>
      </c>
      <c r="EM43" s="40">
        <f t="shared" si="51"/>
        <v>8.724711662499797E-2</v>
      </c>
      <c r="EN43" s="40">
        <f t="shared" si="52"/>
        <v>-7.1263310401585538E-7</v>
      </c>
      <c r="EO43" s="40">
        <f t="shared" si="53"/>
        <v>-7.1121071442826809E-6</v>
      </c>
      <c r="EP43" s="40">
        <f t="shared" si="54"/>
        <v>-4.8225387943089518E-6</v>
      </c>
      <c r="EQ43" s="40">
        <f t="shared" si="55"/>
        <v>-1.4765483923732281E-6</v>
      </c>
      <c r="ER43" s="40">
        <f t="shared" si="56"/>
        <v>9.9981521242541855E-7</v>
      </c>
      <c r="ES43" s="40">
        <f t="shared" si="57"/>
        <v>-5.5998365945333749E-7</v>
      </c>
      <c r="ET43" s="40">
        <f t="shared" si="58"/>
        <v>-1.1020524187613087E-6</v>
      </c>
      <c r="EU43" s="40">
        <f t="shared" si="59"/>
        <v>1.9084863564974327E-7</v>
      </c>
      <c r="EV43" s="40">
        <f t="shared" si="60"/>
        <v>0</v>
      </c>
    </row>
    <row r="44" spans="1:152" x14ac:dyDescent="0.3">
      <c r="A44" s="17" t="s">
        <v>211</v>
      </c>
      <c r="B44" s="15">
        <v>32403.163618999999</v>
      </c>
      <c r="C44" s="15">
        <v>359.05062600000002</v>
      </c>
      <c r="D44" s="15">
        <v>481.29924699999998</v>
      </c>
      <c r="E44" s="15">
        <v>5980.0371750000004</v>
      </c>
      <c r="F44" s="15">
        <v>4600.3309099999997</v>
      </c>
      <c r="G44" s="15">
        <v>415.60239000000001</v>
      </c>
      <c r="H44" s="15">
        <v>8086.233526</v>
      </c>
      <c r="I44" s="17">
        <v>294.46183300000001</v>
      </c>
      <c r="J44" s="17">
        <v>89.954932999999997</v>
      </c>
      <c r="K44" s="17">
        <v>79.061926</v>
      </c>
      <c r="L44" s="17">
        <v>47.788569000000003</v>
      </c>
      <c r="M44" s="17">
        <v>441.34137700000002</v>
      </c>
      <c r="N44" s="17">
        <v>60.438468</v>
      </c>
      <c r="O44" s="17">
        <v>51.302385999999998</v>
      </c>
      <c r="P44" s="17">
        <v>3.3850859999999998</v>
      </c>
      <c r="Q44" s="17">
        <v>1.386314</v>
      </c>
      <c r="R44" s="17">
        <v>1.686382</v>
      </c>
      <c r="S44" s="17">
        <v>1.544184</v>
      </c>
      <c r="T44" s="17">
        <v>6.5453770000000002</v>
      </c>
      <c r="U44" s="17">
        <v>404.79715499999998</v>
      </c>
      <c r="V44" s="17">
        <v>85.386902000000006</v>
      </c>
      <c r="W44" s="17">
        <v>56.573225000000001</v>
      </c>
      <c r="X44" s="17">
        <v>12.298529</v>
      </c>
      <c r="Y44" s="17">
        <v>9.3628000000000003E-2</v>
      </c>
      <c r="Z44" s="17">
        <v>8.4332609999999999</v>
      </c>
      <c r="AA44" s="17">
        <v>22.518747999999999</v>
      </c>
      <c r="AB44" s="17">
        <v>18.272113000000001</v>
      </c>
      <c r="AC44" s="17">
        <v>0.25973200000000002</v>
      </c>
      <c r="AD44" s="17">
        <v>1.5650000000000001E-2</v>
      </c>
      <c r="AE44" s="17"/>
      <c r="AF44" s="15"/>
      <c r="AG44" s="17" t="s">
        <v>211</v>
      </c>
      <c r="AH44" s="17">
        <v>797.95538466227197</v>
      </c>
      <c r="AI44" s="17">
        <v>119.702278662336</v>
      </c>
      <c r="AJ44" s="17">
        <v>56.572752337163799</v>
      </c>
      <c r="AK44" s="17">
        <v>89.954141838156104</v>
      </c>
      <c r="AL44" s="17">
        <v>12.298416534032601</v>
      </c>
      <c r="AM44" s="17">
        <v>294.45945814335897</v>
      </c>
      <c r="AN44" s="17">
        <v>294.45945814335897</v>
      </c>
      <c r="AO44" s="17">
        <v>42.837411036081903</v>
      </c>
      <c r="AP44" s="17">
        <v>253.76015161076501</v>
      </c>
      <c r="AQ44" s="17">
        <v>79.061288616253805</v>
      </c>
      <c r="AR44" s="17">
        <v>0.25973129635460301</v>
      </c>
      <c r="AS44" s="17">
        <v>47.788205328498201</v>
      </c>
      <c r="AT44" s="17">
        <v>9.3627774404338601E-2</v>
      </c>
      <c r="AU44" s="17">
        <v>855.31132362854203</v>
      </c>
      <c r="AV44" s="17">
        <v>32402.898752955502</v>
      </c>
      <c r="AW44" s="17">
        <v>194.74529970131101</v>
      </c>
      <c r="AX44" s="17">
        <v>0</v>
      </c>
      <c r="AY44" s="17">
        <v>128.12279584737001</v>
      </c>
      <c r="AZ44" s="17">
        <v>0</v>
      </c>
      <c r="BA44" s="17">
        <v>22.491968854445599</v>
      </c>
      <c r="BB44" s="17">
        <v>85.009709942894702</v>
      </c>
      <c r="BC44" s="17">
        <v>441.33777746330099</v>
      </c>
      <c r="BD44" s="17">
        <v>441.33777746330099</v>
      </c>
      <c r="BE44" s="17">
        <v>89.995767121525105</v>
      </c>
      <c r="BF44" s="17">
        <v>0</v>
      </c>
      <c r="BG44" s="17">
        <v>8.4331842419203298</v>
      </c>
      <c r="BH44" s="17">
        <v>6193903.3969329298</v>
      </c>
      <c r="BI44" s="17">
        <v>0</v>
      </c>
      <c r="BJ44" s="17">
        <v>870.86825813848202</v>
      </c>
      <c r="BK44" s="17">
        <v>60.930052580850798</v>
      </c>
      <c r="BL44" s="17">
        <v>104.17339095627101</v>
      </c>
      <c r="BM44" s="17">
        <v>903.92777061957895</v>
      </c>
      <c r="BN44" s="17">
        <v>45.8044905475818</v>
      </c>
      <c r="BO44" s="17">
        <v>4.0689766916340098E-3</v>
      </c>
      <c r="BP44" s="17">
        <v>1.1580934539261499E-2</v>
      </c>
      <c r="BQ44" s="17">
        <v>404.795094739793</v>
      </c>
      <c r="BR44" s="17">
        <v>22.518570823786401</v>
      </c>
      <c r="BS44" s="17">
        <v>0</v>
      </c>
      <c r="BT44" s="17">
        <v>97.888100305223801</v>
      </c>
      <c r="BU44" s="17">
        <v>359.04951583238199</v>
      </c>
      <c r="BV44" s="17">
        <v>0</v>
      </c>
      <c r="BW44" s="17">
        <v>8368.4847906986997</v>
      </c>
      <c r="BX44" s="17">
        <v>433.16363381603497</v>
      </c>
      <c r="BY44" s="17">
        <v>48.129278431896402</v>
      </c>
      <c r="BZ44" s="17">
        <v>481.29291224793099</v>
      </c>
      <c r="CA44" s="17">
        <v>0.55507057654732395</v>
      </c>
      <c r="CB44" s="17">
        <v>384.27586843664699</v>
      </c>
      <c r="CC44" s="17">
        <v>38.755618565151501</v>
      </c>
      <c r="CD44" s="17">
        <v>3.38505102007429</v>
      </c>
      <c r="CE44" s="17">
        <v>1.3863012950884299</v>
      </c>
      <c r="CF44" s="17">
        <v>1.6863709486651499</v>
      </c>
      <c r="CG44" s="17">
        <v>1.5441720058995601</v>
      </c>
      <c r="CH44" s="17">
        <v>6.5453092732926601</v>
      </c>
      <c r="CI44" s="17">
        <v>0.135490212481467</v>
      </c>
      <c r="CJ44" s="17">
        <v>923.96570324987204</v>
      </c>
      <c r="CK44" s="17">
        <v>5.2028410436680397E-2</v>
      </c>
      <c r="CL44" s="17">
        <v>16.692674576850301</v>
      </c>
      <c r="CM44" s="17">
        <v>177.373535923764</v>
      </c>
      <c r="CN44" s="17">
        <v>3.2232767245931097E-2</v>
      </c>
      <c r="CO44" s="17">
        <v>0</v>
      </c>
      <c r="CP44" s="17">
        <v>4.0507647933993596</v>
      </c>
      <c r="CQ44" s="17">
        <v>5979.9912020981501</v>
      </c>
      <c r="CR44" s="17">
        <v>4600.2910681905096</v>
      </c>
      <c r="CS44" s="17">
        <v>1379.7001339076301</v>
      </c>
      <c r="CT44" s="17">
        <v>4.9585054465186199E-2</v>
      </c>
      <c r="CU44" s="17">
        <v>7.7496961456593703E-3</v>
      </c>
      <c r="CV44" s="17">
        <v>12.829195790494699</v>
      </c>
      <c r="CW44" s="17">
        <v>2.5390996565198898</v>
      </c>
      <c r="CX44" s="17">
        <v>1791.37588442269</v>
      </c>
      <c r="CY44" s="17">
        <v>12.486875974470401</v>
      </c>
      <c r="CZ44" s="17">
        <v>5.5670750674889904</v>
      </c>
      <c r="DA44" s="17">
        <v>2559.10853652783</v>
      </c>
      <c r="DB44" s="17">
        <v>0</v>
      </c>
      <c r="DC44" s="17">
        <v>9.7905943329089307E-2</v>
      </c>
      <c r="DD44" s="17">
        <v>17.886136271653498</v>
      </c>
      <c r="DE44" s="17">
        <v>6.29710124682396E-3</v>
      </c>
      <c r="DF44" s="17">
        <v>415.59990066502399</v>
      </c>
      <c r="DG44" s="17">
        <v>25.969184063514</v>
      </c>
      <c r="DH44" s="17">
        <v>18.2719547686353</v>
      </c>
      <c r="DI44" s="17">
        <v>0</v>
      </c>
      <c r="DJ44" s="17">
        <v>14.944800167987299</v>
      </c>
      <c r="DK44" s="17">
        <v>140.822926009924</v>
      </c>
      <c r="DL44" s="17">
        <v>60.437940989090698</v>
      </c>
      <c r="DM44" s="17">
        <v>131.43458082684501</v>
      </c>
      <c r="DN44" s="17">
        <v>8086.1853440698396</v>
      </c>
      <c r="DO44" s="17">
        <v>51.302010097444899</v>
      </c>
      <c r="DP44" s="17">
        <v>61.384670425017802</v>
      </c>
      <c r="DR44" s="26">
        <f t="shared" si="30"/>
        <v>1.034911325256215</v>
      </c>
      <c r="DS44" s="40">
        <f t="shared" si="31"/>
        <v>-8.1740797784991315E-6</v>
      </c>
      <c r="DT44" s="40">
        <f t="shared" si="32"/>
        <v>-3.0919528825369441E-6</v>
      </c>
      <c r="DU44" s="40">
        <f t="shared" si="33"/>
        <v>-1.316177431915757E-5</v>
      </c>
      <c r="DV44" s="40">
        <f t="shared" si="34"/>
        <v>-7.6877284379576171E-6</v>
      </c>
      <c r="DW44" s="40">
        <f t="shared" si="35"/>
        <v>-8.6606399125533714E-6</v>
      </c>
      <c r="DX44" s="40">
        <f t="shared" si="36"/>
        <v>-5.989703225766119E-6</v>
      </c>
      <c r="DY44" s="40">
        <f t="shared" si="37"/>
        <v>-5.9585133183987713E-6</v>
      </c>
      <c r="DZ44" s="40">
        <f t="shared" si="38"/>
        <v>-8.0650745695807161E-6</v>
      </c>
      <c r="EA44" s="40">
        <f t="shared" si="39"/>
        <v>-8.7950912474416057E-6</v>
      </c>
      <c r="EB44" s="40">
        <f t="shared" si="40"/>
        <v>-8.0618292323797119E-6</v>
      </c>
      <c r="EC44" s="40">
        <f t="shared" si="41"/>
        <v>-7.6100102893190243E-6</v>
      </c>
      <c r="ED44" s="40">
        <f t="shared" si="42"/>
        <v>-8.1559012741916432E-6</v>
      </c>
      <c r="EE44" s="40">
        <f t="shared" si="43"/>
        <v>-8.7197926542719524E-6</v>
      </c>
      <c r="EF44" s="40">
        <f t="shared" si="44"/>
        <v>-7.3271943940213009E-6</v>
      </c>
      <c r="EG44" s="40">
        <f t="shared" si="45"/>
        <v>-1.033354121868016E-5</v>
      </c>
      <c r="EH44" s="40">
        <f t="shared" si="46"/>
        <v>-9.1645266297009249E-6</v>
      </c>
      <c r="EI44" s="40">
        <f t="shared" si="47"/>
        <v>-6.5532808403622467E-6</v>
      </c>
      <c r="EJ44" s="40">
        <f t="shared" si="48"/>
        <v>-7.7672741331015646E-6</v>
      </c>
      <c r="EK44" s="40">
        <f t="shared" si="49"/>
        <v>-1.0347258429899621E-5</v>
      </c>
      <c r="EL44" s="40">
        <f t="shared" si="50"/>
        <v>-5.0896113807281143E-6</v>
      </c>
      <c r="EM44" s="40">
        <f t="shared" si="51"/>
        <v>0.14640650980900788</v>
      </c>
      <c r="EN44" s="40">
        <f t="shared" si="52"/>
        <v>-8.3548858351662927E-6</v>
      </c>
      <c r="EO44" s="40">
        <f t="shared" si="53"/>
        <v>-9.1446682281632506E-6</v>
      </c>
      <c r="EP44" s="40">
        <f t="shared" si="54"/>
        <v>-2.409489270321683E-6</v>
      </c>
      <c r="EQ44" s="40">
        <f t="shared" si="55"/>
        <v>-9.1018266445345332E-6</v>
      </c>
      <c r="ER44" s="40">
        <f t="shared" si="56"/>
        <v>-7.867942462758727E-6</v>
      </c>
      <c r="ES44" s="40">
        <f t="shared" si="57"/>
        <v>-8.659719031981233E-6</v>
      </c>
      <c r="ET44" s="40">
        <f t="shared" si="58"/>
        <v>-2.709120928512483E-6</v>
      </c>
      <c r="EU44" s="40">
        <f t="shared" si="59"/>
        <v>-5.6721472518007941E-6</v>
      </c>
      <c r="EV44" s="40">
        <f t="shared" si="60"/>
        <v>0</v>
      </c>
    </row>
    <row r="45" spans="1:152" x14ac:dyDescent="0.3">
      <c r="A45" s="17" t="s">
        <v>212</v>
      </c>
      <c r="B45" s="15">
        <v>73091.350651000001</v>
      </c>
      <c r="C45" s="15">
        <v>819.67453499999999</v>
      </c>
      <c r="D45" s="15">
        <v>815.15354400000001</v>
      </c>
      <c r="E45" s="15">
        <v>16811.708051000001</v>
      </c>
      <c r="F45" s="15">
        <v>10062.725039999999</v>
      </c>
      <c r="G45" s="15">
        <v>782.93702499999995</v>
      </c>
      <c r="H45" s="15">
        <v>21727.069744</v>
      </c>
      <c r="I45" s="17">
        <v>677.49025800000004</v>
      </c>
      <c r="J45" s="17">
        <v>207.061363</v>
      </c>
      <c r="K45" s="17">
        <v>181.63278600000001</v>
      </c>
      <c r="L45" s="17">
        <v>109.58511799999999</v>
      </c>
      <c r="M45" s="17">
        <v>1353.1641669999999</v>
      </c>
      <c r="N45" s="17">
        <v>138.64634799999999</v>
      </c>
      <c r="O45" s="17">
        <v>117.45587</v>
      </c>
      <c r="P45" s="17">
        <v>5.8324949999999998</v>
      </c>
      <c r="Q45" s="17">
        <v>2.3886280000000002</v>
      </c>
      <c r="R45" s="17">
        <v>2.9056690000000001</v>
      </c>
      <c r="S45" s="17">
        <v>2.6607669999999999</v>
      </c>
      <c r="T45" s="17">
        <v>11.277939</v>
      </c>
      <c r="U45" s="17">
        <v>1522.6881229999999</v>
      </c>
      <c r="V45" s="17">
        <v>196.76883799999999</v>
      </c>
      <c r="W45" s="17">
        <v>130.170153</v>
      </c>
      <c r="X45" s="17">
        <v>28.455776</v>
      </c>
      <c r="Y45" s="17">
        <v>0.16145100000000001</v>
      </c>
      <c r="Z45" s="17">
        <v>19.374154999999998</v>
      </c>
      <c r="AA45" s="17">
        <v>38.800075</v>
      </c>
      <c r="AB45" s="17">
        <v>41.775511999999999</v>
      </c>
      <c r="AC45" s="17">
        <v>0.44748399999999999</v>
      </c>
      <c r="AD45" s="17">
        <v>4.3220000000000001E-2</v>
      </c>
      <c r="AE45" s="17"/>
      <c r="AF45" s="15"/>
      <c r="AG45" s="17" t="s">
        <v>212</v>
      </c>
      <c r="AH45" s="17">
        <v>2094.02238473631</v>
      </c>
      <c r="AI45" s="17">
        <v>314.12687722799899</v>
      </c>
      <c r="AJ45" s="17">
        <v>130.17011046031899</v>
      </c>
      <c r="AK45" s="17">
        <v>207.06130238472301</v>
      </c>
      <c r="AL45" s="17">
        <v>28.455796468795398</v>
      </c>
      <c r="AM45" s="17">
        <v>677.490076649711</v>
      </c>
      <c r="AN45" s="17">
        <v>677.490076649711</v>
      </c>
      <c r="AO45" s="17">
        <v>112.415487882241</v>
      </c>
      <c r="AP45" s="17">
        <v>665.92630016375597</v>
      </c>
      <c r="AQ45" s="17">
        <v>181.63274459962599</v>
      </c>
      <c r="AR45" s="17">
        <v>0.447485042931765</v>
      </c>
      <c r="AS45" s="17">
        <v>109.585118424036</v>
      </c>
      <c r="AT45" s="17">
        <v>0.16145115637298799</v>
      </c>
      <c r="AU45" s="17">
        <v>2244.5375128680598</v>
      </c>
      <c r="AV45" s="17">
        <v>73091.330389131195</v>
      </c>
      <c r="AW45" s="17">
        <v>511.05727806768499</v>
      </c>
      <c r="AX45" s="17">
        <v>0</v>
      </c>
      <c r="AY45" s="17">
        <v>336.22430417722899</v>
      </c>
      <c r="AZ45" s="17">
        <v>0</v>
      </c>
      <c r="BA45" s="17">
        <v>59.024171369959298</v>
      </c>
      <c r="BB45" s="17">
        <v>223.085421465037</v>
      </c>
      <c r="BC45" s="17">
        <v>1353.1639059731399</v>
      </c>
      <c r="BD45" s="17">
        <v>1353.1639059731399</v>
      </c>
      <c r="BE45" s="17">
        <v>236.17004153180699</v>
      </c>
      <c r="BF45" s="17">
        <v>0</v>
      </c>
      <c r="BG45" s="17">
        <v>19.374157031702801</v>
      </c>
      <c r="BH45" s="17">
        <v>10667450.274940901</v>
      </c>
      <c r="BI45" s="17">
        <v>0</v>
      </c>
      <c r="BJ45" s="17">
        <v>2285.3629418709502</v>
      </c>
      <c r="BK45" s="17">
        <v>159.89469631503101</v>
      </c>
      <c r="BL45" s="17">
        <v>273.37544079768003</v>
      </c>
      <c r="BM45" s="17">
        <v>2372.1186723262999</v>
      </c>
      <c r="BN45" s="17">
        <v>120.20175659514599</v>
      </c>
      <c r="BO45" s="17">
        <v>1.12371656167154E-2</v>
      </c>
      <c r="BP45" s="17">
        <v>3.19828803386299E-2</v>
      </c>
      <c r="BQ45" s="17">
        <v>1522.6923352961701</v>
      </c>
      <c r="BR45" s="17">
        <v>38.800072832759398</v>
      </c>
      <c r="BS45" s="17">
        <v>0</v>
      </c>
      <c r="BT45" s="17">
        <v>229.57666750823401</v>
      </c>
      <c r="BU45" s="17">
        <v>819.67432691909505</v>
      </c>
      <c r="BV45" s="17">
        <v>0</v>
      </c>
      <c r="BW45" s="17">
        <v>22467.880202681899</v>
      </c>
      <c r="BX45" s="17">
        <v>733.63796721881397</v>
      </c>
      <c r="BY45" s="17">
        <v>81.515348660152</v>
      </c>
      <c r="BZ45" s="17">
        <v>815.15331587896605</v>
      </c>
      <c r="CA45" s="17">
        <v>1.4566363758704099</v>
      </c>
      <c r="CB45" s="17">
        <v>1008.43000414967</v>
      </c>
      <c r="CC45" s="17">
        <v>101.703853140646</v>
      </c>
      <c r="CD45" s="17">
        <v>5.8324827700334501</v>
      </c>
      <c r="CE45" s="17">
        <v>2.3886311442451</v>
      </c>
      <c r="CF45" s="17">
        <v>2.9056652620579002</v>
      </c>
      <c r="CG45" s="17">
        <v>2.6607627186031499</v>
      </c>
      <c r="CH45" s="17">
        <v>11.2779500867584</v>
      </c>
      <c r="CI45" s="17">
        <v>5.1041314449643597E-2</v>
      </c>
      <c r="CJ45" s="17">
        <v>2424.7025881114901</v>
      </c>
      <c r="CK45" s="17">
        <v>0</v>
      </c>
      <c r="CL45" s="17">
        <v>67.042486137226604</v>
      </c>
      <c r="CM45" s="17">
        <v>815.18889093294001</v>
      </c>
      <c r="CN45" s="17">
        <v>0.111419011358212</v>
      </c>
      <c r="CO45" s="17">
        <v>0</v>
      </c>
      <c r="CP45" s="17">
        <v>81.205692792760004</v>
      </c>
      <c r="CQ45" s="17">
        <v>16811.704101806201</v>
      </c>
      <c r="CR45" s="17">
        <v>10062.723007365699</v>
      </c>
      <c r="CS45" s="17">
        <v>6748.9810944404899</v>
      </c>
      <c r="CT45" s="17">
        <v>3.22716552842033</v>
      </c>
      <c r="CU45" s="17">
        <v>3.5330790410996599E-2</v>
      </c>
      <c r="CV45" s="17">
        <v>47.891917141156398</v>
      </c>
      <c r="CW45" s="17">
        <v>39.029224541741698</v>
      </c>
      <c r="CX45" s="17">
        <v>3671.4586125211499</v>
      </c>
      <c r="CY45" s="17">
        <v>15.539082844182801</v>
      </c>
      <c r="CZ45" s="17">
        <v>19.9306523402613</v>
      </c>
      <c r="DA45" s="17">
        <v>5244.9415309115502</v>
      </c>
      <c r="DB45" s="17">
        <v>0</v>
      </c>
      <c r="DC45" s="17">
        <v>0.62617258831440104</v>
      </c>
      <c r="DD45" s="17">
        <v>56.395654297745203</v>
      </c>
      <c r="DE45" s="17">
        <v>4.8133672077911298E-2</v>
      </c>
      <c r="DF45" s="17">
        <v>782.93680304149598</v>
      </c>
      <c r="DG45" s="17">
        <v>68.149328889519595</v>
      </c>
      <c r="DH45" s="17">
        <v>41.775493724074401</v>
      </c>
      <c r="DI45" s="17">
        <v>0</v>
      </c>
      <c r="DJ45" s="17">
        <v>39.218730915858103</v>
      </c>
      <c r="DK45" s="17">
        <v>369.55241463544002</v>
      </c>
      <c r="DL45" s="17">
        <v>138.646284514359</v>
      </c>
      <c r="DM45" s="17">
        <v>344.91524173563698</v>
      </c>
      <c r="DN45" s="17">
        <v>21727.0635047867</v>
      </c>
      <c r="DO45" s="17">
        <v>117.45576621744701</v>
      </c>
      <c r="DP45" s="17">
        <v>161.087601686098</v>
      </c>
      <c r="DR45" s="26">
        <f t="shared" si="30"/>
        <v>1.0340964943436552</v>
      </c>
      <c r="DS45" s="40">
        <f t="shared" si="31"/>
        <v>-2.7721294824799492E-7</v>
      </c>
      <c r="DT45" s="40">
        <f t="shared" si="32"/>
        <v>-2.5385795953791434E-7</v>
      </c>
      <c r="DU45" s="40">
        <f t="shared" si="33"/>
        <v>-2.7985038602259421E-7</v>
      </c>
      <c r="DV45" s="40">
        <f t="shared" si="34"/>
        <v>-2.3490735078959466E-7</v>
      </c>
      <c r="DW45" s="40">
        <f t="shared" si="35"/>
        <v>-2.0199640674287687E-7</v>
      </c>
      <c r="DX45" s="40">
        <f t="shared" si="36"/>
        <v>-2.8349470887662922E-7</v>
      </c>
      <c r="DY45" s="40">
        <f t="shared" si="37"/>
        <v>-2.8716312756142784E-7</v>
      </c>
      <c r="DZ45" s="40">
        <f t="shared" si="38"/>
        <v>-2.6767955243421841E-7</v>
      </c>
      <c r="EA45" s="40">
        <f t="shared" si="39"/>
        <v>-2.9274064516470542E-7</v>
      </c>
      <c r="EB45" s="40">
        <f t="shared" si="40"/>
        <v>-2.279344766319921E-7</v>
      </c>
      <c r="EC45" s="40">
        <f t="shared" si="41"/>
        <v>3.8694670452898679E-9</v>
      </c>
      <c r="ED45" s="40">
        <f t="shared" si="42"/>
        <v>-1.9290110275030659E-7</v>
      </c>
      <c r="EE45" s="40">
        <f t="shared" si="43"/>
        <v>-4.5789623678455426E-7</v>
      </c>
      <c r="EF45" s="40">
        <f t="shared" si="44"/>
        <v>-8.8358762314475972E-7</v>
      </c>
      <c r="EG45" s="40">
        <f t="shared" si="45"/>
        <v>-2.0968670439844143E-6</v>
      </c>
      <c r="EH45" s="40">
        <f t="shared" si="46"/>
        <v>1.3163393796940307E-6</v>
      </c>
      <c r="EI45" s="40">
        <f t="shared" si="47"/>
        <v>-1.2864308012530802E-6</v>
      </c>
      <c r="EJ45" s="40">
        <f t="shared" si="48"/>
        <v>-1.609083715310912E-6</v>
      </c>
      <c r="EK45" s="40">
        <f t="shared" si="49"/>
        <v>9.8304826797032623E-7</v>
      </c>
      <c r="EL45" s="40">
        <f t="shared" si="50"/>
        <v>2.7663551757937415E-6</v>
      </c>
      <c r="EM45" s="40">
        <f t="shared" si="51"/>
        <v>0.16673285181586539</v>
      </c>
      <c r="EN45" s="40">
        <f t="shared" si="52"/>
        <v>-3.268005761998883E-7</v>
      </c>
      <c r="EO45" s="40">
        <f t="shared" si="53"/>
        <v>7.1931952930004326E-7</v>
      </c>
      <c r="EP45" s="40">
        <f t="shared" si="54"/>
        <v>9.685476582678045E-7</v>
      </c>
      <c r="EQ45" s="40">
        <f t="shared" si="55"/>
        <v>1.0486665366519494E-7</v>
      </c>
      <c r="ER45" s="40">
        <f t="shared" si="56"/>
        <v>-5.585660857849294E-8</v>
      </c>
      <c r="ES45" s="40">
        <f t="shared" si="57"/>
        <v>-4.3747939218021149E-7</v>
      </c>
      <c r="ET45" s="40">
        <f t="shared" si="58"/>
        <v>2.3306571073047069E-6</v>
      </c>
      <c r="EU45" s="40">
        <f t="shared" si="59"/>
        <v>1.0632888778342718E-6</v>
      </c>
      <c r="EV45" s="40">
        <f t="shared" si="60"/>
        <v>0</v>
      </c>
    </row>
    <row r="46" spans="1:152" x14ac:dyDescent="0.3">
      <c r="A46" s="17" t="s">
        <v>213</v>
      </c>
      <c r="B46" s="15">
        <v>17.153471</v>
      </c>
      <c r="C46" s="15">
        <v>0.118674</v>
      </c>
      <c r="D46" s="15">
        <v>0.24629899999999999</v>
      </c>
      <c r="E46" s="15">
        <v>3.1704279999999998</v>
      </c>
      <c r="F46" s="15">
        <v>2.4388130000000001</v>
      </c>
      <c r="G46" s="15">
        <v>0.10857700000000001</v>
      </c>
      <c r="H46" s="15">
        <v>3.38598</v>
      </c>
      <c r="I46" s="17">
        <v>0.14719199999999999</v>
      </c>
      <c r="J46" s="17">
        <v>4.4942999999999997E-2</v>
      </c>
      <c r="K46" s="17">
        <v>8.4945999999999994E-2</v>
      </c>
      <c r="L46" s="17">
        <v>1.0812E-2</v>
      </c>
      <c r="M46" s="17">
        <v>0.30503999999999998</v>
      </c>
      <c r="N46" s="17">
        <v>3.7068999999999998E-2</v>
      </c>
      <c r="O46" s="17">
        <v>1.3436E-2</v>
      </c>
      <c r="P46" s="17">
        <v>1.49E-3</v>
      </c>
      <c r="Q46" s="17">
        <v>6.0999999999999997E-4</v>
      </c>
      <c r="R46" s="17">
        <v>7.4100000000000001E-4</v>
      </c>
      <c r="S46" s="17">
        <v>6.7699999999999998E-4</v>
      </c>
      <c r="T46" s="17">
        <v>2.8709999999999999E-3</v>
      </c>
      <c r="U46" s="17">
        <v>0.20155500000000001</v>
      </c>
      <c r="V46" s="17">
        <v>4.2783000000000002E-2</v>
      </c>
      <c r="W46" s="17">
        <v>4.6335000000000001E-2</v>
      </c>
      <c r="X46" s="17">
        <v>6.1789999999999996E-3</v>
      </c>
      <c r="Y46" s="17">
        <v>4.0000000000000003E-5</v>
      </c>
      <c r="Z46" s="17">
        <v>4.1700000000000001E-3</v>
      </c>
      <c r="AA46" s="17">
        <v>9.8969999999999995E-3</v>
      </c>
      <c r="AB46" s="17">
        <v>9.1149999999999998E-3</v>
      </c>
      <c r="AC46" s="17">
        <v>1.1400000000000001E-4</v>
      </c>
      <c r="AD46" s="17">
        <v>8.8999999999999995E-5</v>
      </c>
      <c r="AE46" s="17"/>
      <c r="AF46" s="15"/>
      <c r="AG46" s="17" t="s">
        <v>213</v>
      </c>
      <c r="AH46" s="17">
        <v>0.30647355184664599</v>
      </c>
      <c r="AI46" s="17">
        <v>4.5974257900207698E-2</v>
      </c>
      <c r="AJ46" s="17">
        <v>4.6334867640007202E-2</v>
      </c>
      <c r="AK46" s="17">
        <v>4.4942887653907401E-2</v>
      </c>
      <c r="AL46" s="17">
        <v>6.1790247590072503E-3</v>
      </c>
      <c r="AM46" s="17">
        <v>0.147191872388763</v>
      </c>
      <c r="AN46" s="17">
        <v>0.147191872388763</v>
      </c>
      <c r="AO46" s="17">
        <v>1.6452698969890302E-2</v>
      </c>
      <c r="AP46" s="17">
        <v>9.7462817412765801E-2</v>
      </c>
      <c r="AQ46" s="17">
        <v>8.4945231751406794E-2</v>
      </c>
      <c r="AR46" s="17">
        <v>1.13998264816988E-4</v>
      </c>
      <c r="AS46" s="17">
        <v>1.08119684946289E-2</v>
      </c>
      <c r="AT46" s="5">
        <v>3.99969385847429E-5</v>
      </c>
      <c r="AU46" s="17">
        <v>0.32850286951393598</v>
      </c>
      <c r="AV46" s="17">
        <v>17.153459547942202</v>
      </c>
      <c r="AW46" s="17">
        <v>7.4796620288033799E-2</v>
      </c>
      <c r="AX46" s="17">
        <v>0</v>
      </c>
      <c r="AY46" s="17">
        <v>4.9209021617420898E-2</v>
      </c>
      <c r="AZ46" s="17">
        <v>0</v>
      </c>
      <c r="BA46" s="17">
        <v>8.6386584547142996E-3</v>
      </c>
      <c r="BB46" s="17">
        <v>3.2649661196448299E-2</v>
      </c>
      <c r="BC46" s="17">
        <v>0.305038489199005</v>
      </c>
      <c r="BD46" s="17">
        <v>0.305038489199005</v>
      </c>
      <c r="BE46" s="17">
        <v>3.4565602758422999E-2</v>
      </c>
      <c r="BF46" s="17">
        <v>0</v>
      </c>
      <c r="BG46" s="17">
        <v>4.1700194447659503E-3</v>
      </c>
      <c r="BH46" s="17">
        <v>2720.7830707077301</v>
      </c>
      <c r="BI46" s="17">
        <v>0</v>
      </c>
      <c r="BJ46" s="17">
        <v>0.33447840317024602</v>
      </c>
      <c r="BK46" s="17">
        <v>2.3401662420674901E-2</v>
      </c>
      <c r="BL46" s="17">
        <v>4.0010801651482297E-2</v>
      </c>
      <c r="BM46" s="17">
        <v>0.34717570151104699</v>
      </c>
      <c r="BN46" s="17">
        <v>1.7592102107067398E-2</v>
      </c>
      <c r="BO46" s="5">
        <v>2.3139712407061399E-5</v>
      </c>
      <c r="BP46" s="5">
        <v>6.58605466360224E-5</v>
      </c>
      <c r="BQ46" s="17">
        <v>0.20155655444920201</v>
      </c>
      <c r="BR46" s="17">
        <v>9.8969716761189794E-3</v>
      </c>
      <c r="BS46" s="17">
        <v>0</v>
      </c>
      <c r="BT46" s="17">
        <v>4.7584763060897102E-2</v>
      </c>
      <c r="BU46" s="17">
        <v>0.11867380523267</v>
      </c>
      <c r="BV46" s="17">
        <v>0</v>
      </c>
      <c r="BW46" s="17">
        <v>3.4944025749984799</v>
      </c>
      <c r="BX46" s="17">
        <v>0.221670170913319</v>
      </c>
      <c r="BY46" s="17">
        <v>2.4629873068888902E-2</v>
      </c>
      <c r="BZ46" s="17">
        <v>0.24630004398220801</v>
      </c>
      <c r="CA46" s="17">
        <v>2.1318875227213801E-4</v>
      </c>
      <c r="CB46" s="17">
        <v>0.147591081532432</v>
      </c>
      <c r="CC46" s="17">
        <v>1.4885080825658399E-2</v>
      </c>
      <c r="CD46" s="17">
        <v>1.49001016330737E-3</v>
      </c>
      <c r="CE46" s="17">
        <v>6.1002622397857099E-4</v>
      </c>
      <c r="CF46" s="17">
        <v>7.4102159978394605E-4</v>
      </c>
      <c r="CG46" s="17">
        <v>6.7697918285685897E-4</v>
      </c>
      <c r="CH46" s="17">
        <v>2.87101969278592E-3</v>
      </c>
      <c r="CI46" s="5">
        <v>6.4001499142953206E-5</v>
      </c>
      <c r="CJ46" s="17">
        <v>0.354873320326063</v>
      </c>
      <c r="CK46" s="5">
        <v>2.9568610592106301E-5</v>
      </c>
      <c r="CL46" s="17">
        <v>7.47016760638678E-3</v>
      </c>
      <c r="CM46" s="17">
        <v>8.0755049962245806E-2</v>
      </c>
      <c r="CN46" s="5">
        <v>3.8413774478193498E-5</v>
      </c>
      <c r="CO46" s="17">
        <v>0</v>
      </c>
      <c r="CP46" s="17">
        <v>1.8050287427591901E-3</v>
      </c>
      <c r="CQ46" s="17">
        <v>3.1704270175542999</v>
      </c>
      <c r="CR46" s="17">
        <v>2.43881201069241</v>
      </c>
      <c r="CS46" s="17">
        <v>0.73161500686188596</v>
      </c>
      <c r="CT46" s="5">
        <v>2.6082772532614599E-5</v>
      </c>
      <c r="CU46" s="5">
        <v>5.42779036249497E-6</v>
      </c>
      <c r="CV46" s="17">
        <v>1.9288711784255601E-2</v>
      </c>
      <c r="CW46" s="17">
        <v>1.0702293358025099E-3</v>
      </c>
      <c r="CX46" s="17">
        <v>0.95162563313987703</v>
      </c>
      <c r="CY46" s="17">
        <v>5.9078148337990497E-3</v>
      </c>
      <c r="CZ46" s="17">
        <v>2.6820361888699601E-3</v>
      </c>
      <c r="DA46" s="17">
        <v>1.3594649382430199</v>
      </c>
      <c r="DB46" s="17">
        <v>0</v>
      </c>
      <c r="DC46" s="5">
        <v>4.68082033984247E-5</v>
      </c>
      <c r="DD46" s="17">
        <v>8.5266125431968098E-3</v>
      </c>
      <c r="DE46" s="5">
        <v>5.4856616897325201E-6</v>
      </c>
      <c r="DF46" s="17">
        <v>0.10857766828155201</v>
      </c>
      <c r="DG46" s="17">
        <v>9.9740548248482899E-3</v>
      </c>
      <c r="DH46" s="17">
        <v>9.1150896123723402E-3</v>
      </c>
      <c r="DI46" s="17">
        <v>0</v>
      </c>
      <c r="DJ46" s="17">
        <v>5.7398982251690598E-3</v>
      </c>
      <c r="DK46" s="17">
        <v>5.4085737773882897E-2</v>
      </c>
      <c r="DL46" s="17">
        <v>3.7068941398898797E-2</v>
      </c>
      <c r="DM46" s="17">
        <v>5.04806712412572E-2</v>
      </c>
      <c r="DN46" s="17">
        <v>3.3859792655301799</v>
      </c>
      <c r="DO46" s="17">
        <v>1.34360395222584E-2</v>
      </c>
      <c r="DP46" s="17">
        <v>2.3576345580008401E-2</v>
      </c>
      <c r="DR46" s="26">
        <f t="shared" si="30"/>
        <v>1.0320212561760396</v>
      </c>
      <c r="DS46" s="40">
        <f t="shared" si="31"/>
        <v>-6.6762335145271865E-7</v>
      </c>
      <c r="DT46" s="40">
        <f t="shared" si="32"/>
        <v>-1.6411963024767254E-6</v>
      </c>
      <c r="DU46" s="40">
        <f t="shared" si="33"/>
        <v>4.2386782244974306E-6</v>
      </c>
      <c r="DV46" s="40">
        <f t="shared" si="34"/>
        <v>-3.0987794073990425E-7</v>
      </c>
      <c r="DW46" s="40">
        <f t="shared" si="35"/>
        <v>-4.0565126972478823E-7</v>
      </c>
      <c r="DX46" s="40">
        <f t="shared" si="36"/>
        <v>6.1549089770326345E-6</v>
      </c>
      <c r="DY46" s="40">
        <f t="shared" si="37"/>
        <v>-2.1691499065971108E-7</v>
      </c>
      <c r="DZ46" s="40">
        <f t="shared" si="38"/>
        <v>-8.6697128236669436E-7</v>
      </c>
      <c r="EA46" s="40">
        <f t="shared" si="39"/>
        <v>-2.4997461806195239E-6</v>
      </c>
      <c r="EB46" s="40">
        <f t="shared" si="40"/>
        <v>-9.043964320860241E-6</v>
      </c>
      <c r="EC46" s="40">
        <f t="shared" si="41"/>
        <v>-2.9139262948728819E-6</v>
      </c>
      <c r="ED46" s="40">
        <f t="shared" si="42"/>
        <v>-4.9527963381029199E-6</v>
      </c>
      <c r="EE46" s="40">
        <f t="shared" si="43"/>
        <v>-1.5808654455410574E-6</v>
      </c>
      <c r="EF46" s="40">
        <f t="shared" si="44"/>
        <v>2.9415196784764731E-6</v>
      </c>
      <c r="EG46" s="40">
        <f t="shared" si="45"/>
        <v>6.8210116576877008E-6</v>
      </c>
      <c r="EH46" s="40">
        <f t="shared" si="46"/>
        <v>4.2990128804946425E-5</v>
      </c>
      <c r="EI46" s="40">
        <f t="shared" si="47"/>
        <v>2.9149506000052512E-5</v>
      </c>
      <c r="EJ46" s="40">
        <f t="shared" si="48"/>
        <v>-3.07491036056286E-5</v>
      </c>
      <c r="EK46" s="40">
        <f t="shared" si="49"/>
        <v>6.859207913683319E-6</v>
      </c>
      <c r="EL46" s="40">
        <f t="shared" si="50"/>
        <v>7.7122830095799045E-6</v>
      </c>
      <c r="EM46" s="40">
        <f t="shared" si="51"/>
        <v>0.11223530516553538</v>
      </c>
      <c r="EN46" s="40">
        <f t="shared" si="52"/>
        <v>-2.8565877371181405E-6</v>
      </c>
      <c r="EO46" s="40">
        <f t="shared" si="53"/>
        <v>4.0069602282986901E-6</v>
      </c>
      <c r="EP46" s="40">
        <f t="shared" si="54"/>
        <v>-7.6535381427569893E-5</v>
      </c>
      <c r="EQ46" s="40">
        <f t="shared" si="55"/>
        <v>4.6630134173073738E-6</v>
      </c>
      <c r="ER46" s="40">
        <f t="shared" si="56"/>
        <v>-2.8618653147520321E-6</v>
      </c>
      <c r="ES46" s="40">
        <f t="shared" si="57"/>
        <v>9.8313079912592472E-6</v>
      </c>
      <c r="ET46" s="40">
        <f t="shared" si="58"/>
        <v>-1.52209036140767E-5</v>
      </c>
      <c r="EU46" s="40">
        <f t="shared" si="59"/>
        <v>2.9105964472378533E-6</v>
      </c>
      <c r="EV46" s="40">
        <f t="shared" si="60"/>
        <v>0</v>
      </c>
    </row>
    <row r="47" spans="1:152" x14ac:dyDescent="0.3">
      <c r="A47" s="17" t="s">
        <v>214</v>
      </c>
      <c r="B47" s="15">
        <v>7015.5835829999996</v>
      </c>
      <c r="C47" s="15">
        <v>40.605710000000002</v>
      </c>
      <c r="D47" s="15">
        <v>144.243278</v>
      </c>
      <c r="E47" s="15">
        <v>1171.641222</v>
      </c>
      <c r="F47" s="15">
        <v>1137.6365599999999</v>
      </c>
      <c r="G47" s="15">
        <v>70.095490999999996</v>
      </c>
      <c r="H47" s="15">
        <v>1300.6353489999999</v>
      </c>
      <c r="I47" s="17">
        <v>70.298423</v>
      </c>
      <c r="J47" s="17">
        <v>21.465727999999999</v>
      </c>
      <c r="K47" s="17">
        <v>40.570968000000001</v>
      </c>
      <c r="L47" s="17">
        <v>5.1635780000000002</v>
      </c>
      <c r="M47" s="17">
        <v>145.686657</v>
      </c>
      <c r="N47" s="17">
        <v>17.703696000000001</v>
      </c>
      <c r="O47" s="17">
        <v>6.4175870000000002</v>
      </c>
      <c r="P47" s="17">
        <v>0.71061399999999997</v>
      </c>
      <c r="Q47" s="17">
        <v>0.29102499999999998</v>
      </c>
      <c r="R47" s="17">
        <v>0.354018</v>
      </c>
      <c r="S47" s="17">
        <v>0.32417400000000002</v>
      </c>
      <c r="T47" s="17">
        <v>1.3740619999999999</v>
      </c>
      <c r="U47" s="17">
        <v>96.263840999999999</v>
      </c>
      <c r="V47" s="17">
        <v>20.433014</v>
      </c>
      <c r="W47" s="17">
        <v>22.129622000000001</v>
      </c>
      <c r="X47" s="17">
        <v>2.9506199999999998</v>
      </c>
      <c r="Y47" s="17">
        <v>1.9671000000000001E-2</v>
      </c>
      <c r="Z47" s="17">
        <v>1.9916659999999999</v>
      </c>
      <c r="AA47" s="17">
        <v>4.7272930000000004</v>
      </c>
      <c r="AB47" s="17">
        <v>4.3521580000000002</v>
      </c>
      <c r="AC47" s="17">
        <v>5.4519999999999999E-2</v>
      </c>
      <c r="AD47" s="17">
        <v>5.9119999999999997E-3</v>
      </c>
      <c r="AE47" s="17"/>
      <c r="AF47" s="15"/>
      <c r="AG47" s="17" t="s">
        <v>214</v>
      </c>
      <c r="AH47" s="17">
        <v>109.125502598872</v>
      </c>
      <c r="AI47" s="17">
        <v>16.370055460221199</v>
      </c>
      <c r="AJ47" s="17">
        <v>22.1292149724311</v>
      </c>
      <c r="AK47" s="17">
        <v>21.465324850103102</v>
      </c>
      <c r="AL47" s="17">
        <v>2.9505811347938899</v>
      </c>
      <c r="AM47" s="17">
        <v>70.297131108702402</v>
      </c>
      <c r="AN47" s="17">
        <v>70.297131108702402</v>
      </c>
      <c r="AO47" s="17">
        <v>5.8582909260238996</v>
      </c>
      <c r="AP47" s="17">
        <v>34.703293508941101</v>
      </c>
      <c r="AQ47" s="17">
        <v>40.570200375614803</v>
      </c>
      <c r="AR47" s="17">
        <v>5.4518897988366198E-2</v>
      </c>
      <c r="AS47" s="17">
        <v>5.16348446029843</v>
      </c>
      <c r="AT47" s="17">
        <v>1.9670372015895301E-2</v>
      </c>
      <c r="AU47" s="17">
        <v>116.96928232966999</v>
      </c>
      <c r="AV47" s="17">
        <v>7015.4514437518201</v>
      </c>
      <c r="AW47" s="17">
        <v>26.632668787994099</v>
      </c>
      <c r="AX47" s="17">
        <v>0</v>
      </c>
      <c r="AY47" s="17">
        <v>17.5216139897855</v>
      </c>
      <c r="AZ47" s="17">
        <v>0</v>
      </c>
      <c r="BA47" s="17">
        <v>3.07592014025342</v>
      </c>
      <c r="BB47" s="17">
        <v>11.6256238789442</v>
      </c>
      <c r="BC47" s="17">
        <v>145.68397756135499</v>
      </c>
      <c r="BD47" s="17">
        <v>145.68397756135499</v>
      </c>
      <c r="BE47" s="17">
        <v>12.307494969971</v>
      </c>
      <c r="BF47" s="17">
        <v>0</v>
      </c>
      <c r="BG47" s="17">
        <v>1.99162821885282</v>
      </c>
      <c r="BH47" s="17">
        <v>1299413.4926889201</v>
      </c>
      <c r="BI47" s="17">
        <v>0</v>
      </c>
      <c r="BJ47" s="17">
        <v>119.09682133772</v>
      </c>
      <c r="BK47" s="17">
        <v>8.3325686903081504</v>
      </c>
      <c r="BL47" s="17">
        <v>14.246383369992</v>
      </c>
      <c r="BM47" s="17">
        <v>123.617902175585</v>
      </c>
      <c r="BN47" s="17">
        <v>6.2640607906744501</v>
      </c>
      <c r="BO47" s="17">
        <v>1.53709530029707E-3</v>
      </c>
      <c r="BP47" s="17">
        <v>4.3748249805717603E-3</v>
      </c>
      <c r="BQ47" s="17">
        <v>96.262359754687296</v>
      </c>
      <c r="BR47" s="17">
        <v>4.72721247039137</v>
      </c>
      <c r="BS47" s="17">
        <v>0</v>
      </c>
      <c r="BT47" s="17">
        <v>22.142330575998201</v>
      </c>
      <c r="BU47" s="17">
        <v>40.6049274150256</v>
      </c>
      <c r="BV47" s="17">
        <v>0</v>
      </c>
      <c r="BW47" s="17">
        <v>1339.2172060825501</v>
      </c>
      <c r="BX47" s="17">
        <v>129.81648598687099</v>
      </c>
      <c r="BY47" s="17">
        <v>14.424065799588799</v>
      </c>
      <c r="BZ47" s="17">
        <v>144.24055178646</v>
      </c>
      <c r="CA47" s="17">
        <v>7.5909523316104205E-2</v>
      </c>
      <c r="CB47" s="17">
        <v>52.552183396732701</v>
      </c>
      <c r="CC47" s="17">
        <v>5.3000806040825701</v>
      </c>
      <c r="CD47" s="17">
        <v>0.71060059269829201</v>
      </c>
      <c r="CE47" s="17">
        <v>0.29102151155938399</v>
      </c>
      <c r="CF47" s="17">
        <v>0.35401280194888501</v>
      </c>
      <c r="CG47" s="17">
        <v>0.32416752205558902</v>
      </c>
      <c r="CH47" s="17">
        <v>1.3740285211946801</v>
      </c>
      <c r="CI47" s="17">
        <v>3.2511684717009201E-2</v>
      </c>
      <c r="CJ47" s="17">
        <v>126.35821484049001</v>
      </c>
      <c r="CK47" s="17">
        <v>1.31183578432183E-2</v>
      </c>
      <c r="CL47" s="17">
        <v>3.9528259120245499</v>
      </c>
      <c r="CM47" s="17">
        <v>42.177114282092397</v>
      </c>
      <c r="CN47" s="17">
        <v>1.06786791227809E-2</v>
      </c>
      <c r="CO47" s="17">
        <v>0</v>
      </c>
      <c r="CP47" s="17">
        <v>0.95824025430314597</v>
      </c>
      <c r="CQ47" s="17">
        <v>1171.61914155408</v>
      </c>
      <c r="CR47" s="17">
        <v>1137.6154030002001</v>
      </c>
      <c r="CS47" s="17">
        <v>34.0037385538782</v>
      </c>
      <c r="CT47" s="17">
        <v>1.22360478954127E-2</v>
      </c>
      <c r="CU47" s="17">
        <v>2.0839580680897499E-3</v>
      </c>
      <c r="CV47" s="17">
        <v>4.7581228426395903</v>
      </c>
      <c r="CW47" s="17">
        <v>0.592874955494193</v>
      </c>
      <c r="CX47" s="17">
        <v>443.23934445565101</v>
      </c>
      <c r="CY47" s="17">
        <v>2.9975010378258</v>
      </c>
      <c r="CZ47" s="17">
        <v>1.34249857934158</v>
      </c>
      <c r="DA47" s="17">
        <v>633.19909125481502</v>
      </c>
      <c r="DB47" s="17">
        <v>0</v>
      </c>
      <c r="DC47" s="17">
        <v>2.3564400205029801E-2</v>
      </c>
      <c r="DD47" s="17">
        <v>4.30176639384469</v>
      </c>
      <c r="DE47" s="17">
        <v>1.8299043183033199E-3</v>
      </c>
      <c r="DF47" s="17">
        <v>70.094198576916398</v>
      </c>
      <c r="DG47" s="17">
        <v>3.5514695527023901</v>
      </c>
      <c r="DH47" s="17">
        <v>4.3520727803094097</v>
      </c>
      <c r="DI47" s="17">
        <v>0</v>
      </c>
      <c r="DJ47" s="17">
        <v>2.04380609159446</v>
      </c>
      <c r="DK47" s="17">
        <v>19.258443553921602</v>
      </c>
      <c r="DL47" s="17">
        <v>17.7033700420636</v>
      </c>
      <c r="DM47" s="17">
        <v>17.974525557558799</v>
      </c>
      <c r="DN47" s="17">
        <v>1300.6111642057499</v>
      </c>
      <c r="DO47" s="17">
        <v>6.4174614542331501</v>
      </c>
      <c r="DP47" s="17">
        <v>8.3947591112656106</v>
      </c>
      <c r="DR47" s="26">
        <f t="shared" si="30"/>
        <v>1.0296830005302744</v>
      </c>
      <c r="DS47" s="40">
        <f t="shared" si="31"/>
        <v>-1.8835104252731358E-5</v>
      </c>
      <c r="DT47" s="40">
        <f t="shared" si="32"/>
        <v>-1.9272781448774363E-5</v>
      </c>
      <c r="DU47" s="40">
        <f t="shared" si="33"/>
        <v>-1.8900108052181116E-5</v>
      </c>
      <c r="DV47" s="40">
        <f t="shared" si="34"/>
        <v>-1.8845740065624455E-5</v>
      </c>
      <c r="DW47" s="40">
        <f t="shared" si="35"/>
        <v>-1.8597327603302415E-5</v>
      </c>
      <c r="DX47" s="40">
        <f t="shared" si="36"/>
        <v>-1.8438034532032631E-5</v>
      </c>
      <c r="DY47" s="40">
        <f t="shared" si="37"/>
        <v>-1.8594600145689579E-5</v>
      </c>
      <c r="DZ47" s="40">
        <f t="shared" si="38"/>
        <v>-1.8377244360057098E-5</v>
      </c>
      <c r="EA47" s="40">
        <f t="shared" si="39"/>
        <v>-1.8781095935672352E-5</v>
      </c>
      <c r="EB47" s="40">
        <f t="shared" si="40"/>
        <v>-1.8920534141495152E-5</v>
      </c>
      <c r="EC47" s="40">
        <f t="shared" si="41"/>
        <v>-1.8115287804352363E-5</v>
      </c>
      <c r="ED47" s="40">
        <f t="shared" si="42"/>
        <v>-1.8391791672476422E-5</v>
      </c>
      <c r="EE47" s="40">
        <f t="shared" si="43"/>
        <v>-1.8411857975902659E-5</v>
      </c>
      <c r="EF47" s="40">
        <f t="shared" si="44"/>
        <v>-1.9562768194663836E-5</v>
      </c>
      <c r="EG47" s="40">
        <f t="shared" si="45"/>
        <v>-1.8867207383976719E-5</v>
      </c>
      <c r="EH47" s="40">
        <f t="shared" si="46"/>
        <v>-1.1986738651263908E-5</v>
      </c>
      <c r="EI47" s="40">
        <f t="shared" si="47"/>
        <v>-1.4683013617909738E-5</v>
      </c>
      <c r="EJ47" s="40">
        <f t="shared" si="48"/>
        <v>-1.998292401919519E-5</v>
      </c>
      <c r="EK47" s="40">
        <f t="shared" si="49"/>
        <v>-2.4364843303858584E-5</v>
      </c>
      <c r="EL47" s="40">
        <f t="shared" si="50"/>
        <v>-1.5387348949680386E-5</v>
      </c>
      <c r="EM47" s="40">
        <f t="shared" si="51"/>
        <v>8.3654647131265192E-2</v>
      </c>
      <c r="EN47" s="40">
        <f t="shared" si="52"/>
        <v>-1.8392883931817095E-5</v>
      </c>
      <c r="EO47" s="40">
        <f t="shared" si="53"/>
        <v>-1.3171877812070158E-5</v>
      </c>
      <c r="EP47" s="40">
        <f t="shared" si="54"/>
        <v>-3.1924360973010016E-5</v>
      </c>
      <c r="EQ47" s="40">
        <f t="shared" si="55"/>
        <v>-1.8969619996472247E-5</v>
      </c>
      <c r="ER47" s="40">
        <f t="shared" si="56"/>
        <v>-1.7035036463862971E-5</v>
      </c>
      <c r="ES47" s="40">
        <f t="shared" si="57"/>
        <v>-1.95810194828632E-5</v>
      </c>
      <c r="ET47" s="40">
        <f t="shared" si="58"/>
        <v>-2.021297934337701E-5</v>
      </c>
      <c r="EU47" s="40">
        <f t="shared" si="59"/>
        <v>-1.3484291469823232E-5</v>
      </c>
      <c r="EV47" s="40">
        <f t="shared" si="60"/>
        <v>0</v>
      </c>
    </row>
    <row r="48" spans="1:152" x14ac:dyDescent="0.3">
      <c r="A48" s="17" t="s">
        <v>215</v>
      </c>
      <c r="B48" s="15">
        <v>1787383.0109000001</v>
      </c>
      <c r="C48" s="15">
        <v>19133.905019000002</v>
      </c>
      <c r="D48" s="15">
        <v>17670.658385999999</v>
      </c>
      <c r="E48" s="15">
        <v>392775.46720000001</v>
      </c>
      <c r="F48" s="15">
        <v>242119.61627999999</v>
      </c>
      <c r="G48" s="15">
        <v>17979.088968</v>
      </c>
      <c r="H48" s="15">
        <v>506926.93693000003</v>
      </c>
      <c r="I48" s="17">
        <v>15703.204277999999</v>
      </c>
      <c r="J48" s="17">
        <v>4799.3708180000003</v>
      </c>
      <c r="K48" s="17">
        <v>4209.9744309999996</v>
      </c>
      <c r="L48" s="17">
        <v>2540.0178540000002</v>
      </c>
      <c r="M48" s="17">
        <v>31364.308862000002</v>
      </c>
      <c r="N48" s="17">
        <v>3213.6137119999999</v>
      </c>
      <c r="O48" s="17">
        <v>2722.4500589999998</v>
      </c>
      <c r="P48" s="17">
        <v>135.18819099999999</v>
      </c>
      <c r="Q48" s="17">
        <v>55.364871999999998</v>
      </c>
      <c r="R48" s="17">
        <v>67.348770000000002</v>
      </c>
      <c r="S48" s="17">
        <v>61.672012000000002</v>
      </c>
      <c r="T48" s="17">
        <v>261.406272</v>
      </c>
      <c r="U48" s="17">
        <v>35293.618277000001</v>
      </c>
      <c r="V48" s="17">
        <v>4560.8055119999999</v>
      </c>
      <c r="W48" s="17">
        <v>3017.1482590000001</v>
      </c>
      <c r="X48" s="17">
        <v>659.56261800000004</v>
      </c>
      <c r="Y48" s="17">
        <v>3.7423479999999998</v>
      </c>
      <c r="Z48" s="17">
        <v>449.06402800000001</v>
      </c>
      <c r="AA48" s="17">
        <v>899.32767000000001</v>
      </c>
      <c r="AB48" s="17">
        <v>968.29413799999998</v>
      </c>
      <c r="AC48" s="17">
        <v>10.372115000000001</v>
      </c>
      <c r="AD48" s="17">
        <v>0.92169500000000004</v>
      </c>
      <c r="AE48" s="17"/>
      <c r="AF48" s="15"/>
      <c r="AG48" s="17" t="s">
        <v>215</v>
      </c>
      <c r="AH48" s="17">
        <v>48927.9101883767</v>
      </c>
      <c r="AI48" s="17">
        <v>7339.7353008232403</v>
      </c>
      <c r="AJ48" s="17">
        <v>3017.163139191</v>
      </c>
      <c r="AK48" s="17">
        <v>4799.3940473350804</v>
      </c>
      <c r="AL48" s="17">
        <v>659.56572808048702</v>
      </c>
      <c r="AM48" s="17">
        <v>15703.280305091301</v>
      </c>
      <c r="AN48" s="17">
        <v>15703.280305091301</v>
      </c>
      <c r="AO48" s="17">
        <v>2626.6452166908298</v>
      </c>
      <c r="AP48" s="17">
        <v>15559.707487174899</v>
      </c>
      <c r="AQ48" s="17">
        <v>4209.9943736380101</v>
      </c>
      <c r="AR48" s="17">
        <v>10.372168320581199</v>
      </c>
      <c r="AS48" s="17">
        <v>2540.0302246751098</v>
      </c>
      <c r="AT48" s="17">
        <v>3.7423667190605001</v>
      </c>
      <c r="AU48" s="17">
        <v>52444.770733094098</v>
      </c>
      <c r="AV48" s="17">
        <v>1787391.3649570399</v>
      </c>
      <c r="AW48" s="17">
        <v>11941.1159680575</v>
      </c>
      <c r="AX48" s="17">
        <v>0</v>
      </c>
      <c r="AY48" s="17">
        <v>7856.0532417320301</v>
      </c>
      <c r="AZ48" s="17">
        <v>0</v>
      </c>
      <c r="BA48" s="17">
        <v>1379.1298412943199</v>
      </c>
      <c r="BB48" s="17">
        <v>5212.5059464428796</v>
      </c>
      <c r="BC48" s="17">
        <v>31364.464669655099</v>
      </c>
      <c r="BD48" s="17">
        <v>31364.464669655099</v>
      </c>
      <c r="BE48" s="17">
        <v>5518.2340323245298</v>
      </c>
      <c r="BF48" s="17">
        <v>0</v>
      </c>
      <c r="BG48" s="17">
        <v>449.06623181460998</v>
      </c>
      <c r="BH48" s="17">
        <v>247214994.12460399</v>
      </c>
      <c r="BI48" s="17">
        <v>0</v>
      </c>
      <c r="BJ48" s="17">
        <v>53398.6779611089</v>
      </c>
      <c r="BK48" s="17">
        <v>3736.0215496092001</v>
      </c>
      <c r="BL48" s="17">
        <v>6387.5563215909297</v>
      </c>
      <c r="BM48" s="17">
        <v>55425.771299128501</v>
      </c>
      <c r="BN48" s="17">
        <v>2808.5753842761701</v>
      </c>
      <c r="BO48" s="17">
        <v>0.23964103479444601</v>
      </c>
      <c r="BP48" s="17">
        <v>0.68205754052370804</v>
      </c>
      <c r="BQ48" s="17">
        <v>35293.9014095452</v>
      </c>
      <c r="BR48" s="17">
        <v>899.33195595389896</v>
      </c>
      <c r="BS48" s="17">
        <v>0</v>
      </c>
      <c r="BT48" s="17">
        <v>5327.4004946945797</v>
      </c>
      <c r="BU48" s="17">
        <v>19133.984942818701</v>
      </c>
      <c r="BV48" s="17">
        <v>0</v>
      </c>
      <c r="BW48" s="17">
        <v>524238.56925621501</v>
      </c>
      <c r="BX48" s="17">
        <v>15903.664552775001</v>
      </c>
      <c r="BY48" s="17">
        <v>1767.0739973991999</v>
      </c>
      <c r="BZ48" s="17">
        <v>17670.738550174199</v>
      </c>
      <c r="CA48" s="17">
        <v>34.035042794269899</v>
      </c>
      <c r="CB48" s="17">
        <v>23562.487147240001</v>
      </c>
      <c r="CC48" s="17">
        <v>2376.3627963475301</v>
      </c>
      <c r="CD48" s="17">
        <v>135.18875968671099</v>
      </c>
      <c r="CE48" s="17">
        <v>55.365175383054101</v>
      </c>
      <c r="CF48" s="17">
        <v>67.349078724749603</v>
      </c>
      <c r="CG48" s="17">
        <v>61.672397589655901</v>
      </c>
      <c r="CH48" s="17">
        <v>261.40763743122699</v>
      </c>
      <c r="CI48" s="17">
        <v>1.35513871398997</v>
      </c>
      <c r="CJ48" s="17">
        <v>56654.419868153098</v>
      </c>
      <c r="CK48" s="17">
        <v>0</v>
      </c>
      <c r="CL48" s="17">
        <v>1535.7721015489601</v>
      </c>
      <c r="CM48" s="17">
        <v>18811.772591852801</v>
      </c>
      <c r="CN48" s="17">
        <v>2.61569771673804</v>
      </c>
      <c r="CO48" s="17">
        <v>0</v>
      </c>
      <c r="CP48" s="17">
        <v>1856.7581602975099</v>
      </c>
      <c r="CQ48" s="17">
        <v>392777.40406218398</v>
      </c>
      <c r="CR48" s="17">
        <v>242120.682028376</v>
      </c>
      <c r="CS48" s="17">
        <v>150656.72203380699</v>
      </c>
      <c r="CT48" s="17">
        <v>75.007202392455795</v>
      </c>
      <c r="CU48" s="17">
        <v>0.80762363110280599</v>
      </c>
      <c r="CV48" s="17">
        <v>1102.20010813505</v>
      </c>
      <c r="CW48" s="17">
        <v>925.19430163847403</v>
      </c>
      <c r="CX48" s="17">
        <v>88804.175882217998</v>
      </c>
      <c r="CY48" s="17">
        <v>363.373776629573</v>
      </c>
      <c r="CZ48" s="17">
        <v>471.19917535574302</v>
      </c>
      <c r="DA48" s="17">
        <v>126863.116630091</v>
      </c>
      <c r="DB48" s="17">
        <v>0</v>
      </c>
      <c r="DC48" s="17">
        <v>14.347799928437899</v>
      </c>
      <c r="DD48" s="17">
        <v>1291.89194201943</v>
      </c>
      <c r="DE48" s="17">
        <v>1.0938962062490001</v>
      </c>
      <c r="DF48" s="17">
        <v>17979.1433832896</v>
      </c>
      <c r="DG48" s="17">
        <v>1592.3448304889901</v>
      </c>
      <c r="DH48" s="17">
        <v>968.29895126028896</v>
      </c>
      <c r="DI48" s="17">
        <v>0</v>
      </c>
      <c r="DJ48" s="17">
        <v>916.36480768277204</v>
      </c>
      <c r="DK48" s="17">
        <v>8634.78270539195</v>
      </c>
      <c r="DL48" s="17">
        <v>3213.6292932776</v>
      </c>
      <c r="DM48" s="17">
        <v>8059.1221793639697</v>
      </c>
      <c r="DN48" s="17">
        <v>506929.19567320799</v>
      </c>
      <c r="DO48" s="17">
        <v>2722.4631915556402</v>
      </c>
      <c r="DP48" s="17">
        <v>3763.8955828571402</v>
      </c>
      <c r="DR48" s="26">
        <f t="shared" si="30"/>
        <v>1.0341455448428454</v>
      </c>
      <c r="DS48" s="40">
        <f t="shared" si="31"/>
        <v>4.6739042437391088E-6</v>
      </c>
      <c r="DT48" s="40">
        <f t="shared" si="32"/>
        <v>4.1770782608049453E-6</v>
      </c>
      <c r="DU48" s="40">
        <f t="shared" si="33"/>
        <v>4.5365697445403395E-6</v>
      </c>
      <c r="DV48" s="40">
        <f t="shared" si="34"/>
        <v>4.9312198589566214E-6</v>
      </c>
      <c r="DW48" s="40">
        <f t="shared" si="35"/>
        <v>4.4017432060631556E-6</v>
      </c>
      <c r="DX48" s="40">
        <f t="shared" si="36"/>
        <v>3.0265877040183859E-6</v>
      </c>
      <c r="DY48" s="40">
        <f t="shared" si="37"/>
        <v>4.4557569215774915E-6</v>
      </c>
      <c r="DZ48" s="40">
        <f t="shared" si="38"/>
        <v>4.841501769675442E-6</v>
      </c>
      <c r="EA48" s="40">
        <f t="shared" si="39"/>
        <v>4.8400792439105687E-6</v>
      </c>
      <c r="EB48" s="40">
        <f t="shared" si="40"/>
        <v>4.7369974182235518E-6</v>
      </c>
      <c r="EC48" s="40">
        <f t="shared" si="41"/>
        <v>4.8703102972955003E-6</v>
      </c>
      <c r="ED48" s="40">
        <f t="shared" si="42"/>
        <v>4.9676737907040935E-6</v>
      </c>
      <c r="EE48" s="40">
        <f t="shared" si="43"/>
        <v>4.8485222545554942E-6</v>
      </c>
      <c r="EF48" s="40">
        <f t="shared" si="44"/>
        <v>4.8238003841260114E-6</v>
      </c>
      <c r="EG48" s="40">
        <f t="shared" si="45"/>
        <v>4.2066300821033932E-6</v>
      </c>
      <c r="EH48" s="40">
        <f t="shared" si="46"/>
        <v>5.479702980308954E-6</v>
      </c>
      <c r="EI48" s="40">
        <f t="shared" si="47"/>
        <v>4.5839701244907202E-6</v>
      </c>
      <c r="EJ48" s="40">
        <f t="shared" si="48"/>
        <v>6.2522632778521108E-6</v>
      </c>
      <c r="EK48" s="40">
        <f t="shared" si="49"/>
        <v>5.223406525557283E-6</v>
      </c>
      <c r="EL48" s="40">
        <f t="shared" si="50"/>
        <v>8.0222022853181538E-6</v>
      </c>
      <c r="EM48" s="40">
        <f t="shared" si="51"/>
        <v>0.16808324333883146</v>
      </c>
      <c r="EN48" s="40">
        <f t="shared" si="52"/>
        <v>4.9318726567671561E-6</v>
      </c>
      <c r="EO48" s="40">
        <f t="shared" si="53"/>
        <v>4.7153680364835121E-6</v>
      </c>
      <c r="EP48" s="40">
        <f t="shared" si="54"/>
        <v>5.0019561249588085E-6</v>
      </c>
      <c r="EQ48" s="40">
        <f t="shared" si="55"/>
        <v>4.9075732469275468E-6</v>
      </c>
      <c r="ER48" s="40">
        <f t="shared" si="56"/>
        <v>4.7657311588592198E-6</v>
      </c>
      <c r="ES48" s="40">
        <f t="shared" si="57"/>
        <v>4.9708658764839663E-6</v>
      </c>
      <c r="ET48" s="40">
        <f t="shared" si="58"/>
        <v>5.1407626311832298E-6</v>
      </c>
      <c r="EU48" s="40">
        <f t="shared" si="59"/>
        <v>3.87906862246301E-6</v>
      </c>
      <c r="EV48" s="40">
        <f t="shared" si="60"/>
        <v>0</v>
      </c>
    </row>
    <row r="49" spans="1:152" x14ac:dyDescent="0.3">
      <c r="A49" s="17" t="s">
        <v>216</v>
      </c>
      <c r="B49" s="15">
        <v>574.76319599999999</v>
      </c>
      <c r="C49" s="15">
        <v>3.1873360000000002</v>
      </c>
      <c r="D49" s="15">
        <v>11.928397</v>
      </c>
      <c r="E49" s="15">
        <v>98.484374000000003</v>
      </c>
      <c r="F49" s="15">
        <v>92.935236000000003</v>
      </c>
      <c r="G49" s="15">
        <v>5.5453080000000003</v>
      </c>
      <c r="H49" s="15">
        <v>107.520566</v>
      </c>
      <c r="I49" s="17">
        <v>5.7694559999999999</v>
      </c>
      <c r="J49" s="17">
        <v>1.7617160000000001</v>
      </c>
      <c r="K49" s="17">
        <v>3.3296990000000002</v>
      </c>
      <c r="L49" s="17">
        <v>0.42377700000000001</v>
      </c>
      <c r="M49" s="17">
        <v>11.956645</v>
      </c>
      <c r="N49" s="17">
        <v>1.4529589999999999</v>
      </c>
      <c r="O49" s="17">
        <v>0.526698</v>
      </c>
      <c r="P49" s="17">
        <v>5.8313999999999998E-2</v>
      </c>
      <c r="Q49" s="17">
        <v>2.3883000000000001E-2</v>
      </c>
      <c r="R49" s="17">
        <v>2.9052999999999999E-2</v>
      </c>
      <c r="S49" s="17">
        <v>2.6603999999999999E-2</v>
      </c>
      <c r="T49" s="17">
        <v>0.112765</v>
      </c>
      <c r="U49" s="17">
        <v>7.9004649999999996</v>
      </c>
      <c r="V49" s="17">
        <v>1.676955</v>
      </c>
      <c r="W49" s="17">
        <v>1.816201</v>
      </c>
      <c r="X49" s="17">
        <v>0.24216199999999999</v>
      </c>
      <c r="Y49" s="17">
        <v>1.6130000000000001E-3</v>
      </c>
      <c r="Z49" s="17">
        <v>0.16345699999999999</v>
      </c>
      <c r="AA49" s="17">
        <v>0.38797199999999998</v>
      </c>
      <c r="AB49" s="17">
        <v>0.357186</v>
      </c>
      <c r="AC49" s="17">
        <v>4.4759999999999999E-3</v>
      </c>
      <c r="AD49" s="17">
        <v>3.7729999999999999E-3</v>
      </c>
      <c r="AE49" s="17"/>
      <c r="AF49" s="15"/>
      <c r="AG49" s="17" t="s">
        <v>216</v>
      </c>
      <c r="AH49" s="17">
        <v>9.0376847708769397</v>
      </c>
      <c r="AI49" s="17">
        <v>1.35575119220004</v>
      </c>
      <c r="AJ49" s="17">
        <v>1.81413203007104</v>
      </c>
      <c r="AK49" s="17">
        <v>1.75970276135418</v>
      </c>
      <c r="AL49" s="17">
        <v>0.24188595545561201</v>
      </c>
      <c r="AM49" s="17">
        <v>5.7628828683873703</v>
      </c>
      <c r="AN49" s="17">
        <v>5.7628828683873703</v>
      </c>
      <c r="AO49" s="17">
        <v>0.48518089002794301</v>
      </c>
      <c r="AP49" s="17">
        <v>2.87411398938033</v>
      </c>
      <c r="AQ49" s="17">
        <v>3.3259073402897901</v>
      </c>
      <c r="AR49" s="17">
        <v>4.4708367070928198E-3</v>
      </c>
      <c r="AS49" s="17">
        <v>0.42329510885669402</v>
      </c>
      <c r="AT49" s="17">
        <v>1.61116932742494E-3</v>
      </c>
      <c r="AU49" s="17">
        <v>9.6872850872754697</v>
      </c>
      <c r="AV49" s="17">
        <v>574.12876756119203</v>
      </c>
      <c r="AW49" s="17">
        <v>2.2056907927908802</v>
      </c>
      <c r="AX49" s="17">
        <v>0</v>
      </c>
      <c r="AY49" s="17">
        <v>1.4511200175333501</v>
      </c>
      <c r="AZ49" s="17">
        <v>0</v>
      </c>
      <c r="BA49" s="17">
        <v>0.25474510207779</v>
      </c>
      <c r="BB49" s="17">
        <v>0.962824979331668</v>
      </c>
      <c r="BC49" s="17">
        <v>11.9430144783699</v>
      </c>
      <c r="BD49" s="17">
        <v>11.9430144783699</v>
      </c>
      <c r="BE49" s="17">
        <v>1.01929510564967</v>
      </c>
      <c r="BF49" s="17">
        <v>0</v>
      </c>
      <c r="BG49" s="17">
        <v>0.16327041311860299</v>
      </c>
      <c r="BH49" s="17">
        <v>106524.59907516099</v>
      </c>
      <c r="BI49" s="17">
        <v>0</v>
      </c>
      <c r="BJ49" s="17">
        <v>9.8634994536836391</v>
      </c>
      <c r="BK49" s="17">
        <v>0.69009673328174503</v>
      </c>
      <c r="BL49" s="17">
        <v>1.1798695628790099</v>
      </c>
      <c r="BM49" s="17">
        <v>10.237917825543899</v>
      </c>
      <c r="BN49" s="17">
        <v>0.51878295599243796</v>
      </c>
      <c r="BO49" s="17">
        <v>9.7985857349934102E-4</v>
      </c>
      <c r="BP49" s="17">
        <v>2.7888025044505802E-3</v>
      </c>
      <c r="BQ49" s="17">
        <v>7.8914901873377499</v>
      </c>
      <c r="BR49" s="17">
        <v>0.38752439816465201</v>
      </c>
      <c r="BS49" s="17">
        <v>0</v>
      </c>
      <c r="BT49" s="17">
        <v>1.8166423979842501</v>
      </c>
      <c r="BU49" s="17">
        <v>3.1840406807872701</v>
      </c>
      <c r="BV49" s="17">
        <v>0</v>
      </c>
      <c r="BW49" s="17">
        <v>110.59915496839101</v>
      </c>
      <c r="BX49" s="17">
        <v>10.722995838775899</v>
      </c>
      <c r="BY49" s="17">
        <v>1.19144419054547</v>
      </c>
      <c r="BZ49" s="17">
        <v>11.914440029321399</v>
      </c>
      <c r="CA49" s="17">
        <v>6.2866996951448702E-3</v>
      </c>
      <c r="CB49" s="17">
        <v>4.3523299662141604</v>
      </c>
      <c r="CC49" s="17">
        <v>0.43894852706079701</v>
      </c>
      <c r="CD49" s="17">
        <v>5.8247255565292602E-2</v>
      </c>
      <c r="CE49" s="17">
        <v>2.3855783858859999E-2</v>
      </c>
      <c r="CF49" s="17">
        <v>2.9019935206159701E-2</v>
      </c>
      <c r="CG49" s="17">
        <v>2.6573615701317801E-2</v>
      </c>
      <c r="CH49" s="17">
        <v>0.11263609693722799</v>
      </c>
      <c r="CI49" s="17">
        <v>2.64657484416078E-3</v>
      </c>
      <c r="CJ49" s="17">
        <v>10.464870109624799</v>
      </c>
      <c r="CK49" s="17">
        <v>1.0720613766762E-3</v>
      </c>
      <c r="CL49" s="17">
        <v>0.321427151022117</v>
      </c>
      <c r="CM49" s="17">
        <v>3.43083637846745</v>
      </c>
      <c r="CN49" s="17">
        <v>8.8868125024113001E-4</v>
      </c>
      <c r="CO49" s="17">
        <v>0</v>
      </c>
      <c r="CP49" s="17">
        <v>7.79134785076913E-2</v>
      </c>
      <c r="CQ49" s="17">
        <v>98.375470887823298</v>
      </c>
      <c r="CR49" s="17">
        <v>92.828413606232402</v>
      </c>
      <c r="CS49" s="17">
        <v>5.5470572815908499</v>
      </c>
      <c r="CT49" s="17">
        <v>9.9829263049984202E-4</v>
      </c>
      <c r="CU49" s="17">
        <v>1.71116938661904E-4</v>
      </c>
      <c r="CV49" s="17">
        <v>0.39839489189084898</v>
      </c>
      <c r="CW49" s="17">
        <v>4.81540655985273E-2</v>
      </c>
      <c r="CX49" s="17">
        <v>36.169514928046603</v>
      </c>
      <c r="CY49" s="17">
        <v>0.24401537723837999</v>
      </c>
      <c r="CZ49" s="17">
        <v>0.10932824175884701</v>
      </c>
      <c r="DA49" s="17">
        <v>51.670737942095599</v>
      </c>
      <c r="DB49" s="17">
        <v>0</v>
      </c>
      <c r="DC49" s="17">
        <v>1.9186833997475699E-3</v>
      </c>
      <c r="DD49" s="17">
        <v>0.35024467997156</v>
      </c>
      <c r="DE49" s="17">
        <v>1.51061194794887E-4</v>
      </c>
      <c r="DF49" s="17">
        <v>5.5388992013756804</v>
      </c>
      <c r="DG49" s="17">
        <v>0.29412794658734398</v>
      </c>
      <c r="DH49" s="17">
        <v>0.35678071328890998</v>
      </c>
      <c r="DI49" s="17">
        <v>0</v>
      </c>
      <c r="DJ49" s="17">
        <v>0.169265299379288</v>
      </c>
      <c r="DK49" s="17">
        <v>1.59496289876662</v>
      </c>
      <c r="DL49" s="17">
        <v>1.45130749281172</v>
      </c>
      <c r="DM49" s="17">
        <v>1.4886357886208399</v>
      </c>
      <c r="DN49" s="17">
        <v>107.401825647469</v>
      </c>
      <c r="DO49" s="17">
        <v>0.52609835587449005</v>
      </c>
      <c r="DP49" s="17">
        <v>0.69523969169022803</v>
      </c>
      <c r="DR49" s="26">
        <f t="shared" si="30"/>
        <v>1.0297697855846211</v>
      </c>
      <c r="DS49" s="40">
        <f t="shared" si="31"/>
        <v>-1.1038083913917805E-3</v>
      </c>
      <c r="DT49" s="40">
        <f t="shared" si="32"/>
        <v>-1.0338788294456795E-3</v>
      </c>
      <c r="DU49" s="40">
        <f t="shared" si="33"/>
        <v>-1.1700625556477463E-3</v>
      </c>
      <c r="DV49" s="40">
        <f t="shared" si="34"/>
        <v>-1.105790774247141E-3</v>
      </c>
      <c r="DW49" s="40">
        <f t="shared" si="35"/>
        <v>-1.1494283370367827E-3</v>
      </c>
      <c r="DX49" s="40">
        <f t="shared" si="36"/>
        <v>-1.1557155390322733E-3</v>
      </c>
      <c r="DY49" s="40">
        <f t="shared" si="37"/>
        <v>-1.1043501438692761E-3</v>
      </c>
      <c r="DZ49" s="40">
        <f t="shared" si="38"/>
        <v>-1.1392983346488166E-3</v>
      </c>
      <c r="EA49" s="40">
        <f t="shared" si="39"/>
        <v>-1.1427713921086241E-3</v>
      </c>
      <c r="EB49" s="40">
        <f t="shared" si="40"/>
        <v>-1.1387394807188624E-3</v>
      </c>
      <c r="EC49" s="40">
        <f t="shared" si="41"/>
        <v>-1.1371337833482947E-3</v>
      </c>
      <c r="ED49" s="40">
        <f t="shared" si="42"/>
        <v>-1.1399955112910047E-3</v>
      </c>
      <c r="EE49" s="40">
        <f t="shared" si="43"/>
        <v>-1.1366509228958892E-3</v>
      </c>
      <c r="EF49" s="40">
        <f t="shared" si="44"/>
        <v>-1.1384970619025439E-3</v>
      </c>
      <c r="EG49" s="40">
        <f t="shared" si="45"/>
        <v>-1.1445696523544194E-3</v>
      </c>
      <c r="EH49" s="40">
        <f t="shared" si="46"/>
        <v>-1.13956124188764E-3</v>
      </c>
      <c r="EI49" s="40">
        <f t="shared" si="47"/>
        <v>-1.1380853557394544E-3</v>
      </c>
      <c r="EJ49" s="40">
        <f t="shared" si="48"/>
        <v>-1.1420951241241312E-3</v>
      </c>
      <c r="EK49" s="40">
        <f t="shared" si="49"/>
        <v>-1.1431123377999332E-3</v>
      </c>
      <c r="EL49" s="40">
        <f t="shared" si="50"/>
        <v>-1.13598537076612E-3</v>
      </c>
      <c r="EM49" s="40">
        <f t="shared" si="51"/>
        <v>8.329823876266812E-2</v>
      </c>
      <c r="EN49" s="40">
        <f t="shared" si="52"/>
        <v>-1.1391745346247448E-3</v>
      </c>
      <c r="EO49" s="40">
        <f t="shared" si="53"/>
        <v>-1.1399168506536213E-3</v>
      </c>
      <c r="EP49" s="40">
        <f t="shared" si="54"/>
        <v>-1.1349488996032688E-3</v>
      </c>
      <c r="EQ49" s="40">
        <f t="shared" si="55"/>
        <v>-1.1415043797267754E-3</v>
      </c>
      <c r="ER49" s="40">
        <f t="shared" si="56"/>
        <v>-1.1536962341302391E-3</v>
      </c>
      <c r="ES49" s="40">
        <f t="shared" si="57"/>
        <v>-1.134665723432679E-3</v>
      </c>
      <c r="ET49" s="40">
        <f t="shared" si="58"/>
        <v>-1.1535506941868076E-3</v>
      </c>
      <c r="EU49" s="40">
        <f t="shared" si="59"/>
        <v>-1.1499925921226208E-3</v>
      </c>
      <c r="EV49" s="40">
        <f t="shared" si="60"/>
        <v>0</v>
      </c>
    </row>
    <row r="50" spans="1:152" x14ac:dyDescent="0.3">
      <c r="A50" s="17" t="s">
        <v>217</v>
      </c>
      <c r="B50" s="15">
        <v>1815.6235610000001</v>
      </c>
      <c r="C50" s="15">
        <v>17.787720499999999</v>
      </c>
      <c r="D50" s="15">
        <v>24.0689785</v>
      </c>
      <c r="E50" s="15">
        <v>317.8420375</v>
      </c>
      <c r="F50" s="15">
        <v>259.777286</v>
      </c>
      <c r="G50" s="15">
        <v>15.257887999999999</v>
      </c>
      <c r="H50" s="15">
        <v>389.88297675000001</v>
      </c>
      <c r="I50" s="17">
        <v>15.487122210000001</v>
      </c>
      <c r="J50" s="17">
        <v>3.979168</v>
      </c>
      <c r="K50" s="17">
        <v>7.8439327597000004</v>
      </c>
      <c r="L50" s="17">
        <v>1.0624347033999999</v>
      </c>
      <c r="M50" s="17">
        <v>28.982930633999999</v>
      </c>
      <c r="N50" s="17">
        <v>3.4456534233</v>
      </c>
      <c r="O50" s="17">
        <v>1.2186353249999999</v>
      </c>
      <c r="P50" s="17">
        <v>0.13173000000000001</v>
      </c>
      <c r="Q50" s="17">
        <v>5.3945E-2</v>
      </c>
      <c r="R50" s="17">
        <v>6.5626000000000004E-2</v>
      </c>
      <c r="S50" s="17">
        <v>6.0095000000000003E-2</v>
      </c>
      <c r="T50" s="17">
        <v>0.25471199999999999</v>
      </c>
      <c r="U50" s="17">
        <v>17.844736000000001</v>
      </c>
      <c r="V50" s="17">
        <v>3.7877350000000001</v>
      </c>
      <c r="W50" s="17">
        <v>4.102239</v>
      </c>
      <c r="X50" s="17">
        <v>0.54696900000000004</v>
      </c>
      <c r="Y50" s="17">
        <v>3.6419999999999998E-3</v>
      </c>
      <c r="Z50" s="17">
        <v>0.3710831275</v>
      </c>
      <c r="AA50" s="17">
        <v>0.876309</v>
      </c>
      <c r="AB50" s="17">
        <v>0.80677399999999999</v>
      </c>
      <c r="AC50" s="17">
        <v>1.0104E-2</v>
      </c>
      <c r="AD50" s="17">
        <v>7.4669999999999997E-3</v>
      </c>
      <c r="AE50" s="17">
        <v>1.47288E-2</v>
      </c>
      <c r="AF50" s="15"/>
      <c r="AG50" s="17" t="s">
        <v>217</v>
      </c>
      <c r="AH50" s="17">
        <v>37.178495013950602</v>
      </c>
      <c r="AI50" s="17">
        <v>5.57719724900356</v>
      </c>
      <c r="AJ50" s="17">
        <v>4.1022309977788396</v>
      </c>
      <c r="AK50" s="17">
        <v>3.979166142665</v>
      </c>
      <c r="AL50" s="17">
        <v>0.54696770441574705</v>
      </c>
      <c r="AM50" s="17">
        <v>15.489082552077599</v>
      </c>
      <c r="AN50" s="17">
        <v>15.489082552077599</v>
      </c>
      <c r="AO50" s="17">
        <v>1.99589181299459</v>
      </c>
      <c r="AP50" s="17">
        <v>11.8232359842706</v>
      </c>
      <c r="AQ50" s="17">
        <v>7.8441828070119497</v>
      </c>
      <c r="AR50" s="17">
        <v>1.01038535623512E-2</v>
      </c>
      <c r="AS50" s="17">
        <v>1.06252446130947</v>
      </c>
      <c r="AT50" s="17">
        <v>3.6419613600202801E-3</v>
      </c>
      <c r="AU50" s="17">
        <v>39.850851984834101</v>
      </c>
      <c r="AV50" s="17">
        <v>1815.6704345861101</v>
      </c>
      <c r="AW50" s="17">
        <v>9.0736050457080992</v>
      </c>
      <c r="AX50" s="17">
        <v>0</v>
      </c>
      <c r="AY50" s="17">
        <v>5.9695266093820996</v>
      </c>
      <c r="AZ50" s="17">
        <v>1.47406782155789E-2</v>
      </c>
      <c r="BA50" s="17">
        <v>1.04794508967195</v>
      </c>
      <c r="BB50" s="17">
        <v>3.9607903931943298</v>
      </c>
      <c r="BC50" s="17">
        <v>28.984505729416099</v>
      </c>
      <c r="BD50" s="17">
        <v>28.984505729416099</v>
      </c>
      <c r="BE50" s="17">
        <v>4.1930938394214197</v>
      </c>
      <c r="BF50" s="17">
        <v>0</v>
      </c>
      <c r="BG50" s="17">
        <v>0.37108053958398701</v>
      </c>
      <c r="BH50" s="17">
        <v>240889.01713443201</v>
      </c>
      <c r="BI50" s="17">
        <v>0</v>
      </c>
      <c r="BJ50" s="17">
        <v>40.575668515256503</v>
      </c>
      <c r="BK50" s="17">
        <v>2.83886439979148</v>
      </c>
      <c r="BL50" s="17">
        <v>4.8536666665246502</v>
      </c>
      <c r="BM50" s="17">
        <v>42.115974065280902</v>
      </c>
      <c r="BN50" s="17">
        <v>2.1341351233677699</v>
      </c>
      <c r="BO50" s="17">
        <v>1.9414186852736699E-3</v>
      </c>
      <c r="BP50" s="17">
        <v>5.5254846585867197E-3</v>
      </c>
      <c r="BQ50" s="17">
        <v>17.844786147082399</v>
      </c>
      <c r="BR50" s="17">
        <v>0.87631173979926902</v>
      </c>
      <c r="BS50" s="17">
        <v>0</v>
      </c>
      <c r="BT50" s="17">
        <v>4.3702357684070101</v>
      </c>
      <c r="BU50" s="17">
        <v>17.7883967024366</v>
      </c>
      <c r="BV50" s="17">
        <v>0</v>
      </c>
      <c r="BW50" s="17">
        <v>403.051556959165</v>
      </c>
      <c r="BX50" s="17">
        <v>21.664408536957701</v>
      </c>
      <c r="BY50" s="17">
        <v>2.4071607645628998</v>
      </c>
      <c r="BZ50" s="17">
        <v>24.071569301520601</v>
      </c>
      <c r="CA50" s="17">
        <v>2.58619800100762E-2</v>
      </c>
      <c r="CB50" s="17">
        <v>17.904249649916999</v>
      </c>
      <c r="CC50" s="17">
        <v>1.8057161506087001</v>
      </c>
      <c r="CD50" s="17">
        <v>0.13172947194420101</v>
      </c>
      <c r="CE50" s="17">
        <v>5.3945156134195302E-2</v>
      </c>
      <c r="CF50" s="17">
        <v>6.5626008195461702E-2</v>
      </c>
      <c r="CG50" s="17">
        <v>6.0094793839845201E-2</v>
      </c>
      <c r="CH50" s="17">
        <v>0.25471355613243102</v>
      </c>
      <c r="CI50" s="17">
        <v>0</v>
      </c>
      <c r="CJ50" s="17">
        <v>43.049584944668297</v>
      </c>
      <c r="CK50" s="17">
        <v>3.7893193996814303E-2</v>
      </c>
      <c r="CL50" s="17">
        <v>1.4383354464635101</v>
      </c>
      <c r="CM50" s="17">
        <v>11.2340902825774</v>
      </c>
      <c r="CN50" s="17">
        <v>9.2126544420377196E-3</v>
      </c>
      <c r="CO50" s="17">
        <v>0</v>
      </c>
      <c r="CP50" s="17">
        <v>1.76802793652893</v>
      </c>
      <c r="CQ50" s="17">
        <v>317.85167017857702</v>
      </c>
      <c r="CR50" s="17">
        <v>259.78654682446501</v>
      </c>
      <c r="CS50" s="17">
        <v>58.065123354111897</v>
      </c>
      <c r="CT50" s="17">
        <v>5.1321892632704398E-3</v>
      </c>
      <c r="CU50" s="17">
        <v>2.8820256540837801E-3</v>
      </c>
      <c r="CV50" s="17">
        <v>0.48651286275676903</v>
      </c>
      <c r="CW50" s="17">
        <v>8.3325463383984499E-2</v>
      </c>
      <c r="CX50" s="17">
        <v>99.877696897545704</v>
      </c>
      <c r="CY50" s="17">
        <v>0.15211419787584601</v>
      </c>
      <c r="CZ50" s="17">
        <v>0.93947207504533203</v>
      </c>
      <c r="DA50" s="17">
        <v>142.68243036425801</v>
      </c>
      <c r="DB50" s="17">
        <v>0</v>
      </c>
      <c r="DC50" s="17">
        <v>1.4412939367383699E-2</v>
      </c>
      <c r="DD50" s="17">
        <v>1.05386616357192</v>
      </c>
      <c r="DE50" s="17">
        <v>1.14213173388007E-3</v>
      </c>
      <c r="DF50" s="17">
        <v>15.2588270537982</v>
      </c>
      <c r="DG50" s="17">
        <v>1.2099536001490201</v>
      </c>
      <c r="DH50" s="17">
        <v>0.806782245185381</v>
      </c>
      <c r="DI50" s="17">
        <v>0</v>
      </c>
      <c r="DJ50" s="17">
        <v>0.69631687060450498</v>
      </c>
      <c r="DK50" s="17">
        <v>6.5612398538364696</v>
      </c>
      <c r="DL50" s="17">
        <v>3.4457816941820001</v>
      </c>
      <c r="DM50" s="17">
        <v>6.1238264371633102</v>
      </c>
      <c r="DN50" s="17">
        <v>389.898794556788</v>
      </c>
      <c r="DO50" s="17">
        <v>1.21865839023242</v>
      </c>
      <c r="DP50" s="17">
        <v>2.86005837457899</v>
      </c>
      <c r="DR50" s="26">
        <f t="shared" si="30"/>
        <v>1.033733785756707</v>
      </c>
      <c r="DS50" s="40">
        <f t="shared" si="31"/>
        <v>2.58167976649185E-5</v>
      </c>
      <c r="DT50" s="40">
        <f t="shared" si="32"/>
        <v>3.8015126030407255E-5</v>
      </c>
      <c r="DU50" s="40">
        <f t="shared" si="33"/>
        <v>1.0764069279469628E-4</v>
      </c>
      <c r="DV50" s="40">
        <f t="shared" si="34"/>
        <v>3.0306496436992589E-5</v>
      </c>
      <c r="DW50" s="40">
        <f t="shared" si="35"/>
        <v>3.5649092372927148E-5</v>
      </c>
      <c r="DX50" s="40">
        <f t="shared" si="36"/>
        <v>6.154546410357463E-5</v>
      </c>
      <c r="DY50" s="40">
        <f t="shared" si="37"/>
        <v>4.0570652557974372E-5</v>
      </c>
      <c r="DZ50" s="40">
        <f t="shared" si="38"/>
        <v>1.2657884731695764E-4</v>
      </c>
      <c r="EA50" s="40">
        <f t="shared" si="39"/>
        <v>-4.6676466035656709E-7</v>
      </c>
      <c r="EB50" s="40">
        <f t="shared" si="40"/>
        <v>3.1877799008426743E-5</v>
      </c>
      <c r="EC50" s="40">
        <f t="shared" si="41"/>
        <v>8.4483224411660774E-5</v>
      </c>
      <c r="ED50" s="40">
        <f t="shared" si="42"/>
        <v>5.434562280782362E-5</v>
      </c>
      <c r="EE50" s="40">
        <f t="shared" si="43"/>
        <v>3.7226867082070402E-5</v>
      </c>
      <c r="EF50" s="40">
        <f t="shared" si="44"/>
        <v>1.8927099803229863E-5</v>
      </c>
      <c r="EG50" s="40">
        <f t="shared" si="45"/>
        <v>-4.0086221741740358E-6</v>
      </c>
      <c r="EH50" s="40">
        <f t="shared" si="46"/>
        <v>2.894321907532862E-6</v>
      </c>
      <c r="EI50" s="40">
        <f t="shared" si="47"/>
        <v>1.2488132292335837E-7</v>
      </c>
      <c r="EJ50" s="40">
        <f t="shared" si="48"/>
        <v>-3.4305708428610993E-6</v>
      </c>
      <c r="EK50" s="40">
        <f t="shared" si="49"/>
        <v>6.1093801274547711E-6</v>
      </c>
      <c r="EL50" s="40">
        <f t="shared" si="50"/>
        <v>2.810189088687003E-6</v>
      </c>
      <c r="EM50" s="40">
        <f t="shared" si="51"/>
        <v>0.15378604057755096</v>
      </c>
      <c r="EN50" s="40">
        <f t="shared" si="52"/>
        <v>-1.9506959883065676E-6</v>
      </c>
      <c r="EO50" s="40">
        <f t="shared" si="53"/>
        <v>-2.368661209303614E-6</v>
      </c>
      <c r="EP50" s="40">
        <f t="shared" si="54"/>
        <v>-1.0609549621025287E-5</v>
      </c>
      <c r="EQ50" s="40">
        <f t="shared" si="55"/>
        <v>-6.9739522527496873E-6</v>
      </c>
      <c r="ER50" s="40">
        <f t="shared" si="56"/>
        <v>3.1265218878428583E-6</v>
      </c>
      <c r="ES50" s="40">
        <f t="shared" si="57"/>
        <v>1.0219944347495282E-5</v>
      </c>
      <c r="ET50" s="40">
        <f t="shared" si="58"/>
        <v>-1.4493037292197142E-5</v>
      </c>
      <c r="EU50" s="40">
        <f t="shared" si="59"/>
        <v>-1.2944440820986073E-5</v>
      </c>
      <c r="EV50" s="40">
        <f t="shared" si="60"/>
        <v>8.0646186918826419E-4</v>
      </c>
    </row>
    <row r="51" spans="1:152" x14ac:dyDescent="0.3">
      <c r="A51" s="17" t="s">
        <v>218</v>
      </c>
      <c r="B51" s="15">
        <v>51161.840889999999</v>
      </c>
      <c r="C51" s="15">
        <v>575.29665199999999</v>
      </c>
      <c r="D51" s="15">
        <v>551.18885</v>
      </c>
      <c r="E51" s="15">
        <v>10631.854025000001</v>
      </c>
      <c r="F51" s="15">
        <v>6970.0926989999998</v>
      </c>
      <c r="G51" s="15">
        <v>525.91612199999997</v>
      </c>
      <c r="H51" s="15">
        <v>13928.941202</v>
      </c>
      <c r="I51" s="17">
        <v>481.91570899999999</v>
      </c>
      <c r="J51" s="17">
        <v>147.28790699999999</v>
      </c>
      <c r="K51" s="17">
        <v>129.19991999999999</v>
      </c>
      <c r="L51" s="17">
        <v>77.950609999999998</v>
      </c>
      <c r="M51" s="17">
        <v>962.53939700000001</v>
      </c>
      <c r="N51" s="17">
        <v>98.622611000000006</v>
      </c>
      <c r="O51" s="17">
        <v>83.549315000000007</v>
      </c>
      <c r="P51" s="17">
        <v>4.1488120000000004</v>
      </c>
      <c r="Q51" s="17">
        <v>1.69909</v>
      </c>
      <c r="R51" s="17">
        <v>2.0668600000000001</v>
      </c>
      <c r="S51" s="17">
        <v>1.8926480000000001</v>
      </c>
      <c r="T51" s="17">
        <v>8.0223420000000001</v>
      </c>
      <c r="U51" s="17">
        <v>1083.126004</v>
      </c>
      <c r="V51" s="17">
        <v>139.96659600000001</v>
      </c>
      <c r="W51" s="17">
        <v>92.593245999999994</v>
      </c>
      <c r="X51" s="17">
        <v>20.241319000000001</v>
      </c>
      <c r="Y51" s="17">
        <v>0.114841</v>
      </c>
      <c r="Z51" s="17">
        <v>13.781326</v>
      </c>
      <c r="AA51" s="17">
        <v>27.599492000000001</v>
      </c>
      <c r="AB51" s="17">
        <v>29.715976999999999</v>
      </c>
      <c r="AC51" s="17">
        <v>0.31831199999999998</v>
      </c>
      <c r="AD51" s="17">
        <v>3.9723000000000001E-2</v>
      </c>
      <c r="AE51" s="17"/>
      <c r="AF51" s="15"/>
      <c r="AG51" s="17" t="s">
        <v>218</v>
      </c>
      <c r="AH51" s="17">
        <v>1310.0640684468401</v>
      </c>
      <c r="AI51" s="17">
        <v>196.52434039701799</v>
      </c>
      <c r="AJ51" s="17">
        <v>92.602177813284996</v>
      </c>
      <c r="AK51" s="17">
        <v>147.302075164049</v>
      </c>
      <c r="AL51" s="17">
        <v>20.243256476632201</v>
      </c>
      <c r="AM51" s="17">
        <v>481.96203197068201</v>
      </c>
      <c r="AN51" s="17">
        <v>481.96203197068201</v>
      </c>
      <c r="AO51" s="17">
        <v>70.329453357426502</v>
      </c>
      <c r="AP51" s="17">
        <v>416.61726731748303</v>
      </c>
      <c r="AQ51" s="17">
        <v>129.212318876739</v>
      </c>
      <c r="AR51" s="17">
        <v>0.31834238385807501</v>
      </c>
      <c r="AS51" s="17">
        <v>77.958089730782504</v>
      </c>
      <c r="AT51" s="17">
        <v>0.114852252277032</v>
      </c>
      <c r="AU51" s="17">
        <v>1404.2295619480601</v>
      </c>
      <c r="AV51" s="17">
        <v>51166.630020822602</v>
      </c>
      <c r="AW51" s="17">
        <v>319.72807310375202</v>
      </c>
      <c r="AX51" s="17">
        <v>0</v>
      </c>
      <c r="AY51" s="17">
        <v>210.34893863597199</v>
      </c>
      <c r="AZ51" s="17">
        <v>0</v>
      </c>
      <c r="BA51" s="17">
        <v>36.926739540678398</v>
      </c>
      <c r="BB51" s="17">
        <v>139.56692094377601</v>
      </c>
      <c r="BC51" s="17">
        <v>962.63187850295799</v>
      </c>
      <c r="BD51" s="17">
        <v>962.63187850295799</v>
      </c>
      <c r="BE51" s="17">
        <v>147.752902031991</v>
      </c>
      <c r="BF51" s="17">
        <v>0</v>
      </c>
      <c r="BG51" s="17">
        <v>13.782639773177401</v>
      </c>
      <c r="BH51" s="17">
        <v>7587668.65137651</v>
      </c>
      <c r="BI51" s="17">
        <v>0</v>
      </c>
      <c r="BJ51" s="17">
        <v>1429.7707721561301</v>
      </c>
      <c r="BK51" s="17">
        <v>100.03337161323699</v>
      </c>
      <c r="BL51" s="17">
        <v>171.02930058806999</v>
      </c>
      <c r="BM51" s="17">
        <v>1484.0469116684801</v>
      </c>
      <c r="BN51" s="17">
        <v>75.200713116757797</v>
      </c>
      <c r="BO51" s="17">
        <v>1.03289734949321E-2</v>
      </c>
      <c r="BP51" s="17">
        <v>2.9397793504081299E-2</v>
      </c>
      <c r="BQ51" s="17">
        <v>1083.2333885712101</v>
      </c>
      <c r="BR51" s="17">
        <v>27.6021552418479</v>
      </c>
      <c r="BS51" s="17">
        <v>0</v>
      </c>
      <c r="BT51" s="17">
        <v>160.505353711743</v>
      </c>
      <c r="BU51" s="17">
        <v>575.36180643011005</v>
      </c>
      <c r="BV51" s="17">
        <v>0</v>
      </c>
      <c r="BW51" s="17">
        <v>14393.6112086619</v>
      </c>
      <c r="BX51" s="17">
        <v>496.12557777829198</v>
      </c>
      <c r="BY51" s="17">
        <v>55.125062697244701</v>
      </c>
      <c r="BZ51" s="17">
        <v>551.25064047553701</v>
      </c>
      <c r="CA51" s="17">
        <v>0.91130163568739797</v>
      </c>
      <c r="CB51" s="17">
        <v>630.89485905516995</v>
      </c>
      <c r="CC51" s="17">
        <v>63.628088793984602</v>
      </c>
      <c r="CD51" s="17">
        <v>4.1492141717399402</v>
      </c>
      <c r="CE51" s="17">
        <v>1.69925076277495</v>
      </c>
      <c r="CF51" s="17">
        <v>2.06705679226177</v>
      </c>
      <c r="CG51" s="17">
        <v>1.8928288735329599</v>
      </c>
      <c r="CH51" s="17">
        <v>8.0231088041975909</v>
      </c>
      <c r="CI51" s="17">
        <v>8.1534383467539703E-2</v>
      </c>
      <c r="CJ51" s="17">
        <v>1516.9445829077899</v>
      </c>
      <c r="CK51" s="17">
        <v>0.32814025180090001</v>
      </c>
      <c r="CL51" s="17">
        <v>51.019739258475397</v>
      </c>
      <c r="CM51" s="17">
        <v>828.273493940045</v>
      </c>
      <c r="CN51" s="17">
        <v>0.17132817306282599</v>
      </c>
      <c r="CO51" s="17">
        <v>0</v>
      </c>
      <c r="CP51" s="17">
        <v>79.291782404801594</v>
      </c>
      <c r="CQ51" s="17">
        <v>10639.609304395501</v>
      </c>
      <c r="CR51" s="17">
        <v>6977.6438285774502</v>
      </c>
      <c r="CS51" s="17">
        <v>3661.96547581805</v>
      </c>
      <c r="CT51" s="17">
        <v>0.14921685853491801</v>
      </c>
      <c r="CU51" s="17">
        <v>2.2522885775227701E-2</v>
      </c>
      <c r="CV51" s="17">
        <v>0.98800404790643503</v>
      </c>
      <c r="CW51" s="17">
        <v>12.449123979452899</v>
      </c>
      <c r="CX51" s="17">
        <v>2425.8045320965398</v>
      </c>
      <c r="CY51" s="17">
        <v>15.7118812566345</v>
      </c>
      <c r="CZ51" s="17">
        <v>20.9278578483991</v>
      </c>
      <c r="DA51" s="17">
        <v>3465.4346534279098</v>
      </c>
      <c r="DB51" s="17">
        <v>0</v>
      </c>
      <c r="DC51" s="17">
        <v>0.46430640588193101</v>
      </c>
      <c r="DD51" s="17">
        <v>76.513721678488906</v>
      </c>
      <c r="DE51" s="17">
        <v>1.1989680279656301E-2</v>
      </c>
      <c r="DF51" s="17">
        <v>525.961331575808</v>
      </c>
      <c r="DG51" s="17">
        <v>42.635707401942497</v>
      </c>
      <c r="DH51" s="17">
        <v>29.718878754842098</v>
      </c>
      <c r="DI51" s="17">
        <v>0</v>
      </c>
      <c r="DJ51" s="17">
        <v>24.536044402076399</v>
      </c>
      <c r="DK51" s="17">
        <v>231.19979797138899</v>
      </c>
      <c r="DL51" s="17">
        <v>98.632045243669793</v>
      </c>
      <c r="DM51" s="17">
        <v>215.78613227967301</v>
      </c>
      <c r="DN51" s="17">
        <v>13930.139944201001</v>
      </c>
      <c r="DO51" s="17">
        <v>83.557277332451307</v>
      </c>
      <c r="DP51" s="17">
        <v>100.779782043217</v>
      </c>
      <c r="DR51" s="26">
        <f t="shared" si="30"/>
        <v>1.0332711133066426</v>
      </c>
      <c r="DS51" s="40">
        <f t="shared" si="31"/>
        <v>9.3607476574180035E-5</v>
      </c>
      <c r="DT51" s="40">
        <f t="shared" si="32"/>
        <v>1.1325362295008755E-4</v>
      </c>
      <c r="DU51" s="40">
        <f t="shared" si="33"/>
        <v>1.121040012638302E-4</v>
      </c>
      <c r="DV51" s="40">
        <f t="shared" si="34"/>
        <v>7.2943809962628889E-4</v>
      </c>
      <c r="DW51" s="40">
        <f t="shared" si="35"/>
        <v>1.0833614276799751E-3</v>
      </c>
      <c r="DX51" s="40">
        <f t="shared" si="36"/>
        <v>8.5963471962227509E-5</v>
      </c>
      <c r="DY51" s="40">
        <f t="shared" si="37"/>
        <v>8.6061257895791733E-5</v>
      </c>
      <c r="DZ51" s="40">
        <f t="shared" si="38"/>
        <v>9.6122557984539499E-5</v>
      </c>
      <c r="EA51" s="40">
        <f t="shared" si="39"/>
        <v>9.6193668153696804E-5</v>
      </c>
      <c r="EB51" s="40">
        <f t="shared" si="40"/>
        <v>9.5966597649697278E-5</v>
      </c>
      <c r="EC51" s="40">
        <f t="shared" si="41"/>
        <v>9.5954743426722658E-5</v>
      </c>
      <c r="ED51" s="40">
        <f t="shared" si="42"/>
        <v>9.6080745625812979E-5</v>
      </c>
      <c r="EE51" s="40">
        <f t="shared" si="43"/>
        <v>9.5660047671899281E-5</v>
      </c>
      <c r="EF51" s="40">
        <f t="shared" si="44"/>
        <v>9.5300990215172946E-5</v>
      </c>
      <c r="EG51" s="40">
        <f t="shared" si="45"/>
        <v>9.693660255992277E-5</v>
      </c>
      <c r="EH51" s="40">
        <f t="shared" si="46"/>
        <v>9.4616986122000331E-5</v>
      </c>
      <c r="EI51" s="40">
        <f t="shared" si="47"/>
        <v>9.5213155109600658E-5</v>
      </c>
      <c r="EJ51" s="40">
        <f t="shared" si="48"/>
        <v>9.5566387917781447E-5</v>
      </c>
      <c r="EK51" s="40">
        <f t="shared" si="49"/>
        <v>9.5583583645622049E-5</v>
      </c>
      <c r="EL51" s="40">
        <f t="shared" si="50"/>
        <v>9.9143193694484222E-5</v>
      </c>
      <c r="EM51" s="40">
        <f t="shared" si="51"/>
        <v>0.14674042449201941</v>
      </c>
      <c r="EN51" s="40">
        <f t="shared" si="52"/>
        <v>9.6462902758614566E-5</v>
      </c>
      <c r="EO51" s="40">
        <f t="shared" si="53"/>
        <v>9.5718892242162187E-5</v>
      </c>
      <c r="EP51" s="40">
        <f t="shared" si="54"/>
        <v>9.7981357111117339E-5</v>
      </c>
      <c r="EQ51" s="40">
        <f t="shared" si="55"/>
        <v>9.5329954272969802E-5</v>
      </c>
      <c r="ER51" s="40">
        <f t="shared" si="56"/>
        <v>9.6496045938027924E-5</v>
      </c>
      <c r="ES51" s="40">
        <f t="shared" si="57"/>
        <v>9.7649652982957134E-5</v>
      </c>
      <c r="ET51" s="40">
        <f t="shared" si="58"/>
        <v>9.5453071436272095E-5</v>
      </c>
      <c r="EU51" s="40">
        <f t="shared" si="59"/>
        <v>9.4831684751783881E-5</v>
      </c>
      <c r="EV51" s="40">
        <f t="shared" si="60"/>
        <v>0</v>
      </c>
    </row>
    <row r="52" spans="1:152" x14ac:dyDescent="0.3"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</row>
    <row r="53" spans="1:152" x14ac:dyDescent="0.3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</row>
    <row r="54" spans="1:152" x14ac:dyDescent="0.3">
      <c r="A54" s="17" t="s">
        <v>332</v>
      </c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</row>
    <row r="55" spans="1:152" x14ac:dyDescent="0.3">
      <c r="A55" s="17" t="s">
        <v>334</v>
      </c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</row>
    <row r="56" spans="1:152" x14ac:dyDescent="0.3">
      <c r="A56" s="17" t="s">
        <v>335</v>
      </c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</row>
    <row r="57" spans="1:152" x14ac:dyDescent="0.3">
      <c r="A57" s="17" t="s">
        <v>336</v>
      </c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</row>
    <row r="58" spans="1:152" x14ac:dyDescent="0.3">
      <c r="A58" s="17" t="s">
        <v>408</v>
      </c>
    </row>
    <row r="59" spans="1:152" x14ac:dyDescent="0.3">
      <c r="A59" s="17" t="s">
        <v>366</v>
      </c>
    </row>
    <row r="61" spans="1:152" x14ac:dyDescent="0.3">
      <c r="A61" s="2" t="s">
        <v>342</v>
      </c>
      <c r="B61" s="1">
        <f t="shared" ref="B61:AD61" si="61">SUM(B3:B57)</f>
        <v>17682183.819432996</v>
      </c>
      <c r="C61" s="1">
        <f t="shared" si="61"/>
        <v>178672.27256149999</v>
      </c>
      <c r="D61" s="1">
        <f t="shared" si="61"/>
        <v>163750.44390350004</v>
      </c>
      <c r="E61" s="1">
        <f t="shared" si="61"/>
        <v>3826053.6133105</v>
      </c>
      <c r="F61" s="1">
        <f t="shared" si="61"/>
        <v>2386263.1943610003</v>
      </c>
      <c r="G61" s="1">
        <f t="shared" si="61"/>
        <v>166479.81074299992</v>
      </c>
      <c r="H61" s="1">
        <f t="shared" si="61"/>
        <v>4865823.6387128495</v>
      </c>
      <c r="I61" s="1">
        <f t="shared" si="61"/>
        <v>131648.70686034366</v>
      </c>
      <c r="J61" s="1">
        <f t="shared" si="61"/>
        <v>40204.651048999993</v>
      </c>
      <c r="K61" s="1">
        <f t="shared" si="61"/>
        <v>36614.469943116499</v>
      </c>
      <c r="L61" s="1">
        <f t="shared" si="61"/>
        <v>20943.699830316898</v>
      </c>
      <c r="M61" s="1">
        <f t="shared" si="61"/>
        <v>234402.66426695543</v>
      </c>
      <c r="N61" s="1">
        <f t="shared" si="61"/>
        <v>27166.013104056499</v>
      </c>
      <c r="O61" s="1">
        <f t="shared" si="61"/>
        <v>22514.603051775004</v>
      </c>
      <c r="P61" s="1">
        <f t="shared" si="61"/>
        <v>1305.706606</v>
      </c>
      <c r="Q61" s="1">
        <f t="shared" si="61"/>
        <v>534.73755200000005</v>
      </c>
      <c r="R61" s="1">
        <f t="shared" si="61"/>
        <v>650.48389900000006</v>
      </c>
      <c r="S61" s="1">
        <f t="shared" si="61"/>
        <v>595.65618500000016</v>
      </c>
      <c r="T61" s="1">
        <f t="shared" si="61"/>
        <v>2524.7736750000008</v>
      </c>
      <c r="U61" s="1">
        <f t="shared" si="61"/>
        <v>241632.23246100004</v>
      </c>
      <c r="V61" s="1">
        <f t="shared" si="61"/>
        <v>38189.305079000005</v>
      </c>
      <c r="W61" s="1">
        <f t="shared" si="61"/>
        <v>25798.633339999997</v>
      </c>
      <c r="X61" s="1">
        <f t="shared" si="61"/>
        <v>5512.7528379999994</v>
      </c>
      <c r="Y61" s="1">
        <f t="shared" si="61"/>
        <v>36.144804000000001</v>
      </c>
      <c r="Z61" s="1">
        <f t="shared" si="61"/>
        <v>3764.1039893424991</v>
      </c>
      <c r="AA61" s="1">
        <f t="shared" si="61"/>
        <v>8686.1016490000002</v>
      </c>
      <c r="AB61" s="1">
        <f t="shared" si="61"/>
        <v>8136.9167020000004</v>
      </c>
      <c r="AC61" s="1">
        <f t="shared" si="61"/>
        <v>100.17851199999997</v>
      </c>
      <c r="AD61" s="1">
        <f t="shared" si="61"/>
        <v>9.8401569999999996</v>
      </c>
      <c r="AE61" s="1"/>
      <c r="AF61" s="1"/>
      <c r="AI61" s="1">
        <f t="shared" ref="AI61:DG61" si="62">SUM(AI3:AI57)</f>
        <v>73845.523029599804</v>
      </c>
      <c r="AJ61" s="1">
        <f t="shared" si="62"/>
        <v>25798.67051295561</v>
      </c>
      <c r="AK61" s="1">
        <f t="shared" si="62"/>
        <v>40204.958008806629</v>
      </c>
      <c r="AL61" s="1">
        <f t="shared" si="62"/>
        <v>5512.7951876550114</v>
      </c>
      <c r="AM61" s="1">
        <f t="shared" si="62"/>
        <v>131649.73079222156</v>
      </c>
      <c r="AN61" s="1">
        <f t="shared" si="62"/>
        <v>131649.73079222156</v>
      </c>
      <c r="AO61" s="1">
        <f t="shared" si="62"/>
        <v>26426.836416570663</v>
      </c>
      <c r="AP61" s="1">
        <f t="shared" si="62"/>
        <v>156547.17257765532</v>
      </c>
      <c r="AQ61" s="1">
        <f t="shared" si="62"/>
        <v>36614.343080662977</v>
      </c>
      <c r="AR61" s="1">
        <f t="shared" si="62"/>
        <v>100.17898301106469</v>
      </c>
      <c r="AS61" s="1">
        <f t="shared" si="62"/>
        <v>20943.977527970714</v>
      </c>
      <c r="AT61" s="1">
        <f t="shared" si="62"/>
        <v>36.144990619384807</v>
      </c>
      <c r="AU61" s="1">
        <f t="shared" si="62"/>
        <v>527650.06315726519</v>
      </c>
      <c r="AV61" s="1">
        <f t="shared" si="62"/>
        <v>17682264.487126041</v>
      </c>
      <c r="AW61" s="1">
        <f t="shared" si="62"/>
        <v>120140.29583462559</v>
      </c>
      <c r="AX61" s="1">
        <f t="shared" si="62"/>
        <v>0</v>
      </c>
      <c r="AY61" s="1">
        <f t="shared" si="62"/>
        <v>79040.234551253903</v>
      </c>
      <c r="AZ61" s="1"/>
      <c r="BA61" s="1">
        <f t="shared" si="62"/>
        <v>13875.508944809195</v>
      </c>
      <c r="BB61" s="1">
        <f t="shared" si="62"/>
        <v>52443.341611030715</v>
      </c>
      <c r="BC61" s="1">
        <f t="shared" si="62"/>
        <v>234404.47334063816</v>
      </c>
      <c r="BD61" s="1">
        <f t="shared" si="62"/>
        <v>234404.47334063816</v>
      </c>
      <c r="BE61" s="1"/>
      <c r="BF61" s="1"/>
      <c r="BG61" s="1">
        <f t="shared" si="62"/>
        <v>3764.1329434873028</v>
      </c>
      <c r="BH61" s="1">
        <f t="shared" si="62"/>
        <v>2387669900.1848912</v>
      </c>
      <c r="BI61" s="1">
        <f t="shared" si="62"/>
        <v>0</v>
      </c>
      <c r="BJ61" s="1">
        <f t="shared" si="62"/>
        <v>537247.35342812643</v>
      </c>
      <c r="BK61" s="1">
        <f t="shared" si="62"/>
        <v>37588.34192140348</v>
      </c>
      <c r="BL61" s="1"/>
      <c r="BM61" s="1">
        <f t="shared" si="62"/>
        <v>557642.05813711509</v>
      </c>
      <c r="BN61" s="1">
        <f t="shared" si="62"/>
        <v>28257.249019053132</v>
      </c>
      <c r="BO61" s="1">
        <f t="shared" si="62"/>
        <v>2.5583087918451013</v>
      </c>
      <c r="BP61" s="1">
        <f t="shared" si="62"/>
        <v>7.2813418131913394</v>
      </c>
      <c r="BQ61" s="1">
        <f t="shared" si="62"/>
        <v>241636.13069883172</v>
      </c>
      <c r="BR61" s="1">
        <f t="shared" si="62"/>
        <v>8686.151160516547</v>
      </c>
      <c r="BS61" s="1"/>
      <c r="BT61" s="1">
        <f t="shared" si="62"/>
        <v>45902.128953949505</v>
      </c>
      <c r="BU61" s="1">
        <f t="shared" si="62"/>
        <v>178672.76602002868</v>
      </c>
      <c r="BV61" s="1">
        <f t="shared" si="62"/>
        <v>0</v>
      </c>
      <c r="BW61" s="1">
        <f t="shared" si="62"/>
        <v>5040000.9557083193</v>
      </c>
      <c r="BX61" s="1">
        <f t="shared" si="62"/>
        <v>147375.94962912877</v>
      </c>
      <c r="BY61" s="1">
        <f t="shared" si="62"/>
        <v>16375.107243544779</v>
      </c>
      <c r="BZ61" s="1">
        <f t="shared" si="62"/>
        <v>163751.05687267362</v>
      </c>
      <c r="CA61" s="1">
        <f t="shared" si="62"/>
        <v>342.42866406833627</v>
      </c>
      <c r="CB61" s="1">
        <f t="shared" si="62"/>
        <v>237063.61234862119</v>
      </c>
      <c r="CC61" s="1"/>
      <c r="CD61" s="1">
        <f t="shared" si="62"/>
        <v>1305.7139949236318</v>
      </c>
      <c r="CE61" s="1">
        <f t="shared" si="62"/>
        <v>534.74045706787251</v>
      </c>
      <c r="CF61" s="1">
        <f t="shared" si="62"/>
        <v>650.48768699668437</v>
      </c>
      <c r="CG61" s="1">
        <f t="shared" si="62"/>
        <v>595.65918900160023</v>
      </c>
      <c r="CH61" s="1">
        <f t="shared" si="62"/>
        <v>2524.7884076790479</v>
      </c>
      <c r="CI61" s="1">
        <f t="shared" si="62"/>
        <v>16.022960311226786</v>
      </c>
      <c r="CJ61" s="1">
        <f t="shared" si="62"/>
        <v>570003.6058383357</v>
      </c>
      <c r="CK61" s="1">
        <f t="shared" si="62"/>
        <v>19.9758710257654</v>
      </c>
      <c r="CL61" s="1">
        <f t="shared" si="62"/>
        <v>14597.41695974512</v>
      </c>
      <c r="CM61" s="1">
        <f t="shared" si="62"/>
        <v>184362.27445625197</v>
      </c>
      <c r="CN61" s="1">
        <f t="shared" si="62"/>
        <v>29.378442817864318</v>
      </c>
      <c r="CO61" s="1">
        <f t="shared" si="62"/>
        <v>0</v>
      </c>
      <c r="CP61" s="1">
        <f t="shared" si="62"/>
        <v>18043.448647579626</v>
      </c>
      <c r="CQ61" s="1">
        <f t="shared" si="62"/>
        <v>3826336.1684457553</v>
      </c>
      <c r="CR61" s="1">
        <f t="shared" si="62"/>
        <v>2386535.8425082797</v>
      </c>
      <c r="CS61" s="1">
        <f t="shared" si="62"/>
        <v>1439800.3259374716</v>
      </c>
      <c r="CT61" s="1">
        <f t="shared" si="62"/>
        <v>630.76198694570803</v>
      </c>
      <c r="CU61" s="1">
        <f t="shared" si="62"/>
        <v>7.9524808075666913</v>
      </c>
      <c r="CV61" s="1">
        <f t="shared" si="62"/>
        <v>9398.8084711841529</v>
      </c>
      <c r="CW61" s="1">
        <f t="shared" si="62"/>
        <v>8219.8899618352607</v>
      </c>
      <c r="CX61" s="1">
        <f t="shared" si="62"/>
        <v>876738.27682207781</v>
      </c>
      <c r="CY61" s="1">
        <f t="shared" si="62"/>
        <v>3665.4851031195294</v>
      </c>
      <c r="CZ61" s="1">
        <f t="shared" si="62"/>
        <v>4843.2632168941273</v>
      </c>
      <c r="DA61" s="1">
        <f t="shared" si="62"/>
        <v>1252483.3736157352</v>
      </c>
      <c r="DB61" s="1">
        <f t="shared" si="62"/>
        <v>0</v>
      </c>
      <c r="DC61" s="1">
        <f t="shared" si="62"/>
        <v>135.93670134901353</v>
      </c>
      <c r="DD61" s="1">
        <f t="shared" si="62"/>
        <v>13333.911920295841</v>
      </c>
      <c r="DE61" s="1">
        <f t="shared" si="62"/>
        <v>9.6648903089679585</v>
      </c>
      <c r="DF61" s="1">
        <f t="shared" si="62"/>
        <v>166481.0275314656</v>
      </c>
      <c r="DG61" s="1">
        <f t="shared" si="62"/>
        <v>16020.679598037268</v>
      </c>
      <c r="DH61" s="1">
        <f t="shared" ref="DH61:DP61" si="63">SUM(DH3:DH57)</f>
        <v>8136.9782587234395</v>
      </c>
      <c r="DI61" s="1">
        <f t="shared" si="63"/>
        <v>0</v>
      </c>
      <c r="DJ61" s="1">
        <f t="shared" si="63"/>
        <v>9219.6022861568326</v>
      </c>
      <c r="DK61" s="1">
        <f t="shared" si="63"/>
        <v>86875.081929944077</v>
      </c>
      <c r="DL61" s="1">
        <f t="shared" si="63"/>
        <v>27166.160961633221</v>
      </c>
      <c r="DM61" s="1">
        <f t="shared" si="63"/>
        <v>81083.315972177836</v>
      </c>
      <c r="DN61" s="1">
        <f t="shared" si="63"/>
        <v>4865850.752448638</v>
      </c>
      <c r="DO61" s="1">
        <f t="shared" si="63"/>
        <v>22514.881612075289</v>
      </c>
      <c r="DP61" s="1">
        <f t="shared" si="63"/>
        <v>37868.78460948453</v>
      </c>
    </row>
    <row r="62" spans="1:152" x14ac:dyDescent="0.3">
      <c r="A62" s="17" t="s">
        <v>220</v>
      </c>
      <c r="B62" s="1">
        <f>SUM(B2:B51)</f>
        <v>17682183.819432996</v>
      </c>
      <c r="C62" s="1">
        <f t="shared" ref="C62:AD62" si="64">SUM(C2:C51)</f>
        <v>178672.27256149999</v>
      </c>
      <c r="D62" s="1">
        <f t="shared" si="64"/>
        <v>163750.44390350004</v>
      </c>
      <c r="E62" s="1">
        <f t="shared" si="64"/>
        <v>3826053.6133105</v>
      </c>
      <c r="F62" s="1">
        <f t="shared" si="64"/>
        <v>2386263.1943610003</v>
      </c>
      <c r="G62" s="1">
        <f t="shared" si="64"/>
        <v>166479.81074299992</v>
      </c>
      <c r="H62" s="1">
        <f t="shared" si="64"/>
        <v>4865823.6387128495</v>
      </c>
      <c r="I62" s="1">
        <f t="shared" si="64"/>
        <v>131648.70686034366</v>
      </c>
      <c r="J62" s="1">
        <f t="shared" si="64"/>
        <v>40204.651048999993</v>
      </c>
      <c r="K62" s="1">
        <f t="shared" si="64"/>
        <v>36614.469943116499</v>
      </c>
      <c r="L62" s="1">
        <f t="shared" si="64"/>
        <v>20943.699830316898</v>
      </c>
      <c r="M62" s="1">
        <f t="shared" si="64"/>
        <v>234402.66426695543</v>
      </c>
      <c r="N62" s="1">
        <f t="shared" si="64"/>
        <v>27166.013104056499</v>
      </c>
      <c r="O62" s="1">
        <f t="shared" si="64"/>
        <v>22514.603051775004</v>
      </c>
      <c r="P62" s="1">
        <f t="shared" si="64"/>
        <v>1305.706606</v>
      </c>
      <c r="Q62" s="1">
        <f t="shared" si="64"/>
        <v>534.73755200000005</v>
      </c>
      <c r="R62" s="1">
        <f t="shared" si="64"/>
        <v>650.48389900000006</v>
      </c>
      <c r="S62" s="1">
        <f t="shared" si="64"/>
        <v>595.65618500000016</v>
      </c>
      <c r="T62" s="1">
        <f t="shared" si="64"/>
        <v>2524.7736750000008</v>
      </c>
      <c r="U62" s="1">
        <f t="shared" si="64"/>
        <v>241632.23246100004</v>
      </c>
      <c r="V62" s="1">
        <f t="shared" si="64"/>
        <v>38189.305079000005</v>
      </c>
      <c r="W62" s="1">
        <f t="shared" si="64"/>
        <v>25798.633339999997</v>
      </c>
      <c r="X62" s="1">
        <f t="shared" si="64"/>
        <v>5512.7528379999994</v>
      </c>
      <c r="Y62" s="1">
        <f t="shared" si="64"/>
        <v>36.144804000000001</v>
      </c>
      <c r="Z62" s="1">
        <f t="shared" si="64"/>
        <v>3764.1039893424991</v>
      </c>
      <c r="AA62" s="1">
        <f t="shared" si="64"/>
        <v>8686.1016490000002</v>
      </c>
      <c r="AB62" s="1">
        <f t="shared" si="64"/>
        <v>8136.9167020000004</v>
      </c>
      <c r="AC62" s="1">
        <f t="shared" si="64"/>
        <v>100.17851199999997</v>
      </c>
      <c r="AD62" s="1">
        <f t="shared" si="64"/>
        <v>9.8401569999999996</v>
      </c>
      <c r="AE62" s="1"/>
      <c r="AF62" s="1"/>
      <c r="DC62" s="13"/>
      <c r="DD62" s="13"/>
    </row>
    <row r="63" spans="1:152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728542.39265300019</v>
      </c>
      <c r="C63" s="15">
        <f t="shared" ref="C63:H63" si="65">+C3+C5+C8+C9+C11+C12+C14+C15+C16+C17+C18+C19+C20+C21+C22+C23+C24+C25+C26+C28+C30+C31+C33+C34+C35+C36+C37+C39+C40+C41+C42+C43+C44+C46+C47+C49+C50</f>
        <v>6649.7557705000008</v>
      </c>
      <c r="D63" s="15">
        <f t="shared" si="65"/>
        <v>8785.4229855000012</v>
      </c>
      <c r="E63" s="15">
        <f t="shared" si="65"/>
        <v>139461.76645950001</v>
      </c>
      <c r="F63" s="15">
        <f t="shared" si="65"/>
        <v>96921.435789000025</v>
      </c>
      <c r="G63" s="15">
        <f t="shared" si="65"/>
        <v>5092.7977550000005</v>
      </c>
      <c r="H63" s="15">
        <f t="shared" si="65"/>
        <v>161753.33470084993</v>
      </c>
      <c r="I63" s="15"/>
      <c r="J63" s="15"/>
      <c r="K63" s="15"/>
      <c r="L63" s="15"/>
      <c r="M63" s="15"/>
      <c r="N63" s="15"/>
      <c r="O63" s="15"/>
      <c r="AF63" s="15"/>
    </row>
    <row r="65" spans="33:36" x14ac:dyDescent="0.3">
      <c r="AG65" s="28"/>
      <c r="AH65" s="28"/>
      <c r="AI65" s="28"/>
      <c r="AJ65" s="28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F7BF-CB23-46DF-A1A2-C94BD06D33D6}">
  <dimension ref="A1:EV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EG3" sqref="EG3"/>
    </sheetView>
  </sheetViews>
  <sheetFormatPr defaultColWidth="9.109375" defaultRowHeight="14.4" x14ac:dyDescent="0.3"/>
  <cols>
    <col min="1" max="1" width="15.33203125" style="17" customWidth="1"/>
    <col min="2" max="2" width="11.6640625" style="15" customWidth="1"/>
    <col min="3" max="3" width="10.109375" style="15" customWidth="1"/>
    <col min="4" max="4" width="9.6640625" style="15" customWidth="1"/>
    <col min="5" max="5" width="10.44140625" style="15" customWidth="1"/>
    <col min="6" max="6" width="10.5546875" style="15" customWidth="1"/>
    <col min="7" max="8" width="9.88671875" style="15" customWidth="1"/>
    <col min="9" max="15" width="9.88671875" style="17" customWidth="1"/>
    <col min="16" max="31" width="9.88671875" style="28" customWidth="1"/>
    <col min="32" max="32" width="9.88671875" style="17" customWidth="1"/>
    <col min="33" max="106" width="9.109375" style="17" customWidth="1"/>
    <col min="107" max="16384" width="9.109375" style="17"/>
  </cols>
  <sheetData>
    <row r="1" spans="1:152" x14ac:dyDescent="0.3">
      <c r="B1" s="15" t="s">
        <v>325</v>
      </c>
      <c r="O1" s="63"/>
      <c r="AG1" s="17" t="s">
        <v>341</v>
      </c>
      <c r="DS1" s="17" t="s">
        <v>343</v>
      </c>
    </row>
    <row r="2" spans="1:152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41</v>
      </c>
      <c r="L2" s="17" t="s">
        <v>397</v>
      </c>
      <c r="M2" s="17" t="s">
        <v>400</v>
      </c>
      <c r="N2" s="17" t="s">
        <v>350</v>
      </c>
      <c r="O2" s="17" t="s">
        <v>289</v>
      </c>
      <c r="P2" s="17" t="s">
        <v>389</v>
      </c>
      <c r="Q2" s="17" t="s">
        <v>390</v>
      </c>
      <c r="R2" s="17" t="s">
        <v>391</v>
      </c>
      <c r="S2" s="17" t="s">
        <v>392</v>
      </c>
      <c r="T2" s="17" t="s">
        <v>286</v>
      </c>
      <c r="U2" s="17" t="s">
        <v>349</v>
      </c>
      <c r="V2" s="17" t="s">
        <v>404</v>
      </c>
      <c r="W2" s="17" t="s">
        <v>351</v>
      </c>
      <c r="X2" s="17" t="s">
        <v>462</v>
      </c>
      <c r="Y2" s="17" t="s">
        <v>463</v>
      </c>
      <c r="Z2" s="17" t="s">
        <v>284</v>
      </c>
      <c r="AA2" s="17" t="s">
        <v>464</v>
      </c>
      <c r="AB2" s="17" t="s">
        <v>435</v>
      </c>
      <c r="AC2" s="17" t="s">
        <v>396</v>
      </c>
      <c r="AD2" s="17" t="s">
        <v>402</v>
      </c>
      <c r="AE2" s="17" t="s">
        <v>381</v>
      </c>
      <c r="AG2" s="17" t="s">
        <v>329</v>
      </c>
      <c r="AH2" s="17" t="s">
        <v>352</v>
      </c>
      <c r="AI2" s="17" t="s">
        <v>31</v>
      </c>
      <c r="AJ2" s="17" t="s">
        <v>353</v>
      </c>
      <c r="AK2" s="17" t="s">
        <v>33</v>
      </c>
      <c r="AL2" s="17" t="s">
        <v>465</v>
      </c>
      <c r="AM2" s="17" t="s">
        <v>35</v>
      </c>
      <c r="AN2" s="17" t="s">
        <v>37</v>
      </c>
      <c r="AO2" s="17" t="s">
        <v>39</v>
      </c>
      <c r="AP2" s="17" t="s">
        <v>354</v>
      </c>
      <c r="AQ2" s="17" t="s">
        <v>277</v>
      </c>
      <c r="AR2" s="17" t="s">
        <v>278</v>
      </c>
      <c r="AS2" s="17" t="s">
        <v>43</v>
      </c>
      <c r="AT2" s="17" t="s">
        <v>468</v>
      </c>
      <c r="AU2" s="17" t="s">
        <v>45</v>
      </c>
      <c r="AV2" s="17" t="s">
        <v>49</v>
      </c>
      <c r="AW2" s="17" t="s">
        <v>51</v>
      </c>
      <c r="AX2" s="17" t="s">
        <v>53</v>
      </c>
      <c r="AY2" s="17" t="s">
        <v>357</v>
      </c>
      <c r="AZ2" s="17" t="s">
        <v>381</v>
      </c>
      <c r="BA2" s="17" t="s">
        <v>55</v>
      </c>
      <c r="BB2" s="17" t="s">
        <v>358</v>
      </c>
      <c r="BC2" s="17" t="s">
        <v>57</v>
      </c>
      <c r="BD2" s="17" t="s">
        <v>59</v>
      </c>
      <c r="BE2" s="17" t="s">
        <v>359</v>
      </c>
      <c r="BF2" s="17" t="s">
        <v>360</v>
      </c>
      <c r="BG2" s="17" t="s">
        <v>284</v>
      </c>
      <c r="BH2" s="17" t="s">
        <v>524</v>
      </c>
      <c r="BI2" s="17" t="s">
        <v>63</v>
      </c>
      <c r="BJ2" s="17" t="s">
        <v>65</v>
      </c>
      <c r="BK2" s="17" t="s">
        <v>67</v>
      </c>
      <c r="BL2" s="17" t="s">
        <v>361</v>
      </c>
      <c r="BM2" s="17" t="s">
        <v>362</v>
      </c>
      <c r="BN2" s="17" t="s">
        <v>69</v>
      </c>
      <c r="BO2" s="17" t="s">
        <v>383</v>
      </c>
      <c r="BP2" s="17" t="s">
        <v>384</v>
      </c>
      <c r="BQ2" s="17" t="s">
        <v>71</v>
      </c>
      <c r="BR2" s="17" t="s">
        <v>473</v>
      </c>
      <c r="BS2" s="17" t="s">
        <v>363</v>
      </c>
      <c r="BT2" s="17" t="s">
        <v>73</v>
      </c>
      <c r="BU2" s="17" t="s">
        <v>75</v>
      </c>
      <c r="BV2" s="17" t="s">
        <v>77</v>
      </c>
      <c r="BW2" s="17" t="s">
        <v>364</v>
      </c>
      <c r="BX2" s="17" t="s">
        <v>79</v>
      </c>
      <c r="BY2" s="17" t="s">
        <v>81</v>
      </c>
      <c r="BZ2" s="17" t="s">
        <v>156</v>
      </c>
      <c r="CA2" s="17" t="s">
        <v>85</v>
      </c>
      <c r="CB2" s="17" t="s">
        <v>87</v>
      </c>
      <c r="CC2" s="17" t="s">
        <v>365</v>
      </c>
      <c r="CD2" s="17" t="s">
        <v>389</v>
      </c>
      <c r="CE2" s="17" t="s">
        <v>390</v>
      </c>
      <c r="CF2" s="17" t="s">
        <v>391</v>
      </c>
      <c r="CG2" s="17" t="s">
        <v>392</v>
      </c>
      <c r="CH2" s="17" t="s">
        <v>286</v>
      </c>
      <c r="CI2" s="17" t="s">
        <v>89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103</v>
      </c>
      <c r="CQ2" s="17" t="s">
        <v>157</v>
      </c>
      <c r="CR2" s="17" t="s">
        <v>158</v>
      </c>
      <c r="CS2" s="17" t="s">
        <v>105</v>
      </c>
      <c r="CT2" s="17" t="s">
        <v>109</v>
      </c>
      <c r="CU2" s="17" t="s">
        <v>111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135</v>
      </c>
      <c r="DG2" s="17" t="s">
        <v>137</v>
      </c>
      <c r="DH2" s="17" t="s">
        <v>435</v>
      </c>
      <c r="DI2" s="17" t="s">
        <v>139</v>
      </c>
      <c r="DJ2" s="17" t="s">
        <v>141</v>
      </c>
      <c r="DK2" s="17" t="s">
        <v>143</v>
      </c>
      <c r="DL2" s="17" t="s">
        <v>288</v>
      </c>
      <c r="DM2" s="17" t="s">
        <v>147</v>
      </c>
      <c r="DN2" s="17" t="s">
        <v>149</v>
      </c>
      <c r="DO2" s="17" t="s">
        <v>289</v>
      </c>
      <c r="DP2" s="17" t="s">
        <v>151</v>
      </c>
      <c r="DR2" s="17" t="s">
        <v>364</v>
      </c>
      <c r="DS2" s="17" t="s">
        <v>49</v>
      </c>
      <c r="DT2" s="17" t="s">
        <v>75</v>
      </c>
      <c r="DU2" s="17" t="s">
        <v>156</v>
      </c>
      <c r="DV2" s="17" t="s">
        <v>157</v>
      </c>
      <c r="DW2" s="17" t="s">
        <v>158</v>
      </c>
      <c r="DX2" s="17" t="s">
        <v>135</v>
      </c>
      <c r="DY2" s="17" t="s">
        <v>159</v>
      </c>
      <c r="DZ2" s="17" t="s">
        <v>525</v>
      </c>
      <c r="EA2" s="17" t="s">
        <v>438</v>
      </c>
      <c r="EB2" s="17" t="s">
        <v>526</v>
      </c>
      <c r="EC2" s="17" t="s">
        <v>439</v>
      </c>
      <c r="ED2" s="17" t="s">
        <v>527</v>
      </c>
      <c r="EE2" s="17" t="s">
        <v>445</v>
      </c>
      <c r="EF2" s="17" t="s">
        <v>528</v>
      </c>
      <c r="EG2" s="28" t="s">
        <v>447</v>
      </c>
      <c r="EH2" s="28" t="s">
        <v>448</v>
      </c>
      <c r="EI2" s="28" t="s">
        <v>449</v>
      </c>
      <c r="EJ2" s="28" t="s">
        <v>450</v>
      </c>
      <c r="EK2" s="28" t="s">
        <v>451</v>
      </c>
      <c r="EL2" s="17" t="s">
        <v>349</v>
      </c>
      <c r="EM2" s="17" t="s">
        <v>404</v>
      </c>
      <c r="EN2" s="17" t="s">
        <v>351</v>
      </c>
      <c r="EO2" s="28" t="s">
        <v>462</v>
      </c>
      <c r="EP2" s="17" t="s">
        <v>463</v>
      </c>
      <c r="EQ2" s="17" t="s">
        <v>284</v>
      </c>
      <c r="ER2" s="17" t="s">
        <v>464</v>
      </c>
      <c r="ES2" s="17" t="s">
        <v>435</v>
      </c>
      <c r="ET2" s="17" t="s">
        <v>396</v>
      </c>
      <c r="EU2" s="17" t="s">
        <v>402</v>
      </c>
      <c r="EV2" s="17" t="s">
        <v>381</v>
      </c>
    </row>
    <row r="3" spans="1:152" x14ac:dyDescent="0.3">
      <c r="A3" s="17" t="s">
        <v>334</v>
      </c>
      <c r="B3" s="15">
        <v>2125080.8109400002</v>
      </c>
      <c r="C3" s="15">
        <v>34592.356138999996</v>
      </c>
      <c r="D3" s="15">
        <v>14286.94918</v>
      </c>
      <c r="E3" s="15">
        <v>203046.03379299998</v>
      </c>
      <c r="F3" s="15">
        <v>172072.90996799999</v>
      </c>
      <c r="G3" s="15">
        <v>11472.034766000001</v>
      </c>
      <c r="H3" s="15">
        <v>497265.11895000003</v>
      </c>
      <c r="I3" s="17">
        <v>12242.559243</v>
      </c>
      <c r="J3" s="17">
        <v>3740.2988530000002</v>
      </c>
      <c r="K3" s="17">
        <v>4829.8760560000001</v>
      </c>
      <c r="L3" s="17">
        <v>1538.0289250000001</v>
      </c>
      <c r="M3" s="17">
        <v>24828.334972000001</v>
      </c>
      <c r="N3" s="17">
        <v>2741.7384099999999</v>
      </c>
      <c r="O3" s="17">
        <v>1711.4127290000001</v>
      </c>
      <c r="P3" s="17">
        <v>112.90585400000001</v>
      </c>
      <c r="Q3" s="17">
        <v>46.239316000000002</v>
      </c>
      <c r="R3" s="17">
        <v>56.248142999999999</v>
      </c>
      <c r="S3" s="17">
        <v>51.507187000000002</v>
      </c>
      <c r="T3" s="17">
        <v>218.31985299999999</v>
      </c>
      <c r="U3" s="17">
        <v>23117.521534</v>
      </c>
      <c r="V3" s="17">
        <v>3556.8208130000003</v>
      </c>
      <c r="W3" s="17">
        <v>2966.542993</v>
      </c>
      <c r="X3" s="17">
        <v>514.06386999999995</v>
      </c>
      <c r="Y3" s="17">
        <v>3.1255329999999999</v>
      </c>
      <c r="Z3" s="17">
        <v>348.77097900000001</v>
      </c>
      <c r="AA3" s="17">
        <v>751.09636399999999</v>
      </c>
      <c r="AB3" s="17">
        <v>756.14294900000004</v>
      </c>
      <c r="AC3" s="17">
        <v>8.662548000000001</v>
      </c>
      <c r="AD3" s="17">
        <v>0.46749799999999997</v>
      </c>
      <c r="AE3" s="17"/>
      <c r="AG3" s="17" t="s">
        <v>334</v>
      </c>
      <c r="AH3" s="17">
        <v>50401.393638684298</v>
      </c>
      <c r="AI3" s="17">
        <v>7569.9324626856996</v>
      </c>
      <c r="AJ3" s="17">
        <v>2966.54247517154</v>
      </c>
      <c r="AK3" s="17">
        <v>3740.2981958014102</v>
      </c>
      <c r="AL3" s="17">
        <v>514.06385036333199</v>
      </c>
      <c r="AM3" s="17">
        <v>12242.557374620301</v>
      </c>
      <c r="AN3" s="17">
        <v>12242.557374620301</v>
      </c>
      <c r="AO3" s="17">
        <v>16184.083477162299</v>
      </c>
      <c r="AP3" s="17">
        <v>16037.7084607834</v>
      </c>
      <c r="AQ3" s="17">
        <v>4829.8750070794204</v>
      </c>
      <c r="AR3" s="17">
        <v>8.6625447273708804</v>
      </c>
      <c r="AS3" s="17">
        <v>1538.0284465268501</v>
      </c>
      <c r="AT3" s="17">
        <v>3.1255289480092801</v>
      </c>
      <c r="AU3" s="17">
        <v>53926.072841747999</v>
      </c>
      <c r="AV3" s="17">
        <v>2125080.2855421901</v>
      </c>
      <c r="AW3" s="17">
        <v>12287.688525948901</v>
      </c>
      <c r="AX3" s="17">
        <v>0</v>
      </c>
      <c r="AY3" s="17">
        <v>8087.8346990047403</v>
      </c>
      <c r="AZ3" s="17">
        <v>0</v>
      </c>
      <c r="BA3" s="17">
        <v>1422.8508567843701</v>
      </c>
      <c r="BB3" s="17">
        <v>5371.2164444276495</v>
      </c>
      <c r="BC3" s="17">
        <v>24828.331838116101</v>
      </c>
      <c r="BD3" s="17">
        <v>24828.331838116101</v>
      </c>
      <c r="BE3" s="17">
        <v>5685.8146781974901</v>
      </c>
      <c r="BF3" s="17">
        <v>0</v>
      </c>
      <c r="BG3" s="17">
        <v>348.77090718048402</v>
      </c>
      <c r="BH3" s="17">
        <v>206461227.45260501</v>
      </c>
      <c r="BI3" s="17">
        <v>0</v>
      </c>
      <c r="BJ3" s="17">
        <v>37848.763098573603</v>
      </c>
      <c r="BK3" s="17">
        <v>3850.7936247524599</v>
      </c>
      <c r="BL3" s="17">
        <v>6586.46825127802</v>
      </c>
      <c r="BM3" s="17">
        <v>111126.18791519701</v>
      </c>
      <c r="BN3" s="17">
        <v>3878.4668982100402</v>
      </c>
      <c r="BO3" s="17">
        <v>0.121549431813797</v>
      </c>
      <c r="BP3" s="17">
        <v>0.345948480078484</v>
      </c>
      <c r="BQ3" s="17">
        <v>23117.5884434617</v>
      </c>
      <c r="BR3" s="17">
        <v>751.09618627437601</v>
      </c>
      <c r="BS3" s="17">
        <v>0</v>
      </c>
      <c r="BT3" s="17">
        <v>4347.3224353043697</v>
      </c>
      <c r="BU3" s="17">
        <v>34592.3475982296</v>
      </c>
      <c r="BV3" s="17">
        <v>0</v>
      </c>
      <c r="BW3" s="17">
        <v>515111.29434161697</v>
      </c>
      <c r="BX3" s="17">
        <v>12858.2507866421</v>
      </c>
      <c r="BY3" s="17">
        <v>1428.6946160948401</v>
      </c>
      <c r="BZ3" s="17">
        <v>14286.945402736999</v>
      </c>
      <c r="CA3" s="17">
        <v>29.253607168332898</v>
      </c>
      <c r="CB3" s="17">
        <v>39761.237539578397</v>
      </c>
      <c r="CC3" s="17">
        <v>3041.5904758209699</v>
      </c>
      <c r="CD3" s="17">
        <v>112.905877678092</v>
      </c>
      <c r="CE3" s="17">
        <v>46.239275803281501</v>
      </c>
      <c r="CF3" s="17">
        <v>56.248203551866403</v>
      </c>
      <c r="CG3" s="17">
        <v>51.5072206934638</v>
      </c>
      <c r="CH3" s="17">
        <v>218.319754040465</v>
      </c>
      <c r="CI3" s="17">
        <v>0.82665122476672304</v>
      </c>
      <c r="CJ3" s="17">
        <v>45250.203380131898</v>
      </c>
      <c r="CK3" s="17">
        <v>0</v>
      </c>
      <c r="CL3" s="17">
        <v>1174.5342764706199</v>
      </c>
      <c r="CM3" s="17">
        <v>14231.400083775599</v>
      </c>
      <c r="CN3" s="17">
        <v>1.9289515432905</v>
      </c>
      <c r="CO3" s="17">
        <v>0</v>
      </c>
      <c r="CP3" s="17">
        <v>1423.9191836284699</v>
      </c>
      <c r="CQ3" s="17">
        <v>203045.99002006301</v>
      </c>
      <c r="CR3" s="17">
        <v>172072.871988901</v>
      </c>
      <c r="CS3" s="17">
        <v>30973.118031162299</v>
      </c>
      <c r="CT3" s="17">
        <v>56.144693980830802</v>
      </c>
      <c r="CU3" s="17">
        <v>0.61959000931452801</v>
      </c>
      <c r="CV3" s="17">
        <v>837.17070443184105</v>
      </c>
      <c r="CW3" s="17">
        <v>672.44958973087</v>
      </c>
      <c r="CX3" s="17">
        <v>62613.215009727901</v>
      </c>
      <c r="CY3" s="17">
        <v>269.53936570820701</v>
      </c>
      <c r="CZ3" s="17">
        <v>343.85078120780202</v>
      </c>
      <c r="DA3" s="17">
        <v>89447.452428335993</v>
      </c>
      <c r="DB3" s="17">
        <v>0</v>
      </c>
      <c r="DC3" s="17">
        <v>10.9687094197986</v>
      </c>
      <c r="DD3" s="17">
        <v>988.00553668766497</v>
      </c>
      <c r="DE3" s="17">
        <v>0.84643301851331298</v>
      </c>
      <c r="DF3" s="17">
        <v>11472.032757508099</v>
      </c>
      <c r="DG3" s="17">
        <v>2399.7300529126001</v>
      </c>
      <c r="DH3" s="17">
        <v>756.14282214586899</v>
      </c>
      <c r="DI3" s="17">
        <v>0</v>
      </c>
      <c r="DJ3" s="17">
        <v>844.02795413332899</v>
      </c>
      <c r="DK3" s="17">
        <v>8715.8648523738793</v>
      </c>
      <c r="DL3" s="17">
        <v>2741.73734659498</v>
      </c>
      <c r="DM3" s="17">
        <v>25574.042623081699</v>
      </c>
      <c r="DN3" s="17">
        <v>497264.91803259501</v>
      </c>
      <c r="DO3" s="17">
        <v>1711.4123017491299</v>
      </c>
      <c r="DP3" s="17">
        <v>3899.3878717101602</v>
      </c>
      <c r="DR3" s="26">
        <f>BW3/DN3</f>
        <v>1.0358890717238416</v>
      </c>
      <c r="DS3" s="40">
        <f t="shared" ref="DS3" si="0">(AV3-B3)/(B3+1E-50)</f>
        <v>-2.4723662622564489E-7</v>
      </c>
      <c r="DT3" s="40">
        <f t="shared" ref="DT3" si="1">(BU3-C3)/(C3+1E-50)</f>
        <v>-2.4689761984310982E-7</v>
      </c>
      <c r="DU3" s="40">
        <f t="shared" ref="DU3" si="2">(BZ3-D3)/(D3+1E-50)</f>
        <v>-2.6438555584628324E-7</v>
      </c>
      <c r="DV3" s="40">
        <f t="shared" ref="DV3:DW3" si="3">(CQ3-E3)/(E3+1E-50)</f>
        <v>-2.1558134456288109E-7</v>
      </c>
      <c r="DW3" s="40">
        <f t="shared" si="3"/>
        <v>-2.2071515501408415E-7</v>
      </c>
      <c r="DX3" s="40">
        <f t="shared" ref="DX3" si="4">(DF3-G3)/(G3+1E-50)</f>
        <v>-1.7507721537410516E-7</v>
      </c>
      <c r="DY3" s="40">
        <f t="shared" ref="DY3" si="5">(DN3-H3)/(H3+1E-50)</f>
        <v>-4.0404483918430546E-7</v>
      </c>
      <c r="DZ3" s="40">
        <f t="shared" ref="DZ3" si="6">(AN3-I3)/(I3+1E-50)</f>
        <v>-1.5261349051105055E-7</v>
      </c>
      <c r="EA3" s="40">
        <f t="shared" ref="EA3" si="7">(AK3-J3)/(J3+1E-50)</f>
        <v>-1.7570750783898885E-7</v>
      </c>
      <c r="EB3" s="40">
        <f t="shared" ref="EB3" si="8">(AQ3-K3)/(K3+1E-50)</f>
        <v>-2.171733948333304E-7</v>
      </c>
      <c r="EC3" s="40">
        <f t="shared" ref="EC3" si="9">(AS3-L3)/(L3+1E-50)</f>
        <v>-3.1109502703059794E-7</v>
      </c>
      <c r="ED3" s="40">
        <f t="shared" ref="ED3" si="10">(BD3-M3)/(M3+1E-50)</f>
        <v>-1.2622207261976265E-7</v>
      </c>
      <c r="EE3" s="40">
        <f t="shared" ref="EE3" si="11">(DL3-N3)/(N3+1E-50)</f>
        <v>-3.8785794301102793E-7</v>
      </c>
      <c r="EF3" s="40">
        <f t="shared" ref="EF3" si="12">(DO3-O3)/(O3+1E-50)</f>
        <v>-2.4964806148102453E-7</v>
      </c>
      <c r="EG3" s="40">
        <f t="shared" ref="EG3:EK3" si="13">(CD3-P3)/(P3+1E-50)</f>
        <v>2.0971536154357906E-7</v>
      </c>
      <c r="EH3" s="40">
        <f t="shared" si="13"/>
        <v>-8.6931905526687178E-7</v>
      </c>
      <c r="EI3" s="40">
        <f t="shared" si="13"/>
        <v>1.0765131642572357E-6</v>
      </c>
      <c r="EJ3" s="40">
        <f t="shared" si="13"/>
        <v>6.5415072654921776E-7</v>
      </c>
      <c r="EK3" s="40">
        <f t="shared" si="13"/>
        <v>-4.5327776487164824E-7</v>
      </c>
      <c r="EL3" s="40">
        <f t="shared" ref="EL3" si="14">(BQ3-U3)/(U3+1E-50)</f>
        <v>2.8943181301747424E-6</v>
      </c>
      <c r="EM3" s="40">
        <f t="shared" ref="EM3" si="15">(BT3-V3)/(V3+1E-50)</f>
        <v>0.2222494929784278</v>
      </c>
      <c r="EN3" s="40">
        <f t="shared" ref="EN3" si="16">(AJ3-W3)/(W3+1E-50)</f>
        <v>-1.7455619596791149E-7</v>
      </c>
      <c r="EO3" s="40">
        <f t="shared" ref="EO3" si="17">(AL3-X3)/(X3+1E-50)</f>
        <v>-3.8198887537956459E-8</v>
      </c>
      <c r="EP3" s="40">
        <f t="shared" ref="EP3" si="18">(AT3-Y3)/(Y3+1E-50)</f>
        <v>-1.2964159136519793E-6</v>
      </c>
      <c r="EQ3" s="40">
        <f t="shared" ref="EQ3" si="19">(BG3-Z3)/(Z3+1E-50)</f>
        <v>-2.0592170885518382E-7</v>
      </c>
      <c r="ER3" s="40">
        <f t="shared" ref="ER3" si="20">(BR3-AA3)/(AA3+1E-50)</f>
        <v>-2.3662160077341315E-7</v>
      </c>
      <c r="ES3" s="40">
        <f t="shared" ref="ES3" si="21">(DH3-AB3)/(AB3+1E-50)</f>
        <v>-1.6776474768626453E-7</v>
      </c>
      <c r="ET3" s="40">
        <f t="shared" ref="ET3" si="22">(AR3-AC3)/(AC3+1E-50)</f>
        <v>-3.7779059008822422E-7</v>
      </c>
      <c r="EU3" s="40">
        <f t="shared" ref="EU3" si="23">(BO3+BP3-AD3)/(AD3+1E-50)</f>
        <v>-1.8846651526651855E-7</v>
      </c>
      <c r="EV3" s="40">
        <f>(AZ3-AE3)/(AE3+1E-50)</f>
        <v>0</v>
      </c>
    </row>
    <row r="4" spans="1:152" x14ac:dyDescent="0.3">
      <c r="A4" s="17" t="s">
        <v>335</v>
      </c>
      <c r="B4" s="15">
        <v>14518.146285999999</v>
      </c>
      <c r="C4" s="15">
        <v>241.82297</v>
      </c>
      <c r="D4" s="15">
        <v>380.48311799999999</v>
      </c>
      <c r="E4" s="15">
        <v>1639.7952700000001</v>
      </c>
      <c r="F4" s="15">
        <v>1389.6570059999999</v>
      </c>
      <c r="G4" s="15">
        <v>164.87463200000002</v>
      </c>
      <c r="H4" s="15">
        <v>3476.2051670000001</v>
      </c>
      <c r="I4" s="17">
        <v>138.13170700000001</v>
      </c>
      <c r="J4" s="17">
        <v>51.313212999999998</v>
      </c>
      <c r="K4" s="17">
        <v>73.479542000000009</v>
      </c>
      <c r="L4" s="17">
        <v>25.284185999999998</v>
      </c>
      <c r="M4" s="17">
        <v>311.57087899999999</v>
      </c>
      <c r="N4" s="17">
        <v>37.483294999999998</v>
      </c>
      <c r="O4" s="17">
        <v>15.946315</v>
      </c>
      <c r="P4" s="17">
        <v>1.622654</v>
      </c>
      <c r="Q4" s="17">
        <v>0.66455200000000003</v>
      </c>
      <c r="R4" s="17">
        <v>0.80838600000000005</v>
      </c>
      <c r="S4" s="17">
        <v>0.74025399999999997</v>
      </c>
      <c r="T4" s="17">
        <v>3.1376599999999999</v>
      </c>
      <c r="U4" s="17">
        <v>196.920725</v>
      </c>
      <c r="V4" s="17">
        <v>41.060040999999998</v>
      </c>
      <c r="W4" s="17">
        <v>31.297374999999999</v>
      </c>
      <c r="X4" s="17">
        <v>5.9481649999999995</v>
      </c>
      <c r="Y4" s="17">
        <v>4.4919000000000001E-2</v>
      </c>
      <c r="Z4" s="17">
        <v>3.4713370000000001</v>
      </c>
      <c r="AA4" s="17">
        <v>10.794664000000001</v>
      </c>
      <c r="AB4" s="17">
        <v>8.5743729999999996</v>
      </c>
      <c r="AC4" s="17">
        <v>0.12449199999999999</v>
      </c>
      <c r="AD4" s="17"/>
      <c r="AE4" s="17"/>
      <c r="AG4" s="17" t="s">
        <v>335</v>
      </c>
      <c r="DR4" s="26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</row>
    <row r="5" spans="1:152" x14ac:dyDescent="0.3">
      <c r="A5" s="17" t="s">
        <v>336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DR5" s="26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</row>
    <row r="6" spans="1:152" x14ac:dyDescent="0.3">
      <c r="A6" s="17" t="s">
        <v>408</v>
      </c>
      <c r="BS6" s="5"/>
      <c r="DR6" s="26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</row>
    <row r="7" spans="1:152" x14ac:dyDescent="0.3">
      <c r="A7" s="17" t="s">
        <v>366</v>
      </c>
      <c r="DR7" s="26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</row>
    <row r="8" spans="1:152" x14ac:dyDescent="0.3">
      <c r="DR8" s="26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</row>
    <row r="9" spans="1:152" x14ac:dyDescent="0.3">
      <c r="A9" s="2" t="s">
        <v>342</v>
      </c>
      <c r="B9" s="1">
        <f t="shared" ref="B9:AE9" si="24">SUM(B3:B5)</f>
        <v>2139598.9572260003</v>
      </c>
      <c r="C9" s="1">
        <f t="shared" si="24"/>
        <v>34834.179108999997</v>
      </c>
      <c r="D9" s="1">
        <f t="shared" si="24"/>
        <v>14667.432298</v>
      </c>
      <c r="E9" s="1">
        <f t="shared" si="24"/>
        <v>204685.82906299998</v>
      </c>
      <c r="F9" s="1">
        <f t="shared" si="24"/>
        <v>173462.56697399999</v>
      </c>
      <c r="G9" s="1">
        <f t="shared" si="24"/>
        <v>11636.909398</v>
      </c>
      <c r="H9" s="1">
        <f t="shared" si="24"/>
        <v>500741.32411700004</v>
      </c>
      <c r="I9" s="1">
        <f t="shared" si="24"/>
        <v>12380.69095</v>
      </c>
      <c r="J9" s="1">
        <f t="shared" si="24"/>
        <v>3791.6120660000001</v>
      </c>
      <c r="K9" s="1">
        <f t="shared" si="24"/>
        <v>4903.3555980000001</v>
      </c>
      <c r="L9" s="1">
        <f t="shared" si="24"/>
        <v>1563.3131110000002</v>
      </c>
      <c r="M9" s="1">
        <f t="shared" si="24"/>
        <v>25139.905851</v>
      </c>
      <c r="N9" s="1">
        <f t="shared" si="24"/>
        <v>2779.2217049999999</v>
      </c>
      <c r="O9" s="1">
        <f t="shared" si="24"/>
        <v>1727.359044</v>
      </c>
      <c r="P9" s="1">
        <f t="shared" si="24"/>
        <v>114.528508</v>
      </c>
      <c r="Q9" s="1">
        <f t="shared" si="24"/>
        <v>46.903868000000003</v>
      </c>
      <c r="R9" s="1">
        <f t="shared" si="24"/>
        <v>57.056528999999998</v>
      </c>
      <c r="S9" s="1">
        <f t="shared" si="24"/>
        <v>52.247441000000002</v>
      </c>
      <c r="T9" s="1">
        <f t="shared" si="24"/>
        <v>221.45751300000001</v>
      </c>
      <c r="U9" s="1">
        <f t="shared" si="24"/>
        <v>23314.442258999999</v>
      </c>
      <c r="V9" s="1">
        <f t="shared" si="24"/>
        <v>3597.8808540000005</v>
      </c>
      <c r="W9" s="1">
        <f t="shared" si="24"/>
        <v>2997.8403680000001</v>
      </c>
      <c r="X9" s="1">
        <f t="shared" si="24"/>
        <v>520.01203499999997</v>
      </c>
      <c r="Y9" s="1">
        <f t="shared" si="24"/>
        <v>3.170452</v>
      </c>
      <c r="Z9" s="1">
        <f t="shared" si="24"/>
        <v>352.24231600000002</v>
      </c>
      <c r="AA9" s="1">
        <f t="shared" si="24"/>
        <v>761.89102800000001</v>
      </c>
      <c r="AB9" s="1">
        <f t="shared" si="24"/>
        <v>764.71732200000008</v>
      </c>
      <c r="AC9" s="1">
        <f t="shared" si="24"/>
        <v>8.7870400000000011</v>
      </c>
      <c r="AD9" s="1">
        <f t="shared" si="24"/>
        <v>0.46749799999999997</v>
      </c>
      <c r="AE9" s="1">
        <f t="shared" si="24"/>
        <v>0</v>
      </c>
      <c r="AF9" s="1"/>
      <c r="DR9" s="26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</row>
    <row r="10" spans="1:152" x14ac:dyDescent="0.3">
      <c r="BS10" s="5"/>
      <c r="DR10" s="26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</row>
    <row r="11" spans="1:152" x14ac:dyDescent="0.3"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G11" s="28"/>
      <c r="DR11" s="26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</row>
    <row r="12" spans="1:152" x14ac:dyDescent="0.3"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DR12" s="26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</row>
    <row r="13" spans="1:152" x14ac:dyDescent="0.3"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DR13" s="26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</row>
    <row r="14" spans="1:152" x14ac:dyDescent="0.3">
      <c r="DR14" s="26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</row>
    <row r="15" spans="1:152" x14ac:dyDescent="0.3">
      <c r="DR15" s="26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</row>
    <row r="16" spans="1:152" x14ac:dyDescent="0.3">
      <c r="DR16" s="26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</row>
    <row r="17" spans="39:152" x14ac:dyDescent="0.3">
      <c r="DR17" s="26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</row>
    <row r="18" spans="39:152" x14ac:dyDescent="0.3">
      <c r="DR18" s="26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</row>
    <row r="19" spans="39:152" x14ac:dyDescent="0.3">
      <c r="AR19" s="5"/>
      <c r="AT19" s="5"/>
      <c r="BO19" s="5"/>
      <c r="BP19" s="5"/>
      <c r="CI19" s="5"/>
      <c r="CK19" s="5"/>
      <c r="CN19" s="5"/>
      <c r="CT19" s="5"/>
      <c r="CU19" s="5"/>
      <c r="DC19" s="5"/>
      <c r="DE19" s="5"/>
      <c r="DR19" s="26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</row>
    <row r="20" spans="39:152" x14ac:dyDescent="0.3">
      <c r="AR20" s="5"/>
      <c r="BO20" s="5"/>
      <c r="BP20" s="5"/>
      <c r="CA20" s="5"/>
      <c r="CD20" s="5"/>
      <c r="CE20" s="5"/>
      <c r="CF20" s="5"/>
      <c r="CG20" s="5"/>
      <c r="CH20" s="5"/>
      <c r="CI20" s="5"/>
      <c r="CK20" s="5"/>
      <c r="CN20" s="5"/>
      <c r="CP20" s="5"/>
      <c r="CR20" s="5"/>
      <c r="CT20" s="5"/>
      <c r="CU20" s="5"/>
      <c r="CW20" s="5"/>
      <c r="CZ20" s="5"/>
      <c r="DC20" s="5"/>
      <c r="DE20" s="5"/>
      <c r="DR20" s="26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</row>
    <row r="21" spans="39:152" x14ac:dyDescent="0.3">
      <c r="DR21" s="26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</row>
    <row r="22" spans="39:152" x14ac:dyDescent="0.3">
      <c r="DR22" s="26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</row>
    <row r="23" spans="39:152" x14ac:dyDescent="0.3">
      <c r="DR23" s="26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</row>
    <row r="24" spans="39:152" x14ac:dyDescent="0.3">
      <c r="DR24" s="26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</row>
    <row r="25" spans="39:152" x14ac:dyDescent="0.3">
      <c r="DR25" s="26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</row>
    <row r="26" spans="39:152" x14ac:dyDescent="0.3">
      <c r="DR26" s="26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</row>
    <row r="27" spans="39:152" x14ac:dyDescent="0.3">
      <c r="DR27" s="26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</row>
    <row r="28" spans="39:152" x14ac:dyDescent="0.3">
      <c r="AM28" s="5"/>
      <c r="AT28" s="5"/>
      <c r="BO28" s="5"/>
      <c r="CA28" s="5"/>
      <c r="CI28" s="5"/>
      <c r="CK28" s="5"/>
      <c r="CN28" s="5"/>
      <c r="CP28" s="5"/>
      <c r="CR28" s="5"/>
      <c r="CT28" s="5"/>
      <c r="CU28" s="5"/>
      <c r="DC28" s="5"/>
      <c r="DE28" s="5"/>
      <c r="DR28" s="26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</row>
    <row r="29" spans="39:152" x14ac:dyDescent="0.3">
      <c r="DR29" s="26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</row>
    <row r="30" spans="39:152" x14ac:dyDescent="0.3">
      <c r="DR30" s="26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</row>
    <row r="31" spans="39:152" x14ac:dyDescent="0.3">
      <c r="BO31" s="5"/>
      <c r="CU31" s="5"/>
      <c r="DE31" s="5"/>
      <c r="DR31" s="26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</row>
    <row r="32" spans="39:152" x14ac:dyDescent="0.3">
      <c r="DR32" s="26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</row>
    <row r="33" spans="44:152" x14ac:dyDescent="0.3">
      <c r="DR33" s="26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</row>
    <row r="34" spans="44:152" x14ac:dyDescent="0.3">
      <c r="CU34" s="5"/>
      <c r="DE34" s="5"/>
      <c r="DR34" s="26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</row>
    <row r="35" spans="44:152" x14ac:dyDescent="0.3">
      <c r="DR35" s="26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</row>
    <row r="36" spans="44:152" x14ac:dyDescent="0.3">
      <c r="DR36" s="26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</row>
    <row r="37" spans="44:152" x14ac:dyDescent="0.3">
      <c r="DR37" s="26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</row>
    <row r="38" spans="44:152" x14ac:dyDescent="0.3">
      <c r="CR38" s="5"/>
      <c r="CU38" s="5"/>
      <c r="DE38" s="5"/>
      <c r="DR38" s="26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</row>
    <row r="39" spans="44:152" x14ac:dyDescent="0.3">
      <c r="DR39" s="26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</row>
    <row r="40" spans="44:152" x14ac:dyDescent="0.3">
      <c r="DR40" s="26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</row>
    <row r="41" spans="44:152" x14ac:dyDescent="0.3">
      <c r="DR41" s="26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</row>
    <row r="42" spans="44:152" x14ac:dyDescent="0.3">
      <c r="DR42" s="26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</row>
    <row r="43" spans="44:152" x14ac:dyDescent="0.3">
      <c r="DR43" s="26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</row>
    <row r="44" spans="44:152" x14ac:dyDescent="0.3">
      <c r="AR44" s="5"/>
      <c r="AT44" s="5"/>
      <c r="BO44" s="5"/>
      <c r="BP44" s="5"/>
      <c r="CA44" s="5"/>
      <c r="CI44" s="5"/>
      <c r="CK44" s="5"/>
      <c r="CN44" s="5"/>
      <c r="CR44" s="5"/>
      <c r="CT44" s="5"/>
      <c r="CU44" s="5"/>
      <c r="DC44" s="5"/>
      <c r="DE44" s="5"/>
      <c r="DR44" s="26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</row>
    <row r="45" spans="44:152" x14ac:dyDescent="0.3">
      <c r="DR45" s="26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</row>
    <row r="46" spans="44:152" x14ac:dyDescent="0.3">
      <c r="DR46" s="26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</row>
    <row r="47" spans="44:152" x14ac:dyDescent="0.3">
      <c r="DR47" s="26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</row>
    <row r="48" spans="44:152" x14ac:dyDescent="0.3">
      <c r="DR48" s="26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</row>
    <row r="49" spans="34:152" x14ac:dyDescent="0.3">
      <c r="DR49" s="26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</row>
    <row r="53" spans="34:152" x14ac:dyDescent="0.3"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0</v>
      </c>
      <c r="CA53" s="17">
        <v>0</v>
      </c>
      <c r="CB53" s="17">
        <v>0</v>
      </c>
      <c r="CC53" s="17">
        <v>0</v>
      </c>
      <c r="CD53" s="17">
        <v>0</v>
      </c>
      <c r="CE53" s="17">
        <v>0</v>
      </c>
      <c r="CF53" s="17">
        <v>0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17">
        <v>0</v>
      </c>
      <c r="CZ53" s="17">
        <v>0</v>
      </c>
      <c r="DA53" s="17">
        <v>0</v>
      </c>
      <c r="DB53" s="17">
        <v>0</v>
      </c>
      <c r="DC53" s="17">
        <v>0</v>
      </c>
      <c r="DD53" s="17">
        <v>0</v>
      </c>
      <c r="DE53" s="17">
        <v>0</v>
      </c>
      <c r="DF53" s="17">
        <v>0</v>
      </c>
      <c r="DG53" s="17">
        <v>0</v>
      </c>
      <c r="DH53" s="17">
        <v>0</v>
      </c>
      <c r="DI53" s="17">
        <v>0</v>
      </c>
      <c r="DJ53" s="17">
        <v>0</v>
      </c>
      <c r="DK53" s="17">
        <v>0</v>
      </c>
      <c r="DL53" s="17">
        <v>0</v>
      </c>
      <c r="DM53" s="17">
        <v>0</v>
      </c>
      <c r="DN53" s="17">
        <v>0</v>
      </c>
      <c r="DO53" s="17">
        <v>0</v>
      </c>
      <c r="DP53" s="17">
        <v>0</v>
      </c>
    </row>
    <row r="54" spans="34:152" x14ac:dyDescent="0.3"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A54" s="17">
        <v>0</v>
      </c>
      <c r="CB54" s="17">
        <v>0</v>
      </c>
      <c r="CC54" s="17">
        <v>0</v>
      </c>
      <c r="CD54" s="17">
        <v>0</v>
      </c>
      <c r="CE54" s="17">
        <v>0</v>
      </c>
      <c r="CF54" s="17">
        <v>0</v>
      </c>
      <c r="CG54" s="17">
        <v>0</v>
      </c>
      <c r="CH54" s="17">
        <v>0</v>
      </c>
      <c r="CI54" s="17">
        <v>0</v>
      </c>
      <c r="CJ54" s="17">
        <v>0</v>
      </c>
      <c r="CK54" s="17">
        <v>0</v>
      </c>
      <c r="CL54" s="17">
        <v>0</v>
      </c>
      <c r="CM54" s="17">
        <v>0</v>
      </c>
      <c r="CN54" s="17">
        <v>0</v>
      </c>
      <c r="CO54" s="17">
        <v>0</v>
      </c>
      <c r="CP54" s="17">
        <v>0</v>
      </c>
      <c r="CQ54" s="17">
        <v>0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0</v>
      </c>
      <c r="CX54" s="17">
        <v>0</v>
      </c>
      <c r="CY54" s="17">
        <v>0</v>
      </c>
      <c r="CZ54" s="17">
        <v>0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</v>
      </c>
      <c r="DO54" s="17">
        <v>0</v>
      </c>
      <c r="DP54" s="17">
        <v>0</v>
      </c>
    </row>
    <row r="59" spans="34:152" x14ac:dyDescent="0.3">
      <c r="AI59" s="1">
        <f t="shared" ref="AI59:AY59" si="25">SUM(AI3:AI55)</f>
        <v>7569.9324626856996</v>
      </c>
      <c r="AJ59" s="1">
        <f t="shared" si="25"/>
        <v>2966.54247517154</v>
      </c>
      <c r="AK59" s="1">
        <f t="shared" si="25"/>
        <v>3740.2981958014102</v>
      </c>
      <c r="AL59" s="1">
        <f t="shared" si="25"/>
        <v>514.06385036333199</v>
      </c>
      <c r="AM59" s="1">
        <f t="shared" si="25"/>
        <v>12242.557374620301</v>
      </c>
      <c r="AN59" s="1">
        <f t="shared" si="25"/>
        <v>12242.557374620301</v>
      </c>
      <c r="AO59" s="1">
        <f t="shared" si="25"/>
        <v>16184.083477162299</v>
      </c>
      <c r="AP59" s="1">
        <f t="shared" si="25"/>
        <v>16037.7084607834</v>
      </c>
      <c r="AQ59" s="1">
        <f t="shared" si="25"/>
        <v>4829.8750070794204</v>
      </c>
      <c r="AR59" s="1">
        <f t="shared" si="25"/>
        <v>8.6625447273708804</v>
      </c>
      <c r="AS59" s="1">
        <f t="shared" si="25"/>
        <v>1538.0284465268501</v>
      </c>
      <c r="AT59" s="1">
        <f t="shared" si="25"/>
        <v>3.1255289480092801</v>
      </c>
      <c r="AU59" s="1">
        <f t="shared" si="25"/>
        <v>53926.072841747999</v>
      </c>
      <c r="AV59" s="1">
        <f t="shared" si="25"/>
        <v>2125080.2855421901</v>
      </c>
      <c r="AW59" s="1">
        <f t="shared" si="25"/>
        <v>12287.688525948901</v>
      </c>
      <c r="AX59" s="1">
        <f t="shared" si="25"/>
        <v>0</v>
      </c>
      <c r="AY59" s="1">
        <f t="shared" si="25"/>
        <v>8087.8346990047403</v>
      </c>
      <c r="AZ59" s="1"/>
      <c r="BA59" s="1">
        <f>SUM(BA3:BA55)</f>
        <v>1422.8508567843701</v>
      </c>
      <c r="BB59" s="1">
        <f>SUM(BB3:BB55)</f>
        <v>5371.2164444276495</v>
      </c>
      <c r="BC59" s="1">
        <f>SUM(BC3:BC55)</f>
        <v>24828.331838116101</v>
      </c>
      <c r="BD59" s="1">
        <f>SUM(BD3:BD55)</f>
        <v>24828.331838116101</v>
      </c>
      <c r="BE59" s="1"/>
      <c r="BF59" s="1"/>
      <c r="BG59" s="1">
        <f>SUM(BG3:BG55)</f>
        <v>348.77090718048402</v>
      </c>
      <c r="BH59" s="1">
        <f>SUM(BH3:BH55)</f>
        <v>206461227.45260501</v>
      </c>
      <c r="BI59" s="1">
        <f>SUM(BI3:BI55)</f>
        <v>0</v>
      </c>
      <c r="BJ59" s="1">
        <f>SUM(BJ3:BJ55)</f>
        <v>37848.763098573603</v>
      </c>
      <c r="BK59" s="1">
        <f>SUM(BK3:BK55)</f>
        <v>3850.7936247524599</v>
      </c>
      <c r="BL59" s="1"/>
      <c r="BM59" s="1">
        <f t="shared" ref="BM59:BR59" si="26">SUM(BM3:BM55)</f>
        <v>111126.18791519701</v>
      </c>
      <c r="BN59" s="1">
        <f t="shared" si="26"/>
        <v>3878.4668982100402</v>
      </c>
      <c r="BO59" s="1">
        <f t="shared" si="26"/>
        <v>0.121549431813797</v>
      </c>
      <c r="BP59" s="1">
        <f t="shared" si="26"/>
        <v>0.345948480078484</v>
      </c>
      <c r="BQ59" s="1">
        <f t="shared" si="26"/>
        <v>23117.5884434617</v>
      </c>
      <c r="BR59" s="1">
        <f t="shared" si="26"/>
        <v>751.09618627437601</v>
      </c>
      <c r="BS59" s="1"/>
      <c r="BT59" s="1">
        <f t="shared" ref="BT59:CB59" si="27">SUM(BT3:BT55)</f>
        <v>4347.3224353043697</v>
      </c>
      <c r="BU59" s="1">
        <f t="shared" si="27"/>
        <v>34592.3475982296</v>
      </c>
      <c r="BV59" s="1">
        <f t="shared" si="27"/>
        <v>0</v>
      </c>
      <c r="BW59" s="1">
        <f t="shared" si="27"/>
        <v>515111.29434161697</v>
      </c>
      <c r="BX59" s="1">
        <f t="shared" si="27"/>
        <v>12858.2507866421</v>
      </c>
      <c r="BY59" s="1">
        <f t="shared" si="27"/>
        <v>1428.6946160948401</v>
      </c>
      <c r="BZ59" s="1">
        <f t="shared" si="27"/>
        <v>14286.945402736999</v>
      </c>
      <c r="CA59" s="1">
        <f t="shared" si="27"/>
        <v>29.253607168332898</v>
      </c>
      <c r="CB59" s="1">
        <f t="shared" si="27"/>
        <v>39761.237539578397</v>
      </c>
      <c r="CC59" s="1"/>
      <c r="CD59" s="1">
        <f t="shared" ref="CD59:DG59" si="28">SUM(CD3:CD55)</f>
        <v>112.905877678092</v>
      </c>
      <c r="CE59" s="1">
        <f t="shared" si="28"/>
        <v>46.239275803281501</v>
      </c>
      <c r="CF59" s="1">
        <f t="shared" si="28"/>
        <v>56.248203551866403</v>
      </c>
      <c r="CG59" s="1">
        <f t="shared" si="28"/>
        <v>51.5072206934638</v>
      </c>
      <c r="CH59" s="1">
        <f t="shared" si="28"/>
        <v>218.319754040465</v>
      </c>
      <c r="CI59" s="1">
        <f t="shared" si="28"/>
        <v>0.82665122476672304</v>
      </c>
      <c r="CJ59" s="1">
        <f t="shared" si="28"/>
        <v>45250.203380131898</v>
      </c>
      <c r="CK59" s="1">
        <f t="shared" si="28"/>
        <v>0</v>
      </c>
      <c r="CL59" s="1">
        <f t="shared" si="28"/>
        <v>1174.5342764706199</v>
      </c>
      <c r="CM59" s="1">
        <f t="shared" si="28"/>
        <v>14231.400083775599</v>
      </c>
      <c r="CN59" s="1">
        <f t="shared" si="28"/>
        <v>1.9289515432905</v>
      </c>
      <c r="CO59" s="1">
        <f t="shared" si="28"/>
        <v>0</v>
      </c>
      <c r="CP59" s="1">
        <f t="shared" si="28"/>
        <v>1423.9191836284699</v>
      </c>
      <c r="CQ59" s="1">
        <f t="shared" si="28"/>
        <v>203045.99002006301</v>
      </c>
      <c r="CR59" s="1">
        <f t="shared" si="28"/>
        <v>172072.871988901</v>
      </c>
      <c r="CS59" s="1">
        <f t="shared" si="28"/>
        <v>30973.118031162299</v>
      </c>
      <c r="CT59" s="1">
        <f t="shared" si="28"/>
        <v>56.144693980830802</v>
      </c>
      <c r="CU59" s="1">
        <f t="shared" si="28"/>
        <v>0.61959000931452801</v>
      </c>
      <c r="CV59" s="1">
        <f t="shared" si="28"/>
        <v>837.17070443184105</v>
      </c>
      <c r="CW59" s="1">
        <f t="shared" si="28"/>
        <v>672.44958973087</v>
      </c>
      <c r="CX59" s="1">
        <f t="shared" si="28"/>
        <v>62613.215009727901</v>
      </c>
      <c r="CY59" s="1">
        <f t="shared" si="28"/>
        <v>269.53936570820701</v>
      </c>
      <c r="CZ59" s="1">
        <f t="shared" si="28"/>
        <v>343.85078120780202</v>
      </c>
      <c r="DA59" s="1">
        <f t="shared" si="28"/>
        <v>89447.452428335993</v>
      </c>
      <c r="DB59" s="1">
        <f t="shared" si="28"/>
        <v>0</v>
      </c>
      <c r="DC59" s="1">
        <f t="shared" si="28"/>
        <v>10.9687094197986</v>
      </c>
      <c r="DD59" s="1">
        <f t="shared" si="28"/>
        <v>988.00553668766497</v>
      </c>
      <c r="DE59" s="1">
        <f t="shared" si="28"/>
        <v>0.84643301851331298</v>
      </c>
      <c r="DF59" s="1">
        <f t="shared" si="28"/>
        <v>11472.032757508099</v>
      </c>
      <c r="DG59" s="1">
        <f t="shared" si="28"/>
        <v>2399.7300529126001</v>
      </c>
      <c r="DH59" s="1">
        <f t="shared" ref="DH59:DP59" si="29">SUM(DH3:DH55)</f>
        <v>756.14282214586899</v>
      </c>
      <c r="DI59" s="1">
        <f t="shared" si="29"/>
        <v>0</v>
      </c>
      <c r="DJ59" s="1">
        <f t="shared" si="29"/>
        <v>844.02795413332899</v>
      </c>
      <c r="DK59" s="1">
        <f t="shared" si="29"/>
        <v>8715.8648523738793</v>
      </c>
      <c r="DL59" s="1">
        <f t="shared" si="29"/>
        <v>2741.73734659498</v>
      </c>
      <c r="DM59" s="1">
        <f t="shared" si="29"/>
        <v>25574.042623081699</v>
      </c>
      <c r="DN59" s="1">
        <f t="shared" si="29"/>
        <v>497264.91803259501</v>
      </c>
      <c r="DO59" s="1">
        <f t="shared" si="29"/>
        <v>1711.4123017491299</v>
      </c>
      <c r="DP59" s="1">
        <f t="shared" si="29"/>
        <v>3899.3878717101602</v>
      </c>
    </row>
    <row r="60" spans="34:152" x14ac:dyDescent="0.3">
      <c r="DC60" s="13"/>
      <c r="DD60" s="13"/>
    </row>
    <row r="63" spans="34:152" x14ac:dyDescent="0.3">
      <c r="AH63" s="28"/>
      <c r="AI63" s="28"/>
      <c r="AJ63" s="2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V78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4.4" x14ac:dyDescent="0.3"/>
  <cols>
    <col min="1" max="1" width="20.6640625" style="17" bestFit="1" customWidth="1"/>
    <col min="2" max="2" width="10.109375" style="15" customWidth="1"/>
    <col min="3" max="7" width="9.109375" style="15"/>
    <col min="8" max="8" width="10.33203125" style="15" bestFit="1" customWidth="1"/>
    <col min="9" max="31" width="10.33203125" style="15" customWidth="1"/>
    <col min="32" max="32" width="9.109375" style="17"/>
    <col min="33" max="33" width="20.6640625" style="17" customWidth="1"/>
    <col min="34" max="120" width="14.33203125" style="15" customWidth="1"/>
    <col min="121" max="121" width="7.6640625" style="15" customWidth="1"/>
    <col min="122" max="122" width="9.109375" style="17"/>
    <col min="123" max="123" width="10.33203125" style="17" bestFit="1" customWidth="1"/>
    <col min="124" max="127" width="9.109375" style="17"/>
    <col min="128" max="128" width="8.5546875" style="17" customWidth="1"/>
    <col min="129" max="16384" width="9.109375" style="17"/>
  </cols>
  <sheetData>
    <row r="1" spans="1:152" x14ac:dyDescent="0.3">
      <c r="B1" s="15" t="s">
        <v>650</v>
      </c>
      <c r="AG1" s="17" t="s">
        <v>651</v>
      </c>
      <c r="DS1" s="17" t="s">
        <v>529</v>
      </c>
    </row>
    <row r="2" spans="1:152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5" t="s">
        <v>345</v>
      </c>
      <c r="J2" s="15" t="s">
        <v>351</v>
      </c>
      <c r="K2" s="15" t="s">
        <v>394</v>
      </c>
      <c r="L2" s="15" t="s">
        <v>462</v>
      </c>
      <c r="M2" s="15" t="s">
        <v>41</v>
      </c>
      <c r="N2" s="15" t="s">
        <v>396</v>
      </c>
      <c r="O2" s="15" t="s">
        <v>397</v>
      </c>
      <c r="P2" s="15" t="s">
        <v>463</v>
      </c>
      <c r="Q2" s="15" t="s">
        <v>400</v>
      </c>
      <c r="R2" s="15" t="s">
        <v>284</v>
      </c>
      <c r="S2" s="15" t="s">
        <v>402</v>
      </c>
      <c r="T2" s="15" t="s">
        <v>349</v>
      </c>
      <c r="U2" s="15" t="s">
        <v>464</v>
      </c>
      <c r="V2" s="15" t="s">
        <v>404</v>
      </c>
      <c r="W2" s="15" t="s">
        <v>389</v>
      </c>
      <c r="X2" s="15" t="s">
        <v>390</v>
      </c>
      <c r="Y2" s="15" t="s">
        <v>391</v>
      </c>
      <c r="Z2" s="15" t="s">
        <v>392</v>
      </c>
      <c r="AA2" s="15" t="s">
        <v>286</v>
      </c>
      <c r="AB2" s="15" t="s">
        <v>435</v>
      </c>
      <c r="AC2" s="15" t="s">
        <v>350</v>
      </c>
      <c r="AD2" s="15" t="s">
        <v>289</v>
      </c>
      <c r="AE2" s="15" t="s">
        <v>381</v>
      </c>
      <c r="AG2" s="17" t="s">
        <v>329</v>
      </c>
      <c r="AH2" s="17" t="s">
        <v>352</v>
      </c>
      <c r="AI2" s="17" t="s">
        <v>31</v>
      </c>
      <c r="AJ2" s="17" t="s">
        <v>353</v>
      </c>
      <c r="AK2" s="17" t="s">
        <v>33</v>
      </c>
      <c r="AL2" s="17" t="s">
        <v>465</v>
      </c>
      <c r="AM2" s="17" t="s">
        <v>35</v>
      </c>
      <c r="AN2" s="17" t="s">
        <v>37</v>
      </c>
      <c r="AO2" s="17" t="s">
        <v>39</v>
      </c>
      <c r="AP2" s="17" t="s">
        <v>354</v>
      </c>
      <c r="AQ2" s="17" t="s">
        <v>277</v>
      </c>
      <c r="AR2" s="17" t="s">
        <v>278</v>
      </c>
      <c r="AS2" s="17" t="s">
        <v>43</v>
      </c>
      <c r="AT2" s="17" t="s">
        <v>468</v>
      </c>
      <c r="AU2" s="17" t="s">
        <v>45</v>
      </c>
      <c r="AV2" s="17" t="s">
        <v>49</v>
      </c>
      <c r="AW2" s="17" t="s">
        <v>51</v>
      </c>
      <c r="AX2" s="17" t="s">
        <v>53</v>
      </c>
      <c r="AY2" s="17" t="s">
        <v>357</v>
      </c>
      <c r="AZ2" s="17" t="s">
        <v>381</v>
      </c>
      <c r="BA2" s="17" t="s">
        <v>55</v>
      </c>
      <c r="BB2" s="17" t="s">
        <v>358</v>
      </c>
      <c r="BC2" s="17" t="s">
        <v>57</v>
      </c>
      <c r="BD2" s="17" t="s">
        <v>59</v>
      </c>
      <c r="BE2" s="17" t="s">
        <v>359</v>
      </c>
      <c r="BF2" s="17" t="s">
        <v>360</v>
      </c>
      <c r="BG2" s="17" t="s">
        <v>284</v>
      </c>
      <c r="BH2" s="17" t="s">
        <v>524</v>
      </c>
      <c r="BI2" s="17" t="s">
        <v>63</v>
      </c>
      <c r="BJ2" s="17" t="s">
        <v>65</v>
      </c>
      <c r="BK2" s="17" t="s">
        <v>67</v>
      </c>
      <c r="BL2" s="17" t="s">
        <v>361</v>
      </c>
      <c r="BM2" s="17" t="s">
        <v>362</v>
      </c>
      <c r="BN2" s="17" t="s">
        <v>69</v>
      </c>
      <c r="BO2" s="17" t="s">
        <v>383</v>
      </c>
      <c r="BP2" s="17" t="s">
        <v>384</v>
      </c>
      <c r="BQ2" s="17" t="s">
        <v>71</v>
      </c>
      <c r="BR2" s="17" t="s">
        <v>473</v>
      </c>
      <c r="BS2" s="17" t="s">
        <v>363</v>
      </c>
      <c r="BT2" s="17" t="s">
        <v>73</v>
      </c>
      <c r="BU2" s="17" t="s">
        <v>75</v>
      </c>
      <c r="BV2" s="17" t="s">
        <v>77</v>
      </c>
      <c r="BW2" s="17" t="s">
        <v>364</v>
      </c>
      <c r="BX2" s="17" t="s">
        <v>79</v>
      </c>
      <c r="BY2" s="17" t="s">
        <v>81</v>
      </c>
      <c r="BZ2" s="17" t="s">
        <v>156</v>
      </c>
      <c r="CA2" s="17" t="s">
        <v>85</v>
      </c>
      <c r="CB2" s="17" t="s">
        <v>87</v>
      </c>
      <c r="CC2" s="17" t="s">
        <v>365</v>
      </c>
      <c r="CD2" s="17" t="s">
        <v>389</v>
      </c>
      <c r="CE2" s="17" t="s">
        <v>390</v>
      </c>
      <c r="CF2" s="17" t="s">
        <v>391</v>
      </c>
      <c r="CG2" s="17" t="s">
        <v>392</v>
      </c>
      <c r="CH2" s="17" t="s">
        <v>286</v>
      </c>
      <c r="CI2" s="17" t="s">
        <v>89</v>
      </c>
      <c r="CJ2" s="17" t="s">
        <v>91</v>
      </c>
      <c r="CK2" s="17" t="s">
        <v>93</v>
      </c>
      <c r="CL2" s="17" t="s">
        <v>95</v>
      </c>
      <c r="CM2" s="17" t="s">
        <v>97</v>
      </c>
      <c r="CN2" s="17" t="s">
        <v>99</v>
      </c>
      <c r="CO2" s="17" t="s">
        <v>101</v>
      </c>
      <c r="CP2" s="17" t="s">
        <v>103</v>
      </c>
      <c r="CQ2" s="17" t="s">
        <v>157</v>
      </c>
      <c r="CR2" s="17" t="s">
        <v>158</v>
      </c>
      <c r="CS2" s="17" t="s">
        <v>105</v>
      </c>
      <c r="CT2" s="17" t="s">
        <v>109</v>
      </c>
      <c r="CU2" s="17" t="s">
        <v>111</v>
      </c>
      <c r="CV2" s="17" t="s">
        <v>113</v>
      </c>
      <c r="CW2" s="17" t="s">
        <v>115</v>
      </c>
      <c r="CX2" s="17" t="s">
        <v>117</v>
      </c>
      <c r="CY2" s="17" t="s">
        <v>119</v>
      </c>
      <c r="CZ2" s="17" t="s">
        <v>121</v>
      </c>
      <c r="DA2" s="17" t="s">
        <v>123</v>
      </c>
      <c r="DB2" s="17" t="s">
        <v>125</v>
      </c>
      <c r="DC2" s="17" t="s">
        <v>127</v>
      </c>
      <c r="DD2" s="17" t="s">
        <v>129</v>
      </c>
      <c r="DE2" s="17" t="s">
        <v>131</v>
      </c>
      <c r="DF2" s="17" t="s">
        <v>135</v>
      </c>
      <c r="DG2" s="17" t="s">
        <v>137</v>
      </c>
      <c r="DH2" s="17" t="s">
        <v>435</v>
      </c>
      <c r="DI2" s="17" t="s">
        <v>139</v>
      </c>
      <c r="DJ2" s="17" t="s">
        <v>141</v>
      </c>
      <c r="DK2" s="17" t="s">
        <v>143</v>
      </c>
      <c r="DL2" s="17" t="s">
        <v>288</v>
      </c>
      <c r="DM2" s="17" t="s">
        <v>147</v>
      </c>
      <c r="DN2" s="17" t="s">
        <v>149</v>
      </c>
      <c r="DO2" s="17" t="s">
        <v>289</v>
      </c>
      <c r="DP2" s="17" t="s">
        <v>151</v>
      </c>
      <c r="DR2" s="15" t="s">
        <v>364</v>
      </c>
      <c r="DS2" s="15" t="s">
        <v>49</v>
      </c>
      <c r="DT2" s="15" t="s">
        <v>75</v>
      </c>
      <c r="DU2" s="15" t="s">
        <v>156</v>
      </c>
      <c r="DV2" s="15" t="s">
        <v>157</v>
      </c>
      <c r="DW2" s="15" t="s">
        <v>158</v>
      </c>
      <c r="DX2" s="15" t="s">
        <v>135</v>
      </c>
      <c r="DY2" s="15" t="s">
        <v>159</v>
      </c>
      <c r="DZ2" s="15" t="s">
        <v>345</v>
      </c>
      <c r="EA2" s="15" t="s">
        <v>351</v>
      </c>
      <c r="EB2" s="15" t="s">
        <v>394</v>
      </c>
      <c r="EC2" s="15" t="s">
        <v>462</v>
      </c>
      <c r="ED2" s="15" t="s">
        <v>41</v>
      </c>
      <c r="EE2" s="15" t="s">
        <v>396</v>
      </c>
      <c r="EF2" s="15" t="s">
        <v>397</v>
      </c>
      <c r="EG2" s="15" t="s">
        <v>463</v>
      </c>
      <c r="EH2" s="15" t="s">
        <v>400</v>
      </c>
      <c r="EI2" s="15" t="s">
        <v>284</v>
      </c>
      <c r="EJ2" s="15" t="s">
        <v>402</v>
      </c>
      <c r="EK2" s="15" t="s">
        <v>349</v>
      </c>
      <c r="EL2" s="15" t="s">
        <v>464</v>
      </c>
      <c r="EM2" s="15" t="s">
        <v>404</v>
      </c>
      <c r="EN2" s="15" t="s">
        <v>389</v>
      </c>
      <c r="EO2" s="15" t="s">
        <v>390</v>
      </c>
      <c r="EP2" s="15" t="s">
        <v>391</v>
      </c>
      <c r="EQ2" s="15" t="s">
        <v>392</v>
      </c>
      <c r="ER2" s="15" t="s">
        <v>286</v>
      </c>
      <c r="ES2" s="15" t="s">
        <v>435</v>
      </c>
      <c r="ET2" s="15" t="s">
        <v>350</v>
      </c>
      <c r="EU2" s="15" t="s">
        <v>289</v>
      </c>
      <c r="EV2" s="15" t="s">
        <v>381</v>
      </c>
    </row>
    <row r="3" spans="1:152" x14ac:dyDescent="0.3">
      <c r="A3" s="17" t="s">
        <v>415</v>
      </c>
      <c r="B3" s="15">
        <v>9101.0159220000005</v>
      </c>
      <c r="C3" s="15">
        <v>139.226843</v>
      </c>
      <c r="D3" s="15">
        <v>150.459799</v>
      </c>
      <c r="E3" s="15">
        <v>1662.4767730000001</v>
      </c>
      <c r="F3" s="15">
        <v>1446.773238</v>
      </c>
      <c r="G3" s="15">
        <v>84.06814</v>
      </c>
      <c r="H3" s="15">
        <v>2497.94706</v>
      </c>
      <c r="I3" s="15">
        <v>97.544520000000006</v>
      </c>
      <c r="J3" s="15">
        <v>18.741799</v>
      </c>
      <c r="K3" s="15">
        <v>29.812536000000001</v>
      </c>
      <c r="L3" s="15">
        <v>4.0970459999999997</v>
      </c>
      <c r="M3" s="15">
        <v>26.151346</v>
      </c>
      <c r="N3" s="15">
        <v>6.4430000000000001E-2</v>
      </c>
      <c r="O3" s="15">
        <v>15.777984999999999</v>
      </c>
      <c r="P3" s="15">
        <v>2.3244000000000001E-2</v>
      </c>
      <c r="Q3" s="15">
        <v>194.82752500000001</v>
      </c>
      <c r="R3" s="15">
        <v>2.789479</v>
      </c>
      <c r="S3" s="15">
        <v>5.3179999999999998E-3</v>
      </c>
      <c r="T3" s="15">
        <v>219.235446</v>
      </c>
      <c r="U3" s="15">
        <v>5.5864060000000002</v>
      </c>
      <c r="V3" s="15">
        <v>28.330618999999999</v>
      </c>
      <c r="W3" s="15">
        <v>0.83976099999999998</v>
      </c>
      <c r="X3" s="15">
        <v>0.34390900000000002</v>
      </c>
      <c r="Y3" s="15">
        <v>0.41835099999999997</v>
      </c>
      <c r="Z3" s="15">
        <v>0.38308399999999998</v>
      </c>
      <c r="AA3" s="15">
        <v>1.6238079999999999</v>
      </c>
      <c r="AB3" s="15">
        <v>6.0148070000000002</v>
      </c>
      <c r="AC3" s="15">
        <v>19.962198000000001</v>
      </c>
      <c r="AD3" s="15">
        <v>16.911203</v>
      </c>
      <c r="AG3" s="17" t="s">
        <v>415</v>
      </c>
      <c r="AH3" s="17">
        <v>52.9523269221162</v>
      </c>
      <c r="AI3" s="17">
        <v>7.9434336229049096</v>
      </c>
      <c r="AJ3" s="17">
        <v>4.41658990090224</v>
      </c>
      <c r="AK3" s="17">
        <v>7.0254675492763798</v>
      </c>
      <c r="AL3" s="17">
        <v>0.96549201601878298</v>
      </c>
      <c r="AM3" s="17">
        <v>22.986844657755501</v>
      </c>
      <c r="AN3" s="17">
        <v>22.986844657755501</v>
      </c>
      <c r="AO3" s="17">
        <v>2.8426930602357801</v>
      </c>
      <c r="AP3" s="17">
        <v>16.839526301398202</v>
      </c>
      <c r="AQ3" s="17">
        <v>6.1626987776662903</v>
      </c>
      <c r="AR3" s="17">
        <v>1.5183096560944E-2</v>
      </c>
      <c r="AS3" s="17">
        <v>3.71815078880537</v>
      </c>
      <c r="AT3" s="17">
        <v>5.4780329237145596E-3</v>
      </c>
      <c r="AU3" s="17">
        <v>56.758480506401597</v>
      </c>
      <c r="AV3" s="17">
        <v>2203.8024107541401</v>
      </c>
      <c r="AW3" s="17">
        <v>12.9232953695993</v>
      </c>
      <c r="AX3" s="17">
        <v>0</v>
      </c>
      <c r="AY3" s="17">
        <v>8.5022284631028899</v>
      </c>
      <c r="AZ3" s="17">
        <v>0</v>
      </c>
      <c r="BA3" s="17">
        <v>1.4925718275725399</v>
      </c>
      <c r="BB3" s="17">
        <v>5.6412445532884599</v>
      </c>
      <c r="BC3" s="17">
        <v>45.912074996544199</v>
      </c>
      <c r="BD3" s="17">
        <v>45.912074996544199</v>
      </c>
      <c r="BE3" s="17">
        <v>5.9721235419809604</v>
      </c>
      <c r="BF3" s="17">
        <v>0</v>
      </c>
      <c r="BG3" s="17">
        <v>0.65735570677425204</v>
      </c>
      <c r="BH3" s="17">
        <v>361869.60570997</v>
      </c>
      <c r="BI3" s="17">
        <v>0</v>
      </c>
      <c r="BJ3" s="17">
        <v>57.790835250803298</v>
      </c>
      <c r="BK3" s="17">
        <v>4.0433345210899603</v>
      </c>
      <c r="BL3" s="17">
        <v>6.9129495048396903</v>
      </c>
      <c r="BM3" s="17">
        <v>59.984657522754397</v>
      </c>
      <c r="BN3" s="17">
        <v>3.0395806889443699</v>
      </c>
      <c r="BO3" s="17">
        <v>2.7793834774604901E-4</v>
      </c>
      <c r="BP3" s="17">
        <v>7.9105706112865602E-4</v>
      </c>
      <c r="BQ3" s="17">
        <v>51.664068206330498</v>
      </c>
      <c r="BR3" s="17">
        <v>1.31646264161113</v>
      </c>
      <c r="BS3" s="17">
        <v>0</v>
      </c>
      <c r="BT3" s="17">
        <v>7.5058736364655498</v>
      </c>
      <c r="BU3" s="17">
        <v>34.817131290751</v>
      </c>
      <c r="BV3" s="17">
        <v>0</v>
      </c>
      <c r="BW3" s="17">
        <v>602.13214768762703</v>
      </c>
      <c r="BX3" s="17">
        <v>32.751817964362203</v>
      </c>
      <c r="BY3" s="17">
        <v>3.6390936512398202</v>
      </c>
      <c r="BZ3" s="17">
        <v>36.3909116156021</v>
      </c>
      <c r="CA3" s="17">
        <v>3.6834409991677503E-2</v>
      </c>
      <c r="CB3" s="17">
        <v>25.500553977964799</v>
      </c>
      <c r="CC3" s="17">
        <v>2.5718163560979801</v>
      </c>
      <c r="CD3" s="17">
        <v>0.19789612515638999</v>
      </c>
      <c r="CE3" s="17">
        <v>8.1043686127967196E-2</v>
      </c>
      <c r="CF3" s="17">
        <v>9.8586414016986604E-2</v>
      </c>
      <c r="CG3" s="17">
        <v>9.0275217513517095E-2</v>
      </c>
      <c r="CH3" s="17">
        <v>0.38265914493736097</v>
      </c>
      <c r="CI3" s="17">
        <v>4.94125200482812E-2</v>
      </c>
      <c r="CJ3" s="17">
        <v>61.314376467864797</v>
      </c>
      <c r="CK3" s="17">
        <v>1.1849348920010701</v>
      </c>
      <c r="CL3" s="17">
        <v>0.66417970976151497</v>
      </c>
      <c r="CM3" s="17">
        <v>10.354785517838099</v>
      </c>
      <c r="CN3" s="17">
        <v>5.7754622265579703E-2</v>
      </c>
      <c r="CO3" s="17">
        <v>0</v>
      </c>
      <c r="CP3" s="17">
        <v>0.38599417979794598</v>
      </c>
      <c r="CQ3" s="17">
        <v>374.84725517364097</v>
      </c>
      <c r="CR3" s="17">
        <v>320.85972286215002</v>
      </c>
      <c r="CS3" s="17">
        <v>53.987532311491002</v>
      </c>
      <c r="CT3" s="17">
        <v>5.7433786934307701E-2</v>
      </c>
      <c r="CU3" s="17">
        <v>1.6042834702954701E-3</v>
      </c>
      <c r="CV3" s="17">
        <v>51.2931777972519</v>
      </c>
      <c r="CW3" s="17">
        <v>3.9144971532818498E-2</v>
      </c>
      <c r="CX3" s="17">
        <v>105.286359342361</v>
      </c>
      <c r="CY3" s="17">
        <v>0.35454985477052597</v>
      </c>
      <c r="CZ3" s="17">
        <v>9.01616395773739E-2</v>
      </c>
      <c r="DA3" s="17">
        <v>150.40909880564601</v>
      </c>
      <c r="DB3" s="17">
        <v>0</v>
      </c>
      <c r="DC3" s="17">
        <v>0.19893288910200199</v>
      </c>
      <c r="DD3" s="17">
        <v>0.42738511990387801</v>
      </c>
      <c r="DE3" s="17">
        <v>4.8129298875091604E-3</v>
      </c>
      <c r="DF3" s="17">
        <v>19.2204631249414</v>
      </c>
      <c r="DG3" s="17">
        <v>1.7233220897250201</v>
      </c>
      <c r="DH3" s="17">
        <v>1.4174015780188101</v>
      </c>
      <c r="DI3" s="17">
        <v>0</v>
      </c>
      <c r="DJ3" s="17">
        <v>0.991732431405281</v>
      </c>
      <c r="DK3" s="17">
        <v>9.3450197020210801</v>
      </c>
      <c r="DL3" s="17">
        <v>4.7041976992370804</v>
      </c>
      <c r="DM3" s="17">
        <v>8.7220049160865702</v>
      </c>
      <c r="DN3" s="17">
        <v>583.39884665200498</v>
      </c>
      <c r="DO3" s="17">
        <v>3.9851986536869499</v>
      </c>
      <c r="DP3" s="17">
        <v>4.0734909625655096</v>
      </c>
      <c r="DR3" s="26">
        <f>IF(DN3&gt;0,BW3/DN3,"")</f>
        <v>1.032110624049273</v>
      </c>
      <c r="DS3" s="13">
        <f>IF(AV3&lt;&gt;0,(AV3-B3)/B3,"")</f>
        <v>-0.75785094437348899</v>
      </c>
      <c r="DT3" s="13">
        <f>IF(BU3&lt;&gt;0,(BU3-C3)/C3,"")</f>
        <v>-0.74992515422653805</v>
      </c>
      <c r="DU3" s="13">
        <f>IF(BZ3&lt;&gt;0,(BZ3-D3)/D3,"")</f>
        <v>-0.75813531682571167</v>
      </c>
      <c r="DV3" s="13">
        <f>IF(CQ3&lt;&gt;0,(CQ3-E3)/E3,"")</f>
        <v>-0.77452481667024109</v>
      </c>
      <c r="DW3" s="13">
        <f>IF(CR3&lt;&gt;0,(CR3-F3)/F3,"")</f>
        <v>-0.77822390238175665</v>
      </c>
      <c r="DX3" s="13">
        <f>IF(DF3&lt;&gt;0,(DF3-G3)/G3,"")</f>
        <v>-0.7713704249321871</v>
      </c>
      <c r="DY3" s="13">
        <f>IF(DN3&lt;&gt;0,(DN3-H3)/H3,"")</f>
        <v>-0.76644867459600807</v>
      </c>
      <c r="DZ3" s="13">
        <f>IF(AN3&lt;&gt;0,(AN3-I3)/I3,"")</f>
        <v>-0.76434509434506936</v>
      </c>
      <c r="EA3" s="13">
        <f>IF(AJ3&lt;&gt;0,(AJ3-J3)/J3,"")</f>
        <v>-0.76434546646764057</v>
      </c>
      <c r="EB3" s="13">
        <f>IF(AK3&lt;&gt;0,(AK3-K3)/K3,"")</f>
        <v>-0.76434518857180156</v>
      </c>
      <c r="EC3" s="13">
        <f>IF(AL3&lt;&gt;0,(AL3-L3)/L3,"")</f>
        <v>-0.76434435541637002</v>
      </c>
      <c r="ED3" s="13">
        <f>IF(AQ3&lt;&gt;0,(AQ3-M3)/M3,"")</f>
        <v>-0.76434487243347671</v>
      </c>
      <c r="EE3" s="13">
        <f>IF(AR3&lt;&gt;0,(AR3-N3)/N3,"")</f>
        <v>-0.7643474070938383</v>
      </c>
      <c r="EF3" s="13">
        <f>IF(AS3&lt;&gt;0,(AS3-O3)/O3,"")</f>
        <v>-0.76434565067685323</v>
      </c>
      <c r="EG3" s="13">
        <f>IF(AT3&lt;&gt;0,(AT3-P3)/P3,"")</f>
        <v>-0.76432486130981925</v>
      </c>
      <c r="EH3" s="13">
        <f>IF(BD3&lt;&gt;0,(BD3-Q3)/Q3,"")</f>
        <v>-0.76434502775445001</v>
      </c>
      <c r="EI3" s="13">
        <f>IF(BG3&lt;&gt;0,(BG3-R3)/R3,"")</f>
        <v>-0.76434462966946448</v>
      </c>
      <c r="EJ3" s="13">
        <f>IF(BO3&lt;&gt;0,(BO3+BP3-S3)/S3,"")</f>
        <v>-0.79898544398745686</v>
      </c>
      <c r="EK3" s="13">
        <f>IF(BQ3&lt;&gt;0,(BQ3-T3)/T3,"")</f>
        <v>-0.76434436516104931</v>
      </c>
      <c r="EL3" s="13">
        <f>IF(BR3&lt;&gt;0,(BR3-U3)/U3,"")</f>
        <v>-0.76434533372419944</v>
      </c>
      <c r="EM3" s="13">
        <f>IF(BT3&lt;&gt;0,(BT3-V3)/V3,"")</f>
        <v>-0.73506143171578597</v>
      </c>
      <c r="EN3" s="13">
        <f>IF(CD3&lt;&gt;0,(CD3-W3)/W3,"")</f>
        <v>-0.76434232459427143</v>
      </c>
      <c r="EO3" s="13">
        <f t="shared" ref="EO3:ER3" si="0">IF(CE3&lt;&gt;0,(CE3-X3)/X3,"")</f>
        <v>-0.76434555034044704</v>
      </c>
      <c r="EP3" s="13">
        <f t="shared" si="0"/>
        <v>-0.76434521725300864</v>
      </c>
      <c r="EQ3" s="13">
        <f t="shared" si="0"/>
        <v>-0.76434615511606574</v>
      </c>
      <c r="ER3" s="13">
        <f t="shared" si="0"/>
        <v>-0.76434458696018182</v>
      </c>
      <c r="ES3" s="13">
        <f>IF(DH3&lt;&gt;0,(DH3-AB3)/AB3,"")</f>
        <v>-0.76434795363861041</v>
      </c>
      <c r="ET3" s="13">
        <f>IF(DL3&lt;&gt;0,(DL3-AC3)/AC3,"")</f>
        <v>-0.76434470296121293</v>
      </c>
      <c r="EU3" s="13">
        <f>IF(DO3&lt;&gt;0,(DO3-AD3)/AD3,"")</f>
        <v>-0.76434564390913229</v>
      </c>
      <c r="EV3" s="13" t="str">
        <f>IF(AZ3&lt;&gt;0,(AZ3-AE3)/AE3,"")</f>
        <v/>
      </c>
    </row>
    <row r="4" spans="1:152" x14ac:dyDescent="0.3">
      <c r="A4" s="17" t="s">
        <v>416</v>
      </c>
      <c r="B4" s="15">
        <v>2731.5661620000001</v>
      </c>
      <c r="C4" s="15">
        <v>37.222518999999998</v>
      </c>
      <c r="D4" s="15">
        <v>33.812311999999999</v>
      </c>
      <c r="E4" s="15">
        <v>749.49772499999995</v>
      </c>
      <c r="F4" s="15">
        <v>698.84600799999998</v>
      </c>
      <c r="G4" s="15">
        <v>35.683636</v>
      </c>
      <c r="H4" s="15">
        <v>919.66842499999996</v>
      </c>
      <c r="I4" s="15">
        <v>29.738436</v>
      </c>
      <c r="J4" s="15">
        <v>5.5438400000000003</v>
      </c>
      <c r="K4" s="15">
        <v>8.8185660000000006</v>
      </c>
      <c r="L4" s="15">
        <v>1.211908</v>
      </c>
      <c r="M4" s="15">
        <v>7.8679480000000002</v>
      </c>
      <c r="N4" s="15">
        <v>1.9057000000000001E-2</v>
      </c>
      <c r="O4" s="15">
        <v>4.7611699999999999</v>
      </c>
      <c r="P4" s="15">
        <v>6.8760000000000002E-3</v>
      </c>
      <c r="Q4" s="15">
        <v>58.226427000000001</v>
      </c>
      <c r="R4" s="15">
        <v>0.92545999999999995</v>
      </c>
      <c r="S4" s="15">
        <v>3.424E-3</v>
      </c>
      <c r="T4" s="15">
        <v>64.850002000000003</v>
      </c>
      <c r="U4" s="15">
        <v>1.6524620000000001</v>
      </c>
      <c r="V4" s="15">
        <v>8.3802219999999998</v>
      </c>
      <c r="W4" s="15">
        <v>0.24840699999999999</v>
      </c>
      <c r="X4" s="15">
        <v>0.101727</v>
      </c>
      <c r="Y4" s="15">
        <v>0.12375</v>
      </c>
      <c r="Z4" s="15">
        <v>0.113319</v>
      </c>
      <c r="AA4" s="15">
        <v>0.48031099999999999</v>
      </c>
      <c r="AB4" s="15">
        <v>1.794054</v>
      </c>
      <c r="AC4" s="15">
        <v>6.0039420000000003</v>
      </c>
      <c r="AD4" s="15">
        <v>5.0408379999999999</v>
      </c>
      <c r="AE4" s="15">
        <v>1.5492000000000001E-2</v>
      </c>
      <c r="AG4" s="17" t="s">
        <v>416</v>
      </c>
      <c r="AH4" s="17">
        <v>87.251771244850801</v>
      </c>
      <c r="AI4" s="17">
        <v>13.4271519888468</v>
      </c>
      <c r="AJ4" s="17">
        <v>5.5438374668342103</v>
      </c>
      <c r="AK4" s="17">
        <v>8.8185712907292295</v>
      </c>
      <c r="AL4" s="17">
        <v>1.21190700782751</v>
      </c>
      <c r="AM4" s="17">
        <v>29.7384246498784</v>
      </c>
      <c r="AN4" s="17">
        <v>29.7384246498784</v>
      </c>
      <c r="AO4" s="17">
        <v>4.9083002093288597</v>
      </c>
      <c r="AP4" s="17">
        <v>27.748067310345899</v>
      </c>
      <c r="AQ4" s="17">
        <v>7.86793804689363</v>
      </c>
      <c r="AR4" s="17">
        <v>1.9057145719693299E-2</v>
      </c>
      <c r="AS4" s="17">
        <v>4.7611773222008704</v>
      </c>
      <c r="AT4" s="17">
        <v>6.8759654547859601E-3</v>
      </c>
      <c r="AU4" s="17">
        <v>95.754673862332297</v>
      </c>
      <c r="AV4" s="17">
        <v>2731.5656339114898</v>
      </c>
      <c r="AW4" s="17">
        <v>21.908068716942999</v>
      </c>
      <c r="AX4" s="17">
        <v>0.48919942988475301</v>
      </c>
      <c r="AY4" s="17">
        <v>14.100947824709399</v>
      </c>
      <c r="AZ4" s="17">
        <v>1.54920139773034E-2</v>
      </c>
      <c r="BA4" s="17">
        <v>2.4593699929623098</v>
      </c>
      <c r="BB4" s="17">
        <v>9.2953103865529005</v>
      </c>
      <c r="BC4" s="17">
        <v>58.226424760462201</v>
      </c>
      <c r="BD4" s="17">
        <v>58.226424760462201</v>
      </c>
      <c r="BE4" s="17">
        <v>11.117279137454799</v>
      </c>
      <c r="BF4" s="17">
        <v>0</v>
      </c>
      <c r="BG4" s="17">
        <v>0.92546192556093798</v>
      </c>
      <c r="BH4" s="17">
        <v>474737.06906529499</v>
      </c>
      <c r="BI4" s="17">
        <v>0</v>
      </c>
      <c r="BJ4" s="17">
        <v>95.275500807707303</v>
      </c>
      <c r="BK4" s="17">
        <v>6.7048531297949099</v>
      </c>
      <c r="BL4" s="17">
        <v>11.3907518466509</v>
      </c>
      <c r="BM4" s="17">
        <v>98.886528561493293</v>
      </c>
      <c r="BN4" s="17">
        <v>5.0580069418916702</v>
      </c>
      <c r="BO4" s="17">
        <v>8.9023264273549495E-4</v>
      </c>
      <c r="BP4" s="17">
        <v>2.5337431725612702E-3</v>
      </c>
      <c r="BQ4" s="17">
        <v>64.850188737732594</v>
      </c>
      <c r="BR4" s="17">
        <v>1.6524684504175</v>
      </c>
      <c r="BS4" s="17">
        <v>0.54042424272888101</v>
      </c>
      <c r="BT4" s="17">
        <v>9.7472523324079408</v>
      </c>
      <c r="BU4" s="17">
        <v>37.222515716198998</v>
      </c>
      <c r="BV4" s="17">
        <v>0</v>
      </c>
      <c r="BW4" s="17">
        <v>951.36409497511499</v>
      </c>
      <c r="BX4" s="17">
        <v>30.4310770570501</v>
      </c>
      <c r="BY4" s="17">
        <v>3.38123220952727</v>
      </c>
      <c r="BZ4" s="17">
        <v>33.812309266577302</v>
      </c>
      <c r="CA4" s="17">
        <v>6.0693744379481503E-2</v>
      </c>
      <c r="CB4" s="17">
        <v>42.325652660703099</v>
      </c>
      <c r="CC4" s="17">
        <v>4.2377069217984698</v>
      </c>
      <c r="CD4" s="17">
        <v>0.24840731636876701</v>
      </c>
      <c r="CE4" s="17">
        <v>0.10172736643573201</v>
      </c>
      <c r="CF4" s="17">
        <v>0.123748291693535</v>
      </c>
      <c r="CG4" s="17">
        <v>0.11332030648654901</v>
      </c>
      <c r="CH4" s="17">
        <v>0.48031415157878399</v>
      </c>
      <c r="CI4" s="17">
        <v>0.10959398358658901</v>
      </c>
      <c r="CJ4" s="17">
        <v>106.293988481952</v>
      </c>
      <c r="CK4" s="17">
        <v>2.5354197655384501</v>
      </c>
      <c r="CL4" s="17">
        <v>2.64113894078936</v>
      </c>
      <c r="CM4" s="17">
        <v>23.589373281083699</v>
      </c>
      <c r="CN4" s="17">
        <v>0.12471197495549401</v>
      </c>
      <c r="CO4" s="17">
        <v>0</v>
      </c>
      <c r="CP4" s="17">
        <v>1.7752257036877801</v>
      </c>
      <c r="CQ4" s="17">
        <v>749.49752246928597</v>
      </c>
      <c r="CR4" s="17">
        <v>698.84583202025999</v>
      </c>
      <c r="CS4" s="17">
        <v>50.651690449026297</v>
      </c>
      <c r="CT4" s="17">
        <v>0.133561227313061</v>
      </c>
      <c r="CU4" s="17">
        <v>3.4267034838538898E-3</v>
      </c>
      <c r="CV4" s="17">
        <v>109.883015371726</v>
      </c>
      <c r="CW4" s="17">
        <v>0.172070211698826</v>
      </c>
      <c r="CX4" s="17">
        <v>228.55640701731099</v>
      </c>
      <c r="CY4" s="17">
        <v>1.00039381162607</v>
      </c>
      <c r="CZ4" s="17">
        <v>0.239848721043667</v>
      </c>
      <c r="DA4" s="17">
        <v>326.50917927434801</v>
      </c>
      <c r="DB4" s="17">
        <v>0.15358027480613101</v>
      </c>
      <c r="DC4" s="17">
        <v>0.42693695883419502</v>
      </c>
      <c r="DD4" s="17">
        <v>1.13511392935288</v>
      </c>
      <c r="DE4" s="17">
        <v>1.0415143879142601E-2</v>
      </c>
      <c r="DF4" s="17">
        <v>35.683626691358398</v>
      </c>
      <c r="DG4" s="17">
        <v>4.4785484450568296</v>
      </c>
      <c r="DH4" s="17">
        <v>1.7940544100321301</v>
      </c>
      <c r="DI4" s="17">
        <v>0</v>
      </c>
      <c r="DJ4" s="17">
        <v>1.6341300174057101</v>
      </c>
      <c r="DK4" s="17">
        <v>15.5478740553734</v>
      </c>
      <c r="DL4" s="17">
        <v>6.0039539090500798</v>
      </c>
      <c r="DM4" s="17">
        <v>14.397402103738401</v>
      </c>
      <c r="DN4" s="17">
        <v>919.66811003268299</v>
      </c>
      <c r="DO4" s="17">
        <v>5.0408200039721702</v>
      </c>
      <c r="DP4" s="17">
        <v>6.7799845402867103</v>
      </c>
      <c r="DR4" s="26">
        <f t="shared" ref="DR4:DR57" si="1">IF(DN4&gt;0,BW4/DN4,"")</f>
        <v>1.0344645906459728</v>
      </c>
      <c r="DS4" s="13">
        <f t="shared" ref="DS4:DS57" si="2">IF(AV4&lt;&gt;0,(AV4-B4)/B4,"")</f>
        <v>-1.933281051665617E-7</v>
      </c>
      <c r="DT4" s="13">
        <f t="shared" ref="DT4:DT57" si="3">IF(BU4&lt;&gt;0,(BU4-C4)/C4,"")</f>
        <v>-8.8220816006813904E-8</v>
      </c>
      <c r="DU4" s="13">
        <f t="shared" ref="DU4:DU57" si="4">IF(BZ4&lt;&gt;0,(BZ4-D4)/D4,"")</f>
        <v>-8.0841046807936365E-8</v>
      </c>
      <c r="DV4" s="13">
        <f t="shared" ref="DV4:DV57" si="5">IF(CQ4&lt;&gt;0,(CQ4-E4)/E4,"")</f>
        <v>-2.7022191958950483E-7</v>
      </c>
      <c r="DW4" s="13">
        <f t="shared" ref="DW4:DW57" si="6">IF(CR4&lt;&gt;0,(CR4-F4)/F4,"")</f>
        <v>-2.5181476030228185E-7</v>
      </c>
      <c r="DX4" s="13">
        <f t="shared" ref="DX4:DX57" si="7">IF(DF4&lt;&gt;0,(DF4-G4)/G4,"")</f>
        <v>-2.6086583781807794E-7</v>
      </c>
      <c r="DY4" s="13">
        <f t="shared" ref="DY4:DY57" si="8">IF(DN4&lt;&gt;0,(DN4-H4)/H4,"")</f>
        <v>-3.4247921142594474E-7</v>
      </c>
      <c r="DZ4" s="13">
        <f t="shared" ref="DZ4:DZ57" si="9">IF(AN4&lt;&gt;0,(AN4-I4)/I4,"")</f>
        <v>-3.8166504788341538E-7</v>
      </c>
      <c r="EA4" s="13">
        <f t="shared" ref="EA4:EA57" si="10">IF(AJ4&lt;&gt;0,(AJ4-J4)/J4,"")</f>
        <v>-4.5693342340680989E-7</v>
      </c>
      <c r="EB4" s="13">
        <f t="shared" ref="EB4:EB57" si="11">IF(AK4&lt;&gt;0,(AK4-K4)/K4,"")</f>
        <v>5.9995346510375195E-7</v>
      </c>
      <c r="EC4" s="13">
        <f t="shared" ref="EC4:EC57" si="12">IF(AL4&lt;&gt;0,(AL4-L4)/L4,"")</f>
        <v>-8.1868631112610012E-7</v>
      </c>
      <c r="ED4" s="13">
        <f t="shared" ref="ED4:ED57" si="13">IF(AQ4&lt;&gt;0,(AQ4-M4)/M4,"")</f>
        <v>-1.2650193379769944E-6</v>
      </c>
      <c r="EE4" s="13">
        <f t="shared" ref="EE4:EE57" si="14">IF(AR4&lt;&gt;0,(AR4-N4)/N4,"")</f>
        <v>7.6465179880368739E-6</v>
      </c>
      <c r="EF4" s="13">
        <f t="shared" ref="EF4:EF57" si="15">IF(AS4&lt;&gt;0,(AS4-O4)/O4,"")</f>
        <v>1.5378994806988017E-6</v>
      </c>
      <c r="EG4" s="13">
        <f t="shared" ref="EG4:EG57" si="16">IF(AT4&lt;&gt;0,(AT4-P4)/P4,"")</f>
        <v>-5.0240276381664676E-6</v>
      </c>
      <c r="EH4" s="13">
        <f t="shared" ref="EH4:EH57" si="17">IF(BD4&lt;&gt;0,(BD4-Q4)/Q4,"")</f>
        <v>-3.8462566141197969E-8</v>
      </c>
      <c r="EI4" s="13">
        <f t="shared" ref="EI4:EI57" si="18">IF(BG4&lt;&gt;0,(BG4-R4)/R4,"")</f>
        <v>2.0806527975622698E-6</v>
      </c>
      <c r="EJ4" s="13">
        <f t="shared" ref="EJ4:EJ57" si="19">IF(BO4&lt;&gt;0,(BO4+BP4-S4)/S4,"")</f>
        <v>-7.0632894961611495E-6</v>
      </c>
      <c r="EK4" s="13">
        <f t="shared" ref="EK4:EK57" si="20">IF(BQ4&lt;&gt;0,(BQ4-T4)/T4,"")</f>
        <v>2.8795331816769061E-6</v>
      </c>
      <c r="EL4" s="13">
        <f t="shared" ref="EL4:EL57" si="21">IF(BR4&lt;&gt;0,(BR4-U4)/U4,"")</f>
        <v>3.9035194152208679E-6</v>
      </c>
      <c r="EM4" s="13">
        <f t="shared" ref="EM4:EM57" si="22">IF(BT4&lt;&gt;0,(BT4-V4)/V4,"")</f>
        <v>0.16312578979506043</v>
      </c>
      <c r="EN4" s="13">
        <f t="shared" ref="EN4:EN57" si="23">IF(CD4&lt;&gt;0,(CD4-W4)/W4,"")</f>
        <v>1.2735903860081553E-6</v>
      </c>
      <c r="EO4" s="13">
        <f t="shared" ref="EO4:EO57" si="24">IF(CE4&lt;&gt;0,(CE4-X4)/X4,"")</f>
        <v>3.6021482203119624E-6</v>
      </c>
      <c r="EP4" s="13">
        <f t="shared" ref="EP4:EP57" si="25">IF(CF4&lt;&gt;0,(CF4-Y4)/Y4,"")</f>
        <v>-1.3804496686830811E-5</v>
      </c>
      <c r="EQ4" s="13">
        <f t="shared" ref="EQ4:EQ57" si="26">IF(CG4&lt;&gt;0,(CG4-Z4)/Z4,"")</f>
        <v>1.1529280606094354E-5</v>
      </c>
      <c r="ER4" s="13">
        <f t="shared" ref="ER4:ER57" si="27">IF(CH4&lt;&gt;0,(CH4-AA4)/AA4,"")</f>
        <v>6.5615378036308606E-6</v>
      </c>
      <c r="ES4" s="13">
        <f t="shared" ref="ES4:ES57" si="28">IF(DH4&lt;&gt;0,(DH4-AB4)/AB4,"")</f>
        <v>2.2855060663007067E-7</v>
      </c>
      <c r="ET4" s="13">
        <f t="shared" ref="ET4:ET57" si="29">IF(DL4&lt;&gt;0,(DL4-AC4)/AC4,"")</f>
        <v>1.9835384951115828E-6</v>
      </c>
      <c r="EU4" s="13">
        <f t="shared" ref="EU4:EU57" si="30">IF(DO4&lt;&gt;0,(DO4-AD4)/AD4,"")</f>
        <v>-3.5700468512781228E-6</v>
      </c>
      <c r="EV4" s="13">
        <f t="shared" ref="EV4:EV57" si="31">IF(AZ4&lt;&gt;0,(AZ4-AE4)/AE4,"")</f>
        <v>9.0222717530092934E-7</v>
      </c>
    </row>
    <row r="5" spans="1:152" x14ac:dyDescent="0.3">
      <c r="A5" s="17" t="s">
        <v>417</v>
      </c>
      <c r="B5" s="15">
        <v>5782.4450239999996</v>
      </c>
      <c r="C5" s="15">
        <v>64.022644999999997</v>
      </c>
      <c r="D5" s="15">
        <v>71.560175000000001</v>
      </c>
      <c r="E5" s="15">
        <v>1489.587029</v>
      </c>
      <c r="F5" s="15">
        <v>1380.0425769999999</v>
      </c>
      <c r="G5" s="15">
        <v>68.742230000000006</v>
      </c>
      <c r="H5" s="15">
        <v>1887.1426160000001</v>
      </c>
      <c r="I5" s="15">
        <v>61.645775999999998</v>
      </c>
      <c r="J5" s="15">
        <v>11.816034</v>
      </c>
      <c r="K5" s="15">
        <v>18.795733999999999</v>
      </c>
      <c r="L5" s="15">
        <v>2.5830359999999999</v>
      </c>
      <c r="M5" s="15">
        <v>16.509543000000001</v>
      </c>
      <c r="N5" s="15">
        <v>4.0622999999999999E-2</v>
      </c>
      <c r="O5" s="15">
        <v>9.9631179999999997</v>
      </c>
      <c r="P5" s="15">
        <v>1.4659999999999999E-2</v>
      </c>
      <c r="Q5" s="15">
        <v>122.931149</v>
      </c>
      <c r="R5" s="15">
        <v>1.775387</v>
      </c>
      <c r="S5" s="15">
        <v>6.6010000000000001E-3</v>
      </c>
      <c r="T5" s="15">
        <v>138.220091</v>
      </c>
      <c r="U5" s="15">
        <v>3.522033</v>
      </c>
      <c r="V5" s="15">
        <v>17.861440000000002</v>
      </c>
      <c r="W5" s="15">
        <v>0.52942699999999998</v>
      </c>
      <c r="X5" s="15">
        <v>0.21682299999999999</v>
      </c>
      <c r="Y5" s="15">
        <v>0.26375300000000002</v>
      </c>
      <c r="Z5" s="15">
        <v>0.24152599999999999</v>
      </c>
      <c r="AA5" s="15">
        <v>1.0237590000000001</v>
      </c>
      <c r="AB5" s="15">
        <v>3.7946040000000001</v>
      </c>
      <c r="AC5" s="15">
        <v>12.601971000000001</v>
      </c>
      <c r="AD5" s="15">
        <v>10.668319</v>
      </c>
      <c r="AE5" s="15">
        <v>2.5820000000000001E-3</v>
      </c>
      <c r="AG5" s="17" t="s">
        <v>417</v>
      </c>
      <c r="AH5" s="17">
        <v>179.857134153532</v>
      </c>
      <c r="AI5" s="17">
        <v>27.036978878118902</v>
      </c>
      <c r="AJ5" s="17">
        <v>11.8160411584572</v>
      </c>
      <c r="AK5" s="17">
        <v>18.795707625931801</v>
      </c>
      <c r="AL5" s="17">
        <v>2.5830282775442699</v>
      </c>
      <c r="AM5" s="17">
        <v>61.645767247404301</v>
      </c>
      <c r="AN5" s="17">
        <v>61.645767247404301</v>
      </c>
      <c r="AO5" s="17">
        <v>9.6928393104879298</v>
      </c>
      <c r="AP5" s="17">
        <v>57.197074283661799</v>
      </c>
      <c r="AQ5" s="17">
        <v>16.509537117738599</v>
      </c>
      <c r="AR5" s="17">
        <v>4.0622971537895701E-2</v>
      </c>
      <c r="AS5" s="17">
        <v>9.9631127567806708</v>
      </c>
      <c r="AT5" s="17">
        <v>1.46600510376935E-2</v>
      </c>
      <c r="AU5" s="17">
        <v>193.15688242416701</v>
      </c>
      <c r="AV5" s="17">
        <v>5782.4430505354403</v>
      </c>
      <c r="AW5" s="17">
        <v>43.997389163029098</v>
      </c>
      <c r="AX5" s="17">
        <v>8.1531028621504895E-2</v>
      </c>
      <c r="AY5" s="17">
        <v>28.8937877680867</v>
      </c>
      <c r="AZ5" s="17">
        <v>2.5820803474484199E-3</v>
      </c>
      <c r="BA5" s="17">
        <v>5.0696265250405101</v>
      </c>
      <c r="BB5" s="17">
        <v>19.160970329298799</v>
      </c>
      <c r="BC5" s="17">
        <v>122.93112931835699</v>
      </c>
      <c r="BD5" s="17">
        <v>122.93112931835699</v>
      </c>
      <c r="BE5" s="17">
        <v>20.497632242144999</v>
      </c>
      <c r="BF5" s="17">
        <v>0</v>
      </c>
      <c r="BG5" s="17">
        <v>1.7753892458043199</v>
      </c>
      <c r="BH5" s="17">
        <v>971552.86341264402</v>
      </c>
      <c r="BI5" s="17">
        <v>0</v>
      </c>
      <c r="BJ5" s="17">
        <v>196.30002441604501</v>
      </c>
      <c r="BK5" s="17">
        <v>13.7405600461307</v>
      </c>
      <c r="BL5" s="17">
        <v>23.480424140659601</v>
      </c>
      <c r="BM5" s="17">
        <v>203.75092724721799</v>
      </c>
      <c r="BN5" s="17">
        <v>10.332488034722701</v>
      </c>
      <c r="BO5" s="17">
        <v>1.71625628730633E-3</v>
      </c>
      <c r="BP5" s="17">
        <v>4.8847435087661303E-3</v>
      </c>
      <c r="BQ5" s="17">
        <v>138.22047502439901</v>
      </c>
      <c r="BR5" s="17">
        <v>3.5220499005175299</v>
      </c>
      <c r="BS5" s="17">
        <v>9.0070707121480201E-2</v>
      </c>
      <c r="BT5" s="17">
        <v>20.679282695982199</v>
      </c>
      <c r="BU5" s="17">
        <v>64.022624374300605</v>
      </c>
      <c r="BV5" s="17">
        <v>0</v>
      </c>
      <c r="BW5" s="17">
        <v>1950.90948604749</v>
      </c>
      <c r="BX5" s="17">
        <v>64.404150838472802</v>
      </c>
      <c r="BY5" s="17">
        <v>7.1560216242552501</v>
      </c>
      <c r="BZ5" s="17">
        <v>71.560172462728104</v>
      </c>
      <c r="CA5" s="17">
        <v>0.12511144296649501</v>
      </c>
      <c r="CB5" s="17">
        <v>86.666003307980205</v>
      </c>
      <c r="CC5" s="17">
        <v>8.7354274132054108</v>
      </c>
      <c r="CD5" s="17">
        <v>0.52942651438019805</v>
      </c>
      <c r="CE5" s="17">
        <v>0.21682299202037</v>
      </c>
      <c r="CF5" s="17">
        <v>0.26375298017493598</v>
      </c>
      <c r="CG5" s="17">
        <v>0.24152579762231499</v>
      </c>
      <c r="CH5" s="17">
        <v>1.0237582787634201</v>
      </c>
      <c r="CI5" s="17">
        <v>0.212854987571443</v>
      </c>
      <c r="CJ5" s="17">
        <v>209.13678687673399</v>
      </c>
      <c r="CK5" s="17">
        <v>5.0889260051698297</v>
      </c>
      <c r="CL5" s="17">
        <v>3.0557759784387901</v>
      </c>
      <c r="CM5" s="17">
        <v>44.709423193725598</v>
      </c>
      <c r="CN5" s="17">
        <v>0.24822740874242799</v>
      </c>
      <c r="CO5" s="17">
        <v>0</v>
      </c>
      <c r="CP5" s="17">
        <v>1.81594324310917</v>
      </c>
      <c r="CQ5" s="17">
        <v>1489.5866434433599</v>
      </c>
      <c r="CR5" s="17">
        <v>1380.0422257336299</v>
      </c>
      <c r="CS5" s="17">
        <v>109.54441770972799</v>
      </c>
      <c r="CT5" s="17">
        <v>0.248439113521497</v>
      </c>
      <c r="CU5" s="17">
        <v>6.8889351896250402E-3</v>
      </c>
      <c r="CV5" s="17">
        <v>220.30994019962799</v>
      </c>
      <c r="CW5" s="17">
        <v>0.18283378285575699</v>
      </c>
      <c r="CX5" s="17">
        <v>452.71775823012899</v>
      </c>
      <c r="CY5" s="17">
        <v>1.56297479080893</v>
      </c>
      <c r="CZ5" s="17">
        <v>0.395037279496464</v>
      </c>
      <c r="DA5" s="17">
        <v>646.73968650275197</v>
      </c>
      <c r="DB5" s="17">
        <v>2.55967124676885E-2</v>
      </c>
      <c r="DC5" s="17">
        <v>0.85456862062313599</v>
      </c>
      <c r="DD5" s="17">
        <v>1.87225807635708</v>
      </c>
      <c r="DE5" s="17">
        <v>2.0689385516735801E-2</v>
      </c>
      <c r="DF5" s="17">
        <v>68.742236604000297</v>
      </c>
      <c r="DG5" s="17">
        <v>6.12656409495077</v>
      </c>
      <c r="DH5" s="17">
        <v>3.7945969107403599</v>
      </c>
      <c r="DI5" s="17">
        <v>0</v>
      </c>
      <c r="DJ5" s="17">
        <v>3.36851055951167</v>
      </c>
      <c r="DK5" s="17">
        <v>31.766094009519701</v>
      </c>
      <c r="DL5" s="17">
        <v>12.601964150868101</v>
      </c>
      <c r="DM5" s="17">
        <v>29.629316580697399</v>
      </c>
      <c r="DN5" s="17">
        <v>1887.1421120278601</v>
      </c>
      <c r="DO5" s="17">
        <v>10.6682897161262</v>
      </c>
      <c r="DP5" s="17">
        <v>13.8472900946411</v>
      </c>
      <c r="DR5" s="26">
        <f t="shared" si="1"/>
        <v>1.0337904462060399</v>
      </c>
      <c r="DS5" s="13">
        <f t="shared" si="2"/>
        <v>-3.4128548583701407E-7</v>
      </c>
      <c r="DT5" s="13">
        <f t="shared" si="3"/>
        <v>-3.2216256282421806E-7</v>
      </c>
      <c r="DU5" s="13">
        <f t="shared" si="4"/>
        <v>-3.5456479761060956E-8</v>
      </c>
      <c r="DV5" s="13">
        <f t="shared" si="5"/>
        <v>-2.5883458477660999E-7</v>
      </c>
      <c r="DW5" s="13">
        <f t="shared" si="6"/>
        <v>-2.5453299473773351E-7</v>
      </c>
      <c r="DX5" s="13">
        <f t="shared" si="7"/>
        <v>9.6069043594047283E-8</v>
      </c>
      <c r="DY5" s="13">
        <f t="shared" si="8"/>
        <v>-2.6705567227533392E-7</v>
      </c>
      <c r="DZ5" s="13">
        <f t="shared" si="9"/>
        <v>-1.4198208320231895E-7</v>
      </c>
      <c r="EA5" s="13">
        <f t="shared" si="10"/>
        <v>6.0582571101708685E-7</v>
      </c>
      <c r="EB5" s="13">
        <f t="shared" si="11"/>
        <v>-1.4031943737190645E-6</v>
      </c>
      <c r="EC5" s="13">
        <f t="shared" si="12"/>
        <v>-2.9896818046659356E-6</v>
      </c>
      <c r="ED5" s="13">
        <f t="shared" si="13"/>
        <v>-3.5629462314760297E-7</v>
      </c>
      <c r="EE5" s="13">
        <f t="shared" si="14"/>
        <v>-7.0064013732147105E-7</v>
      </c>
      <c r="EF5" s="13">
        <f t="shared" si="15"/>
        <v>-5.2626289570514108E-7</v>
      </c>
      <c r="EG5" s="13">
        <f t="shared" si="16"/>
        <v>3.4814252046572219E-6</v>
      </c>
      <c r="EH5" s="13">
        <f t="shared" si="17"/>
        <v>-1.6010297772838532E-7</v>
      </c>
      <c r="EI5" s="13">
        <f t="shared" si="18"/>
        <v>1.2649660720985226E-6</v>
      </c>
      <c r="EJ5" s="13">
        <f t="shared" si="19"/>
        <v>-3.0893431265757414E-8</v>
      </c>
      <c r="EK5" s="13">
        <f t="shared" si="20"/>
        <v>2.7783544073284962E-6</v>
      </c>
      <c r="EL5" s="13">
        <f t="shared" si="21"/>
        <v>4.7985119758656971E-6</v>
      </c>
      <c r="EM5" s="13">
        <f t="shared" si="22"/>
        <v>0.15776122731326234</v>
      </c>
      <c r="EN5" s="13">
        <f t="shared" si="23"/>
        <v>-9.1725545150987366E-7</v>
      </c>
      <c r="EO5" s="13">
        <f t="shared" si="24"/>
        <v>-3.6802507042868212E-8</v>
      </c>
      <c r="EP5" s="13">
        <f t="shared" si="25"/>
        <v>-7.516526460310153E-8</v>
      </c>
      <c r="EQ5" s="13">
        <f t="shared" si="26"/>
        <v>-8.3791262638013644E-7</v>
      </c>
      <c r="ER5" s="13">
        <f t="shared" si="27"/>
        <v>-7.0449840247036789E-7</v>
      </c>
      <c r="ES5" s="13">
        <f t="shared" si="28"/>
        <v>-1.8682475536877882E-6</v>
      </c>
      <c r="ET5" s="13">
        <f t="shared" si="29"/>
        <v>-5.4349687837365796E-7</v>
      </c>
      <c r="EU5" s="13">
        <f t="shared" si="30"/>
        <v>-2.7449379607530481E-6</v>
      </c>
      <c r="EV5" s="13">
        <f t="shared" si="31"/>
        <v>3.1118299155623582E-5</v>
      </c>
    </row>
    <row r="6" spans="1:152" x14ac:dyDescent="0.3">
      <c r="A6" s="17" t="s">
        <v>418</v>
      </c>
      <c r="B6" s="15">
        <v>21627.604707999999</v>
      </c>
      <c r="C6" s="15">
        <v>234.541348</v>
      </c>
      <c r="D6" s="15">
        <v>276.62403599999999</v>
      </c>
      <c r="E6" s="15">
        <v>5591.2461640000001</v>
      </c>
      <c r="F6" s="15">
        <v>5184.0989680000002</v>
      </c>
      <c r="G6" s="15">
        <v>259.11369200000001</v>
      </c>
      <c r="H6" s="15">
        <v>7101.0449500000004</v>
      </c>
      <c r="I6" s="15">
        <v>233.66662400000001</v>
      </c>
      <c r="J6" s="15">
        <v>44.867403000000003</v>
      </c>
      <c r="K6" s="15">
        <v>71.370469</v>
      </c>
      <c r="L6" s="15">
        <v>9.8082250000000002</v>
      </c>
      <c r="M6" s="15">
        <v>62.627738000000001</v>
      </c>
      <c r="N6" s="15">
        <v>0.15423999999999999</v>
      </c>
      <c r="O6" s="15">
        <v>37.787762000000001</v>
      </c>
      <c r="P6" s="15">
        <v>5.5654000000000002E-2</v>
      </c>
      <c r="Q6" s="15">
        <v>466.51167099999998</v>
      </c>
      <c r="R6" s="15">
        <v>6.6946669999999999</v>
      </c>
      <c r="S6" s="15">
        <v>2.5756999999999999E-2</v>
      </c>
      <c r="T6" s="15">
        <v>524.84426499999995</v>
      </c>
      <c r="U6" s="15">
        <v>13.373723999999999</v>
      </c>
      <c r="V6" s="15">
        <v>67.822819999999993</v>
      </c>
      <c r="W6" s="15">
        <v>2.0103559999999998</v>
      </c>
      <c r="X6" s="15">
        <v>0.82331299999999996</v>
      </c>
      <c r="Y6" s="15">
        <v>1.001525</v>
      </c>
      <c r="Z6" s="15">
        <v>0.91710899999999995</v>
      </c>
      <c r="AA6" s="15">
        <v>3.8873190000000002</v>
      </c>
      <c r="AB6" s="15">
        <v>14.401782000000001</v>
      </c>
      <c r="AC6" s="15">
        <v>47.805518999999997</v>
      </c>
      <c r="AD6" s="15">
        <v>40.491424000000002</v>
      </c>
      <c r="AE6" s="15">
        <v>2.5820000000000001E-3</v>
      </c>
      <c r="AG6" s="17" t="s">
        <v>418</v>
      </c>
      <c r="AH6" s="17">
        <v>675.91740708468501</v>
      </c>
      <c r="AI6" s="17">
        <v>101.451600777263</v>
      </c>
      <c r="AJ6" s="17">
        <v>44.867413116949599</v>
      </c>
      <c r="AK6" s="17">
        <v>71.370468618119006</v>
      </c>
      <c r="AL6" s="17">
        <v>9.8082183666528895</v>
      </c>
      <c r="AM6" s="17">
        <v>233.66656362504</v>
      </c>
      <c r="AN6" s="17">
        <v>233.66656362504</v>
      </c>
      <c r="AO6" s="17">
        <v>36.323330296168898</v>
      </c>
      <c r="AP6" s="17">
        <v>214.95064556444899</v>
      </c>
      <c r="AQ6" s="17">
        <v>62.627697726708497</v>
      </c>
      <c r="AR6" s="17">
        <v>0.15424131579710801</v>
      </c>
      <c r="AS6" s="17">
        <v>37.787762042075002</v>
      </c>
      <c r="AT6" s="17">
        <v>5.5653631166079597E-2</v>
      </c>
      <c r="AU6" s="17">
        <v>724.87316850569596</v>
      </c>
      <c r="AV6" s="17">
        <v>21627.597904727201</v>
      </c>
      <c r="AW6" s="17">
        <v>165.06351602018799</v>
      </c>
      <c r="AX6" s="17">
        <v>8.1531028621504895E-2</v>
      </c>
      <c r="AY6" s="17">
        <v>108.543164364205</v>
      </c>
      <c r="AZ6" s="17">
        <v>2.5820803474484199E-3</v>
      </c>
      <c r="BA6" s="17">
        <v>19.052054999379401</v>
      </c>
      <c r="BB6" s="17">
        <v>72.008469011860797</v>
      </c>
      <c r="BC6" s="17">
        <v>466.511554286722</v>
      </c>
      <c r="BD6" s="17">
        <v>466.511554286722</v>
      </c>
      <c r="BE6" s="17">
        <v>76.444752045741495</v>
      </c>
      <c r="BF6" s="17">
        <v>0</v>
      </c>
      <c r="BG6" s="17">
        <v>6.6946609629044698</v>
      </c>
      <c r="BH6" s="17">
        <v>3679583.8233127701</v>
      </c>
      <c r="BI6" s="17">
        <v>0</v>
      </c>
      <c r="BJ6" s="17">
        <v>737.68768900365399</v>
      </c>
      <c r="BK6" s="17">
        <v>51.618589474861601</v>
      </c>
      <c r="BL6" s="17">
        <v>88.241271840738094</v>
      </c>
      <c r="BM6" s="17">
        <v>765.69047897363998</v>
      </c>
      <c r="BN6" s="17">
        <v>38.807476305736898</v>
      </c>
      <c r="BO6" s="17">
        <v>6.6968162723149002E-3</v>
      </c>
      <c r="BP6" s="17">
        <v>1.9060086310950901E-2</v>
      </c>
      <c r="BQ6" s="17">
        <v>524.84570232968997</v>
      </c>
      <c r="BR6" s="17">
        <v>13.3737266394087</v>
      </c>
      <c r="BS6" s="17">
        <v>9.0070707121480201E-2</v>
      </c>
      <c r="BT6" s="17">
        <v>78.412677710675894</v>
      </c>
      <c r="BU6" s="17">
        <v>234.541259831236</v>
      </c>
      <c r="BV6" s="17">
        <v>0</v>
      </c>
      <c r="BW6" s="17">
        <v>7340.3045751417803</v>
      </c>
      <c r="BX6" s="17">
        <v>248.96150307158899</v>
      </c>
      <c r="BY6" s="17">
        <v>27.662387238545598</v>
      </c>
      <c r="BZ6" s="17">
        <v>276.62389031013498</v>
      </c>
      <c r="CA6" s="17">
        <v>0.47017911371876697</v>
      </c>
      <c r="CB6" s="17">
        <v>325.55659046886802</v>
      </c>
      <c r="CC6" s="17">
        <v>32.828380301485097</v>
      </c>
      <c r="CD6" s="17">
        <v>2.0103534231937199</v>
      </c>
      <c r="CE6" s="17">
        <v>0.823316132255273</v>
      </c>
      <c r="CF6" s="17">
        <v>1.00152761934996</v>
      </c>
      <c r="CG6" s="17">
        <v>0.91709887504753695</v>
      </c>
      <c r="CH6" s="17">
        <v>3.8873109934577799</v>
      </c>
      <c r="CI6" s="17">
        <v>0.79867954507625205</v>
      </c>
      <c r="CJ6" s="17">
        <v>783.53307901850201</v>
      </c>
      <c r="CK6" s="17">
        <v>19.137305158264201</v>
      </c>
      <c r="CL6" s="17">
        <v>10.930170141702</v>
      </c>
      <c r="CM6" s="17">
        <v>167.47390058257099</v>
      </c>
      <c r="CN6" s="17">
        <v>0.93295786746914899</v>
      </c>
      <c r="CO6" s="17">
        <v>0</v>
      </c>
      <c r="CP6" s="17">
        <v>6.3922228861808703</v>
      </c>
      <c r="CQ6" s="17">
        <v>5591.2448677583898</v>
      </c>
      <c r="CR6" s="17">
        <v>5184.09787646114</v>
      </c>
      <c r="CS6" s="17">
        <v>407.14699129725398</v>
      </c>
      <c r="CT6" s="17">
        <v>0.92936460699857204</v>
      </c>
      <c r="CU6" s="17">
        <v>2.5909188864454299E-2</v>
      </c>
      <c r="CV6" s="17">
        <v>828.432750651741</v>
      </c>
      <c r="CW6" s="17">
        <v>0.64692855878348898</v>
      </c>
      <c r="CX6" s="17">
        <v>1700.9742171662799</v>
      </c>
      <c r="CY6" s="17">
        <v>5.7664561550290099</v>
      </c>
      <c r="CZ6" s="17">
        <v>1.4639770587035701</v>
      </c>
      <c r="DA6" s="17">
        <v>2429.9629433908099</v>
      </c>
      <c r="DB6" s="17">
        <v>2.55967124676885E-2</v>
      </c>
      <c r="DC6" s="17">
        <v>3.2130823205850998</v>
      </c>
      <c r="DD6" s="17">
        <v>6.93926099527659</v>
      </c>
      <c r="DE6" s="17">
        <v>7.7750186786598105E-2</v>
      </c>
      <c r="DF6" s="17">
        <v>259.11360033510198</v>
      </c>
      <c r="DG6" s="17">
        <v>22.270663856386399</v>
      </c>
      <c r="DH6" s="17">
        <v>14.4017612465263</v>
      </c>
      <c r="DI6" s="17">
        <v>0</v>
      </c>
      <c r="DJ6" s="17">
        <v>12.659173625943099</v>
      </c>
      <c r="DK6" s="17">
        <v>119.310693597389</v>
      </c>
      <c r="DL6" s="17">
        <v>47.8055027559857</v>
      </c>
      <c r="DM6" s="17">
        <v>111.337502827626</v>
      </c>
      <c r="DN6" s="17">
        <v>7101.0417645794396</v>
      </c>
      <c r="DO6" s="17">
        <v>40.491413199657103</v>
      </c>
      <c r="DP6" s="17">
        <v>52.007845227813498</v>
      </c>
      <c r="DR6" s="26">
        <f t="shared" si="1"/>
        <v>1.0336940435635518</v>
      </c>
      <c r="DS6" s="13">
        <f t="shared" si="2"/>
        <v>-3.1456432136382059E-7</v>
      </c>
      <c r="DT6" s="13">
        <f t="shared" si="3"/>
        <v>-3.7591991666494946E-7</v>
      </c>
      <c r="DU6" s="13">
        <f t="shared" si="4"/>
        <v>-5.266710265467513E-7</v>
      </c>
      <c r="DV6" s="13">
        <f t="shared" si="5"/>
        <v>-2.3183411574828016E-7</v>
      </c>
      <c r="DW6" s="13">
        <f t="shared" si="6"/>
        <v>-2.1055517399934238E-7</v>
      </c>
      <c r="DX6" s="13">
        <f t="shared" si="7"/>
        <v>-3.5376323546989486E-7</v>
      </c>
      <c r="DY6" s="13">
        <f t="shared" si="8"/>
        <v>-4.4858476228061368E-7</v>
      </c>
      <c r="DZ6" s="13">
        <f t="shared" si="9"/>
        <v>-2.5838076050836431E-7</v>
      </c>
      <c r="EA6" s="13">
        <f t="shared" si="10"/>
        <v>2.2548551776653851E-7</v>
      </c>
      <c r="EB6" s="13">
        <f t="shared" si="11"/>
        <v>-5.3506863515538872E-9</v>
      </c>
      <c r="EC6" s="13">
        <f t="shared" si="12"/>
        <v>-6.7630454141367855E-7</v>
      </c>
      <c r="ED6" s="13">
        <f t="shared" si="13"/>
        <v>-6.4305837620173331E-7</v>
      </c>
      <c r="EE6" s="13">
        <f t="shared" si="14"/>
        <v>8.5308422459816607E-6</v>
      </c>
      <c r="EF6" s="13">
        <f t="shared" si="15"/>
        <v>1.1134557601176556E-9</v>
      </c>
      <c r="EG6" s="13">
        <f t="shared" si="16"/>
        <v>-6.6272670500870087E-6</v>
      </c>
      <c r="EH6" s="13">
        <f t="shared" si="17"/>
        <v>-2.5018297554141475E-7</v>
      </c>
      <c r="EI6" s="13">
        <f t="shared" si="18"/>
        <v>-9.0177682178271686E-7</v>
      </c>
      <c r="EJ6" s="13">
        <f t="shared" si="19"/>
        <v>-3.7821459873722877E-6</v>
      </c>
      <c r="EK6" s="13">
        <f t="shared" si="20"/>
        <v>2.7385832062398664E-6</v>
      </c>
      <c r="EL6" s="13">
        <f t="shared" si="21"/>
        <v>1.9735779656353336E-7</v>
      </c>
      <c r="EM6" s="13">
        <f t="shared" si="22"/>
        <v>0.15614003827437287</v>
      </c>
      <c r="EN6" s="13">
        <f t="shared" si="23"/>
        <v>-1.2817661548044645E-6</v>
      </c>
      <c r="EO6" s="13">
        <f t="shared" si="24"/>
        <v>3.8044525873413011E-6</v>
      </c>
      <c r="EP6" s="13">
        <f t="shared" si="25"/>
        <v>2.6153615337035296E-6</v>
      </c>
      <c r="EQ6" s="13">
        <f t="shared" si="26"/>
        <v>-1.104007534872911E-5</v>
      </c>
      <c r="ER6" s="13">
        <f t="shared" si="27"/>
        <v>-2.0596565963145906E-6</v>
      </c>
      <c r="ES6" s="13">
        <f t="shared" si="28"/>
        <v>-1.4410351233237816E-6</v>
      </c>
      <c r="ET6" s="13">
        <f t="shared" si="29"/>
        <v>-3.3979370242228016E-7</v>
      </c>
      <c r="EU6" s="13">
        <f t="shared" si="30"/>
        <v>-2.6673161455450444E-7</v>
      </c>
      <c r="EV6" s="13">
        <f t="shared" si="31"/>
        <v>3.1118299155623582E-5</v>
      </c>
    </row>
    <row r="7" spans="1:152" x14ac:dyDescent="0.3">
      <c r="A7" s="17" t="s">
        <v>419</v>
      </c>
      <c r="B7" s="15">
        <v>436218.08470000001</v>
      </c>
      <c r="C7" s="15">
        <v>6886.3335530000004</v>
      </c>
      <c r="D7" s="15">
        <v>7603.9275379999999</v>
      </c>
      <c r="E7" s="15">
        <v>79195.175468999994</v>
      </c>
      <c r="F7" s="15">
        <v>68820.247826000006</v>
      </c>
      <c r="G7" s="15">
        <v>4059.483307</v>
      </c>
      <c r="H7" s="15">
        <v>119757.96457</v>
      </c>
      <c r="I7" s="15">
        <v>4825.2506780000003</v>
      </c>
      <c r="J7" s="15">
        <v>926.39528800000005</v>
      </c>
      <c r="K7" s="15">
        <v>1473.6148370000001</v>
      </c>
      <c r="L7" s="15">
        <v>202.51430400000001</v>
      </c>
      <c r="M7" s="15">
        <v>1293.1961510000001</v>
      </c>
      <c r="N7" s="15">
        <v>3.1846299999999998</v>
      </c>
      <c r="O7" s="15">
        <v>780.28739499999995</v>
      </c>
      <c r="P7" s="15">
        <v>1.1490340000000001</v>
      </c>
      <c r="Q7" s="15">
        <v>9632.6869850000003</v>
      </c>
      <c r="R7" s="15">
        <v>138.30010100000001</v>
      </c>
      <c r="S7" s="15">
        <v>0.26006200000000002</v>
      </c>
      <c r="T7" s="15">
        <v>10836.670700999999</v>
      </c>
      <c r="U7" s="15">
        <v>276.13265999999999</v>
      </c>
      <c r="V7" s="15">
        <v>1400.36502</v>
      </c>
      <c r="W7" s="15">
        <v>41.508637</v>
      </c>
      <c r="X7" s="15">
        <v>16.999381</v>
      </c>
      <c r="Y7" s="15">
        <v>20.678922</v>
      </c>
      <c r="Z7" s="15">
        <v>18.935976</v>
      </c>
      <c r="AA7" s="15">
        <v>80.262917000000002</v>
      </c>
      <c r="AB7" s="15">
        <v>297.37021299999998</v>
      </c>
      <c r="AC7" s="15">
        <v>987.13165000000004</v>
      </c>
      <c r="AD7" s="15">
        <v>836.07066299999997</v>
      </c>
      <c r="AE7" s="15">
        <v>6.4549999999999996E-2</v>
      </c>
      <c r="AG7" s="17" t="s">
        <v>419</v>
      </c>
      <c r="AH7" s="17">
        <v>5264.3175179489699</v>
      </c>
      <c r="AI7" s="17">
        <v>791.11666128519198</v>
      </c>
      <c r="AJ7" s="17">
        <v>437.41890253745902</v>
      </c>
      <c r="AK7" s="17">
        <v>695.80112504586202</v>
      </c>
      <c r="AL7" s="17">
        <v>95.621825748615393</v>
      </c>
      <c r="AM7" s="17">
        <v>2280.2991410023801</v>
      </c>
      <c r="AN7" s="17">
        <v>2280.2991410023801</v>
      </c>
      <c r="AO7" s="17">
        <v>283.54407417224098</v>
      </c>
      <c r="AP7" s="17">
        <v>1674.1248250650101</v>
      </c>
      <c r="AQ7" s="17">
        <v>610.90344679575696</v>
      </c>
      <c r="AR7" s="17">
        <v>1.50366936497217</v>
      </c>
      <c r="AS7" s="17">
        <v>368.637505957955</v>
      </c>
      <c r="AT7" s="17">
        <v>0.54252164366199496</v>
      </c>
      <c r="AU7" s="17">
        <v>5652.0074979208202</v>
      </c>
      <c r="AV7" s="17">
        <v>209300.35929822401</v>
      </c>
      <c r="AW7" s="17">
        <v>1287.3423998648</v>
      </c>
      <c r="AX7" s="17">
        <v>2.0383269583094901</v>
      </c>
      <c r="AY7" s="17">
        <v>845.64040399600503</v>
      </c>
      <c r="AZ7" s="17">
        <v>6.4551142687544402E-2</v>
      </c>
      <c r="BA7" s="17">
        <v>148.38519601342401</v>
      </c>
      <c r="BB7" s="17">
        <v>560.83094303987002</v>
      </c>
      <c r="BC7" s="17">
        <v>4549.6074742774799</v>
      </c>
      <c r="BD7" s="17">
        <v>4549.6074742774799</v>
      </c>
      <c r="BE7" s="17">
        <v>599.04519203225698</v>
      </c>
      <c r="BF7" s="17">
        <v>0</v>
      </c>
      <c r="BG7" s="17">
        <v>65.522208351712095</v>
      </c>
      <c r="BH7" s="17">
        <v>35924946.378341198</v>
      </c>
      <c r="BI7" s="17">
        <v>0</v>
      </c>
      <c r="BJ7" s="17">
        <v>5745.5551630399004</v>
      </c>
      <c r="BK7" s="17">
        <v>402.148212676154</v>
      </c>
      <c r="BL7" s="17">
        <v>687.25865227714303</v>
      </c>
      <c r="BM7" s="17">
        <v>5963.6413070059098</v>
      </c>
      <c r="BN7" s="17">
        <v>302.39050987450798</v>
      </c>
      <c r="BO7" s="17">
        <v>3.4834086608574899E-2</v>
      </c>
      <c r="BP7" s="17">
        <v>9.9143057204429105E-2</v>
      </c>
      <c r="BQ7" s="17">
        <v>5116.8002950980699</v>
      </c>
      <c r="BR7" s="17">
        <v>130.38239256602699</v>
      </c>
      <c r="BS7" s="17">
        <v>2.2517805466426299</v>
      </c>
      <c r="BT7" s="17">
        <v>743.69261051726505</v>
      </c>
      <c r="BU7" s="17">
        <v>3201.9090164243198</v>
      </c>
      <c r="BV7" s="17">
        <v>0</v>
      </c>
      <c r="BW7" s="17">
        <v>59859.558814905402</v>
      </c>
      <c r="BX7" s="17">
        <v>3171.3934152442898</v>
      </c>
      <c r="BY7" s="17">
        <v>352.37706673346599</v>
      </c>
      <c r="BZ7" s="17">
        <v>3523.77048197776</v>
      </c>
      <c r="CA7" s="17">
        <v>3.6619444598303401</v>
      </c>
      <c r="CB7" s="17">
        <v>2536.4471775880502</v>
      </c>
      <c r="CC7" s="17">
        <v>255.68081697205699</v>
      </c>
      <c r="CD7" s="17">
        <v>19.5992697526756</v>
      </c>
      <c r="CE7" s="17">
        <v>8.02668190792396</v>
      </c>
      <c r="CF7" s="17">
        <v>9.7639751588661596</v>
      </c>
      <c r="CG7" s="17">
        <v>8.9410164198482001</v>
      </c>
      <c r="CH7" s="17">
        <v>37.897950940238204</v>
      </c>
      <c r="CI7" s="17">
        <v>5.2639325381261699</v>
      </c>
      <c r="CJ7" s="17">
        <v>6117.5721319997601</v>
      </c>
      <c r="CK7" s="17">
        <v>125.845570902296</v>
      </c>
      <c r="CL7" s="17">
        <v>75.622225694318104</v>
      </c>
      <c r="CM7" s="17">
        <v>1105.69756735395</v>
      </c>
      <c r="CN7" s="17">
        <v>6.1385438100277101</v>
      </c>
      <c r="CO7" s="17">
        <v>0</v>
      </c>
      <c r="CP7" s="17">
        <v>44.949829798662797</v>
      </c>
      <c r="CQ7" s="17">
        <v>39037.417163585902</v>
      </c>
      <c r="CR7" s="17">
        <v>34128.034997699098</v>
      </c>
      <c r="CS7" s="17">
        <v>4909.3821658867801</v>
      </c>
      <c r="CT7" s="17">
        <v>6.1441991556297797</v>
      </c>
      <c r="CU7" s="17">
        <v>0.17035864804863399</v>
      </c>
      <c r="CV7" s="17">
        <v>5448.1167954827297</v>
      </c>
      <c r="CW7" s="17">
        <v>4.5253326624668597</v>
      </c>
      <c r="CX7" s="17">
        <v>11195.5415618644</v>
      </c>
      <c r="CY7" s="17">
        <v>38.662190874187701</v>
      </c>
      <c r="CZ7" s="17">
        <v>9.7711156107078505</v>
      </c>
      <c r="DA7" s="17">
        <v>15993.631612515601</v>
      </c>
      <c r="DB7" s="17">
        <v>0.63991752004717894</v>
      </c>
      <c r="DC7" s="17">
        <v>21.132934877340301</v>
      </c>
      <c r="DD7" s="17">
        <v>46.309586651454701</v>
      </c>
      <c r="DE7" s="17">
        <v>0.51163925909268804</v>
      </c>
      <c r="DF7" s="17">
        <v>1970.22994282488</v>
      </c>
      <c r="DG7" s="17">
        <v>178.154682771701</v>
      </c>
      <c r="DH7" s="17">
        <v>140.442880843247</v>
      </c>
      <c r="DI7" s="17">
        <v>0</v>
      </c>
      <c r="DJ7" s="17">
        <v>98.594771751997001</v>
      </c>
      <c r="DK7" s="17">
        <v>929.66931663887794</v>
      </c>
      <c r="DL7" s="17">
        <v>466.31489013078601</v>
      </c>
      <c r="DM7" s="17">
        <v>867.21524049020695</v>
      </c>
      <c r="DN7" s="17">
        <v>57993.810536108896</v>
      </c>
      <c r="DO7" s="17">
        <v>394.85471357291499</v>
      </c>
      <c r="DP7" s="17">
        <v>405.253265968297</v>
      </c>
      <c r="DR7" s="26">
        <f t="shared" si="1"/>
        <v>1.0321715069513293</v>
      </c>
      <c r="DS7" s="13">
        <f t="shared" si="2"/>
        <v>-0.52019330092156535</v>
      </c>
      <c r="DT7" s="13">
        <f t="shared" si="3"/>
        <v>-0.53503428322471791</v>
      </c>
      <c r="DU7" s="13">
        <f t="shared" si="4"/>
        <v>-0.53658547318237737</v>
      </c>
      <c r="DV7" s="13">
        <f t="shared" si="5"/>
        <v>-0.50707329161905035</v>
      </c>
      <c r="DW7" s="13">
        <f t="shared" si="6"/>
        <v>-0.50409892327057759</v>
      </c>
      <c r="DX7" s="13">
        <f t="shared" si="7"/>
        <v>-0.51465992250109771</v>
      </c>
      <c r="DY7" s="13">
        <f t="shared" si="8"/>
        <v>-0.51574151460957063</v>
      </c>
      <c r="DZ7" s="13">
        <f t="shared" si="9"/>
        <v>-0.52742369398567024</v>
      </c>
      <c r="EA7" s="13">
        <f t="shared" si="10"/>
        <v>-0.52782693499898392</v>
      </c>
      <c r="EB7" s="13">
        <f t="shared" si="11"/>
        <v>-0.52782700908306479</v>
      </c>
      <c r="EC7" s="13">
        <f t="shared" si="12"/>
        <v>-0.52782680600864917</v>
      </c>
      <c r="ED7" s="13">
        <f t="shared" si="13"/>
        <v>-0.52760186741712867</v>
      </c>
      <c r="EE7" s="13">
        <f t="shared" si="14"/>
        <v>-0.5278354581310325</v>
      </c>
      <c r="EF7" s="13">
        <f t="shared" si="15"/>
        <v>-0.52756188512060354</v>
      </c>
      <c r="EG7" s="13">
        <f t="shared" si="16"/>
        <v>-0.52784543915846271</v>
      </c>
      <c r="EH7" s="13">
        <f t="shared" si="17"/>
        <v>-0.52769071793133948</v>
      </c>
      <c r="EI7" s="13">
        <f t="shared" si="18"/>
        <v>-0.52623166665863763</v>
      </c>
      <c r="EJ7" s="13">
        <f t="shared" si="19"/>
        <v>-0.48482614217761916</v>
      </c>
      <c r="EK7" s="13">
        <f t="shared" si="20"/>
        <v>-0.52782543308011609</v>
      </c>
      <c r="EL7" s="13">
        <f t="shared" si="21"/>
        <v>-0.52782697792420863</v>
      </c>
      <c r="EM7" s="13">
        <f t="shared" si="22"/>
        <v>-0.46892945775147604</v>
      </c>
      <c r="EN7" s="13">
        <f t="shared" si="23"/>
        <v>-0.52782670862751768</v>
      </c>
      <c r="EO7" s="13">
        <f t="shared" si="24"/>
        <v>-0.52782504798710261</v>
      </c>
      <c r="EP7" s="13">
        <f t="shared" si="25"/>
        <v>-0.52782958614253883</v>
      </c>
      <c r="EQ7" s="13">
        <f t="shared" si="26"/>
        <v>-0.5278291216756823</v>
      </c>
      <c r="ER7" s="13">
        <f t="shared" si="27"/>
        <v>-0.52782739082061769</v>
      </c>
      <c r="ES7" s="13">
        <f t="shared" si="28"/>
        <v>-0.52771705199926322</v>
      </c>
      <c r="ET7" s="13">
        <f t="shared" si="29"/>
        <v>-0.52760618086677091</v>
      </c>
      <c r="EU7" s="13">
        <f t="shared" si="30"/>
        <v>-0.52772566835906909</v>
      </c>
      <c r="EV7" s="13">
        <f t="shared" si="31"/>
        <v>1.7702363197613329E-5</v>
      </c>
    </row>
    <row r="8" spans="1:152" x14ac:dyDescent="0.3">
      <c r="A8" s="17" t="s">
        <v>420</v>
      </c>
      <c r="B8" s="15">
        <v>5040942.6660000002</v>
      </c>
      <c r="C8" s="15">
        <v>75647.666861000005</v>
      </c>
      <c r="D8" s="15">
        <v>87657.250226000004</v>
      </c>
      <c r="E8" s="15">
        <v>899933.21247000003</v>
      </c>
      <c r="F8" s="15">
        <v>782380.20681</v>
      </c>
      <c r="G8" s="15">
        <v>45384.456915000002</v>
      </c>
      <c r="H8" s="15">
        <v>1358808.1449</v>
      </c>
      <c r="I8" s="15">
        <v>53778.292108000001</v>
      </c>
      <c r="J8" s="15">
        <v>10326.985746</v>
      </c>
      <c r="K8" s="15">
        <v>16427.111825</v>
      </c>
      <c r="L8" s="15">
        <v>2257.5270700000001</v>
      </c>
      <c r="M8" s="15">
        <v>14414.207270999999</v>
      </c>
      <c r="N8" s="15">
        <v>35.501313000000003</v>
      </c>
      <c r="O8" s="15">
        <v>8696.9970040000007</v>
      </c>
      <c r="P8" s="15">
        <v>12.809431</v>
      </c>
      <c r="Q8" s="15">
        <v>107372.92952999999</v>
      </c>
      <c r="R8" s="15">
        <v>1540.3181030000001</v>
      </c>
      <c r="S8" s="15">
        <v>3.378771</v>
      </c>
      <c r="T8" s="15">
        <v>120801.71559000001</v>
      </c>
      <c r="U8" s="15">
        <v>3078.1864049999999</v>
      </c>
      <c r="V8" s="15">
        <v>15610.559706</v>
      </c>
      <c r="W8" s="15">
        <v>462.71734600000002</v>
      </c>
      <c r="X8" s="15">
        <v>189.500711</v>
      </c>
      <c r="Y8" s="15">
        <v>230.51918699999999</v>
      </c>
      <c r="Z8" s="15">
        <v>211.089361</v>
      </c>
      <c r="AA8" s="15">
        <v>894.73112000000003</v>
      </c>
      <c r="AB8" s="15">
        <v>3314.727543</v>
      </c>
      <c r="AC8" s="15">
        <v>11002.746995</v>
      </c>
      <c r="AD8" s="15">
        <v>9319.5731579999992</v>
      </c>
      <c r="AE8" s="15">
        <v>0.56808800000000004</v>
      </c>
      <c r="AG8" s="17" t="s">
        <v>420</v>
      </c>
      <c r="AH8" s="17">
        <v>123148.10585510801</v>
      </c>
      <c r="AI8" s="17">
        <v>18484.648038449999</v>
      </c>
      <c r="AJ8" s="17">
        <v>10326.980840260399</v>
      </c>
      <c r="AK8" s="17">
        <v>16427.108897093502</v>
      </c>
      <c r="AL8" s="17">
        <v>2257.5272414753399</v>
      </c>
      <c r="AM8" s="17">
        <v>53778.220851022597</v>
      </c>
      <c r="AN8" s="17">
        <v>53778.220851022597</v>
      </c>
      <c r="AO8" s="17">
        <v>6618.4204992776004</v>
      </c>
      <c r="AP8" s="17">
        <v>39162.595039687702</v>
      </c>
      <c r="AQ8" s="17">
        <v>14414.1930323206</v>
      </c>
      <c r="AR8" s="17">
        <v>35.501303805237903</v>
      </c>
      <c r="AS8" s="17">
        <v>8696.9967264706593</v>
      </c>
      <c r="AT8" s="17">
        <v>12.8094352032456</v>
      </c>
      <c r="AU8" s="17">
        <v>132072.66536236199</v>
      </c>
      <c r="AV8" s="17">
        <v>5040937.6010829099</v>
      </c>
      <c r="AW8" s="17">
        <v>30075.0587442791</v>
      </c>
      <c r="AX8" s="17">
        <v>16.065556475728702</v>
      </c>
      <c r="AY8" s="17">
        <v>19776.089969490498</v>
      </c>
      <c r="AZ8" s="17">
        <v>0.56766026496965905</v>
      </c>
      <c r="BA8" s="17">
        <v>3471.1962428792699</v>
      </c>
      <c r="BB8" s="17">
        <v>13119.505815816699</v>
      </c>
      <c r="BC8" s="17">
        <v>107372.849382778</v>
      </c>
      <c r="BD8" s="17">
        <v>107372.849382778</v>
      </c>
      <c r="BE8" s="17">
        <v>13930.6072187228</v>
      </c>
      <c r="BF8" s="17">
        <v>9.9407297325242297E-2</v>
      </c>
      <c r="BG8" s="17">
        <v>1540.31477016704</v>
      </c>
      <c r="BH8" s="17">
        <v>846807639.62198603</v>
      </c>
      <c r="BI8" s="17">
        <v>0</v>
      </c>
      <c r="BJ8" s="17">
        <v>134401.801026845</v>
      </c>
      <c r="BK8" s="17">
        <v>9404.6560261006998</v>
      </c>
      <c r="BL8" s="17">
        <v>16076.9975226635</v>
      </c>
      <c r="BM8" s="17">
        <v>139503.69144571599</v>
      </c>
      <c r="BN8" s="17">
        <v>7070.5950010904799</v>
      </c>
      <c r="BO8" s="17">
        <v>0.87848010681393496</v>
      </c>
      <c r="BP8" s="17">
        <v>2.50028386591489</v>
      </c>
      <c r="BQ8" s="17">
        <v>120802.056335485</v>
      </c>
      <c r="BR8" s="17">
        <v>3078.18593858753</v>
      </c>
      <c r="BS8" s="17">
        <v>17.638967950941598</v>
      </c>
      <c r="BT8" s="17">
        <v>17539.937844903001</v>
      </c>
      <c r="BU8" s="17">
        <v>75647.400575880296</v>
      </c>
      <c r="BV8" s="17">
        <v>0</v>
      </c>
      <c r="BW8" s="17">
        <v>1402382.72024162</v>
      </c>
      <c r="BX8" s="17">
        <v>78891.387068966098</v>
      </c>
      <c r="BY8" s="17">
        <v>8765.7086439436298</v>
      </c>
      <c r="BZ8" s="17">
        <v>87657.095712909795</v>
      </c>
      <c r="CA8" s="17">
        <v>85.6633478301259</v>
      </c>
      <c r="CB8" s="17">
        <v>59315.016036518398</v>
      </c>
      <c r="CC8" s="17">
        <v>5981.1143501271099</v>
      </c>
      <c r="CD8" s="17">
        <v>462.71715847269201</v>
      </c>
      <c r="CE8" s="17">
        <v>189.50061933651901</v>
      </c>
      <c r="CF8" s="17">
        <v>230.519193304298</v>
      </c>
      <c r="CG8" s="17">
        <v>211.08936151907201</v>
      </c>
      <c r="CH8" s="17">
        <v>894.73053446077699</v>
      </c>
      <c r="CI8" s="17">
        <v>120.552027791464</v>
      </c>
      <c r="CJ8" s="17">
        <v>142769.93408334701</v>
      </c>
      <c r="CK8" s="17">
        <v>2887.8652411702101</v>
      </c>
      <c r="CL8" s="17">
        <v>1658.5749190297399</v>
      </c>
      <c r="CM8" s="17">
        <v>25282.795298974201</v>
      </c>
      <c r="CN8" s="17">
        <v>140.79375149379601</v>
      </c>
      <c r="CO8" s="17">
        <v>0</v>
      </c>
      <c r="CP8" s="17">
        <v>971.76293947761496</v>
      </c>
      <c r="CQ8" s="17">
        <v>899932.53962992295</v>
      </c>
      <c r="CR8" s="17">
        <v>782379.70856051601</v>
      </c>
      <c r="CS8" s="17">
        <v>117552.831069407</v>
      </c>
      <c r="CT8" s="17">
        <v>140.32620254192901</v>
      </c>
      <c r="CU8" s="17">
        <v>3.9100010593208601</v>
      </c>
      <c r="CV8" s="17">
        <v>125013.167423292</v>
      </c>
      <c r="CW8" s="17">
        <v>98.284604229567194</v>
      </c>
      <c r="CX8" s="17">
        <v>256703.610732651</v>
      </c>
      <c r="CY8" s="17">
        <v>871.97866841934103</v>
      </c>
      <c r="CZ8" s="17">
        <v>221.279159833991</v>
      </c>
      <c r="DA8" s="17">
        <v>366719.33588375</v>
      </c>
      <c r="DB8" s="17">
        <v>5.0489674775134104</v>
      </c>
      <c r="DC8" s="17">
        <v>484.908464024426</v>
      </c>
      <c r="DD8" s="17">
        <v>1048.82968622717</v>
      </c>
      <c r="DE8" s="17">
        <v>11.733556549105201</v>
      </c>
      <c r="DF8" s="17">
        <v>45384.414822449602</v>
      </c>
      <c r="DG8" s="17">
        <v>4062.47125095103</v>
      </c>
      <c r="DH8" s="17">
        <v>3314.7258846684299</v>
      </c>
      <c r="DI8" s="17">
        <v>0</v>
      </c>
      <c r="DJ8" s="17">
        <v>2306.43375366291</v>
      </c>
      <c r="DK8" s="17">
        <v>21738.019641680101</v>
      </c>
      <c r="DL8" s="17">
        <v>11002.744224849201</v>
      </c>
      <c r="DM8" s="17">
        <v>20285.031237131301</v>
      </c>
      <c r="DN8" s="17">
        <v>1358807.5812601601</v>
      </c>
      <c r="DO8" s="17">
        <v>9319.5701410381407</v>
      </c>
      <c r="DP8" s="17">
        <v>9475.7197606622194</v>
      </c>
      <c r="DR8" s="26">
        <f t="shared" si="1"/>
        <v>1.032068660480278</v>
      </c>
      <c r="DS8" s="13">
        <f t="shared" si="2"/>
        <v>-1.0047559406915299E-6</v>
      </c>
      <c r="DT8" s="13">
        <f t="shared" si="3"/>
        <v>-3.5200704893978992E-6</v>
      </c>
      <c r="DU8" s="13">
        <f t="shared" si="4"/>
        <v>-1.7626960668999899E-6</v>
      </c>
      <c r="DV8" s="13">
        <f t="shared" si="5"/>
        <v>-7.4765556794381951E-7</v>
      </c>
      <c r="DW8" s="13">
        <f t="shared" si="6"/>
        <v>-6.3683804837649242E-7</v>
      </c>
      <c r="DX8" s="13">
        <f t="shared" si="7"/>
        <v>-9.2746621336124691E-7</v>
      </c>
      <c r="DY8" s="13">
        <f t="shared" si="8"/>
        <v>-4.1480457855202674E-7</v>
      </c>
      <c r="DZ8" s="13">
        <f t="shared" si="9"/>
        <v>-1.325013766912066E-6</v>
      </c>
      <c r="EA8" s="13">
        <f t="shared" si="10"/>
        <v>-4.7504080295377593E-7</v>
      </c>
      <c r="EB8" s="13">
        <f t="shared" si="11"/>
        <v>-1.7823623102846674E-7</v>
      </c>
      <c r="EC8" s="13">
        <f t="shared" si="12"/>
        <v>7.5957157763728313E-8</v>
      </c>
      <c r="ED8" s="13">
        <f t="shared" si="13"/>
        <v>-9.8782257892289432E-7</v>
      </c>
      <c r="EE8" s="13">
        <f t="shared" si="14"/>
        <v>-2.5899780383195714E-7</v>
      </c>
      <c r="EF8" s="13">
        <f t="shared" si="15"/>
        <v>-3.1910939068582879E-8</v>
      </c>
      <c r="EG8" s="13">
        <f t="shared" si="16"/>
        <v>3.2813679237312032E-7</v>
      </c>
      <c r="EH8" s="13">
        <f t="shared" si="17"/>
        <v>-7.464378809526004E-7</v>
      </c>
      <c r="EI8" s="13">
        <f t="shared" si="18"/>
        <v>-2.1637303058047824E-6</v>
      </c>
      <c r="EJ8" s="13">
        <f t="shared" si="19"/>
        <v>-2.0798305582669556E-6</v>
      </c>
      <c r="EK8" s="13">
        <f t="shared" si="20"/>
        <v>2.8207007105042122E-6</v>
      </c>
      <c r="EL8" s="13">
        <f t="shared" si="21"/>
        <v>-1.5152184063549375E-7</v>
      </c>
      <c r="EM8" s="13">
        <f t="shared" si="22"/>
        <v>0.12359442423844895</v>
      </c>
      <c r="EN8" s="13">
        <f t="shared" si="23"/>
        <v>-4.0527399639460117E-7</v>
      </c>
      <c r="EO8" s="13">
        <f t="shared" si="24"/>
        <v>-4.8371048585079477E-7</v>
      </c>
      <c r="EP8" s="13">
        <f t="shared" si="25"/>
        <v>2.734825718272166E-8</v>
      </c>
      <c r="EQ8" s="13">
        <f t="shared" si="26"/>
        <v>2.4590155321407759E-9</v>
      </c>
      <c r="ER8" s="13">
        <f t="shared" si="27"/>
        <v>-6.54430375729775E-7</v>
      </c>
      <c r="ES8" s="13">
        <f t="shared" si="28"/>
        <v>-5.0029196926668915E-7</v>
      </c>
      <c r="ET8" s="13">
        <f t="shared" si="29"/>
        <v>-2.5176901732657119E-7</v>
      </c>
      <c r="EU8" s="13">
        <f t="shared" si="30"/>
        <v>-3.237231799538729E-7</v>
      </c>
      <c r="EV8" s="13">
        <f t="shared" si="31"/>
        <v>-7.5293797851915922E-4</v>
      </c>
    </row>
    <row r="9" spans="1:152" x14ac:dyDescent="0.3">
      <c r="A9" s="17" t="s">
        <v>421</v>
      </c>
      <c r="B9" s="15">
        <v>7326632.1476999996</v>
      </c>
      <c r="C9" s="15">
        <v>102682.29783</v>
      </c>
      <c r="D9" s="15">
        <v>116937.90846000001</v>
      </c>
      <c r="E9" s="15">
        <v>1475071.9276000001</v>
      </c>
      <c r="F9" s="15">
        <v>1312170.7128000001</v>
      </c>
      <c r="G9" s="15">
        <v>71685.758925000002</v>
      </c>
      <c r="H9" s="15">
        <v>2091573.8095</v>
      </c>
      <c r="I9" s="15">
        <v>78354.744128000006</v>
      </c>
      <c r="J9" s="15">
        <v>14988.080688</v>
      </c>
      <c r="K9" s="15">
        <v>23841.504832999999</v>
      </c>
      <c r="L9" s="15">
        <v>3276.4642330000001</v>
      </c>
      <c r="M9" s="15">
        <v>20964.497929000001</v>
      </c>
      <c r="N9" s="15">
        <v>51.524883000000003</v>
      </c>
      <c r="O9" s="15">
        <v>12651.164806999999</v>
      </c>
      <c r="P9" s="15">
        <v>18.590896999999998</v>
      </c>
      <c r="Q9" s="15">
        <v>156047.62896</v>
      </c>
      <c r="R9" s="15">
        <v>2263.7617030000001</v>
      </c>
      <c r="S9" s="15">
        <v>5.7993569999999997</v>
      </c>
      <c r="T9" s="15">
        <v>175325.68779</v>
      </c>
      <c r="U9" s="15">
        <v>4467.5288909999999</v>
      </c>
      <c r="V9" s="15">
        <v>22656.400925999998</v>
      </c>
      <c r="W9" s="15">
        <v>671.565202</v>
      </c>
      <c r="X9" s="15">
        <v>275.031993</v>
      </c>
      <c r="Y9" s="15">
        <v>334.56426900000002</v>
      </c>
      <c r="Z9" s="15">
        <v>306.364732</v>
      </c>
      <c r="AA9" s="15">
        <v>1298.568634</v>
      </c>
      <c r="AB9" s="15">
        <v>4815.0085390000004</v>
      </c>
      <c r="AC9" s="15">
        <v>16000.358552</v>
      </c>
      <c r="AD9" s="15">
        <v>13537.433301999999</v>
      </c>
      <c r="AE9" s="15">
        <v>8.4806249999999999</v>
      </c>
      <c r="AG9" s="17" t="s">
        <v>421</v>
      </c>
      <c r="AH9" s="17">
        <v>158451.62222477299</v>
      </c>
      <c r="AI9" s="17">
        <v>23881.412846613599</v>
      </c>
      <c r="AJ9" s="17">
        <v>12088.23402666</v>
      </c>
      <c r="AK9" s="17">
        <v>19228.722853618401</v>
      </c>
      <c r="AL9" s="17">
        <v>2642.5443838354199</v>
      </c>
      <c r="AM9" s="17">
        <v>63262.258049512398</v>
      </c>
      <c r="AN9" s="17">
        <v>63262.258049512398</v>
      </c>
      <c r="AO9" s="17">
        <v>8581.2594702504193</v>
      </c>
      <c r="AP9" s="17">
        <v>50384.823298281102</v>
      </c>
      <c r="AQ9" s="17">
        <v>16918.218416293101</v>
      </c>
      <c r="AR9" s="17">
        <v>41.556016158870797</v>
      </c>
      <c r="AS9" s="17">
        <v>10209.9142244096</v>
      </c>
      <c r="AT9" s="17">
        <v>14.994009227499999</v>
      </c>
      <c r="AU9" s="17">
        <v>170580.15809448899</v>
      </c>
      <c r="AV9" s="17">
        <v>5928897.8140239902</v>
      </c>
      <c r="AW9" s="17">
        <v>38878.103890553699</v>
      </c>
      <c r="AX9" s="17">
        <v>166.07200217734399</v>
      </c>
      <c r="AY9" s="17">
        <v>25470.2939974361</v>
      </c>
      <c r="AZ9" s="17">
        <v>8.4836915335907204</v>
      </c>
      <c r="BA9" s="17">
        <v>4467.6810187986403</v>
      </c>
      <c r="BB9" s="17">
        <v>16880.760143544001</v>
      </c>
      <c r="BC9" s="17">
        <v>125902.94875180601</v>
      </c>
      <c r="BD9" s="17">
        <v>125902.94875180601</v>
      </c>
      <c r="BE9" s="17">
        <v>18286.332214311798</v>
      </c>
      <c r="BF9" s="17">
        <v>5.4425648860243498</v>
      </c>
      <c r="BG9" s="17">
        <v>1832.17817425408</v>
      </c>
      <c r="BH9" s="17">
        <v>997547594.87335896</v>
      </c>
      <c r="BI9" s="17">
        <v>0</v>
      </c>
      <c r="BJ9" s="17">
        <v>172922.80769203199</v>
      </c>
      <c r="BK9" s="17">
        <v>12111.4285554333</v>
      </c>
      <c r="BL9" s="17">
        <v>20684.688819052699</v>
      </c>
      <c r="BM9" s="17">
        <v>179486.59133443699</v>
      </c>
      <c r="BN9" s="17">
        <v>9111.4845697283399</v>
      </c>
      <c r="BO9" s="17">
        <v>1.3064681935106901</v>
      </c>
      <c r="BP9" s="17">
        <v>3.7184083511081001</v>
      </c>
      <c r="BQ9" s="17">
        <v>141404.622542923</v>
      </c>
      <c r="BR9" s="17">
        <v>3603.1645954952901</v>
      </c>
      <c r="BS9" s="17">
        <v>177.502491148752</v>
      </c>
      <c r="BT9" s="17">
        <v>20754.914265126899</v>
      </c>
      <c r="BU9" s="17">
        <v>80704.639009418694</v>
      </c>
      <c r="BV9" s="17">
        <v>0</v>
      </c>
      <c r="BW9" s="17">
        <v>1771684.07677188</v>
      </c>
      <c r="BX9" s="17">
        <v>83603.288388670495</v>
      </c>
      <c r="BY9" s="17">
        <v>9289.2464613219909</v>
      </c>
      <c r="BZ9" s="17">
        <v>92892.5348499924</v>
      </c>
      <c r="CA9" s="17">
        <v>110.199008954066</v>
      </c>
      <c r="CB9" s="17">
        <v>76402.352616026095</v>
      </c>
      <c r="CC9" s="17">
        <v>7694.5266437332602</v>
      </c>
      <c r="CD9" s="17">
        <v>541.63252214266902</v>
      </c>
      <c r="CE9" s="17">
        <v>221.81967986878399</v>
      </c>
      <c r="CF9" s="17">
        <v>269.83372847137002</v>
      </c>
      <c r="CG9" s="17">
        <v>247.09028111324</v>
      </c>
      <c r="CH9" s="17">
        <v>1047.3251311951101</v>
      </c>
      <c r="CI9" s="17">
        <v>170.25511858725599</v>
      </c>
      <c r="CJ9" s="17">
        <v>185366.32615709599</v>
      </c>
      <c r="CK9" s="17">
        <v>4051.93874816889</v>
      </c>
      <c r="CL9" s="17">
        <v>2674.5763387744501</v>
      </c>
      <c r="CM9" s="17">
        <v>35870.072947333698</v>
      </c>
      <c r="CN9" s="17">
        <v>197.84960317088499</v>
      </c>
      <c r="CO9" s="17">
        <v>0</v>
      </c>
      <c r="CP9" s="17">
        <v>1634.56060272744</v>
      </c>
      <c r="CQ9" s="17">
        <v>1230136.47870112</v>
      </c>
      <c r="CR9" s="17">
        <v>1100926.7649928699</v>
      </c>
      <c r="CS9" s="17">
        <v>129209.713708253</v>
      </c>
      <c r="CT9" s="17">
        <v>200.05816174441799</v>
      </c>
      <c r="CU9" s="17">
        <v>5.4991929440268503</v>
      </c>
      <c r="CV9" s="17">
        <v>175419.746803886</v>
      </c>
      <c r="CW9" s="17">
        <v>162.87668675593099</v>
      </c>
      <c r="CX9" s="17">
        <v>360990.10275522602</v>
      </c>
      <c r="CY9" s="17">
        <v>1291.5957713866501</v>
      </c>
      <c r="CZ9" s="17">
        <v>324.28005824060102</v>
      </c>
      <c r="DA9" s="17">
        <v>515698.77073415002</v>
      </c>
      <c r="DB9" s="17">
        <v>52.429016208654197</v>
      </c>
      <c r="DC9" s="17">
        <v>682.69390688139697</v>
      </c>
      <c r="DD9" s="17">
        <v>1535.3921551732001</v>
      </c>
      <c r="DE9" s="17">
        <v>16.495407720962</v>
      </c>
      <c r="DF9" s="17">
        <v>59153.7391684104</v>
      </c>
      <c r="DG9" s="17">
        <v>5758.5907466737999</v>
      </c>
      <c r="DH9" s="17">
        <v>3884.3666228396701</v>
      </c>
      <c r="DI9" s="17">
        <v>0</v>
      </c>
      <c r="DJ9" s="17">
        <v>2968.1181108588398</v>
      </c>
      <c r="DK9" s="17">
        <v>28013.353735274799</v>
      </c>
      <c r="DL9" s="17">
        <v>12911.698281700799</v>
      </c>
      <c r="DM9" s="17">
        <v>26105.004802724299</v>
      </c>
      <c r="DN9" s="17">
        <v>1715377.4168515599</v>
      </c>
      <c r="DO9" s="17">
        <v>10920.8286244218</v>
      </c>
      <c r="DP9" s="17">
        <v>12213.888628156101</v>
      </c>
      <c r="DR9" s="26">
        <f t="shared" si="1"/>
        <v>1.0328246480145848</v>
      </c>
      <c r="DS9" s="13">
        <f t="shared" si="2"/>
        <v>-0.19077446574341675</v>
      </c>
      <c r="DT9" s="13">
        <f t="shared" si="3"/>
        <v>-0.21403551814712349</v>
      </c>
      <c r="DU9" s="13">
        <f t="shared" si="4"/>
        <v>-0.20562513838899907</v>
      </c>
      <c r="DV9" s="13">
        <f t="shared" si="5"/>
        <v>-0.1660498341239533</v>
      </c>
      <c r="DW9" s="13">
        <f t="shared" si="6"/>
        <v>-0.16098815935036631</v>
      </c>
      <c r="DX9" s="13">
        <f t="shared" si="7"/>
        <v>-0.17481881958871373</v>
      </c>
      <c r="DY9" s="13">
        <f t="shared" si="8"/>
        <v>-0.17986283388123486</v>
      </c>
      <c r="DZ9" s="13">
        <f t="shared" si="9"/>
        <v>-0.19261738707017639</v>
      </c>
      <c r="EA9" s="13">
        <f t="shared" si="10"/>
        <v>-0.19347685148650967</v>
      </c>
      <c r="EB9" s="13">
        <f t="shared" si="11"/>
        <v>-0.19347696429786002</v>
      </c>
      <c r="EC9" s="13">
        <f t="shared" si="12"/>
        <v>-0.19347681039208225</v>
      </c>
      <c r="ED9" s="13">
        <f t="shared" si="13"/>
        <v>-0.19300626833088705</v>
      </c>
      <c r="EE9" s="13">
        <f t="shared" si="14"/>
        <v>-0.19347674872215051</v>
      </c>
      <c r="EF9" s="13">
        <f t="shared" si="15"/>
        <v>-0.19296646750184093</v>
      </c>
      <c r="EG9" s="13">
        <f t="shared" si="16"/>
        <v>-0.19347575173484094</v>
      </c>
      <c r="EH9" s="13">
        <f t="shared" si="17"/>
        <v>-0.19317615018630654</v>
      </c>
      <c r="EI9" s="13">
        <f t="shared" si="18"/>
        <v>-0.19064883382998027</v>
      </c>
      <c r="EJ9" s="13">
        <f t="shared" si="19"/>
        <v>-0.13354591817355091</v>
      </c>
      <c r="EK9" s="13">
        <f t="shared" si="20"/>
        <v>-0.19347458820584618</v>
      </c>
      <c r="EL9" s="13">
        <f t="shared" si="21"/>
        <v>-0.19347704661653187</v>
      </c>
      <c r="EM9" s="13">
        <f t="shared" si="22"/>
        <v>-8.3927128014891092E-2</v>
      </c>
      <c r="EN9" s="13">
        <f t="shared" si="23"/>
        <v>-0.1934773860682123</v>
      </c>
      <c r="EO9" s="13">
        <f t="shared" si="24"/>
        <v>-0.19347681173664769</v>
      </c>
      <c r="EP9" s="13">
        <f t="shared" si="25"/>
        <v>-0.19347714782007996</v>
      </c>
      <c r="EQ9" s="13">
        <f t="shared" si="26"/>
        <v>-0.19347674420553082</v>
      </c>
      <c r="ER9" s="13">
        <f t="shared" si="27"/>
        <v>-0.19347726121412687</v>
      </c>
      <c r="ES9" s="13">
        <f t="shared" si="28"/>
        <v>-0.19327939060178898</v>
      </c>
      <c r="ET9" s="13">
        <f t="shared" si="29"/>
        <v>-0.19303694103236996</v>
      </c>
      <c r="EU9" s="13">
        <f t="shared" si="30"/>
        <v>-0.19328661639216546</v>
      </c>
      <c r="EV9" s="13">
        <f t="shared" si="31"/>
        <v>3.6159287678921192E-4</v>
      </c>
    </row>
    <row r="10" spans="1:152" x14ac:dyDescent="0.3">
      <c r="A10" s="17" t="s">
        <v>422</v>
      </c>
      <c r="B10" s="15">
        <v>6235466.4425999997</v>
      </c>
      <c r="C10" s="15">
        <v>94038.250406000006</v>
      </c>
      <c r="D10" s="15">
        <v>101069.99096</v>
      </c>
      <c r="E10" s="15">
        <v>1189337.3986</v>
      </c>
      <c r="F10" s="15">
        <v>1044699.4808</v>
      </c>
      <c r="G10" s="15">
        <v>58396.971305999999</v>
      </c>
      <c r="H10" s="15">
        <v>1725566.1739000001</v>
      </c>
      <c r="I10" s="15">
        <v>65968.629235999993</v>
      </c>
      <c r="J10" s="15">
        <v>12542.848199</v>
      </c>
      <c r="K10" s="15">
        <v>19951.879130000001</v>
      </c>
      <c r="L10" s="15">
        <v>2741.9250149999998</v>
      </c>
      <c r="M10" s="15">
        <v>17603.804166000002</v>
      </c>
      <c r="N10" s="15">
        <v>43.118867999999999</v>
      </c>
      <c r="O10" s="15">
        <v>10629.938741</v>
      </c>
      <c r="P10" s="15">
        <v>15.557900999999999</v>
      </c>
      <c r="Q10" s="15">
        <v>130855.73032</v>
      </c>
      <c r="R10" s="15">
        <v>1940.4408430000001</v>
      </c>
      <c r="S10" s="15">
        <v>4.2833550000000002</v>
      </c>
      <c r="T10" s="15">
        <v>146722.15328</v>
      </c>
      <c r="U10" s="15">
        <v>3738.6732919999999</v>
      </c>
      <c r="V10" s="15">
        <v>18960.119153</v>
      </c>
      <c r="W10" s="15">
        <v>562.00253999999995</v>
      </c>
      <c r="X10" s="15">
        <v>230.16186099999999</v>
      </c>
      <c r="Y10" s="15">
        <v>279.98171500000001</v>
      </c>
      <c r="Z10" s="15">
        <v>256.38287200000002</v>
      </c>
      <c r="AA10" s="15">
        <v>1086.7137150000001</v>
      </c>
      <c r="AB10" s="15">
        <v>4036.2810770000001</v>
      </c>
      <c r="AC10" s="15">
        <v>13434.850059</v>
      </c>
      <c r="AD10" s="15">
        <v>11346.417753</v>
      </c>
      <c r="AE10" s="15">
        <v>13.685109000000001</v>
      </c>
      <c r="AG10" s="17" t="s">
        <v>422</v>
      </c>
      <c r="AH10" s="17">
        <v>89084.518571631794</v>
      </c>
      <c r="AI10" s="17">
        <v>13612.326832455999</v>
      </c>
      <c r="AJ10" s="17">
        <v>7019.6786879501296</v>
      </c>
      <c r="AK10" s="17">
        <v>11166.184746712701</v>
      </c>
      <c r="AL10" s="17">
        <v>1534.5342250006199</v>
      </c>
      <c r="AM10" s="17">
        <v>37222.498852267701</v>
      </c>
      <c r="AN10" s="17">
        <v>37222.498852267701</v>
      </c>
      <c r="AO10" s="17">
        <v>4947.7439064066803</v>
      </c>
      <c r="AP10" s="17">
        <v>28327.1271852309</v>
      </c>
      <c r="AQ10" s="17">
        <v>9897.0517736203492</v>
      </c>
      <c r="AR10" s="17">
        <v>24.131627457222901</v>
      </c>
      <c r="AS10" s="17">
        <v>5980.1996189667097</v>
      </c>
      <c r="AT10" s="17">
        <v>8.7071102281648898</v>
      </c>
      <c r="AU10" s="17">
        <v>97128.370377816405</v>
      </c>
      <c r="AV10" s="17">
        <v>3534087.31881986</v>
      </c>
      <c r="AW10" s="17">
        <v>22195.466869430798</v>
      </c>
      <c r="AX10" s="17">
        <v>362.403553816993</v>
      </c>
      <c r="AY10" s="17">
        <v>14369.8939029254</v>
      </c>
      <c r="AZ10" s="17">
        <v>13.6851412416502</v>
      </c>
      <c r="BA10" s="17">
        <v>2511.98858409785</v>
      </c>
      <c r="BB10" s="17">
        <v>9490.7152558176804</v>
      </c>
      <c r="BC10" s="17">
        <v>73440.482105029994</v>
      </c>
      <c r="BD10" s="17">
        <v>73440.482105029994</v>
      </c>
      <c r="BE10" s="17">
        <v>10980.8900152804</v>
      </c>
      <c r="BF10" s="17">
        <v>3.7277795411387999</v>
      </c>
      <c r="BG10" s="17">
        <v>1118.3866378497901</v>
      </c>
      <c r="BH10" s="17">
        <v>590444492.02436101</v>
      </c>
      <c r="BI10" s="17">
        <v>0</v>
      </c>
      <c r="BJ10" s="17">
        <v>97245.585956053605</v>
      </c>
      <c r="BK10" s="17">
        <v>6832.3941315494103</v>
      </c>
      <c r="BL10" s="17">
        <v>11629.174472189299</v>
      </c>
      <c r="BM10" s="17">
        <v>100933.847303897</v>
      </c>
      <c r="BN10" s="17">
        <v>5149.8037860862296</v>
      </c>
      <c r="BO10" s="17">
        <v>0.63801201115538697</v>
      </c>
      <c r="BP10" s="17">
        <v>1.8158799092797999</v>
      </c>
      <c r="BQ10" s="17">
        <v>82114.176314627795</v>
      </c>
      <c r="BR10" s="17">
        <v>2092.3706977186998</v>
      </c>
      <c r="BS10" s="17">
        <v>396.268851230797</v>
      </c>
      <c r="BT10" s="17">
        <v>12006.517055284899</v>
      </c>
      <c r="BU10" s="17">
        <v>54888.431987742297</v>
      </c>
      <c r="BV10" s="17">
        <v>0</v>
      </c>
      <c r="BW10" s="17">
        <v>1009203.57064953</v>
      </c>
      <c r="BX10" s="17">
        <v>51207.918329866501</v>
      </c>
      <c r="BY10" s="17">
        <v>5689.7780917938398</v>
      </c>
      <c r="BZ10" s="17">
        <v>56897.696421660301</v>
      </c>
      <c r="CA10" s="17">
        <v>61.9532129439689</v>
      </c>
      <c r="CB10" s="17">
        <v>43122.871921416801</v>
      </c>
      <c r="CC10" s="17">
        <v>4325.8544045955596</v>
      </c>
      <c r="CD10" s="17">
        <v>314.52791473389698</v>
      </c>
      <c r="CE10" s="17">
        <v>128.81150834376601</v>
      </c>
      <c r="CF10" s="17">
        <v>156.69349186478999</v>
      </c>
      <c r="CG10" s="17">
        <v>143.48612800912699</v>
      </c>
      <c r="CH10" s="17">
        <v>608.18594728087396</v>
      </c>
      <c r="CI10" s="17">
        <v>93.476015204175397</v>
      </c>
      <c r="CJ10" s="17">
        <v>107124.11003992399</v>
      </c>
      <c r="CK10" s="17">
        <v>2173.3483524804701</v>
      </c>
      <c r="CL10" s="17">
        <v>2114.5989945159999</v>
      </c>
      <c r="CM10" s="17">
        <v>20036.749062870302</v>
      </c>
      <c r="CN10" s="17">
        <v>106.749785570749</v>
      </c>
      <c r="CO10" s="17">
        <v>0</v>
      </c>
      <c r="CP10" s="17">
        <v>1405.99223934478</v>
      </c>
      <c r="CQ10" s="17">
        <v>679742.01807652402</v>
      </c>
      <c r="CR10" s="17">
        <v>597313.50359634706</v>
      </c>
      <c r="CS10" s="17">
        <v>82428.514480177604</v>
      </c>
      <c r="CT10" s="17">
        <v>113.272607820896</v>
      </c>
      <c r="CU10" s="17">
        <v>2.9485143679624302</v>
      </c>
      <c r="CV10" s="17">
        <v>94159.843029811993</v>
      </c>
      <c r="CW10" s="17">
        <v>136.56084914653499</v>
      </c>
      <c r="CX10" s="17">
        <v>195431.37662042401</v>
      </c>
      <c r="CY10" s="17">
        <v>827.42511424902204</v>
      </c>
      <c r="CZ10" s="17">
        <v>200.16061964648799</v>
      </c>
      <c r="DA10" s="17">
        <v>279188.232775343</v>
      </c>
      <c r="DB10" s="17">
        <v>113.974066205133</v>
      </c>
      <c r="DC10" s="17">
        <v>367.18982497065099</v>
      </c>
      <c r="DD10" s="17">
        <v>946.666498983118</v>
      </c>
      <c r="DE10" s="17">
        <v>8.91269159576051</v>
      </c>
      <c r="DF10" s="17">
        <v>33239.363162027497</v>
      </c>
      <c r="DG10" s="17">
        <v>4144.5149615459404</v>
      </c>
      <c r="DH10" s="17">
        <v>2263.73046628361</v>
      </c>
      <c r="DI10" s="17">
        <v>0</v>
      </c>
      <c r="DJ10" s="17">
        <v>1668.79384249739</v>
      </c>
      <c r="DK10" s="17">
        <v>15831.8874574744</v>
      </c>
      <c r="DL10" s="17">
        <v>7552.0282377324002</v>
      </c>
      <c r="DM10" s="17">
        <v>14690.5554694528</v>
      </c>
      <c r="DN10" s="17">
        <v>977080.38187503</v>
      </c>
      <c r="DO10" s="17">
        <v>6362.7227360086999</v>
      </c>
      <c r="DP10" s="17">
        <v>6904.4379398139799</v>
      </c>
      <c r="DR10" s="26">
        <f t="shared" si="1"/>
        <v>1.0328767104225911</v>
      </c>
      <c r="DS10" s="13">
        <f t="shared" si="2"/>
        <v>-0.43322807502011779</v>
      </c>
      <c r="DT10" s="13">
        <f t="shared" si="3"/>
        <v>-0.41631802217961938</v>
      </c>
      <c r="DU10" s="13">
        <f t="shared" si="4"/>
        <v>-0.43704658641773858</v>
      </c>
      <c r="DV10" s="13">
        <f t="shared" si="5"/>
        <v>-0.42846998767829375</v>
      </c>
      <c r="DW10" s="13">
        <f t="shared" si="6"/>
        <v>-0.42824370589430943</v>
      </c>
      <c r="DX10" s="13">
        <f t="shared" si="7"/>
        <v>-0.43080330334507744</v>
      </c>
      <c r="DY10" s="13">
        <f t="shared" si="8"/>
        <v>-0.43376243887146704</v>
      </c>
      <c r="DZ10" s="13">
        <f t="shared" si="9"/>
        <v>-0.43575455055908802</v>
      </c>
      <c r="EA10" s="13">
        <f t="shared" si="10"/>
        <v>-0.44034412466940437</v>
      </c>
      <c r="EB10" s="13">
        <f t="shared" si="11"/>
        <v>-0.44034420648012917</v>
      </c>
      <c r="EC10" s="13">
        <f t="shared" si="12"/>
        <v>-0.44034420467161461</v>
      </c>
      <c r="ED10" s="13">
        <f t="shared" si="13"/>
        <v>-0.43778903239928552</v>
      </c>
      <c r="EE10" s="13">
        <f t="shared" si="14"/>
        <v>-0.44034645210948253</v>
      </c>
      <c r="EF10" s="13">
        <f t="shared" si="15"/>
        <v>-0.43741918324506457</v>
      </c>
      <c r="EG10" s="13">
        <f t="shared" si="16"/>
        <v>-0.44034158411440655</v>
      </c>
      <c r="EH10" s="13">
        <f t="shared" si="17"/>
        <v>-0.43876755014522018</v>
      </c>
      <c r="EI10" s="13">
        <f t="shared" si="18"/>
        <v>-0.42364301293477258</v>
      </c>
      <c r="EJ10" s="13">
        <f t="shared" si="19"/>
        <v>-0.42710984253343776</v>
      </c>
      <c r="EK10" s="13">
        <f t="shared" si="20"/>
        <v>-0.44034234449978626</v>
      </c>
      <c r="EL10" s="13">
        <f t="shared" si="21"/>
        <v>-0.44034406477935706</v>
      </c>
      <c r="EM10" s="13">
        <f t="shared" si="22"/>
        <v>-0.36674886067975232</v>
      </c>
      <c r="EN10" s="13">
        <f t="shared" si="23"/>
        <v>-0.44034431813440378</v>
      </c>
      <c r="EO10" s="13">
        <f t="shared" si="24"/>
        <v>-0.44034381811082934</v>
      </c>
      <c r="EP10" s="13">
        <f t="shared" si="25"/>
        <v>-0.44034383865107052</v>
      </c>
      <c r="EQ10" s="13">
        <f t="shared" si="26"/>
        <v>-0.44034432998657191</v>
      </c>
      <c r="ER10" s="13">
        <f t="shared" si="27"/>
        <v>-0.44034391129325728</v>
      </c>
      <c r="ES10" s="13">
        <f t="shared" si="28"/>
        <v>-0.43915440399256173</v>
      </c>
      <c r="ET10" s="13">
        <f t="shared" si="29"/>
        <v>-0.43787774299175747</v>
      </c>
      <c r="EU10" s="13">
        <f t="shared" si="30"/>
        <v>-0.43923070042733159</v>
      </c>
      <c r="EV10" s="13">
        <f t="shared" si="31"/>
        <v>2.3559659042129847E-6</v>
      </c>
    </row>
    <row r="11" spans="1:152" x14ac:dyDescent="0.3">
      <c r="A11" s="17" t="s">
        <v>423</v>
      </c>
      <c r="B11" s="15">
        <v>703521.68322000001</v>
      </c>
      <c r="C11" s="15">
        <v>10928.119135999999</v>
      </c>
      <c r="D11" s="15">
        <v>11718.408226</v>
      </c>
      <c r="E11" s="15">
        <v>151447.22446</v>
      </c>
      <c r="F11" s="15">
        <v>136199.09955000001</v>
      </c>
      <c r="G11" s="15">
        <v>7254.7992109999996</v>
      </c>
      <c r="H11" s="15">
        <v>203099.89592000001</v>
      </c>
      <c r="I11" s="15">
        <v>7612.4668979999997</v>
      </c>
      <c r="J11" s="15">
        <v>1401.2935910000001</v>
      </c>
      <c r="K11" s="15">
        <v>2229.0342139999998</v>
      </c>
      <c r="L11" s="15">
        <v>306.32934399999999</v>
      </c>
      <c r="M11" s="15">
        <v>2002.3632090000001</v>
      </c>
      <c r="N11" s="15">
        <v>4.8172439999999996</v>
      </c>
      <c r="O11" s="15">
        <v>1211.1963290000001</v>
      </c>
      <c r="P11" s="15">
        <v>1.7381470000000001</v>
      </c>
      <c r="Q11" s="15">
        <v>14787.104165999999</v>
      </c>
      <c r="R11" s="15">
        <v>240.457874</v>
      </c>
      <c r="S11" s="15">
        <v>0.68867299999999998</v>
      </c>
      <c r="T11" s="15">
        <v>16391.875361999999</v>
      </c>
      <c r="U11" s="15">
        <v>417.686553</v>
      </c>
      <c r="V11" s="15">
        <v>2118.2343810000002</v>
      </c>
      <c r="W11" s="15">
        <v>62.787089000000002</v>
      </c>
      <c r="X11" s="15">
        <v>25.713839</v>
      </c>
      <c r="Y11" s="15">
        <v>31.279689999999999</v>
      </c>
      <c r="Z11" s="15">
        <v>28.643245</v>
      </c>
      <c r="AA11" s="15">
        <v>121.408091</v>
      </c>
      <c r="AB11" s="15">
        <v>454.43928599999998</v>
      </c>
      <c r="AC11" s="15">
        <v>1526.568415</v>
      </c>
      <c r="AD11" s="15">
        <v>1277.1003410000001</v>
      </c>
      <c r="AE11" s="15">
        <v>7.2145929999999998</v>
      </c>
      <c r="AG11" s="17" t="s">
        <v>423</v>
      </c>
      <c r="AH11" s="17">
        <v>5005.0912994189403</v>
      </c>
      <c r="AI11" s="17">
        <v>805.87285294062701</v>
      </c>
      <c r="AJ11" s="17">
        <v>351.83279534430102</v>
      </c>
      <c r="AK11" s="17">
        <v>559.659596903585</v>
      </c>
      <c r="AL11" s="17">
        <v>76.912371077169297</v>
      </c>
      <c r="AM11" s="17">
        <v>2008.30293165786</v>
      </c>
      <c r="AN11" s="17">
        <v>2008.30293165786</v>
      </c>
      <c r="AO11" s="17">
        <v>305.66182318429497</v>
      </c>
      <c r="AP11" s="17">
        <v>1588.7206011035601</v>
      </c>
      <c r="AQ11" s="17">
        <v>516.81160072425496</v>
      </c>
      <c r="AR11" s="17">
        <v>1.2094764563268701</v>
      </c>
      <c r="AS11" s="17">
        <v>312.84075477530803</v>
      </c>
      <c r="AT11" s="17">
        <v>0.43642886547753701</v>
      </c>
      <c r="AU11" s="17">
        <v>5728.7254132713197</v>
      </c>
      <c r="AV11" s="17">
        <v>187024.818518427</v>
      </c>
      <c r="AW11" s="17">
        <v>1323.94693683489</v>
      </c>
      <c r="AX11" s="17">
        <v>82.214139848277895</v>
      </c>
      <c r="AY11" s="17">
        <v>817.57571033078602</v>
      </c>
      <c r="AZ11" s="17">
        <v>4.5618512264554596</v>
      </c>
      <c r="BA11" s="17">
        <v>141.93390208361799</v>
      </c>
      <c r="BB11" s="17">
        <v>533.34323401939503</v>
      </c>
      <c r="BC11" s="17">
        <v>3781.31826979887</v>
      </c>
      <c r="BD11" s="17">
        <v>3781.31826979887</v>
      </c>
      <c r="BE11" s="17">
        <v>768.291536230475</v>
      </c>
      <c r="BF11" s="17">
        <v>3.3053013739336499</v>
      </c>
      <c r="BG11" s="17">
        <v>68.582071763945294</v>
      </c>
      <c r="BH11" s="17">
        <v>32363618.6311737</v>
      </c>
      <c r="BI11" s="17">
        <v>0</v>
      </c>
      <c r="BJ11" s="17">
        <v>5456.1015932509799</v>
      </c>
      <c r="BK11" s="17">
        <v>388.10164569592598</v>
      </c>
      <c r="BL11" s="17">
        <v>652.66951696195599</v>
      </c>
      <c r="BM11" s="17">
        <v>5663.1389340115202</v>
      </c>
      <c r="BN11" s="17">
        <v>295.13239743730702</v>
      </c>
      <c r="BO11" s="17">
        <v>4.7453654061740402E-2</v>
      </c>
      <c r="BP11" s="17">
        <v>0.13506049504786699</v>
      </c>
      <c r="BQ11" s="17">
        <v>4115.6383788785797</v>
      </c>
      <c r="BR11" s="17">
        <v>104.87155019489001</v>
      </c>
      <c r="BS11" s="17">
        <v>87.204079055076903</v>
      </c>
      <c r="BT11" s="17">
        <v>609.948765580452</v>
      </c>
      <c r="BU11" s="17">
        <v>3271.3282571550399</v>
      </c>
      <c r="BV11" s="17">
        <v>0</v>
      </c>
      <c r="BW11" s="17">
        <v>56910.813671742799</v>
      </c>
      <c r="BX11" s="17">
        <v>2587.61164639142</v>
      </c>
      <c r="BY11" s="17">
        <v>287.51230388509401</v>
      </c>
      <c r="BZ11" s="17">
        <v>2875.1239502765102</v>
      </c>
      <c r="CA11" s="17">
        <v>3.4679421525407199</v>
      </c>
      <c r="CB11" s="17">
        <v>2456.89573535717</v>
      </c>
      <c r="CC11" s="17">
        <v>242.327739388466</v>
      </c>
      <c r="CD11" s="17">
        <v>15.7643779731587</v>
      </c>
      <c r="CE11" s="17">
        <v>6.4561465955676001</v>
      </c>
      <c r="CF11" s="17">
        <v>7.8536053319400096</v>
      </c>
      <c r="CG11" s="17">
        <v>7.19166734451297</v>
      </c>
      <c r="CH11" s="17">
        <v>30.4827780921201</v>
      </c>
      <c r="CI11" s="17">
        <v>6.3722372131373399</v>
      </c>
      <c r="CJ11" s="17">
        <v>6744.1786631241903</v>
      </c>
      <c r="CK11" s="17">
        <v>137.59806890975901</v>
      </c>
      <c r="CL11" s="17">
        <v>275.615183119319</v>
      </c>
      <c r="CM11" s="17">
        <v>1428.0446588777299</v>
      </c>
      <c r="CN11" s="17">
        <v>6.8788624973957901</v>
      </c>
      <c r="CO11" s="17">
        <v>0</v>
      </c>
      <c r="CP11" s="17">
        <v>199.72676084161401</v>
      </c>
      <c r="CQ11" s="17">
        <v>43182.193796398002</v>
      </c>
      <c r="CR11" s="17">
        <v>39057.220870500802</v>
      </c>
      <c r="CS11" s="17">
        <v>4124.9729258971402</v>
      </c>
      <c r="CT11" s="17">
        <v>8.4859157735191797</v>
      </c>
      <c r="CU11" s="17">
        <v>0.19455484832751799</v>
      </c>
      <c r="CV11" s="17">
        <v>5963.6998655180596</v>
      </c>
      <c r="CW11" s="17">
        <v>18.803834059535799</v>
      </c>
      <c r="CX11" s="17">
        <v>12683.238677458199</v>
      </c>
      <c r="CY11" s="17">
        <v>80.055447943583601</v>
      </c>
      <c r="CZ11" s="17">
        <v>18.379123425321101</v>
      </c>
      <c r="DA11" s="17">
        <v>18118.902749384</v>
      </c>
      <c r="DB11" s="17">
        <v>25.987901881658001</v>
      </c>
      <c r="DC11" s="17">
        <v>24.5296590176204</v>
      </c>
      <c r="DD11" s="17">
        <v>86.118072995585095</v>
      </c>
      <c r="DE11" s="17">
        <v>0.57719861796656602</v>
      </c>
      <c r="DF11" s="17">
        <v>2034.5728611791401</v>
      </c>
      <c r="DG11" s="17">
        <v>465.92846804534503</v>
      </c>
      <c r="DH11" s="17">
        <v>115.312934160654</v>
      </c>
      <c r="DI11" s="17">
        <v>0</v>
      </c>
      <c r="DJ11" s="17">
        <v>94.041512468624504</v>
      </c>
      <c r="DK11" s="17">
        <v>907.87601512879905</v>
      </c>
      <c r="DL11" s="17">
        <v>393.02917932037701</v>
      </c>
      <c r="DM11" s="17">
        <v>826.91831015332195</v>
      </c>
      <c r="DN11" s="17">
        <v>55005.5920764783</v>
      </c>
      <c r="DO11" s="17">
        <v>324.08509344377399</v>
      </c>
      <c r="DP11" s="17">
        <v>397.394550376697</v>
      </c>
      <c r="DR11" s="26">
        <f t="shared" si="1"/>
        <v>1.0346368709678742</v>
      </c>
      <c r="DS11" s="13">
        <f t="shared" si="2"/>
        <v>-0.73415912689084528</v>
      </c>
      <c r="DT11" s="13">
        <f t="shared" si="3"/>
        <v>-0.70065038489757547</v>
      </c>
      <c r="DU11" s="13">
        <f t="shared" si="4"/>
        <v>-0.75464893398257094</v>
      </c>
      <c r="DV11" s="13">
        <f t="shared" si="5"/>
        <v>-0.71486969173341819</v>
      </c>
      <c r="DW11" s="13">
        <f t="shared" si="6"/>
        <v>-0.71323436792500583</v>
      </c>
      <c r="DX11" s="13">
        <f t="shared" si="7"/>
        <v>-0.7195549040014444</v>
      </c>
      <c r="DY11" s="13">
        <f t="shared" si="8"/>
        <v>-0.72916976728464344</v>
      </c>
      <c r="DZ11" s="13">
        <f t="shared" si="9"/>
        <v>-0.73618237575712864</v>
      </c>
      <c r="EA11" s="13">
        <f t="shared" si="10"/>
        <v>-0.74892285413706638</v>
      </c>
      <c r="EB11" s="13">
        <f t="shared" si="11"/>
        <v>-0.74892283241391955</v>
      </c>
      <c r="EC11" s="13">
        <f t="shared" si="12"/>
        <v>-0.74892261357380996</v>
      </c>
      <c r="ED11" s="13">
        <f t="shared" si="13"/>
        <v>-0.74189917273682038</v>
      </c>
      <c r="EE11" s="13">
        <f t="shared" si="14"/>
        <v>-0.74892771544749026</v>
      </c>
      <c r="EF11" s="13">
        <f t="shared" si="15"/>
        <v>-0.7417092941211284</v>
      </c>
      <c r="EG11" s="13">
        <f t="shared" si="16"/>
        <v>-0.74891141803452932</v>
      </c>
      <c r="EH11" s="13">
        <f t="shared" si="17"/>
        <v>-0.74428270556900122</v>
      </c>
      <c r="EI11" s="13">
        <f t="shared" si="18"/>
        <v>-0.71478550224583082</v>
      </c>
      <c r="EJ11" s="13">
        <f t="shared" si="19"/>
        <v>-0.7349770513587619</v>
      </c>
      <c r="EK11" s="13">
        <f t="shared" si="20"/>
        <v>-0.74892205510422916</v>
      </c>
      <c r="EL11" s="13">
        <f t="shared" si="21"/>
        <v>-0.74892284790674124</v>
      </c>
      <c r="EM11" s="13">
        <f t="shared" si="22"/>
        <v>-0.71204850084035543</v>
      </c>
      <c r="EN11" s="13">
        <f t="shared" si="23"/>
        <v>-0.74892325437863982</v>
      </c>
      <c r="EO11" s="13">
        <f t="shared" si="24"/>
        <v>-0.748923270633856</v>
      </c>
      <c r="EP11" s="13">
        <f t="shared" si="25"/>
        <v>-0.74892317245023821</v>
      </c>
      <c r="EQ11" s="13">
        <f t="shared" si="26"/>
        <v>-0.74892274445465334</v>
      </c>
      <c r="ER11" s="13">
        <f t="shared" si="27"/>
        <v>-0.74892300965246128</v>
      </c>
      <c r="ES11" s="13">
        <f t="shared" si="28"/>
        <v>-0.74625227678785244</v>
      </c>
      <c r="ET11" s="13">
        <f t="shared" si="29"/>
        <v>-0.74254073681959609</v>
      </c>
      <c r="EU11" s="13">
        <f t="shared" si="30"/>
        <v>-0.74623364896292521</v>
      </c>
      <c r="EV11" s="13">
        <f t="shared" si="31"/>
        <v>-0.36769111903395524</v>
      </c>
    </row>
    <row r="12" spans="1:152" x14ac:dyDescent="0.3">
      <c r="A12" s="17" t="s">
        <v>424</v>
      </c>
      <c r="B12" s="15">
        <v>4046331.4191000001</v>
      </c>
      <c r="C12" s="15">
        <v>54682.488820999999</v>
      </c>
      <c r="D12" s="15">
        <v>74892.512552</v>
      </c>
      <c r="E12" s="15">
        <v>805139.64711999998</v>
      </c>
      <c r="F12" s="15">
        <v>721774.77298999997</v>
      </c>
      <c r="G12" s="15">
        <v>39830.411345</v>
      </c>
      <c r="H12" s="15">
        <v>1140055.4269999999</v>
      </c>
      <c r="I12" s="15">
        <v>44723.584684000001</v>
      </c>
      <c r="J12" s="15">
        <v>8590.8501090000009</v>
      </c>
      <c r="K12" s="15">
        <v>13665.445427000001</v>
      </c>
      <c r="L12" s="15">
        <v>1877.99974</v>
      </c>
      <c r="M12" s="15">
        <v>11988.909292</v>
      </c>
      <c r="N12" s="15">
        <v>29.533118000000002</v>
      </c>
      <c r="O12" s="15">
        <v>7233.4883829999999</v>
      </c>
      <c r="P12" s="15">
        <v>10.655783</v>
      </c>
      <c r="Q12" s="15">
        <v>89312.437735</v>
      </c>
      <c r="R12" s="15">
        <v>1279.9091699999999</v>
      </c>
      <c r="S12" s="15">
        <v>4.2229010000000002</v>
      </c>
      <c r="T12" s="15">
        <v>100492.96849</v>
      </c>
      <c r="U12" s="15">
        <v>2560.6927479999999</v>
      </c>
      <c r="V12" s="15">
        <v>12986.169085</v>
      </c>
      <c r="W12" s="15">
        <v>384.92678599999999</v>
      </c>
      <c r="X12" s="15">
        <v>157.642582</v>
      </c>
      <c r="Y12" s="15">
        <v>191.765187</v>
      </c>
      <c r="Z12" s="15">
        <v>175.60190299999999</v>
      </c>
      <c r="AA12" s="15">
        <v>744.31201799999997</v>
      </c>
      <c r="AB12" s="15">
        <v>2757.251843</v>
      </c>
      <c r="AC12" s="15">
        <v>9151.509924</v>
      </c>
      <c r="AD12" s="15">
        <v>7752.2315870000002</v>
      </c>
      <c r="AE12" s="15">
        <v>0.19623199999999999</v>
      </c>
      <c r="AG12" s="17" t="s">
        <v>424</v>
      </c>
      <c r="AH12" s="17">
        <v>81551.158584153105</v>
      </c>
      <c r="AI12" s="17">
        <v>12234.069556381301</v>
      </c>
      <c r="AJ12" s="17">
        <v>6709.6631468010601</v>
      </c>
      <c r="AK12" s="17">
        <v>10673.049120023499</v>
      </c>
      <c r="AL12" s="17">
        <v>1466.7637870255001</v>
      </c>
      <c r="AM12" s="17">
        <v>34922.714674980904</v>
      </c>
      <c r="AN12" s="17">
        <v>34922.714674980904</v>
      </c>
      <c r="AO12" s="17">
        <v>4378.3066539534802</v>
      </c>
      <c r="AP12" s="17">
        <v>25934.323509424401</v>
      </c>
      <c r="AQ12" s="17">
        <v>9362.5095150168108</v>
      </c>
      <c r="AR12" s="17">
        <v>23.066083283498202</v>
      </c>
      <c r="AS12" s="17">
        <v>5648.7316625709</v>
      </c>
      <c r="AT12" s="17">
        <v>8.3224090928266499</v>
      </c>
      <c r="AU12" s="17">
        <v>87416.095453794303</v>
      </c>
      <c r="AV12" s="17">
        <v>3136188.4395138798</v>
      </c>
      <c r="AW12" s="17">
        <v>19903.863028494099</v>
      </c>
      <c r="AX12" s="17">
        <v>0.69304523140263496</v>
      </c>
      <c r="AY12" s="17">
        <v>13094.2960416723</v>
      </c>
      <c r="AZ12" s="17">
        <v>2.1947086116393E-2</v>
      </c>
      <c r="BA12" s="17">
        <v>2298.6807790602502</v>
      </c>
      <c r="BB12" s="17">
        <v>8688.0039940322004</v>
      </c>
      <c r="BC12" s="17">
        <v>69750.152363731002</v>
      </c>
      <c r="BD12" s="17">
        <v>69750.152363731002</v>
      </c>
      <c r="BE12" s="17">
        <v>9199.3893671139904</v>
      </c>
      <c r="BF12" s="17">
        <v>0</v>
      </c>
      <c r="BG12" s="17">
        <v>998.78992930783397</v>
      </c>
      <c r="BH12" s="17">
        <v>549778899.50448298</v>
      </c>
      <c r="BI12" s="17">
        <v>0</v>
      </c>
      <c r="BJ12" s="17">
        <v>89002.912138201806</v>
      </c>
      <c r="BK12" s="17">
        <v>6227.1160223206998</v>
      </c>
      <c r="BL12" s="17">
        <v>10646.5326978871</v>
      </c>
      <c r="BM12" s="17">
        <v>92381.616549139202</v>
      </c>
      <c r="BN12" s="17">
        <v>4681.29573914515</v>
      </c>
      <c r="BO12" s="17">
        <v>0.91713711106334395</v>
      </c>
      <c r="BP12" s="17">
        <v>2.6103056006768099</v>
      </c>
      <c r="BQ12" s="17">
        <v>78487.698132201302</v>
      </c>
      <c r="BR12" s="17">
        <v>1999.9636065802199</v>
      </c>
      <c r="BS12" s="17">
        <v>0.76560569724697802</v>
      </c>
      <c r="BT12" s="17">
        <v>11420.201963014901</v>
      </c>
      <c r="BU12" s="17">
        <v>41024.073694783299</v>
      </c>
      <c r="BV12" s="17">
        <v>0</v>
      </c>
      <c r="BW12" s="17">
        <v>924558.73679767596</v>
      </c>
      <c r="BX12" s="17">
        <v>52574.4548879004</v>
      </c>
      <c r="BY12" s="17">
        <v>5841.6075514983104</v>
      </c>
      <c r="BZ12" s="17">
        <v>58416.062439398796</v>
      </c>
      <c r="CA12" s="17">
        <v>56.728293042514203</v>
      </c>
      <c r="CB12" s="17">
        <v>39273.477677135103</v>
      </c>
      <c r="CC12" s="17">
        <v>3960.831393078</v>
      </c>
      <c r="CD12" s="17">
        <v>300.637122096187</v>
      </c>
      <c r="CE12" s="17">
        <v>123.122737429715</v>
      </c>
      <c r="CF12" s="17">
        <v>149.773281254914</v>
      </c>
      <c r="CG12" s="17">
        <v>137.14936220403101</v>
      </c>
      <c r="CH12" s="17">
        <v>581.325840999928</v>
      </c>
      <c r="CI12" s="17">
        <v>89.346106950511597</v>
      </c>
      <c r="CJ12" s="17">
        <v>94436.846145498406</v>
      </c>
      <c r="CK12" s="17">
        <v>2142.4357862685101</v>
      </c>
      <c r="CL12" s="17">
        <v>1202.6059084905501</v>
      </c>
      <c r="CM12" s="17">
        <v>18724.1160068012</v>
      </c>
      <c r="CN12" s="17">
        <v>104.425769936341</v>
      </c>
      <c r="CO12" s="17">
        <v>0</v>
      </c>
      <c r="CP12" s="17">
        <v>699.24594735583105</v>
      </c>
      <c r="CQ12" s="17">
        <v>642887.41772829602</v>
      </c>
      <c r="CR12" s="17">
        <v>580151.58413520304</v>
      </c>
      <c r="CS12" s="17">
        <v>62735.833593092902</v>
      </c>
      <c r="CT12" s="17">
        <v>103.85910125916899</v>
      </c>
      <c r="CU12" s="17">
        <v>2.9006639132260799</v>
      </c>
      <c r="CV12" s="17">
        <v>92741.400337196901</v>
      </c>
      <c r="CW12" s="17">
        <v>70.901468234373297</v>
      </c>
      <c r="CX12" s="17">
        <v>190368.93368364699</v>
      </c>
      <c r="CY12" s="17">
        <v>641.39048412837496</v>
      </c>
      <c r="CZ12" s="17">
        <v>163.08418839762501</v>
      </c>
      <c r="DA12" s="17">
        <v>271955.50052128203</v>
      </c>
      <c r="DB12" s="17">
        <v>0.21757278508793601</v>
      </c>
      <c r="DC12" s="17">
        <v>359.68487883816402</v>
      </c>
      <c r="DD12" s="17">
        <v>773.05110500724697</v>
      </c>
      <c r="DE12" s="17">
        <v>8.7021774945573398</v>
      </c>
      <c r="DF12" s="17">
        <v>31478.617008173602</v>
      </c>
      <c r="DG12" s="17">
        <v>2656.38047741936</v>
      </c>
      <c r="DH12" s="17">
        <v>2153.3548307914298</v>
      </c>
      <c r="DI12" s="17">
        <v>0</v>
      </c>
      <c r="DJ12" s="17">
        <v>1527.3616286828899</v>
      </c>
      <c r="DK12" s="17">
        <v>14392.3322653258</v>
      </c>
      <c r="DL12" s="17">
        <v>7146.7145595338297</v>
      </c>
      <c r="DM12" s="17">
        <v>13432.668726477201</v>
      </c>
      <c r="DN12" s="17">
        <v>895712.25725370203</v>
      </c>
      <c r="DO12" s="17">
        <v>6054.3539179909803</v>
      </c>
      <c r="DP12" s="17">
        <v>6273.6121514971401</v>
      </c>
      <c r="DR12" s="26">
        <f t="shared" si="1"/>
        <v>1.0322050740183222</v>
      </c>
      <c r="DS12" s="13">
        <f t="shared" si="2"/>
        <v>-0.22493040863878561</v>
      </c>
      <c r="DT12" s="13">
        <f t="shared" si="3"/>
        <v>-0.24977676438478763</v>
      </c>
      <c r="DU12" s="13">
        <f t="shared" si="4"/>
        <v>-0.22000129987842423</v>
      </c>
      <c r="DV12" s="13">
        <f t="shared" si="5"/>
        <v>-0.20152060573849928</v>
      </c>
      <c r="DW12" s="13">
        <f t="shared" si="6"/>
        <v>-0.19621521027690322</v>
      </c>
      <c r="DX12" s="13">
        <f t="shared" si="7"/>
        <v>-0.20968385850915441</v>
      </c>
      <c r="DY12" s="13">
        <f t="shared" si="8"/>
        <v>-0.21432569325973472</v>
      </c>
      <c r="DZ12" s="13">
        <f t="shared" si="9"/>
        <v>-0.21914321220600613</v>
      </c>
      <c r="EA12" s="13">
        <f t="shared" si="10"/>
        <v>-0.21897564715139889</v>
      </c>
      <c r="EB12" s="13">
        <f t="shared" si="11"/>
        <v>-0.21897539476204453</v>
      </c>
      <c r="EC12" s="13">
        <f t="shared" si="12"/>
        <v>-0.21897551113319108</v>
      </c>
      <c r="ED12" s="13">
        <f t="shared" si="13"/>
        <v>-0.21906911738299181</v>
      </c>
      <c r="EE12" s="13">
        <f t="shared" si="14"/>
        <v>-0.21897568406091764</v>
      </c>
      <c r="EF12" s="13">
        <f t="shared" si="15"/>
        <v>-0.2190860946363809</v>
      </c>
      <c r="EG12" s="13">
        <f t="shared" si="16"/>
        <v>-0.21897723585149489</v>
      </c>
      <c r="EH12" s="13">
        <f t="shared" si="17"/>
        <v>-0.21903203929236023</v>
      </c>
      <c r="EI12" s="13">
        <f t="shared" si="18"/>
        <v>-0.21963999265054562</v>
      </c>
      <c r="EJ12" s="13">
        <f t="shared" si="19"/>
        <v>-0.16468732945902509</v>
      </c>
      <c r="EK12" s="13">
        <f t="shared" si="20"/>
        <v>-0.21897323453021919</v>
      </c>
      <c r="EL12" s="13">
        <f t="shared" si="21"/>
        <v>-0.21897556505275034</v>
      </c>
      <c r="EM12" s="13">
        <f t="shared" si="22"/>
        <v>-0.12058730421074745</v>
      </c>
      <c r="EN12" s="13">
        <f t="shared" si="23"/>
        <v>-0.21897583376754923</v>
      </c>
      <c r="EO12" s="13">
        <f t="shared" si="24"/>
        <v>-0.21897538172956976</v>
      </c>
      <c r="EP12" s="13">
        <f t="shared" si="25"/>
        <v>-0.21897564621615082</v>
      </c>
      <c r="EQ12" s="13">
        <f t="shared" si="26"/>
        <v>-0.21897564968854002</v>
      </c>
      <c r="ER12" s="13">
        <f t="shared" si="27"/>
        <v>-0.21897560842564814</v>
      </c>
      <c r="ES12" s="13">
        <f t="shared" si="28"/>
        <v>-0.21902134683188976</v>
      </c>
      <c r="ET12" s="13">
        <f t="shared" si="29"/>
        <v>-0.21906716827226053</v>
      </c>
      <c r="EU12" s="13">
        <f t="shared" si="30"/>
        <v>-0.21901792405895779</v>
      </c>
      <c r="EV12" s="13">
        <f t="shared" si="31"/>
        <v>-0.88815745588694495</v>
      </c>
    </row>
    <row r="13" spans="1:152" x14ac:dyDescent="0.3">
      <c r="A13" s="17" t="s">
        <v>530</v>
      </c>
      <c r="B13" s="15">
        <v>953582.08675999998</v>
      </c>
      <c r="C13" s="15">
        <v>13248.387429</v>
      </c>
      <c r="D13" s="15">
        <v>15102.163704000001</v>
      </c>
      <c r="E13" s="15">
        <v>194823.73792000001</v>
      </c>
      <c r="F13" s="15">
        <v>173551.91876999999</v>
      </c>
      <c r="G13" s="15">
        <v>9520.7435970000006</v>
      </c>
      <c r="H13" s="15">
        <v>276600.00309000001</v>
      </c>
      <c r="I13" s="15">
        <v>10361.427791</v>
      </c>
      <c r="J13" s="15">
        <v>1990.8015780000001</v>
      </c>
      <c r="K13" s="15">
        <v>3166.7634539999999</v>
      </c>
      <c r="L13" s="15">
        <v>435.19846999999999</v>
      </c>
      <c r="M13" s="15">
        <v>2777.8626640000002</v>
      </c>
      <c r="N13" s="15">
        <v>6.8438319999999999</v>
      </c>
      <c r="O13" s="15">
        <v>1675.9771390000001</v>
      </c>
      <c r="P13" s="15">
        <v>2.4693369999999999</v>
      </c>
      <c r="Q13" s="15">
        <v>20695.076921</v>
      </c>
      <c r="R13" s="15">
        <v>296.30535600000002</v>
      </c>
      <c r="S13" s="15">
        <v>0.75114300000000001</v>
      </c>
      <c r="T13" s="15">
        <v>23287.748768000001</v>
      </c>
      <c r="U13" s="15">
        <v>593.40242999999998</v>
      </c>
      <c r="V13" s="15">
        <v>3009.351244</v>
      </c>
      <c r="W13" s="15">
        <v>89.201074000000006</v>
      </c>
      <c r="X13" s="15">
        <v>36.531289000000001</v>
      </c>
      <c r="Y13" s="15">
        <v>44.438704000000001</v>
      </c>
      <c r="Z13" s="15">
        <v>40.693097000000002</v>
      </c>
      <c r="AA13" s="15">
        <v>172.48330200000001</v>
      </c>
      <c r="AB13" s="15">
        <v>638.90841799999998</v>
      </c>
      <c r="AC13" s="15">
        <v>2120.4351660000002</v>
      </c>
      <c r="AD13" s="15">
        <v>1796.3511940000001</v>
      </c>
      <c r="AG13" s="17" t="s">
        <v>530</v>
      </c>
      <c r="AH13" s="17">
        <v>0</v>
      </c>
      <c r="AI13" s="17">
        <v>0</v>
      </c>
      <c r="AJ13" s="17">
        <v>0</v>
      </c>
      <c r="AK13" s="17">
        <v>0</v>
      </c>
      <c r="AL13" s="17">
        <v>0</v>
      </c>
      <c r="AM13" s="17">
        <v>0</v>
      </c>
      <c r="AN13" s="17">
        <v>0</v>
      </c>
      <c r="AO13" s="17">
        <v>0</v>
      </c>
      <c r="AP13" s="17">
        <v>0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0</v>
      </c>
      <c r="AZ13" s="17">
        <v>0</v>
      </c>
      <c r="BA13" s="17">
        <v>0</v>
      </c>
      <c r="BB13" s="17">
        <v>0</v>
      </c>
      <c r="BC13" s="17">
        <v>0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I13" s="17">
        <v>0</v>
      </c>
      <c r="BJ13" s="17">
        <v>0</v>
      </c>
      <c r="BK13" s="17">
        <v>0</v>
      </c>
      <c r="BL13" s="17">
        <v>0</v>
      </c>
      <c r="BM13" s="17">
        <v>0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0</v>
      </c>
      <c r="BY13" s="17">
        <v>0</v>
      </c>
      <c r="BZ13" s="17">
        <v>0</v>
      </c>
      <c r="CA13" s="17">
        <v>0</v>
      </c>
      <c r="CB13" s="17">
        <v>0</v>
      </c>
      <c r="CC13" s="17">
        <v>0</v>
      </c>
      <c r="CD13" s="17">
        <v>0</v>
      </c>
      <c r="CE13" s="17">
        <v>0</v>
      </c>
      <c r="CF13" s="17">
        <v>0</v>
      </c>
      <c r="CG13" s="17">
        <v>0</v>
      </c>
      <c r="CH13" s="17">
        <v>0</v>
      </c>
      <c r="CI13" s="17">
        <v>0</v>
      </c>
      <c r="CJ13" s="17">
        <v>0</v>
      </c>
      <c r="CK13" s="17">
        <v>0</v>
      </c>
      <c r="CL13" s="17">
        <v>0</v>
      </c>
      <c r="CM13" s="17">
        <v>0</v>
      </c>
      <c r="CN13" s="17">
        <v>0</v>
      </c>
      <c r="CO13" s="17">
        <v>0</v>
      </c>
      <c r="CP13" s="17">
        <v>0</v>
      </c>
      <c r="CQ13" s="17">
        <v>0</v>
      </c>
      <c r="CR13" s="17">
        <v>0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17">
        <v>0</v>
      </c>
      <c r="CZ13" s="17">
        <v>0</v>
      </c>
      <c r="DA13" s="17">
        <v>0</v>
      </c>
      <c r="DB13" s="17">
        <v>0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0</v>
      </c>
      <c r="DJ13" s="17">
        <v>0</v>
      </c>
      <c r="DK13" s="17">
        <v>0</v>
      </c>
      <c r="DL13" s="17">
        <v>0</v>
      </c>
      <c r="DM13" s="17">
        <v>0</v>
      </c>
      <c r="DN13" s="17">
        <v>0</v>
      </c>
      <c r="DO13" s="17">
        <v>0</v>
      </c>
      <c r="DP13" s="17">
        <v>0</v>
      </c>
      <c r="DR13" s="26" t="str">
        <f t="shared" si="1"/>
        <v/>
      </c>
      <c r="DS13" s="13" t="str">
        <f t="shared" si="2"/>
        <v/>
      </c>
      <c r="DT13" s="13" t="str">
        <f t="shared" si="3"/>
        <v/>
      </c>
      <c r="DU13" s="13" t="str">
        <f t="shared" si="4"/>
        <v/>
      </c>
      <c r="DV13" s="13" t="str">
        <f t="shared" si="5"/>
        <v/>
      </c>
      <c r="DW13" s="13" t="str">
        <f t="shared" si="6"/>
        <v/>
      </c>
      <c r="DX13" s="13" t="str">
        <f t="shared" si="7"/>
        <v/>
      </c>
      <c r="DY13" s="13" t="str">
        <f t="shared" si="8"/>
        <v/>
      </c>
      <c r="DZ13" s="13" t="str">
        <f t="shared" si="9"/>
        <v/>
      </c>
      <c r="EA13" s="13" t="str">
        <f t="shared" si="10"/>
        <v/>
      </c>
      <c r="EB13" s="13" t="str">
        <f t="shared" si="11"/>
        <v/>
      </c>
      <c r="EC13" s="13" t="str">
        <f t="shared" si="12"/>
        <v/>
      </c>
      <c r="ED13" s="13" t="str">
        <f t="shared" si="13"/>
        <v/>
      </c>
      <c r="EE13" s="13" t="str">
        <f t="shared" si="14"/>
        <v/>
      </c>
      <c r="EF13" s="13" t="str">
        <f t="shared" si="15"/>
        <v/>
      </c>
      <c r="EG13" s="13" t="str">
        <f t="shared" si="16"/>
        <v/>
      </c>
      <c r="EH13" s="13" t="str">
        <f t="shared" si="17"/>
        <v/>
      </c>
      <c r="EI13" s="13" t="str">
        <f t="shared" si="18"/>
        <v/>
      </c>
      <c r="EJ13" s="13" t="str">
        <f t="shared" si="19"/>
        <v/>
      </c>
      <c r="EK13" s="13" t="str">
        <f t="shared" si="20"/>
        <v/>
      </c>
      <c r="EL13" s="13" t="str">
        <f t="shared" si="21"/>
        <v/>
      </c>
      <c r="EM13" s="13" t="str">
        <f t="shared" si="22"/>
        <v/>
      </c>
      <c r="EN13" s="13" t="str">
        <f t="shared" si="23"/>
        <v/>
      </c>
      <c r="EO13" s="13" t="str">
        <f t="shared" si="24"/>
        <v/>
      </c>
      <c r="EP13" s="13" t="str">
        <f t="shared" si="25"/>
        <v/>
      </c>
      <c r="EQ13" s="13" t="str">
        <f t="shared" si="26"/>
        <v/>
      </c>
      <c r="ER13" s="13" t="str">
        <f t="shared" si="27"/>
        <v/>
      </c>
      <c r="ES13" s="13" t="str">
        <f t="shared" si="28"/>
        <v/>
      </c>
      <c r="ET13" s="13" t="str">
        <f t="shared" si="29"/>
        <v/>
      </c>
      <c r="EU13" s="13" t="str">
        <f t="shared" si="30"/>
        <v/>
      </c>
      <c r="EV13" s="13" t="str">
        <f t="shared" si="31"/>
        <v/>
      </c>
    </row>
    <row r="14" spans="1:152" x14ac:dyDescent="0.3">
      <c r="A14" s="17" t="s">
        <v>531</v>
      </c>
      <c r="B14" s="15">
        <v>1300498.9667</v>
      </c>
      <c r="C14" s="15">
        <v>17091.846161000001</v>
      </c>
      <c r="D14" s="15">
        <v>20062.480517</v>
      </c>
      <c r="E14" s="15">
        <v>279811.28000999999</v>
      </c>
      <c r="F14" s="15">
        <v>251697.78654999999</v>
      </c>
      <c r="G14" s="15">
        <v>13440.858837</v>
      </c>
      <c r="H14" s="15">
        <v>387177.50373</v>
      </c>
      <c r="I14" s="15">
        <v>14199.434598</v>
      </c>
      <c r="J14" s="15">
        <v>2728.2201490000002</v>
      </c>
      <c r="K14" s="15">
        <v>4339.773561</v>
      </c>
      <c r="L14" s="15">
        <v>596.40157299999998</v>
      </c>
      <c r="M14" s="15">
        <v>3806.8188460000001</v>
      </c>
      <c r="N14" s="15">
        <v>9.3788879999999999</v>
      </c>
      <c r="O14" s="15">
        <v>2296.7807619999999</v>
      </c>
      <c r="P14" s="15">
        <v>3.3840629999999998</v>
      </c>
      <c r="Q14" s="15">
        <v>28360.800739999999</v>
      </c>
      <c r="R14" s="15">
        <v>406.0607</v>
      </c>
      <c r="S14" s="15">
        <v>1.1431819999999999</v>
      </c>
      <c r="T14" s="15">
        <v>31913.83178</v>
      </c>
      <c r="U14" s="15">
        <v>813.20638799999995</v>
      </c>
      <c r="V14" s="15">
        <v>4124.0538159999996</v>
      </c>
      <c r="W14" s="15">
        <v>122.242317</v>
      </c>
      <c r="X14" s="15">
        <v>50.062945999999997</v>
      </c>
      <c r="Y14" s="15">
        <v>60.899388999999999</v>
      </c>
      <c r="Z14" s="15">
        <v>55.766320999999998</v>
      </c>
      <c r="AA14" s="15">
        <v>236.373221</v>
      </c>
      <c r="AB14" s="15">
        <v>875.56831399999999</v>
      </c>
      <c r="AC14" s="15">
        <v>2905.8717459999998</v>
      </c>
      <c r="AD14" s="15">
        <v>2461.742855</v>
      </c>
      <c r="AG14" s="17" t="s">
        <v>531</v>
      </c>
      <c r="AH14" s="17">
        <v>0</v>
      </c>
      <c r="AI14" s="17">
        <v>0</v>
      </c>
      <c r="AJ14" s="17">
        <v>0</v>
      </c>
      <c r="AK14" s="17">
        <v>0</v>
      </c>
      <c r="AL14" s="17">
        <v>0</v>
      </c>
      <c r="AM14" s="17">
        <v>0</v>
      </c>
      <c r="AN14" s="17">
        <v>0</v>
      </c>
      <c r="AO14" s="17">
        <v>0</v>
      </c>
      <c r="AP14" s="17">
        <v>0</v>
      </c>
      <c r="AQ14" s="17">
        <v>0</v>
      </c>
      <c r="AR14" s="17">
        <v>0</v>
      </c>
      <c r="AS14" s="17">
        <v>0</v>
      </c>
      <c r="AT14" s="17">
        <v>0</v>
      </c>
      <c r="AU14" s="17">
        <v>0</v>
      </c>
      <c r="AV14" s="17">
        <v>0</v>
      </c>
      <c r="AW14" s="17">
        <v>0</v>
      </c>
      <c r="AX14" s="17">
        <v>0</v>
      </c>
      <c r="AY14" s="17">
        <v>0</v>
      </c>
      <c r="AZ14" s="17">
        <v>0</v>
      </c>
      <c r="BA14" s="17">
        <v>0</v>
      </c>
      <c r="BB14" s="17">
        <v>0</v>
      </c>
      <c r="BC14" s="17">
        <v>0</v>
      </c>
      <c r="BD14" s="17">
        <v>0</v>
      </c>
      <c r="BE14" s="17">
        <v>0</v>
      </c>
      <c r="BF14" s="17">
        <v>0</v>
      </c>
      <c r="BG14" s="17">
        <v>0</v>
      </c>
      <c r="BH14" s="17">
        <v>0</v>
      </c>
      <c r="BI14" s="17">
        <v>0</v>
      </c>
      <c r="BJ14" s="17">
        <v>0</v>
      </c>
      <c r="BK14" s="17">
        <v>0</v>
      </c>
      <c r="BL14" s="17">
        <v>0</v>
      </c>
      <c r="BM14" s="17">
        <v>0</v>
      </c>
      <c r="BN14" s="17">
        <v>0</v>
      </c>
      <c r="BO14" s="17">
        <v>0</v>
      </c>
      <c r="BP14" s="17">
        <v>0</v>
      </c>
      <c r="BQ14" s="17">
        <v>0</v>
      </c>
      <c r="BR14" s="17">
        <v>0</v>
      </c>
      <c r="BS14" s="17">
        <v>0</v>
      </c>
      <c r="BT14" s="17">
        <v>0</v>
      </c>
      <c r="BU14" s="17">
        <v>0</v>
      </c>
      <c r="BV14" s="17">
        <v>0</v>
      </c>
      <c r="BW14" s="17">
        <v>0</v>
      </c>
      <c r="BX14" s="17">
        <v>0</v>
      </c>
      <c r="BY14" s="17">
        <v>0</v>
      </c>
      <c r="BZ14" s="17">
        <v>0</v>
      </c>
      <c r="CA14" s="17">
        <v>0</v>
      </c>
      <c r="CB14" s="17">
        <v>0</v>
      </c>
      <c r="CC14" s="17">
        <v>0</v>
      </c>
      <c r="CD14" s="17">
        <v>0</v>
      </c>
      <c r="CE14" s="17">
        <v>0</v>
      </c>
      <c r="CF14" s="17">
        <v>0</v>
      </c>
      <c r="CG14" s="17">
        <v>0</v>
      </c>
      <c r="CH14" s="17">
        <v>0</v>
      </c>
      <c r="CI14" s="17">
        <v>0</v>
      </c>
      <c r="CJ14" s="17">
        <v>0</v>
      </c>
      <c r="CK14" s="17">
        <v>0</v>
      </c>
      <c r="CL14" s="17">
        <v>0</v>
      </c>
      <c r="CM14" s="17">
        <v>0</v>
      </c>
      <c r="CN14" s="17">
        <v>0</v>
      </c>
      <c r="CO14" s="17">
        <v>0</v>
      </c>
      <c r="CP14" s="17">
        <v>0</v>
      </c>
      <c r="CQ14" s="17">
        <v>0</v>
      </c>
      <c r="CR14" s="17">
        <v>0</v>
      </c>
      <c r="CS14" s="17">
        <v>0</v>
      </c>
      <c r="CT14" s="17">
        <v>0</v>
      </c>
      <c r="CU14" s="17">
        <v>0</v>
      </c>
      <c r="CV14" s="17">
        <v>0</v>
      </c>
      <c r="CW14" s="17">
        <v>0</v>
      </c>
      <c r="CX14" s="17">
        <v>0</v>
      </c>
      <c r="CY14" s="17">
        <v>0</v>
      </c>
      <c r="CZ14" s="17">
        <v>0</v>
      </c>
      <c r="DA14" s="17">
        <v>0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</v>
      </c>
      <c r="DI14" s="17">
        <v>0</v>
      </c>
      <c r="DJ14" s="17">
        <v>0</v>
      </c>
      <c r="DK14" s="17">
        <v>0</v>
      </c>
      <c r="DL14" s="17">
        <v>0</v>
      </c>
      <c r="DM14" s="17">
        <v>0</v>
      </c>
      <c r="DN14" s="17">
        <v>0</v>
      </c>
      <c r="DO14" s="17">
        <v>0</v>
      </c>
      <c r="DP14" s="17">
        <v>0</v>
      </c>
      <c r="DR14" s="26" t="str">
        <f t="shared" si="1"/>
        <v/>
      </c>
      <c r="DS14" s="13" t="str">
        <f t="shared" si="2"/>
        <v/>
      </c>
      <c r="DT14" s="13" t="str">
        <f t="shared" si="3"/>
        <v/>
      </c>
      <c r="DU14" s="13" t="str">
        <f t="shared" si="4"/>
        <v/>
      </c>
      <c r="DV14" s="13" t="str">
        <f t="shared" si="5"/>
        <v/>
      </c>
      <c r="DW14" s="13" t="str">
        <f t="shared" si="6"/>
        <v/>
      </c>
      <c r="DX14" s="13" t="str">
        <f t="shared" si="7"/>
        <v/>
      </c>
      <c r="DY14" s="13" t="str">
        <f t="shared" si="8"/>
        <v/>
      </c>
      <c r="DZ14" s="13" t="str">
        <f t="shared" si="9"/>
        <v/>
      </c>
      <c r="EA14" s="13" t="str">
        <f t="shared" si="10"/>
        <v/>
      </c>
      <c r="EB14" s="13" t="str">
        <f t="shared" si="11"/>
        <v/>
      </c>
      <c r="EC14" s="13" t="str">
        <f t="shared" si="12"/>
        <v/>
      </c>
      <c r="ED14" s="13" t="str">
        <f t="shared" si="13"/>
        <v/>
      </c>
      <c r="EE14" s="13" t="str">
        <f t="shared" si="14"/>
        <v/>
      </c>
      <c r="EF14" s="13" t="str">
        <f t="shared" si="15"/>
        <v/>
      </c>
      <c r="EG14" s="13" t="str">
        <f t="shared" si="16"/>
        <v/>
      </c>
      <c r="EH14" s="13" t="str">
        <f t="shared" si="17"/>
        <v/>
      </c>
      <c r="EI14" s="13" t="str">
        <f t="shared" si="18"/>
        <v/>
      </c>
      <c r="EJ14" s="13" t="str">
        <f t="shared" si="19"/>
        <v/>
      </c>
      <c r="EK14" s="13" t="str">
        <f t="shared" si="20"/>
        <v/>
      </c>
      <c r="EL14" s="13" t="str">
        <f t="shared" si="21"/>
        <v/>
      </c>
      <c r="EM14" s="13" t="str">
        <f t="shared" si="22"/>
        <v/>
      </c>
      <c r="EN14" s="13" t="str">
        <f t="shared" si="23"/>
        <v/>
      </c>
      <c r="EO14" s="13" t="str">
        <f t="shared" si="24"/>
        <v/>
      </c>
      <c r="EP14" s="13" t="str">
        <f t="shared" si="25"/>
        <v/>
      </c>
      <c r="EQ14" s="13" t="str">
        <f t="shared" si="26"/>
        <v/>
      </c>
      <c r="ER14" s="13" t="str">
        <f t="shared" si="27"/>
        <v/>
      </c>
      <c r="ES14" s="13" t="str">
        <f t="shared" si="28"/>
        <v/>
      </c>
      <c r="ET14" s="13" t="str">
        <f t="shared" si="29"/>
        <v/>
      </c>
      <c r="EU14" s="13" t="str">
        <f t="shared" si="30"/>
        <v/>
      </c>
      <c r="EV14" s="13" t="str">
        <f t="shared" si="31"/>
        <v/>
      </c>
    </row>
    <row r="15" spans="1:152" x14ac:dyDescent="0.3">
      <c r="A15" s="17" t="s">
        <v>425</v>
      </c>
      <c r="B15" s="15">
        <v>4384.6577660000003</v>
      </c>
      <c r="C15" s="15">
        <v>47.878357999999999</v>
      </c>
      <c r="D15" s="15">
        <v>61.975560000000002</v>
      </c>
      <c r="E15" s="15">
        <v>1090.0124290000001</v>
      </c>
      <c r="F15" s="15">
        <v>1004.618553</v>
      </c>
      <c r="G15" s="15">
        <v>50.379970999999998</v>
      </c>
      <c r="H15" s="15">
        <v>1410.861915</v>
      </c>
      <c r="I15" s="15">
        <v>48.483745999999996</v>
      </c>
      <c r="J15" s="15">
        <v>9.3154710000000005</v>
      </c>
      <c r="K15" s="15">
        <v>14.81808</v>
      </c>
      <c r="L15" s="15">
        <v>2.0364</v>
      </c>
      <c r="M15" s="15">
        <v>12.998322</v>
      </c>
      <c r="N15" s="15">
        <v>3.2017999999999998E-2</v>
      </c>
      <c r="O15" s="15">
        <v>7.8423189999999998</v>
      </c>
      <c r="P15" s="15">
        <v>1.1561999999999999E-2</v>
      </c>
      <c r="Q15" s="15">
        <v>96.837490000000003</v>
      </c>
      <c r="R15" s="15">
        <v>1.386485</v>
      </c>
      <c r="S15" s="15">
        <v>5.1370000000000001E-3</v>
      </c>
      <c r="T15" s="15">
        <v>108.969264</v>
      </c>
      <c r="U15" s="15">
        <v>2.776681</v>
      </c>
      <c r="V15" s="15">
        <v>14.081516000000001</v>
      </c>
      <c r="W15" s="15">
        <v>0.41738700000000001</v>
      </c>
      <c r="X15" s="15">
        <v>0.17094000000000001</v>
      </c>
      <c r="Y15" s="15">
        <v>0.20794199999999999</v>
      </c>
      <c r="Z15" s="15">
        <v>0.19040799999999999</v>
      </c>
      <c r="AA15" s="15">
        <v>0.80710899999999997</v>
      </c>
      <c r="AB15" s="15">
        <v>2.989608</v>
      </c>
      <c r="AC15" s="15">
        <v>9.9220609999999994</v>
      </c>
      <c r="AD15" s="15">
        <v>8.4055789999999995</v>
      </c>
      <c r="AG15" s="17" t="s">
        <v>425</v>
      </c>
      <c r="AH15" s="17">
        <v>0</v>
      </c>
      <c r="AI15" s="17">
        <v>0</v>
      </c>
      <c r="AJ15" s="17">
        <v>0</v>
      </c>
      <c r="AK15" s="17"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0</v>
      </c>
      <c r="AW15" s="17">
        <v>0</v>
      </c>
      <c r="AX15" s="17">
        <v>0</v>
      </c>
      <c r="AY15" s="17">
        <v>0</v>
      </c>
      <c r="AZ15" s="17">
        <v>0</v>
      </c>
      <c r="BA15" s="17">
        <v>0</v>
      </c>
      <c r="BB15" s="17">
        <v>0</v>
      </c>
      <c r="BC15" s="17">
        <v>0</v>
      </c>
      <c r="BD15" s="17">
        <v>0</v>
      </c>
      <c r="BE15" s="17">
        <v>0</v>
      </c>
      <c r="BF15" s="17">
        <v>0</v>
      </c>
      <c r="BG15" s="17">
        <v>0</v>
      </c>
      <c r="BH15" s="17">
        <v>0</v>
      </c>
      <c r="BI15" s="17">
        <v>0</v>
      </c>
      <c r="BJ15" s="17">
        <v>0</v>
      </c>
      <c r="BK15" s="17">
        <v>0</v>
      </c>
      <c r="BL15" s="17">
        <v>0</v>
      </c>
      <c r="BM15" s="17">
        <v>0</v>
      </c>
      <c r="BN15" s="17">
        <v>0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A15" s="17">
        <v>0</v>
      </c>
      <c r="CB15" s="17">
        <v>0</v>
      </c>
      <c r="CC15" s="17">
        <v>0</v>
      </c>
      <c r="CD15" s="17">
        <v>0</v>
      </c>
      <c r="CE15" s="17">
        <v>0</v>
      </c>
      <c r="CF15" s="17">
        <v>0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N15" s="17">
        <v>0</v>
      </c>
      <c r="CO15" s="17">
        <v>0</v>
      </c>
      <c r="CP15" s="17">
        <v>0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17">
        <v>0</v>
      </c>
      <c r="CZ15" s="17">
        <v>0</v>
      </c>
      <c r="DA15" s="17">
        <v>0</v>
      </c>
      <c r="DB15" s="17">
        <v>0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0</v>
      </c>
      <c r="DJ15" s="17">
        <v>0</v>
      </c>
      <c r="DK15" s="17">
        <v>0</v>
      </c>
      <c r="DL15" s="17">
        <v>0</v>
      </c>
      <c r="DM15" s="17">
        <v>0</v>
      </c>
      <c r="DN15" s="17">
        <v>0</v>
      </c>
      <c r="DO15" s="17">
        <v>0</v>
      </c>
      <c r="DP15" s="17">
        <v>0</v>
      </c>
      <c r="DR15" s="26" t="str">
        <f t="shared" si="1"/>
        <v/>
      </c>
      <c r="DS15" s="13" t="str">
        <f t="shared" si="2"/>
        <v/>
      </c>
      <c r="DT15" s="13" t="str">
        <f t="shared" si="3"/>
        <v/>
      </c>
      <c r="DU15" s="13" t="str">
        <f t="shared" si="4"/>
        <v/>
      </c>
      <c r="DV15" s="13" t="str">
        <f t="shared" si="5"/>
        <v/>
      </c>
      <c r="DW15" s="13" t="str">
        <f t="shared" si="6"/>
        <v/>
      </c>
      <c r="DX15" s="13" t="str">
        <f t="shared" si="7"/>
        <v/>
      </c>
      <c r="DY15" s="13" t="str">
        <f t="shared" si="8"/>
        <v/>
      </c>
      <c r="DZ15" s="13" t="str">
        <f t="shared" si="9"/>
        <v/>
      </c>
      <c r="EA15" s="13" t="str">
        <f t="shared" si="10"/>
        <v/>
      </c>
      <c r="EB15" s="13" t="str">
        <f t="shared" si="11"/>
        <v/>
      </c>
      <c r="EC15" s="13" t="str">
        <f t="shared" si="12"/>
        <v/>
      </c>
      <c r="ED15" s="13" t="str">
        <f t="shared" si="13"/>
        <v/>
      </c>
      <c r="EE15" s="13" t="str">
        <f t="shared" si="14"/>
        <v/>
      </c>
      <c r="EF15" s="13" t="str">
        <f t="shared" si="15"/>
        <v/>
      </c>
      <c r="EG15" s="13" t="str">
        <f t="shared" si="16"/>
        <v/>
      </c>
      <c r="EH15" s="13" t="str">
        <f t="shared" si="17"/>
        <v/>
      </c>
      <c r="EI15" s="13" t="str">
        <f t="shared" si="18"/>
        <v/>
      </c>
      <c r="EJ15" s="13" t="str">
        <f t="shared" si="19"/>
        <v/>
      </c>
      <c r="EK15" s="13" t="str">
        <f t="shared" si="20"/>
        <v/>
      </c>
      <c r="EL15" s="13" t="str">
        <f t="shared" si="21"/>
        <v/>
      </c>
      <c r="EM15" s="13" t="str">
        <f t="shared" si="22"/>
        <v/>
      </c>
      <c r="EN15" s="13" t="str">
        <f t="shared" si="23"/>
        <v/>
      </c>
      <c r="EO15" s="13" t="str">
        <f t="shared" si="24"/>
        <v/>
      </c>
      <c r="EP15" s="13" t="str">
        <f t="shared" si="25"/>
        <v/>
      </c>
      <c r="EQ15" s="13" t="str">
        <f t="shared" si="26"/>
        <v/>
      </c>
      <c r="ER15" s="13" t="str">
        <f t="shared" si="27"/>
        <v/>
      </c>
      <c r="ES15" s="13" t="str">
        <f t="shared" si="28"/>
        <v/>
      </c>
      <c r="ET15" s="13" t="str">
        <f t="shared" si="29"/>
        <v/>
      </c>
      <c r="EU15" s="13" t="str">
        <f t="shared" si="30"/>
        <v/>
      </c>
      <c r="EV15" s="13" t="str">
        <f t="shared" si="31"/>
        <v/>
      </c>
    </row>
    <row r="16" spans="1:152" x14ac:dyDescent="0.3">
      <c r="A16" s="78" t="s">
        <v>614</v>
      </c>
      <c r="B16" s="77">
        <v>3427.6425949999998</v>
      </c>
      <c r="C16" s="77">
        <v>57.122416999999999</v>
      </c>
      <c r="D16" s="77">
        <v>235.782219</v>
      </c>
      <c r="E16" s="77">
        <v>335.62036899999998</v>
      </c>
      <c r="F16" s="77">
        <v>313.32500700000003</v>
      </c>
      <c r="G16" s="77">
        <v>30.996303000000001</v>
      </c>
      <c r="H16" s="77">
        <v>1894.3865960000001</v>
      </c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G16" s="17" t="s">
        <v>532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A16" s="17">
        <v>0</v>
      </c>
      <c r="CB16" s="17">
        <v>0</v>
      </c>
      <c r="CC16" s="17">
        <v>0</v>
      </c>
      <c r="CD16" s="17">
        <v>0</v>
      </c>
      <c r="CE16" s="17">
        <v>0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0</v>
      </c>
      <c r="CM16" s="17">
        <v>0</v>
      </c>
      <c r="CN16" s="17">
        <v>0</v>
      </c>
      <c r="CO16" s="17">
        <v>0</v>
      </c>
      <c r="CP16" s="17">
        <v>0</v>
      </c>
      <c r="CQ16" s="17">
        <v>0</v>
      </c>
      <c r="CR16" s="17">
        <v>0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17">
        <v>0</v>
      </c>
      <c r="CZ16" s="17">
        <v>0</v>
      </c>
      <c r="DA16" s="17">
        <v>0</v>
      </c>
      <c r="DB16" s="17">
        <v>0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0</v>
      </c>
      <c r="DJ16" s="17">
        <v>0</v>
      </c>
      <c r="DK16" s="17">
        <v>0</v>
      </c>
      <c r="DL16" s="17">
        <v>0</v>
      </c>
      <c r="DM16" s="17">
        <v>0</v>
      </c>
      <c r="DN16" s="17">
        <v>0</v>
      </c>
      <c r="DO16" s="17">
        <v>0</v>
      </c>
      <c r="DP16" s="17">
        <v>0</v>
      </c>
      <c r="DR16" s="26" t="str">
        <f t="shared" si="1"/>
        <v/>
      </c>
      <c r="DS16" s="13" t="str">
        <f t="shared" si="2"/>
        <v/>
      </c>
      <c r="DT16" s="13" t="str">
        <f t="shared" si="3"/>
        <v/>
      </c>
      <c r="DU16" s="13" t="str">
        <f t="shared" si="4"/>
        <v/>
      </c>
      <c r="DV16" s="13" t="str">
        <f t="shared" si="5"/>
        <v/>
      </c>
      <c r="DW16" s="13" t="str">
        <f t="shared" si="6"/>
        <v/>
      </c>
      <c r="DX16" s="13" t="str">
        <f t="shared" si="7"/>
        <v/>
      </c>
      <c r="DY16" s="13" t="str">
        <f t="shared" si="8"/>
        <v/>
      </c>
      <c r="DZ16" s="13" t="str">
        <f t="shared" si="9"/>
        <v/>
      </c>
      <c r="EA16" s="13" t="str">
        <f t="shared" si="10"/>
        <v/>
      </c>
      <c r="EB16" s="13" t="str">
        <f t="shared" si="11"/>
        <v/>
      </c>
      <c r="EC16" s="13" t="str">
        <f t="shared" si="12"/>
        <v/>
      </c>
      <c r="ED16" s="13" t="str">
        <f t="shared" si="13"/>
        <v/>
      </c>
      <c r="EE16" s="13" t="str">
        <f t="shared" si="14"/>
        <v/>
      </c>
      <c r="EF16" s="13" t="str">
        <f t="shared" si="15"/>
        <v/>
      </c>
      <c r="EG16" s="13" t="str">
        <f t="shared" si="16"/>
        <v/>
      </c>
      <c r="EH16" s="13" t="str">
        <f t="shared" si="17"/>
        <v/>
      </c>
      <c r="EI16" s="13" t="str">
        <f t="shared" si="18"/>
        <v/>
      </c>
      <c r="EJ16" s="13" t="str">
        <f t="shared" si="19"/>
        <v/>
      </c>
      <c r="EK16" s="13" t="str">
        <f t="shared" si="20"/>
        <v/>
      </c>
      <c r="EL16" s="13" t="str">
        <f t="shared" si="21"/>
        <v/>
      </c>
      <c r="EM16" s="13" t="str">
        <f t="shared" si="22"/>
        <v/>
      </c>
      <c r="EN16" s="13" t="str">
        <f t="shared" si="23"/>
        <v/>
      </c>
      <c r="EO16" s="13" t="str">
        <f t="shared" si="24"/>
        <v/>
      </c>
      <c r="EP16" s="13" t="str">
        <f t="shared" si="25"/>
        <v/>
      </c>
      <c r="EQ16" s="13" t="str">
        <f t="shared" si="26"/>
        <v/>
      </c>
      <c r="ER16" s="13" t="str">
        <f t="shared" si="27"/>
        <v/>
      </c>
      <c r="ES16" s="13" t="str">
        <f t="shared" si="28"/>
        <v/>
      </c>
      <c r="ET16" s="13" t="str">
        <f t="shared" si="29"/>
        <v/>
      </c>
      <c r="EU16" s="13" t="str">
        <f t="shared" si="30"/>
        <v/>
      </c>
      <c r="EV16" s="13" t="str">
        <f t="shared" si="31"/>
        <v/>
      </c>
    </row>
    <row r="17" spans="1:152" x14ac:dyDescent="0.3">
      <c r="A17" s="113" t="s">
        <v>533</v>
      </c>
      <c r="B17" s="15">
        <v>16814.232472</v>
      </c>
      <c r="C17" s="15">
        <v>312.11221699999999</v>
      </c>
      <c r="D17" s="15">
        <v>1040.8056630000001</v>
      </c>
      <c r="E17" s="15">
        <v>2092.943518</v>
      </c>
      <c r="F17" s="15">
        <v>1569.671245</v>
      </c>
      <c r="G17" s="15">
        <v>143.902614</v>
      </c>
      <c r="H17" s="15">
        <v>8567.6435010000005</v>
      </c>
      <c r="AG17" s="17" t="s">
        <v>426</v>
      </c>
      <c r="AH17" s="17">
        <v>303.45935830967301</v>
      </c>
      <c r="AI17" s="17">
        <v>220.32224903087999</v>
      </c>
      <c r="AJ17" s="17">
        <v>0</v>
      </c>
      <c r="AK17" s="17">
        <v>0</v>
      </c>
      <c r="AL17" s="17">
        <v>0</v>
      </c>
      <c r="AM17" s="17">
        <v>520.32684310416505</v>
      </c>
      <c r="AN17" s="17">
        <v>520.32684310416505</v>
      </c>
      <c r="AO17" s="17">
        <v>132.13775569278499</v>
      </c>
      <c r="AP17" s="17">
        <v>96.968024297527506</v>
      </c>
      <c r="AQ17" s="17">
        <v>115.140947650629</v>
      </c>
      <c r="AR17" s="17">
        <v>0</v>
      </c>
      <c r="AS17" s="17">
        <v>0</v>
      </c>
      <c r="AT17" s="17">
        <v>0</v>
      </c>
      <c r="AU17" s="17">
        <v>1477.8387753900399</v>
      </c>
      <c r="AV17" s="17">
        <v>16816.388538258401</v>
      </c>
      <c r="AW17" s="17">
        <v>391.11022730455898</v>
      </c>
      <c r="AX17" s="17">
        <v>252.68491660082299</v>
      </c>
      <c r="AY17" s="17">
        <v>95.973217749283805</v>
      </c>
      <c r="AZ17" s="17">
        <v>0</v>
      </c>
      <c r="BA17" s="17">
        <v>8.5536119789376297</v>
      </c>
      <c r="BB17" s="17">
        <v>32.3288723161509</v>
      </c>
      <c r="BC17" s="17">
        <v>494.90258912343</v>
      </c>
      <c r="BD17" s="17">
        <v>494.90258912343</v>
      </c>
      <c r="BE17" s="17">
        <v>693.70427239862397</v>
      </c>
      <c r="BF17" s="17">
        <v>0</v>
      </c>
      <c r="BG17" s="17">
        <v>0</v>
      </c>
      <c r="BH17" s="17">
        <v>4013016.56811785</v>
      </c>
      <c r="BI17" s="17">
        <v>0</v>
      </c>
      <c r="BJ17" s="17">
        <v>357.59551611275799</v>
      </c>
      <c r="BK17" s="17">
        <v>45.125523408664002</v>
      </c>
      <c r="BL17" s="17">
        <v>39.616727961536199</v>
      </c>
      <c r="BM17" s="17">
        <v>368.21243880555102</v>
      </c>
      <c r="BN17" s="17">
        <v>43.017786606425297</v>
      </c>
      <c r="BO17" s="17">
        <v>0</v>
      </c>
      <c r="BP17" s="17">
        <v>0</v>
      </c>
      <c r="BQ17" s="17">
        <v>135.375393046081</v>
      </c>
      <c r="BR17" s="17">
        <v>0</v>
      </c>
      <c r="BS17" s="17">
        <v>279.142743995952</v>
      </c>
      <c r="BT17" s="17">
        <v>16.378887168021802</v>
      </c>
      <c r="BU17" s="17">
        <v>312.163187758064</v>
      </c>
      <c r="BV17" s="17">
        <v>0</v>
      </c>
      <c r="BW17" s="17">
        <v>9104.1801293010794</v>
      </c>
      <c r="BX17" s="17">
        <v>936.81652127405096</v>
      </c>
      <c r="BY17" s="17">
        <v>104.090727341611</v>
      </c>
      <c r="BZ17" s="17">
        <v>1040.9072486156599</v>
      </c>
      <c r="CA17" s="17">
        <v>0.21109130361858899</v>
      </c>
      <c r="CB17" s="17">
        <v>304.88526099984</v>
      </c>
      <c r="CC17" s="17">
        <v>14.738608730561699</v>
      </c>
      <c r="CD17" s="17">
        <v>0</v>
      </c>
      <c r="CE17" s="17">
        <v>0</v>
      </c>
      <c r="CF17" s="17">
        <v>0</v>
      </c>
      <c r="CG17" s="17">
        <v>0</v>
      </c>
      <c r="CH17" s="17">
        <v>0</v>
      </c>
      <c r="CI17" s="17">
        <v>0.35545526877097799</v>
      </c>
      <c r="CJ17" s="17">
        <v>3070.2289742651101</v>
      </c>
      <c r="CK17" s="17">
        <v>3.1782794315382099</v>
      </c>
      <c r="CL17" s="17">
        <v>72.133430534014494</v>
      </c>
      <c r="CM17" s="17">
        <v>110.41617536665601</v>
      </c>
      <c r="CN17" s="17">
        <v>0.22026466057088601</v>
      </c>
      <c r="CO17" s="17">
        <v>0</v>
      </c>
      <c r="CP17" s="17">
        <v>55.778367194563401</v>
      </c>
      <c r="CQ17" s="17">
        <v>2093.1041246843502</v>
      </c>
      <c r="CR17" s="17">
        <v>1569.8204852844499</v>
      </c>
      <c r="CS17" s="17">
        <v>523.28363939990095</v>
      </c>
      <c r="CT17" s="17">
        <v>0.76929821998820402</v>
      </c>
      <c r="CU17" s="17">
        <v>3.9551703012924598E-3</v>
      </c>
      <c r="CV17" s="17">
        <v>145.09826104267501</v>
      </c>
      <c r="CW17" s="17">
        <v>5.1975752590706303</v>
      </c>
      <c r="CX17" s="17">
        <v>471.19586081119002</v>
      </c>
      <c r="CY17" s="17">
        <v>14.8922948037059</v>
      </c>
      <c r="CZ17" s="17">
        <v>2.94804098667856</v>
      </c>
      <c r="DA17" s="17">
        <v>673.13690743343398</v>
      </c>
      <c r="DB17" s="17">
        <v>79.327921827462305</v>
      </c>
      <c r="DC17" s="17">
        <v>0.60725789028698596</v>
      </c>
      <c r="DD17" s="17">
        <v>13.869407884830499</v>
      </c>
      <c r="DE17" s="17">
        <v>1.96533261793349E-2</v>
      </c>
      <c r="DF17" s="17">
        <v>143.91148146408901</v>
      </c>
      <c r="DG17" s="17">
        <v>856.43384814943795</v>
      </c>
      <c r="DH17" s="17">
        <v>0</v>
      </c>
      <c r="DI17" s="17">
        <v>0</v>
      </c>
      <c r="DJ17" s="17">
        <v>5.6834447989314496</v>
      </c>
      <c r="DK17" s="17">
        <v>130.89745127931201</v>
      </c>
      <c r="DL17" s="17">
        <v>0</v>
      </c>
      <c r="DM17" s="17">
        <v>63.307721335736296</v>
      </c>
      <c r="DN17" s="17">
        <v>8569.0146598543797</v>
      </c>
      <c r="DO17" s="17">
        <v>0</v>
      </c>
      <c r="DP17" s="17">
        <v>58.431291001991802</v>
      </c>
      <c r="DR17" s="26">
        <f t="shared" si="1"/>
        <v>1.0624535597953795</v>
      </c>
      <c r="DS17" s="13">
        <f t="shared" si="2"/>
        <v>1.2822864570190485E-4</v>
      </c>
      <c r="DT17" s="13">
        <f t="shared" si="3"/>
        <v>1.6330907695295721E-4</v>
      </c>
      <c r="DU17" s="13">
        <f t="shared" si="4"/>
        <v>9.7602866001906746E-5</v>
      </c>
      <c r="DV17" s="13">
        <f t="shared" si="5"/>
        <v>7.6737228199826623E-5</v>
      </c>
      <c r="DW17" s="13">
        <f t="shared" si="6"/>
        <v>9.5077415048071647E-5</v>
      </c>
      <c r="DX17" s="13">
        <f t="shared" si="7"/>
        <v>6.1621285691221885E-5</v>
      </c>
      <c r="DY17" s="13">
        <f t="shared" si="8"/>
        <v>1.6003920497149613E-4</v>
      </c>
      <c r="DZ17" s="13" t="e">
        <f t="shared" si="9"/>
        <v>#DIV/0!</v>
      </c>
      <c r="EA17" s="13" t="str">
        <f t="shared" si="10"/>
        <v/>
      </c>
      <c r="EB17" s="13" t="str">
        <f t="shared" si="11"/>
        <v/>
      </c>
      <c r="EC17" s="13" t="str">
        <f t="shared" si="12"/>
        <v/>
      </c>
      <c r="ED17" s="13" t="e">
        <f t="shared" si="13"/>
        <v>#DIV/0!</v>
      </c>
      <c r="EE17" s="13" t="str">
        <f t="shared" si="14"/>
        <v/>
      </c>
      <c r="EF17" s="13" t="str">
        <f t="shared" si="15"/>
        <v/>
      </c>
      <c r="EG17" s="13" t="str">
        <f t="shared" si="16"/>
        <v/>
      </c>
      <c r="EH17" s="13" t="e">
        <f t="shared" si="17"/>
        <v>#DIV/0!</v>
      </c>
      <c r="EI17" s="13" t="str">
        <f t="shared" si="18"/>
        <v/>
      </c>
      <c r="EJ17" s="13" t="str">
        <f t="shared" si="19"/>
        <v/>
      </c>
      <c r="EK17" s="13" t="e">
        <f t="shared" si="20"/>
        <v>#DIV/0!</v>
      </c>
      <c r="EL17" s="13" t="str">
        <f t="shared" si="21"/>
        <v/>
      </c>
      <c r="EM17" s="13" t="e">
        <f t="shared" si="22"/>
        <v>#DIV/0!</v>
      </c>
      <c r="EN17" s="13" t="str">
        <f t="shared" si="23"/>
        <v/>
      </c>
      <c r="EO17" s="13" t="str">
        <f t="shared" si="24"/>
        <v/>
      </c>
      <c r="EP17" s="13" t="str">
        <f t="shared" si="25"/>
        <v/>
      </c>
      <c r="EQ17" s="13" t="str">
        <f t="shared" si="26"/>
        <v/>
      </c>
      <c r="ER17" s="13" t="str">
        <f t="shared" si="27"/>
        <v/>
      </c>
      <c r="ES17" s="13" t="str">
        <f t="shared" si="28"/>
        <v/>
      </c>
      <c r="ET17" s="13" t="str">
        <f t="shared" si="29"/>
        <v/>
      </c>
      <c r="EU17" s="13" t="str">
        <f t="shared" si="30"/>
        <v/>
      </c>
      <c r="EV17" s="13" t="str">
        <f t="shared" si="31"/>
        <v/>
      </c>
    </row>
    <row r="18" spans="1:152" x14ac:dyDescent="0.3">
      <c r="A18" s="78" t="s">
        <v>534</v>
      </c>
      <c r="B18" s="17">
        <v>1157.0584759999999</v>
      </c>
      <c r="C18" s="17">
        <v>14.331738</v>
      </c>
      <c r="D18" s="17">
        <v>94.337490000000003</v>
      </c>
      <c r="E18" s="17">
        <v>150.40695099999999</v>
      </c>
      <c r="F18" s="17">
        <v>126.500699</v>
      </c>
      <c r="G18" s="17">
        <v>14.495037999999999</v>
      </c>
      <c r="H18" s="17">
        <v>539.50478299999997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G18" s="17" t="s">
        <v>427</v>
      </c>
      <c r="AH18" s="17">
        <v>14.5707154978234</v>
      </c>
      <c r="AI18" s="17">
        <v>13.0400815222866</v>
      </c>
      <c r="AJ18" s="17">
        <v>0</v>
      </c>
      <c r="AK18" s="17">
        <v>0</v>
      </c>
      <c r="AL18" s="17">
        <v>0</v>
      </c>
      <c r="AM18" s="17">
        <v>30.840959934844498</v>
      </c>
      <c r="AN18" s="17">
        <v>30.840959934844498</v>
      </c>
      <c r="AO18" s="17">
        <v>7.9757948288604297</v>
      </c>
      <c r="AP18" s="17">
        <v>4.6624825672677197</v>
      </c>
      <c r="AQ18" s="17">
        <v>6.4039470979264896</v>
      </c>
      <c r="AR18" s="17">
        <v>0</v>
      </c>
      <c r="AS18" s="17">
        <v>0</v>
      </c>
      <c r="AT18" s="17">
        <v>0</v>
      </c>
      <c r="AU18" s="17">
        <v>87.187372137119297</v>
      </c>
      <c r="AV18" s="17">
        <v>1050.21551756345</v>
      </c>
      <c r="AW18" s="17">
        <v>23.2434276125854</v>
      </c>
      <c r="AX18" s="17">
        <v>15.6906127022812</v>
      </c>
      <c r="AY18" s="17">
        <v>5.2734588012245203</v>
      </c>
      <c r="AZ18" s="17">
        <v>0</v>
      </c>
      <c r="BA18" s="17">
        <v>0.410704908238746</v>
      </c>
      <c r="BB18" s="17">
        <v>1.55227729004439</v>
      </c>
      <c r="BC18" s="17">
        <v>27.7095394478869</v>
      </c>
      <c r="BD18" s="17">
        <v>27.7095394478869</v>
      </c>
      <c r="BE18" s="17">
        <v>42.594071505675501</v>
      </c>
      <c r="BF18" s="17">
        <v>0</v>
      </c>
      <c r="BG18" s="17">
        <v>0</v>
      </c>
      <c r="BH18" s="17">
        <v>283323.04423772398</v>
      </c>
      <c r="BI18" s="17">
        <v>0</v>
      </c>
      <c r="BJ18" s="17">
        <v>17.541924254646499</v>
      </c>
      <c r="BK18" s="17">
        <v>2.4758415422564499</v>
      </c>
      <c r="BL18" s="17">
        <v>1.90222092357728</v>
      </c>
      <c r="BM18" s="17">
        <v>18.0241203886325</v>
      </c>
      <c r="BN18" s="17">
        <v>2.4259563577894201</v>
      </c>
      <c r="BO18" s="17">
        <v>0</v>
      </c>
      <c r="BP18" s="17">
        <v>0</v>
      </c>
      <c r="BQ18" s="17">
        <v>6.5001032040837501</v>
      </c>
      <c r="BR18" s="17">
        <v>0</v>
      </c>
      <c r="BS18" s="17">
        <v>17.333522143408398</v>
      </c>
      <c r="BT18" s="17">
        <v>0.78644167699886203</v>
      </c>
      <c r="BU18" s="17">
        <v>13.353725927401699</v>
      </c>
      <c r="BV18" s="17">
        <v>0</v>
      </c>
      <c r="BW18" s="17">
        <v>520.20780203707</v>
      </c>
      <c r="BX18" s="17">
        <v>76.0258500896729</v>
      </c>
      <c r="BY18" s="17">
        <v>8.4473174945793801</v>
      </c>
      <c r="BZ18" s="17">
        <v>84.473167584252295</v>
      </c>
      <c r="CA18" s="17">
        <v>1.01356487165332E-2</v>
      </c>
      <c r="CB18" s="17">
        <v>16.874364933591199</v>
      </c>
      <c r="CC18" s="17">
        <v>0.70767732559791596</v>
      </c>
      <c r="CD18" s="17">
        <v>0</v>
      </c>
      <c r="CE18" s="17">
        <v>0</v>
      </c>
      <c r="CF18" s="17">
        <v>0</v>
      </c>
      <c r="CG18" s="17">
        <v>0</v>
      </c>
      <c r="CH18" s="17">
        <v>0</v>
      </c>
      <c r="CI18" s="17">
        <v>2.87640823845191E-2</v>
      </c>
      <c r="CJ18" s="17">
        <v>185.70016276433401</v>
      </c>
      <c r="CK18" s="17">
        <v>0.165474753705142</v>
      </c>
      <c r="CL18" s="17">
        <v>6.9928333003632099</v>
      </c>
      <c r="CM18" s="17">
        <v>9.5515304869458806</v>
      </c>
      <c r="CN18" s="17">
        <v>1.44751162938099E-2</v>
      </c>
      <c r="CO18" s="17">
        <v>0</v>
      </c>
      <c r="CP18" s="17">
        <v>5.4230721647954896</v>
      </c>
      <c r="CQ18" s="17">
        <v>138.02204250673401</v>
      </c>
      <c r="CR18" s="17">
        <v>114.365360432956</v>
      </c>
      <c r="CS18" s="17">
        <v>23.656682073777599</v>
      </c>
      <c r="CT18" s="17">
        <v>6.8363883443840007E-2</v>
      </c>
      <c r="CU18" s="17">
        <v>1.89910724185254E-4</v>
      </c>
      <c r="CV18" s="17">
        <v>7.9003496630786403</v>
      </c>
      <c r="CW18" s="17">
        <v>0.50494404203001597</v>
      </c>
      <c r="CX18" s="17">
        <v>33.2197691223951</v>
      </c>
      <c r="CY18" s="17">
        <v>1.4168687305235399</v>
      </c>
      <c r="CZ18" s="17">
        <v>0.27801373114744998</v>
      </c>
      <c r="DA18" s="17">
        <v>47.456816701003603</v>
      </c>
      <c r="DB18" s="17">
        <v>4.9259121572600897</v>
      </c>
      <c r="DC18" s="17">
        <v>3.5006425853602002E-2</v>
      </c>
      <c r="DD18" s="17">
        <v>1.3075547549287001</v>
      </c>
      <c r="DE18" s="17">
        <v>1.33356333989208E-3</v>
      </c>
      <c r="DF18" s="17">
        <v>12.9816532991175</v>
      </c>
      <c r="DG18" s="17">
        <v>53.041731819891297</v>
      </c>
      <c r="DH18" s="17">
        <v>0</v>
      </c>
      <c r="DI18" s="17">
        <v>0</v>
      </c>
      <c r="DJ18" s="17">
        <v>0.27289285436052402</v>
      </c>
      <c r="DK18" s="17">
        <v>7.3741349381552599</v>
      </c>
      <c r="DL18" s="17">
        <v>0</v>
      </c>
      <c r="DM18" s="17">
        <v>3.2273425533692</v>
      </c>
      <c r="DN18" s="17">
        <v>488.48798329337399</v>
      </c>
      <c r="DO18" s="17">
        <v>0</v>
      </c>
      <c r="DP18" s="17">
        <v>3.2996259797717999</v>
      </c>
      <c r="DR18" s="26">
        <f t="shared" si="1"/>
        <v>1.0649346961000796</v>
      </c>
      <c r="DS18" s="13">
        <f t="shared" si="2"/>
        <v>-9.234015449755878E-2</v>
      </c>
      <c r="DT18" s="13">
        <f t="shared" si="3"/>
        <v>-6.8240995795366924E-2</v>
      </c>
      <c r="DU18" s="13">
        <f t="shared" si="4"/>
        <v>-0.10456418138481008</v>
      </c>
      <c r="DV18" s="13">
        <f t="shared" si="5"/>
        <v>-8.2342660435061832E-2</v>
      </c>
      <c r="DW18" s="13">
        <f t="shared" si="6"/>
        <v>-9.5931000089129956E-2</v>
      </c>
      <c r="DX18" s="13">
        <f t="shared" si="7"/>
        <v>-0.10440708750694541</v>
      </c>
      <c r="DY18" s="13">
        <f t="shared" si="8"/>
        <v>-9.4562275097802032E-2</v>
      </c>
      <c r="DZ18" s="13" t="e">
        <f t="shared" si="9"/>
        <v>#DIV/0!</v>
      </c>
      <c r="EA18" s="13" t="str">
        <f t="shared" si="10"/>
        <v/>
      </c>
      <c r="EB18" s="13" t="str">
        <f t="shared" si="11"/>
        <v/>
      </c>
      <c r="EC18" s="13" t="str">
        <f t="shared" si="12"/>
        <v/>
      </c>
      <c r="ED18" s="13" t="e">
        <f t="shared" si="13"/>
        <v>#DIV/0!</v>
      </c>
      <c r="EE18" s="13" t="str">
        <f t="shared" si="14"/>
        <v/>
      </c>
      <c r="EF18" s="13" t="str">
        <f t="shared" si="15"/>
        <v/>
      </c>
      <c r="EG18" s="13" t="str">
        <f t="shared" si="16"/>
        <v/>
      </c>
      <c r="EH18" s="13" t="e">
        <f t="shared" si="17"/>
        <v>#DIV/0!</v>
      </c>
      <c r="EI18" s="13" t="str">
        <f t="shared" si="18"/>
        <v/>
      </c>
      <c r="EJ18" s="13" t="str">
        <f t="shared" si="19"/>
        <v/>
      </c>
      <c r="EK18" s="13" t="e">
        <f t="shared" si="20"/>
        <v>#DIV/0!</v>
      </c>
      <c r="EL18" s="13" t="str">
        <f t="shared" si="21"/>
        <v/>
      </c>
      <c r="EM18" s="13" t="e">
        <f t="shared" si="22"/>
        <v>#DIV/0!</v>
      </c>
      <c r="EN18" s="13" t="str">
        <f t="shared" si="23"/>
        <v/>
      </c>
      <c r="EO18" s="13" t="str">
        <f t="shared" si="24"/>
        <v/>
      </c>
      <c r="EP18" s="13" t="str">
        <f t="shared" si="25"/>
        <v/>
      </c>
      <c r="EQ18" s="13" t="str">
        <f t="shared" si="26"/>
        <v/>
      </c>
      <c r="ER18" s="13" t="str">
        <f t="shared" si="27"/>
        <v/>
      </c>
      <c r="ES18" s="13" t="str">
        <f t="shared" si="28"/>
        <v/>
      </c>
      <c r="ET18" s="13" t="str">
        <f t="shared" si="29"/>
        <v/>
      </c>
      <c r="EU18" s="13" t="str">
        <f t="shared" si="30"/>
        <v/>
      </c>
      <c r="EV18" s="13" t="str">
        <f t="shared" si="31"/>
        <v/>
      </c>
    </row>
    <row r="19" spans="1:152" x14ac:dyDescent="0.3">
      <c r="A19" s="78" t="s">
        <v>615</v>
      </c>
      <c r="B19" s="15">
        <v>1703748.7516999999</v>
      </c>
      <c r="C19" s="15">
        <v>28491.899056999999</v>
      </c>
      <c r="D19" s="15">
        <v>91979.858015999998</v>
      </c>
      <c r="E19" s="15">
        <v>291767.5968</v>
      </c>
      <c r="F19" s="15">
        <v>192112.99239999999</v>
      </c>
      <c r="G19" s="15">
        <v>11602.517631999999</v>
      </c>
      <c r="H19" s="15">
        <v>939371.03439000004</v>
      </c>
      <c r="AG19" s="17" t="s">
        <v>535</v>
      </c>
      <c r="AH19" s="17">
        <v>0</v>
      </c>
      <c r="AI19" s="17">
        <v>0</v>
      </c>
      <c r="AJ19" s="17">
        <v>0</v>
      </c>
      <c r="AK19" s="17">
        <v>0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  <c r="BT19" s="17">
        <v>0</v>
      </c>
      <c r="BU19" s="17">
        <v>0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A19" s="17">
        <v>0</v>
      </c>
      <c r="CB19" s="17">
        <v>0</v>
      </c>
      <c r="CC19" s="17">
        <v>0</v>
      </c>
      <c r="CD19" s="17">
        <v>0</v>
      </c>
      <c r="CE19" s="17">
        <v>0</v>
      </c>
      <c r="CF19" s="17">
        <v>0</v>
      </c>
      <c r="CG19" s="17">
        <v>0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0</v>
      </c>
      <c r="CO19" s="17">
        <v>0</v>
      </c>
      <c r="CP19" s="17">
        <v>0</v>
      </c>
      <c r="CQ19" s="17">
        <v>0</v>
      </c>
      <c r="CR19" s="17">
        <v>0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17">
        <v>0</v>
      </c>
      <c r="CZ19" s="17">
        <v>0</v>
      </c>
      <c r="DA19" s="17">
        <v>0</v>
      </c>
      <c r="DB19" s="17">
        <v>0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0</v>
      </c>
      <c r="DJ19" s="17">
        <v>0</v>
      </c>
      <c r="DK19" s="17">
        <v>0</v>
      </c>
      <c r="DL19" s="17">
        <v>0</v>
      </c>
      <c r="DM19" s="17">
        <v>0</v>
      </c>
      <c r="DN19" s="17">
        <v>0</v>
      </c>
      <c r="DO19" s="17">
        <v>0</v>
      </c>
      <c r="DP19" s="17">
        <v>0</v>
      </c>
      <c r="DR19" s="26" t="str">
        <f t="shared" si="1"/>
        <v/>
      </c>
      <c r="DS19" s="13" t="str">
        <f t="shared" si="2"/>
        <v/>
      </c>
      <c r="DT19" s="13" t="str">
        <f t="shared" si="3"/>
        <v/>
      </c>
      <c r="DU19" s="13" t="str">
        <f t="shared" si="4"/>
        <v/>
      </c>
      <c r="DV19" s="13" t="str">
        <f t="shared" si="5"/>
        <v/>
      </c>
      <c r="DW19" s="13" t="str">
        <f t="shared" si="6"/>
        <v/>
      </c>
      <c r="DX19" s="13" t="str">
        <f t="shared" si="7"/>
        <v/>
      </c>
      <c r="DY19" s="13" t="str">
        <f t="shared" si="8"/>
        <v/>
      </c>
      <c r="DZ19" s="13" t="str">
        <f t="shared" si="9"/>
        <v/>
      </c>
      <c r="EA19" s="13" t="str">
        <f t="shared" si="10"/>
        <v/>
      </c>
      <c r="EB19" s="13" t="str">
        <f t="shared" si="11"/>
        <v/>
      </c>
      <c r="EC19" s="13" t="str">
        <f t="shared" si="12"/>
        <v/>
      </c>
      <c r="ED19" s="13" t="str">
        <f t="shared" si="13"/>
        <v/>
      </c>
      <c r="EE19" s="13" t="str">
        <f t="shared" si="14"/>
        <v/>
      </c>
      <c r="EF19" s="13" t="str">
        <f t="shared" si="15"/>
        <v/>
      </c>
      <c r="EG19" s="13" t="str">
        <f t="shared" si="16"/>
        <v/>
      </c>
      <c r="EH19" s="13" t="str">
        <f t="shared" si="17"/>
        <v/>
      </c>
      <c r="EI19" s="13" t="str">
        <f t="shared" si="18"/>
        <v/>
      </c>
      <c r="EJ19" s="13" t="str">
        <f t="shared" si="19"/>
        <v/>
      </c>
      <c r="EK19" s="13" t="str">
        <f t="shared" si="20"/>
        <v/>
      </c>
      <c r="EL19" s="13" t="str">
        <f t="shared" si="21"/>
        <v/>
      </c>
      <c r="EM19" s="13" t="str">
        <f t="shared" si="22"/>
        <v/>
      </c>
      <c r="EN19" s="13" t="str">
        <f t="shared" si="23"/>
        <v/>
      </c>
      <c r="EO19" s="13" t="str">
        <f t="shared" si="24"/>
        <v/>
      </c>
      <c r="EP19" s="13" t="str">
        <f t="shared" si="25"/>
        <v/>
      </c>
      <c r="EQ19" s="13" t="str">
        <f t="shared" si="26"/>
        <v/>
      </c>
      <c r="ER19" s="13" t="str">
        <f t="shared" si="27"/>
        <v/>
      </c>
      <c r="ES19" s="13" t="str">
        <f t="shared" si="28"/>
        <v/>
      </c>
      <c r="ET19" s="13" t="str">
        <f t="shared" si="29"/>
        <v/>
      </c>
      <c r="EU19" s="13" t="str">
        <f t="shared" si="30"/>
        <v/>
      </c>
      <c r="EV19" s="13" t="str">
        <f t="shared" si="31"/>
        <v/>
      </c>
    </row>
    <row r="20" spans="1:152" x14ac:dyDescent="0.3">
      <c r="A20" s="113" t="s">
        <v>616</v>
      </c>
      <c r="B20" s="15">
        <v>8334.1215119999997</v>
      </c>
      <c r="C20" s="15">
        <v>110.445274</v>
      </c>
      <c r="D20" s="15">
        <v>566.694253</v>
      </c>
      <c r="E20" s="15">
        <v>1228.515212</v>
      </c>
      <c r="F20" s="15">
        <v>990.786159</v>
      </c>
      <c r="G20" s="15">
        <v>95.850804999999994</v>
      </c>
      <c r="H20" s="15">
        <v>3769.4830299999999</v>
      </c>
      <c r="AG20" s="17" t="s">
        <v>536</v>
      </c>
      <c r="AH20" s="17">
        <v>220.048384312613</v>
      </c>
      <c r="AI20" s="17">
        <v>81.692332389392504</v>
      </c>
      <c r="AJ20" s="17">
        <v>0</v>
      </c>
      <c r="AK20" s="17">
        <v>0</v>
      </c>
      <c r="AL20" s="17">
        <v>0</v>
      </c>
      <c r="AM20" s="17">
        <v>191.51155640927499</v>
      </c>
      <c r="AN20" s="17">
        <v>191.51155640927499</v>
      </c>
      <c r="AO20" s="17">
        <v>44.0769460974387</v>
      </c>
      <c r="AP20" s="17">
        <v>70.107503167008304</v>
      </c>
      <c r="AQ20" s="17">
        <v>55.724809600079801</v>
      </c>
      <c r="AR20" s="17">
        <v>0</v>
      </c>
      <c r="AS20" s="17">
        <v>0</v>
      </c>
      <c r="AT20" s="17">
        <v>0</v>
      </c>
      <c r="AU20" s="17">
        <v>556.86044058174195</v>
      </c>
      <c r="AV20" s="17">
        <v>8334.7850095184494</v>
      </c>
      <c r="AW20" s="17">
        <v>142.0036671323</v>
      </c>
      <c r="AX20" s="17">
        <v>70.3739278271171</v>
      </c>
      <c r="AY20" s="17">
        <v>48.490756509132098</v>
      </c>
      <c r="AZ20" s="17">
        <v>0</v>
      </c>
      <c r="BA20" s="17">
        <v>6.2024905072168899</v>
      </c>
      <c r="BB20" s="17">
        <v>23.442736454625798</v>
      </c>
      <c r="BC20" s="17">
        <v>233.68276003636001</v>
      </c>
      <c r="BD20" s="17">
        <v>233.68276003636001</v>
      </c>
      <c r="BE20" s="17">
        <v>208.48573197669199</v>
      </c>
      <c r="BF20" s="17">
        <v>0</v>
      </c>
      <c r="BG20" s="17">
        <v>0</v>
      </c>
      <c r="BH20" s="17">
        <v>2062966.3478357701</v>
      </c>
      <c r="BI20" s="17">
        <v>0</v>
      </c>
      <c r="BJ20" s="17">
        <v>247.50993072798201</v>
      </c>
      <c r="BK20" s="17">
        <v>22.916662919514401</v>
      </c>
      <c r="BL20" s="17">
        <v>28.727413591348299</v>
      </c>
      <c r="BM20" s="17">
        <v>256.08189030700902</v>
      </c>
      <c r="BN20" s="17">
        <v>19.7605959808748</v>
      </c>
      <c r="BO20" s="17">
        <v>0</v>
      </c>
      <c r="BP20" s="17">
        <v>0</v>
      </c>
      <c r="BQ20" s="17">
        <v>98.1651932934287</v>
      </c>
      <c r="BR20" s="17">
        <v>0</v>
      </c>
      <c r="BS20" s="17">
        <v>77.742614581486094</v>
      </c>
      <c r="BT20" s="17">
        <v>11.8769333332814</v>
      </c>
      <c r="BU20" s="17">
        <v>110.45433171128199</v>
      </c>
      <c r="BV20" s="17">
        <v>0</v>
      </c>
      <c r="BW20" s="17">
        <v>3966.82837293386</v>
      </c>
      <c r="BX20" s="17">
        <v>510.07164603383001</v>
      </c>
      <c r="BY20" s="17">
        <v>56.6746109183903</v>
      </c>
      <c r="BZ20" s="17">
        <v>566.74625695222005</v>
      </c>
      <c r="CA20" s="17">
        <v>0.153069142539312</v>
      </c>
      <c r="CB20" s="17">
        <v>150.181597616853</v>
      </c>
      <c r="CC20" s="17">
        <v>10.6874475281502</v>
      </c>
      <c r="CD20" s="17">
        <v>0</v>
      </c>
      <c r="CE20" s="17">
        <v>0</v>
      </c>
      <c r="CF20" s="17">
        <v>0</v>
      </c>
      <c r="CG20" s="17">
        <v>0</v>
      </c>
      <c r="CH20" s="17">
        <v>0</v>
      </c>
      <c r="CI20" s="17">
        <v>0.20403209361927199</v>
      </c>
      <c r="CJ20" s="17">
        <v>1012.00957932271</v>
      </c>
      <c r="CK20" s="17">
        <v>2.4743173069440001</v>
      </c>
      <c r="CL20" s="17">
        <v>33.215014449753802</v>
      </c>
      <c r="CM20" s="17">
        <v>59.010666298935703</v>
      </c>
      <c r="CN20" s="17">
        <v>0.15016670676874</v>
      </c>
      <c r="CO20" s="17">
        <v>0</v>
      </c>
      <c r="CP20" s="17">
        <v>25.572455492540101</v>
      </c>
      <c r="CQ20" s="17">
        <v>1228.5827071967601</v>
      </c>
      <c r="CR20" s="17">
        <v>990.85207721412303</v>
      </c>
      <c r="CS20" s="17">
        <v>237.73062998263799</v>
      </c>
      <c r="CT20" s="17">
        <v>0.39827611663552598</v>
      </c>
      <c r="CU20" s="17">
        <v>3.1926020561406899E-3</v>
      </c>
      <c r="CV20" s="17">
        <v>110.508715568489</v>
      </c>
      <c r="CW20" s="17">
        <v>2.3856877910018301</v>
      </c>
      <c r="CX20" s="17">
        <v>305.26546450393198</v>
      </c>
      <c r="CY20" s="17">
        <v>7.0475765871349196</v>
      </c>
      <c r="CZ20" s="17">
        <v>1.4125927372035401</v>
      </c>
      <c r="DA20" s="17">
        <v>436.09357040735898</v>
      </c>
      <c r="DB20" s="17">
        <v>22.093218984063402</v>
      </c>
      <c r="DC20" s="17">
        <v>0.448731234445014</v>
      </c>
      <c r="DD20" s="17">
        <v>6.6485162803617701</v>
      </c>
      <c r="DE20" s="17">
        <v>1.31010369428506E-2</v>
      </c>
      <c r="DF20" s="17">
        <v>95.858112934406805</v>
      </c>
      <c r="DG20" s="17">
        <v>242.93176804564999</v>
      </c>
      <c r="DH20" s="17">
        <v>0</v>
      </c>
      <c r="DI20" s="17">
        <v>0</v>
      </c>
      <c r="DJ20" s="17">
        <v>4.1212610827084299</v>
      </c>
      <c r="DK20" s="17">
        <v>60.374503427209802</v>
      </c>
      <c r="DL20" s="17">
        <v>0</v>
      </c>
      <c r="DM20" s="17">
        <v>39.955802451892303</v>
      </c>
      <c r="DN20" s="17">
        <v>3769.8350064209599</v>
      </c>
      <c r="DO20" s="17">
        <v>0</v>
      </c>
      <c r="DP20" s="17">
        <v>26.699587482855598</v>
      </c>
      <c r="DR20" s="26">
        <f t="shared" si="1"/>
        <v>1.0522551693051212</v>
      </c>
      <c r="DS20" s="13">
        <f t="shared" si="2"/>
        <v>7.961217238006245E-5</v>
      </c>
      <c r="DT20" s="13">
        <f t="shared" si="3"/>
        <v>8.2010854371162789E-5</v>
      </c>
      <c r="DU20" s="13">
        <f t="shared" si="4"/>
        <v>9.1767212998448608E-5</v>
      </c>
      <c r="DV20" s="13">
        <f t="shared" si="5"/>
        <v>5.4940464799138244E-5</v>
      </c>
      <c r="DW20" s="13">
        <f t="shared" si="6"/>
        <v>6.6531222226157822E-5</v>
      </c>
      <c r="DX20" s="13">
        <f t="shared" si="7"/>
        <v>7.6242806795525048E-5</v>
      </c>
      <c r="DY20" s="13">
        <f t="shared" si="8"/>
        <v>9.3375250175884152E-5</v>
      </c>
      <c r="DZ20" s="13" t="e">
        <f t="shared" si="9"/>
        <v>#DIV/0!</v>
      </c>
      <c r="EA20" s="13" t="str">
        <f t="shared" si="10"/>
        <v/>
      </c>
      <c r="EB20" s="13" t="str">
        <f t="shared" si="11"/>
        <v/>
      </c>
      <c r="EC20" s="13" t="str">
        <f t="shared" si="12"/>
        <v/>
      </c>
      <c r="ED20" s="13" t="e">
        <f t="shared" si="13"/>
        <v>#DIV/0!</v>
      </c>
      <c r="EE20" s="13" t="str">
        <f t="shared" si="14"/>
        <v/>
      </c>
      <c r="EF20" s="13" t="str">
        <f t="shared" si="15"/>
        <v/>
      </c>
      <c r="EG20" s="13" t="str">
        <f t="shared" si="16"/>
        <v/>
      </c>
      <c r="EH20" s="13" t="e">
        <f t="shared" si="17"/>
        <v>#DIV/0!</v>
      </c>
      <c r="EI20" s="13" t="str">
        <f t="shared" si="18"/>
        <v/>
      </c>
      <c r="EJ20" s="13" t="str">
        <f t="shared" si="19"/>
        <v/>
      </c>
      <c r="EK20" s="13" t="e">
        <f t="shared" si="20"/>
        <v>#DIV/0!</v>
      </c>
      <c r="EL20" s="13" t="str">
        <f t="shared" si="21"/>
        <v/>
      </c>
      <c r="EM20" s="13" t="e">
        <f t="shared" si="22"/>
        <v>#DIV/0!</v>
      </c>
      <c r="EN20" s="13" t="str">
        <f t="shared" si="23"/>
        <v/>
      </c>
      <c r="EO20" s="13" t="str">
        <f t="shared" si="24"/>
        <v/>
      </c>
      <c r="EP20" s="13" t="str">
        <f t="shared" si="25"/>
        <v/>
      </c>
      <c r="EQ20" s="13" t="str">
        <f t="shared" si="26"/>
        <v/>
      </c>
      <c r="ER20" s="13" t="str">
        <f t="shared" si="27"/>
        <v/>
      </c>
      <c r="ES20" s="13" t="str">
        <f t="shared" si="28"/>
        <v/>
      </c>
      <c r="ET20" s="13" t="str">
        <f t="shared" si="29"/>
        <v/>
      </c>
      <c r="EU20" s="13" t="str">
        <f t="shared" si="30"/>
        <v/>
      </c>
      <c r="EV20" s="13" t="str">
        <f t="shared" si="31"/>
        <v/>
      </c>
    </row>
    <row r="21" spans="1:152" x14ac:dyDescent="0.3">
      <c r="A21" s="78" t="s">
        <v>617</v>
      </c>
      <c r="B21" s="15">
        <v>26458.876092999999</v>
      </c>
      <c r="C21" s="15">
        <v>443.19631299999998</v>
      </c>
      <c r="D21" s="15">
        <v>1551.3315379999999</v>
      </c>
      <c r="E21" s="15">
        <v>3367.5846689999998</v>
      </c>
      <c r="F21" s="15">
        <v>2879.043858</v>
      </c>
      <c r="G21" s="15">
        <v>259.47779500000001</v>
      </c>
      <c r="H21" s="15">
        <v>13531.145028999999</v>
      </c>
      <c r="AG21" s="17" t="s">
        <v>537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A21" s="17">
        <v>0</v>
      </c>
      <c r="CB21" s="17">
        <v>0</v>
      </c>
      <c r="CC21" s="17">
        <v>0</v>
      </c>
      <c r="CD21" s="17">
        <v>0</v>
      </c>
      <c r="CE21" s="17">
        <v>0</v>
      </c>
      <c r="CF21" s="17">
        <v>0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N21" s="17">
        <v>0</v>
      </c>
      <c r="CO21" s="17">
        <v>0</v>
      </c>
      <c r="CP21" s="17">
        <v>0</v>
      </c>
      <c r="CQ21" s="17">
        <v>0</v>
      </c>
      <c r="CR21" s="17">
        <v>0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17">
        <v>0</v>
      </c>
      <c r="CZ21" s="17">
        <v>0</v>
      </c>
      <c r="DA21" s="17">
        <v>0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0</v>
      </c>
      <c r="DJ21" s="17">
        <v>0</v>
      </c>
      <c r="DK21" s="17">
        <v>0</v>
      </c>
      <c r="DL21" s="17">
        <v>0</v>
      </c>
      <c r="DM21" s="17">
        <v>0</v>
      </c>
      <c r="DN21" s="17">
        <v>0</v>
      </c>
      <c r="DO21" s="17">
        <v>0</v>
      </c>
      <c r="DP21" s="17">
        <v>0</v>
      </c>
      <c r="DR21" s="26" t="str">
        <f t="shared" si="1"/>
        <v/>
      </c>
      <c r="DS21" s="13" t="str">
        <f t="shared" si="2"/>
        <v/>
      </c>
      <c r="DT21" s="13" t="str">
        <f t="shared" si="3"/>
        <v/>
      </c>
      <c r="DU21" s="13" t="str">
        <f t="shared" si="4"/>
        <v/>
      </c>
      <c r="DV21" s="13" t="str">
        <f t="shared" si="5"/>
        <v/>
      </c>
      <c r="DW21" s="13" t="str">
        <f t="shared" si="6"/>
        <v/>
      </c>
      <c r="DX21" s="13" t="str">
        <f t="shared" si="7"/>
        <v/>
      </c>
      <c r="DY21" s="13" t="str">
        <f t="shared" si="8"/>
        <v/>
      </c>
      <c r="DZ21" s="13" t="str">
        <f t="shared" si="9"/>
        <v/>
      </c>
      <c r="EA21" s="13" t="str">
        <f t="shared" si="10"/>
        <v/>
      </c>
      <c r="EB21" s="13" t="str">
        <f t="shared" si="11"/>
        <v/>
      </c>
      <c r="EC21" s="13" t="str">
        <f t="shared" si="12"/>
        <v/>
      </c>
      <c r="ED21" s="13" t="str">
        <f t="shared" si="13"/>
        <v/>
      </c>
      <c r="EE21" s="13" t="str">
        <f t="shared" si="14"/>
        <v/>
      </c>
      <c r="EF21" s="13" t="str">
        <f t="shared" si="15"/>
        <v/>
      </c>
      <c r="EG21" s="13" t="str">
        <f t="shared" si="16"/>
        <v/>
      </c>
      <c r="EH21" s="13" t="str">
        <f t="shared" si="17"/>
        <v/>
      </c>
      <c r="EI21" s="13" t="str">
        <f t="shared" si="18"/>
        <v/>
      </c>
      <c r="EJ21" s="13" t="str">
        <f t="shared" si="19"/>
        <v/>
      </c>
      <c r="EK21" s="13" t="str">
        <f t="shared" si="20"/>
        <v/>
      </c>
      <c r="EL21" s="13" t="str">
        <f t="shared" si="21"/>
        <v/>
      </c>
      <c r="EM21" s="13" t="str">
        <f t="shared" si="22"/>
        <v/>
      </c>
      <c r="EN21" s="13" t="str">
        <f t="shared" si="23"/>
        <v/>
      </c>
      <c r="EO21" s="13" t="str">
        <f t="shared" si="24"/>
        <v/>
      </c>
      <c r="EP21" s="13" t="str">
        <f t="shared" si="25"/>
        <v/>
      </c>
      <c r="EQ21" s="13" t="str">
        <f t="shared" si="26"/>
        <v/>
      </c>
      <c r="ER21" s="13" t="str">
        <f t="shared" si="27"/>
        <v/>
      </c>
      <c r="ES21" s="13" t="str">
        <f t="shared" si="28"/>
        <v/>
      </c>
      <c r="ET21" s="13" t="str">
        <f t="shared" si="29"/>
        <v/>
      </c>
      <c r="EU21" s="13" t="str">
        <f t="shared" si="30"/>
        <v/>
      </c>
      <c r="EV21" s="13" t="str">
        <f t="shared" si="31"/>
        <v/>
      </c>
    </row>
    <row r="22" spans="1:152" x14ac:dyDescent="0.3">
      <c r="A22" s="78" t="s">
        <v>618</v>
      </c>
      <c r="B22" s="15">
        <v>1280217.1209</v>
      </c>
      <c r="C22" s="15">
        <v>18751.292993999999</v>
      </c>
      <c r="D22" s="15">
        <v>84450.924849999996</v>
      </c>
      <c r="E22" s="15">
        <v>234811.77012999999</v>
      </c>
      <c r="F22" s="15">
        <v>137690.07495000001</v>
      </c>
      <c r="G22" s="15">
        <v>7520.6248150000001</v>
      </c>
      <c r="H22" s="15">
        <v>740416.34161999996</v>
      </c>
      <c r="AG22" s="17" t="s">
        <v>538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0</v>
      </c>
      <c r="BZ22" s="17">
        <v>0</v>
      </c>
      <c r="CA22" s="17">
        <v>0</v>
      </c>
      <c r="CB22" s="17">
        <v>0</v>
      </c>
      <c r="CC22" s="17">
        <v>0</v>
      </c>
      <c r="CD22" s="17">
        <v>0</v>
      </c>
      <c r="CE22" s="17">
        <v>0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0</v>
      </c>
      <c r="CO22" s="17">
        <v>0</v>
      </c>
      <c r="CP22" s="17">
        <v>0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17">
        <v>0</v>
      </c>
      <c r="CZ22" s="17">
        <v>0</v>
      </c>
      <c r="DA22" s="17">
        <v>0</v>
      </c>
      <c r="DB22" s="17">
        <v>0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17">
        <v>0</v>
      </c>
      <c r="DJ22" s="17">
        <v>0</v>
      </c>
      <c r="DK22" s="17">
        <v>0</v>
      </c>
      <c r="DL22" s="17">
        <v>0</v>
      </c>
      <c r="DM22" s="17">
        <v>0</v>
      </c>
      <c r="DN22" s="17">
        <v>0</v>
      </c>
      <c r="DO22" s="17">
        <v>0</v>
      </c>
      <c r="DP22" s="17">
        <v>0</v>
      </c>
      <c r="DR22" s="26" t="str">
        <f t="shared" si="1"/>
        <v/>
      </c>
      <c r="DS22" s="13" t="str">
        <f t="shared" si="2"/>
        <v/>
      </c>
      <c r="DT22" s="13" t="str">
        <f t="shared" si="3"/>
        <v/>
      </c>
      <c r="DU22" s="13" t="str">
        <f t="shared" si="4"/>
        <v/>
      </c>
      <c r="DV22" s="13" t="str">
        <f t="shared" si="5"/>
        <v/>
      </c>
      <c r="DW22" s="13" t="str">
        <f t="shared" si="6"/>
        <v/>
      </c>
      <c r="DX22" s="13" t="str">
        <f t="shared" si="7"/>
        <v/>
      </c>
      <c r="DY22" s="13" t="str">
        <f t="shared" si="8"/>
        <v/>
      </c>
      <c r="DZ22" s="13" t="str">
        <f t="shared" si="9"/>
        <v/>
      </c>
      <c r="EA22" s="13" t="str">
        <f t="shared" si="10"/>
        <v/>
      </c>
      <c r="EB22" s="13" t="str">
        <f t="shared" si="11"/>
        <v/>
      </c>
      <c r="EC22" s="13" t="str">
        <f t="shared" si="12"/>
        <v/>
      </c>
      <c r="ED22" s="13" t="str">
        <f t="shared" si="13"/>
        <v/>
      </c>
      <c r="EE22" s="13" t="str">
        <f t="shared" si="14"/>
        <v/>
      </c>
      <c r="EF22" s="13" t="str">
        <f t="shared" si="15"/>
        <v/>
      </c>
      <c r="EG22" s="13" t="str">
        <f t="shared" si="16"/>
        <v/>
      </c>
      <c r="EH22" s="13" t="str">
        <f t="shared" si="17"/>
        <v/>
      </c>
      <c r="EI22" s="13" t="str">
        <f t="shared" si="18"/>
        <v/>
      </c>
      <c r="EJ22" s="13" t="str">
        <f t="shared" si="19"/>
        <v/>
      </c>
      <c r="EK22" s="13" t="str">
        <f t="shared" si="20"/>
        <v/>
      </c>
      <c r="EL22" s="13" t="str">
        <f t="shared" si="21"/>
        <v/>
      </c>
      <c r="EM22" s="13" t="str">
        <f t="shared" si="22"/>
        <v/>
      </c>
      <c r="EN22" s="13" t="str">
        <f t="shared" si="23"/>
        <v/>
      </c>
      <c r="EO22" s="13" t="str">
        <f t="shared" si="24"/>
        <v/>
      </c>
      <c r="EP22" s="13" t="str">
        <f t="shared" si="25"/>
        <v/>
      </c>
      <c r="EQ22" s="13" t="str">
        <f t="shared" si="26"/>
        <v/>
      </c>
      <c r="ER22" s="13" t="str">
        <f t="shared" si="27"/>
        <v/>
      </c>
      <c r="ES22" s="13" t="str">
        <f t="shared" si="28"/>
        <v/>
      </c>
      <c r="ET22" s="13" t="str">
        <f t="shared" si="29"/>
        <v/>
      </c>
      <c r="EU22" s="13" t="str">
        <f t="shared" si="30"/>
        <v/>
      </c>
      <c r="EV22" s="13" t="str">
        <f t="shared" si="31"/>
        <v/>
      </c>
    </row>
    <row r="23" spans="1:152" x14ac:dyDescent="0.3">
      <c r="A23" s="113" t="s">
        <v>619</v>
      </c>
      <c r="B23" s="15">
        <v>127734.40614000001</v>
      </c>
      <c r="C23" s="15">
        <v>1767.244796</v>
      </c>
      <c r="D23" s="15">
        <v>9135.2251959999994</v>
      </c>
      <c r="E23" s="15">
        <v>17811.655902999999</v>
      </c>
      <c r="F23" s="15">
        <v>14387.209422</v>
      </c>
      <c r="G23" s="15">
        <v>1482.384935</v>
      </c>
      <c r="H23" s="15">
        <v>58980.615530000003</v>
      </c>
      <c r="AG23" s="17" t="s">
        <v>539</v>
      </c>
      <c r="AH23" s="17">
        <v>2819.3147881540599</v>
      </c>
      <c r="AI23" s="17">
        <v>1387.44136510779</v>
      </c>
      <c r="AJ23" s="17">
        <v>0</v>
      </c>
      <c r="AK23" s="17">
        <v>0</v>
      </c>
      <c r="AL23" s="17">
        <v>0</v>
      </c>
      <c r="AM23" s="17">
        <v>3264.68866325616</v>
      </c>
      <c r="AN23" s="17">
        <v>3264.68866325616</v>
      </c>
      <c r="AO23" s="17">
        <v>790.57239279795704</v>
      </c>
      <c r="AP23" s="17">
        <v>899.13793315552402</v>
      </c>
      <c r="AQ23" s="17">
        <v>835.16622585759399</v>
      </c>
      <c r="AR23" s="17">
        <v>0</v>
      </c>
      <c r="AS23" s="17">
        <v>0</v>
      </c>
      <c r="AT23" s="17">
        <v>0</v>
      </c>
      <c r="AU23" s="17">
        <v>9381.6032887594392</v>
      </c>
      <c r="AV23" s="17">
        <v>127709.020937917</v>
      </c>
      <c r="AW23" s="17">
        <v>2437.4858934455101</v>
      </c>
      <c r="AX23" s="17">
        <v>1394.26577371133</v>
      </c>
      <c r="AY23" s="17">
        <v>713.38864204454796</v>
      </c>
      <c r="AZ23" s="17">
        <v>0</v>
      </c>
      <c r="BA23" s="17">
        <v>79.467898586534602</v>
      </c>
      <c r="BB23" s="17">
        <v>300.35391456004498</v>
      </c>
      <c r="BC23" s="17">
        <v>3540.44493523643</v>
      </c>
      <c r="BD23" s="17">
        <v>3540.44493523643</v>
      </c>
      <c r="BE23" s="17">
        <v>3956.8492715300699</v>
      </c>
      <c r="BF23" s="17">
        <v>0</v>
      </c>
      <c r="BG23" s="17">
        <v>0</v>
      </c>
      <c r="BH23" s="17">
        <v>32294692.889818899</v>
      </c>
      <c r="BI23" s="17">
        <v>0</v>
      </c>
      <c r="BJ23" s="17">
        <v>3222.6401723593599</v>
      </c>
      <c r="BK23" s="17">
        <v>336.414557933156</v>
      </c>
      <c r="BL23" s="17">
        <v>368.06246533724197</v>
      </c>
      <c r="BM23" s="17">
        <v>3328.65464232048</v>
      </c>
      <c r="BN23" s="17">
        <v>303.082845840245</v>
      </c>
      <c r="BO23" s="17">
        <v>0</v>
      </c>
      <c r="BP23" s="17">
        <v>0</v>
      </c>
      <c r="BQ23" s="17">
        <v>1257.71660563418</v>
      </c>
      <c r="BR23" s="17">
        <v>0</v>
      </c>
      <c r="BS23" s="17">
        <v>1540.2555156851899</v>
      </c>
      <c r="BT23" s="17">
        <v>152.169826447671</v>
      </c>
      <c r="BU23" s="17">
        <v>1766.9223194685701</v>
      </c>
      <c r="BV23" s="17">
        <v>0</v>
      </c>
      <c r="BW23" s="17">
        <v>62325.396582733301</v>
      </c>
      <c r="BX23" s="17">
        <v>8219.8488128622103</v>
      </c>
      <c r="BY23" s="17">
        <v>913.31643706212003</v>
      </c>
      <c r="BZ23" s="17">
        <v>9133.1652499243301</v>
      </c>
      <c r="CA23" s="17">
        <v>1.9611600258439299</v>
      </c>
      <c r="CB23" s="17">
        <v>2233.6450660764599</v>
      </c>
      <c r="CC23" s="17">
        <v>136.930254659979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3.19714033043204</v>
      </c>
      <c r="CJ23" s="17">
        <v>18266.6103041637</v>
      </c>
      <c r="CK23" s="17">
        <v>30.504815264604201</v>
      </c>
      <c r="CL23" s="17">
        <v>624.63883184165297</v>
      </c>
      <c r="CM23" s="17">
        <v>980.24719052442401</v>
      </c>
      <c r="CN23" s="17">
        <v>2.0511975168174001</v>
      </c>
      <c r="CO23" s="17">
        <v>0</v>
      </c>
      <c r="CP23" s="17">
        <v>482.68275327327899</v>
      </c>
      <c r="CQ23" s="17">
        <v>17809.0044181907</v>
      </c>
      <c r="CR23" s="17">
        <v>14384.609568075201</v>
      </c>
      <c r="CS23" s="17">
        <v>3424.39485011546</v>
      </c>
      <c r="CT23" s="17">
        <v>6.7916771079901004</v>
      </c>
      <c r="CU23" s="17">
        <v>3.8296020585216903E-2</v>
      </c>
      <c r="CV23" s="17">
        <v>1385.4064435074399</v>
      </c>
      <c r="CW23" s="17">
        <v>44.985835654227003</v>
      </c>
      <c r="CX23" s="17">
        <v>4340.8394998404901</v>
      </c>
      <c r="CY23" s="17">
        <v>129.52085128840301</v>
      </c>
      <c r="CZ23" s="17">
        <v>25.691173236739999</v>
      </c>
      <c r="DA23" s="17">
        <v>6201.1988083003898</v>
      </c>
      <c r="DB23" s="17">
        <v>437.71624108243401</v>
      </c>
      <c r="DC23" s="17">
        <v>5.7575180336204799</v>
      </c>
      <c r="DD23" s="17">
        <v>120.87539405750699</v>
      </c>
      <c r="DE23" s="17">
        <v>0.18214227662659699</v>
      </c>
      <c r="DF23" s="17">
        <v>1482.0902622155299</v>
      </c>
      <c r="DG23" s="17">
        <v>4762.8936233304503</v>
      </c>
      <c r="DH23" s="17">
        <v>0</v>
      </c>
      <c r="DI23" s="17">
        <v>0</v>
      </c>
      <c r="DJ23" s="17">
        <v>52.802618698460499</v>
      </c>
      <c r="DK23" s="17">
        <v>924.31596894977599</v>
      </c>
      <c r="DL23" s="17">
        <v>0</v>
      </c>
      <c r="DM23" s="17">
        <v>537.89849595019302</v>
      </c>
      <c r="DN23" s="17">
        <v>58967.425692062803</v>
      </c>
      <c r="DO23" s="17">
        <v>0</v>
      </c>
      <c r="DP23" s="17">
        <v>410.48504634576602</v>
      </c>
      <c r="DR23" s="26">
        <f t="shared" si="1"/>
        <v>1.0569462012502691</v>
      </c>
      <c r="DS23" s="13">
        <f t="shared" si="2"/>
        <v>-1.9873425532026403E-4</v>
      </c>
      <c r="DT23" s="13">
        <f t="shared" si="3"/>
        <v>-1.8247417231599902E-4</v>
      </c>
      <c r="DU23" s="13">
        <f t="shared" si="4"/>
        <v>-2.2549483252709942E-4</v>
      </c>
      <c r="DV23" s="13">
        <f t="shared" si="5"/>
        <v>-1.4886234181363809E-4</v>
      </c>
      <c r="DW23" s="13">
        <f t="shared" si="6"/>
        <v>-1.8070592069257434E-4</v>
      </c>
      <c r="DX23" s="13">
        <f t="shared" si="7"/>
        <v>-1.9878290551441315E-4</v>
      </c>
      <c r="DY23" s="13">
        <f t="shared" si="8"/>
        <v>-2.2363004893515776E-4</v>
      </c>
      <c r="DZ23" s="13" t="e">
        <f t="shared" si="9"/>
        <v>#DIV/0!</v>
      </c>
      <c r="EA23" s="13" t="str">
        <f t="shared" si="10"/>
        <v/>
      </c>
      <c r="EB23" s="13" t="str">
        <f t="shared" si="11"/>
        <v/>
      </c>
      <c r="EC23" s="13" t="str">
        <f t="shared" si="12"/>
        <v/>
      </c>
      <c r="ED23" s="13" t="e">
        <f t="shared" si="13"/>
        <v>#DIV/0!</v>
      </c>
      <c r="EE23" s="13" t="str">
        <f t="shared" si="14"/>
        <v/>
      </c>
      <c r="EF23" s="13" t="str">
        <f t="shared" si="15"/>
        <v/>
      </c>
      <c r="EG23" s="13" t="str">
        <f t="shared" si="16"/>
        <v/>
      </c>
      <c r="EH23" s="13" t="e">
        <f t="shared" si="17"/>
        <v>#DIV/0!</v>
      </c>
      <c r="EI23" s="13" t="str">
        <f t="shared" si="18"/>
        <v/>
      </c>
      <c r="EJ23" s="13" t="str">
        <f t="shared" si="19"/>
        <v/>
      </c>
      <c r="EK23" s="13" t="e">
        <f t="shared" si="20"/>
        <v>#DIV/0!</v>
      </c>
      <c r="EL23" s="13" t="str">
        <f t="shared" si="21"/>
        <v/>
      </c>
      <c r="EM23" s="13" t="e">
        <f t="shared" si="22"/>
        <v>#DIV/0!</v>
      </c>
      <c r="EN23" s="13" t="str">
        <f t="shared" si="23"/>
        <v/>
      </c>
      <c r="EO23" s="13" t="str">
        <f t="shared" si="24"/>
        <v/>
      </c>
      <c r="EP23" s="13" t="str">
        <f t="shared" si="25"/>
        <v/>
      </c>
      <c r="EQ23" s="13" t="str">
        <f t="shared" si="26"/>
        <v/>
      </c>
      <c r="ER23" s="13" t="str">
        <f t="shared" si="27"/>
        <v/>
      </c>
      <c r="ES23" s="13" t="str">
        <f t="shared" si="28"/>
        <v/>
      </c>
      <c r="ET23" s="13" t="str">
        <f t="shared" si="29"/>
        <v/>
      </c>
      <c r="EU23" s="13" t="str">
        <f t="shared" si="30"/>
        <v/>
      </c>
      <c r="EV23" s="13" t="str">
        <f t="shared" si="31"/>
        <v/>
      </c>
    </row>
    <row r="24" spans="1:152" x14ac:dyDescent="0.3">
      <c r="A24" s="78" t="s">
        <v>620</v>
      </c>
      <c r="B24" s="15">
        <v>17164.318228</v>
      </c>
      <c r="C24" s="15">
        <v>231.032365</v>
      </c>
      <c r="D24" s="15">
        <v>1099.1032130000001</v>
      </c>
      <c r="E24" s="15">
        <v>3110.3263830000001</v>
      </c>
      <c r="F24" s="15">
        <v>1971.5572560000001</v>
      </c>
      <c r="G24" s="15">
        <v>112.10256</v>
      </c>
      <c r="H24" s="15">
        <v>9663.9676749999999</v>
      </c>
      <c r="AG24" s="17" t="s">
        <v>540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A24" s="17">
        <v>0</v>
      </c>
      <c r="BB24" s="17">
        <v>0</v>
      </c>
      <c r="BC24" s="17">
        <v>0</v>
      </c>
      <c r="BD24" s="17">
        <v>0</v>
      </c>
      <c r="BE24" s="17">
        <v>0</v>
      </c>
      <c r="BF24" s="17">
        <v>0</v>
      </c>
      <c r="BG24" s="17">
        <v>0</v>
      </c>
      <c r="BH24" s="17">
        <v>0</v>
      </c>
      <c r="BI24" s="17">
        <v>0</v>
      </c>
      <c r="BJ24" s="17">
        <v>0</v>
      </c>
      <c r="BK24" s="17">
        <v>0</v>
      </c>
      <c r="BL24" s="17">
        <v>0</v>
      </c>
      <c r="BM24" s="17">
        <v>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0</v>
      </c>
      <c r="CA24" s="17">
        <v>0</v>
      </c>
      <c r="CB24" s="17">
        <v>0</v>
      </c>
      <c r="CC24" s="17">
        <v>0</v>
      </c>
      <c r="CD24" s="17">
        <v>0</v>
      </c>
      <c r="CE24" s="17">
        <v>0</v>
      </c>
      <c r="CF24" s="17">
        <v>0</v>
      </c>
      <c r="CG24" s="17">
        <v>0</v>
      </c>
      <c r="CH24" s="17">
        <v>0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N24" s="17">
        <v>0</v>
      </c>
      <c r="CO24" s="17">
        <v>0</v>
      </c>
      <c r="CP24" s="17">
        <v>0</v>
      </c>
      <c r="CQ24" s="17">
        <v>0</v>
      </c>
      <c r="CR24" s="17">
        <v>0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17">
        <v>0</v>
      </c>
      <c r="CZ24" s="17">
        <v>0</v>
      </c>
      <c r="DA24" s="17">
        <v>0</v>
      </c>
      <c r="DB24" s="17">
        <v>0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0</v>
      </c>
      <c r="DJ24" s="17">
        <v>0</v>
      </c>
      <c r="DK24" s="17">
        <v>0</v>
      </c>
      <c r="DL24" s="17">
        <v>0</v>
      </c>
      <c r="DM24" s="17">
        <v>0</v>
      </c>
      <c r="DN24" s="17">
        <v>0</v>
      </c>
      <c r="DO24" s="17">
        <v>0</v>
      </c>
      <c r="DP24" s="17">
        <v>0</v>
      </c>
      <c r="DR24" s="26" t="str">
        <f t="shared" si="1"/>
        <v/>
      </c>
      <c r="DS24" s="13" t="str">
        <f t="shared" si="2"/>
        <v/>
      </c>
      <c r="DT24" s="13" t="str">
        <f t="shared" si="3"/>
        <v/>
      </c>
      <c r="DU24" s="13" t="str">
        <f t="shared" si="4"/>
        <v/>
      </c>
      <c r="DV24" s="13" t="str">
        <f t="shared" si="5"/>
        <v/>
      </c>
      <c r="DW24" s="13" t="str">
        <f t="shared" si="6"/>
        <v/>
      </c>
      <c r="DX24" s="13" t="str">
        <f t="shared" si="7"/>
        <v/>
      </c>
      <c r="DY24" s="13" t="str">
        <f t="shared" si="8"/>
        <v/>
      </c>
      <c r="DZ24" s="13" t="str">
        <f t="shared" si="9"/>
        <v/>
      </c>
      <c r="EA24" s="13" t="str">
        <f t="shared" si="10"/>
        <v/>
      </c>
      <c r="EB24" s="13" t="str">
        <f t="shared" si="11"/>
        <v/>
      </c>
      <c r="EC24" s="13" t="str">
        <f t="shared" si="12"/>
        <v/>
      </c>
      <c r="ED24" s="13" t="str">
        <f t="shared" si="13"/>
        <v/>
      </c>
      <c r="EE24" s="13" t="str">
        <f t="shared" si="14"/>
        <v/>
      </c>
      <c r="EF24" s="13" t="str">
        <f t="shared" si="15"/>
        <v/>
      </c>
      <c r="EG24" s="13" t="str">
        <f t="shared" si="16"/>
        <v/>
      </c>
      <c r="EH24" s="13" t="str">
        <f t="shared" si="17"/>
        <v/>
      </c>
      <c r="EI24" s="13" t="str">
        <f t="shared" si="18"/>
        <v/>
      </c>
      <c r="EJ24" s="13" t="str">
        <f t="shared" si="19"/>
        <v/>
      </c>
      <c r="EK24" s="13" t="str">
        <f t="shared" si="20"/>
        <v/>
      </c>
      <c r="EL24" s="13" t="str">
        <f t="shared" si="21"/>
        <v/>
      </c>
      <c r="EM24" s="13" t="str">
        <f t="shared" si="22"/>
        <v/>
      </c>
      <c r="EN24" s="13" t="str">
        <f t="shared" si="23"/>
        <v/>
      </c>
      <c r="EO24" s="13" t="str">
        <f t="shared" si="24"/>
        <v/>
      </c>
      <c r="EP24" s="13" t="str">
        <f t="shared" si="25"/>
        <v/>
      </c>
      <c r="EQ24" s="13" t="str">
        <f t="shared" si="26"/>
        <v/>
      </c>
      <c r="ER24" s="13" t="str">
        <f t="shared" si="27"/>
        <v/>
      </c>
      <c r="ES24" s="13" t="str">
        <f t="shared" si="28"/>
        <v/>
      </c>
      <c r="ET24" s="13" t="str">
        <f t="shared" si="29"/>
        <v/>
      </c>
      <c r="EU24" s="13" t="str">
        <f t="shared" si="30"/>
        <v/>
      </c>
      <c r="EV24" s="13" t="str">
        <f t="shared" si="31"/>
        <v/>
      </c>
    </row>
    <row r="25" spans="1:152" x14ac:dyDescent="0.3">
      <c r="A25" s="78" t="s">
        <v>621</v>
      </c>
      <c r="B25" s="15">
        <v>179560.56117999999</v>
      </c>
      <c r="C25" s="15">
        <v>2780.7589680000001</v>
      </c>
      <c r="D25" s="15">
        <v>10959.058013</v>
      </c>
      <c r="E25" s="15">
        <v>28249.903923999998</v>
      </c>
      <c r="F25" s="15">
        <v>20526.432977</v>
      </c>
      <c r="G25" s="15">
        <v>1686.852629</v>
      </c>
      <c r="H25" s="15">
        <v>88861.407045999993</v>
      </c>
      <c r="AG25" s="17" t="s">
        <v>541</v>
      </c>
      <c r="AH25" s="17">
        <v>2946.3772234835501</v>
      </c>
      <c r="AI25" s="17">
        <v>597.66350550131699</v>
      </c>
      <c r="AJ25" s="17">
        <v>0</v>
      </c>
      <c r="AK25" s="17">
        <v>0</v>
      </c>
      <c r="AL25" s="17">
        <v>0</v>
      </c>
      <c r="AM25" s="17">
        <v>1383.4778712873299</v>
      </c>
      <c r="AN25" s="17">
        <v>1383.4778712873299</v>
      </c>
      <c r="AO25" s="17">
        <v>261.34433716336599</v>
      </c>
      <c r="AP25" s="17">
        <v>937.39906101316205</v>
      </c>
      <c r="AQ25" s="17">
        <v>569.66181129219603</v>
      </c>
      <c r="AR25" s="17">
        <v>0</v>
      </c>
      <c r="AS25" s="17">
        <v>0</v>
      </c>
      <c r="AT25" s="17">
        <v>0</v>
      </c>
      <c r="AU25" s="17">
        <v>4184.6147418207502</v>
      </c>
      <c r="AV25" s="17">
        <v>74138.673585699493</v>
      </c>
      <c r="AW25" s="17">
        <v>1001.43753895051</v>
      </c>
      <c r="AX25" s="17">
        <v>225.03664827287199</v>
      </c>
      <c r="AY25" s="17">
        <v>515.16059757016103</v>
      </c>
      <c r="AZ25" s="17">
        <v>0</v>
      </c>
      <c r="BA25" s="17">
        <v>83.049428894888294</v>
      </c>
      <c r="BB25" s="17">
        <v>313.89051763559797</v>
      </c>
      <c r="BC25" s="17">
        <v>2333.3203814154399</v>
      </c>
      <c r="BD25" s="17">
        <v>2333.3203814154399</v>
      </c>
      <c r="BE25" s="17">
        <v>919.621570445359</v>
      </c>
      <c r="BF25" s="17">
        <v>0</v>
      </c>
      <c r="BG25" s="17">
        <v>0</v>
      </c>
      <c r="BH25" s="17">
        <v>14945866.318945199</v>
      </c>
      <c r="BI25" s="17">
        <v>0</v>
      </c>
      <c r="BJ25" s="17">
        <v>3239.1211768939602</v>
      </c>
      <c r="BK25" s="17">
        <v>244.53042067683899</v>
      </c>
      <c r="BL25" s="17">
        <v>384.65053542593699</v>
      </c>
      <c r="BM25" s="17">
        <v>3359.4458169988002</v>
      </c>
      <c r="BN25" s="17">
        <v>191.926567047627</v>
      </c>
      <c r="BO25" s="17">
        <v>0</v>
      </c>
      <c r="BP25" s="17">
        <v>0</v>
      </c>
      <c r="BQ25" s="17">
        <v>1314.4008003845199</v>
      </c>
      <c r="BR25" s="17">
        <v>0</v>
      </c>
      <c r="BS25" s="17">
        <v>248.59946545814401</v>
      </c>
      <c r="BT25" s="17">
        <v>159.02779681781701</v>
      </c>
      <c r="BU25" s="17">
        <v>1299.2990009999</v>
      </c>
      <c r="BV25" s="17">
        <v>0</v>
      </c>
      <c r="BW25" s="17">
        <v>36368.6336197688</v>
      </c>
      <c r="BX25" s="17">
        <v>3358.3668897296502</v>
      </c>
      <c r="BY25" s="17">
        <v>373.151787454378</v>
      </c>
      <c r="BZ25" s="17">
        <v>3731.5186771840299</v>
      </c>
      <c r="CA25" s="17">
        <v>2.04954749908724</v>
      </c>
      <c r="CB25" s="17">
        <v>1560.2797462829301</v>
      </c>
      <c r="CC25" s="17">
        <v>143.101598212895</v>
      </c>
      <c r="CD25" s="17">
        <v>0</v>
      </c>
      <c r="CE25" s="17">
        <v>0</v>
      </c>
      <c r="CF25" s="17">
        <v>0</v>
      </c>
      <c r="CG25" s="17">
        <v>0</v>
      </c>
      <c r="CH25" s="17">
        <v>0</v>
      </c>
      <c r="CI25" s="17">
        <v>1.50999239436498</v>
      </c>
      <c r="CJ25" s="17">
        <v>5833.0149325459897</v>
      </c>
      <c r="CK25" s="17">
        <v>28.486545709419701</v>
      </c>
      <c r="CL25" s="17">
        <v>117.61644527261799</v>
      </c>
      <c r="CM25" s="17">
        <v>368.34212999950302</v>
      </c>
      <c r="CN25" s="17">
        <v>1.4828847074973599</v>
      </c>
      <c r="CO25" s="17">
        <v>0</v>
      </c>
      <c r="CP25" s="17">
        <v>88.375918527092097</v>
      </c>
      <c r="CQ25" s="17">
        <v>10891.323431511501</v>
      </c>
      <c r="CR25" s="17">
        <v>8738.3589000686407</v>
      </c>
      <c r="CS25" s="17">
        <v>2152.9645314428699</v>
      </c>
      <c r="CT25" s="17">
        <v>2.26969522075321</v>
      </c>
      <c r="CU25" s="17">
        <v>3.8065643644129801E-2</v>
      </c>
      <c r="CV25" s="17">
        <v>1243.98117989561</v>
      </c>
      <c r="CW25" s="17">
        <v>8.2991640410015606</v>
      </c>
      <c r="CX25" s="17">
        <v>2803.9280393499598</v>
      </c>
      <c r="CY25" s="17">
        <v>28.6669143569944</v>
      </c>
      <c r="CZ25" s="17">
        <v>6.0776464107122496</v>
      </c>
      <c r="DA25" s="17">
        <v>4005.6122003527298</v>
      </c>
      <c r="DB25" s="17">
        <v>70.648061211368301</v>
      </c>
      <c r="DC25" s="17">
        <v>4.8889170777294604</v>
      </c>
      <c r="DD25" s="17">
        <v>28.657711651416101</v>
      </c>
      <c r="DE25" s="17">
        <v>0.12544945758263201</v>
      </c>
      <c r="DF25" s="17">
        <v>747.69231652463395</v>
      </c>
      <c r="DG25" s="17">
        <v>849.81818629632596</v>
      </c>
      <c r="DH25" s="17">
        <v>0</v>
      </c>
      <c r="DI25" s="17">
        <v>0</v>
      </c>
      <c r="DJ25" s="17">
        <v>55.182356351916603</v>
      </c>
      <c r="DK25" s="17">
        <v>588.85604273390697</v>
      </c>
      <c r="DL25" s="17">
        <v>0</v>
      </c>
      <c r="DM25" s="17">
        <v>497.17600941209599</v>
      </c>
      <c r="DN25" s="17">
        <v>34945.272263705803</v>
      </c>
      <c r="DO25" s="17">
        <v>0</v>
      </c>
      <c r="DP25" s="17">
        <v>257.90475208150701</v>
      </c>
      <c r="DR25" s="26">
        <f t="shared" si="1"/>
        <v>1.040731156573111</v>
      </c>
      <c r="DS25" s="13">
        <f t="shared" si="2"/>
        <v>-0.58711048184250558</v>
      </c>
      <c r="DT25" s="13">
        <f t="shared" si="3"/>
        <v>-0.5327538215459241</v>
      </c>
      <c r="DU25" s="13">
        <f t="shared" si="4"/>
        <v>-0.65950370253012824</v>
      </c>
      <c r="DV25" s="13">
        <f t="shared" si="5"/>
        <v>-0.61446511602969867</v>
      </c>
      <c r="DW25" s="13">
        <f t="shared" si="6"/>
        <v>-0.57428750967788567</v>
      </c>
      <c r="DX25" s="13">
        <f t="shared" si="7"/>
        <v>-0.55675303006885613</v>
      </c>
      <c r="DY25" s="13">
        <f t="shared" si="8"/>
        <v>-0.60674410381982768</v>
      </c>
      <c r="DZ25" s="13" t="e">
        <f t="shared" si="9"/>
        <v>#DIV/0!</v>
      </c>
      <c r="EA25" s="13" t="str">
        <f t="shared" si="10"/>
        <v/>
      </c>
      <c r="EB25" s="13" t="str">
        <f t="shared" si="11"/>
        <v/>
      </c>
      <c r="EC25" s="13" t="str">
        <f t="shared" si="12"/>
        <v/>
      </c>
      <c r="ED25" s="13" t="e">
        <f t="shared" si="13"/>
        <v>#DIV/0!</v>
      </c>
      <c r="EE25" s="13" t="str">
        <f t="shared" si="14"/>
        <v/>
      </c>
      <c r="EF25" s="13" t="str">
        <f t="shared" si="15"/>
        <v/>
      </c>
      <c r="EG25" s="13" t="str">
        <f t="shared" si="16"/>
        <v/>
      </c>
      <c r="EH25" s="13" t="e">
        <f t="shared" si="17"/>
        <v>#DIV/0!</v>
      </c>
      <c r="EI25" s="13" t="str">
        <f t="shared" si="18"/>
        <v/>
      </c>
      <c r="EJ25" s="13" t="str">
        <f t="shared" si="19"/>
        <v/>
      </c>
      <c r="EK25" s="13" t="e">
        <f t="shared" si="20"/>
        <v>#DIV/0!</v>
      </c>
      <c r="EL25" s="13" t="str">
        <f t="shared" si="21"/>
        <v/>
      </c>
      <c r="EM25" s="13" t="e">
        <f t="shared" si="22"/>
        <v>#DIV/0!</v>
      </c>
      <c r="EN25" s="13" t="str">
        <f t="shared" si="23"/>
        <v/>
      </c>
      <c r="EO25" s="13" t="str">
        <f t="shared" si="24"/>
        <v/>
      </c>
      <c r="EP25" s="13" t="str">
        <f t="shared" si="25"/>
        <v/>
      </c>
      <c r="EQ25" s="13" t="str">
        <f t="shared" si="26"/>
        <v/>
      </c>
      <c r="ER25" s="13" t="str">
        <f t="shared" si="27"/>
        <v/>
      </c>
      <c r="ES25" s="13" t="str">
        <f t="shared" si="28"/>
        <v/>
      </c>
      <c r="ET25" s="13" t="str">
        <f t="shared" si="29"/>
        <v/>
      </c>
      <c r="EU25" s="13" t="str">
        <f t="shared" si="30"/>
        <v/>
      </c>
      <c r="EV25" s="13" t="str">
        <f t="shared" si="31"/>
        <v/>
      </c>
    </row>
    <row r="26" spans="1:152" x14ac:dyDescent="0.3">
      <c r="A26" s="78" t="s">
        <v>622</v>
      </c>
      <c r="B26" s="15">
        <v>42661.245082000001</v>
      </c>
      <c r="C26" s="15">
        <v>833.87338699999998</v>
      </c>
      <c r="D26" s="15">
        <v>2517.3847999999998</v>
      </c>
      <c r="E26" s="15">
        <v>4128.2550270000002</v>
      </c>
      <c r="F26" s="15">
        <v>3541.4666189999998</v>
      </c>
      <c r="G26" s="15">
        <v>275.88899700000002</v>
      </c>
      <c r="H26" s="15">
        <v>25313.267679</v>
      </c>
      <c r="AG26" s="17" t="s">
        <v>542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0</v>
      </c>
      <c r="CA26" s="17">
        <v>0</v>
      </c>
      <c r="CB26" s="17">
        <v>0</v>
      </c>
      <c r="CC26" s="17">
        <v>0</v>
      </c>
      <c r="CD26" s="17">
        <v>0</v>
      </c>
      <c r="CE26" s="17">
        <v>0</v>
      </c>
      <c r="CF26" s="17">
        <v>0</v>
      </c>
      <c r="CG26" s="17">
        <v>0</v>
      </c>
      <c r="CH26" s="17">
        <v>0</v>
      </c>
      <c r="CI26" s="17">
        <v>0</v>
      </c>
      <c r="CJ26" s="17">
        <v>0</v>
      </c>
      <c r="CK26" s="17">
        <v>0</v>
      </c>
      <c r="CL26" s="17">
        <v>0</v>
      </c>
      <c r="CM26" s="17">
        <v>0</v>
      </c>
      <c r="CN26" s="17">
        <v>0</v>
      </c>
      <c r="CO26" s="17">
        <v>0</v>
      </c>
      <c r="CP26" s="17">
        <v>0</v>
      </c>
      <c r="CQ26" s="17">
        <v>0</v>
      </c>
      <c r="CR26" s="17">
        <v>0</v>
      </c>
      <c r="CS26" s="17">
        <v>0</v>
      </c>
      <c r="CT26" s="17">
        <v>0</v>
      </c>
      <c r="CU26" s="17">
        <v>0</v>
      </c>
      <c r="CV26" s="17">
        <v>0</v>
      </c>
      <c r="CW26" s="17">
        <v>0</v>
      </c>
      <c r="CX26" s="17">
        <v>0</v>
      </c>
      <c r="CY26" s="17">
        <v>0</v>
      </c>
      <c r="CZ26" s="17">
        <v>0</v>
      </c>
      <c r="DA26" s="17">
        <v>0</v>
      </c>
      <c r="DB26" s="17">
        <v>0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0</v>
      </c>
      <c r="DJ26" s="17">
        <v>0</v>
      </c>
      <c r="DK26" s="17">
        <v>0</v>
      </c>
      <c r="DL26" s="17">
        <v>0</v>
      </c>
      <c r="DM26" s="17">
        <v>0</v>
      </c>
      <c r="DN26" s="17">
        <v>0</v>
      </c>
      <c r="DO26" s="17">
        <v>0</v>
      </c>
      <c r="DP26" s="17">
        <v>0</v>
      </c>
      <c r="DR26" s="26" t="str">
        <f t="shared" si="1"/>
        <v/>
      </c>
      <c r="DS26" s="13" t="str">
        <f t="shared" si="2"/>
        <v/>
      </c>
      <c r="DT26" s="13" t="str">
        <f t="shared" si="3"/>
        <v/>
      </c>
      <c r="DU26" s="13" t="str">
        <f t="shared" si="4"/>
        <v/>
      </c>
      <c r="DV26" s="13" t="str">
        <f t="shared" si="5"/>
        <v/>
      </c>
      <c r="DW26" s="13" t="str">
        <f t="shared" si="6"/>
        <v/>
      </c>
      <c r="DX26" s="13" t="str">
        <f t="shared" si="7"/>
        <v/>
      </c>
      <c r="DY26" s="13" t="str">
        <f t="shared" si="8"/>
        <v/>
      </c>
      <c r="DZ26" s="13" t="str">
        <f t="shared" si="9"/>
        <v/>
      </c>
      <c r="EA26" s="13" t="str">
        <f t="shared" si="10"/>
        <v/>
      </c>
      <c r="EB26" s="13" t="str">
        <f t="shared" si="11"/>
        <v/>
      </c>
      <c r="EC26" s="13" t="str">
        <f t="shared" si="12"/>
        <v/>
      </c>
      <c r="ED26" s="13" t="str">
        <f t="shared" si="13"/>
        <v/>
      </c>
      <c r="EE26" s="13" t="str">
        <f t="shared" si="14"/>
        <v/>
      </c>
      <c r="EF26" s="13" t="str">
        <f t="shared" si="15"/>
        <v/>
      </c>
      <c r="EG26" s="13" t="str">
        <f t="shared" si="16"/>
        <v/>
      </c>
      <c r="EH26" s="13" t="str">
        <f t="shared" si="17"/>
        <v/>
      </c>
      <c r="EI26" s="13" t="str">
        <f t="shared" si="18"/>
        <v/>
      </c>
      <c r="EJ26" s="13" t="str">
        <f t="shared" si="19"/>
        <v/>
      </c>
      <c r="EK26" s="13" t="str">
        <f t="shared" si="20"/>
        <v/>
      </c>
      <c r="EL26" s="13" t="str">
        <f t="shared" si="21"/>
        <v/>
      </c>
      <c r="EM26" s="13" t="str">
        <f t="shared" si="22"/>
        <v/>
      </c>
      <c r="EN26" s="13" t="str">
        <f t="shared" si="23"/>
        <v/>
      </c>
      <c r="EO26" s="13" t="str">
        <f t="shared" si="24"/>
        <v/>
      </c>
      <c r="EP26" s="13" t="str">
        <f t="shared" si="25"/>
        <v/>
      </c>
      <c r="EQ26" s="13" t="str">
        <f t="shared" si="26"/>
        <v/>
      </c>
      <c r="ER26" s="13" t="str">
        <f t="shared" si="27"/>
        <v/>
      </c>
      <c r="ES26" s="13" t="str">
        <f t="shared" si="28"/>
        <v/>
      </c>
      <c r="ET26" s="13" t="str">
        <f t="shared" si="29"/>
        <v/>
      </c>
      <c r="EU26" s="13" t="str">
        <f t="shared" si="30"/>
        <v/>
      </c>
      <c r="EV26" s="13" t="str">
        <f t="shared" si="31"/>
        <v/>
      </c>
    </row>
    <row r="27" spans="1:152" x14ac:dyDescent="0.3">
      <c r="A27" s="78" t="s">
        <v>623</v>
      </c>
      <c r="B27" s="15">
        <v>954880.67492000002</v>
      </c>
      <c r="C27" s="15">
        <v>14613.035824000001</v>
      </c>
      <c r="D27" s="15">
        <v>59917.892812999999</v>
      </c>
      <c r="E27" s="15">
        <v>162199.14759000001</v>
      </c>
      <c r="F27" s="15">
        <v>104843.50840000001</v>
      </c>
      <c r="G27" s="15">
        <v>6865.4602249999998</v>
      </c>
      <c r="H27" s="15">
        <v>526738.66246000002</v>
      </c>
      <c r="AG27" s="17" t="s">
        <v>543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0</v>
      </c>
      <c r="CA27" s="17">
        <v>0</v>
      </c>
      <c r="CB27" s="17">
        <v>0</v>
      </c>
      <c r="CC27" s="17">
        <v>0</v>
      </c>
      <c r="CD27" s="17">
        <v>0</v>
      </c>
      <c r="CE27" s="17">
        <v>0</v>
      </c>
      <c r="CF27" s="17">
        <v>0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0</v>
      </c>
      <c r="CO27" s="17">
        <v>0</v>
      </c>
      <c r="CP27" s="17">
        <v>0</v>
      </c>
      <c r="CQ27" s="17">
        <v>0</v>
      </c>
      <c r="CR27" s="17">
        <v>0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17">
        <v>0</v>
      </c>
      <c r="CZ27" s="17">
        <v>0</v>
      </c>
      <c r="DA27" s="17">
        <v>0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0</v>
      </c>
      <c r="DJ27" s="17">
        <v>0</v>
      </c>
      <c r="DK27" s="17">
        <v>0</v>
      </c>
      <c r="DL27" s="17">
        <v>0</v>
      </c>
      <c r="DM27" s="17">
        <v>0</v>
      </c>
      <c r="DN27" s="17">
        <v>0</v>
      </c>
      <c r="DO27" s="17">
        <v>0</v>
      </c>
      <c r="DP27" s="17">
        <v>0</v>
      </c>
      <c r="DR27" s="26" t="str">
        <f t="shared" si="1"/>
        <v/>
      </c>
      <c r="DS27" s="13" t="str">
        <f t="shared" si="2"/>
        <v/>
      </c>
      <c r="DT27" s="13" t="str">
        <f t="shared" si="3"/>
        <v/>
      </c>
      <c r="DU27" s="13" t="str">
        <f t="shared" si="4"/>
        <v/>
      </c>
      <c r="DV27" s="13" t="str">
        <f t="shared" si="5"/>
        <v/>
      </c>
      <c r="DW27" s="13" t="str">
        <f t="shared" si="6"/>
        <v/>
      </c>
      <c r="DX27" s="13" t="str">
        <f t="shared" si="7"/>
        <v/>
      </c>
      <c r="DY27" s="13" t="str">
        <f t="shared" si="8"/>
        <v/>
      </c>
      <c r="DZ27" s="13" t="str">
        <f t="shared" si="9"/>
        <v/>
      </c>
      <c r="EA27" s="13" t="str">
        <f t="shared" si="10"/>
        <v/>
      </c>
      <c r="EB27" s="13" t="str">
        <f t="shared" si="11"/>
        <v/>
      </c>
      <c r="EC27" s="13" t="str">
        <f t="shared" si="12"/>
        <v/>
      </c>
      <c r="ED27" s="13" t="str">
        <f t="shared" si="13"/>
        <v/>
      </c>
      <c r="EE27" s="13" t="str">
        <f t="shared" si="14"/>
        <v/>
      </c>
      <c r="EF27" s="13" t="str">
        <f t="shared" si="15"/>
        <v/>
      </c>
      <c r="EG27" s="13" t="str">
        <f t="shared" si="16"/>
        <v/>
      </c>
      <c r="EH27" s="13" t="str">
        <f t="shared" si="17"/>
        <v/>
      </c>
      <c r="EI27" s="13" t="str">
        <f t="shared" si="18"/>
        <v/>
      </c>
      <c r="EJ27" s="13" t="str">
        <f t="shared" si="19"/>
        <v/>
      </c>
      <c r="EK27" s="13" t="str">
        <f t="shared" si="20"/>
        <v/>
      </c>
      <c r="EL27" s="13" t="str">
        <f t="shared" si="21"/>
        <v/>
      </c>
      <c r="EM27" s="13" t="str">
        <f t="shared" si="22"/>
        <v/>
      </c>
      <c r="EN27" s="13" t="str">
        <f t="shared" si="23"/>
        <v/>
      </c>
      <c r="EO27" s="13" t="str">
        <f t="shared" si="24"/>
        <v/>
      </c>
      <c r="EP27" s="13" t="str">
        <f t="shared" si="25"/>
        <v/>
      </c>
      <c r="EQ27" s="13" t="str">
        <f t="shared" si="26"/>
        <v/>
      </c>
      <c r="ER27" s="13" t="str">
        <f t="shared" si="27"/>
        <v/>
      </c>
      <c r="ES27" s="13" t="str">
        <f t="shared" si="28"/>
        <v/>
      </c>
      <c r="ET27" s="13" t="str">
        <f t="shared" si="29"/>
        <v/>
      </c>
      <c r="EU27" s="13" t="str">
        <f t="shared" si="30"/>
        <v/>
      </c>
      <c r="EV27" s="13" t="str">
        <f t="shared" si="31"/>
        <v/>
      </c>
    </row>
    <row r="28" spans="1:152" x14ac:dyDescent="0.3">
      <c r="A28" s="78" t="s">
        <v>624</v>
      </c>
      <c r="B28" s="15">
        <v>42071.308321999997</v>
      </c>
      <c r="C28" s="15">
        <v>608.37124500000004</v>
      </c>
      <c r="D28" s="15">
        <v>2870.9291699999999</v>
      </c>
      <c r="E28" s="15">
        <v>7826.9059809999999</v>
      </c>
      <c r="F28" s="15">
        <v>4469.1123470000002</v>
      </c>
      <c r="G28" s="15">
        <v>248.596115</v>
      </c>
      <c r="H28" s="15">
        <v>24101.744698999999</v>
      </c>
      <c r="AG28" s="17" t="s">
        <v>544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A28" s="17">
        <v>0</v>
      </c>
      <c r="CB28" s="17">
        <v>0</v>
      </c>
      <c r="CC28" s="17">
        <v>0</v>
      </c>
      <c r="CD28" s="17">
        <v>0</v>
      </c>
      <c r="CE28" s="17">
        <v>0</v>
      </c>
      <c r="CF28" s="17">
        <v>0</v>
      </c>
      <c r="CG28" s="17">
        <v>0</v>
      </c>
      <c r="CH28" s="17">
        <v>0</v>
      </c>
      <c r="CI28" s="17">
        <v>0</v>
      </c>
      <c r="CJ28" s="17">
        <v>0</v>
      </c>
      <c r="CK28" s="17">
        <v>0</v>
      </c>
      <c r="CL28" s="17">
        <v>0</v>
      </c>
      <c r="CM28" s="17">
        <v>0</v>
      </c>
      <c r="CN28" s="17">
        <v>0</v>
      </c>
      <c r="CO28" s="17">
        <v>0</v>
      </c>
      <c r="CP28" s="17">
        <v>0</v>
      </c>
      <c r="CQ28" s="17">
        <v>0</v>
      </c>
      <c r="CR28" s="17">
        <v>0</v>
      </c>
      <c r="CS28" s="17">
        <v>0</v>
      </c>
      <c r="CT28" s="17">
        <v>0</v>
      </c>
      <c r="CU28" s="17">
        <v>0</v>
      </c>
      <c r="CV28" s="17">
        <v>0</v>
      </c>
      <c r="CW28" s="17">
        <v>0</v>
      </c>
      <c r="CX28" s="17">
        <v>0</v>
      </c>
      <c r="CY28" s="17">
        <v>0</v>
      </c>
      <c r="CZ28" s="17">
        <v>0</v>
      </c>
      <c r="DA28" s="17">
        <v>0</v>
      </c>
      <c r="DB28" s="17">
        <v>0</v>
      </c>
      <c r="DC28" s="17">
        <v>0</v>
      </c>
      <c r="DD28" s="17">
        <v>0</v>
      </c>
      <c r="DE28" s="17">
        <v>0</v>
      </c>
      <c r="DF28" s="17">
        <v>0</v>
      </c>
      <c r="DG28" s="17">
        <v>0</v>
      </c>
      <c r="DH28" s="17">
        <v>0</v>
      </c>
      <c r="DI28" s="17">
        <v>0</v>
      </c>
      <c r="DJ28" s="17">
        <v>0</v>
      </c>
      <c r="DK28" s="17">
        <v>0</v>
      </c>
      <c r="DL28" s="17">
        <v>0</v>
      </c>
      <c r="DM28" s="17">
        <v>0</v>
      </c>
      <c r="DN28" s="17">
        <v>0</v>
      </c>
      <c r="DO28" s="17">
        <v>0</v>
      </c>
      <c r="DP28" s="17">
        <v>0</v>
      </c>
      <c r="DR28" s="26" t="str">
        <f t="shared" si="1"/>
        <v/>
      </c>
      <c r="DS28" s="13" t="str">
        <f t="shared" si="2"/>
        <v/>
      </c>
      <c r="DT28" s="13" t="str">
        <f t="shared" si="3"/>
        <v/>
      </c>
      <c r="DU28" s="13" t="str">
        <f t="shared" si="4"/>
        <v/>
      </c>
      <c r="DV28" s="13" t="str">
        <f t="shared" si="5"/>
        <v/>
      </c>
      <c r="DW28" s="13" t="str">
        <f t="shared" si="6"/>
        <v/>
      </c>
      <c r="DX28" s="13" t="str">
        <f t="shared" si="7"/>
        <v/>
      </c>
      <c r="DY28" s="13" t="str">
        <f t="shared" si="8"/>
        <v/>
      </c>
      <c r="DZ28" s="13" t="str">
        <f t="shared" si="9"/>
        <v/>
      </c>
      <c r="EA28" s="13" t="str">
        <f t="shared" si="10"/>
        <v/>
      </c>
      <c r="EB28" s="13" t="str">
        <f t="shared" si="11"/>
        <v/>
      </c>
      <c r="EC28" s="13" t="str">
        <f t="shared" si="12"/>
        <v/>
      </c>
      <c r="ED28" s="13" t="str">
        <f t="shared" si="13"/>
        <v/>
      </c>
      <c r="EE28" s="13" t="str">
        <f t="shared" si="14"/>
        <v/>
      </c>
      <c r="EF28" s="13" t="str">
        <f t="shared" si="15"/>
        <v/>
      </c>
      <c r="EG28" s="13" t="str">
        <f t="shared" si="16"/>
        <v/>
      </c>
      <c r="EH28" s="13" t="str">
        <f t="shared" si="17"/>
        <v/>
      </c>
      <c r="EI28" s="13" t="str">
        <f t="shared" si="18"/>
        <v/>
      </c>
      <c r="EJ28" s="13" t="str">
        <f t="shared" si="19"/>
        <v/>
      </c>
      <c r="EK28" s="13" t="str">
        <f t="shared" si="20"/>
        <v/>
      </c>
      <c r="EL28" s="13" t="str">
        <f t="shared" si="21"/>
        <v/>
      </c>
      <c r="EM28" s="13" t="str">
        <f t="shared" si="22"/>
        <v/>
      </c>
      <c r="EN28" s="13" t="str">
        <f t="shared" si="23"/>
        <v/>
      </c>
      <c r="EO28" s="13" t="str">
        <f t="shared" si="24"/>
        <v/>
      </c>
      <c r="EP28" s="13" t="str">
        <f t="shared" si="25"/>
        <v/>
      </c>
      <c r="EQ28" s="13" t="str">
        <f t="shared" si="26"/>
        <v/>
      </c>
      <c r="ER28" s="13" t="str">
        <f t="shared" si="27"/>
        <v/>
      </c>
      <c r="ES28" s="13" t="str">
        <f t="shared" si="28"/>
        <v/>
      </c>
      <c r="ET28" s="13" t="str">
        <f t="shared" si="29"/>
        <v/>
      </c>
      <c r="EU28" s="13" t="str">
        <f t="shared" si="30"/>
        <v/>
      </c>
      <c r="EV28" s="13" t="str">
        <f t="shared" si="31"/>
        <v/>
      </c>
    </row>
    <row r="29" spans="1:152" x14ac:dyDescent="0.3">
      <c r="A29" s="78" t="s">
        <v>625</v>
      </c>
      <c r="B29" s="15">
        <v>664639.23439999996</v>
      </c>
      <c r="C29" s="15">
        <v>10951.516874000001</v>
      </c>
      <c r="D29" s="15">
        <v>39495.665851999998</v>
      </c>
      <c r="E29" s="15">
        <v>102542.52966</v>
      </c>
      <c r="F29" s="15">
        <v>70939.394149</v>
      </c>
      <c r="G29" s="15">
        <v>4923.8720739999999</v>
      </c>
      <c r="H29" s="15">
        <v>365133.837</v>
      </c>
      <c r="AG29" s="17" t="s">
        <v>545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A29" s="17">
        <v>0</v>
      </c>
      <c r="CB29" s="17">
        <v>0</v>
      </c>
      <c r="CC29" s="17">
        <v>0</v>
      </c>
      <c r="CD29" s="17">
        <v>0</v>
      </c>
      <c r="CE29" s="17">
        <v>0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0</v>
      </c>
      <c r="CL29" s="17">
        <v>0</v>
      </c>
      <c r="CM29" s="17">
        <v>0</v>
      </c>
      <c r="CN29" s="17">
        <v>0</v>
      </c>
      <c r="CO29" s="17">
        <v>0</v>
      </c>
      <c r="CP29" s="17">
        <v>0</v>
      </c>
      <c r="CQ29" s="17">
        <v>0</v>
      </c>
      <c r="CR29" s="17">
        <v>0</v>
      </c>
      <c r="CS29" s="17">
        <v>0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17">
        <v>0</v>
      </c>
      <c r="CZ29" s="17">
        <v>0</v>
      </c>
      <c r="DA29" s="17">
        <v>0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17">
        <v>0</v>
      </c>
      <c r="DJ29" s="17">
        <v>0</v>
      </c>
      <c r="DK29" s="17">
        <v>0</v>
      </c>
      <c r="DL29" s="17">
        <v>0</v>
      </c>
      <c r="DM29" s="17">
        <v>0</v>
      </c>
      <c r="DN29" s="17">
        <v>0</v>
      </c>
      <c r="DO29" s="17">
        <v>0</v>
      </c>
      <c r="DP29" s="17">
        <v>0</v>
      </c>
      <c r="DR29" s="26" t="str">
        <f t="shared" si="1"/>
        <v/>
      </c>
      <c r="DS29" s="13" t="str">
        <f t="shared" si="2"/>
        <v/>
      </c>
      <c r="DT29" s="13" t="str">
        <f t="shared" si="3"/>
        <v/>
      </c>
      <c r="DU29" s="13" t="str">
        <f t="shared" si="4"/>
        <v/>
      </c>
      <c r="DV29" s="13" t="str">
        <f t="shared" si="5"/>
        <v/>
      </c>
      <c r="DW29" s="13" t="str">
        <f t="shared" si="6"/>
        <v/>
      </c>
      <c r="DX29" s="13" t="str">
        <f t="shared" si="7"/>
        <v/>
      </c>
      <c r="DY29" s="13" t="str">
        <f t="shared" si="8"/>
        <v/>
      </c>
      <c r="DZ29" s="13" t="str">
        <f t="shared" si="9"/>
        <v/>
      </c>
      <c r="EA29" s="13" t="str">
        <f t="shared" si="10"/>
        <v/>
      </c>
      <c r="EB29" s="13" t="str">
        <f t="shared" si="11"/>
        <v/>
      </c>
      <c r="EC29" s="13" t="str">
        <f t="shared" si="12"/>
        <v/>
      </c>
      <c r="ED29" s="13" t="str">
        <f t="shared" si="13"/>
        <v/>
      </c>
      <c r="EE29" s="13" t="str">
        <f t="shared" si="14"/>
        <v/>
      </c>
      <c r="EF29" s="13" t="str">
        <f t="shared" si="15"/>
        <v/>
      </c>
      <c r="EG29" s="13" t="str">
        <f t="shared" si="16"/>
        <v/>
      </c>
      <c r="EH29" s="13" t="str">
        <f t="shared" si="17"/>
        <v/>
      </c>
      <c r="EI29" s="13" t="str">
        <f t="shared" si="18"/>
        <v/>
      </c>
      <c r="EJ29" s="13" t="str">
        <f t="shared" si="19"/>
        <v/>
      </c>
      <c r="EK29" s="13" t="str">
        <f t="shared" si="20"/>
        <v/>
      </c>
      <c r="EL29" s="13" t="str">
        <f t="shared" si="21"/>
        <v/>
      </c>
      <c r="EM29" s="13" t="str">
        <f t="shared" si="22"/>
        <v/>
      </c>
      <c r="EN29" s="13" t="str">
        <f t="shared" si="23"/>
        <v/>
      </c>
      <c r="EO29" s="13" t="str">
        <f t="shared" si="24"/>
        <v/>
      </c>
      <c r="EP29" s="13" t="str">
        <f t="shared" si="25"/>
        <v/>
      </c>
      <c r="EQ29" s="13" t="str">
        <f t="shared" si="26"/>
        <v/>
      </c>
      <c r="ER29" s="13" t="str">
        <f t="shared" si="27"/>
        <v/>
      </c>
      <c r="ES29" s="13" t="str">
        <f t="shared" si="28"/>
        <v/>
      </c>
      <c r="ET29" s="13" t="str">
        <f t="shared" si="29"/>
        <v/>
      </c>
      <c r="EU29" s="13" t="str">
        <f t="shared" si="30"/>
        <v/>
      </c>
      <c r="EV29" s="13" t="str">
        <f t="shared" si="31"/>
        <v/>
      </c>
    </row>
    <row r="30" spans="1:152" x14ac:dyDescent="0.3">
      <c r="A30" s="78" t="s">
        <v>626</v>
      </c>
      <c r="B30" s="15">
        <v>133007.62286</v>
      </c>
      <c r="C30" s="15">
        <v>1851.6827450000001</v>
      </c>
      <c r="D30" s="15">
        <v>8809.8534149999996</v>
      </c>
      <c r="E30" s="15">
        <v>22436.166668999998</v>
      </c>
      <c r="F30" s="15">
        <v>14577.468425999999</v>
      </c>
      <c r="G30" s="15">
        <v>892.10492999999997</v>
      </c>
      <c r="H30" s="15">
        <v>75983.937869000001</v>
      </c>
      <c r="AG30" s="17" t="s">
        <v>546</v>
      </c>
      <c r="AH30" s="17">
        <v>0</v>
      </c>
      <c r="AI30" s="17">
        <v>0</v>
      </c>
      <c r="AJ30" s="17">
        <v>0</v>
      </c>
      <c r="AK30" s="17">
        <v>0</v>
      </c>
      <c r="AL30" s="17">
        <v>0</v>
      </c>
      <c r="AM30" s="17">
        <v>0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A30" s="17">
        <v>0</v>
      </c>
      <c r="CB30" s="17">
        <v>0</v>
      </c>
      <c r="CC30" s="17">
        <v>0</v>
      </c>
      <c r="CD30" s="17">
        <v>0</v>
      </c>
      <c r="CE30" s="17">
        <v>0</v>
      </c>
      <c r="CF30" s="17">
        <v>0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N30" s="17">
        <v>0</v>
      </c>
      <c r="CO30" s="17">
        <v>0</v>
      </c>
      <c r="CP30" s="17">
        <v>0</v>
      </c>
      <c r="CQ30" s="17">
        <v>0</v>
      </c>
      <c r="CR30" s="17">
        <v>0</v>
      </c>
      <c r="CS30" s="17">
        <v>0</v>
      </c>
      <c r="CT30" s="17">
        <v>0</v>
      </c>
      <c r="CU30" s="17">
        <v>0</v>
      </c>
      <c r="CV30" s="17">
        <v>0</v>
      </c>
      <c r="CW30" s="17">
        <v>0</v>
      </c>
      <c r="CX30" s="17">
        <v>0</v>
      </c>
      <c r="CY30" s="17">
        <v>0</v>
      </c>
      <c r="CZ30" s="17">
        <v>0</v>
      </c>
      <c r="DA30" s="17">
        <v>0</v>
      </c>
      <c r="DB30" s="17">
        <v>0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0</v>
      </c>
      <c r="DJ30" s="17">
        <v>0</v>
      </c>
      <c r="DK30" s="17">
        <v>0</v>
      </c>
      <c r="DL30" s="17">
        <v>0</v>
      </c>
      <c r="DM30" s="17">
        <v>0</v>
      </c>
      <c r="DN30" s="17">
        <v>0</v>
      </c>
      <c r="DO30" s="17">
        <v>0</v>
      </c>
      <c r="DP30" s="17">
        <v>0</v>
      </c>
      <c r="DR30" s="26" t="str">
        <f t="shared" si="1"/>
        <v/>
      </c>
      <c r="DS30" s="13" t="str">
        <f t="shared" si="2"/>
        <v/>
      </c>
      <c r="DT30" s="13" t="str">
        <f t="shared" si="3"/>
        <v/>
      </c>
      <c r="DU30" s="13" t="str">
        <f t="shared" si="4"/>
        <v/>
      </c>
      <c r="DV30" s="13" t="str">
        <f t="shared" si="5"/>
        <v/>
      </c>
      <c r="DW30" s="13" t="str">
        <f t="shared" si="6"/>
        <v/>
      </c>
      <c r="DX30" s="13" t="str">
        <f t="shared" si="7"/>
        <v/>
      </c>
      <c r="DY30" s="13" t="str">
        <f t="shared" si="8"/>
        <v/>
      </c>
      <c r="DZ30" s="13" t="str">
        <f t="shared" si="9"/>
        <v/>
      </c>
      <c r="EA30" s="13" t="str">
        <f t="shared" si="10"/>
        <v/>
      </c>
      <c r="EB30" s="13" t="str">
        <f t="shared" si="11"/>
        <v/>
      </c>
      <c r="EC30" s="13" t="str">
        <f t="shared" si="12"/>
        <v/>
      </c>
      <c r="ED30" s="13" t="str">
        <f t="shared" si="13"/>
        <v/>
      </c>
      <c r="EE30" s="13" t="str">
        <f t="shared" si="14"/>
        <v/>
      </c>
      <c r="EF30" s="13" t="str">
        <f t="shared" si="15"/>
        <v/>
      </c>
      <c r="EG30" s="13" t="str">
        <f t="shared" si="16"/>
        <v/>
      </c>
      <c r="EH30" s="13" t="str">
        <f t="shared" si="17"/>
        <v/>
      </c>
      <c r="EI30" s="13" t="str">
        <f t="shared" si="18"/>
        <v/>
      </c>
      <c r="EJ30" s="13" t="str">
        <f t="shared" si="19"/>
        <v/>
      </c>
      <c r="EK30" s="13" t="str">
        <f t="shared" si="20"/>
        <v/>
      </c>
      <c r="EL30" s="13" t="str">
        <f t="shared" si="21"/>
        <v/>
      </c>
      <c r="EM30" s="13" t="str">
        <f t="shared" si="22"/>
        <v/>
      </c>
      <c r="EN30" s="13" t="str">
        <f t="shared" si="23"/>
        <v/>
      </c>
      <c r="EO30" s="13" t="str">
        <f t="shared" si="24"/>
        <v/>
      </c>
      <c r="EP30" s="13" t="str">
        <f t="shared" si="25"/>
        <v/>
      </c>
      <c r="EQ30" s="13" t="str">
        <f t="shared" si="26"/>
        <v/>
      </c>
      <c r="ER30" s="13" t="str">
        <f t="shared" si="27"/>
        <v/>
      </c>
      <c r="ES30" s="13" t="str">
        <f t="shared" si="28"/>
        <v/>
      </c>
      <c r="ET30" s="13" t="str">
        <f t="shared" si="29"/>
        <v/>
      </c>
      <c r="EU30" s="13" t="str">
        <f t="shared" si="30"/>
        <v/>
      </c>
      <c r="EV30" s="13" t="str">
        <f t="shared" si="31"/>
        <v/>
      </c>
    </row>
    <row r="31" spans="1:152" x14ac:dyDescent="0.3">
      <c r="A31" s="78" t="s">
        <v>627</v>
      </c>
      <c r="B31" s="15">
        <v>738951.02838000003</v>
      </c>
      <c r="C31" s="15">
        <v>11066.989748</v>
      </c>
      <c r="D31" s="15">
        <v>48556.998986999999</v>
      </c>
      <c r="E31" s="15">
        <v>122740.35129999999</v>
      </c>
      <c r="F31" s="15">
        <v>78888.285812000002</v>
      </c>
      <c r="G31" s="15">
        <v>5155.1360500000001</v>
      </c>
      <c r="H31" s="15">
        <v>415854.90532000002</v>
      </c>
      <c r="AG31" s="17" t="s">
        <v>547</v>
      </c>
      <c r="AH31" s="17">
        <v>0</v>
      </c>
      <c r="AI31" s="17">
        <v>0</v>
      </c>
      <c r="AJ31" s="17">
        <v>0</v>
      </c>
      <c r="AK31" s="17">
        <v>0</v>
      </c>
      <c r="AL31" s="17">
        <v>0</v>
      </c>
      <c r="AM31" s="17">
        <v>0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A31" s="17">
        <v>0</v>
      </c>
      <c r="CB31" s="17">
        <v>0</v>
      </c>
      <c r="CC31" s="17">
        <v>0</v>
      </c>
      <c r="CD31" s="17">
        <v>0</v>
      </c>
      <c r="CE31" s="17">
        <v>0</v>
      </c>
      <c r="CF31" s="17">
        <v>0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N31" s="17">
        <v>0</v>
      </c>
      <c r="CO31" s="17">
        <v>0</v>
      </c>
      <c r="CP31" s="17">
        <v>0</v>
      </c>
      <c r="CQ31" s="17">
        <v>0</v>
      </c>
      <c r="CR31" s="17">
        <v>0</v>
      </c>
      <c r="CS31" s="17">
        <v>0</v>
      </c>
      <c r="CT31" s="17">
        <v>0</v>
      </c>
      <c r="CU31" s="17">
        <v>0</v>
      </c>
      <c r="CV31" s="17">
        <v>0</v>
      </c>
      <c r="CW31" s="17">
        <v>0</v>
      </c>
      <c r="CX31" s="17">
        <v>0</v>
      </c>
      <c r="CY31" s="17">
        <v>0</v>
      </c>
      <c r="CZ31" s="17">
        <v>0</v>
      </c>
      <c r="DA31" s="17">
        <v>0</v>
      </c>
      <c r="DB31" s="17">
        <v>0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17">
        <v>0</v>
      </c>
      <c r="DJ31" s="17">
        <v>0</v>
      </c>
      <c r="DK31" s="17">
        <v>0</v>
      </c>
      <c r="DL31" s="17">
        <v>0</v>
      </c>
      <c r="DM31" s="17">
        <v>0</v>
      </c>
      <c r="DN31" s="17">
        <v>0</v>
      </c>
      <c r="DO31" s="17">
        <v>0</v>
      </c>
      <c r="DP31" s="17">
        <v>0</v>
      </c>
      <c r="DR31" s="26" t="str">
        <f t="shared" si="1"/>
        <v/>
      </c>
      <c r="DS31" s="13" t="str">
        <f t="shared" si="2"/>
        <v/>
      </c>
      <c r="DT31" s="13" t="str">
        <f t="shared" si="3"/>
        <v/>
      </c>
      <c r="DU31" s="13" t="str">
        <f t="shared" si="4"/>
        <v/>
      </c>
      <c r="DV31" s="13" t="str">
        <f t="shared" si="5"/>
        <v/>
      </c>
      <c r="DW31" s="13" t="str">
        <f t="shared" si="6"/>
        <v/>
      </c>
      <c r="DX31" s="13" t="str">
        <f t="shared" si="7"/>
        <v/>
      </c>
      <c r="DY31" s="13" t="str">
        <f t="shared" si="8"/>
        <v/>
      </c>
      <c r="DZ31" s="13" t="str">
        <f t="shared" si="9"/>
        <v/>
      </c>
      <c r="EA31" s="13" t="str">
        <f t="shared" si="10"/>
        <v/>
      </c>
      <c r="EB31" s="13" t="str">
        <f t="shared" si="11"/>
        <v/>
      </c>
      <c r="EC31" s="13" t="str">
        <f t="shared" si="12"/>
        <v/>
      </c>
      <c r="ED31" s="13" t="str">
        <f t="shared" si="13"/>
        <v/>
      </c>
      <c r="EE31" s="13" t="str">
        <f t="shared" si="14"/>
        <v/>
      </c>
      <c r="EF31" s="13" t="str">
        <f t="shared" si="15"/>
        <v/>
      </c>
      <c r="EG31" s="13" t="str">
        <f t="shared" si="16"/>
        <v/>
      </c>
      <c r="EH31" s="13" t="str">
        <f t="shared" si="17"/>
        <v/>
      </c>
      <c r="EI31" s="13" t="str">
        <f t="shared" si="18"/>
        <v/>
      </c>
      <c r="EJ31" s="13" t="str">
        <f t="shared" si="19"/>
        <v/>
      </c>
      <c r="EK31" s="13" t="str">
        <f t="shared" si="20"/>
        <v/>
      </c>
      <c r="EL31" s="13" t="str">
        <f t="shared" si="21"/>
        <v/>
      </c>
      <c r="EM31" s="13" t="str">
        <f t="shared" si="22"/>
        <v/>
      </c>
      <c r="EN31" s="13" t="str">
        <f t="shared" si="23"/>
        <v/>
      </c>
      <c r="EO31" s="13" t="str">
        <f t="shared" si="24"/>
        <v/>
      </c>
      <c r="EP31" s="13" t="str">
        <f t="shared" si="25"/>
        <v/>
      </c>
      <c r="EQ31" s="13" t="str">
        <f t="shared" si="26"/>
        <v/>
      </c>
      <c r="ER31" s="13" t="str">
        <f t="shared" si="27"/>
        <v/>
      </c>
      <c r="ES31" s="13" t="str">
        <f t="shared" si="28"/>
        <v/>
      </c>
      <c r="ET31" s="13" t="str">
        <f t="shared" si="29"/>
        <v/>
      </c>
      <c r="EU31" s="13" t="str">
        <f t="shared" si="30"/>
        <v/>
      </c>
      <c r="EV31" s="13" t="str">
        <f t="shared" si="31"/>
        <v/>
      </c>
    </row>
    <row r="32" spans="1:152" x14ac:dyDescent="0.3">
      <c r="A32" s="78" t="s">
        <v>628</v>
      </c>
      <c r="B32" s="15">
        <v>42126.628990999998</v>
      </c>
      <c r="C32" s="15">
        <v>722.09141999999997</v>
      </c>
      <c r="D32" s="15">
        <v>2635.3473990000002</v>
      </c>
      <c r="E32" s="15">
        <v>5910.0907040000002</v>
      </c>
      <c r="F32" s="15">
        <v>3949.771632</v>
      </c>
      <c r="G32" s="15">
        <v>239.26733100000001</v>
      </c>
      <c r="H32" s="15">
        <v>25224.580516999999</v>
      </c>
      <c r="AG32" s="17" t="s">
        <v>548</v>
      </c>
      <c r="AH32" s="17">
        <v>0</v>
      </c>
      <c r="AI32" s="17">
        <v>0</v>
      </c>
      <c r="AJ32" s="17">
        <v>0</v>
      </c>
      <c r="AK32" s="17">
        <v>0</v>
      </c>
      <c r="AL32" s="17">
        <v>0</v>
      </c>
      <c r="AM32" s="17">
        <v>0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A32" s="17">
        <v>0</v>
      </c>
      <c r="CB32" s="17">
        <v>0</v>
      </c>
      <c r="CC32" s="17">
        <v>0</v>
      </c>
      <c r="CD32" s="17">
        <v>0</v>
      </c>
      <c r="CE32" s="17">
        <v>0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0</v>
      </c>
      <c r="CO32" s="17">
        <v>0</v>
      </c>
      <c r="CP32" s="17">
        <v>0</v>
      </c>
      <c r="CQ32" s="17">
        <v>0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17">
        <v>0</v>
      </c>
      <c r="CZ32" s="17">
        <v>0</v>
      </c>
      <c r="DA32" s="17">
        <v>0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0</v>
      </c>
      <c r="DJ32" s="17">
        <v>0</v>
      </c>
      <c r="DK32" s="17">
        <v>0</v>
      </c>
      <c r="DL32" s="17">
        <v>0</v>
      </c>
      <c r="DM32" s="17">
        <v>0</v>
      </c>
      <c r="DN32" s="17">
        <v>0</v>
      </c>
      <c r="DO32" s="17">
        <v>0</v>
      </c>
      <c r="DP32" s="17">
        <v>0</v>
      </c>
      <c r="DR32" s="26" t="str">
        <f t="shared" si="1"/>
        <v/>
      </c>
      <c r="DS32" s="13" t="str">
        <f t="shared" si="2"/>
        <v/>
      </c>
      <c r="DT32" s="13" t="str">
        <f t="shared" si="3"/>
        <v/>
      </c>
      <c r="DU32" s="13" t="str">
        <f t="shared" si="4"/>
        <v/>
      </c>
      <c r="DV32" s="13" t="str">
        <f t="shared" si="5"/>
        <v/>
      </c>
      <c r="DW32" s="13" t="str">
        <f t="shared" si="6"/>
        <v/>
      </c>
      <c r="DX32" s="13" t="str">
        <f t="shared" si="7"/>
        <v/>
      </c>
      <c r="DY32" s="13" t="str">
        <f t="shared" si="8"/>
        <v/>
      </c>
      <c r="DZ32" s="13" t="str">
        <f t="shared" si="9"/>
        <v/>
      </c>
      <c r="EA32" s="13" t="str">
        <f t="shared" si="10"/>
        <v/>
      </c>
      <c r="EB32" s="13" t="str">
        <f t="shared" si="11"/>
        <v/>
      </c>
      <c r="EC32" s="13" t="str">
        <f t="shared" si="12"/>
        <v/>
      </c>
      <c r="ED32" s="13" t="str">
        <f t="shared" si="13"/>
        <v/>
      </c>
      <c r="EE32" s="13" t="str">
        <f t="shared" si="14"/>
        <v/>
      </c>
      <c r="EF32" s="13" t="str">
        <f t="shared" si="15"/>
        <v/>
      </c>
      <c r="EG32" s="13" t="str">
        <f t="shared" si="16"/>
        <v/>
      </c>
      <c r="EH32" s="13" t="str">
        <f t="shared" si="17"/>
        <v/>
      </c>
      <c r="EI32" s="13" t="str">
        <f t="shared" si="18"/>
        <v/>
      </c>
      <c r="EJ32" s="13" t="str">
        <f t="shared" si="19"/>
        <v/>
      </c>
      <c r="EK32" s="13" t="str">
        <f t="shared" si="20"/>
        <v/>
      </c>
      <c r="EL32" s="13" t="str">
        <f t="shared" si="21"/>
        <v/>
      </c>
      <c r="EM32" s="13" t="str">
        <f t="shared" si="22"/>
        <v/>
      </c>
      <c r="EN32" s="13" t="str">
        <f t="shared" si="23"/>
        <v/>
      </c>
      <c r="EO32" s="13" t="str">
        <f t="shared" si="24"/>
        <v/>
      </c>
      <c r="EP32" s="13" t="str">
        <f t="shared" si="25"/>
        <v/>
      </c>
      <c r="EQ32" s="13" t="str">
        <f t="shared" si="26"/>
        <v/>
      </c>
      <c r="ER32" s="13" t="str">
        <f t="shared" si="27"/>
        <v/>
      </c>
      <c r="ES32" s="13" t="str">
        <f t="shared" si="28"/>
        <v/>
      </c>
      <c r="ET32" s="13" t="str">
        <f t="shared" si="29"/>
        <v/>
      </c>
      <c r="EU32" s="13" t="str">
        <f t="shared" si="30"/>
        <v/>
      </c>
      <c r="EV32" s="13" t="str">
        <f t="shared" si="31"/>
        <v/>
      </c>
    </row>
    <row r="33" spans="1:152" x14ac:dyDescent="0.3">
      <c r="A33" s="78" t="s">
        <v>629</v>
      </c>
      <c r="B33" s="15">
        <v>226684.89082999999</v>
      </c>
      <c r="C33" s="15">
        <v>3725.8522859999998</v>
      </c>
      <c r="D33" s="15">
        <v>13119.605417999999</v>
      </c>
      <c r="E33" s="15">
        <v>33740.320913000003</v>
      </c>
      <c r="F33" s="15">
        <v>25125.502905000001</v>
      </c>
      <c r="G33" s="15">
        <v>1933.9671900000001</v>
      </c>
      <c r="H33" s="15">
        <v>119699.27035000001</v>
      </c>
      <c r="AG33" s="17" t="s">
        <v>549</v>
      </c>
      <c r="AH33" s="17">
        <v>0</v>
      </c>
      <c r="AI33" s="17">
        <v>0</v>
      </c>
      <c r="AJ33" s="17">
        <v>0</v>
      </c>
      <c r="AK33" s="17">
        <v>0</v>
      </c>
      <c r="AL33" s="17">
        <v>0</v>
      </c>
      <c r="AM33" s="17">
        <v>0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A33" s="17">
        <v>0</v>
      </c>
      <c r="CB33" s="17">
        <v>0</v>
      </c>
      <c r="CC33" s="17">
        <v>0</v>
      </c>
      <c r="CD33" s="17">
        <v>0</v>
      </c>
      <c r="CE33" s="17">
        <v>0</v>
      </c>
      <c r="CF33" s="17">
        <v>0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N33" s="17">
        <v>0</v>
      </c>
      <c r="CO33" s="17">
        <v>0</v>
      </c>
      <c r="CP33" s="17">
        <v>0</v>
      </c>
      <c r="CQ33" s="17">
        <v>0</v>
      </c>
      <c r="CR33" s="17">
        <v>0</v>
      </c>
      <c r="CS33" s="17">
        <v>0</v>
      </c>
      <c r="CT33" s="17">
        <v>0</v>
      </c>
      <c r="CU33" s="17">
        <v>0</v>
      </c>
      <c r="CV33" s="17">
        <v>0</v>
      </c>
      <c r="CW33" s="17">
        <v>0</v>
      </c>
      <c r="CX33" s="17">
        <v>0</v>
      </c>
      <c r="CY33" s="17">
        <v>0</v>
      </c>
      <c r="CZ33" s="17">
        <v>0</v>
      </c>
      <c r="DA33" s="17">
        <v>0</v>
      </c>
      <c r="DB33" s="17">
        <v>0</v>
      </c>
      <c r="DC33" s="17">
        <v>0</v>
      </c>
      <c r="DD33" s="17">
        <v>0</v>
      </c>
      <c r="DE33" s="17">
        <v>0</v>
      </c>
      <c r="DF33" s="17">
        <v>0</v>
      </c>
      <c r="DG33" s="17">
        <v>0</v>
      </c>
      <c r="DH33" s="17">
        <v>0</v>
      </c>
      <c r="DI33" s="17">
        <v>0</v>
      </c>
      <c r="DJ33" s="17">
        <v>0</v>
      </c>
      <c r="DK33" s="17">
        <v>0</v>
      </c>
      <c r="DL33" s="17">
        <v>0</v>
      </c>
      <c r="DM33" s="17">
        <v>0</v>
      </c>
      <c r="DN33" s="17">
        <v>0</v>
      </c>
      <c r="DO33" s="17">
        <v>0</v>
      </c>
      <c r="DP33" s="17">
        <v>0</v>
      </c>
      <c r="DR33" s="26" t="str">
        <f t="shared" si="1"/>
        <v/>
      </c>
      <c r="DS33" s="13" t="str">
        <f t="shared" si="2"/>
        <v/>
      </c>
      <c r="DT33" s="13" t="str">
        <f t="shared" si="3"/>
        <v/>
      </c>
      <c r="DU33" s="13" t="str">
        <f t="shared" si="4"/>
        <v/>
      </c>
      <c r="DV33" s="13" t="str">
        <f t="shared" si="5"/>
        <v/>
      </c>
      <c r="DW33" s="13" t="str">
        <f t="shared" si="6"/>
        <v/>
      </c>
      <c r="DX33" s="13" t="str">
        <f t="shared" si="7"/>
        <v/>
      </c>
      <c r="DY33" s="13" t="str">
        <f t="shared" si="8"/>
        <v/>
      </c>
      <c r="DZ33" s="13" t="str">
        <f t="shared" si="9"/>
        <v/>
      </c>
      <c r="EA33" s="13" t="str">
        <f t="shared" si="10"/>
        <v/>
      </c>
      <c r="EB33" s="13" t="str">
        <f t="shared" si="11"/>
        <v/>
      </c>
      <c r="EC33" s="13" t="str">
        <f t="shared" si="12"/>
        <v/>
      </c>
      <c r="ED33" s="13" t="str">
        <f t="shared" si="13"/>
        <v/>
      </c>
      <c r="EE33" s="13" t="str">
        <f t="shared" si="14"/>
        <v/>
      </c>
      <c r="EF33" s="13" t="str">
        <f t="shared" si="15"/>
        <v/>
      </c>
      <c r="EG33" s="13" t="str">
        <f t="shared" si="16"/>
        <v/>
      </c>
      <c r="EH33" s="13" t="str">
        <f t="shared" si="17"/>
        <v/>
      </c>
      <c r="EI33" s="13" t="str">
        <f t="shared" si="18"/>
        <v/>
      </c>
      <c r="EJ33" s="13" t="str">
        <f t="shared" si="19"/>
        <v/>
      </c>
      <c r="EK33" s="13" t="str">
        <f t="shared" si="20"/>
        <v/>
      </c>
      <c r="EL33" s="13" t="str">
        <f t="shared" si="21"/>
        <v/>
      </c>
      <c r="EM33" s="13" t="str">
        <f t="shared" si="22"/>
        <v/>
      </c>
      <c r="EN33" s="13" t="str">
        <f t="shared" si="23"/>
        <v/>
      </c>
      <c r="EO33" s="13" t="str">
        <f t="shared" si="24"/>
        <v/>
      </c>
      <c r="EP33" s="13" t="str">
        <f t="shared" si="25"/>
        <v/>
      </c>
      <c r="EQ33" s="13" t="str">
        <f t="shared" si="26"/>
        <v/>
      </c>
      <c r="ER33" s="13" t="str">
        <f t="shared" si="27"/>
        <v/>
      </c>
      <c r="ES33" s="13" t="str">
        <f t="shared" si="28"/>
        <v/>
      </c>
      <c r="ET33" s="13" t="str">
        <f t="shared" si="29"/>
        <v/>
      </c>
      <c r="EU33" s="13" t="str">
        <f t="shared" si="30"/>
        <v/>
      </c>
      <c r="EV33" s="13" t="str">
        <f t="shared" si="31"/>
        <v/>
      </c>
    </row>
    <row r="34" spans="1:152" x14ac:dyDescent="0.3">
      <c r="A34" s="78" t="s">
        <v>630</v>
      </c>
      <c r="B34" s="15">
        <v>72042.152365999995</v>
      </c>
      <c r="C34" s="15">
        <v>1285.3527979999999</v>
      </c>
      <c r="D34" s="15">
        <v>3448.2477950000002</v>
      </c>
      <c r="E34" s="15">
        <v>9943.1301669999993</v>
      </c>
      <c r="F34" s="15">
        <v>8522.8461569999999</v>
      </c>
      <c r="G34" s="15">
        <v>722.66979200000003</v>
      </c>
      <c r="H34" s="15">
        <v>35300.002257</v>
      </c>
      <c r="AG34" s="17" t="s">
        <v>550</v>
      </c>
      <c r="AH34" s="17">
        <v>2482.2178169866902</v>
      </c>
      <c r="AI34" s="17">
        <v>585.033847283667</v>
      </c>
      <c r="AJ34" s="17">
        <v>0</v>
      </c>
      <c r="AK34" s="17">
        <v>0</v>
      </c>
      <c r="AL34" s="17">
        <v>0</v>
      </c>
      <c r="AM34" s="17">
        <v>1359.5428545243999</v>
      </c>
      <c r="AN34" s="17">
        <v>1359.5428545243999</v>
      </c>
      <c r="AO34" s="17">
        <v>274.20230349949497</v>
      </c>
      <c r="AP34" s="17">
        <v>789.94186280467204</v>
      </c>
      <c r="AQ34" s="17">
        <v>508.91552284081598</v>
      </c>
      <c r="AR34" s="17">
        <v>0</v>
      </c>
      <c r="AS34" s="17">
        <v>0</v>
      </c>
      <c r="AT34" s="17">
        <v>0</v>
      </c>
      <c r="AU34" s="17">
        <v>4062.9257364545301</v>
      </c>
      <c r="AV34" s="17">
        <v>65053.097499186901</v>
      </c>
      <c r="AW34" s="17">
        <v>991.54154401149799</v>
      </c>
      <c r="AX34" s="17">
        <v>307.43317874312697</v>
      </c>
      <c r="AY34" s="17">
        <v>456.040339775917</v>
      </c>
      <c r="AZ34" s="17">
        <v>0</v>
      </c>
      <c r="BA34" s="17">
        <v>69.966178791734094</v>
      </c>
      <c r="BB34" s="17">
        <v>264.44154062858098</v>
      </c>
      <c r="BC34" s="17">
        <v>2096.4637163111502</v>
      </c>
      <c r="BD34" s="17">
        <v>2096.4637163111502</v>
      </c>
      <c r="BE34" s="17">
        <v>1082.3177663260101</v>
      </c>
      <c r="BF34" s="17">
        <v>0</v>
      </c>
      <c r="BG34" s="17">
        <v>0</v>
      </c>
      <c r="BH34" s="17">
        <v>12040262.0956585</v>
      </c>
      <c r="BI34" s="17">
        <v>0</v>
      </c>
      <c r="BJ34" s="17">
        <v>2741.1590147818702</v>
      </c>
      <c r="BK34" s="17">
        <v>216.24713285391601</v>
      </c>
      <c r="BL34" s="17">
        <v>324.05438953488499</v>
      </c>
      <c r="BM34" s="17">
        <v>2841.6191039198702</v>
      </c>
      <c r="BN34" s="17">
        <v>173.629989198895</v>
      </c>
      <c r="BO34" s="17">
        <v>0</v>
      </c>
      <c r="BP34" s="17">
        <v>0</v>
      </c>
      <c r="BQ34" s="17">
        <v>1107.33531803759</v>
      </c>
      <c r="BR34" s="17">
        <v>0</v>
      </c>
      <c r="BS34" s="17">
        <v>339.62345421999299</v>
      </c>
      <c r="BT34" s="17">
        <v>133.975361491607</v>
      </c>
      <c r="BU34" s="17">
        <v>1160.0680997470099</v>
      </c>
      <c r="BV34" s="17">
        <v>0</v>
      </c>
      <c r="BW34" s="17">
        <v>33390.722887503602</v>
      </c>
      <c r="BX34" s="17">
        <v>2790.44294385379</v>
      </c>
      <c r="BY34" s="17">
        <v>310.049259569767</v>
      </c>
      <c r="BZ34" s="17">
        <v>3100.4922034235501</v>
      </c>
      <c r="CA34" s="17">
        <v>1.7266698720087501</v>
      </c>
      <c r="CB34" s="17">
        <v>1388.51669086928</v>
      </c>
      <c r="CC34" s="17">
        <v>120.55797571658699</v>
      </c>
      <c r="CD34" s="17">
        <v>0</v>
      </c>
      <c r="CE34" s="17">
        <v>0</v>
      </c>
      <c r="CF34" s="17">
        <v>0</v>
      </c>
      <c r="CG34" s="17">
        <v>0</v>
      </c>
      <c r="CH34" s="17">
        <v>0</v>
      </c>
      <c r="CI34" s="17">
        <v>1.4006132114177301</v>
      </c>
      <c r="CJ34" s="17">
        <v>6182.1309962350497</v>
      </c>
      <c r="CK34" s="17">
        <v>23.529114749362002</v>
      </c>
      <c r="CL34" s="17">
        <v>145.559949700446</v>
      </c>
      <c r="CM34" s="17">
        <v>361.10991387644202</v>
      </c>
      <c r="CN34" s="17">
        <v>1.26979382187756</v>
      </c>
      <c r="CO34" s="17">
        <v>0</v>
      </c>
      <c r="CP34" s="17">
        <v>110.6669704272</v>
      </c>
      <c r="CQ34" s="17">
        <v>8924.1104317455702</v>
      </c>
      <c r="CR34" s="17">
        <v>7705.6738223615903</v>
      </c>
      <c r="CS34" s="17">
        <v>1218.4366093839701</v>
      </c>
      <c r="CT34" s="17">
        <v>2.2980828137590401</v>
      </c>
      <c r="CU34" s="17">
        <v>3.1201638691115901E-2</v>
      </c>
      <c r="CV34" s="17">
        <v>1032.66797238711</v>
      </c>
      <c r="CW34" s="17">
        <v>10.3592906718034</v>
      </c>
      <c r="CX34" s="17">
        <v>2445.88463102895</v>
      </c>
      <c r="CY34" s="17">
        <v>33.271663463681499</v>
      </c>
      <c r="CZ34" s="17">
        <v>6.8822213336860596</v>
      </c>
      <c r="DA34" s="17">
        <v>3494.1195962234801</v>
      </c>
      <c r="DB34" s="17">
        <v>96.515665889022401</v>
      </c>
      <c r="DC34" s="17">
        <v>4.08880737137408</v>
      </c>
      <c r="DD34" s="17">
        <v>32.425741361464297</v>
      </c>
      <c r="DE34" s="17">
        <v>0.10825828084679499</v>
      </c>
      <c r="DF34" s="17">
        <v>652.33467979122099</v>
      </c>
      <c r="DG34" s="17">
        <v>1110.76135102579</v>
      </c>
      <c r="DH34" s="17">
        <v>0</v>
      </c>
      <c r="DI34" s="17">
        <v>0</v>
      </c>
      <c r="DJ34" s="17">
        <v>46.4891835923139</v>
      </c>
      <c r="DK34" s="17">
        <v>532.16159605250095</v>
      </c>
      <c r="DL34" s="17">
        <v>0</v>
      </c>
      <c r="DM34" s="17">
        <v>425.06677752938998</v>
      </c>
      <c r="DN34" s="17">
        <v>31992.076160871198</v>
      </c>
      <c r="DO34" s="17">
        <v>0</v>
      </c>
      <c r="DP34" s="17">
        <v>233.63932125823499</v>
      </c>
      <c r="DR34" s="26">
        <f t="shared" si="1"/>
        <v>1.0437185357899046</v>
      </c>
      <c r="DS34" s="13">
        <f t="shared" si="2"/>
        <v>-9.701341002842595E-2</v>
      </c>
      <c r="DT34" s="13">
        <f t="shared" si="3"/>
        <v>-9.7471058878101105E-2</v>
      </c>
      <c r="DU34" s="13">
        <f t="shared" si="4"/>
        <v>-0.10084994242023436</v>
      </c>
      <c r="DV34" s="13">
        <f t="shared" si="5"/>
        <v>-0.1024848028879706</v>
      </c>
      <c r="DW34" s="13">
        <f t="shared" si="6"/>
        <v>-9.588021648932947E-2</v>
      </c>
      <c r="DX34" s="13">
        <f t="shared" si="7"/>
        <v>-9.7326763879427569E-2</v>
      </c>
      <c r="DY34" s="13">
        <f t="shared" si="8"/>
        <v>-9.3708948573022796E-2</v>
      </c>
      <c r="DZ34" s="13" t="e">
        <f t="shared" si="9"/>
        <v>#DIV/0!</v>
      </c>
      <c r="EA34" s="13" t="str">
        <f t="shared" si="10"/>
        <v/>
      </c>
      <c r="EB34" s="13" t="str">
        <f t="shared" si="11"/>
        <v/>
      </c>
      <c r="EC34" s="13" t="str">
        <f t="shared" si="12"/>
        <v/>
      </c>
      <c r="ED34" s="13" t="e">
        <f t="shared" si="13"/>
        <v>#DIV/0!</v>
      </c>
      <c r="EE34" s="13" t="str">
        <f t="shared" si="14"/>
        <v/>
      </c>
      <c r="EF34" s="13" t="str">
        <f t="shared" si="15"/>
        <v/>
      </c>
      <c r="EG34" s="13" t="str">
        <f t="shared" si="16"/>
        <v/>
      </c>
      <c r="EH34" s="13" t="e">
        <f t="shared" si="17"/>
        <v>#DIV/0!</v>
      </c>
      <c r="EI34" s="13" t="str">
        <f t="shared" si="18"/>
        <v/>
      </c>
      <c r="EJ34" s="13" t="str">
        <f t="shared" si="19"/>
        <v/>
      </c>
      <c r="EK34" s="13" t="e">
        <f t="shared" si="20"/>
        <v>#DIV/0!</v>
      </c>
      <c r="EL34" s="13" t="str">
        <f t="shared" si="21"/>
        <v/>
      </c>
      <c r="EM34" s="13" t="e">
        <f t="shared" si="22"/>
        <v>#DIV/0!</v>
      </c>
      <c r="EN34" s="13" t="str">
        <f t="shared" si="23"/>
        <v/>
      </c>
      <c r="EO34" s="13" t="str">
        <f t="shared" si="24"/>
        <v/>
      </c>
      <c r="EP34" s="13" t="str">
        <f t="shared" si="25"/>
        <v/>
      </c>
      <c r="EQ34" s="13" t="str">
        <f t="shared" si="26"/>
        <v/>
      </c>
      <c r="ER34" s="13" t="str">
        <f t="shared" si="27"/>
        <v/>
      </c>
      <c r="ES34" s="13" t="str">
        <f t="shared" si="28"/>
        <v/>
      </c>
      <c r="ET34" s="13" t="str">
        <f t="shared" si="29"/>
        <v/>
      </c>
      <c r="EU34" s="13" t="str">
        <f t="shared" si="30"/>
        <v/>
      </c>
      <c r="EV34" s="13" t="str">
        <f t="shared" si="31"/>
        <v/>
      </c>
    </row>
    <row r="35" spans="1:152" x14ac:dyDescent="0.3">
      <c r="A35" s="78" t="s">
        <v>631</v>
      </c>
      <c r="B35" s="15">
        <v>1270145.4452</v>
      </c>
      <c r="C35" s="15">
        <v>18562.615161000002</v>
      </c>
      <c r="D35" s="15">
        <v>83160.690956000006</v>
      </c>
      <c r="E35" s="15">
        <v>237555.65182</v>
      </c>
      <c r="F35" s="15">
        <v>136868.13941999999</v>
      </c>
      <c r="G35" s="15">
        <v>6960.2704530000001</v>
      </c>
      <c r="H35" s="15">
        <v>745273.15963000001</v>
      </c>
      <c r="AG35" s="17" t="s">
        <v>551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A35" s="17">
        <v>0</v>
      </c>
      <c r="CB35" s="17">
        <v>0</v>
      </c>
      <c r="CC35" s="17">
        <v>0</v>
      </c>
      <c r="CD35" s="17">
        <v>0</v>
      </c>
      <c r="CE35" s="17">
        <v>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0</v>
      </c>
      <c r="CO35" s="17">
        <v>0</v>
      </c>
      <c r="CP35" s="17">
        <v>0</v>
      </c>
      <c r="CQ35" s="17">
        <v>0</v>
      </c>
      <c r="CR35" s="17">
        <v>0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17">
        <v>0</v>
      </c>
      <c r="CZ35" s="17">
        <v>0</v>
      </c>
      <c r="DA35" s="17">
        <v>0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0</v>
      </c>
      <c r="DJ35" s="17">
        <v>0</v>
      </c>
      <c r="DK35" s="17">
        <v>0</v>
      </c>
      <c r="DL35" s="17">
        <v>0</v>
      </c>
      <c r="DM35" s="17">
        <v>0</v>
      </c>
      <c r="DN35" s="17">
        <v>0</v>
      </c>
      <c r="DO35" s="17">
        <v>0</v>
      </c>
      <c r="DP35" s="17">
        <v>0</v>
      </c>
      <c r="DR35" s="26" t="str">
        <f t="shared" si="1"/>
        <v/>
      </c>
      <c r="DS35" s="13" t="str">
        <f t="shared" si="2"/>
        <v/>
      </c>
      <c r="DT35" s="13" t="str">
        <f t="shared" si="3"/>
        <v/>
      </c>
      <c r="DU35" s="13" t="str">
        <f t="shared" si="4"/>
        <v/>
      </c>
      <c r="DV35" s="13" t="str">
        <f t="shared" si="5"/>
        <v/>
      </c>
      <c r="DW35" s="13" t="str">
        <f t="shared" si="6"/>
        <v/>
      </c>
      <c r="DX35" s="13" t="str">
        <f t="shared" si="7"/>
        <v/>
      </c>
      <c r="DY35" s="13" t="str">
        <f t="shared" si="8"/>
        <v/>
      </c>
      <c r="DZ35" s="13" t="str">
        <f t="shared" si="9"/>
        <v/>
      </c>
      <c r="EA35" s="13" t="str">
        <f t="shared" si="10"/>
        <v/>
      </c>
      <c r="EB35" s="13" t="str">
        <f t="shared" si="11"/>
        <v/>
      </c>
      <c r="EC35" s="13" t="str">
        <f t="shared" si="12"/>
        <v/>
      </c>
      <c r="ED35" s="13" t="str">
        <f t="shared" si="13"/>
        <v/>
      </c>
      <c r="EE35" s="13" t="str">
        <f t="shared" si="14"/>
        <v/>
      </c>
      <c r="EF35" s="13" t="str">
        <f t="shared" si="15"/>
        <v/>
      </c>
      <c r="EG35" s="13" t="str">
        <f t="shared" si="16"/>
        <v/>
      </c>
      <c r="EH35" s="13" t="str">
        <f t="shared" si="17"/>
        <v/>
      </c>
      <c r="EI35" s="13" t="str">
        <f t="shared" si="18"/>
        <v/>
      </c>
      <c r="EJ35" s="13" t="str">
        <f t="shared" si="19"/>
        <v/>
      </c>
      <c r="EK35" s="13" t="str">
        <f t="shared" si="20"/>
        <v/>
      </c>
      <c r="EL35" s="13" t="str">
        <f t="shared" si="21"/>
        <v/>
      </c>
      <c r="EM35" s="13" t="str">
        <f t="shared" si="22"/>
        <v/>
      </c>
      <c r="EN35" s="13" t="str">
        <f t="shared" si="23"/>
        <v/>
      </c>
      <c r="EO35" s="13" t="str">
        <f t="shared" si="24"/>
        <v/>
      </c>
      <c r="EP35" s="13" t="str">
        <f t="shared" si="25"/>
        <v/>
      </c>
      <c r="EQ35" s="13" t="str">
        <f t="shared" si="26"/>
        <v/>
      </c>
      <c r="ER35" s="13" t="str">
        <f t="shared" si="27"/>
        <v/>
      </c>
      <c r="ES35" s="13" t="str">
        <f t="shared" si="28"/>
        <v/>
      </c>
      <c r="ET35" s="13" t="str">
        <f t="shared" si="29"/>
        <v/>
      </c>
      <c r="EU35" s="13" t="str">
        <f t="shared" si="30"/>
        <v/>
      </c>
      <c r="EV35" s="13" t="str">
        <f t="shared" si="31"/>
        <v/>
      </c>
    </row>
    <row r="36" spans="1:152" x14ac:dyDescent="0.3">
      <c r="A36" s="78" t="s">
        <v>632</v>
      </c>
      <c r="B36" s="15">
        <v>72924.509088000006</v>
      </c>
      <c r="C36" s="15">
        <v>1054.881762</v>
      </c>
      <c r="D36" s="15">
        <v>4775.8727719999997</v>
      </c>
      <c r="E36" s="15">
        <v>12044.165923</v>
      </c>
      <c r="F36" s="15">
        <v>7896.7429330000004</v>
      </c>
      <c r="G36" s="15">
        <v>509.92055499999998</v>
      </c>
      <c r="H36" s="15">
        <v>40760.997865999998</v>
      </c>
      <c r="AG36" s="17" t="s">
        <v>552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A36" s="17">
        <v>0</v>
      </c>
      <c r="CB36" s="17">
        <v>0</v>
      </c>
      <c r="CC36" s="17">
        <v>0</v>
      </c>
      <c r="CD36" s="17">
        <v>0</v>
      </c>
      <c r="CE36" s="17">
        <v>0</v>
      </c>
      <c r="CF36" s="17">
        <v>0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N36" s="17">
        <v>0</v>
      </c>
      <c r="CO36" s="17">
        <v>0</v>
      </c>
      <c r="CP36" s="17">
        <v>0</v>
      </c>
      <c r="CQ36" s="17">
        <v>0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17">
        <v>0</v>
      </c>
      <c r="CZ36" s="17">
        <v>0</v>
      </c>
      <c r="DA36" s="17">
        <v>0</v>
      </c>
      <c r="DB36" s="17">
        <v>0</v>
      </c>
      <c r="DC36" s="17">
        <v>0</v>
      </c>
      <c r="DD36" s="17">
        <v>0</v>
      </c>
      <c r="DE36" s="17">
        <v>0</v>
      </c>
      <c r="DF36" s="17">
        <v>0</v>
      </c>
      <c r="DG36" s="17">
        <v>0</v>
      </c>
      <c r="DH36" s="17">
        <v>0</v>
      </c>
      <c r="DI36" s="17">
        <v>0</v>
      </c>
      <c r="DJ36" s="17">
        <v>0</v>
      </c>
      <c r="DK36" s="17">
        <v>0</v>
      </c>
      <c r="DL36" s="17">
        <v>0</v>
      </c>
      <c r="DM36" s="17">
        <v>0</v>
      </c>
      <c r="DN36" s="17">
        <v>0</v>
      </c>
      <c r="DO36" s="17">
        <v>0</v>
      </c>
      <c r="DP36" s="17">
        <v>0</v>
      </c>
      <c r="DR36" s="26" t="str">
        <f t="shared" si="1"/>
        <v/>
      </c>
      <c r="DS36" s="13" t="str">
        <f t="shared" si="2"/>
        <v/>
      </c>
      <c r="DT36" s="13" t="str">
        <f t="shared" si="3"/>
        <v/>
      </c>
      <c r="DU36" s="13" t="str">
        <f t="shared" si="4"/>
        <v/>
      </c>
      <c r="DV36" s="13" t="str">
        <f t="shared" si="5"/>
        <v/>
      </c>
      <c r="DW36" s="13" t="str">
        <f t="shared" si="6"/>
        <v/>
      </c>
      <c r="DX36" s="13" t="str">
        <f t="shared" si="7"/>
        <v/>
      </c>
      <c r="DY36" s="13" t="str">
        <f t="shared" si="8"/>
        <v/>
      </c>
      <c r="DZ36" s="13" t="str">
        <f t="shared" si="9"/>
        <v/>
      </c>
      <c r="EA36" s="13" t="str">
        <f t="shared" si="10"/>
        <v/>
      </c>
      <c r="EB36" s="13" t="str">
        <f t="shared" si="11"/>
        <v/>
      </c>
      <c r="EC36" s="13" t="str">
        <f t="shared" si="12"/>
        <v/>
      </c>
      <c r="ED36" s="13" t="str">
        <f t="shared" si="13"/>
        <v/>
      </c>
      <c r="EE36" s="13" t="str">
        <f t="shared" si="14"/>
        <v/>
      </c>
      <c r="EF36" s="13" t="str">
        <f t="shared" si="15"/>
        <v/>
      </c>
      <c r="EG36" s="13" t="str">
        <f t="shared" si="16"/>
        <v/>
      </c>
      <c r="EH36" s="13" t="str">
        <f t="shared" si="17"/>
        <v/>
      </c>
      <c r="EI36" s="13" t="str">
        <f t="shared" si="18"/>
        <v/>
      </c>
      <c r="EJ36" s="13" t="str">
        <f t="shared" si="19"/>
        <v/>
      </c>
      <c r="EK36" s="13" t="str">
        <f t="shared" si="20"/>
        <v/>
      </c>
      <c r="EL36" s="13" t="str">
        <f t="shared" si="21"/>
        <v/>
      </c>
      <c r="EM36" s="13" t="str">
        <f t="shared" si="22"/>
        <v/>
      </c>
      <c r="EN36" s="13" t="str">
        <f t="shared" si="23"/>
        <v/>
      </c>
      <c r="EO36" s="13" t="str">
        <f t="shared" si="24"/>
        <v/>
      </c>
      <c r="EP36" s="13" t="str">
        <f t="shared" si="25"/>
        <v/>
      </c>
      <c r="EQ36" s="13" t="str">
        <f t="shared" si="26"/>
        <v/>
      </c>
      <c r="ER36" s="13" t="str">
        <f t="shared" si="27"/>
        <v/>
      </c>
      <c r="ES36" s="13" t="str">
        <f t="shared" si="28"/>
        <v/>
      </c>
      <c r="ET36" s="13" t="str">
        <f t="shared" si="29"/>
        <v/>
      </c>
      <c r="EU36" s="13" t="str">
        <f t="shared" si="30"/>
        <v/>
      </c>
      <c r="EV36" s="13" t="str">
        <f t="shared" si="31"/>
        <v/>
      </c>
    </row>
    <row r="37" spans="1:152" x14ac:dyDescent="0.3">
      <c r="A37" s="78" t="s">
        <v>633</v>
      </c>
      <c r="B37" s="15">
        <v>7365.7869140000003</v>
      </c>
      <c r="C37" s="15">
        <v>120.480215</v>
      </c>
      <c r="D37" s="15">
        <v>502.45275299999997</v>
      </c>
      <c r="E37" s="15">
        <v>872.95556699999997</v>
      </c>
      <c r="F37" s="15">
        <v>704.72016900000006</v>
      </c>
      <c r="G37" s="15">
        <v>64.677547000000004</v>
      </c>
      <c r="H37" s="15">
        <v>3982.0696400000002</v>
      </c>
      <c r="AG37" s="17" t="s">
        <v>553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A37" s="17">
        <v>0</v>
      </c>
      <c r="CB37" s="17">
        <v>0</v>
      </c>
      <c r="CC37" s="17">
        <v>0</v>
      </c>
      <c r="CD37" s="17">
        <v>0</v>
      </c>
      <c r="CE37" s="17">
        <v>0</v>
      </c>
      <c r="CF37" s="17">
        <v>0</v>
      </c>
      <c r="CG37" s="17">
        <v>0</v>
      </c>
      <c r="CH37" s="17">
        <v>0</v>
      </c>
      <c r="CI37" s="17">
        <v>0</v>
      </c>
      <c r="CJ37" s="17">
        <v>0</v>
      </c>
      <c r="CK37" s="17">
        <v>0</v>
      </c>
      <c r="CL37" s="17">
        <v>0</v>
      </c>
      <c r="CM37" s="17">
        <v>0</v>
      </c>
      <c r="CN37" s="17">
        <v>0</v>
      </c>
      <c r="CO37" s="17">
        <v>0</v>
      </c>
      <c r="CP37" s="17">
        <v>0</v>
      </c>
      <c r="CQ37" s="17">
        <v>0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17">
        <v>0</v>
      </c>
      <c r="CZ37" s="17">
        <v>0</v>
      </c>
      <c r="DA37" s="17">
        <v>0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0</v>
      </c>
      <c r="DJ37" s="17">
        <v>0</v>
      </c>
      <c r="DK37" s="17">
        <v>0</v>
      </c>
      <c r="DL37" s="17">
        <v>0</v>
      </c>
      <c r="DM37" s="17">
        <v>0</v>
      </c>
      <c r="DN37" s="17">
        <v>0</v>
      </c>
      <c r="DO37" s="17">
        <v>0</v>
      </c>
      <c r="DP37" s="17">
        <v>0</v>
      </c>
      <c r="DR37" s="26" t="str">
        <f t="shared" si="1"/>
        <v/>
      </c>
      <c r="DS37" s="13" t="str">
        <f t="shared" si="2"/>
        <v/>
      </c>
      <c r="DT37" s="13" t="str">
        <f t="shared" si="3"/>
        <v/>
      </c>
      <c r="DU37" s="13" t="str">
        <f t="shared" si="4"/>
        <v/>
      </c>
      <c r="DV37" s="13" t="str">
        <f t="shared" si="5"/>
        <v/>
      </c>
      <c r="DW37" s="13" t="str">
        <f t="shared" si="6"/>
        <v/>
      </c>
      <c r="DX37" s="13" t="str">
        <f t="shared" si="7"/>
        <v/>
      </c>
      <c r="DY37" s="13" t="str">
        <f t="shared" si="8"/>
        <v/>
      </c>
      <c r="DZ37" s="13" t="str">
        <f t="shared" si="9"/>
        <v/>
      </c>
      <c r="EA37" s="13" t="str">
        <f t="shared" si="10"/>
        <v/>
      </c>
      <c r="EB37" s="13" t="str">
        <f t="shared" si="11"/>
        <v/>
      </c>
      <c r="EC37" s="13" t="str">
        <f t="shared" si="12"/>
        <v/>
      </c>
      <c r="ED37" s="13" t="str">
        <f t="shared" si="13"/>
        <v/>
      </c>
      <c r="EE37" s="13" t="str">
        <f t="shared" si="14"/>
        <v/>
      </c>
      <c r="EF37" s="13" t="str">
        <f t="shared" si="15"/>
        <v/>
      </c>
      <c r="EG37" s="13" t="str">
        <f t="shared" si="16"/>
        <v/>
      </c>
      <c r="EH37" s="13" t="str">
        <f t="shared" si="17"/>
        <v/>
      </c>
      <c r="EI37" s="13" t="str">
        <f t="shared" si="18"/>
        <v/>
      </c>
      <c r="EJ37" s="13" t="str">
        <f t="shared" si="19"/>
        <v/>
      </c>
      <c r="EK37" s="13" t="str">
        <f t="shared" si="20"/>
        <v/>
      </c>
      <c r="EL37" s="13" t="str">
        <f t="shared" si="21"/>
        <v/>
      </c>
      <c r="EM37" s="13" t="str">
        <f t="shared" si="22"/>
        <v/>
      </c>
      <c r="EN37" s="13" t="str">
        <f t="shared" si="23"/>
        <v/>
      </c>
      <c r="EO37" s="13" t="str">
        <f t="shared" si="24"/>
        <v/>
      </c>
      <c r="EP37" s="13" t="str">
        <f t="shared" si="25"/>
        <v/>
      </c>
      <c r="EQ37" s="13" t="str">
        <f t="shared" si="26"/>
        <v/>
      </c>
      <c r="ER37" s="13" t="str">
        <f t="shared" si="27"/>
        <v/>
      </c>
      <c r="ES37" s="13" t="str">
        <f t="shared" si="28"/>
        <v/>
      </c>
      <c r="ET37" s="13" t="str">
        <f t="shared" si="29"/>
        <v/>
      </c>
      <c r="EU37" s="13" t="str">
        <f t="shared" si="30"/>
        <v/>
      </c>
      <c r="EV37" s="13" t="str">
        <f t="shared" si="31"/>
        <v/>
      </c>
    </row>
    <row r="38" spans="1:152" x14ac:dyDescent="0.3">
      <c r="A38" s="78" t="s">
        <v>634</v>
      </c>
      <c r="B38" s="15">
        <v>587070.14361999999</v>
      </c>
      <c r="C38" s="15">
        <v>8474.6638469999998</v>
      </c>
      <c r="D38" s="15">
        <v>38647.046493000002</v>
      </c>
      <c r="E38" s="15">
        <v>113556.84191</v>
      </c>
      <c r="F38" s="15">
        <v>62989.040982999999</v>
      </c>
      <c r="G38" s="15">
        <v>2816.7853300000002</v>
      </c>
      <c r="H38" s="15">
        <v>352827.12920999998</v>
      </c>
      <c r="AG38" s="17" t="s">
        <v>554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  <c r="BT38" s="17">
        <v>0</v>
      </c>
      <c r="BU38" s="17">
        <v>0</v>
      </c>
      <c r="BV38" s="17">
        <v>0</v>
      </c>
      <c r="BW38" s="17">
        <v>0</v>
      </c>
      <c r="BX38" s="17">
        <v>0</v>
      </c>
      <c r="BY38" s="17">
        <v>0</v>
      </c>
      <c r="BZ38" s="17">
        <v>0</v>
      </c>
      <c r="CA38" s="17">
        <v>0</v>
      </c>
      <c r="CB38" s="17">
        <v>0</v>
      </c>
      <c r="CC38" s="17">
        <v>0</v>
      </c>
      <c r="CD38" s="17">
        <v>0</v>
      </c>
      <c r="CE38" s="17">
        <v>0</v>
      </c>
      <c r="CF38" s="17">
        <v>0</v>
      </c>
      <c r="CG38" s="17">
        <v>0</v>
      </c>
      <c r="CH38" s="17">
        <v>0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N38" s="17">
        <v>0</v>
      </c>
      <c r="CO38" s="17">
        <v>0</v>
      </c>
      <c r="CP38" s="17">
        <v>0</v>
      </c>
      <c r="CQ38" s="17">
        <v>0</v>
      </c>
      <c r="CR38" s="17">
        <v>0</v>
      </c>
      <c r="CS38" s="17">
        <v>0</v>
      </c>
      <c r="CT38" s="17">
        <v>0</v>
      </c>
      <c r="CU38" s="17">
        <v>0</v>
      </c>
      <c r="CV38" s="17">
        <v>0</v>
      </c>
      <c r="CW38" s="17">
        <v>0</v>
      </c>
      <c r="CX38" s="17">
        <v>0</v>
      </c>
      <c r="CY38" s="17">
        <v>0</v>
      </c>
      <c r="CZ38" s="17">
        <v>0</v>
      </c>
      <c r="DA38" s="17">
        <v>0</v>
      </c>
      <c r="DB38" s="17">
        <v>0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17">
        <v>0</v>
      </c>
      <c r="DI38" s="17">
        <v>0</v>
      </c>
      <c r="DJ38" s="17">
        <v>0</v>
      </c>
      <c r="DK38" s="17">
        <v>0</v>
      </c>
      <c r="DL38" s="17">
        <v>0</v>
      </c>
      <c r="DM38" s="17">
        <v>0</v>
      </c>
      <c r="DN38" s="17">
        <v>0</v>
      </c>
      <c r="DO38" s="17">
        <v>0</v>
      </c>
      <c r="DP38" s="17">
        <v>0</v>
      </c>
      <c r="DR38" s="26" t="str">
        <f t="shared" si="1"/>
        <v/>
      </c>
      <c r="DS38" s="13" t="str">
        <f t="shared" si="2"/>
        <v/>
      </c>
      <c r="DT38" s="13" t="str">
        <f t="shared" si="3"/>
        <v/>
      </c>
      <c r="DU38" s="13" t="str">
        <f t="shared" si="4"/>
        <v/>
      </c>
      <c r="DV38" s="13" t="str">
        <f t="shared" si="5"/>
        <v/>
      </c>
      <c r="DW38" s="13" t="str">
        <f t="shared" si="6"/>
        <v/>
      </c>
      <c r="DX38" s="13" t="str">
        <f t="shared" si="7"/>
        <v/>
      </c>
      <c r="DY38" s="13" t="str">
        <f t="shared" si="8"/>
        <v/>
      </c>
      <c r="DZ38" s="13" t="str">
        <f t="shared" si="9"/>
        <v/>
      </c>
      <c r="EA38" s="13" t="str">
        <f t="shared" si="10"/>
        <v/>
      </c>
      <c r="EB38" s="13" t="str">
        <f t="shared" si="11"/>
        <v/>
      </c>
      <c r="EC38" s="13" t="str">
        <f t="shared" si="12"/>
        <v/>
      </c>
      <c r="ED38" s="13" t="str">
        <f t="shared" si="13"/>
        <v/>
      </c>
      <c r="EE38" s="13" t="str">
        <f t="shared" si="14"/>
        <v/>
      </c>
      <c r="EF38" s="13" t="str">
        <f t="shared" si="15"/>
        <v/>
      </c>
      <c r="EG38" s="13" t="str">
        <f t="shared" si="16"/>
        <v/>
      </c>
      <c r="EH38" s="13" t="str">
        <f t="shared" si="17"/>
        <v/>
      </c>
      <c r="EI38" s="13" t="str">
        <f t="shared" si="18"/>
        <v/>
      </c>
      <c r="EJ38" s="13" t="str">
        <f t="shared" si="19"/>
        <v/>
      </c>
      <c r="EK38" s="13" t="str">
        <f t="shared" si="20"/>
        <v/>
      </c>
      <c r="EL38" s="13" t="str">
        <f t="shared" si="21"/>
        <v/>
      </c>
      <c r="EM38" s="13" t="str">
        <f t="shared" si="22"/>
        <v/>
      </c>
      <c r="EN38" s="13" t="str">
        <f t="shared" si="23"/>
        <v/>
      </c>
      <c r="EO38" s="13" t="str">
        <f t="shared" si="24"/>
        <v/>
      </c>
      <c r="EP38" s="13" t="str">
        <f t="shared" si="25"/>
        <v/>
      </c>
      <c r="EQ38" s="13" t="str">
        <f t="shared" si="26"/>
        <v/>
      </c>
      <c r="ER38" s="13" t="str">
        <f t="shared" si="27"/>
        <v/>
      </c>
      <c r="ES38" s="13" t="str">
        <f t="shared" si="28"/>
        <v/>
      </c>
      <c r="ET38" s="13" t="str">
        <f t="shared" si="29"/>
        <v/>
      </c>
      <c r="EU38" s="13" t="str">
        <f t="shared" si="30"/>
        <v/>
      </c>
      <c r="EV38" s="13" t="str">
        <f t="shared" si="31"/>
        <v/>
      </c>
    </row>
    <row r="39" spans="1:152" x14ac:dyDescent="0.3">
      <c r="A39" s="78" t="s">
        <v>635</v>
      </c>
      <c r="B39" s="15">
        <v>91573.751795999997</v>
      </c>
      <c r="C39" s="15">
        <v>1331.417377</v>
      </c>
      <c r="D39" s="15">
        <v>6289.9052279999996</v>
      </c>
      <c r="E39" s="15">
        <v>15700.668684</v>
      </c>
      <c r="F39" s="15">
        <v>9787.128858</v>
      </c>
      <c r="G39" s="15">
        <v>668.36021200000005</v>
      </c>
      <c r="H39" s="15">
        <v>50272.444224999999</v>
      </c>
      <c r="AG39" s="17" t="s">
        <v>555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0</v>
      </c>
      <c r="BX39" s="17">
        <v>0</v>
      </c>
      <c r="BY39" s="17">
        <v>0</v>
      </c>
      <c r="BZ39" s="17">
        <v>0</v>
      </c>
      <c r="CA39" s="17">
        <v>0</v>
      </c>
      <c r="CB39" s="17">
        <v>0</v>
      </c>
      <c r="CC39" s="17">
        <v>0</v>
      </c>
      <c r="CD39" s="17">
        <v>0</v>
      </c>
      <c r="CE39" s="17">
        <v>0</v>
      </c>
      <c r="CF39" s="17">
        <v>0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0</v>
      </c>
      <c r="CM39" s="17">
        <v>0</v>
      </c>
      <c r="CN39" s="17">
        <v>0</v>
      </c>
      <c r="CO39" s="17">
        <v>0</v>
      </c>
      <c r="CP39" s="17">
        <v>0</v>
      </c>
      <c r="CQ39" s="17">
        <v>0</v>
      </c>
      <c r="CR39" s="17">
        <v>0</v>
      </c>
      <c r="CS39" s="17">
        <v>0</v>
      </c>
      <c r="CT39" s="17">
        <v>0</v>
      </c>
      <c r="CU39" s="17">
        <v>0</v>
      </c>
      <c r="CV39" s="17">
        <v>0</v>
      </c>
      <c r="CW39" s="17">
        <v>0</v>
      </c>
      <c r="CX39" s="17">
        <v>0</v>
      </c>
      <c r="CY39" s="17">
        <v>0</v>
      </c>
      <c r="CZ39" s="17">
        <v>0</v>
      </c>
      <c r="DA39" s="17">
        <v>0</v>
      </c>
      <c r="DB39" s="17">
        <v>0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0</v>
      </c>
      <c r="DJ39" s="17">
        <v>0</v>
      </c>
      <c r="DK39" s="17">
        <v>0</v>
      </c>
      <c r="DL39" s="17">
        <v>0</v>
      </c>
      <c r="DM39" s="17">
        <v>0</v>
      </c>
      <c r="DN39" s="17">
        <v>0</v>
      </c>
      <c r="DO39" s="17">
        <v>0</v>
      </c>
      <c r="DP39" s="17">
        <v>0</v>
      </c>
      <c r="DR39" s="26" t="str">
        <f t="shared" si="1"/>
        <v/>
      </c>
      <c r="DS39" s="13" t="str">
        <f t="shared" si="2"/>
        <v/>
      </c>
      <c r="DT39" s="13" t="str">
        <f t="shared" si="3"/>
        <v/>
      </c>
      <c r="DU39" s="13" t="str">
        <f t="shared" si="4"/>
        <v/>
      </c>
      <c r="DV39" s="13" t="str">
        <f t="shared" si="5"/>
        <v/>
      </c>
      <c r="DW39" s="13" t="str">
        <f t="shared" si="6"/>
        <v/>
      </c>
      <c r="DX39" s="13" t="str">
        <f t="shared" si="7"/>
        <v/>
      </c>
      <c r="DY39" s="13" t="str">
        <f t="shared" si="8"/>
        <v/>
      </c>
      <c r="DZ39" s="13" t="str">
        <f t="shared" si="9"/>
        <v/>
      </c>
      <c r="EA39" s="13" t="str">
        <f t="shared" si="10"/>
        <v/>
      </c>
      <c r="EB39" s="13" t="str">
        <f t="shared" si="11"/>
        <v/>
      </c>
      <c r="EC39" s="13" t="str">
        <f t="shared" si="12"/>
        <v/>
      </c>
      <c r="ED39" s="13" t="str">
        <f t="shared" si="13"/>
        <v/>
      </c>
      <c r="EE39" s="13" t="str">
        <f t="shared" si="14"/>
        <v/>
      </c>
      <c r="EF39" s="13" t="str">
        <f t="shared" si="15"/>
        <v/>
      </c>
      <c r="EG39" s="13" t="str">
        <f t="shared" si="16"/>
        <v/>
      </c>
      <c r="EH39" s="13" t="str">
        <f t="shared" si="17"/>
        <v/>
      </c>
      <c r="EI39" s="13" t="str">
        <f t="shared" si="18"/>
        <v/>
      </c>
      <c r="EJ39" s="13" t="str">
        <f t="shared" si="19"/>
        <v/>
      </c>
      <c r="EK39" s="13" t="str">
        <f t="shared" si="20"/>
        <v/>
      </c>
      <c r="EL39" s="13" t="str">
        <f t="shared" si="21"/>
        <v/>
      </c>
      <c r="EM39" s="13" t="str">
        <f t="shared" si="22"/>
        <v/>
      </c>
      <c r="EN39" s="13" t="str">
        <f t="shared" si="23"/>
        <v/>
      </c>
      <c r="EO39" s="13" t="str">
        <f t="shared" si="24"/>
        <v/>
      </c>
      <c r="EP39" s="13" t="str">
        <f t="shared" si="25"/>
        <v/>
      </c>
      <c r="EQ39" s="13" t="str">
        <f t="shared" si="26"/>
        <v/>
      </c>
      <c r="ER39" s="13" t="str">
        <f t="shared" si="27"/>
        <v/>
      </c>
      <c r="ES39" s="13" t="str">
        <f t="shared" si="28"/>
        <v/>
      </c>
      <c r="ET39" s="13" t="str">
        <f t="shared" si="29"/>
        <v/>
      </c>
      <c r="EU39" s="13" t="str">
        <f t="shared" si="30"/>
        <v/>
      </c>
      <c r="EV39" s="13" t="str">
        <f t="shared" si="31"/>
        <v/>
      </c>
    </row>
    <row r="40" spans="1:152" x14ac:dyDescent="0.3">
      <c r="A40" s="78" t="s">
        <v>636</v>
      </c>
      <c r="B40" s="15">
        <v>172936.75435999999</v>
      </c>
      <c r="C40" s="15">
        <v>3274.2554829999999</v>
      </c>
      <c r="D40" s="15">
        <v>7979.669989</v>
      </c>
      <c r="E40" s="15">
        <v>22332.19918</v>
      </c>
      <c r="F40" s="15">
        <v>19232.789733000001</v>
      </c>
      <c r="G40" s="15">
        <v>1530.9121560000001</v>
      </c>
      <c r="H40" s="15">
        <v>89858.668227000002</v>
      </c>
      <c r="AG40" s="17" t="s">
        <v>428</v>
      </c>
      <c r="AH40" s="17">
        <v>1647.15761934074</v>
      </c>
      <c r="AI40" s="17">
        <v>1001.23868919395</v>
      </c>
      <c r="AJ40" s="17">
        <v>0</v>
      </c>
      <c r="AK40" s="17">
        <v>0</v>
      </c>
      <c r="AL40" s="17">
        <v>0</v>
      </c>
      <c r="AM40" s="17">
        <v>2361.0520299002401</v>
      </c>
      <c r="AN40" s="17">
        <v>2361.0520299002401</v>
      </c>
      <c r="AO40" s="17">
        <v>588.22878301865103</v>
      </c>
      <c r="AP40" s="17">
        <v>525.81945914519997</v>
      </c>
      <c r="AQ40" s="17">
        <v>555.74341007069802</v>
      </c>
      <c r="AR40" s="17">
        <v>0</v>
      </c>
      <c r="AS40" s="17">
        <v>0</v>
      </c>
      <c r="AT40" s="17">
        <v>0</v>
      </c>
      <c r="AU40" s="17">
        <v>6738.1206103165596</v>
      </c>
      <c r="AV40" s="17">
        <v>76413.443304728295</v>
      </c>
      <c r="AW40" s="17">
        <v>1769.8563441813201</v>
      </c>
      <c r="AX40" s="17">
        <v>1090.1685825092</v>
      </c>
      <c r="AY40" s="17">
        <v>468.32049833634801</v>
      </c>
      <c r="AZ40" s="17">
        <v>0</v>
      </c>
      <c r="BA40" s="17">
        <v>46.428367062380701</v>
      </c>
      <c r="BB40" s="17">
        <v>175.478955962378</v>
      </c>
      <c r="BC40" s="17">
        <v>2374.1650943877598</v>
      </c>
      <c r="BD40" s="17">
        <v>2374.1650943877598</v>
      </c>
      <c r="BE40" s="17">
        <v>3030.9888940694</v>
      </c>
      <c r="BF40" s="17">
        <v>0</v>
      </c>
      <c r="BG40" s="17">
        <v>0</v>
      </c>
      <c r="BH40" s="17">
        <v>15435160.607986201</v>
      </c>
      <c r="BI40" s="17">
        <v>0</v>
      </c>
      <c r="BJ40" s="17">
        <v>1911.59755991773</v>
      </c>
      <c r="BK40" s="17">
        <v>220.49046875632499</v>
      </c>
      <c r="BL40" s="17">
        <v>215.03695710379799</v>
      </c>
      <c r="BM40" s="17">
        <v>1971.40370461617</v>
      </c>
      <c r="BN40" s="17">
        <v>204.99137210016701</v>
      </c>
      <c r="BO40" s="17">
        <v>0</v>
      </c>
      <c r="BP40" s="17">
        <v>0</v>
      </c>
      <c r="BQ40" s="17">
        <v>734.80908128297199</v>
      </c>
      <c r="BR40" s="17">
        <v>0</v>
      </c>
      <c r="BS40" s="17">
        <v>1204.31663453288</v>
      </c>
      <c r="BT40" s="17">
        <v>88.903786154321196</v>
      </c>
      <c r="BU40" s="17">
        <v>1381.2330959264</v>
      </c>
      <c r="BV40" s="17">
        <v>0</v>
      </c>
      <c r="BW40" s="17">
        <v>42847.179151110198</v>
      </c>
      <c r="BX40" s="17">
        <v>3756.1332535700999</v>
      </c>
      <c r="BY40" s="17">
        <v>417.34814066590599</v>
      </c>
      <c r="BZ40" s="17">
        <v>4173.4813942360097</v>
      </c>
      <c r="CA40" s="17">
        <v>1.1457892328324699</v>
      </c>
      <c r="CB40" s="17">
        <v>1478.11794485722</v>
      </c>
      <c r="CC40" s="17">
        <v>80.000211387823498</v>
      </c>
      <c r="CD40" s="17">
        <v>0</v>
      </c>
      <c r="CE40" s="17">
        <v>0</v>
      </c>
      <c r="CF40" s="17">
        <v>0</v>
      </c>
      <c r="CG40" s="17">
        <v>0</v>
      </c>
      <c r="CH40" s="17">
        <v>0</v>
      </c>
      <c r="CI40" s="17">
        <v>1.77887207206909</v>
      </c>
      <c r="CJ40" s="17">
        <v>13637.307802792</v>
      </c>
      <c r="CK40" s="17">
        <v>16.556748307456498</v>
      </c>
      <c r="CL40" s="17">
        <v>352.786954665255</v>
      </c>
      <c r="CM40" s="17">
        <v>548.20022126688502</v>
      </c>
      <c r="CN40" s="17">
        <v>1.12608647739986</v>
      </c>
      <c r="CO40" s="17">
        <v>0</v>
      </c>
      <c r="CP40" s="17">
        <v>272.686527318022</v>
      </c>
      <c r="CQ40" s="17">
        <v>8917.5713581692198</v>
      </c>
      <c r="CR40" s="17">
        <v>7946.0716633660704</v>
      </c>
      <c r="CS40" s="17">
        <v>971.49969480315394</v>
      </c>
      <c r="CT40" s="17">
        <v>3.8065665807966398</v>
      </c>
      <c r="CU40" s="17">
        <v>2.0717395182900899E-2</v>
      </c>
      <c r="CV40" s="17">
        <v>753.41119132260701</v>
      </c>
      <c r="CW40" s="17">
        <v>25.412433171183402</v>
      </c>
      <c r="CX40" s="17">
        <v>2392.9510880360699</v>
      </c>
      <c r="CY40" s="17">
        <v>73.025068003990299</v>
      </c>
      <c r="CZ40" s="17">
        <v>14.473363888181501</v>
      </c>
      <c r="DA40" s="17">
        <v>3418.501850229</v>
      </c>
      <c r="DB40" s="17">
        <v>342.24778549267899</v>
      </c>
      <c r="DC40" s="17">
        <v>3.13934876932489</v>
      </c>
      <c r="DD40" s="17">
        <v>68.094447687075899</v>
      </c>
      <c r="DE40" s="17">
        <v>0.100178175565072</v>
      </c>
      <c r="DF40" s="17">
        <v>690.81158144369704</v>
      </c>
      <c r="DG40" s="17">
        <v>3705.9447722774798</v>
      </c>
      <c r="DH40" s="17">
        <v>0</v>
      </c>
      <c r="DI40" s="17">
        <v>0</v>
      </c>
      <c r="DJ40" s="17">
        <v>30.849419207762899</v>
      </c>
      <c r="DK40" s="17">
        <v>624.373969456905</v>
      </c>
      <c r="DL40" s="17">
        <v>0</v>
      </c>
      <c r="DM40" s="17">
        <v>328.79306994165199</v>
      </c>
      <c r="DN40" s="17">
        <v>40418.7411538991</v>
      </c>
      <c r="DO40" s="17">
        <v>0</v>
      </c>
      <c r="DP40" s="17">
        <v>278.08835465848699</v>
      </c>
      <c r="DR40" s="26">
        <f t="shared" si="1"/>
        <v>1.0600819799895433</v>
      </c>
      <c r="DS40" s="13">
        <f t="shared" si="2"/>
        <v>-0.55814226080790486</v>
      </c>
      <c r="DT40" s="13">
        <f t="shared" si="3"/>
        <v>-0.57815353655272472</v>
      </c>
      <c r="DU40" s="13">
        <f t="shared" si="4"/>
        <v>-0.47698571494946951</v>
      </c>
      <c r="DV40" s="13">
        <f t="shared" si="5"/>
        <v>-0.60068548169875224</v>
      </c>
      <c r="DW40" s="13">
        <f t="shared" si="6"/>
        <v>-0.58684768181435254</v>
      </c>
      <c r="DX40" s="13">
        <f t="shared" si="7"/>
        <v>-0.54875818397793363</v>
      </c>
      <c r="DY40" s="13">
        <f t="shared" si="8"/>
        <v>-0.55019652581770173</v>
      </c>
      <c r="DZ40" s="13" t="e">
        <f t="shared" si="9"/>
        <v>#DIV/0!</v>
      </c>
      <c r="EA40" s="13" t="str">
        <f t="shared" si="10"/>
        <v/>
      </c>
      <c r="EB40" s="13" t="str">
        <f t="shared" si="11"/>
        <v/>
      </c>
      <c r="EC40" s="13" t="str">
        <f t="shared" si="12"/>
        <v/>
      </c>
      <c r="ED40" s="13" t="e">
        <f t="shared" si="13"/>
        <v>#DIV/0!</v>
      </c>
      <c r="EE40" s="13" t="str">
        <f t="shared" si="14"/>
        <v/>
      </c>
      <c r="EF40" s="13" t="str">
        <f t="shared" si="15"/>
        <v/>
      </c>
      <c r="EG40" s="13" t="str">
        <f t="shared" si="16"/>
        <v/>
      </c>
      <c r="EH40" s="13" t="e">
        <f t="shared" si="17"/>
        <v>#DIV/0!</v>
      </c>
      <c r="EI40" s="13" t="str">
        <f t="shared" si="18"/>
        <v/>
      </c>
      <c r="EJ40" s="13" t="str">
        <f t="shared" si="19"/>
        <v/>
      </c>
      <c r="EK40" s="13" t="e">
        <f t="shared" si="20"/>
        <v>#DIV/0!</v>
      </c>
      <c r="EL40" s="13" t="str">
        <f t="shared" si="21"/>
        <v/>
      </c>
      <c r="EM40" s="13" t="e">
        <f t="shared" si="22"/>
        <v>#DIV/0!</v>
      </c>
      <c r="EN40" s="13" t="str">
        <f t="shared" si="23"/>
        <v/>
      </c>
      <c r="EO40" s="13" t="str">
        <f t="shared" si="24"/>
        <v/>
      </c>
      <c r="EP40" s="13" t="str">
        <f t="shared" si="25"/>
        <v/>
      </c>
      <c r="EQ40" s="13" t="str">
        <f t="shared" si="26"/>
        <v/>
      </c>
      <c r="ER40" s="13" t="str">
        <f t="shared" si="27"/>
        <v/>
      </c>
      <c r="ES40" s="13" t="str">
        <f t="shared" si="28"/>
        <v/>
      </c>
      <c r="ET40" s="13" t="str">
        <f t="shared" si="29"/>
        <v/>
      </c>
      <c r="EU40" s="13" t="str">
        <f t="shared" si="30"/>
        <v/>
      </c>
      <c r="EV40" s="13" t="str">
        <f t="shared" si="31"/>
        <v/>
      </c>
    </row>
    <row r="41" spans="1:152" x14ac:dyDescent="0.3">
      <c r="A41" s="113" t="s">
        <v>637</v>
      </c>
      <c r="B41" s="15">
        <v>35032.063632999998</v>
      </c>
      <c r="C41" s="15">
        <v>617.78777600000001</v>
      </c>
      <c r="D41" s="15">
        <v>2237.7362429999998</v>
      </c>
      <c r="E41" s="15">
        <v>3566.734254</v>
      </c>
      <c r="F41" s="15">
        <v>3215.1491249999999</v>
      </c>
      <c r="G41" s="15">
        <v>298.332109</v>
      </c>
      <c r="H41" s="15">
        <v>19330.517197000001</v>
      </c>
      <c r="AG41" s="17" t="s">
        <v>429</v>
      </c>
      <c r="AH41" s="17">
        <v>220.266368045028</v>
      </c>
      <c r="AI41" s="17">
        <v>578.75341175728897</v>
      </c>
      <c r="AJ41" s="17">
        <v>0</v>
      </c>
      <c r="AK41" s="17">
        <v>0</v>
      </c>
      <c r="AL41" s="17">
        <v>0</v>
      </c>
      <c r="AM41" s="17">
        <v>1374.42834669081</v>
      </c>
      <c r="AN41" s="17">
        <v>1374.42834669081</v>
      </c>
      <c r="AO41" s="17">
        <v>373.48902154938497</v>
      </c>
      <c r="AP41" s="17">
        <v>71.496321412234593</v>
      </c>
      <c r="AQ41" s="17">
        <v>232.54310971317699</v>
      </c>
      <c r="AR41" s="17">
        <v>0</v>
      </c>
      <c r="AS41" s="17">
        <v>0</v>
      </c>
      <c r="AT41" s="17">
        <v>0</v>
      </c>
      <c r="AU41" s="17">
        <v>3834.3173976476601</v>
      </c>
      <c r="AV41" s="17">
        <v>35032.054318085</v>
      </c>
      <c r="AW41" s="17">
        <v>1043.5590005127799</v>
      </c>
      <c r="AX41" s="17">
        <v>788.86125523489602</v>
      </c>
      <c r="AY41" s="17">
        <v>182.87304950912599</v>
      </c>
      <c r="AZ41" s="17">
        <v>0</v>
      </c>
      <c r="BA41" s="17">
        <v>6.2086342322764301</v>
      </c>
      <c r="BB41" s="17">
        <v>23.465941571319501</v>
      </c>
      <c r="BC41" s="17">
        <v>1030.82950920142</v>
      </c>
      <c r="BD41" s="17">
        <v>1030.82950920142</v>
      </c>
      <c r="BE41" s="17">
        <v>2083.6814916914</v>
      </c>
      <c r="BF41" s="17">
        <v>0</v>
      </c>
      <c r="BG41" s="17">
        <v>0</v>
      </c>
      <c r="BH41" s="17">
        <v>7943545.4113766197</v>
      </c>
      <c r="BI41" s="17">
        <v>0</v>
      </c>
      <c r="BJ41" s="17">
        <v>322.83540266897</v>
      </c>
      <c r="BK41" s="17">
        <v>85.357819508328006</v>
      </c>
      <c r="BL41" s="17">
        <v>28.755828088788999</v>
      </c>
      <c r="BM41" s="17">
        <v>325.85687050140302</v>
      </c>
      <c r="BN41" s="17">
        <v>92.560257632502299</v>
      </c>
      <c r="BO41" s="17">
        <v>0</v>
      </c>
      <c r="BP41" s="17">
        <v>0</v>
      </c>
      <c r="BQ41" s="17">
        <v>98.262387801598393</v>
      </c>
      <c r="BR41" s="17">
        <v>0</v>
      </c>
      <c r="BS41" s="17">
        <v>871.46033151986899</v>
      </c>
      <c r="BT41" s="17">
        <v>11.888676369493201</v>
      </c>
      <c r="BU41" s="17">
        <v>617.78760418525405</v>
      </c>
      <c r="BV41" s="17">
        <v>0</v>
      </c>
      <c r="BW41" s="17">
        <v>20744.0210872975</v>
      </c>
      <c r="BX41" s="17">
        <v>2013.9620839306201</v>
      </c>
      <c r="BY41" s="17">
        <v>223.773585491603</v>
      </c>
      <c r="BZ41" s="17">
        <v>2237.7356694222199</v>
      </c>
      <c r="CA41" s="17">
        <v>0.15322068536945499</v>
      </c>
      <c r="CB41" s="17">
        <v>601.66874403453596</v>
      </c>
      <c r="CC41" s="17">
        <v>10.698057424899201</v>
      </c>
      <c r="CD41" s="17">
        <v>0</v>
      </c>
      <c r="CE41" s="17">
        <v>0</v>
      </c>
      <c r="CF41" s="17">
        <v>0</v>
      </c>
      <c r="CG41" s="17">
        <v>0</v>
      </c>
      <c r="CH41" s="17">
        <v>0</v>
      </c>
      <c r="CI41" s="17">
        <v>0.87889935015459897</v>
      </c>
      <c r="CJ41" s="17">
        <v>8743.0685714204701</v>
      </c>
      <c r="CK41" s="17">
        <v>3.0337808571570299</v>
      </c>
      <c r="CL41" s="17">
        <v>239.149249018006</v>
      </c>
      <c r="CM41" s="17">
        <v>305.44146029299401</v>
      </c>
      <c r="CN41" s="17">
        <v>0.36844427455259898</v>
      </c>
      <c r="CO41" s="17">
        <v>0</v>
      </c>
      <c r="CP41" s="17">
        <v>185.754531103358</v>
      </c>
      <c r="CQ41" s="17">
        <v>3566.7331905435699</v>
      </c>
      <c r="CR41" s="17">
        <v>3215.14816672703</v>
      </c>
      <c r="CS41" s="17">
        <v>351.58502381653102</v>
      </c>
      <c r="CT41" s="17">
        <v>2.2236024005357198</v>
      </c>
      <c r="CU41" s="17">
        <v>2.93306017449583E-3</v>
      </c>
      <c r="CV41" s="17">
        <v>156.69890072697399</v>
      </c>
      <c r="CW41" s="17">
        <v>17.288468074361798</v>
      </c>
      <c r="CX41" s="17">
        <v>906.76833975980605</v>
      </c>
      <c r="CY41" s="17">
        <v>47.961832571019102</v>
      </c>
      <c r="CZ41" s="17">
        <v>9.3647095830839397</v>
      </c>
      <c r="DA41" s="17">
        <v>1295.38341548636</v>
      </c>
      <c r="DB41" s="17">
        <v>247.65530547232501</v>
      </c>
      <c r="DC41" s="17">
        <v>0.75798117332186898</v>
      </c>
      <c r="DD41" s="17">
        <v>44.036534366860103</v>
      </c>
      <c r="DE41" s="17">
        <v>3.5084628310653197E-2</v>
      </c>
      <c r="DF41" s="17">
        <v>298.33202058323201</v>
      </c>
      <c r="DG41" s="17">
        <v>2650.0514337271602</v>
      </c>
      <c r="DH41" s="17">
        <v>0</v>
      </c>
      <c r="DI41" s="17">
        <v>0</v>
      </c>
      <c r="DJ41" s="17">
        <v>4.1253449516443998</v>
      </c>
      <c r="DK41" s="17">
        <v>280.33095834127602</v>
      </c>
      <c r="DL41" s="17">
        <v>0</v>
      </c>
      <c r="DM41" s="17">
        <v>77.876322797612303</v>
      </c>
      <c r="DN41" s="17">
        <v>19330.512152989701</v>
      </c>
      <c r="DO41" s="17">
        <v>0</v>
      </c>
      <c r="DP41" s="17">
        <v>126.482921442183</v>
      </c>
      <c r="DR41" s="26">
        <f t="shared" si="1"/>
        <v>1.0731232014506757</v>
      </c>
      <c r="DS41" s="13">
        <f t="shared" si="2"/>
        <v>-2.6589683940809919E-7</v>
      </c>
      <c r="DT41" s="13">
        <f t="shared" si="3"/>
        <v>-2.7811289350305901E-7</v>
      </c>
      <c r="DU41" s="13">
        <f t="shared" si="4"/>
        <v>-2.5632054794405579E-7</v>
      </c>
      <c r="DV41" s="13">
        <f t="shared" si="5"/>
        <v>-2.9815970418368005E-7</v>
      </c>
      <c r="DW41" s="13">
        <f t="shared" si="6"/>
        <v>-2.9804930740513244E-7</v>
      </c>
      <c r="DX41" s="13">
        <f t="shared" si="7"/>
        <v>-2.9637027100627591E-7</v>
      </c>
      <c r="DY41" s="13">
        <f t="shared" si="8"/>
        <v>-2.6093509289358799E-7</v>
      </c>
      <c r="DZ41" s="13" t="e">
        <f t="shared" si="9"/>
        <v>#DIV/0!</v>
      </c>
      <c r="EA41" s="13" t="str">
        <f t="shared" si="10"/>
        <v/>
      </c>
      <c r="EB41" s="13" t="str">
        <f t="shared" si="11"/>
        <v/>
      </c>
      <c r="EC41" s="13" t="str">
        <f t="shared" si="12"/>
        <v/>
      </c>
      <c r="ED41" s="13" t="e">
        <f t="shared" si="13"/>
        <v>#DIV/0!</v>
      </c>
      <c r="EE41" s="13" t="str">
        <f t="shared" si="14"/>
        <v/>
      </c>
      <c r="EF41" s="13" t="str">
        <f t="shared" si="15"/>
        <v/>
      </c>
      <c r="EG41" s="13" t="str">
        <f t="shared" si="16"/>
        <v/>
      </c>
      <c r="EH41" s="13" t="e">
        <f t="shared" si="17"/>
        <v>#DIV/0!</v>
      </c>
      <c r="EI41" s="13" t="str">
        <f t="shared" si="18"/>
        <v/>
      </c>
      <c r="EJ41" s="13" t="str">
        <f t="shared" si="19"/>
        <v/>
      </c>
      <c r="EK41" s="13" t="e">
        <f t="shared" si="20"/>
        <v>#DIV/0!</v>
      </c>
      <c r="EL41" s="13" t="str">
        <f t="shared" si="21"/>
        <v/>
      </c>
      <c r="EM41" s="13" t="e">
        <f t="shared" si="22"/>
        <v>#DIV/0!</v>
      </c>
      <c r="EN41" s="13" t="str">
        <f t="shared" si="23"/>
        <v/>
      </c>
      <c r="EO41" s="13" t="str">
        <f t="shared" si="24"/>
        <v/>
      </c>
      <c r="EP41" s="13" t="str">
        <f t="shared" si="25"/>
        <v/>
      </c>
      <c r="EQ41" s="13" t="str">
        <f t="shared" si="26"/>
        <v/>
      </c>
      <c r="ER41" s="13" t="str">
        <f t="shared" si="27"/>
        <v/>
      </c>
      <c r="ES41" s="13" t="str">
        <f t="shared" si="28"/>
        <v/>
      </c>
      <c r="ET41" s="13" t="str">
        <f t="shared" si="29"/>
        <v/>
      </c>
      <c r="EU41" s="13" t="str">
        <f t="shared" si="30"/>
        <v/>
      </c>
      <c r="EV41" s="13" t="str">
        <f t="shared" si="31"/>
        <v/>
      </c>
    </row>
    <row r="42" spans="1:152" x14ac:dyDescent="0.3">
      <c r="A42" s="78" t="s">
        <v>638</v>
      </c>
      <c r="B42" s="15">
        <v>107132.81412</v>
      </c>
      <c r="C42" s="15">
        <v>1471.8502430000001</v>
      </c>
      <c r="D42" s="15">
        <v>7940.3773620000002</v>
      </c>
      <c r="E42" s="15">
        <v>17037.752034000001</v>
      </c>
      <c r="F42" s="15">
        <v>11588.358801</v>
      </c>
      <c r="G42" s="15">
        <v>1019.752154</v>
      </c>
      <c r="H42" s="15">
        <v>54099.057054999997</v>
      </c>
      <c r="AG42" s="17" t="s">
        <v>556</v>
      </c>
      <c r="AH42" s="17">
        <v>0</v>
      </c>
      <c r="AI42" s="17">
        <v>0</v>
      </c>
      <c r="AJ42" s="17">
        <v>0</v>
      </c>
      <c r="AK42" s="17">
        <v>0</v>
      </c>
      <c r="AL42" s="17">
        <v>0</v>
      </c>
      <c r="AM42" s="17">
        <v>0</v>
      </c>
      <c r="AN42" s="17">
        <v>0</v>
      </c>
      <c r="AO42" s="17">
        <v>0</v>
      </c>
      <c r="AP42" s="17">
        <v>0</v>
      </c>
      <c r="AQ42" s="17">
        <v>0</v>
      </c>
      <c r="AR42" s="17">
        <v>0</v>
      </c>
      <c r="AS42" s="17">
        <v>0</v>
      </c>
      <c r="AT42" s="17">
        <v>0</v>
      </c>
      <c r="AU42" s="17">
        <v>0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A42" s="17">
        <v>0</v>
      </c>
      <c r="BB42" s="17">
        <v>0</v>
      </c>
      <c r="BC42" s="17">
        <v>0</v>
      </c>
      <c r="BD42" s="17">
        <v>0</v>
      </c>
      <c r="BE42" s="17">
        <v>0</v>
      </c>
      <c r="BF42" s="17">
        <v>0</v>
      </c>
      <c r="BG42" s="17">
        <v>0</v>
      </c>
      <c r="BH42" s="17">
        <v>0</v>
      </c>
      <c r="BI42" s="17">
        <v>0</v>
      </c>
      <c r="BJ42" s="17">
        <v>0</v>
      </c>
      <c r="BK42" s="17">
        <v>0</v>
      </c>
      <c r="BL42" s="17">
        <v>0</v>
      </c>
      <c r="BM42" s="17">
        <v>0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0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0</v>
      </c>
      <c r="CO42" s="17">
        <v>0</v>
      </c>
      <c r="CP42" s="17">
        <v>0</v>
      </c>
      <c r="CQ42" s="17">
        <v>0</v>
      </c>
      <c r="CR42" s="17">
        <v>0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R42" s="26" t="str">
        <f t="shared" si="1"/>
        <v/>
      </c>
      <c r="DS42" s="13" t="str">
        <f t="shared" si="2"/>
        <v/>
      </c>
      <c r="DT42" s="13" t="str">
        <f t="shared" si="3"/>
        <v/>
      </c>
      <c r="DU42" s="13" t="str">
        <f t="shared" si="4"/>
        <v/>
      </c>
      <c r="DV42" s="13" t="str">
        <f t="shared" si="5"/>
        <v/>
      </c>
      <c r="DW42" s="13" t="str">
        <f t="shared" si="6"/>
        <v/>
      </c>
      <c r="DX42" s="13" t="str">
        <f t="shared" si="7"/>
        <v/>
      </c>
      <c r="DY42" s="13" t="str">
        <f t="shared" si="8"/>
        <v/>
      </c>
      <c r="DZ42" s="13" t="str">
        <f t="shared" si="9"/>
        <v/>
      </c>
      <c r="EA42" s="13" t="str">
        <f t="shared" si="10"/>
        <v/>
      </c>
      <c r="EB42" s="13" t="str">
        <f t="shared" si="11"/>
        <v/>
      </c>
      <c r="EC42" s="13" t="str">
        <f t="shared" si="12"/>
        <v/>
      </c>
      <c r="ED42" s="13" t="str">
        <f t="shared" si="13"/>
        <v/>
      </c>
      <c r="EE42" s="13" t="str">
        <f t="shared" si="14"/>
        <v/>
      </c>
      <c r="EF42" s="13" t="str">
        <f t="shared" si="15"/>
        <v/>
      </c>
      <c r="EG42" s="13" t="str">
        <f t="shared" si="16"/>
        <v/>
      </c>
      <c r="EH42" s="13" t="str">
        <f t="shared" si="17"/>
        <v/>
      </c>
      <c r="EI42" s="13" t="str">
        <f t="shared" si="18"/>
        <v/>
      </c>
      <c r="EJ42" s="13" t="str">
        <f t="shared" si="19"/>
        <v/>
      </c>
      <c r="EK42" s="13" t="str">
        <f t="shared" si="20"/>
        <v/>
      </c>
      <c r="EL42" s="13" t="str">
        <f t="shared" si="21"/>
        <v/>
      </c>
      <c r="EM42" s="13" t="str">
        <f t="shared" si="22"/>
        <v/>
      </c>
      <c r="EN42" s="13" t="str">
        <f t="shared" si="23"/>
        <v/>
      </c>
      <c r="EO42" s="13" t="str">
        <f t="shared" si="24"/>
        <v/>
      </c>
      <c r="EP42" s="13" t="str">
        <f t="shared" si="25"/>
        <v/>
      </c>
      <c r="EQ42" s="13" t="str">
        <f t="shared" si="26"/>
        <v/>
      </c>
      <c r="ER42" s="13" t="str">
        <f t="shared" si="27"/>
        <v/>
      </c>
      <c r="ES42" s="13" t="str">
        <f t="shared" si="28"/>
        <v/>
      </c>
      <c r="ET42" s="13" t="str">
        <f t="shared" si="29"/>
        <v/>
      </c>
      <c r="EU42" s="13" t="str">
        <f t="shared" si="30"/>
        <v/>
      </c>
      <c r="EV42" s="13" t="str">
        <f t="shared" si="31"/>
        <v/>
      </c>
    </row>
    <row r="43" spans="1:152" x14ac:dyDescent="0.3">
      <c r="A43" s="78" t="s">
        <v>639</v>
      </c>
      <c r="B43" s="15">
        <v>155948.63039000001</v>
      </c>
      <c r="C43" s="15">
        <v>2246.5279190000001</v>
      </c>
      <c r="D43" s="15">
        <v>10784.190059</v>
      </c>
      <c r="E43" s="15">
        <v>25059.017425999999</v>
      </c>
      <c r="F43" s="15">
        <v>16629.632925000002</v>
      </c>
      <c r="G43" s="15">
        <v>1212.3585270000001</v>
      </c>
      <c r="H43" s="15">
        <v>85866.832972000004</v>
      </c>
      <c r="AG43" s="17" t="s">
        <v>557</v>
      </c>
      <c r="AH43" s="17">
        <v>13.304275545792301</v>
      </c>
      <c r="AI43" s="17">
        <v>183.69744396577099</v>
      </c>
      <c r="AJ43" s="17">
        <v>0</v>
      </c>
      <c r="AK43" s="17">
        <v>0</v>
      </c>
      <c r="AL43" s="17">
        <v>0</v>
      </c>
      <c r="AM43" s="17">
        <v>436.99277786932203</v>
      </c>
      <c r="AN43" s="17">
        <v>436.99277786932203</v>
      </c>
      <c r="AO43" s="17">
        <v>121.135103460705</v>
      </c>
      <c r="AP43" s="17">
        <v>4.7133267570477502</v>
      </c>
      <c r="AQ43" s="17">
        <v>66.948902430741597</v>
      </c>
      <c r="AR43" s="17">
        <v>0</v>
      </c>
      <c r="AS43" s="17">
        <v>0</v>
      </c>
      <c r="AT43" s="17">
        <v>0</v>
      </c>
      <c r="AU43" s="17">
        <v>1212.3349232839601</v>
      </c>
      <c r="AV43" s="17">
        <v>10946.264857112899</v>
      </c>
      <c r="AW43" s="17">
        <v>332.81449639081598</v>
      </c>
      <c r="AX43" s="17">
        <v>262.661736412626</v>
      </c>
      <c r="AY43" s="17">
        <v>51.250299514125501</v>
      </c>
      <c r="AZ43" s="17">
        <v>0</v>
      </c>
      <c r="BA43" s="17">
        <v>0.37500633311666298</v>
      </c>
      <c r="BB43" s="17">
        <v>1.41736183388448</v>
      </c>
      <c r="BC43" s="17">
        <v>300.77028574438901</v>
      </c>
      <c r="BD43" s="17">
        <v>300.77028574438901</v>
      </c>
      <c r="BE43" s="17">
        <v>687.01807197679796</v>
      </c>
      <c r="BF43" s="17">
        <v>0</v>
      </c>
      <c r="BG43" s="17">
        <v>0</v>
      </c>
      <c r="BH43" s="17">
        <v>2714618.4253751901</v>
      </c>
      <c r="BI43" s="17">
        <v>0</v>
      </c>
      <c r="BJ43" s="17">
        <v>41.970169281115702</v>
      </c>
      <c r="BK43" s="17">
        <v>23.836756455324299</v>
      </c>
      <c r="BL43" s="17">
        <v>1.73687801955224</v>
      </c>
      <c r="BM43" s="17">
        <v>40.488982436224703</v>
      </c>
      <c r="BN43" s="17">
        <v>27.372933029188101</v>
      </c>
      <c r="BO43" s="17">
        <v>0</v>
      </c>
      <c r="BP43" s="17">
        <v>0</v>
      </c>
      <c r="BQ43" s="17">
        <v>5.9351422542722796</v>
      </c>
      <c r="BR43" s="17">
        <v>0</v>
      </c>
      <c r="BS43" s="17">
        <v>290.16415063865799</v>
      </c>
      <c r="BT43" s="17">
        <v>0.71808377921509903</v>
      </c>
      <c r="BU43" s="17">
        <v>157.851200417775</v>
      </c>
      <c r="BV43" s="17">
        <v>0</v>
      </c>
      <c r="BW43" s="17">
        <v>6272.9944150311103</v>
      </c>
      <c r="BX43" s="17">
        <v>747.24954786509898</v>
      </c>
      <c r="BY43" s="17">
        <v>83.0277568544453</v>
      </c>
      <c r="BZ43" s="17">
        <v>830.27730471954396</v>
      </c>
      <c r="CA43" s="17">
        <v>9.2546967688619201E-3</v>
      </c>
      <c r="CB43" s="17">
        <v>171.42152610410201</v>
      </c>
      <c r="CC43" s="17">
        <v>0.64616452788670398</v>
      </c>
      <c r="CD43" s="17">
        <v>0</v>
      </c>
      <c r="CE43" s="17">
        <v>0</v>
      </c>
      <c r="CF43" s="17">
        <v>0</v>
      </c>
      <c r="CG43" s="17">
        <v>0</v>
      </c>
      <c r="CH43" s="17">
        <v>0</v>
      </c>
      <c r="CI43" s="17">
        <v>0.316155864570071</v>
      </c>
      <c r="CJ43" s="17">
        <v>2841.6025666727201</v>
      </c>
      <c r="CK43" s="17">
        <v>0.46997732094335798</v>
      </c>
      <c r="CL43" s="17">
        <v>93.855094352309607</v>
      </c>
      <c r="CM43" s="17">
        <v>114.048759690691</v>
      </c>
      <c r="CN43" s="17">
        <v>0.109847699421837</v>
      </c>
      <c r="CO43" s="17">
        <v>0</v>
      </c>
      <c r="CP43" s="17">
        <v>72.979679293639194</v>
      </c>
      <c r="CQ43" s="17">
        <v>1120.8122448705999</v>
      </c>
      <c r="CR43" s="17">
        <v>1070.7326123160501</v>
      </c>
      <c r="CS43" s="17">
        <v>50.079632554550599</v>
      </c>
      <c r="CT43" s="17">
        <v>0.84126509818835105</v>
      </c>
      <c r="CU43" s="17">
        <v>1.7341018314897099E-4</v>
      </c>
      <c r="CV43" s="17">
        <v>30.3453143405149</v>
      </c>
      <c r="CW43" s="17">
        <v>6.79036251811924</v>
      </c>
      <c r="CX43" s="17">
        <v>292.91688266450598</v>
      </c>
      <c r="CY43" s="17">
        <v>18.687232846663001</v>
      </c>
      <c r="CZ43" s="17">
        <v>3.6359227643755099</v>
      </c>
      <c r="DA43" s="17">
        <v>418.45271030715799</v>
      </c>
      <c r="DB43" s="17">
        <v>82.460070159191801</v>
      </c>
      <c r="DC43" s="17">
        <v>0.17691042301184401</v>
      </c>
      <c r="DD43" s="17">
        <v>17.0954430022542</v>
      </c>
      <c r="DE43" s="17">
        <v>1.08807195004326E-2</v>
      </c>
      <c r="DF43" s="17">
        <v>115.484470262625</v>
      </c>
      <c r="DG43" s="17">
        <v>880.41568815855601</v>
      </c>
      <c r="DH43" s="17">
        <v>0</v>
      </c>
      <c r="DI43" s="17">
        <v>0</v>
      </c>
      <c r="DJ43" s="17">
        <v>0.249176277171646</v>
      </c>
      <c r="DK43" s="17">
        <v>82.744734654083999</v>
      </c>
      <c r="DL43" s="17">
        <v>0</v>
      </c>
      <c r="DM43" s="17">
        <v>16.041122586947498</v>
      </c>
      <c r="DN43" s="17">
        <v>5823.58782188858</v>
      </c>
      <c r="DO43" s="17">
        <v>0</v>
      </c>
      <c r="DP43" s="17">
        <v>37.495687173271698</v>
      </c>
      <c r="DR43" s="26">
        <f t="shared" si="1"/>
        <v>1.0771700551081906</v>
      </c>
      <c r="DS43" s="13">
        <f t="shared" si="2"/>
        <v>-0.92980852201306152</v>
      </c>
      <c r="DT43" s="13">
        <f t="shared" si="3"/>
        <v>-0.92973548243814408</v>
      </c>
      <c r="DU43" s="13">
        <f t="shared" si="4"/>
        <v>-0.92300976705926729</v>
      </c>
      <c r="DV43" s="13">
        <f t="shared" si="5"/>
        <v>-0.95527309687299633</v>
      </c>
      <c r="DW43" s="13">
        <f t="shared" si="6"/>
        <v>-0.93561297371114105</v>
      </c>
      <c r="DX43" s="13">
        <f t="shared" si="7"/>
        <v>-0.90474396171535743</v>
      </c>
      <c r="DY43" s="13">
        <f t="shared" si="8"/>
        <v>-0.93217884460944811</v>
      </c>
      <c r="DZ43" s="13" t="e">
        <f t="shared" si="9"/>
        <v>#DIV/0!</v>
      </c>
      <c r="EA43" s="13" t="str">
        <f t="shared" si="10"/>
        <v/>
      </c>
      <c r="EB43" s="13" t="str">
        <f t="shared" si="11"/>
        <v/>
      </c>
      <c r="EC43" s="13" t="str">
        <f t="shared" si="12"/>
        <v/>
      </c>
      <c r="ED43" s="13" t="e">
        <f t="shared" si="13"/>
        <v>#DIV/0!</v>
      </c>
      <c r="EE43" s="13" t="str">
        <f t="shared" si="14"/>
        <v/>
      </c>
      <c r="EF43" s="13" t="str">
        <f t="shared" si="15"/>
        <v/>
      </c>
      <c r="EG43" s="13" t="str">
        <f t="shared" si="16"/>
        <v/>
      </c>
      <c r="EH43" s="13" t="e">
        <f t="shared" si="17"/>
        <v>#DIV/0!</v>
      </c>
      <c r="EI43" s="13" t="str">
        <f t="shared" si="18"/>
        <v/>
      </c>
      <c r="EJ43" s="13" t="str">
        <f t="shared" si="19"/>
        <v/>
      </c>
      <c r="EK43" s="13" t="e">
        <f t="shared" si="20"/>
        <v>#DIV/0!</v>
      </c>
      <c r="EL43" s="13" t="str">
        <f t="shared" si="21"/>
        <v/>
      </c>
      <c r="EM43" s="13" t="e">
        <f t="shared" si="22"/>
        <v>#DIV/0!</v>
      </c>
      <c r="EN43" s="13" t="str">
        <f t="shared" si="23"/>
        <v/>
      </c>
      <c r="EO43" s="13" t="str">
        <f t="shared" si="24"/>
        <v/>
      </c>
      <c r="EP43" s="13" t="str">
        <f t="shared" si="25"/>
        <v/>
      </c>
      <c r="EQ43" s="13" t="str">
        <f t="shared" si="26"/>
        <v/>
      </c>
      <c r="ER43" s="13" t="str">
        <f t="shared" si="27"/>
        <v/>
      </c>
      <c r="ES43" s="13" t="str">
        <f t="shared" si="28"/>
        <v/>
      </c>
      <c r="ET43" s="13" t="str">
        <f t="shared" si="29"/>
        <v/>
      </c>
      <c r="EU43" s="13" t="str">
        <f t="shared" si="30"/>
        <v/>
      </c>
      <c r="EV43" s="13" t="str">
        <f t="shared" si="31"/>
        <v/>
      </c>
    </row>
    <row r="44" spans="1:152" x14ac:dyDescent="0.3">
      <c r="A44" s="78" t="s">
        <v>640</v>
      </c>
      <c r="B44" s="15">
        <v>9756.790782</v>
      </c>
      <c r="C44" s="15">
        <v>142.68607700000001</v>
      </c>
      <c r="D44" s="15">
        <v>544.03979700000002</v>
      </c>
      <c r="E44" s="15">
        <v>1254.6636579999999</v>
      </c>
      <c r="F44" s="15">
        <v>1127.5423490000001</v>
      </c>
      <c r="G44" s="15">
        <v>85.249814000000001</v>
      </c>
      <c r="H44" s="15">
        <v>5179.6510520000002</v>
      </c>
      <c r="AG44" s="17" t="s">
        <v>558</v>
      </c>
      <c r="AH44" s="17">
        <v>0</v>
      </c>
      <c r="AI44" s="17">
        <v>0</v>
      </c>
      <c r="AJ44" s="17">
        <v>0</v>
      </c>
      <c r="AK44" s="17">
        <v>0</v>
      </c>
      <c r="AL44" s="17">
        <v>0</v>
      </c>
      <c r="AM44" s="17">
        <v>0</v>
      </c>
      <c r="AN44" s="17">
        <v>0</v>
      </c>
      <c r="AO44" s="17">
        <v>0</v>
      </c>
      <c r="AP44" s="17">
        <v>0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0</v>
      </c>
      <c r="AW44" s="17">
        <v>0</v>
      </c>
      <c r="AX44" s="17">
        <v>0</v>
      </c>
      <c r="AY44" s="17">
        <v>0</v>
      </c>
      <c r="AZ44" s="17">
        <v>0</v>
      </c>
      <c r="BA44" s="17">
        <v>0</v>
      </c>
      <c r="BB44" s="17">
        <v>0</v>
      </c>
      <c r="BC44" s="17">
        <v>0</v>
      </c>
      <c r="BD44" s="17">
        <v>0</v>
      </c>
      <c r="BE44" s="17">
        <v>0</v>
      </c>
      <c r="BF44" s="17">
        <v>0</v>
      </c>
      <c r="BG44" s="17">
        <v>0</v>
      </c>
      <c r="BH44" s="17">
        <v>0</v>
      </c>
      <c r="BI44" s="17">
        <v>0</v>
      </c>
      <c r="BJ44" s="17">
        <v>0</v>
      </c>
      <c r="BK44" s="17">
        <v>0</v>
      </c>
      <c r="BL44" s="17">
        <v>0</v>
      </c>
      <c r="BM44" s="17">
        <v>0</v>
      </c>
      <c r="BN44" s="17">
        <v>0</v>
      </c>
      <c r="BO44" s="17">
        <v>0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A44" s="17">
        <v>0</v>
      </c>
      <c r="CB44" s="17">
        <v>0</v>
      </c>
      <c r="CC44" s="17">
        <v>0</v>
      </c>
      <c r="CD44" s="17">
        <v>0</v>
      </c>
      <c r="CE44" s="17">
        <v>0</v>
      </c>
      <c r="CF44" s="17">
        <v>0</v>
      </c>
      <c r="CG44" s="17">
        <v>0</v>
      </c>
      <c r="CH44" s="17">
        <v>0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N44" s="17">
        <v>0</v>
      </c>
      <c r="CO44" s="17">
        <v>0</v>
      </c>
      <c r="CP44" s="17">
        <v>0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17">
        <v>0</v>
      </c>
      <c r="CZ44" s="17">
        <v>0</v>
      </c>
      <c r="DA44" s="17">
        <v>0</v>
      </c>
      <c r="DB44" s="17">
        <v>0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0</v>
      </c>
      <c r="DJ44" s="17">
        <v>0</v>
      </c>
      <c r="DK44" s="17">
        <v>0</v>
      </c>
      <c r="DL44" s="17">
        <v>0</v>
      </c>
      <c r="DM44" s="17">
        <v>0</v>
      </c>
      <c r="DN44" s="17">
        <v>0</v>
      </c>
      <c r="DO44" s="17">
        <v>0</v>
      </c>
      <c r="DP44" s="17">
        <v>0</v>
      </c>
      <c r="DR44" s="26" t="str">
        <f t="shared" si="1"/>
        <v/>
      </c>
      <c r="DS44" s="13" t="str">
        <f t="shared" si="2"/>
        <v/>
      </c>
      <c r="DT44" s="13" t="str">
        <f t="shared" si="3"/>
        <v/>
      </c>
      <c r="DU44" s="13" t="str">
        <f t="shared" si="4"/>
        <v/>
      </c>
      <c r="DV44" s="13" t="str">
        <f t="shared" si="5"/>
        <v/>
      </c>
      <c r="DW44" s="13" t="str">
        <f t="shared" si="6"/>
        <v/>
      </c>
      <c r="DX44" s="13" t="str">
        <f t="shared" si="7"/>
        <v/>
      </c>
      <c r="DY44" s="13" t="str">
        <f t="shared" si="8"/>
        <v/>
      </c>
      <c r="DZ44" s="13" t="str">
        <f t="shared" si="9"/>
        <v/>
      </c>
      <c r="EA44" s="13" t="str">
        <f t="shared" si="10"/>
        <v/>
      </c>
      <c r="EB44" s="13" t="str">
        <f t="shared" si="11"/>
        <v/>
      </c>
      <c r="EC44" s="13" t="str">
        <f t="shared" si="12"/>
        <v/>
      </c>
      <c r="ED44" s="13" t="str">
        <f t="shared" si="13"/>
        <v/>
      </c>
      <c r="EE44" s="13" t="str">
        <f t="shared" si="14"/>
        <v/>
      </c>
      <c r="EF44" s="13" t="str">
        <f t="shared" si="15"/>
        <v/>
      </c>
      <c r="EG44" s="13" t="str">
        <f t="shared" si="16"/>
        <v/>
      </c>
      <c r="EH44" s="13" t="str">
        <f t="shared" si="17"/>
        <v/>
      </c>
      <c r="EI44" s="13" t="str">
        <f t="shared" si="18"/>
        <v/>
      </c>
      <c r="EJ44" s="13" t="str">
        <f t="shared" si="19"/>
        <v/>
      </c>
      <c r="EK44" s="13" t="str">
        <f t="shared" si="20"/>
        <v/>
      </c>
      <c r="EL44" s="13" t="str">
        <f t="shared" si="21"/>
        <v/>
      </c>
      <c r="EM44" s="13" t="str">
        <f t="shared" si="22"/>
        <v/>
      </c>
      <c r="EN44" s="13" t="str">
        <f t="shared" si="23"/>
        <v/>
      </c>
      <c r="EO44" s="13" t="str">
        <f t="shared" si="24"/>
        <v/>
      </c>
      <c r="EP44" s="13" t="str">
        <f t="shared" si="25"/>
        <v/>
      </c>
      <c r="EQ44" s="13" t="str">
        <f t="shared" si="26"/>
        <v/>
      </c>
      <c r="ER44" s="13" t="str">
        <f t="shared" si="27"/>
        <v/>
      </c>
      <c r="ES44" s="13" t="str">
        <f t="shared" si="28"/>
        <v/>
      </c>
      <c r="ET44" s="13" t="str">
        <f t="shared" si="29"/>
        <v/>
      </c>
      <c r="EU44" s="13" t="str">
        <f t="shared" si="30"/>
        <v/>
      </c>
      <c r="EV44" s="13" t="str">
        <f t="shared" si="31"/>
        <v/>
      </c>
    </row>
    <row r="45" spans="1:152" x14ac:dyDescent="0.3">
      <c r="A45" s="78" t="s">
        <v>641</v>
      </c>
      <c r="B45" s="15">
        <v>240658.18468999999</v>
      </c>
      <c r="C45" s="15">
        <v>3336.456443</v>
      </c>
      <c r="D45" s="15">
        <v>17929.667450000001</v>
      </c>
      <c r="E45" s="15">
        <v>34915.791766000002</v>
      </c>
      <c r="F45" s="15">
        <v>25499.970935000001</v>
      </c>
      <c r="G45" s="15">
        <v>2362.8817560000002</v>
      </c>
      <c r="H45" s="15">
        <v>122966.04539</v>
      </c>
      <c r="AG45" s="17" t="s">
        <v>559</v>
      </c>
      <c r="AH45" s="17">
        <v>0</v>
      </c>
      <c r="AI45" s="17">
        <v>0</v>
      </c>
      <c r="AJ45" s="17">
        <v>0</v>
      </c>
      <c r="AK45" s="17">
        <v>0</v>
      </c>
      <c r="AL45" s="17">
        <v>0</v>
      </c>
      <c r="AM45" s="17">
        <v>0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0</v>
      </c>
      <c r="CA45" s="17">
        <v>0</v>
      </c>
      <c r="CB45" s="17">
        <v>0</v>
      </c>
      <c r="CC45" s="17">
        <v>0</v>
      </c>
      <c r="CD45" s="17">
        <v>0</v>
      </c>
      <c r="CE45" s="17">
        <v>0</v>
      </c>
      <c r="CF45" s="17">
        <v>0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N45" s="17">
        <v>0</v>
      </c>
      <c r="CO45" s="17">
        <v>0</v>
      </c>
      <c r="CP45" s="17">
        <v>0</v>
      </c>
      <c r="CQ45" s="17">
        <v>0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17">
        <v>0</v>
      </c>
      <c r="CZ45" s="17">
        <v>0</v>
      </c>
      <c r="DA45" s="17">
        <v>0</v>
      </c>
      <c r="DB45" s="17">
        <v>0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0</v>
      </c>
      <c r="DJ45" s="17">
        <v>0</v>
      </c>
      <c r="DK45" s="17">
        <v>0</v>
      </c>
      <c r="DL45" s="17">
        <v>0</v>
      </c>
      <c r="DM45" s="17">
        <v>0</v>
      </c>
      <c r="DN45" s="17">
        <v>0</v>
      </c>
      <c r="DO45" s="17">
        <v>0</v>
      </c>
      <c r="DP45" s="17">
        <v>0</v>
      </c>
      <c r="DR45" s="26" t="str">
        <f t="shared" si="1"/>
        <v/>
      </c>
      <c r="DS45" s="13" t="str">
        <f t="shared" si="2"/>
        <v/>
      </c>
      <c r="DT45" s="13" t="str">
        <f t="shared" si="3"/>
        <v/>
      </c>
      <c r="DU45" s="13" t="str">
        <f t="shared" si="4"/>
        <v/>
      </c>
      <c r="DV45" s="13" t="str">
        <f t="shared" si="5"/>
        <v/>
      </c>
      <c r="DW45" s="13" t="str">
        <f t="shared" si="6"/>
        <v/>
      </c>
      <c r="DX45" s="13" t="str">
        <f t="shared" si="7"/>
        <v/>
      </c>
      <c r="DY45" s="13" t="str">
        <f t="shared" si="8"/>
        <v/>
      </c>
      <c r="DZ45" s="13" t="str">
        <f t="shared" si="9"/>
        <v/>
      </c>
      <c r="EA45" s="13" t="str">
        <f t="shared" si="10"/>
        <v/>
      </c>
      <c r="EB45" s="13" t="str">
        <f t="shared" si="11"/>
        <v/>
      </c>
      <c r="EC45" s="13" t="str">
        <f t="shared" si="12"/>
        <v/>
      </c>
      <c r="ED45" s="13" t="str">
        <f t="shared" si="13"/>
        <v/>
      </c>
      <c r="EE45" s="13" t="str">
        <f t="shared" si="14"/>
        <v/>
      </c>
      <c r="EF45" s="13" t="str">
        <f t="shared" si="15"/>
        <v/>
      </c>
      <c r="EG45" s="13" t="str">
        <f t="shared" si="16"/>
        <v/>
      </c>
      <c r="EH45" s="13" t="str">
        <f t="shared" si="17"/>
        <v/>
      </c>
      <c r="EI45" s="13" t="str">
        <f t="shared" si="18"/>
        <v/>
      </c>
      <c r="EJ45" s="13" t="str">
        <f t="shared" si="19"/>
        <v/>
      </c>
      <c r="EK45" s="13" t="str">
        <f t="shared" si="20"/>
        <v/>
      </c>
      <c r="EL45" s="13" t="str">
        <f t="shared" si="21"/>
        <v/>
      </c>
      <c r="EM45" s="13" t="str">
        <f t="shared" si="22"/>
        <v/>
      </c>
      <c r="EN45" s="13" t="str">
        <f t="shared" si="23"/>
        <v/>
      </c>
      <c r="EO45" s="13" t="str">
        <f t="shared" si="24"/>
        <v/>
      </c>
      <c r="EP45" s="13" t="str">
        <f t="shared" si="25"/>
        <v/>
      </c>
      <c r="EQ45" s="13" t="str">
        <f t="shared" si="26"/>
        <v/>
      </c>
      <c r="ER45" s="13" t="str">
        <f t="shared" si="27"/>
        <v/>
      </c>
      <c r="ES45" s="13" t="str">
        <f t="shared" si="28"/>
        <v/>
      </c>
      <c r="ET45" s="13" t="str">
        <f t="shared" si="29"/>
        <v/>
      </c>
      <c r="EU45" s="13" t="str">
        <f t="shared" si="30"/>
        <v/>
      </c>
      <c r="EV45" s="13" t="str">
        <f t="shared" si="31"/>
        <v/>
      </c>
    </row>
    <row r="46" spans="1:152" x14ac:dyDescent="0.3">
      <c r="A46" s="78" t="s">
        <v>642</v>
      </c>
      <c r="B46" s="15">
        <v>1070120.2194000001</v>
      </c>
      <c r="C46" s="15">
        <v>20783.635892999999</v>
      </c>
      <c r="D46" s="15">
        <v>41451.490068999999</v>
      </c>
      <c r="E46" s="15">
        <v>157450.58012</v>
      </c>
      <c r="F46" s="15">
        <v>128203.08587</v>
      </c>
      <c r="G46" s="15">
        <v>9342.8977140000006</v>
      </c>
      <c r="H46" s="15">
        <v>541393.59739000001</v>
      </c>
      <c r="AG46" s="17" t="s">
        <v>560</v>
      </c>
      <c r="AH46" s="17">
        <v>0</v>
      </c>
      <c r="AI46" s="17">
        <v>0</v>
      </c>
      <c r="AJ46" s="17">
        <v>0</v>
      </c>
      <c r="AK46" s="17">
        <v>0</v>
      </c>
      <c r="AL46" s="17">
        <v>0</v>
      </c>
      <c r="AM46" s="17">
        <v>0</v>
      </c>
      <c r="AN46" s="17">
        <v>0</v>
      </c>
      <c r="AO46" s="17">
        <v>0</v>
      </c>
      <c r="AP46" s="17">
        <v>0</v>
      </c>
      <c r="AQ46" s="17">
        <v>0</v>
      </c>
      <c r="AR46" s="17">
        <v>0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A46" s="17">
        <v>0</v>
      </c>
      <c r="CB46" s="17">
        <v>0</v>
      </c>
      <c r="CC46" s="17">
        <v>0</v>
      </c>
      <c r="CD46" s="17">
        <v>0</v>
      </c>
      <c r="CE46" s="17">
        <v>0</v>
      </c>
      <c r="CF46" s="17">
        <v>0</v>
      </c>
      <c r="CG46" s="17">
        <v>0</v>
      </c>
      <c r="CH46" s="17">
        <v>0</v>
      </c>
      <c r="CI46" s="17">
        <v>0</v>
      </c>
      <c r="CJ46" s="17">
        <v>0</v>
      </c>
      <c r="CK46" s="17">
        <v>0</v>
      </c>
      <c r="CL46" s="17">
        <v>0</v>
      </c>
      <c r="CM46" s="17">
        <v>0</v>
      </c>
      <c r="CN46" s="17">
        <v>0</v>
      </c>
      <c r="CO46" s="17">
        <v>0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0</v>
      </c>
      <c r="CV46" s="17">
        <v>0</v>
      </c>
      <c r="CW46" s="17">
        <v>0</v>
      </c>
      <c r="CX46" s="17">
        <v>0</v>
      </c>
      <c r="CY46" s="17">
        <v>0</v>
      </c>
      <c r="CZ46" s="17">
        <v>0</v>
      </c>
      <c r="DA46" s="17">
        <v>0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17">
        <v>0</v>
      </c>
      <c r="DM46" s="17">
        <v>0</v>
      </c>
      <c r="DN46" s="17">
        <v>0</v>
      </c>
      <c r="DO46" s="17">
        <v>0</v>
      </c>
      <c r="DP46" s="17">
        <v>0</v>
      </c>
      <c r="DR46" s="26" t="str">
        <f t="shared" si="1"/>
        <v/>
      </c>
      <c r="DS46" s="13" t="str">
        <f t="shared" si="2"/>
        <v/>
      </c>
      <c r="DT46" s="13" t="str">
        <f t="shared" si="3"/>
        <v/>
      </c>
      <c r="DU46" s="13" t="str">
        <f t="shared" si="4"/>
        <v/>
      </c>
      <c r="DV46" s="13" t="str">
        <f t="shared" si="5"/>
        <v/>
      </c>
      <c r="DW46" s="13" t="str">
        <f t="shared" si="6"/>
        <v/>
      </c>
      <c r="DX46" s="13" t="str">
        <f t="shared" si="7"/>
        <v/>
      </c>
      <c r="DY46" s="13" t="str">
        <f t="shared" si="8"/>
        <v/>
      </c>
      <c r="DZ46" s="13" t="str">
        <f t="shared" si="9"/>
        <v/>
      </c>
      <c r="EA46" s="13" t="str">
        <f t="shared" si="10"/>
        <v/>
      </c>
      <c r="EB46" s="13" t="str">
        <f t="shared" si="11"/>
        <v/>
      </c>
      <c r="EC46" s="13" t="str">
        <f t="shared" si="12"/>
        <v/>
      </c>
      <c r="ED46" s="13" t="str">
        <f t="shared" si="13"/>
        <v/>
      </c>
      <c r="EE46" s="13" t="str">
        <f t="shared" si="14"/>
        <v/>
      </c>
      <c r="EF46" s="13" t="str">
        <f t="shared" si="15"/>
        <v/>
      </c>
      <c r="EG46" s="13" t="str">
        <f t="shared" si="16"/>
        <v/>
      </c>
      <c r="EH46" s="13" t="str">
        <f t="shared" si="17"/>
        <v/>
      </c>
      <c r="EI46" s="13" t="str">
        <f t="shared" si="18"/>
        <v/>
      </c>
      <c r="EJ46" s="13" t="str">
        <f t="shared" si="19"/>
        <v/>
      </c>
      <c r="EK46" s="13" t="str">
        <f t="shared" si="20"/>
        <v/>
      </c>
      <c r="EL46" s="13" t="str">
        <f t="shared" si="21"/>
        <v/>
      </c>
      <c r="EM46" s="13" t="str">
        <f t="shared" si="22"/>
        <v/>
      </c>
      <c r="EN46" s="13" t="str">
        <f t="shared" si="23"/>
        <v/>
      </c>
      <c r="EO46" s="13" t="str">
        <f t="shared" si="24"/>
        <v/>
      </c>
      <c r="EP46" s="13" t="str">
        <f t="shared" si="25"/>
        <v/>
      </c>
      <c r="EQ46" s="13" t="str">
        <f t="shared" si="26"/>
        <v/>
      </c>
      <c r="ER46" s="13" t="str">
        <f t="shared" si="27"/>
        <v/>
      </c>
      <c r="ES46" s="13" t="str">
        <f t="shared" si="28"/>
        <v/>
      </c>
      <c r="ET46" s="13" t="str">
        <f t="shared" si="29"/>
        <v/>
      </c>
      <c r="EU46" s="13" t="str">
        <f t="shared" si="30"/>
        <v/>
      </c>
      <c r="EV46" s="13" t="str">
        <f t="shared" si="31"/>
        <v/>
      </c>
    </row>
    <row r="47" spans="1:152" x14ac:dyDescent="0.3">
      <c r="A47" s="78" t="s">
        <v>643</v>
      </c>
      <c r="B47" s="29">
        <v>21288.575709000001</v>
      </c>
      <c r="C47" s="29">
        <v>303.70362899999998</v>
      </c>
      <c r="D47" s="29">
        <v>1615.886917</v>
      </c>
      <c r="E47" s="29">
        <v>2316.4137390000001</v>
      </c>
      <c r="F47" s="29">
        <v>2127.5562380000001</v>
      </c>
      <c r="G47" s="29">
        <v>229.83114800000001</v>
      </c>
      <c r="H47" s="29">
        <v>11043.05523</v>
      </c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G47" s="17" t="s">
        <v>561</v>
      </c>
      <c r="AH47" s="17">
        <v>2.7719033693678798</v>
      </c>
      <c r="AI47" s="17">
        <v>0.44712771021379299</v>
      </c>
      <c r="AJ47" s="17">
        <v>0</v>
      </c>
      <c r="AK47" s="17">
        <v>0</v>
      </c>
      <c r="AL47" s="17">
        <v>0</v>
      </c>
      <c r="AM47" s="17">
        <v>1.02753202654263</v>
      </c>
      <c r="AN47" s="17">
        <v>1.02753202654263</v>
      </c>
      <c r="AO47" s="17">
        <v>0.16955786048049701</v>
      </c>
      <c r="AP47" s="17">
        <v>0.88159069073525198</v>
      </c>
      <c r="AQ47" s="17">
        <v>0.49497345486197403</v>
      </c>
      <c r="AR47" s="17">
        <v>0</v>
      </c>
      <c r="AS47" s="17">
        <v>0</v>
      </c>
      <c r="AT47" s="17">
        <v>0</v>
      </c>
      <c r="AU47" s="17">
        <v>3.1776050045007298</v>
      </c>
      <c r="AV47" s="17">
        <v>70.232025441337697</v>
      </c>
      <c r="AW47" s="17">
        <v>0.73329076862084297</v>
      </c>
      <c r="AX47" s="17">
        <v>4.5263177912994501E-2</v>
      </c>
      <c r="AY47" s="17">
        <v>0.45353037448271299</v>
      </c>
      <c r="AZ47" s="17">
        <v>0</v>
      </c>
      <c r="BA47" s="17">
        <v>7.8132028743949603E-2</v>
      </c>
      <c r="BB47" s="17">
        <v>0.29529949172164399</v>
      </c>
      <c r="BC47" s="17">
        <v>2.0105154215909602</v>
      </c>
      <c r="BD47" s="17">
        <v>2.0105154215909602</v>
      </c>
      <c r="BE47" s="17">
        <v>0.430760671539763</v>
      </c>
      <c r="BF47" s="17">
        <v>0</v>
      </c>
      <c r="BG47" s="17">
        <v>0</v>
      </c>
      <c r="BH47" s="17">
        <v>18521.194276250098</v>
      </c>
      <c r="BI47" s="17">
        <v>0</v>
      </c>
      <c r="BJ47" s="17">
        <v>3.02992401778689</v>
      </c>
      <c r="BK47" s="17">
        <v>0.21558796794457499</v>
      </c>
      <c r="BL47" s="17">
        <v>0.361875162120956</v>
      </c>
      <c r="BM47" s="17">
        <v>3.14439408917824</v>
      </c>
      <c r="BN47" s="17">
        <v>0.16369769848266799</v>
      </c>
      <c r="BO47" s="17">
        <v>0</v>
      </c>
      <c r="BP47" s="17">
        <v>0</v>
      </c>
      <c r="BQ47" s="17">
        <v>1.2365662584434201</v>
      </c>
      <c r="BR47" s="17">
        <v>0</v>
      </c>
      <c r="BS47" s="17">
        <v>5.0003111949602302E-2</v>
      </c>
      <c r="BT47" s="17">
        <v>0.14961066248201799</v>
      </c>
      <c r="BU47" s="17">
        <v>1.23925734001333</v>
      </c>
      <c r="BV47" s="17">
        <v>0</v>
      </c>
      <c r="BW47" s="17">
        <v>30.328890689330098</v>
      </c>
      <c r="BX47" s="17">
        <v>4.0131245578354999</v>
      </c>
      <c r="BY47" s="17">
        <v>0.44590253145719999</v>
      </c>
      <c r="BZ47" s="17">
        <v>4.4590270892927002</v>
      </c>
      <c r="CA47" s="17">
        <v>1.92819194011144E-3</v>
      </c>
      <c r="CB47" s="17">
        <v>1.3633197507674799</v>
      </c>
      <c r="CC47" s="17">
        <v>0.13462776826005701</v>
      </c>
      <c r="CD47" s="17">
        <v>0</v>
      </c>
      <c r="CE47" s="17">
        <v>0</v>
      </c>
      <c r="CF47" s="17">
        <v>0</v>
      </c>
      <c r="CG47" s="17">
        <v>0</v>
      </c>
      <c r="CH47" s="17">
        <v>0</v>
      </c>
      <c r="CI47" s="17">
        <v>1.1826620810529199E-3</v>
      </c>
      <c r="CJ47" s="17">
        <v>3.6966596437441099</v>
      </c>
      <c r="CK47" s="17">
        <v>2.67629595947904E-2</v>
      </c>
      <c r="CL47" s="17">
        <v>3.6027856390923499E-2</v>
      </c>
      <c r="CM47" s="17">
        <v>0.25857338470102498</v>
      </c>
      <c r="CN47" s="17">
        <v>1.3239753743723699E-3</v>
      </c>
      <c r="CO47" s="17">
        <v>0</v>
      </c>
      <c r="CP47" s="17">
        <v>2.5079592806318399E-2</v>
      </c>
      <c r="CQ47" s="17">
        <v>11.836260369946499</v>
      </c>
      <c r="CR47" s="17">
        <v>7.4589095936440701</v>
      </c>
      <c r="CS47" s="17">
        <v>4.3773507763025101</v>
      </c>
      <c r="CT47" s="17">
        <v>1.4810883116453601E-3</v>
      </c>
      <c r="CU47" s="5">
        <v>3.61307781764469E-5</v>
      </c>
      <c r="CV47" s="17">
        <v>1.16075587669549</v>
      </c>
      <c r="CW47" s="17">
        <v>2.4061826419087599E-3</v>
      </c>
      <c r="CX47" s="17">
        <v>2.4344267376554898</v>
      </c>
      <c r="CY47" s="17">
        <v>1.2174508727547301E-2</v>
      </c>
      <c r="CZ47" s="17">
        <v>2.8452216471833202E-3</v>
      </c>
      <c r="DA47" s="17">
        <v>3.4777519469567899</v>
      </c>
      <c r="DB47" s="17">
        <v>1.4210180678031399E-2</v>
      </c>
      <c r="DC47" s="17">
        <v>4.51515820918555E-3</v>
      </c>
      <c r="DD47" s="17">
        <v>1.34555915276376E-2</v>
      </c>
      <c r="DE47" s="17">
        <v>1.10719544525096E-4</v>
      </c>
      <c r="DF47" s="17">
        <v>0.72124657793063096</v>
      </c>
      <c r="DG47" s="17">
        <v>0.241853413145455</v>
      </c>
      <c r="DH47" s="17">
        <v>0</v>
      </c>
      <c r="DI47" s="17">
        <v>0</v>
      </c>
      <c r="DJ47" s="17">
        <v>5.19139563456186E-2</v>
      </c>
      <c r="DK47" s="17">
        <v>0.50303461117765302</v>
      </c>
      <c r="DL47" s="17">
        <v>0</v>
      </c>
      <c r="DM47" s="17">
        <v>0.458959264385985</v>
      </c>
      <c r="DN47" s="17">
        <v>29.2716240899044</v>
      </c>
      <c r="DO47" s="17">
        <v>0</v>
      </c>
      <c r="DP47" s="17">
        <v>0.219519310278498</v>
      </c>
      <c r="DR47" s="26">
        <f t="shared" si="1"/>
        <v>1.0361191642861505</v>
      </c>
      <c r="DS47" s="13">
        <f t="shared" si="2"/>
        <v>-0.9967009523604885</v>
      </c>
      <c r="DT47" s="13">
        <f t="shared" si="3"/>
        <v>-0.99591951751089103</v>
      </c>
      <c r="DU47" s="13">
        <f t="shared" si="4"/>
        <v>-0.99724050795734442</v>
      </c>
      <c r="DV47" s="13">
        <f t="shared" si="5"/>
        <v>-0.99489026499425948</v>
      </c>
      <c r="DW47" s="13">
        <f t="shared" si="6"/>
        <v>-0.9964941422179957</v>
      </c>
      <c r="DX47" s="13">
        <f t="shared" si="7"/>
        <v>-0.99686184146836954</v>
      </c>
      <c r="DY47" s="13">
        <f t="shared" si="8"/>
        <v>-0.99734931832900886</v>
      </c>
      <c r="DZ47" s="13" t="e">
        <f t="shared" si="9"/>
        <v>#DIV/0!</v>
      </c>
      <c r="EA47" s="13" t="str">
        <f t="shared" si="10"/>
        <v/>
      </c>
      <c r="EB47" s="13" t="str">
        <f t="shared" si="11"/>
        <v/>
      </c>
      <c r="EC47" s="13" t="str">
        <f t="shared" si="12"/>
        <v/>
      </c>
      <c r="ED47" s="13" t="e">
        <f t="shared" si="13"/>
        <v>#DIV/0!</v>
      </c>
      <c r="EE47" s="13" t="str">
        <f t="shared" si="14"/>
        <v/>
      </c>
      <c r="EF47" s="13" t="str">
        <f t="shared" si="15"/>
        <v/>
      </c>
      <c r="EG47" s="13" t="str">
        <f t="shared" si="16"/>
        <v/>
      </c>
      <c r="EH47" s="13" t="e">
        <f t="shared" si="17"/>
        <v>#DIV/0!</v>
      </c>
      <c r="EI47" s="13" t="str">
        <f t="shared" si="18"/>
        <v/>
      </c>
      <c r="EJ47" s="13" t="str">
        <f t="shared" si="19"/>
        <v/>
      </c>
      <c r="EK47" s="13" t="e">
        <f t="shared" si="20"/>
        <v>#DIV/0!</v>
      </c>
      <c r="EL47" s="13" t="str">
        <f t="shared" si="21"/>
        <v/>
      </c>
      <c r="EM47" s="13" t="e">
        <f t="shared" si="22"/>
        <v>#DIV/0!</v>
      </c>
      <c r="EN47" s="13" t="str">
        <f t="shared" si="23"/>
        <v/>
      </c>
      <c r="EO47" s="13" t="str">
        <f t="shared" si="24"/>
        <v/>
      </c>
      <c r="EP47" s="13" t="str">
        <f t="shared" si="25"/>
        <v/>
      </c>
      <c r="EQ47" s="13" t="str">
        <f t="shared" si="26"/>
        <v/>
      </c>
      <c r="ER47" s="13" t="str">
        <f t="shared" si="27"/>
        <v/>
      </c>
      <c r="ES47" s="13" t="str">
        <f t="shared" si="28"/>
        <v/>
      </c>
      <c r="ET47" s="13" t="str">
        <f t="shared" si="29"/>
        <v/>
      </c>
      <c r="EU47" s="13" t="str">
        <f t="shared" si="30"/>
        <v/>
      </c>
      <c r="EV47" s="13" t="str">
        <f t="shared" si="31"/>
        <v/>
      </c>
    </row>
    <row r="48" spans="1:152" x14ac:dyDescent="0.3">
      <c r="A48" s="111" t="s">
        <v>562</v>
      </c>
      <c r="B48" s="15">
        <v>985387.06698</v>
      </c>
      <c r="C48" s="15">
        <v>15965.093045</v>
      </c>
      <c r="D48" s="15">
        <v>58392.553541000001</v>
      </c>
      <c r="E48" s="15">
        <v>147311.62684000001</v>
      </c>
      <c r="F48" s="15">
        <v>107911.46999</v>
      </c>
      <c r="G48" s="15">
        <v>8079.9286149999998</v>
      </c>
      <c r="H48" s="15">
        <v>530315.79841000005</v>
      </c>
      <c r="AG48" s="17" t="s">
        <v>563</v>
      </c>
      <c r="AH48" s="17">
        <v>0</v>
      </c>
      <c r="AI48" s="17">
        <v>0</v>
      </c>
      <c r="AJ48" s="17">
        <v>0</v>
      </c>
      <c r="AK48" s="17">
        <v>0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A48" s="17">
        <v>0</v>
      </c>
      <c r="CB48" s="17">
        <v>0</v>
      </c>
      <c r="CC48" s="17">
        <v>0</v>
      </c>
      <c r="CD48" s="17">
        <v>0</v>
      </c>
      <c r="CE48" s="17">
        <v>0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0</v>
      </c>
      <c r="CM48" s="17">
        <v>0</v>
      </c>
      <c r="CN48" s="17">
        <v>0</v>
      </c>
      <c r="CO48" s="17">
        <v>0</v>
      </c>
      <c r="CP48" s="17">
        <v>0</v>
      </c>
      <c r="CQ48" s="17">
        <v>0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17">
        <v>0</v>
      </c>
      <c r="CZ48" s="17">
        <v>0</v>
      </c>
      <c r="DA48" s="17">
        <v>0</v>
      </c>
      <c r="DB48" s="17">
        <v>0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17">
        <v>0</v>
      </c>
      <c r="DJ48" s="17">
        <v>0</v>
      </c>
      <c r="DK48" s="17">
        <v>0</v>
      </c>
      <c r="DL48" s="17">
        <v>0</v>
      </c>
      <c r="DM48" s="17">
        <v>0</v>
      </c>
      <c r="DN48" s="17">
        <v>0</v>
      </c>
      <c r="DO48" s="17">
        <v>0</v>
      </c>
      <c r="DP48" s="17">
        <v>0</v>
      </c>
      <c r="DR48" s="26" t="str">
        <f t="shared" si="1"/>
        <v/>
      </c>
      <c r="DS48" s="13" t="str">
        <f t="shared" si="2"/>
        <v/>
      </c>
      <c r="DT48" s="13" t="str">
        <f t="shared" si="3"/>
        <v/>
      </c>
      <c r="DU48" s="13" t="str">
        <f t="shared" si="4"/>
        <v/>
      </c>
      <c r="DV48" s="13" t="str">
        <f t="shared" si="5"/>
        <v/>
      </c>
      <c r="DW48" s="13" t="str">
        <f t="shared" si="6"/>
        <v/>
      </c>
      <c r="DX48" s="13" t="str">
        <f t="shared" si="7"/>
        <v/>
      </c>
      <c r="DY48" s="13" t="str">
        <f t="shared" si="8"/>
        <v/>
      </c>
      <c r="DZ48" s="13" t="str">
        <f t="shared" si="9"/>
        <v/>
      </c>
      <c r="EA48" s="13" t="str">
        <f t="shared" si="10"/>
        <v/>
      </c>
      <c r="EB48" s="13" t="str">
        <f t="shared" si="11"/>
        <v/>
      </c>
      <c r="EC48" s="13" t="str">
        <f t="shared" si="12"/>
        <v/>
      </c>
      <c r="ED48" s="13" t="str">
        <f t="shared" si="13"/>
        <v/>
      </c>
      <c r="EE48" s="13" t="str">
        <f t="shared" si="14"/>
        <v/>
      </c>
      <c r="EF48" s="13" t="str">
        <f t="shared" si="15"/>
        <v/>
      </c>
      <c r="EG48" s="13" t="str">
        <f t="shared" si="16"/>
        <v/>
      </c>
      <c r="EH48" s="13" t="str">
        <f t="shared" si="17"/>
        <v/>
      </c>
      <c r="EI48" s="13" t="str">
        <f t="shared" si="18"/>
        <v/>
      </c>
      <c r="EJ48" s="13" t="str">
        <f t="shared" si="19"/>
        <v/>
      </c>
      <c r="EK48" s="13" t="str">
        <f t="shared" si="20"/>
        <v/>
      </c>
      <c r="EL48" s="13" t="str">
        <f t="shared" si="21"/>
        <v/>
      </c>
      <c r="EM48" s="13" t="str">
        <f t="shared" si="22"/>
        <v/>
      </c>
      <c r="EN48" s="13" t="str">
        <f t="shared" si="23"/>
        <v/>
      </c>
      <c r="EO48" s="13" t="str">
        <f t="shared" si="24"/>
        <v/>
      </c>
      <c r="EP48" s="13" t="str">
        <f t="shared" si="25"/>
        <v/>
      </c>
      <c r="EQ48" s="13" t="str">
        <f t="shared" si="26"/>
        <v/>
      </c>
      <c r="ER48" s="13" t="str">
        <f t="shared" si="27"/>
        <v/>
      </c>
      <c r="ES48" s="13" t="str">
        <f t="shared" si="28"/>
        <v/>
      </c>
      <c r="ET48" s="13" t="str">
        <f t="shared" si="29"/>
        <v/>
      </c>
      <c r="EU48" s="13" t="str">
        <f t="shared" si="30"/>
        <v/>
      </c>
      <c r="EV48" s="13" t="str">
        <f t="shared" si="31"/>
        <v/>
      </c>
    </row>
    <row r="49" spans="1:152" x14ac:dyDescent="0.3">
      <c r="A49" s="111" t="s">
        <v>564</v>
      </c>
      <c r="B49" s="15">
        <v>31029.533050999999</v>
      </c>
      <c r="C49" s="15">
        <v>589.51960799999995</v>
      </c>
      <c r="D49" s="15">
        <v>1270.6693290000001</v>
      </c>
      <c r="E49" s="15">
        <v>4346.8109949999998</v>
      </c>
      <c r="F49" s="15">
        <v>3735.5596329999998</v>
      </c>
      <c r="G49" s="15">
        <v>297.87320099999999</v>
      </c>
      <c r="H49" s="15">
        <v>15311.894123</v>
      </c>
      <c r="AG49" s="17" t="s">
        <v>565</v>
      </c>
      <c r="AH49" s="17">
        <v>1370.74796241543</v>
      </c>
      <c r="AI49" s="17">
        <v>247.83892686351999</v>
      </c>
      <c r="AJ49" s="17">
        <v>0</v>
      </c>
      <c r="AK49" s="17">
        <v>0</v>
      </c>
      <c r="AL49" s="17">
        <v>0</v>
      </c>
      <c r="AM49" s="17">
        <v>571.73598885192803</v>
      </c>
      <c r="AN49" s="17">
        <v>571.73598885192803</v>
      </c>
      <c r="AO49" s="17">
        <v>101.562389128259</v>
      </c>
      <c r="AP49" s="17">
        <v>436.02750850589899</v>
      </c>
      <c r="AQ49" s="17">
        <v>254.27867110833199</v>
      </c>
      <c r="AR49" s="17">
        <v>0</v>
      </c>
      <c r="AS49" s="17">
        <v>0</v>
      </c>
      <c r="AT49" s="17">
        <v>0</v>
      </c>
      <c r="AU49" s="17">
        <v>1747.6018681237899</v>
      </c>
      <c r="AV49" s="17">
        <v>31029.525290431298</v>
      </c>
      <c r="AW49" s="17">
        <v>411.10064712501202</v>
      </c>
      <c r="AX49" s="17">
        <v>61.019388536596097</v>
      </c>
      <c r="AY49" s="17">
        <v>231.50236890880601</v>
      </c>
      <c r="AZ49" s="17">
        <v>0</v>
      </c>
      <c r="BA49" s="17">
        <v>38.637208302184099</v>
      </c>
      <c r="BB49" s="17">
        <v>146.031822912498</v>
      </c>
      <c r="BC49" s="17">
        <v>1037.0873657658501</v>
      </c>
      <c r="BD49" s="17">
        <v>1037.0873657658501</v>
      </c>
      <c r="BE49" s="17">
        <v>313.85065577947103</v>
      </c>
      <c r="BF49" s="17">
        <v>0</v>
      </c>
      <c r="BG49" s="17">
        <v>0</v>
      </c>
      <c r="BH49" s="17">
        <v>5237597.3923896402</v>
      </c>
      <c r="BI49" s="17">
        <v>0</v>
      </c>
      <c r="BJ49" s="17">
        <v>1502.3769514000601</v>
      </c>
      <c r="BK49" s="17">
        <v>109.96865763950299</v>
      </c>
      <c r="BL49" s="17">
        <v>178.95160652565701</v>
      </c>
      <c r="BM49" s="17">
        <v>1558.6944535918899</v>
      </c>
      <c r="BN49" s="17">
        <v>84.865746830139301</v>
      </c>
      <c r="BO49" s="17">
        <v>0</v>
      </c>
      <c r="BP49" s="17">
        <v>0</v>
      </c>
      <c r="BQ49" s="17">
        <v>611.50057513190905</v>
      </c>
      <c r="BR49" s="17">
        <v>0</v>
      </c>
      <c r="BS49" s="17">
        <v>67.408465505770806</v>
      </c>
      <c r="BT49" s="17">
        <v>73.984761019728595</v>
      </c>
      <c r="BU49" s="17">
        <v>589.51944760594597</v>
      </c>
      <c r="BV49" s="17">
        <v>0</v>
      </c>
      <c r="BW49" s="17">
        <v>15900.1388336447</v>
      </c>
      <c r="BX49" s="17">
        <v>1143.60204587156</v>
      </c>
      <c r="BY49" s="17">
        <v>127.066903901629</v>
      </c>
      <c r="BZ49" s="17">
        <v>1270.66894977319</v>
      </c>
      <c r="CA49" s="17">
        <v>0.95351497125574103</v>
      </c>
      <c r="CB49" s="17">
        <v>698.45335701222905</v>
      </c>
      <c r="CC49" s="17">
        <v>66.575356628582398</v>
      </c>
      <c r="CD49" s="17">
        <v>0</v>
      </c>
      <c r="CE49" s="17">
        <v>0</v>
      </c>
      <c r="CF49" s="17">
        <v>0</v>
      </c>
      <c r="CG49" s="17">
        <v>0</v>
      </c>
      <c r="CH49" s="17">
        <v>0</v>
      </c>
      <c r="CI49" s="17">
        <v>0.62103403065526797</v>
      </c>
      <c r="CJ49" s="17">
        <v>2243.7694473883498</v>
      </c>
      <c r="CK49" s="17">
        <v>12.741416160761</v>
      </c>
      <c r="CL49" s="17">
        <v>35.453820708014298</v>
      </c>
      <c r="CM49" s="17">
        <v>144.601359854935</v>
      </c>
      <c r="CN49" s="17">
        <v>0.647327897396893</v>
      </c>
      <c r="CO49" s="17">
        <v>0</v>
      </c>
      <c r="CP49" s="17">
        <v>26.180984297579801</v>
      </c>
      <c r="CQ49" s="17">
        <v>4346.8096625997796</v>
      </c>
      <c r="CR49" s="17">
        <v>3735.5584584672201</v>
      </c>
      <c r="CS49" s="17">
        <v>611.25120413256298</v>
      </c>
      <c r="CT49" s="17">
        <v>0.86517325584087001</v>
      </c>
      <c r="CU49" s="17">
        <v>1.7110782430264999E-2</v>
      </c>
      <c r="CV49" s="17">
        <v>554.57273119484898</v>
      </c>
      <c r="CW49" s="17">
        <v>2.47034528712445</v>
      </c>
      <c r="CX49" s="17">
        <v>1208.10406584103</v>
      </c>
      <c r="CY49" s="17">
        <v>9.4228722884527407</v>
      </c>
      <c r="CZ49" s="17">
        <v>2.0585621664820302</v>
      </c>
      <c r="DA49" s="17">
        <v>1725.86265089259</v>
      </c>
      <c r="DB49" s="17">
        <v>19.156417820735498</v>
      </c>
      <c r="DC49" s="17">
        <v>2.1687435835028102</v>
      </c>
      <c r="DD49" s="17">
        <v>9.71579408720382</v>
      </c>
      <c r="DE49" s="17">
        <v>5.4466138362075998E-2</v>
      </c>
      <c r="DF49" s="17">
        <v>297.87310683664299</v>
      </c>
      <c r="DG49" s="17">
        <v>249.040750729618</v>
      </c>
      <c r="DH49" s="17">
        <v>0</v>
      </c>
      <c r="DI49" s="17">
        <v>0</v>
      </c>
      <c r="DJ49" s="17">
        <v>25.672590071362698</v>
      </c>
      <c r="DK49" s="17">
        <v>260.58618332182198</v>
      </c>
      <c r="DL49" s="17">
        <v>0</v>
      </c>
      <c r="DM49" s="17">
        <v>228.99909511860901</v>
      </c>
      <c r="DN49" s="17">
        <v>15311.8900359904</v>
      </c>
      <c r="DO49" s="17">
        <v>0</v>
      </c>
      <c r="DP49" s="17">
        <v>113.920925364997</v>
      </c>
      <c r="DQ49" s="1"/>
      <c r="DR49" s="26">
        <f t="shared" si="1"/>
        <v>1.0384177783586239</v>
      </c>
      <c r="DS49" s="13">
        <f t="shared" si="2"/>
        <v>-2.5010265824569747E-7</v>
      </c>
      <c r="DT49" s="13">
        <f t="shared" si="3"/>
        <v>-2.7207585939711848E-7</v>
      </c>
      <c r="DU49" s="13">
        <f t="shared" si="4"/>
        <v>-2.9844649699764676E-7</v>
      </c>
      <c r="DV49" s="13">
        <f t="shared" si="5"/>
        <v>-3.065236150750295E-7</v>
      </c>
      <c r="DW49" s="13">
        <f t="shared" si="6"/>
        <v>-3.1441949670365616E-7</v>
      </c>
      <c r="DX49" s="13">
        <f t="shared" si="7"/>
        <v>-3.1611892808400918E-7</v>
      </c>
      <c r="DY49" s="13">
        <f t="shared" si="8"/>
        <v>-2.6691731063054254E-7</v>
      </c>
      <c r="DZ49" s="13" t="e">
        <f t="shared" si="9"/>
        <v>#DIV/0!</v>
      </c>
      <c r="EA49" s="13" t="str">
        <f t="shared" si="10"/>
        <v/>
      </c>
      <c r="EB49" s="13" t="str">
        <f t="shared" si="11"/>
        <v/>
      </c>
      <c r="EC49" s="13" t="str">
        <f t="shared" si="12"/>
        <v/>
      </c>
      <c r="ED49" s="13" t="e">
        <f t="shared" si="13"/>
        <v>#DIV/0!</v>
      </c>
      <c r="EE49" s="13" t="str">
        <f t="shared" si="14"/>
        <v/>
      </c>
      <c r="EF49" s="13" t="str">
        <f t="shared" si="15"/>
        <v/>
      </c>
      <c r="EG49" s="13" t="str">
        <f t="shared" si="16"/>
        <v/>
      </c>
      <c r="EH49" s="13" t="e">
        <f t="shared" si="17"/>
        <v>#DIV/0!</v>
      </c>
      <c r="EI49" s="13" t="str">
        <f t="shared" si="18"/>
        <v/>
      </c>
      <c r="EJ49" s="13" t="str">
        <f t="shared" si="19"/>
        <v/>
      </c>
      <c r="EK49" s="13" t="e">
        <f t="shared" si="20"/>
        <v>#DIV/0!</v>
      </c>
      <c r="EL49" s="13" t="str">
        <f t="shared" si="21"/>
        <v/>
      </c>
      <c r="EM49" s="13" t="e">
        <f t="shared" si="22"/>
        <v>#DIV/0!</v>
      </c>
      <c r="EN49" s="13" t="str">
        <f t="shared" si="23"/>
        <v/>
      </c>
      <c r="EO49" s="13" t="str">
        <f t="shared" si="24"/>
        <v/>
      </c>
      <c r="EP49" s="13" t="str">
        <f t="shared" si="25"/>
        <v/>
      </c>
      <c r="EQ49" s="13" t="str">
        <f t="shared" si="26"/>
        <v/>
      </c>
      <c r="ER49" s="13" t="str">
        <f t="shared" si="27"/>
        <v/>
      </c>
      <c r="ES49" s="13" t="str">
        <f t="shared" si="28"/>
        <v/>
      </c>
      <c r="ET49" s="13" t="str">
        <f t="shared" si="29"/>
        <v/>
      </c>
      <c r="EU49" s="13" t="str">
        <f t="shared" si="30"/>
        <v/>
      </c>
      <c r="EV49" s="13" t="str">
        <f t="shared" si="31"/>
        <v/>
      </c>
    </row>
    <row r="50" spans="1:152" x14ac:dyDescent="0.3">
      <c r="A50" s="111" t="s">
        <v>566</v>
      </c>
      <c r="B50" s="15">
        <v>20221.212076</v>
      </c>
      <c r="C50" s="15">
        <v>316.15595999999999</v>
      </c>
      <c r="D50" s="15">
        <v>1449.0463440000001</v>
      </c>
      <c r="E50" s="15">
        <v>2134.9816099999998</v>
      </c>
      <c r="F50" s="15">
        <v>1926.5182729999999</v>
      </c>
      <c r="G50" s="15">
        <v>194.554856</v>
      </c>
      <c r="H50" s="15">
        <v>10917.250910000001</v>
      </c>
      <c r="AG50" s="17" t="s">
        <v>567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A50" s="17">
        <v>0</v>
      </c>
      <c r="CB50" s="17">
        <v>0</v>
      </c>
      <c r="CC50" s="17">
        <v>0</v>
      </c>
      <c r="CD50" s="17">
        <v>0</v>
      </c>
      <c r="CE50" s="17">
        <v>0</v>
      </c>
      <c r="CF50" s="17">
        <v>0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N50" s="17">
        <v>0</v>
      </c>
      <c r="CO50" s="17">
        <v>0</v>
      </c>
      <c r="CP50" s="17">
        <v>0</v>
      </c>
      <c r="CQ50" s="17">
        <v>0</v>
      </c>
      <c r="CR50" s="17">
        <v>0</v>
      </c>
      <c r="CS50" s="17">
        <v>0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17">
        <v>0</v>
      </c>
      <c r="CZ50" s="17">
        <v>0</v>
      </c>
      <c r="DA50" s="17">
        <v>0</v>
      </c>
      <c r="DB50" s="17">
        <v>0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0</v>
      </c>
      <c r="DJ50" s="17">
        <v>0</v>
      </c>
      <c r="DK50" s="17">
        <v>0</v>
      </c>
      <c r="DL50" s="17">
        <v>0</v>
      </c>
      <c r="DM50" s="17">
        <v>0</v>
      </c>
      <c r="DN50" s="17">
        <v>0</v>
      </c>
      <c r="DO50" s="17">
        <v>0</v>
      </c>
      <c r="DP50" s="17">
        <v>0</v>
      </c>
      <c r="DQ50" s="1"/>
      <c r="DR50" s="26" t="str">
        <f t="shared" si="1"/>
        <v/>
      </c>
      <c r="DS50" s="13" t="str">
        <f t="shared" si="2"/>
        <v/>
      </c>
      <c r="DT50" s="13" t="str">
        <f t="shared" si="3"/>
        <v/>
      </c>
      <c r="DU50" s="13" t="str">
        <f t="shared" si="4"/>
        <v/>
      </c>
      <c r="DV50" s="13" t="str">
        <f t="shared" si="5"/>
        <v/>
      </c>
      <c r="DW50" s="13" t="str">
        <f t="shared" si="6"/>
        <v/>
      </c>
      <c r="DX50" s="13" t="str">
        <f t="shared" si="7"/>
        <v/>
      </c>
      <c r="DY50" s="13" t="str">
        <f t="shared" si="8"/>
        <v/>
      </c>
      <c r="DZ50" s="13" t="str">
        <f t="shared" si="9"/>
        <v/>
      </c>
      <c r="EA50" s="13" t="str">
        <f t="shared" si="10"/>
        <v/>
      </c>
      <c r="EB50" s="13" t="str">
        <f t="shared" si="11"/>
        <v/>
      </c>
      <c r="EC50" s="13" t="str">
        <f t="shared" si="12"/>
        <v/>
      </c>
      <c r="ED50" s="13" t="str">
        <f t="shared" si="13"/>
        <v/>
      </c>
      <c r="EE50" s="13" t="str">
        <f t="shared" si="14"/>
        <v/>
      </c>
      <c r="EF50" s="13" t="str">
        <f t="shared" si="15"/>
        <v/>
      </c>
      <c r="EG50" s="13" t="str">
        <f t="shared" si="16"/>
        <v/>
      </c>
      <c r="EH50" s="13" t="str">
        <f t="shared" si="17"/>
        <v/>
      </c>
      <c r="EI50" s="13" t="str">
        <f t="shared" si="18"/>
        <v/>
      </c>
      <c r="EJ50" s="13" t="str">
        <f t="shared" si="19"/>
        <v/>
      </c>
      <c r="EK50" s="13" t="str">
        <f t="shared" si="20"/>
        <v/>
      </c>
      <c r="EL50" s="13" t="str">
        <f t="shared" si="21"/>
        <v/>
      </c>
      <c r="EM50" s="13" t="str">
        <f t="shared" si="22"/>
        <v/>
      </c>
      <c r="EN50" s="13" t="str">
        <f t="shared" si="23"/>
        <v/>
      </c>
      <c r="EO50" s="13" t="str">
        <f t="shared" si="24"/>
        <v/>
      </c>
      <c r="EP50" s="13" t="str">
        <f t="shared" si="25"/>
        <v/>
      </c>
      <c r="EQ50" s="13" t="str">
        <f t="shared" si="26"/>
        <v/>
      </c>
      <c r="ER50" s="13" t="str">
        <f t="shared" si="27"/>
        <v/>
      </c>
      <c r="ES50" s="13" t="str">
        <f t="shared" si="28"/>
        <v/>
      </c>
      <c r="ET50" s="13" t="str">
        <f t="shared" si="29"/>
        <v/>
      </c>
      <c r="EU50" s="13" t="str">
        <f t="shared" si="30"/>
        <v/>
      </c>
      <c r="EV50" s="13" t="str">
        <f t="shared" si="31"/>
        <v/>
      </c>
    </row>
    <row r="51" spans="1:152" x14ac:dyDescent="0.3">
      <c r="A51" s="111" t="s">
        <v>568</v>
      </c>
      <c r="B51" s="15">
        <v>166327.68551000001</v>
      </c>
      <c r="C51" s="15">
        <v>2421.3807590000001</v>
      </c>
      <c r="D51" s="15">
        <v>11524.13809</v>
      </c>
      <c r="E51" s="15">
        <v>28811.583267000002</v>
      </c>
      <c r="F51" s="15">
        <v>17505.420727000001</v>
      </c>
      <c r="G51" s="15">
        <v>1142.033392</v>
      </c>
      <c r="H51" s="15">
        <v>92759.840007000006</v>
      </c>
      <c r="AG51" s="15" t="s">
        <v>569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5">
        <v>0</v>
      </c>
      <c r="CO51" s="17">
        <v>0</v>
      </c>
      <c r="CP51" s="17">
        <v>0</v>
      </c>
      <c r="CQ51" s="17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17">
        <v>0</v>
      </c>
      <c r="CY51" s="17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17">
        <v>0</v>
      </c>
      <c r="DM51" s="5">
        <v>0</v>
      </c>
      <c r="DN51" s="5">
        <v>0</v>
      </c>
      <c r="DO51" s="5">
        <v>0</v>
      </c>
      <c r="DP51" s="5">
        <v>0</v>
      </c>
      <c r="DQ51" s="1"/>
      <c r="DR51" s="26" t="str">
        <f t="shared" si="1"/>
        <v/>
      </c>
      <c r="DS51" s="13" t="str">
        <f t="shared" si="2"/>
        <v/>
      </c>
      <c r="DT51" s="13" t="str">
        <f t="shared" si="3"/>
        <v/>
      </c>
      <c r="DU51" s="13" t="str">
        <f t="shared" si="4"/>
        <v/>
      </c>
      <c r="DV51" s="13" t="str">
        <f t="shared" si="5"/>
        <v/>
      </c>
      <c r="DW51" s="13" t="str">
        <f t="shared" si="6"/>
        <v/>
      </c>
      <c r="DX51" s="13" t="str">
        <f t="shared" si="7"/>
        <v/>
      </c>
      <c r="DY51" s="13" t="str">
        <f t="shared" si="8"/>
        <v/>
      </c>
      <c r="DZ51" s="13" t="str">
        <f t="shared" si="9"/>
        <v/>
      </c>
      <c r="EA51" s="13" t="str">
        <f t="shared" si="10"/>
        <v/>
      </c>
      <c r="EB51" s="13" t="str">
        <f t="shared" si="11"/>
        <v/>
      </c>
      <c r="EC51" s="13" t="str">
        <f t="shared" si="12"/>
        <v/>
      </c>
      <c r="ED51" s="13" t="str">
        <f t="shared" si="13"/>
        <v/>
      </c>
      <c r="EE51" s="13" t="str">
        <f t="shared" si="14"/>
        <v/>
      </c>
      <c r="EF51" s="13" t="str">
        <f t="shared" si="15"/>
        <v/>
      </c>
      <c r="EG51" s="13" t="str">
        <f t="shared" si="16"/>
        <v/>
      </c>
      <c r="EH51" s="13" t="str">
        <f t="shared" si="17"/>
        <v/>
      </c>
      <c r="EI51" s="13" t="str">
        <f t="shared" si="18"/>
        <v/>
      </c>
      <c r="EJ51" s="13" t="str">
        <f t="shared" si="19"/>
        <v/>
      </c>
      <c r="EK51" s="13" t="str">
        <f t="shared" si="20"/>
        <v/>
      </c>
      <c r="EL51" s="13" t="str">
        <f t="shared" si="21"/>
        <v/>
      </c>
      <c r="EM51" s="13" t="str">
        <f t="shared" si="22"/>
        <v/>
      </c>
      <c r="EN51" s="13" t="str">
        <f t="shared" si="23"/>
        <v/>
      </c>
      <c r="EO51" s="13" t="str">
        <f t="shared" si="24"/>
        <v/>
      </c>
      <c r="EP51" s="13" t="str">
        <f t="shared" si="25"/>
        <v/>
      </c>
      <c r="EQ51" s="13" t="str">
        <f t="shared" si="26"/>
        <v/>
      </c>
      <c r="ER51" s="13" t="str">
        <f t="shared" si="27"/>
        <v/>
      </c>
      <c r="ES51" s="13" t="str">
        <f t="shared" si="28"/>
        <v/>
      </c>
      <c r="ET51" s="13" t="str">
        <f t="shared" si="29"/>
        <v/>
      </c>
      <c r="EU51" s="13" t="str">
        <f t="shared" si="30"/>
        <v/>
      </c>
      <c r="EV51" s="13" t="str">
        <f t="shared" si="31"/>
        <v/>
      </c>
    </row>
    <row r="52" spans="1:152" x14ac:dyDescent="0.3">
      <c r="A52" s="111" t="s">
        <v>570</v>
      </c>
      <c r="B52" s="15">
        <v>18993.496357</v>
      </c>
      <c r="C52" s="15">
        <v>295.02950900000002</v>
      </c>
      <c r="D52" s="15">
        <v>1267.1413130000001</v>
      </c>
      <c r="E52" s="15">
        <v>3123.3908280000001</v>
      </c>
      <c r="F52" s="15">
        <v>1922.5198049999999</v>
      </c>
      <c r="G52" s="15">
        <v>120.17567699999999</v>
      </c>
      <c r="H52" s="15">
        <v>10848.018472</v>
      </c>
      <c r="AG52" s="15" t="s">
        <v>571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7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5">
        <v>0</v>
      </c>
      <c r="CO52" s="17">
        <v>0</v>
      </c>
      <c r="CP52" s="17">
        <v>0</v>
      </c>
      <c r="CQ52" s="17">
        <v>0</v>
      </c>
      <c r="CR52" s="5">
        <v>0</v>
      </c>
      <c r="CS52" s="17">
        <v>0</v>
      </c>
      <c r="CT52" s="5">
        <v>0</v>
      </c>
      <c r="CU52" s="5">
        <v>0</v>
      </c>
      <c r="CV52" s="17">
        <v>0</v>
      </c>
      <c r="CW52" s="17">
        <v>0</v>
      </c>
      <c r="CX52" s="17">
        <v>0</v>
      </c>
      <c r="CY52" s="17">
        <v>0</v>
      </c>
      <c r="CZ52" s="17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17">
        <v>0</v>
      </c>
      <c r="DG52" s="17">
        <v>0</v>
      </c>
      <c r="DH52" s="5">
        <v>0</v>
      </c>
      <c r="DI52" s="17">
        <v>0</v>
      </c>
      <c r="DJ52" s="17">
        <v>0</v>
      </c>
      <c r="DK52" s="5">
        <v>0</v>
      </c>
      <c r="DL52" s="17">
        <v>0</v>
      </c>
      <c r="DM52" s="5">
        <v>0</v>
      </c>
      <c r="DN52" s="5">
        <v>0</v>
      </c>
      <c r="DO52" s="5">
        <v>0</v>
      </c>
      <c r="DP52" s="5">
        <v>0</v>
      </c>
      <c r="DR52" s="26" t="str">
        <f t="shared" si="1"/>
        <v/>
      </c>
      <c r="DS52" s="13" t="str">
        <f t="shared" si="2"/>
        <v/>
      </c>
      <c r="DT52" s="13" t="str">
        <f t="shared" si="3"/>
        <v/>
      </c>
      <c r="DU52" s="13" t="str">
        <f t="shared" si="4"/>
        <v/>
      </c>
      <c r="DV52" s="13" t="str">
        <f t="shared" si="5"/>
        <v/>
      </c>
      <c r="DW52" s="13" t="str">
        <f t="shared" si="6"/>
        <v/>
      </c>
      <c r="DX52" s="13" t="str">
        <f t="shared" si="7"/>
        <v/>
      </c>
      <c r="DY52" s="13" t="str">
        <f t="shared" si="8"/>
        <v/>
      </c>
      <c r="DZ52" s="13" t="str">
        <f t="shared" si="9"/>
        <v/>
      </c>
      <c r="EA52" s="13" t="str">
        <f t="shared" si="10"/>
        <v/>
      </c>
      <c r="EB52" s="13" t="str">
        <f t="shared" si="11"/>
        <v/>
      </c>
      <c r="EC52" s="13" t="str">
        <f t="shared" si="12"/>
        <v/>
      </c>
      <c r="ED52" s="13" t="str">
        <f t="shared" si="13"/>
        <v/>
      </c>
      <c r="EE52" s="13" t="str">
        <f t="shared" si="14"/>
        <v/>
      </c>
      <c r="EF52" s="13" t="str">
        <f t="shared" si="15"/>
        <v/>
      </c>
      <c r="EG52" s="13" t="str">
        <f t="shared" si="16"/>
        <v/>
      </c>
      <c r="EH52" s="13" t="str">
        <f t="shared" si="17"/>
        <v/>
      </c>
      <c r="EI52" s="13" t="str">
        <f t="shared" si="18"/>
        <v/>
      </c>
      <c r="EJ52" s="13" t="str">
        <f t="shared" si="19"/>
        <v/>
      </c>
      <c r="EK52" s="13" t="str">
        <f t="shared" si="20"/>
        <v/>
      </c>
      <c r="EL52" s="13" t="str">
        <f t="shared" si="21"/>
        <v/>
      </c>
      <c r="EM52" s="13" t="str">
        <f t="shared" si="22"/>
        <v/>
      </c>
      <c r="EN52" s="13" t="str">
        <f t="shared" si="23"/>
        <v/>
      </c>
      <c r="EO52" s="13" t="str">
        <f t="shared" si="24"/>
        <v/>
      </c>
      <c r="EP52" s="13" t="str">
        <f t="shared" si="25"/>
        <v/>
      </c>
      <c r="EQ52" s="13" t="str">
        <f t="shared" si="26"/>
        <v/>
      </c>
      <c r="ER52" s="13" t="str">
        <f t="shared" si="27"/>
        <v/>
      </c>
      <c r="ES52" s="13" t="str">
        <f t="shared" si="28"/>
        <v/>
      </c>
      <c r="ET52" s="13" t="str">
        <f t="shared" si="29"/>
        <v/>
      </c>
      <c r="EU52" s="13" t="str">
        <f t="shared" si="30"/>
        <v/>
      </c>
      <c r="EV52" s="13" t="str">
        <f t="shared" si="31"/>
        <v/>
      </c>
    </row>
    <row r="53" spans="1:152" x14ac:dyDescent="0.3">
      <c r="A53" s="111" t="s">
        <v>572</v>
      </c>
      <c r="B53" s="15">
        <v>19.500329000000001</v>
      </c>
      <c r="C53" s="15">
        <v>0.258905</v>
      </c>
      <c r="D53" s="15">
        <v>1.5061119999999999</v>
      </c>
      <c r="E53" s="15">
        <v>2.8991560000000001</v>
      </c>
      <c r="F53" s="15">
        <v>2.1371739999999999</v>
      </c>
      <c r="G53" s="15">
        <v>0.21901599999999999</v>
      </c>
      <c r="H53" s="15">
        <v>9.1882929999999998</v>
      </c>
      <c r="AG53" s="15" t="s">
        <v>573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7">
        <v>0</v>
      </c>
      <c r="CO53" s="17">
        <v>0</v>
      </c>
      <c r="CP53" s="17">
        <v>0</v>
      </c>
      <c r="CQ53" s="17">
        <v>0</v>
      </c>
      <c r="CR53" s="17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17">
        <v>0</v>
      </c>
      <c r="CY53" s="17">
        <v>0</v>
      </c>
      <c r="CZ53" s="5">
        <v>0</v>
      </c>
      <c r="DA53" s="17">
        <v>0</v>
      </c>
      <c r="DB53" s="17">
        <v>0</v>
      </c>
      <c r="DC53" s="5">
        <v>0</v>
      </c>
      <c r="DD53" s="17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17">
        <v>0</v>
      </c>
      <c r="DM53" s="5">
        <v>0</v>
      </c>
      <c r="DN53" s="5">
        <v>0</v>
      </c>
      <c r="DO53" s="5">
        <v>0</v>
      </c>
      <c r="DP53" s="5">
        <v>0</v>
      </c>
      <c r="DR53" s="26" t="str">
        <f t="shared" si="1"/>
        <v/>
      </c>
      <c r="DS53" s="13" t="str">
        <f t="shared" si="2"/>
        <v/>
      </c>
      <c r="DT53" s="13" t="str">
        <f t="shared" si="3"/>
        <v/>
      </c>
      <c r="DU53" s="13" t="str">
        <f t="shared" si="4"/>
        <v/>
      </c>
      <c r="DV53" s="13" t="str">
        <f t="shared" si="5"/>
        <v/>
      </c>
      <c r="DW53" s="13" t="str">
        <f t="shared" si="6"/>
        <v/>
      </c>
      <c r="DX53" s="13" t="str">
        <f t="shared" si="7"/>
        <v/>
      </c>
      <c r="DY53" s="13" t="str">
        <f t="shared" si="8"/>
        <v/>
      </c>
      <c r="DZ53" s="13" t="str">
        <f t="shared" si="9"/>
        <v/>
      </c>
      <c r="EA53" s="13" t="str">
        <f t="shared" si="10"/>
        <v/>
      </c>
      <c r="EB53" s="13" t="str">
        <f t="shared" si="11"/>
        <v/>
      </c>
      <c r="EC53" s="13" t="str">
        <f t="shared" si="12"/>
        <v/>
      </c>
      <c r="ED53" s="13" t="str">
        <f t="shared" si="13"/>
        <v/>
      </c>
      <c r="EE53" s="13" t="str">
        <f t="shared" si="14"/>
        <v/>
      </c>
      <c r="EF53" s="13" t="str">
        <f t="shared" si="15"/>
        <v/>
      </c>
      <c r="EG53" s="13" t="str">
        <f t="shared" si="16"/>
        <v/>
      </c>
      <c r="EH53" s="13" t="str">
        <f t="shared" si="17"/>
        <v/>
      </c>
      <c r="EI53" s="13" t="str">
        <f t="shared" si="18"/>
        <v/>
      </c>
      <c r="EJ53" s="13" t="str">
        <f t="shared" si="19"/>
        <v/>
      </c>
      <c r="EK53" s="13" t="str">
        <f t="shared" si="20"/>
        <v/>
      </c>
      <c r="EL53" s="13" t="str">
        <f t="shared" si="21"/>
        <v/>
      </c>
      <c r="EM53" s="13" t="str">
        <f t="shared" si="22"/>
        <v/>
      </c>
      <c r="EN53" s="13" t="str">
        <f t="shared" si="23"/>
        <v/>
      </c>
      <c r="EO53" s="13" t="str">
        <f t="shared" si="24"/>
        <v/>
      </c>
      <c r="EP53" s="13" t="str">
        <f t="shared" si="25"/>
        <v/>
      </c>
      <c r="EQ53" s="13" t="str">
        <f t="shared" si="26"/>
        <v/>
      </c>
      <c r="ER53" s="13" t="str">
        <f t="shared" si="27"/>
        <v/>
      </c>
      <c r="ES53" s="13" t="str">
        <f t="shared" si="28"/>
        <v/>
      </c>
      <c r="ET53" s="13" t="str">
        <f t="shared" si="29"/>
        <v/>
      </c>
      <c r="EU53" s="13" t="str">
        <f t="shared" si="30"/>
        <v/>
      </c>
      <c r="EV53" s="13" t="str">
        <f t="shared" si="31"/>
        <v/>
      </c>
    </row>
    <row r="54" spans="1:152" x14ac:dyDescent="0.3">
      <c r="A54" s="111" t="s">
        <v>574</v>
      </c>
      <c r="B54" s="15">
        <v>37.641992000000002</v>
      </c>
      <c r="C54" s="15">
        <v>0.56923800000000002</v>
      </c>
      <c r="D54" s="15">
        <v>2.5135019999999999</v>
      </c>
      <c r="E54" s="15">
        <v>7.0682400000000003</v>
      </c>
      <c r="F54" s="15">
        <v>4.0074870000000002</v>
      </c>
      <c r="G54" s="15">
        <v>0.24104200000000001</v>
      </c>
      <c r="H54" s="15">
        <v>20.567727999999999</v>
      </c>
      <c r="AG54" s="15" t="s">
        <v>575</v>
      </c>
      <c r="AH54" s="15">
        <v>1.97488622977672</v>
      </c>
      <c r="AI54" s="15">
        <v>0.30938360025353101</v>
      </c>
      <c r="AJ54" s="15">
        <v>0</v>
      </c>
      <c r="AK54" s="15">
        <v>0</v>
      </c>
      <c r="AL54" s="15">
        <v>0</v>
      </c>
      <c r="AM54" s="15">
        <v>0.71024080350997798</v>
      </c>
      <c r="AN54" s="15">
        <v>0.71024080350997798</v>
      </c>
      <c r="AO54" s="15">
        <v>0.114721573934754</v>
      </c>
      <c r="AP54" s="15">
        <v>0.62808501557455199</v>
      </c>
      <c r="AQ54" s="15">
        <v>0.349387752362528</v>
      </c>
      <c r="AR54" s="15">
        <v>0</v>
      </c>
      <c r="AS54" s="15">
        <v>0</v>
      </c>
      <c r="AT54" s="15">
        <v>0</v>
      </c>
      <c r="AU54" s="15">
        <v>2.2034194554142701</v>
      </c>
      <c r="AV54" s="15">
        <v>37.641977325462797</v>
      </c>
      <c r="AW54" s="15">
        <v>0.505799438383571</v>
      </c>
      <c r="AX54" s="15">
        <v>1.89817015492981E-2</v>
      </c>
      <c r="AY54" s="15">
        <v>0.320644384268919</v>
      </c>
      <c r="AZ54" s="15">
        <v>0</v>
      </c>
      <c r="BA54" s="15">
        <v>5.5665938899342397E-2</v>
      </c>
      <c r="BB54" s="15">
        <v>0.210388664605345</v>
      </c>
      <c r="BC54" s="15">
        <v>1.4177050687786901</v>
      </c>
      <c r="BD54" s="15">
        <v>1.4177050687786901</v>
      </c>
      <c r="BE54" s="15">
        <v>0.27227305180751399</v>
      </c>
      <c r="BF54" s="15">
        <v>0</v>
      </c>
      <c r="BG54" s="15">
        <v>0</v>
      </c>
      <c r="BH54" s="15">
        <v>8103.3929529258003</v>
      </c>
      <c r="BI54" s="15">
        <v>0</v>
      </c>
      <c r="BJ54" s="15">
        <v>2.1573260083665402</v>
      </c>
      <c r="BK54" s="15">
        <v>0.15244344099163901</v>
      </c>
      <c r="BL54" s="15">
        <v>0.25782742389920399</v>
      </c>
      <c r="BM54" s="15">
        <v>2.23899969723485</v>
      </c>
      <c r="BN54" s="15">
        <v>0.115286734943809</v>
      </c>
      <c r="BO54" s="15">
        <v>0</v>
      </c>
      <c r="BP54" s="15">
        <v>0</v>
      </c>
      <c r="BQ54" s="15">
        <v>0.88100850926767904</v>
      </c>
      <c r="BR54" s="15">
        <v>0</v>
      </c>
      <c r="BS54" s="15">
        <v>2.0969472312703501E-2</v>
      </c>
      <c r="BT54" s="15">
        <v>0.10659339117776399</v>
      </c>
      <c r="BU54" s="15">
        <v>0.56923769683140701</v>
      </c>
      <c r="BV54" s="15">
        <v>0</v>
      </c>
      <c r="BW54" s="15">
        <v>21.298532272910101</v>
      </c>
      <c r="BX54" s="15">
        <v>2.2621517992471198</v>
      </c>
      <c r="BY54" s="15">
        <v>0.25135075205167601</v>
      </c>
      <c r="BZ54" s="15">
        <v>2.5135025512987901</v>
      </c>
      <c r="CA54" s="15">
        <v>1.37375828836455E-3</v>
      </c>
      <c r="CB54" s="15">
        <v>0.962980814277132</v>
      </c>
      <c r="CC54" s="15">
        <v>9.5918819665503696E-2</v>
      </c>
      <c r="CD54" s="15">
        <v>0</v>
      </c>
      <c r="CE54" s="15">
        <v>0</v>
      </c>
      <c r="CF54" s="15">
        <v>0</v>
      </c>
      <c r="CG54" s="15">
        <v>0</v>
      </c>
      <c r="CH54" s="17">
        <v>0</v>
      </c>
      <c r="CI54" s="17">
        <v>6.3140351747438496E-4</v>
      </c>
      <c r="CJ54" s="5">
        <v>2.49099082888275</v>
      </c>
      <c r="CK54" s="17">
        <v>1.44714760495378E-2</v>
      </c>
      <c r="CL54" s="5">
        <v>1.69270666953267E-2</v>
      </c>
      <c r="CM54" s="5">
        <v>0.13681733053346301</v>
      </c>
      <c r="CN54" s="17">
        <v>7.1353417439662197E-4</v>
      </c>
      <c r="CO54" s="17">
        <v>0</v>
      </c>
      <c r="CP54" s="17">
        <v>1.15737936584048E-2</v>
      </c>
      <c r="CQ54" s="17">
        <v>7.0682377544822703</v>
      </c>
      <c r="CR54" s="17">
        <v>4.00748586815258</v>
      </c>
      <c r="CS54" s="5">
        <v>3.0607518863296899</v>
      </c>
      <c r="CT54" s="5">
        <v>7.7853403660774797E-4</v>
      </c>
      <c r="CU54" s="5">
        <v>1.95491548030445E-5</v>
      </c>
      <c r="CV54" s="5">
        <v>0.62737909026273497</v>
      </c>
      <c r="CW54" s="5">
        <v>1.1162048534753099E-3</v>
      </c>
      <c r="CX54" s="17">
        <v>1.3095058890964899</v>
      </c>
      <c r="CY54" s="17">
        <v>6.0770394131296201E-3</v>
      </c>
      <c r="CZ54" s="5">
        <v>1.4402341308553299E-3</v>
      </c>
      <c r="DA54" s="17">
        <v>1.87072250974167</v>
      </c>
      <c r="DB54" s="17">
        <v>5.9592801909202596E-3</v>
      </c>
      <c r="DC54" s="5">
        <v>2.43876607307219E-3</v>
      </c>
      <c r="DD54" s="17">
        <v>6.8138218775663098E-3</v>
      </c>
      <c r="DE54" s="5">
        <v>5.9624883568401099E-5</v>
      </c>
      <c r="DF54" s="5">
        <v>0.241038482779146</v>
      </c>
      <c r="DG54" s="5">
        <v>0.127865970053473</v>
      </c>
      <c r="DH54" s="5">
        <v>0</v>
      </c>
      <c r="DI54" s="5">
        <v>0</v>
      </c>
      <c r="DJ54" s="5">
        <v>3.6987241543014901E-2</v>
      </c>
      <c r="DK54" s="5">
        <v>0.35434167230278202</v>
      </c>
      <c r="DL54" s="17">
        <v>0</v>
      </c>
      <c r="DM54" s="5">
        <v>0.32629149053390399</v>
      </c>
      <c r="DN54" s="5">
        <v>20.567721688519899</v>
      </c>
      <c r="DO54" s="5">
        <v>0</v>
      </c>
      <c r="DP54" s="5">
        <v>0.15455865554600201</v>
      </c>
      <c r="DR54" s="26">
        <f t="shared" si="1"/>
        <v>1.0355319172175552</v>
      </c>
      <c r="DS54" s="13">
        <f t="shared" si="2"/>
        <v>-3.8984486275167097E-7</v>
      </c>
      <c r="DT54" s="13">
        <f t="shared" si="3"/>
        <v>-5.3258670891212251E-7</v>
      </c>
      <c r="DU54" s="13">
        <f t="shared" si="4"/>
        <v>2.1933493196924862E-7</v>
      </c>
      <c r="DV54" s="13">
        <f t="shared" si="5"/>
        <v>-3.1769121167105633E-7</v>
      </c>
      <c r="DW54" s="13">
        <f t="shared" si="6"/>
        <v>-2.8243321069604109E-7</v>
      </c>
      <c r="DX54" s="13">
        <f t="shared" si="7"/>
        <v>-1.4591734444661858E-5</v>
      </c>
      <c r="DY54" s="13">
        <f t="shared" si="8"/>
        <v>-3.0686326168069072E-7</v>
      </c>
      <c r="DZ54" s="13" t="e">
        <f t="shared" si="9"/>
        <v>#DIV/0!</v>
      </c>
      <c r="EA54" s="13" t="str">
        <f t="shared" si="10"/>
        <v/>
      </c>
      <c r="EB54" s="13" t="str">
        <f t="shared" si="11"/>
        <v/>
      </c>
      <c r="EC54" s="13" t="str">
        <f t="shared" si="12"/>
        <v/>
      </c>
      <c r="ED54" s="13" t="e">
        <f t="shared" si="13"/>
        <v>#DIV/0!</v>
      </c>
      <c r="EE54" s="13" t="str">
        <f t="shared" si="14"/>
        <v/>
      </c>
      <c r="EF54" s="13" t="str">
        <f t="shared" si="15"/>
        <v/>
      </c>
      <c r="EG54" s="13" t="str">
        <f t="shared" si="16"/>
        <v/>
      </c>
      <c r="EH54" s="13" t="e">
        <f t="shared" si="17"/>
        <v>#DIV/0!</v>
      </c>
      <c r="EI54" s="13" t="str">
        <f t="shared" si="18"/>
        <v/>
      </c>
      <c r="EJ54" s="13" t="str">
        <f t="shared" si="19"/>
        <v/>
      </c>
      <c r="EK54" s="13" t="e">
        <f t="shared" si="20"/>
        <v>#DIV/0!</v>
      </c>
      <c r="EL54" s="13" t="str">
        <f t="shared" si="21"/>
        <v/>
      </c>
      <c r="EM54" s="13" t="e">
        <f t="shared" si="22"/>
        <v>#DIV/0!</v>
      </c>
      <c r="EN54" s="13" t="str">
        <f t="shared" si="23"/>
        <v/>
      </c>
      <c r="EO54" s="13" t="str">
        <f t="shared" si="24"/>
        <v/>
      </c>
      <c r="EP54" s="13" t="str">
        <f t="shared" si="25"/>
        <v/>
      </c>
      <c r="EQ54" s="13" t="str">
        <f t="shared" si="26"/>
        <v/>
      </c>
      <c r="ER54" s="13" t="str">
        <f t="shared" si="27"/>
        <v/>
      </c>
      <c r="ES54" s="13" t="str">
        <f t="shared" si="28"/>
        <v/>
      </c>
      <c r="ET54" s="13" t="str">
        <f t="shared" si="29"/>
        <v/>
      </c>
      <c r="EU54" s="13" t="str">
        <f t="shared" si="30"/>
        <v/>
      </c>
      <c r="EV54" s="13" t="str">
        <f t="shared" si="31"/>
        <v/>
      </c>
    </row>
    <row r="55" spans="1:152" x14ac:dyDescent="0.3">
      <c r="A55" s="111" t="s">
        <v>576</v>
      </c>
      <c r="B55" s="92">
        <v>413955.17755999998</v>
      </c>
      <c r="C55" s="92">
        <v>5760.9494599999998</v>
      </c>
      <c r="D55" s="92">
        <v>28519.902757</v>
      </c>
      <c r="E55" s="92">
        <v>79855.183634999994</v>
      </c>
      <c r="F55" s="92">
        <v>44190.357625999997</v>
      </c>
      <c r="G55" s="92">
        <v>2105.96902</v>
      </c>
      <c r="H55" s="92">
        <v>247132.79428999999</v>
      </c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G55" s="15" t="s">
        <v>577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5">
        <v>0</v>
      </c>
      <c r="CV55" s="5">
        <v>0</v>
      </c>
      <c r="CW55" s="5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R55" s="26" t="str">
        <f t="shared" si="1"/>
        <v/>
      </c>
      <c r="DS55" s="13" t="str">
        <f t="shared" si="2"/>
        <v/>
      </c>
      <c r="DT55" s="13" t="str">
        <f t="shared" si="3"/>
        <v/>
      </c>
      <c r="DU55" s="13" t="str">
        <f t="shared" si="4"/>
        <v/>
      </c>
      <c r="DV55" s="13" t="str">
        <f t="shared" si="5"/>
        <v/>
      </c>
      <c r="DW55" s="13" t="str">
        <f t="shared" si="6"/>
        <v/>
      </c>
      <c r="DX55" s="13" t="str">
        <f t="shared" si="7"/>
        <v/>
      </c>
      <c r="DY55" s="13" t="str">
        <f t="shared" si="8"/>
        <v/>
      </c>
      <c r="DZ55" s="13" t="str">
        <f t="shared" si="9"/>
        <v/>
      </c>
      <c r="EA55" s="13" t="str">
        <f t="shared" si="10"/>
        <v/>
      </c>
      <c r="EB55" s="13" t="str">
        <f t="shared" si="11"/>
        <v/>
      </c>
      <c r="EC55" s="13" t="str">
        <f t="shared" si="12"/>
        <v/>
      </c>
      <c r="ED55" s="13" t="str">
        <f t="shared" si="13"/>
        <v/>
      </c>
      <c r="EE55" s="13" t="str">
        <f t="shared" si="14"/>
        <v/>
      </c>
      <c r="EF55" s="13" t="str">
        <f t="shared" si="15"/>
        <v/>
      </c>
      <c r="EG55" s="13" t="str">
        <f t="shared" si="16"/>
        <v/>
      </c>
      <c r="EH55" s="13" t="str">
        <f t="shared" si="17"/>
        <v/>
      </c>
      <c r="EI55" s="13" t="str">
        <f t="shared" si="18"/>
        <v/>
      </c>
      <c r="EJ55" s="13" t="str">
        <f t="shared" si="19"/>
        <v/>
      </c>
      <c r="EK55" s="13" t="str">
        <f t="shared" si="20"/>
        <v/>
      </c>
      <c r="EL55" s="13" t="str">
        <f t="shared" si="21"/>
        <v/>
      </c>
      <c r="EM55" s="13" t="str">
        <f t="shared" si="22"/>
        <v/>
      </c>
      <c r="EN55" s="13" t="str">
        <f t="shared" si="23"/>
        <v/>
      </c>
      <c r="EO55" s="13" t="str">
        <f t="shared" si="24"/>
        <v/>
      </c>
      <c r="EP55" s="13" t="str">
        <f t="shared" si="25"/>
        <v/>
      </c>
      <c r="EQ55" s="13" t="str">
        <f t="shared" si="26"/>
        <v/>
      </c>
      <c r="ER55" s="13" t="str">
        <f t="shared" si="27"/>
        <v/>
      </c>
      <c r="ES55" s="13" t="str">
        <f t="shared" si="28"/>
        <v/>
      </c>
      <c r="ET55" s="13" t="str">
        <f t="shared" si="29"/>
        <v/>
      </c>
      <c r="EU55" s="13" t="str">
        <f t="shared" si="30"/>
        <v/>
      </c>
      <c r="EV55" s="13" t="str">
        <f t="shared" si="31"/>
        <v/>
      </c>
    </row>
    <row r="56" spans="1:152" x14ac:dyDescent="0.3">
      <c r="A56" s="112" t="s">
        <v>578</v>
      </c>
      <c r="B56" s="92">
        <v>1200900.7672999999</v>
      </c>
      <c r="C56" s="92">
        <v>17300.202064000001</v>
      </c>
      <c r="D56" s="92">
        <v>81183.774974999993</v>
      </c>
      <c r="E56" s="92">
        <v>230600.25786000001</v>
      </c>
      <c r="F56" s="92">
        <v>128167.32145</v>
      </c>
      <c r="G56" s="92">
        <v>6480.3396540000003</v>
      </c>
      <c r="H56" s="92">
        <v>699349.62933999998</v>
      </c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G56" s="15" t="s">
        <v>579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R56" s="26" t="str">
        <f t="shared" si="1"/>
        <v/>
      </c>
      <c r="DS56" s="13" t="str">
        <f t="shared" si="2"/>
        <v/>
      </c>
      <c r="DT56" s="13" t="str">
        <f t="shared" si="3"/>
        <v/>
      </c>
      <c r="DU56" s="13" t="str">
        <f t="shared" si="4"/>
        <v/>
      </c>
      <c r="DV56" s="13" t="str">
        <f t="shared" si="5"/>
        <v/>
      </c>
      <c r="DW56" s="13" t="str">
        <f t="shared" si="6"/>
        <v/>
      </c>
      <c r="DX56" s="13" t="str">
        <f t="shared" si="7"/>
        <v/>
      </c>
      <c r="DY56" s="13" t="str">
        <f t="shared" si="8"/>
        <v/>
      </c>
      <c r="DZ56" s="13" t="str">
        <f t="shared" si="9"/>
        <v/>
      </c>
      <c r="EA56" s="13" t="str">
        <f t="shared" si="10"/>
        <v/>
      </c>
      <c r="EB56" s="13" t="str">
        <f t="shared" si="11"/>
        <v/>
      </c>
      <c r="EC56" s="13" t="str">
        <f t="shared" si="12"/>
        <v/>
      </c>
      <c r="ED56" s="13" t="str">
        <f t="shared" si="13"/>
        <v/>
      </c>
      <c r="EE56" s="13" t="str">
        <f t="shared" si="14"/>
        <v/>
      </c>
      <c r="EF56" s="13" t="str">
        <f t="shared" si="15"/>
        <v/>
      </c>
      <c r="EG56" s="13" t="str">
        <f t="shared" si="16"/>
        <v/>
      </c>
      <c r="EH56" s="13" t="str">
        <f t="shared" si="17"/>
        <v/>
      </c>
      <c r="EI56" s="13" t="str">
        <f t="shared" si="18"/>
        <v/>
      </c>
      <c r="EJ56" s="13" t="str">
        <f t="shared" si="19"/>
        <v/>
      </c>
      <c r="EK56" s="13" t="str">
        <f t="shared" si="20"/>
        <v/>
      </c>
      <c r="EL56" s="13" t="str">
        <f t="shared" si="21"/>
        <v/>
      </c>
      <c r="EM56" s="13" t="str">
        <f t="shared" si="22"/>
        <v/>
      </c>
      <c r="EN56" s="13" t="str">
        <f t="shared" si="23"/>
        <v/>
      </c>
      <c r="EO56" s="13" t="str">
        <f t="shared" si="24"/>
        <v/>
      </c>
      <c r="EP56" s="13" t="str">
        <f t="shared" si="25"/>
        <v/>
      </c>
      <c r="EQ56" s="13" t="str">
        <f t="shared" si="26"/>
        <v/>
      </c>
      <c r="ER56" s="13" t="str">
        <f t="shared" si="27"/>
        <v/>
      </c>
      <c r="ES56" s="13" t="str">
        <f t="shared" si="28"/>
        <v/>
      </c>
      <c r="ET56" s="13" t="str">
        <f t="shared" si="29"/>
        <v/>
      </c>
      <c r="EU56" s="13" t="str">
        <f t="shared" si="30"/>
        <v/>
      </c>
      <c r="EV56" s="13" t="str">
        <f t="shared" si="31"/>
        <v/>
      </c>
    </row>
    <row r="57" spans="1:152" x14ac:dyDescent="0.3">
      <c r="A57" s="112" t="s">
        <v>580</v>
      </c>
      <c r="B57" s="92">
        <v>1005238.2843000001</v>
      </c>
      <c r="C57" s="92">
        <v>14270.409888</v>
      </c>
      <c r="D57" s="92">
        <v>68301.337920000005</v>
      </c>
      <c r="E57" s="92">
        <v>195220.15198</v>
      </c>
      <c r="F57" s="92">
        <v>107040.83421</v>
      </c>
      <c r="G57" s="92">
        <v>4997.3896560000003</v>
      </c>
      <c r="H57" s="92">
        <v>598360.18023000006</v>
      </c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G57" s="15" t="s">
        <v>581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R57" s="26" t="str">
        <f t="shared" si="1"/>
        <v/>
      </c>
      <c r="DS57" s="13" t="str">
        <f t="shared" si="2"/>
        <v/>
      </c>
      <c r="DT57" s="13" t="str">
        <f t="shared" si="3"/>
        <v/>
      </c>
      <c r="DU57" s="13" t="str">
        <f t="shared" si="4"/>
        <v/>
      </c>
      <c r="DV57" s="13" t="str">
        <f t="shared" si="5"/>
        <v/>
      </c>
      <c r="DW57" s="13" t="str">
        <f t="shared" si="6"/>
        <v/>
      </c>
      <c r="DX57" s="13" t="str">
        <f t="shared" si="7"/>
        <v/>
      </c>
      <c r="DY57" s="13" t="str">
        <f t="shared" si="8"/>
        <v/>
      </c>
      <c r="DZ57" s="13" t="str">
        <f t="shared" si="9"/>
        <v/>
      </c>
      <c r="EA57" s="13" t="str">
        <f t="shared" si="10"/>
        <v/>
      </c>
      <c r="EB57" s="13" t="str">
        <f t="shared" si="11"/>
        <v/>
      </c>
      <c r="EC57" s="13" t="str">
        <f t="shared" si="12"/>
        <v/>
      </c>
      <c r="ED57" s="13" t="str">
        <f t="shared" si="13"/>
        <v/>
      </c>
      <c r="EE57" s="13" t="str">
        <f t="shared" si="14"/>
        <v/>
      </c>
      <c r="EF57" s="13" t="str">
        <f t="shared" si="15"/>
        <v/>
      </c>
      <c r="EG57" s="13" t="str">
        <f t="shared" si="16"/>
        <v/>
      </c>
      <c r="EH57" s="13" t="str">
        <f t="shared" si="17"/>
        <v/>
      </c>
      <c r="EI57" s="13" t="str">
        <f t="shared" si="18"/>
        <v/>
      </c>
      <c r="EJ57" s="13" t="str">
        <f t="shared" si="19"/>
        <v/>
      </c>
      <c r="EK57" s="13" t="str">
        <f t="shared" si="20"/>
        <v/>
      </c>
      <c r="EL57" s="13" t="str">
        <f t="shared" si="21"/>
        <v/>
      </c>
      <c r="EM57" s="13" t="str">
        <f t="shared" si="22"/>
        <v/>
      </c>
      <c r="EN57" s="13" t="str">
        <f t="shared" si="23"/>
        <v/>
      </c>
      <c r="EO57" s="13" t="str">
        <f t="shared" si="24"/>
        <v/>
      </c>
      <c r="EP57" s="13" t="str">
        <f t="shared" si="25"/>
        <v/>
      </c>
      <c r="EQ57" s="13" t="str">
        <f t="shared" si="26"/>
        <v/>
      </c>
      <c r="ER57" s="13" t="str">
        <f t="shared" si="27"/>
        <v/>
      </c>
      <c r="ES57" s="13" t="str">
        <f t="shared" si="28"/>
        <v/>
      </c>
      <c r="ET57" s="13" t="str">
        <f t="shared" si="29"/>
        <v/>
      </c>
      <c r="EU57" s="13" t="str">
        <f t="shared" si="30"/>
        <v/>
      </c>
      <c r="EV57" s="13" t="str">
        <f t="shared" si="31"/>
        <v/>
      </c>
    </row>
    <row r="58" spans="1:152" x14ac:dyDescent="0.3"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DS58" s="13" t="str">
        <f t="shared" ref="DS58" si="32">IF(AP58&lt;&gt;0,(AP58-B58)/B58,"")</f>
        <v/>
      </c>
      <c r="DT58" s="13" t="str">
        <f t="shared" ref="DT58" si="33">IF(BJ58&lt;&gt;0,(BJ58-C58)/C58,"")</f>
        <v/>
      </c>
      <c r="DU58" s="13" t="str">
        <f t="shared" ref="DU58" si="34">IF(BO58&lt;&gt;0,(BO58-D58)/D58,"")</f>
        <v/>
      </c>
      <c r="DV58" s="13" t="str">
        <f t="shared" ref="DV58" si="35">IF(CA58&lt;&gt;0,(CA58-E58)/E58,"")</f>
        <v/>
      </c>
      <c r="DW58" s="13" t="str">
        <f t="shared" ref="DW58" si="36">IF(CB58&lt;&gt;0,(CB58-F58)/F58,"")</f>
        <v/>
      </c>
      <c r="DX58" s="13" t="str">
        <f t="shared" ref="DX58" si="37">IF(CP58&lt;&gt;0,(CP58-G58)/G58,"")</f>
        <v/>
      </c>
      <c r="DY58" s="13" t="str">
        <f t="shared" ref="DY58" si="38">IF(CV58&lt;&gt;0,(CV58-H58)/H58,"")</f>
        <v/>
      </c>
    </row>
    <row r="59" spans="1:152" x14ac:dyDescent="0.3">
      <c r="A59" s="78"/>
    </row>
    <row r="60" spans="1:152" x14ac:dyDescent="0.3">
      <c r="A60" s="79" t="s">
        <v>342</v>
      </c>
      <c r="B60" s="1">
        <f>SUM(B3:B58)</f>
        <v>40052566.696966007</v>
      </c>
      <c r="C60" s="1">
        <f t="shared" ref="C60:H60" si="39">SUM(C3:C58)</f>
        <v>592987.01463699993</v>
      </c>
      <c r="D60" s="1">
        <f t="shared" si="39"/>
        <v>1293895.7301359996</v>
      </c>
      <c r="E60" s="1">
        <f t="shared" si="39"/>
        <v>7474813.0361310039</v>
      </c>
      <c r="F60" s="1">
        <f t="shared" si="39"/>
        <v>6026709.5605740026</v>
      </c>
      <c r="G60" s="1">
        <f t="shared" si="39"/>
        <v>344798.59254599991</v>
      </c>
      <c r="H60" s="1">
        <f t="shared" si="39"/>
        <v>15123279.711813994</v>
      </c>
      <c r="I60" s="1">
        <f t="shared" ref="I60:AE60" si="40">SUM(I3:I58)</f>
        <v>280294.90922300005</v>
      </c>
      <c r="J60" s="1">
        <f t="shared" si="40"/>
        <v>53585.759895000003</v>
      </c>
      <c r="K60" s="1">
        <f t="shared" si="40"/>
        <v>85238.742665999991</v>
      </c>
      <c r="L60" s="1">
        <f t="shared" si="40"/>
        <v>11714.096363999999</v>
      </c>
      <c r="M60" s="1">
        <f t="shared" si="40"/>
        <v>74977.814425000004</v>
      </c>
      <c r="N60" s="1">
        <f t="shared" si="40"/>
        <v>184.21314399999997</v>
      </c>
      <c r="O60" s="1">
        <f t="shared" si="40"/>
        <v>45251.962914000003</v>
      </c>
      <c r="P60" s="1">
        <f t="shared" si="40"/>
        <v>66.466588999999999</v>
      </c>
      <c r="Q60" s="1">
        <f t="shared" si="40"/>
        <v>558003.72961899987</v>
      </c>
      <c r="R60" s="1">
        <f t="shared" si="40"/>
        <v>8119.1253280000001</v>
      </c>
      <c r="S60" s="1">
        <f t="shared" si="40"/>
        <v>20.573681000000001</v>
      </c>
      <c r="T60" s="1">
        <f t="shared" si="40"/>
        <v>626828.77082900004</v>
      </c>
      <c r="U60" s="1">
        <f t="shared" si="40"/>
        <v>15972.420672999999</v>
      </c>
      <c r="V60" s="1">
        <f t="shared" si="40"/>
        <v>81001.729948000007</v>
      </c>
      <c r="W60" s="1">
        <f t="shared" si="40"/>
        <v>2400.9963290000001</v>
      </c>
      <c r="X60" s="1">
        <f t="shared" si="40"/>
        <v>983.30131400000005</v>
      </c>
      <c r="Y60" s="1">
        <f t="shared" si="40"/>
        <v>1196.1423839999998</v>
      </c>
      <c r="Z60" s="1">
        <f t="shared" si="40"/>
        <v>1095.3229530000001</v>
      </c>
      <c r="AA60" s="1">
        <f t="shared" si="40"/>
        <v>4642.6753239999998</v>
      </c>
      <c r="AB60" s="1">
        <f t="shared" si="40"/>
        <v>17218.550088</v>
      </c>
      <c r="AC60" s="1">
        <f t="shared" si="40"/>
        <v>57225.768197999998</v>
      </c>
      <c r="AD60" s="1">
        <f t="shared" si="40"/>
        <v>48408.438215999995</v>
      </c>
      <c r="AE60" s="1">
        <f t="shared" si="40"/>
        <v>30.229853000000002</v>
      </c>
      <c r="AG60" s="79" t="s">
        <v>342</v>
      </c>
      <c r="AH60" s="1">
        <f t="shared" ref="AH60:CS60" si="41">SUM(AH3:AH58)</f>
        <v>475543.00399412954</v>
      </c>
      <c r="AI60" s="1">
        <f t="shared" si="41"/>
        <v>74856.784317320184</v>
      </c>
      <c r="AJ60" s="1">
        <f t="shared" si="41"/>
        <v>37000.452281196493</v>
      </c>
      <c r="AK60" s="1">
        <f t="shared" si="41"/>
        <v>58856.536554481609</v>
      </c>
      <c r="AL60" s="1">
        <f t="shared" si="41"/>
        <v>8088.4724798307079</v>
      </c>
      <c r="AM60" s="1">
        <f t="shared" si="41"/>
        <v>205318.66776528239</v>
      </c>
      <c r="AN60" s="1">
        <f t="shared" si="41"/>
        <v>205318.66776528239</v>
      </c>
      <c r="AO60" s="1">
        <f t="shared" si="41"/>
        <v>27863.712696792252</v>
      </c>
      <c r="AP60" s="1">
        <f t="shared" si="41"/>
        <v>151226.23293078438</v>
      </c>
      <c r="AQ60" s="1">
        <f t="shared" si="41"/>
        <v>55014.227375309296</v>
      </c>
      <c r="AR60" s="1">
        <f t="shared" si="41"/>
        <v>127.19728105574448</v>
      </c>
      <c r="AS60" s="1">
        <f t="shared" si="41"/>
        <v>31273.550696060993</v>
      </c>
      <c r="AT60" s="1">
        <f t="shared" si="41"/>
        <v>45.894581941458938</v>
      </c>
      <c r="AU60" s="1">
        <f t="shared" si="41"/>
        <v>532937.35158392799</v>
      </c>
      <c r="AV60" s="1">
        <f t="shared" si="41"/>
        <v>18515413.103118483</v>
      </c>
      <c r="AW60" s="1">
        <f t="shared" si="41"/>
        <v>122453.06601560104</v>
      </c>
      <c r="AX60" s="1">
        <f t="shared" si="41"/>
        <v>5098.3991514255131</v>
      </c>
      <c r="AY60" s="1">
        <f t="shared" si="41"/>
        <v>77302.877557748623</v>
      </c>
      <c r="AZ60" s="1">
        <f t="shared" si="41"/>
        <v>27.405498670142173</v>
      </c>
      <c r="BA60" s="1">
        <f t="shared" si="41"/>
        <v>13407.372673843158</v>
      </c>
      <c r="BB60" s="1">
        <f t="shared" si="41"/>
        <v>50662.175009872306</v>
      </c>
      <c r="BC60" s="1">
        <f t="shared" si="41"/>
        <v>398963.74392794387</v>
      </c>
      <c r="BD60" s="1">
        <f t="shared" si="41"/>
        <v>398963.74392794387</v>
      </c>
      <c r="BE60" s="1">
        <f t="shared" si="41"/>
        <v>66898.402162081897</v>
      </c>
      <c r="BF60" s="1">
        <f t="shared" si="41"/>
        <v>12.575053098422043</v>
      </c>
      <c r="BG60" s="1">
        <f t="shared" si="41"/>
        <v>5633.8266595354453</v>
      </c>
      <c r="BH60" s="1">
        <f t="shared" si="41"/>
        <v>3155352608.0841742</v>
      </c>
      <c r="BI60" s="1">
        <f t="shared" si="41"/>
        <v>0</v>
      </c>
      <c r="BJ60" s="1">
        <f t="shared" si="41"/>
        <v>519471.35268732614</v>
      </c>
      <c r="BK60" s="1">
        <f t="shared" si="41"/>
        <v>36749.683804050823</v>
      </c>
      <c r="BL60" s="1">
        <f t="shared" si="41"/>
        <v>62079.461803462917</v>
      </c>
      <c r="BM60" s="1">
        <f t="shared" si="41"/>
        <v>539134.70488418429</v>
      </c>
      <c r="BN60" s="1">
        <f t="shared" si="41"/>
        <v>27811.852590390597</v>
      </c>
      <c r="BO60" s="1">
        <f t="shared" si="41"/>
        <v>3.8319664067637742</v>
      </c>
      <c r="BP60" s="1">
        <f t="shared" si="41"/>
        <v>10.906350909285303</v>
      </c>
      <c r="BQ60" s="1">
        <f t="shared" si="41"/>
        <v>438192.69060835033</v>
      </c>
      <c r="BR60" s="1">
        <f t="shared" si="41"/>
        <v>11028.803488774613</v>
      </c>
      <c r="BS60" s="1">
        <f t="shared" si="41"/>
        <v>5618.4702121520431</v>
      </c>
      <c r="BT60" s="1">
        <f t="shared" si="41"/>
        <v>63841.524349114778</v>
      </c>
      <c r="BU60" s="1">
        <f t="shared" si="41"/>
        <v>266518.8465814009</v>
      </c>
      <c r="BV60" s="1">
        <f t="shared" si="41"/>
        <v>0</v>
      </c>
      <c r="BW60" s="1">
        <f t="shared" si="41"/>
        <v>5466936.1175555289</v>
      </c>
      <c r="BX60" s="1">
        <f t="shared" si="41"/>
        <v>295971.39715740836</v>
      </c>
      <c r="BY60" s="1">
        <f t="shared" si="41"/>
        <v>32885.712633937837</v>
      </c>
      <c r="BZ60" s="1">
        <f t="shared" si="41"/>
        <v>328857.10979134624</v>
      </c>
      <c r="CA60" s="1">
        <f t="shared" si="41"/>
        <v>330.74332312237181</v>
      </c>
      <c r="CB60" s="1">
        <f t="shared" si="41"/>
        <v>232193.48056380916</v>
      </c>
      <c r="CC60" s="1">
        <f t="shared" si="41"/>
        <v>23093.582577617926</v>
      </c>
      <c r="CD60" s="1">
        <f t="shared" si="41"/>
        <v>1657.8644485503783</v>
      </c>
      <c r="CE60" s="1">
        <f t="shared" si="41"/>
        <v>678.96028365911491</v>
      </c>
      <c r="CF60" s="1">
        <f t="shared" si="41"/>
        <v>825.92489069141357</v>
      </c>
      <c r="CG60" s="1">
        <f t="shared" si="41"/>
        <v>756.31003680650122</v>
      </c>
      <c r="CH60" s="1">
        <f t="shared" si="41"/>
        <v>3205.7222255377847</v>
      </c>
      <c r="CI60" s="1">
        <f t="shared" si="41"/>
        <v>496.72875208499016</v>
      </c>
      <c r="CJ60" s="1">
        <f t="shared" si="41"/>
        <v>605740.87643987755</v>
      </c>
      <c r="CK60" s="1">
        <f t="shared" si="41"/>
        <v>11668.160058018648</v>
      </c>
      <c r="CL60" s="1">
        <f t="shared" si="41"/>
        <v>9740.339413160591</v>
      </c>
      <c r="CM60" s="1">
        <f t="shared" si="41"/>
        <v>105694.96782315997</v>
      </c>
      <c r="CN60" s="1">
        <f t="shared" si="41"/>
        <v>571.64249474077292</v>
      </c>
      <c r="CO60" s="1">
        <f t="shared" si="41"/>
        <v>0</v>
      </c>
      <c r="CP60" s="1">
        <f t="shared" si="41"/>
        <v>6292.7456180372519</v>
      </c>
      <c r="CQ60" s="1">
        <f t="shared" si="41"/>
        <v>3602178.2194948355</v>
      </c>
      <c r="CR60" s="1">
        <f t="shared" si="41"/>
        <v>3191023.3203199874</v>
      </c>
      <c r="CS60" s="1">
        <f t="shared" si="41"/>
        <v>411154.89917485003</v>
      </c>
      <c r="CT60" s="1">
        <f t="shared" ref="CT60:DP60" si="42">SUM(CT3:CT58)</f>
        <v>593.84924735060804</v>
      </c>
      <c r="CU60" s="1">
        <f t="shared" si="42"/>
        <v>15.81700620582647</v>
      </c>
      <c r="CV60" s="1">
        <f t="shared" si="42"/>
        <v>505378.27233382437</v>
      </c>
      <c r="CW60" s="1">
        <f t="shared" si="42"/>
        <v>616.69138151069853</v>
      </c>
      <c r="CX60" s="1">
        <f t="shared" si="42"/>
        <v>1045065.1563466118</v>
      </c>
      <c r="CY60" s="1">
        <f t="shared" si="42"/>
        <v>4123.7234781021025</v>
      </c>
      <c r="CZ60" s="1">
        <f t="shared" si="42"/>
        <v>1011.9698221476241</v>
      </c>
      <c r="DA60" s="1">
        <f t="shared" si="42"/>
        <v>1492949.1621851886</v>
      </c>
      <c r="DB60" s="1">
        <f t="shared" si="42"/>
        <v>1601.2689853352458</v>
      </c>
      <c r="DC60" s="1">
        <f t="shared" si="42"/>
        <v>1966.9093653054963</v>
      </c>
      <c r="DD60" s="1">
        <f t="shared" si="42"/>
        <v>4789.4879377059724</v>
      </c>
      <c r="DE60" s="1">
        <f t="shared" si="42"/>
        <v>47.697056831198729</v>
      </c>
      <c r="DF60" s="1">
        <f t="shared" si="42"/>
        <v>178182.02886223642</v>
      </c>
      <c r="DG60" s="1">
        <f t="shared" si="42"/>
        <v>32662.342558836859</v>
      </c>
      <c r="DH60" s="1">
        <f t="shared" si="42"/>
        <v>11893.341433732359</v>
      </c>
      <c r="DI60" s="1">
        <f t="shared" si="42"/>
        <v>0</v>
      </c>
      <c r="DJ60" s="1">
        <f t="shared" si="42"/>
        <v>8907.5343556414391</v>
      </c>
      <c r="DK60" s="1">
        <f t="shared" si="42"/>
        <v>85481.981032325493</v>
      </c>
      <c r="DL60" s="1">
        <f t="shared" si="42"/>
        <v>39543.64499178253</v>
      </c>
      <c r="DM60" s="1">
        <f t="shared" si="42"/>
        <v>78590.607023289675</v>
      </c>
      <c r="DN60" s="1">
        <f t="shared" si="42"/>
        <v>5290134.9729630854</v>
      </c>
      <c r="DO60" s="1">
        <f t="shared" si="42"/>
        <v>33436.600948049752</v>
      </c>
      <c r="DP60" s="1">
        <f t="shared" si="42"/>
        <v>37293.836498054639</v>
      </c>
    </row>
    <row r="61" spans="1:152" x14ac:dyDescent="0.3">
      <c r="A61" s="79" t="s">
        <v>582</v>
      </c>
      <c r="B61" s="1">
        <f t="shared" ref="B61" si="43">SUM(B3:B15)</f>
        <v>26086820.786362</v>
      </c>
      <c r="C61" s="1">
        <f t="shared" ref="C61:H61" si="44">SUM(C3:C15)</f>
        <v>375728.28191000002</v>
      </c>
      <c r="D61" s="1">
        <f t="shared" si="44"/>
        <v>435639.07406499999</v>
      </c>
      <c r="E61" s="1">
        <f t="shared" si="44"/>
        <v>5085342.423769</v>
      </c>
      <c r="F61" s="1">
        <f t="shared" si="44"/>
        <v>4501008.6054400001</v>
      </c>
      <c r="G61" s="1">
        <f t="shared" si="44"/>
        <v>250071.471112</v>
      </c>
      <c r="H61" s="1">
        <f t="shared" si="44"/>
        <v>7316455.587576</v>
      </c>
      <c r="I61" s="1">
        <f t="shared" ref="I61:AE61" si="45">SUM(I3:I15)</f>
        <v>280294.90922300005</v>
      </c>
      <c r="J61" s="1">
        <f t="shared" si="45"/>
        <v>53585.759895000003</v>
      </c>
      <c r="K61" s="1">
        <f t="shared" si="45"/>
        <v>85238.742665999991</v>
      </c>
      <c r="L61" s="1">
        <f t="shared" si="45"/>
        <v>11714.096363999999</v>
      </c>
      <c r="M61" s="1">
        <f t="shared" si="45"/>
        <v>74977.814425000004</v>
      </c>
      <c r="N61" s="1">
        <f t="shared" si="45"/>
        <v>184.21314399999997</v>
      </c>
      <c r="O61" s="1">
        <f t="shared" si="45"/>
        <v>45251.962914000003</v>
      </c>
      <c r="P61" s="1">
        <f t="shared" si="45"/>
        <v>66.466588999999999</v>
      </c>
      <c r="Q61" s="1">
        <f t="shared" si="45"/>
        <v>558003.72961899987</v>
      </c>
      <c r="R61" s="1">
        <f t="shared" si="45"/>
        <v>8119.1253280000001</v>
      </c>
      <c r="S61" s="1">
        <f t="shared" si="45"/>
        <v>20.573681000000001</v>
      </c>
      <c r="T61" s="1">
        <f t="shared" si="45"/>
        <v>626828.77082900004</v>
      </c>
      <c r="U61" s="1">
        <f t="shared" si="45"/>
        <v>15972.420672999999</v>
      </c>
      <c r="V61" s="1">
        <f t="shared" si="45"/>
        <v>81001.729948000007</v>
      </c>
      <c r="W61" s="1">
        <f t="shared" si="45"/>
        <v>2400.9963290000001</v>
      </c>
      <c r="X61" s="1">
        <f t="shared" si="45"/>
        <v>983.30131400000005</v>
      </c>
      <c r="Y61" s="1">
        <f t="shared" si="45"/>
        <v>1196.1423839999998</v>
      </c>
      <c r="Z61" s="1">
        <f t="shared" si="45"/>
        <v>1095.3229530000001</v>
      </c>
      <c r="AA61" s="1">
        <f t="shared" si="45"/>
        <v>4642.6753239999998</v>
      </c>
      <c r="AB61" s="1">
        <f t="shared" si="45"/>
        <v>17218.550088</v>
      </c>
      <c r="AC61" s="1">
        <f t="shared" si="45"/>
        <v>57225.768197999998</v>
      </c>
      <c r="AD61" s="1">
        <f t="shared" si="45"/>
        <v>48408.438215999995</v>
      </c>
      <c r="AE61" s="1">
        <f t="shared" si="45"/>
        <v>30.229853000000002</v>
      </c>
      <c r="AG61" s="79" t="s">
        <v>582</v>
      </c>
      <c r="AH61" s="1">
        <f t="shared" ref="AH61:CS61" si="46">SUM(AH3:AH15)</f>
        <v>463500.79269243899</v>
      </c>
      <c r="AI61" s="1">
        <f t="shared" si="46"/>
        <v>69959.30595339385</v>
      </c>
      <c r="AJ61" s="1">
        <f t="shared" si="46"/>
        <v>37000.452281196493</v>
      </c>
      <c r="AK61" s="1">
        <f t="shared" si="46"/>
        <v>58856.536554481609</v>
      </c>
      <c r="AL61" s="1">
        <f t="shared" si="46"/>
        <v>8088.4724798307079</v>
      </c>
      <c r="AM61" s="1">
        <f t="shared" si="46"/>
        <v>193822.3321006239</v>
      </c>
      <c r="AN61" s="1">
        <f t="shared" si="46"/>
        <v>193822.3321006239</v>
      </c>
      <c r="AO61" s="1">
        <f t="shared" si="46"/>
        <v>25168.703590120938</v>
      </c>
      <c r="AP61" s="1">
        <f t="shared" si="46"/>
        <v>147388.44977225253</v>
      </c>
      <c r="AQ61" s="1">
        <f t="shared" si="46"/>
        <v>51812.855656439882</v>
      </c>
      <c r="AR61" s="1">
        <f t="shared" si="46"/>
        <v>127.19728105574448</v>
      </c>
      <c r="AS61" s="1">
        <f t="shared" si="46"/>
        <v>31273.550696060993</v>
      </c>
      <c r="AT61" s="1">
        <f t="shared" si="46"/>
        <v>45.894581941458938</v>
      </c>
      <c r="AU61" s="1">
        <f t="shared" si="46"/>
        <v>499648.56540495245</v>
      </c>
      <c r="AV61" s="1">
        <f t="shared" si="46"/>
        <v>18068781.760257218</v>
      </c>
      <c r="AW61" s="1">
        <f t="shared" si="46"/>
        <v>113907.67413872715</v>
      </c>
      <c r="AX61" s="1">
        <f t="shared" si="46"/>
        <v>630.13888599518339</v>
      </c>
      <c r="AY61" s="1">
        <f t="shared" si="46"/>
        <v>74533.830154271185</v>
      </c>
      <c r="AZ61" s="1">
        <f t="shared" si="46"/>
        <v>27.405498670142173</v>
      </c>
      <c r="BA61" s="1">
        <f t="shared" si="46"/>
        <v>13067.939346278006</v>
      </c>
      <c r="BB61" s="1">
        <f t="shared" si="46"/>
        <v>49379.265380550853</v>
      </c>
      <c r="BC61" s="1">
        <f t="shared" si="46"/>
        <v>385490.93953078345</v>
      </c>
      <c r="BD61" s="1">
        <f t="shared" si="46"/>
        <v>385490.93953078345</v>
      </c>
      <c r="BE61" s="1">
        <f t="shared" si="46"/>
        <v>53878.587330659044</v>
      </c>
      <c r="BF61" s="1">
        <f t="shared" si="46"/>
        <v>12.575053098422043</v>
      </c>
      <c r="BG61" s="1">
        <f t="shared" si="46"/>
        <v>5633.8266595354453</v>
      </c>
      <c r="BH61" s="1">
        <f t="shared" si="46"/>
        <v>3058354934.3952045</v>
      </c>
      <c r="BI61" s="1">
        <f t="shared" si="46"/>
        <v>0</v>
      </c>
      <c r="BJ61" s="1">
        <f t="shared" si="46"/>
        <v>505861.81761890155</v>
      </c>
      <c r="BK61" s="1">
        <f t="shared" si="46"/>
        <v>35441.95193094806</v>
      </c>
      <c r="BL61" s="1">
        <f t="shared" si="46"/>
        <v>60507.34707836459</v>
      </c>
      <c r="BM61" s="1">
        <f t="shared" si="46"/>
        <v>525060.83946651174</v>
      </c>
      <c r="BN61" s="1">
        <f t="shared" si="46"/>
        <v>26667.939555333309</v>
      </c>
      <c r="BO61" s="1">
        <f t="shared" si="46"/>
        <v>3.8319664067637742</v>
      </c>
      <c r="BP61" s="1">
        <f t="shared" si="46"/>
        <v>10.906350909285303</v>
      </c>
      <c r="BQ61" s="1">
        <f t="shared" si="46"/>
        <v>432820.57243351196</v>
      </c>
      <c r="BR61" s="1">
        <f t="shared" si="46"/>
        <v>11028.803488774613</v>
      </c>
      <c r="BS61" s="1">
        <f t="shared" si="46"/>
        <v>682.35234128642901</v>
      </c>
      <c r="BT61" s="1">
        <f t="shared" si="46"/>
        <v>63191.557590802957</v>
      </c>
      <c r="BU61" s="1">
        <f t="shared" si="46"/>
        <v>259108.38607261644</v>
      </c>
      <c r="BV61" s="1">
        <f t="shared" si="46"/>
        <v>0</v>
      </c>
      <c r="BW61" s="1">
        <f t="shared" si="46"/>
        <v>5235444.1872512065</v>
      </c>
      <c r="BX61" s="1">
        <f t="shared" si="46"/>
        <v>272412.6022859707</v>
      </c>
      <c r="BY61" s="1">
        <f t="shared" si="46"/>
        <v>30268.068853899898</v>
      </c>
      <c r="BZ61" s="1">
        <f t="shared" si="46"/>
        <v>302680.6711398706</v>
      </c>
      <c r="CA61" s="1">
        <f t="shared" si="46"/>
        <v>322.36656809410249</v>
      </c>
      <c r="CB61" s="1">
        <f t="shared" si="46"/>
        <v>223587.10996445711</v>
      </c>
      <c r="CC61" s="1">
        <f t="shared" si="46"/>
        <v>22508.70867888704</v>
      </c>
      <c r="CD61" s="1">
        <f t="shared" si="46"/>
        <v>1657.8644485503783</v>
      </c>
      <c r="CE61" s="1">
        <f t="shared" si="46"/>
        <v>678.96028365911491</v>
      </c>
      <c r="CF61" s="1">
        <f t="shared" si="46"/>
        <v>825.92489069141357</v>
      </c>
      <c r="CG61" s="1">
        <f t="shared" si="46"/>
        <v>756.31003680650122</v>
      </c>
      <c r="CH61" s="1">
        <f t="shared" si="46"/>
        <v>3205.7222255377847</v>
      </c>
      <c r="CI61" s="1">
        <f t="shared" si="46"/>
        <v>486.43597932095304</v>
      </c>
      <c r="CJ61" s="1">
        <f t="shared" si="46"/>
        <v>543719.2454518344</v>
      </c>
      <c r="CK61" s="1">
        <f t="shared" si="46"/>
        <v>11546.97835372111</v>
      </c>
      <c r="CL61" s="1">
        <f t="shared" si="46"/>
        <v>8018.8848343950694</v>
      </c>
      <c r="CM61" s="1">
        <f t="shared" si="46"/>
        <v>102693.60302478629</v>
      </c>
      <c r="CN61" s="1">
        <f t="shared" si="46"/>
        <v>564.19996835262714</v>
      </c>
      <c r="CO61" s="1">
        <f t="shared" si="46"/>
        <v>0</v>
      </c>
      <c r="CP61" s="1">
        <f t="shared" si="46"/>
        <v>4966.6077055587184</v>
      </c>
      <c r="CQ61" s="1">
        <f t="shared" si="46"/>
        <v>3543123.241384692</v>
      </c>
      <c r="CR61" s="1">
        <f t="shared" si="46"/>
        <v>3141540.6628102129</v>
      </c>
      <c r="CS61" s="1">
        <f t="shared" si="46"/>
        <v>401582.57857448194</v>
      </c>
      <c r="CT61" s="1">
        <f t="shared" ref="CT61:DP61" si="47">SUM(CT3:CT15)</f>
        <v>573.51498703032837</v>
      </c>
      <c r="CU61" s="1">
        <f t="shared" si="47"/>
        <v>15.661114891920601</v>
      </c>
      <c r="CV61" s="1">
        <f t="shared" si="47"/>
        <v>499955.89313920803</v>
      </c>
      <c r="CW61" s="1">
        <f t="shared" si="47"/>
        <v>492.99375261327998</v>
      </c>
      <c r="CX61" s="1">
        <f t="shared" si="47"/>
        <v>1029860.3387730267</v>
      </c>
      <c r="CY61" s="1">
        <f t="shared" si="47"/>
        <v>3759.7920516133945</v>
      </c>
      <c r="CZ61" s="1">
        <f t="shared" si="47"/>
        <v>939.14328985355507</v>
      </c>
      <c r="DA61" s="1">
        <f t="shared" si="47"/>
        <v>1471227.9951843983</v>
      </c>
      <c r="DB61" s="1">
        <f t="shared" si="47"/>
        <v>198.5022157778352</v>
      </c>
      <c r="DC61" s="1">
        <f t="shared" si="47"/>
        <v>1944.8331893987429</v>
      </c>
      <c r="DD61" s="1">
        <f t="shared" si="47"/>
        <v>4446.7411231586657</v>
      </c>
      <c r="DE61" s="1">
        <f t="shared" si="47"/>
        <v>47.046338883514295</v>
      </c>
      <c r="DF61" s="1">
        <f t="shared" si="47"/>
        <v>173643.69689182052</v>
      </c>
      <c r="DG61" s="1">
        <f t="shared" si="47"/>
        <v>17300.639685893297</v>
      </c>
      <c r="DH61" s="1">
        <f t="shared" si="47"/>
        <v>11893.341433732359</v>
      </c>
      <c r="DI61" s="1">
        <f t="shared" si="47"/>
        <v>0</v>
      </c>
      <c r="DJ61" s="1">
        <f t="shared" si="47"/>
        <v>8681.9971665569174</v>
      </c>
      <c r="DK61" s="1">
        <f t="shared" si="47"/>
        <v>81989.108112887072</v>
      </c>
      <c r="DL61" s="1">
        <f t="shared" si="47"/>
        <v>39543.64499178253</v>
      </c>
      <c r="DM61" s="1">
        <f t="shared" si="47"/>
        <v>76371.480012857268</v>
      </c>
      <c r="DN61" s="1">
        <f t="shared" si="47"/>
        <v>5070468.2906863308</v>
      </c>
      <c r="DO61" s="1">
        <f t="shared" si="47"/>
        <v>33436.600948049752</v>
      </c>
      <c r="DP61" s="1">
        <f t="shared" si="47"/>
        <v>35747.014907299737</v>
      </c>
    </row>
    <row r="62" spans="1:152" x14ac:dyDescent="0.3">
      <c r="A62" s="79" t="s">
        <v>583</v>
      </c>
      <c r="B62" s="1">
        <f t="shared" ref="B62" si="48">SUM(B16:B47)</f>
        <v>10123635.545149002</v>
      </c>
      <c r="C62" s="1">
        <f t="shared" ref="C62:H62" si="49">SUM(C16:C47)</f>
        <v>160339.16429099999</v>
      </c>
      <c r="D62" s="1">
        <f t="shared" si="49"/>
        <v>606344.07218800031</v>
      </c>
      <c r="E62" s="1">
        <f t="shared" si="49"/>
        <v>1698056.6579509999</v>
      </c>
      <c r="F62" s="1">
        <f t="shared" si="49"/>
        <v>1113294.8087590002</v>
      </c>
      <c r="G62" s="1">
        <f t="shared" si="49"/>
        <v>71308.397305000006</v>
      </c>
      <c r="H62" s="1">
        <f t="shared" si="49"/>
        <v>5601798.9624350006</v>
      </c>
      <c r="I62" s="1">
        <f t="shared" ref="I62:AE62" si="50">SUM(I16:I47)</f>
        <v>0</v>
      </c>
      <c r="J62" s="1">
        <f t="shared" si="50"/>
        <v>0</v>
      </c>
      <c r="K62" s="1">
        <f t="shared" si="50"/>
        <v>0</v>
      </c>
      <c r="L62" s="1">
        <f t="shared" si="50"/>
        <v>0</v>
      </c>
      <c r="M62" s="1">
        <f t="shared" si="50"/>
        <v>0</v>
      </c>
      <c r="N62" s="1">
        <f t="shared" si="50"/>
        <v>0</v>
      </c>
      <c r="O62" s="1">
        <f t="shared" si="50"/>
        <v>0</v>
      </c>
      <c r="P62" s="1">
        <f t="shared" si="50"/>
        <v>0</v>
      </c>
      <c r="Q62" s="1">
        <f t="shared" si="50"/>
        <v>0</v>
      </c>
      <c r="R62" s="1">
        <f t="shared" si="50"/>
        <v>0</v>
      </c>
      <c r="S62" s="1">
        <f t="shared" si="50"/>
        <v>0</v>
      </c>
      <c r="T62" s="1">
        <f t="shared" si="50"/>
        <v>0</v>
      </c>
      <c r="U62" s="1">
        <f t="shared" si="50"/>
        <v>0</v>
      </c>
      <c r="V62" s="1">
        <f t="shared" si="50"/>
        <v>0</v>
      </c>
      <c r="W62" s="1">
        <f t="shared" si="50"/>
        <v>0</v>
      </c>
      <c r="X62" s="1">
        <f t="shared" si="50"/>
        <v>0</v>
      </c>
      <c r="Y62" s="1">
        <f t="shared" si="50"/>
        <v>0</v>
      </c>
      <c r="Z62" s="1">
        <f t="shared" si="50"/>
        <v>0</v>
      </c>
      <c r="AA62" s="1">
        <f t="shared" si="50"/>
        <v>0</v>
      </c>
      <c r="AB62" s="1">
        <f t="shared" si="50"/>
        <v>0</v>
      </c>
      <c r="AC62" s="1">
        <f t="shared" si="50"/>
        <v>0</v>
      </c>
      <c r="AD62" s="1">
        <f t="shared" si="50"/>
        <v>0</v>
      </c>
      <c r="AE62" s="1">
        <f t="shared" si="50"/>
        <v>0</v>
      </c>
      <c r="AG62" s="79" t="s">
        <v>583</v>
      </c>
      <c r="AH62" s="1">
        <f t="shared" ref="AH62:CS62" si="51">SUM(AH16:AH47)</f>
        <v>10669.488453045338</v>
      </c>
      <c r="AI62" s="1">
        <f t="shared" si="51"/>
        <v>4649.3300534625569</v>
      </c>
      <c r="AJ62" s="1">
        <f t="shared" si="51"/>
        <v>0</v>
      </c>
      <c r="AK62" s="1">
        <f t="shared" si="51"/>
        <v>0</v>
      </c>
      <c r="AL62" s="1">
        <f t="shared" si="51"/>
        <v>0</v>
      </c>
      <c r="AM62" s="1">
        <f t="shared" si="51"/>
        <v>10923.889435003088</v>
      </c>
      <c r="AN62" s="1">
        <f t="shared" si="51"/>
        <v>10923.889435003088</v>
      </c>
      <c r="AO62" s="1">
        <f t="shared" si="51"/>
        <v>2593.3319959691235</v>
      </c>
      <c r="AP62" s="1">
        <f t="shared" si="51"/>
        <v>3401.1275650103789</v>
      </c>
      <c r="AQ62" s="1">
        <f t="shared" si="51"/>
        <v>2946.7436600087199</v>
      </c>
      <c r="AR62" s="1">
        <f t="shared" si="51"/>
        <v>0</v>
      </c>
      <c r="AS62" s="1">
        <f t="shared" si="51"/>
        <v>0</v>
      </c>
      <c r="AT62" s="1">
        <f t="shared" si="51"/>
        <v>0</v>
      </c>
      <c r="AU62" s="1">
        <f t="shared" si="51"/>
        <v>31538.980891396306</v>
      </c>
      <c r="AV62" s="1">
        <f t="shared" si="51"/>
        <v>415564.17559351132</v>
      </c>
      <c r="AW62" s="1">
        <f t="shared" si="51"/>
        <v>8133.7854303104987</v>
      </c>
      <c r="AX62" s="1">
        <f t="shared" si="51"/>
        <v>4407.221895192185</v>
      </c>
      <c r="AY62" s="1">
        <f t="shared" si="51"/>
        <v>2537.2243901843485</v>
      </c>
      <c r="AZ62" s="1">
        <f t="shared" si="51"/>
        <v>0</v>
      </c>
      <c r="BA62" s="1">
        <f t="shared" si="51"/>
        <v>300.74045332406797</v>
      </c>
      <c r="BB62" s="1">
        <f t="shared" si="51"/>
        <v>1136.6674177443485</v>
      </c>
      <c r="BC62" s="1">
        <f t="shared" si="51"/>
        <v>12434.299326325856</v>
      </c>
      <c r="BD62" s="1">
        <f t="shared" si="51"/>
        <v>12434.299326325856</v>
      </c>
      <c r="BE62" s="1">
        <f t="shared" si="51"/>
        <v>12705.691902591567</v>
      </c>
      <c r="BF62" s="1">
        <f t="shared" si="51"/>
        <v>0</v>
      </c>
      <c r="BG62" s="1">
        <f t="shared" si="51"/>
        <v>0</v>
      </c>
      <c r="BH62" s="1">
        <f t="shared" si="51"/>
        <v>91751972.9036282</v>
      </c>
      <c r="BI62" s="1">
        <f t="shared" si="51"/>
        <v>0</v>
      </c>
      <c r="BJ62" s="1">
        <f t="shared" si="51"/>
        <v>12105.00079101618</v>
      </c>
      <c r="BK62" s="1">
        <f t="shared" si="51"/>
        <v>1197.6107720222678</v>
      </c>
      <c r="BL62" s="1">
        <f t="shared" si="51"/>
        <v>1392.9052911487859</v>
      </c>
      <c r="BM62" s="1">
        <f t="shared" si="51"/>
        <v>12512.931964383321</v>
      </c>
      <c r="BN62" s="1">
        <f t="shared" si="51"/>
        <v>1058.9320014921966</v>
      </c>
      <c r="BO62" s="1">
        <f t="shared" si="51"/>
        <v>0</v>
      </c>
      <c r="BP62" s="1">
        <f t="shared" si="51"/>
        <v>0</v>
      </c>
      <c r="BQ62" s="1">
        <f t="shared" si="51"/>
        <v>4759.7365911971701</v>
      </c>
      <c r="BR62" s="1">
        <f t="shared" si="51"/>
        <v>0</v>
      </c>
      <c r="BS62" s="1">
        <f t="shared" si="51"/>
        <v>4868.6884358875304</v>
      </c>
      <c r="BT62" s="1">
        <f t="shared" si="51"/>
        <v>575.87540390090862</v>
      </c>
      <c r="BU62" s="1">
        <f t="shared" si="51"/>
        <v>6820.3718234816697</v>
      </c>
      <c r="BV62" s="1">
        <f t="shared" si="51"/>
        <v>0</v>
      </c>
      <c r="BW62" s="1">
        <f t="shared" si="51"/>
        <v>215570.49293840583</v>
      </c>
      <c r="BX62" s="1">
        <f t="shared" si="51"/>
        <v>22412.930673766856</v>
      </c>
      <c r="BY62" s="1">
        <f t="shared" si="51"/>
        <v>2490.3255253842576</v>
      </c>
      <c r="BZ62" s="1">
        <f t="shared" si="51"/>
        <v>24903.256199151107</v>
      </c>
      <c r="CA62" s="1">
        <f t="shared" si="51"/>
        <v>7.4218662987252504</v>
      </c>
      <c r="CB62" s="1">
        <f t="shared" si="51"/>
        <v>7906.9542615255796</v>
      </c>
      <c r="CC62" s="1">
        <f t="shared" si="51"/>
        <v>518.20262328264039</v>
      </c>
      <c r="CD62" s="1">
        <f t="shared" si="51"/>
        <v>0</v>
      </c>
      <c r="CE62" s="1">
        <f t="shared" si="51"/>
        <v>0</v>
      </c>
      <c r="CF62" s="1">
        <f t="shared" si="51"/>
        <v>0</v>
      </c>
      <c r="CG62" s="1">
        <f t="shared" si="51"/>
        <v>0</v>
      </c>
      <c r="CH62" s="1">
        <f t="shared" si="51"/>
        <v>0</v>
      </c>
      <c r="CI62" s="1">
        <f t="shared" si="51"/>
        <v>9.6711073298643324</v>
      </c>
      <c r="CJ62" s="1">
        <f t="shared" si="51"/>
        <v>59775.37054982582</v>
      </c>
      <c r="CK62" s="1">
        <f t="shared" si="51"/>
        <v>108.42581666072495</v>
      </c>
      <c r="CL62" s="1">
        <f t="shared" si="51"/>
        <v>1685.98383099081</v>
      </c>
      <c r="CM62" s="1">
        <f t="shared" si="51"/>
        <v>2856.6266211881775</v>
      </c>
      <c r="CN62" s="1">
        <f t="shared" si="51"/>
        <v>6.7944849565744239</v>
      </c>
      <c r="CO62" s="1">
        <f t="shared" si="51"/>
        <v>0</v>
      </c>
      <c r="CP62" s="1">
        <f t="shared" si="51"/>
        <v>1299.9453543872958</v>
      </c>
      <c r="CQ62" s="1">
        <f t="shared" si="51"/>
        <v>54701.10020978895</v>
      </c>
      <c r="CR62" s="1">
        <f t="shared" si="51"/>
        <v>45743.091565439761</v>
      </c>
      <c r="CS62" s="1">
        <f t="shared" si="51"/>
        <v>8958.0086443491546</v>
      </c>
      <c r="CT62" s="1">
        <f t="shared" ref="CT62:DP62" si="52">SUM(CT16:CT47)</f>
        <v>19.468308530402279</v>
      </c>
      <c r="CU62" s="1">
        <f t="shared" si="52"/>
        <v>0.13876098232080314</v>
      </c>
      <c r="CV62" s="1">
        <f t="shared" si="52"/>
        <v>4867.1790843311937</v>
      </c>
      <c r="CW62" s="1">
        <f t="shared" si="52"/>
        <v>121.22616740544079</v>
      </c>
      <c r="CX62" s="1">
        <f t="shared" si="52"/>
        <v>13995.404001854957</v>
      </c>
      <c r="CY62" s="1">
        <f t="shared" si="52"/>
        <v>354.50247716084323</v>
      </c>
      <c r="CZ62" s="1">
        <f t="shared" si="52"/>
        <v>70.766529893455981</v>
      </c>
      <c r="DA62" s="1">
        <f t="shared" si="52"/>
        <v>19993.433627387873</v>
      </c>
      <c r="DB62" s="1">
        <f t="shared" si="52"/>
        <v>1383.6043924564842</v>
      </c>
      <c r="DC62" s="1">
        <f t="shared" si="52"/>
        <v>19.904993557177409</v>
      </c>
      <c r="DD62" s="1">
        <f t="shared" si="52"/>
        <v>333.02420663822625</v>
      </c>
      <c r="DE62" s="1">
        <f t="shared" si="52"/>
        <v>0.59619218443878452</v>
      </c>
      <c r="DF62" s="1">
        <f t="shared" si="52"/>
        <v>4240.2178250964826</v>
      </c>
      <c r="DG62" s="1">
        <f t="shared" si="52"/>
        <v>15112.534256243885</v>
      </c>
      <c r="DH62" s="1">
        <f t="shared" si="52"/>
        <v>0</v>
      </c>
      <c r="DI62" s="1">
        <f t="shared" si="52"/>
        <v>0</v>
      </c>
      <c r="DJ62" s="1">
        <f t="shared" si="52"/>
        <v>199.82761177161598</v>
      </c>
      <c r="DK62" s="1">
        <f t="shared" si="52"/>
        <v>3231.9323944443036</v>
      </c>
      <c r="DL62" s="1">
        <f t="shared" si="52"/>
        <v>0</v>
      </c>
      <c r="DM62" s="1">
        <f t="shared" si="52"/>
        <v>1989.8016238232747</v>
      </c>
      <c r="DN62" s="1">
        <f t="shared" si="52"/>
        <v>204334.2245190758</v>
      </c>
      <c r="DO62" s="1">
        <f t="shared" si="52"/>
        <v>0</v>
      </c>
      <c r="DP62" s="1">
        <f t="shared" si="52"/>
        <v>1432.7461067343472</v>
      </c>
    </row>
    <row r="63" spans="1:152" x14ac:dyDescent="0.3">
      <c r="A63" s="79" t="s">
        <v>584</v>
      </c>
      <c r="B63" s="1">
        <f>SUM(B48:B58)</f>
        <v>3842110.3654549997</v>
      </c>
      <c r="C63" s="1">
        <f t="shared" ref="C63:H63" si="53">SUM(C48:C58)</f>
        <v>56919.568436000001</v>
      </c>
      <c r="D63" s="1">
        <f t="shared" si="53"/>
        <v>251912.58388300001</v>
      </c>
      <c r="E63" s="1">
        <f t="shared" si="53"/>
        <v>691413.95441100001</v>
      </c>
      <c r="F63" s="1">
        <f t="shared" si="53"/>
        <v>412406.14637499995</v>
      </c>
      <c r="G63" s="1">
        <f t="shared" si="53"/>
        <v>23418.724128999998</v>
      </c>
      <c r="H63" s="1">
        <f t="shared" si="53"/>
        <v>2205025.1618030001</v>
      </c>
      <c r="I63" s="1">
        <f t="shared" ref="I63:AE63" si="54">SUM(I48:I58)</f>
        <v>0</v>
      </c>
      <c r="J63" s="1">
        <f t="shared" si="54"/>
        <v>0</v>
      </c>
      <c r="K63" s="1">
        <f t="shared" si="54"/>
        <v>0</v>
      </c>
      <c r="L63" s="1">
        <f t="shared" si="54"/>
        <v>0</v>
      </c>
      <c r="M63" s="1">
        <f t="shared" si="54"/>
        <v>0</v>
      </c>
      <c r="N63" s="1">
        <f t="shared" si="54"/>
        <v>0</v>
      </c>
      <c r="O63" s="1">
        <f t="shared" si="54"/>
        <v>0</v>
      </c>
      <c r="P63" s="1">
        <f t="shared" si="54"/>
        <v>0</v>
      </c>
      <c r="Q63" s="1">
        <f t="shared" si="54"/>
        <v>0</v>
      </c>
      <c r="R63" s="1">
        <f t="shared" si="54"/>
        <v>0</v>
      </c>
      <c r="S63" s="1">
        <f t="shared" si="54"/>
        <v>0</v>
      </c>
      <c r="T63" s="1">
        <f t="shared" si="54"/>
        <v>0</v>
      </c>
      <c r="U63" s="1">
        <f t="shared" si="54"/>
        <v>0</v>
      </c>
      <c r="V63" s="1">
        <f t="shared" si="54"/>
        <v>0</v>
      </c>
      <c r="W63" s="1">
        <f t="shared" si="54"/>
        <v>0</v>
      </c>
      <c r="X63" s="1">
        <f t="shared" si="54"/>
        <v>0</v>
      </c>
      <c r="Y63" s="1">
        <f t="shared" si="54"/>
        <v>0</v>
      </c>
      <c r="Z63" s="1">
        <f t="shared" si="54"/>
        <v>0</v>
      </c>
      <c r="AA63" s="1">
        <f t="shared" si="54"/>
        <v>0</v>
      </c>
      <c r="AB63" s="1">
        <f t="shared" si="54"/>
        <v>0</v>
      </c>
      <c r="AC63" s="1">
        <f t="shared" si="54"/>
        <v>0</v>
      </c>
      <c r="AD63" s="1">
        <f t="shared" si="54"/>
        <v>0</v>
      </c>
      <c r="AE63" s="1">
        <f t="shared" si="54"/>
        <v>0</v>
      </c>
      <c r="AG63" s="79" t="str">
        <f>A63</f>
        <v>Other N.Amer Total</v>
      </c>
      <c r="AH63" s="1">
        <f t="shared" ref="AH63:CS63" si="55">SUM(AH48:AH58)</f>
        <v>1372.7228486452068</v>
      </c>
      <c r="AI63" s="1">
        <f t="shared" si="55"/>
        <v>248.14831046377353</v>
      </c>
      <c r="AJ63" s="1">
        <f t="shared" si="55"/>
        <v>0</v>
      </c>
      <c r="AK63" s="1">
        <f t="shared" si="55"/>
        <v>0</v>
      </c>
      <c r="AL63" s="1">
        <f t="shared" si="55"/>
        <v>0</v>
      </c>
      <c r="AM63" s="1">
        <f t="shared" si="55"/>
        <v>572.44622965543806</v>
      </c>
      <c r="AN63" s="1">
        <f t="shared" si="55"/>
        <v>572.44622965543806</v>
      </c>
      <c r="AO63" s="1">
        <f t="shared" si="55"/>
        <v>101.67711070219376</v>
      </c>
      <c r="AP63" s="1">
        <f t="shared" si="55"/>
        <v>436.65559352147352</v>
      </c>
      <c r="AQ63" s="1">
        <f t="shared" si="55"/>
        <v>254.62805886069452</v>
      </c>
      <c r="AR63" s="1">
        <f t="shared" si="55"/>
        <v>0</v>
      </c>
      <c r="AS63" s="1">
        <f t="shared" si="55"/>
        <v>0</v>
      </c>
      <c r="AT63" s="1">
        <f t="shared" si="55"/>
        <v>0</v>
      </c>
      <c r="AU63" s="1">
        <f t="shared" si="55"/>
        <v>1749.8052875792041</v>
      </c>
      <c r="AV63" s="1">
        <f t="shared" si="55"/>
        <v>31067.167267756762</v>
      </c>
      <c r="AW63" s="1">
        <f t="shared" si="55"/>
        <v>411.60644656339559</v>
      </c>
      <c r="AX63" s="1">
        <f t="shared" si="55"/>
        <v>61.038370238145397</v>
      </c>
      <c r="AY63" s="1">
        <f t="shared" si="55"/>
        <v>231.82301329307492</v>
      </c>
      <c r="AZ63" s="1">
        <f t="shared" si="55"/>
        <v>0</v>
      </c>
      <c r="BA63" s="1">
        <f t="shared" si="55"/>
        <v>38.692874241083445</v>
      </c>
      <c r="BB63" s="1">
        <f t="shared" si="55"/>
        <v>146.24221157710335</v>
      </c>
      <c r="BC63" s="1">
        <f t="shared" si="55"/>
        <v>1038.5050708346289</v>
      </c>
      <c r="BD63" s="1">
        <f t="shared" si="55"/>
        <v>1038.5050708346289</v>
      </c>
      <c r="BE63" s="1">
        <f t="shared" si="55"/>
        <v>314.12292883127856</v>
      </c>
      <c r="BF63" s="1">
        <f t="shared" si="55"/>
        <v>0</v>
      </c>
      <c r="BG63" s="1">
        <f t="shared" si="55"/>
        <v>0</v>
      </c>
      <c r="BH63" s="1">
        <f t="shared" si="55"/>
        <v>5245700.7853425657</v>
      </c>
      <c r="BI63" s="1">
        <f t="shared" si="55"/>
        <v>0</v>
      </c>
      <c r="BJ63" s="1">
        <f t="shared" si="55"/>
        <v>1504.5342774084265</v>
      </c>
      <c r="BK63" s="1">
        <f t="shared" si="55"/>
        <v>110.12110108049463</v>
      </c>
      <c r="BL63" s="1">
        <f t="shared" si="55"/>
        <v>179.20943394955623</v>
      </c>
      <c r="BM63" s="1">
        <f t="shared" si="55"/>
        <v>1560.9334532891248</v>
      </c>
      <c r="BN63" s="1">
        <f t="shared" si="55"/>
        <v>84.981033565083109</v>
      </c>
      <c r="BO63" s="1">
        <f t="shared" si="55"/>
        <v>0</v>
      </c>
      <c r="BP63" s="1">
        <f t="shared" si="55"/>
        <v>0</v>
      </c>
      <c r="BQ63" s="1">
        <f t="shared" si="55"/>
        <v>612.38158364117669</v>
      </c>
      <c r="BR63" s="1">
        <f t="shared" si="55"/>
        <v>0</v>
      </c>
      <c r="BS63" s="1">
        <f t="shared" si="55"/>
        <v>67.429434978083506</v>
      </c>
      <c r="BT63" s="1">
        <f t="shared" si="55"/>
        <v>74.091354410906362</v>
      </c>
      <c r="BU63" s="1">
        <f t="shared" si="55"/>
        <v>590.08868530277732</v>
      </c>
      <c r="BV63" s="1">
        <f t="shared" si="55"/>
        <v>0</v>
      </c>
      <c r="BW63" s="1">
        <f t="shared" si="55"/>
        <v>15921.437365917611</v>
      </c>
      <c r="BX63" s="1">
        <f t="shared" si="55"/>
        <v>1145.864197670807</v>
      </c>
      <c r="BY63" s="1">
        <f t="shared" si="55"/>
        <v>127.31825465368068</v>
      </c>
      <c r="BZ63" s="1">
        <f t="shared" si="55"/>
        <v>1273.1824523244888</v>
      </c>
      <c r="CA63" s="1">
        <f t="shared" si="55"/>
        <v>0.95488872954410553</v>
      </c>
      <c r="CB63" s="1">
        <f t="shared" si="55"/>
        <v>699.41633782650615</v>
      </c>
      <c r="CC63" s="1">
        <f t="shared" si="55"/>
        <v>66.671275448247897</v>
      </c>
      <c r="CD63" s="1">
        <f t="shared" si="55"/>
        <v>0</v>
      </c>
      <c r="CE63" s="1">
        <f t="shared" si="55"/>
        <v>0</v>
      </c>
      <c r="CF63" s="1">
        <f t="shared" si="55"/>
        <v>0</v>
      </c>
      <c r="CG63" s="1">
        <f t="shared" si="55"/>
        <v>0</v>
      </c>
      <c r="CH63" s="1">
        <f t="shared" si="55"/>
        <v>0</v>
      </c>
      <c r="CI63" s="1">
        <f t="shared" si="55"/>
        <v>0.62166543417274234</v>
      </c>
      <c r="CJ63" s="1">
        <f t="shared" si="55"/>
        <v>2246.2604382172326</v>
      </c>
      <c r="CK63" s="1">
        <f t="shared" si="55"/>
        <v>12.755887636810538</v>
      </c>
      <c r="CL63" s="1">
        <f t="shared" si="55"/>
        <v>35.470747774709622</v>
      </c>
      <c r="CM63" s="1">
        <f t="shared" si="55"/>
        <v>144.73817718546846</v>
      </c>
      <c r="CN63" s="1">
        <f t="shared" si="55"/>
        <v>0.64804143157128957</v>
      </c>
      <c r="CO63" s="1">
        <f t="shared" si="55"/>
        <v>0</v>
      </c>
      <c r="CP63" s="1">
        <f t="shared" si="55"/>
        <v>26.192558091238205</v>
      </c>
      <c r="CQ63" s="1">
        <f t="shared" si="55"/>
        <v>4353.8779003542622</v>
      </c>
      <c r="CR63" s="1">
        <f t="shared" si="55"/>
        <v>3739.5659443353729</v>
      </c>
      <c r="CS63" s="1">
        <f t="shared" si="55"/>
        <v>614.31195601889272</v>
      </c>
      <c r="CT63" s="1">
        <f t="shared" ref="CT63:DP63" si="56">SUM(CT48:CT58)</f>
        <v>0.86595178987747778</v>
      </c>
      <c r="CU63" s="1">
        <f t="shared" si="56"/>
        <v>1.7130331585068045E-2</v>
      </c>
      <c r="CV63" s="1">
        <f t="shared" si="56"/>
        <v>555.20011028511169</v>
      </c>
      <c r="CW63" s="1">
        <f t="shared" si="56"/>
        <v>2.4714614919779252</v>
      </c>
      <c r="CX63" s="1">
        <f t="shared" si="56"/>
        <v>1209.4135717301265</v>
      </c>
      <c r="CY63" s="1">
        <f t="shared" si="56"/>
        <v>9.4289493278658707</v>
      </c>
      <c r="CZ63" s="1">
        <f t="shared" si="56"/>
        <v>2.0600024006128854</v>
      </c>
      <c r="DA63" s="1">
        <f t="shared" si="56"/>
        <v>1727.7333734023316</v>
      </c>
      <c r="DB63" s="1">
        <f t="shared" si="56"/>
        <v>19.16237710092642</v>
      </c>
      <c r="DC63" s="1">
        <f t="shared" si="56"/>
        <v>2.1711823495758824</v>
      </c>
      <c r="DD63" s="1">
        <f t="shared" si="56"/>
        <v>9.7226079090813862</v>
      </c>
      <c r="DE63" s="1">
        <f t="shared" si="56"/>
        <v>5.4525763245644399E-2</v>
      </c>
      <c r="DF63" s="1">
        <f t="shared" si="56"/>
        <v>298.11414531942211</v>
      </c>
      <c r="DG63" s="1">
        <f t="shared" si="56"/>
        <v>249.16861669967147</v>
      </c>
      <c r="DH63" s="1">
        <f t="shared" si="56"/>
        <v>0</v>
      </c>
      <c r="DI63" s="1">
        <f t="shared" si="56"/>
        <v>0</v>
      </c>
      <c r="DJ63" s="1">
        <f t="shared" si="56"/>
        <v>25.709577312905715</v>
      </c>
      <c r="DK63" s="1">
        <f t="shared" si="56"/>
        <v>260.94052499412476</v>
      </c>
      <c r="DL63" s="1">
        <f t="shared" si="56"/>
        <v>0</v>
      </c>
      <c r="DM63" s="1">
        <f t="shared" si="56"/>
        <v>229.3253866091429</v>
      </c>
      <c r="DN63" s="1">
        <f t="shared" si="56"/>
        <v>15332.45775767892</v>
      </c>
      <c r="DO63" s="1">
        <f t="shared" si="56"/>
        <v>0</v>
      </c>
      <c r="DP63" s="1">
        <f t="shared" si="56"/>
        <v>114.075484020543</v>
      </c>
    </row>
    <row r="65" spans="1:129" x14ac:dyDescent="0.3">
      <c r="A65" s="109"/>
    </row>
    <row r="66" spans="1:129" x14ac:dyDescent="0.3">
      <c r="DR66" s="26"/>
      <c r="DS66" s="13"/>
      <c r="DT66" s="13"/>
      <c r="DU66" s="13"/>
      <c r="DV66" s="13"/>
      <c r="DW66" s="13"/>
      <c r="DX66" s="13"/>
      <c r="DY66" s="13"/>
    </row>
    <row r="67" spans="1:129" x14ac:dyDescent="0.3">
      <c r="DR67" s="26"/>
      <c r="DS67" s="13"/>
      <c r="DT67" s="13"/>
      <c r="DU67" s="13"/>
      <c r="DV67" s="13"/>
      <c r="DW67" s="13"/>
      <c r="DX67" s="13"/>
      <c r="DY67" s="13"/>
    </row>
    <row r="68" spans="1:129" x14ac:dyDescent="0.3">
      <c r="DR68" s="26"/>
      <c r="DS68" s="13"/>
      <c r="DT68" s="13"/>
      <c r="DU68" s="13"/>
      <c r="DV68" s="13"/>
      <c r="DW68" s="13"/>
      <c r="DX68" s="13"/>
      <c r="DY68" s="13"/>
    </row>
    <row r="69" spans="1:129" x14ac:dyDescent="0.3">
      <c r="DR69" s="26"/>
      <c r="DS69" s="13"/>
      <c r="DT69" s="13"/>
      <c r="DU69" s="13"/>
      <c r="DV69" s="13"/>
      <c r="DW69" s="13"/>
      <c r="DX69" s="13"/>
      <c r="DY69" s="13"/>
    </row>
    <row r="70" spans="1:129" x14ac:dyDescent="0.3">
      <c r="DR70" s="26"/>
      <c r="DS70" s="13"/>
      <c r="DT70" s="13"/>
      <c r="DU70" s="13"/>
      <c r="DV70" s="13"/>
      <c r="DW70" s="13"/>
      <c r="DX70" s="13"/>
      <c r="DY70" s="13"/>
    </row>
    <row r="71" spans="1:129" x14ac:dyDescent="0.3">
      <c r="DR71" s="26"/>
      <c r="DS71" s="13"/>
      <c r="DT71" s="13"/>
      <c r="DU71" s="13"/>
      <c r="DV71" s="13"/>
      <c r="DW71" s="13"/>
      <c r="DX71" s="13"/>
      <c r="DY71" s="13"/>
    </row>
    <row r="72" spans="1:129" x14ac:dyDescent="0.3">
      <c r="DR72" s="26"/>
      <c r="DS72" s="13"/>
      <c r="DT72" s="13"/>
      <c r="DU72" s="13"/>
      <c r="DV72" s="13"/>
      <c r="DW72" s="13"/>
      <c r="DX72" s="13"/>
      <c r="DY72" s="13"/>
    </row>
    <row r="73" spans="1:129" x14ac:dyDescent="0.3">
      <c r="DR73" s="26"/>
      <c r="DS73" s="13"/>
      <c r="DT73" s="13"/>
      <c r="DU73" s="13"/>
      <c r="DV73" s="13"/>
      <c r="DW73" s="13"/>
      <c r="DX73" s="13"/>
      <c r="DY73" s="13"/>
    </row>
    <row r="74" spans="1:129" x14ac:dyDescent="0.3">
      <c r="DR74" s="26"/>
      <c r="DS74" s="13"/>
      <c r="DT74" s="13"/>
      <c r="DU74" s="13"/>
      <c r="DV74" s="13"/>
      <c r="DW74" s="13"/>
      <c r="DX74" s="13"/>
      <c r="DY74" s="13"/>
    </row>
    <row r="75" spans="1:129" x14ac:dyDescent="0.3">
      <c r="DR75" s="26"/>
      <c r="DS75" s="13"/>
      <c r="DT75" s="13"/>
      <c r="DU75" s="13"/>
      <c r="DV75" s="13"/>
      <c r="DW75" s="13"/>
      <c r="DX75" s="13"/>
      <c r="DY75" s="13"/>
    </row>
    <row r="76" spans="1:129" x14ac:dyDescent="0.3">
      <c r="DR76" s="26"/>
      <c r="DS76" s="13"/>
      <c r="DT76" s="13"/>
      <c r="DU76" s="13"/>
      <c r="DV76" s="13"/>
      <c r="DW76" s="13"/>
      <c r="DX76" s="13"/>
      <c r="DY76" s="13"/>
    </row>
    <row r="77" spans="1:129" x14ac:dyDescent="0.3">
      <c r="DR77" s="26"/>
      <c r="DS77" s="13"/>
      <c r="DT77" s="13"/>
      <c r="DU77" s="13"/>
      <c r="DV77" s="13"/>
      <c r="DW77" s="13"/>
      <c r="DX77" s="13"/>
      <c r="DY77" s="13"/>
    </row>
    <row r="78" spans="1:129" x14ac:dyDescent="0.3">
      <c r="DR78" s="26"/>
      <c r="DS78" s="13"/>
      <c r="DT78" s="13"/>
      <c r="DU78" s="13"/>
      <c r="DV78" s="13"/>
      <c r="DW78" s="13"/>
      <c r="DX78" s="13"/>
      <c r="DY78" s="13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C187"/>
  <sheetViews>
    <sheetView zoomScale="85" zoomScaleNormal="85" workbookViewId="0">
      <pane xSplit="1" ySplit="2" topLeftCell="CO3" activePane="bottomRight" state="frozen"/>
      <selection pane="topRight" activeCell="AY55" sqref="AY55"/>
      <selection pane="bottomLeft" activeCell="AY55" sqref="AY55"/>
      <selection pane="bottomRight" activeCell="AI15" sqref="AI15"/>
    </sheetView>
  </sheetViews>
  <sheetFormatPr defaultColWidth="9.109375" defaultRowHeight="14.4" x14ac:dyDescent="0.3"/>
  <cols>
    <col min="1" max="1" width="19.109375" style="17" customWidth="1"/>
    <col min="2" max="8" width="9.109375" style="15" customWidth="1"/>
    <col min="9" max="57" width="9.109375" style="17" customWidth="1"/>
    <col min="58" max="58" width="11.109375" style="17" customWidth="1"/>
    <col min="59" max="59" width="15.109375" style="17" bestFit="1" customWidth="1"/>
    <col min="60" max="179" width="9.109375" style="28" customWidth="1"/>
    <col min="180" max="181" width="9.109375" style="17"/>
    <col min="182" max="182" width="9.109375" style="17" customWidth="1"/>
    <col min="183" max="16384" width="9.109375" style="17"/>
  </cols>
  <sheetData>
    <row r="1" spans="1:237" x14ac:dyDescent="0.3">
      <c r="B1" s="15" t="s">
        <v>650</v>
      </c>
      <c r="BG1" s="17" t="s">
        <v>651</v>
      </c>
      <c r="FX1" s="43"/>
      <c r="FY1" s="107" t="s">
        <v>585</v>
      </c>
      <c r="FZ1" s="17" t="s">
        <v>343</v>
      </c>
      <c r="GR1" s="43" t="s">
        <v>586</v>
      </c>
      <c r="GS1" s="43"/>
      <c r="GT1" s="43"/>
      <c r="GU1" s="43"/>
      <c r="GV1" s="43"/>
      <c r="GW1" s="43"/>
      <c r="HD1" s="43" t="s">
        <v>587</v>
      </c>
      <c r="HE1" s="43"/>
    </row>
    <row r="2" spans="1:237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452</v>
      </c>
      <c r="L2" s="17" t="s">
        <v>395</v>
      </c>
      <c r="M2" s="17" t="s">
        <v>41</v>
      </c>
      <c r="N2" s="17" t="s">
        <v>434</v>
      </c>
      <c r="O2" s="17" t="s">
        <v>397</v>
      </c>
      <c r="P2" s="17" t="s">
        <v>398</v>
      </c>
      <c r="Q2" s="17" t="s">
        <v>453</v>
      </c>
      <c r="R2" s="17" t="s">
        <v>346</v>
      </c>
      <c r="S2" s="17" t="s">
        <v>521</v>
      </c>
      <c r="T2" s="17" t="s">
        <v>399</v>
      </c>
      <c r="U2" s="17" t="s">
        <v>281</v>
      </c>
      <c r="V2" s="17" t="s">
        <v>454</v>
      </c>
      <c r="W2" s="17" t="s">
        <v>347</v>
      </c>
      <c r="X2" s="17" t="s">
        <v>478</v>
      </c>
      <c r="Y2" s="17" t="s">
        <v>455</v>
      </c>
      <c r="Z2" s="17" t="s">
        <v>400</v>
      </c>
      <c r="AA2" s="17" t="s">
        <v>61</v>
      </c>
      <c r="AB2" s="17" t="s">
        <v>401</v>
      </c>
      <c r="AC2" s="17" t="s">
        <v>402</v>
      </c>
      <c r="AD2" s="17" t="s">
        <v>403</v>
      </c>
      <c r="AE2" s="17" t="s">
        <v>348</v>
      </c>
      <c r="AF2" s="17" t="s">
        <v>349</v>
      </c>
      <c r="AG2" s="17" t="s">
        <v>404</v>
      </c>
      <c r="AH2" s="17" t="s">
        <v>405</v>
      </c>
      <c r="AI2" s="17" t="s">
        <v>457</v>
      </c>
      <c r="AJ2" s="17" t="s">
        <v>458</v>
      </c>
      <c r="AK2" s="17" t="s">
        <v>588</v>
      </c>
      <c r="AL2" s="17" t="s">
        <v>350</v>
      </c>
      <c r="AM2" s="17" t="s">
        <v>459</v>
      </c>
      <c r="AN2" s="17" t="s">
        <v>460</v>
      </c>
      <c r="AO2" s="17" t="s">
        <v>289</v>
      </c>
      <c r="AP2" s="17" t="s">
        <v>389</v>
      </c>
      <c r="AQ2" s="17" t="s">
        <v>589</v>
      </c>
      <c r="AR2" s="17" t="s">
        <v>590</v>
      </c>
      <c r="AS2" s="17" t="s">
        <v>591</v>
      </c>
      <c r="AT2" s="17" t="s">
        <v>390</v>
      </c>
      <c r="AU2" s="17" t="s">
        <v>391</v>
      </c>
      <c r="AV2" s="17" t="s">
        <v>392</v>
      </c>
      <c r="AW2" s="17" t="s">
        <v>286</v>
      </c>
      <c r="AX2" s="17" t="s">
        <v>381</v>
      </c>
      <c r="AY2" s="17" t="s">
        <v>284</v>
      </c>
      <c r="AZ2" s="17" t="s">
        <v>464</v>
      </c>
      <c r="BA2" s="17" t="s">
        <v>435</v>
      </c>
      <c r="BB2" s="17" t="s">
        <v>167</v>
      </c>
      <c r="BC2" s="17" t="s">
        <v>351</v>
      </c>
      <c r="BD2" s="17" t="s">
        <v>463</v>
      </c>
      <c r="BE2" s="17" t="s">
        <v>396</v>
      </c>
      <c r="BG2" s="17" t="s">
        <v>329</v>
      </c>
      <c r="BH2" s="17" t="s">
        <v>352</v>
      </c>
      <c r="BI2" s="17" t="s">
        <v>31</v>
      </c>
      <c r="BJ2" s="17" t="s">
        <v>353</v>
      </c>
      <c r="BK2" s="17" t="s">
        <v>33</v>
      </c>
      <c r="BL2" s="17" t="s">
        <v>466</v>
      </c>
      <c r="BM2" s="17" t="s">
        <v>35</v>
      </c>
      <c r="BN2" s="17" t="s">
        <v>37</v>
      </c>
      <c r="BO2" s="17" t="s">
        <v>39</v>
      </c>
      <c r="BP2" s="17" t="s">
        <v>354</v>
      </c>
      <c r="BQ2" s="17" t="s">
        <v>369</v>
      </c>
      <c r="BR2" s="17" t="s">
        <v>370</v>
      </c>
      <c r="BS2" s="17" t="s">
        <v>277</v>
      </c>
      <c r="BT2" s="17" t="s">
        <v>278</v>
      </c>
      <c r="BU2" s="17" t="s">
        <v>436</v>
      </c>
      <c r="BV2" s="17" t="s">
        <v>437</v>
      </c>
      <c r="BW2" s="17" t="s">
        <v>467</v>
      </c>
      <c r="BX2" s="17" t="s">
        <v>43</v>
      </c>
      <c r="BY2" s="17" t="s">
        <v>371</v>
      </c>
      <c r="BZ2" s="17" t="s">
        <v>372</v>
      </c>
      <c r="CA2" s="17" t="s">
        <v>453</v>
      </c>
      <c r="CB2" s="17" t="s">
        <v>468</v>
      </c>
      <c r="CC2" s="17" t="s">
        <v>45</v>
      </c>
      <c r="CD2" s="17" t="s">
        <v>346</v>
      </c>
      <c r="CE2" s="17" t="s">
        <v>373</v>
      </c>
      <c r="CF2" s="17" t="s">
        <v>374</v>
      </c>
      <c r="CG2" s="17" t="s">
        <v>47</v>
      </c>
      <c r="CH2" s="17" t="s">
        <v>281</v>
      </c>
      <c r="CI2" s="17" t="s">
        <v>355</v>
      </c>
      <c r="CJ2" s="17" t="s">
        <v>454</v>
      </c>
      <c r="CK2" s="17" t="s">
        <v>469</v>
      </c>
      <c r="CL2" s="17" t="s">
        <v>470</v>
      </c>
      <c r="CM2" s="17" t="s">
        <v>471</v>
      </c>
      <c r="CN2" s="17" t="s">
        <v>49</v>
      </c>
      <c r="CO2" s="17" t="s">
        <v>356</v>
      </c>
      <c r="CP2" s="17" t="s">
        <v>480</v>
      </c>
      <c r="CQ2" s="17" t="s">
        <v>51</v>
      </c>
      <c r="CR2" s="17" t="s">
        <v>53</v>
      </c>
      <c r="CS2" s="17" t="s">
        <v>357</v>
      </c>
      <c r="CT2" s="17" t="s">
        <v>381</v>
      </c>
      <c r="CU2" s="17" t="s">
        <v>55</v>
      </c>
      <c r="CV2" s="17" t="s">
        <v>167</v>
      </c>
      <c r="CW2" s="17" t="s">
        <v>358</v>
      </c>
      <c r="CX2" s="17" t="s">
        <v>57</v>
      </c>
      <c r="CY2" s="17" t="s">
        <v>59</v>
      </c>
      <c r="CZ2" s="17" t="s">
        <v>359</v>
      </c>
      <c r="DA2" s="17" t="s">
        <v>360</v>
      </c>
      <c r="DB2" s="17" t="s">
        <v>61</v>
      </c>
      <c r="DC2" s="17" t="s">
        <v>284</v>
      </c>
      <c r="DD2" s="17" t="s">
        <v>382</v>
      </c>
      <c r="DE2" s="17" t="s">
        <v>285</v>
      </c>
      <c r="DF2" s="17" t="s">
        <v>63</v>
      </c>
      <c r="DG2" s="17" t="s">
        <v>65</v>
      </c>
      <c r="DH2" s="17" t="s">
        <v>67</v>
      </c>
      <c r="DI2" s="17" t="s">
        <v>361</v>
      </c>
      <c r="DJ2" s="17" t="s">
        <v>362</v>
      </c>
      <c r="DK2" s="17" t="s">
        <v>69</v>
      </c>
      <c r="DL2" s="17" t="s">
        <v>383</v>
      </c>
      <c r="DM2" s="17" t="s">
        <v>384</v>
      </c>
      <c r="DN2" s="17" t="s">
        <v>385</v>
      </c>
      <c r="DO2" s="17" t="s">
        <v>386</v>
      </c>
      <c r="DP2" s="17" t="s">
        <v>71</v>
      </c>
      <c r="DQ2" s="17" t="s">
        <v>473</v>
      </c>
      <c r="DR2" s="17" t="s">
        <v>363</v>
      </c>
      <c r="DS2" s="17" t="s">
        <v>73</v>
      </c>
      <c r="DT2" s="17" t="s">
        <v>75</v>
      </c>
      <c r="DU2" s="17" t="s">
        <v>77</v>
      </c>
      <c r="DV2" s="17" t="s">
        <v>387</v>
      </c>
      <c r="DW2" s="17" t="s">
        <v>388</v>
      </c>
      <c r="DX2" s="17" t="s">
        <v>364</v>
      </c>
      <c r="DY2" s="17" t="s">
        <v>79</v>
      </c>
      <c r="DZ2" s="17" t="s">
        <v>81</v>
      </c>
      <c r="EA2" s="17" t="s">
        <v>156</v>
      </c>
      <c r="EB2" s="17" t="s">
        <v>85</v>
      </c>
      <c r="EC2" s="17" t="s">
        <v>87</v>
      </c>
      <c r="ED2" s="17" t="s">
        <v>365</v>
      </c>
      <c r="EE2" s="17" t="s">
        <v>389</v>
      </c>
      <c r="EF2" s="17" t="s">
        <v>589</v>
      </c>
      <c r="EG2" s="17" t="s">
        <v>590</v>
      </c>
      <c r="EH2" s="17" t="s">
        <v>591</v>
      </c>
      <c r="EI2" s="17" t="s">
        <v>390</v>
      </c>
      <c r="EJ2" s="17" t="s">
        <v>391</v>
      </c>
      <c r="EK2" s="17" t="s">
        <v>392</v>
      </c>
      <c r="EL2" s="17" t="s">
        <v>286</v>
      </c>
      <c r="EM2" s="17" t="s">
        <v>89</v>
      </c>
      <c r="EN2" s="17" t="s">
        <v>91</v>
      </c>
      <c r="EO2" s="17" t="s">
        <v>93</v>
      </c>
      <c r="EP2" s="17" t="s">
        <v>95</v>
      </c>
      <c r="EQ2" s="17" t="s">
        <v>97</v>
      </c>
      <c r="ER2" s="17" t="s">
        <v>99</v>
      </c>
      <c r="ES2" s="17" t="s">
        <v>101</v>
      </c>
      <c r="ET2" s="17" t="s">
        <v>393</v>
      </c>
      <c r="EU2" s="17" t="s">
        <v>103</v>
      </c>
      <c r="EV2" s="17" t="s">
        <v>157</v>
      </c>
      <c r="EW2" s="17" t="s">
        <v>158</v>
      </c>
      <c r="EX2" s="17" t="s">
        <v>105</v>
      </c>
      <c r="EY2" s="17" t="s">
        <v>109</v>
      </c>
      <c r="EZ2" s="17" t="s">
        <v>111</v>
      </c>
      <c r="FA2" s="17" t="s">
        <v>113</v>
      </c>
      <c r="FB2" s="17" t="s">
        <v>115</v>
      </c>
      <c r="FC2" s="17" t="s">
        <v>117</v>
      </c>
      <c r="FD2" s="17" t="s">
        <v>119</v>
      </c>
      <c r="FE2" s="17" t="s">
        <v>121</v>
      </c>
      <c r="FF2" s="17" t="s">
        <v>123</v>
      </c>
      <c r="FG2" s="17" t="s">
        <v>474</v>
      </c>
      <c r="FH2" s="17" t="s">
        <v>125</v>
      </c>
      <c r="FI2" s="17" t="s">
        <v>127</v>
      </c>
      <c r="FJ2" s="17" t="s">
        <v>129</v>
      </c>
      <c r="FK2" s="17" t="s">
        <v>131</v>
      </c>
      <c r="FL2" s="17" t="s">
        <v>588</v>
      </c>
      <c r="FM2" s="17" t="s">
        <v>135</v>
      </c>
      <c r="FN2" s="17" t="s">
        <v>137</v>
      </c>
      <c r="FO2" s="17" t="s">
        <v>435</v>
      </c>
      <c r="FP2" s="17" t="s">
        <v>139</v>
      </c>
      <c r="FQ2" s="17" t="s">
        <v>141</v>
      </c>
      <c r="FR2" s="17" t="s">
        <v>143</v>
      </c>
      <c r="FS2" s="17" t="s">
        <v>288</v>
      </c>
      <c r="FT2" s="17" t="s">
        <v>147</v>
      </c>
      <c r="FU2" s="17" t="s">
        <v>149</v>
      </c>
      <c r="FV2" s="17" t="s">
        <v>289</v>
      </c>
      <c r="FW2" s="17" t="s">
        <v>151</v>
      </c>
      <c r="FY2" s="43" t="s">
        <v>364</v>
      </c>
      <c r="FZ2" s="17" t="s">
        <v>49</v>
      </c>
      <c r="GA2" s="17" t="s">
        <v>75</v>
      </c>
      <c r="GB2" s="17" t="s">
        <v>156</v>
      </c>
      <c r="GC2" s="17" t="s">
        <v>157</v>
      </c>
      <c r="GD2" s="17" t="s">
        <v>158</v>
      </c>
      <c r="GE2" s="17" t="s">
        <v>135</v>
      </c>
      <c r="GF2" s="17" t="s">
        <v>159</v>
      </c>
      <c r="GG2" s="17" t="s">
        <v>345</v>
      </c>
      <c r="GH2" s="17" t="s">
        <v>394</v>
      </c>
      <c r="GI2" s="17" t="s">
        <v>452</v>
      </c>
      <c r="GJ2" s="17" t="s">
        <v>395</v>
      </c>
      <c r="GK2" s="17" t="s">
        <v>41</v>
      </c>
      <c r="GL2" s="17" t="s">
        <v>434</v>
      </c>
      <c r="GM2" s="17" t="s">
        <v>397</v>
      </c>
      <c r="GN2" s="17" t="s">
        <v>398</v>
      </c>
      <c r="GO2" s="17" t="s">
        <v>453</v>
      </c>
      <c r="GP2" s="17" t="s">
        <v>346</v>
      </c>
      <c r="GQ2" s="17" t="s">
        <v>521</v>
      </c>
      <c r="GR2" s="17" t="s">
        <v>399</v>
      </c>
      <c r="GS2" s="17" t="s">
        <v>281</v>
      </c>
      <c r="GT2" s="17" t="s">
        <v>454</v>
      </c>
      <c r="GU2" s="17" t="s">
        <v>347</v>
      </c>
      <c r="GV2" s="17" t="s">
        <v>478</v>
      </c>
      <c r="GW2" s="17" t="s">
        <v>455</v>
      </c>
      <c r="GX2" s="17" t="s">
        <v>400</v>
      </c>
      <c r="GY2" s="17" t="s">
        <v>61</v>
      </c>
      <c r="GZ2" s="17" t="s">
        <v>401</v>
      </c>
      <c r="HA2" s="17" t="s">
        <v>402</v>
      </c>
      <c r="HB2" s="17" t="s">
        <v>403</v>
      </c>
      <c r="HC2" s="17" t="s">
        <v>348</v>
      </c>
      <c r="HD2" s="43" t="s">
        <v>349</v>
      </c>
      <c r="HE2" s="43" t="s">
        <v>404</v>
      </c>
      <c r="HF2" s="17" t="s">
        <v>405</v>
      </c>
      <c r="HG2" s="17" t="s">
        <v>457</v>
      </c>
      <c r="HH2" s="17" t="s">
        <v>458</v>
      </c>
      <c r="HI2" s="17" t="s">
        <v>588</v>
      </c>
      <c r="HJ2" s="17" t="s">
        <v>350</v>
      </c>
      <c r="HK2" s="17" t="s">
        <v>459</v>
      </c>
      <c r="HL2" s="17" t="s">
        <v>460</v>
      </c>
      <c r="HM2" s="17" t="s">
        <v>476</v>
      </c>
      <c r="HN2" s="17" t="s">
        <v>389</v>
      </c>
      <c r="HO2" s="17" t="s">
        <v>589</v>
      </c>
      <c r="HP2" s="17" t="s">
        <v>590</v>
      </c>
      <c r="HQ2" s="17" t="s">
        <v>591</v>
      </c>
      <c r="HR2" s="17" t="s">
        <v>390</v>
      </c>
      <c r="HS2" s="17" t="s">
        <v>391</v>
      </c>
      <c r="HT2" s="17" t="s">
        <v>392</v>
      </c>
      <c r="HU2" s="17" t="s">
        <v>286</v>
      </c>
      <c r="HV2" s="17" t="s">
        <v>381</v>
      </c>
      <c r="HW2" s="17" t="s">
        <v>284</v>
      </c>
      <c r="HX2" s="17" t="s">
        <v>464</v>
      </c>
      <c r="HY2" s="17" t="s">
        <v>435</v>
      </c>
      <c r="HZ2" s="17" t="s">
        <v>167</v>
      </c>
      <c r="IA2" s="17" t="s">
        <v>351</v>
      </c>
      <c r="IB2" s="17" t="s">
        <v>463</v>
      </c>
      <c r="IC2" s="17" t="s">
        <v>396</v>
      </c>
    </row>
    <row r="3" spans="1:237" x14ac:dyDescent="0.3">
      <c r="A3" s="17" t="s">
        <v>169</v>
      </c>
      <c r="B3" s="15">
        <v>8585.5434999999998</v>
      </c>
      <c r="C3" s="15">
        <v>675.42447500000003</v>
      </c>
      <c r="D3" s="15">
        <v>16509.2071</v>
      </c>
      <c r="E3" s="15">
        <v>2061.8226030000001</v>
      </c>
      <c r="F3" s="15">
        <v>1776.210503</v>
      </c>
      <c r="G3" s="15">
        <v>6051.8618999999999</v>
      </c>
      <c r="H3" s="15">
        <v>1048.286429</v>
      </c>
      <c r="I3" s="17">
        <v>11.814041169999999</v>
      </c>
      <c r="J3" s="17">
        <v>1.78538017</v>
      </c>
      <c r="K3" s="17">
        <v>1.2043299999999999</v>
      </c>
      <c r="L3" s="17">
        <v>0.171599</v>
      </c>
      <c r="M3" s="17">
        <v>3.5358904799999999</v>
      </c>
      <c r="N3" s="17">
        <v>1.101861E-2</v>
      </c>
      <c r="O3" s="17">
        <v>0.15498300000000001</v>
      </c>
      <c r="P3" s="17">
        <v>0.16997399999999999</v>
      </c>
      <c r="Q3" s="17">
        <v>4.2000000000000003E-2</v>
      </c>
      <c r="R3" s="17">
        <v>6.1519999999999998E-2</v>
      </c>
      <c r="T3" s="17">
        <v>5.7714460000000002E-2</v>
      </c>
      <c r="U3" s="17">
        <v>5.0999999999999997E-2</v>
      </c>
      <c r="V3" s="17">
        <v>7.9460000000000003E-2</v>
      </c>
      <c r="W3" s="17">
        <v>1.3420000000000001</v>
      </c>
      <c r="Y3" s="17">
        <v>5.4640000000000001E-2</v>
      </c>
      <c r="Z3" s="17">
        <v>65.721417549999998</v>
      </c>
      <c r="AA3" s="17">
        <v>120.96886499999999</v>
      </c>
      <c r="AB3" s="17">
        <v>0.14560899999999999</v>
      </c>
      <c r="AC3" s="17">
        <v>0.27787299999999998</v>
      </c>
      <c r="AD3" s="17">
        <v>0.81472800000000001</v>
      </c>
      <c r="AE3" s="17">
        <v>0.28799999999999998</v>
      </c>
      <c r="AF3" s="17">
        <v>18.908000000000001</v>
      </c>
      <c r="AG3" s="17">
        <v>0.40244744999999998</v>
      </c>
      <c r="AH3" s="17">
        <v>0.64319700000000002</v>
      </c>
      <c r="AI3" s="17">
        <v>0.11491</v>
      </c>
      <c r="AJ3" s="17">
        <v>2.8000000000000001E-2</v>
      </c>
      <c r="AL3" s="17">
        <v>17.341112729999999</v>
      </c>
      <c r="AN3" s="17">
        <v>3.5000000000000003E-2</v>
      </c>
      <c r="AO3" s="17">
        <v>11.592283910000001</v>
      </c>
      <c r="AP3" s="17">
        <v>7.9999999999999996E-7</v>
      </c>
      <c r="AT3" s="5"/>
      <c r="AU3" s="5"/>
      <c r="AV3" s="5"/>
      <c r="AW3" s="17">
        <v>1.9906400200000001</v>
      </c>
      <c r="AX3" s="17">
        <v>5.1644209500000002</v>
      </c>
      <c r="AY3" s="17">
        <v>10.298870000000001</v>
      </c>
      <c r="AZ3" s="17">
        <v>0.1</v>
      </c>
      <c r="BA3" s="17">
        <v>0.84523999999999999</v>
      </c>
      <c r="BE3" s="5"/>
      <c r="BG3" s="17" t="s">
        <v>169</v>
      </c>
      <c r="BH3" s="17">
        <v>0</v>
      </c>
      <c r="BI3" s="17">
        <v>0.35624072220660402</v>
      </c>
      <c r="BJ3" s="17">
        <v>0</v>
      </c>
      <c r="BK3" s="17">
        <v>1.7853686929544801</v>
      </c>
      <c r="BL3" s="17">
        <v>1.20432961100547</v>
      </c>
      <c r="BM3" s="17">
        <v>11.8141219561802</v>
      </c>
      <c r="BN3" s="17">
        <v>11.8141219561802</v>
      </c>
      <c r="BO3" s="17">
        <v>0</v>
      </c>
      <c r="BP3" s="17">
        <v>0.81134004510656299</v>
      </c>
      <c r="BQ3" s="17">
        <v>7.0355371118349594E-2</v>
      </c>
      <c r="BR3" s="17">
        <v>0.101243362163175</v>
      </c>
      <c r="BS3" s="17">
        <v>3.5358976304649499</v>
      </c>
      <c r="BT3" s="17">
        <v>0</v>
      </c>
      <c r="BU3" s="17">
        <v>3.52594798693761E-3</v>
      </c>
      <c r="BV3" s="17">
        <v>7.4926557759442697E-3</v>
      </c>
      <c r="BW3" s="17">
        <v>5.4639856049207201E-2</v>
      </c>
      <c r="BX3" s="17">
        <v>0.154983615662317</v>
      </c>
      <c r="BY3" s="17">
        <v>4.0793770429813102E-2</v>
      </c>
      <c r="BZ3" s="17">
        <v>0.129180135633856</v>
      </c>
      <c r="CA3" s="17">
        <v>4.19982591646684E-2</v>
      </c>
      <c r="CB3" s="17">
        <v>0</v>
      </c>
      <c r="CC3" s="17">
        <v>948.88874564350897</v>
      </c>
      <c r="CD3" s="17">
        <v>6.1521142235816999E-2</v>
      </c>
      <c r="CE3" s="17">
        <v>1.6737182383747499E-2</v>
      </c>
      <c r="CF3" s="17">
        <v>4.0977452052007098E-2</v>
      </c>
      <c r="CG3" s="17">
        <v>0</v>
      </c>
      <c r="CH3" s="17">
        <v>5.09997920349207E-2</v>
      </c>
      <c r="CI3" s="17">
        <v>0.28800031359645301</v>
      </c>
      <c r="CJ3" s="17">
        <v>7.9462501414904504E-2</v>
      </c>
      <c r="CK3" s="17">
        <v>0</v>
      </c>
      <c r="CL3" s="17">
        <v>0.11491157572755201</v>
      </c>
      <c r="CM3" s="17">
        <v>3.4998856352342497E-2</v>
      </c>
      <c r="CN3" s="17">
        <v>8585.5409839245494</v>
      </c>
      <c r="CO3" s="17">
        <v>1.3419854259047499</v>
      </c>
      <c r="CP3" s="17">
        <v>0</v>
      </c>
      <c r="CQ3" s="17">
        <v>2.53512910177996</v>
      </c>
      <c r="CR3" s="17">
        <v>13.672852558077199</v>
      </c>
      <c r="CS3" s="17">
        <v>3.2946393846323502E-2</v>
      </c>
      <c r="CT3" s="17">
        <v>5.1644184166265301</v>
      </c>
      <c r="CU3" s="17">
        <v>3.3912224952572898</v>
      </c>
      <c r="CV3" s="17">
        <v>0</v>
      </c>
      <c r="CW3" s="17">
        <v>0</v>
      </c>
      <c r="CX3" s="17">
        <v>65.721438317861001</v>
      </c>
      <c r="CY3" s="17">
        <v>65.721438317861001</v>
      </c>
      <c r="CZ3" s="17">
        <v>0</v>
      </c>
      <c r="DA3" s="17">
        <v>0</v>
      </c>
      <c r="DB3" s="17">
        <v>120.969007239468</v>
      </c>
      <c r="DC3" s="17">
        <v>10.298880636848301</v>
      </c>
      <c r="DD3" s="17">
        <v>2.5222966193587201E-2</v>
      </c>
      <c r="DE3" s="17">
        <v>0.11472327534601801</v>
      </c>
      <c r="DF3" s="17">
        <v>0</v>
      </c>
      <c r="DG3" s="17">
        <v>5.1876756601976401</v>
      </c>
      <c r="DH3" s="17">
        <v>0</v>
      </c>
      <c r="DI3" s="17">
        <v>0</v>
      </c>
      <c r="DJ3" s="17">
        <v>3.3058107567712298</v>
      </c>
      <c r="DK3" s="17">
        <v>6.6379828568594104E-2</v>
      </c>
      <c r="DL3" s="17">
        <v>7.2246866889333503E-2</v>
      </c>
      <c r="DM3" s="17">
        <v>0.20562523996979601</v>
      </c>
      <c r="DN3" s="17">
        <v>0.26885934287052798</v>
      </c>
      <c r="DO3" s="17">
        <v>0.545867787632069</v>
      </c>
      <c r="DP3" s="17">
        <v>18.908536308470801</v>
      </c>
      <c r="DQ3" s="17">
        <v>9.9999291225054104E-2</v>
      </c>
      <c r="DR3" s="17">
        <v>0</v>
      </c>
      <c r="DS3" s="17">
        <v>0.40244944329074001</v>
      </c>
      <c r="DT3" s="17">
        <v>675.42423301760903</v>
      </c>
      <c r="DU3" s="17">
        <v>0</v>
      </c>
      <c r="DV3" s="17">
        <v>0.26371061483490099</v>
      </c>
      <c r="DW3" s="17">
        <v>0.37948610566202001</v>
      </c>
      <c r="DX3" s="17">
        <v>752.76684168609404</v>
      </c>
      <c r="DY3" s="17">
        <v>14858.280732368799</v>
      </c>
      <c r="DZ3" s="17">
        <v>1650.92075574507</v>
      </c>
      <c r="EA3" s="17">
        <v>16509.201488113798</v>
      </c>
      <c r="EB3" s="17">
        <v>0</v>
      </c>
      <c r="EC3" s="17">
        <v>17.0618238086787</v>
      </c>
      <c r="ED3" s="17">
        <v>0</v>
      </c>
      <c r="EE3" s="5">
        <v>7.9995305257472003E-7</v>
      </c>
      <c r="EF3" s="17">
        <v>0</v>
      </c>
      <c r="EG3" s="17">
        <v>0</v>
      </c>
      <c r="EH3" s="17">
        <v>0</v>
      </c>
      <c r="EI3" s="17">
        <v>0</v>
      </c>
      <c r="EJ3" s="17">
        <v>0</v>
      </c>
      <c r="EK3" s="17">
        <v>0</v>
      </c>
      <c r="EL3" s="17">
        <v>1.99063675061941</v>
      </c>
      <c r="EM3" s="17">
        <v>33.255394207465898</v>
      </c>
      <c r="EN3" s="17">
        <v>189.928671861103</v>
      </c>
      <c r="EO3" s="17">
        <v>27.679676837646099</v>
      </c>
      <c r="EP3" s="17">
        <v>37.636706030965001</v>
      </c>
      <c r="EQ3" s="17">
        <v>101.654537156809</v>
      </c>
      <c r="ER3" s="17">
        <v>30.043121849063802</v>
      </c>
      <c r="ES3" s="17">
        <v>0</v>
      </c>
      <c r="ET3" s="17">
        <v>5.6632387134928396E-3</v>
      </c>
      <c r="EU3" s="17">
        <v>16.8916202434513</v>
      </c>
      <c r="EV3" s="17">
        <v>2061.8220342628001</v>
      </c>
      <c r="EW3" s="17">
        <v>1776.2100203525199</v>
      </c>
      <c r="EX3" s="17">
        <v>285.61201391028197</v>
      </c>
      <c r="EY3" s="17">
        <v>0.137480778452023</v>
      </c>
      <c r="EZ3" s="17">
        <v>0.118787101329938</v>
      </c>
      <c r="FA3" s="17">
        <v>285.363253612493</v>
      </c>
      <c r="FB3" s="17">
        <v>41.015179373556499</v>
      </c>
      <c r="FC3" s="17">
        <v>228.09681385935599</v>
      </c>
      <c r="FD3" s="17">
        <v>55.0211403025843</v>
      </c>
      <c r="FE3" s="17">
        <v>28.6330220936192</v>
      </c>
      <c r="FF3" s="17">
        <v>570.35866166669405</v>
      </c>
      <c r="FG3" s="17">
        <v>2.7977000446436098E-2</v>
      </c>
      <c r="FH3" s="17">
        <v>12.6150993255191</v>
      </c>
      <c r="FI3" s="17">
        <v>75.493685416315202</v>
      </c>
      <c r="FJ3" s="17">
        <v>243.068902844766</v>
      </c>
      <c r="FK3" s="17">
        <v>1.7420369779521001</v>
      </c>
      <c r="FL3" s="17">
        <v>0</v>
      </c>
      <c r="FM3" s="17">
        <v>6051.8594410903997</v>
      </c>
      <c r="FN3" s="17">
        <v>3.9472135318375103E-2</v>
      </c>
      <c r="FO3" s="17">
        <v>0.84523985641297295</v>
      </c>
      <c r="FP3" s="17">
        <v>136.14664606800099</v>
      </c>
      <c r="FQ3" s="17">
        <v>0</v>
      </c>
      <c r="FR3" s="17">
        <v>100.864203045035</v>
      </c>
      <c r="FS3" s="17">
        <v>17.3411111123918</v>
      </c>
      <c r="FT3" s="17">
        <v>0.12850595115659899</v>
      </c>
      <c r="FU3" s="17">
        <v>1048.2860907527099</v>
      </c>
      <c r="FV3" s="17">
        <v>11.592279257832001</v>
      </c>
      <c r="FW3" s="17">
        <v>295.59009406928402</v>
      </c>
      <c r="FY3" s="26">
        <f t="shared" ref="FY3:FY34" si="0">DX3/FU3</f>
        <v>0.71809294077876995</v>
      </c>
      <c r="FZ3" s="40">
        <f t="shared" ref="FZ3:FZ34" si="1">(CN3-B3)/(B3+1E-50)</f>
        <v>-2.9305954251240944E-7</v>
      </c>
      <c r="GA3" s="40">
        <f t="shared" ref="GA3:GA34" si="2">(DT3-C3)/(C3+1E-50)</f>
        <v>-3.5826713416499781E-7</v>
      </c>
      <c r="GB3" s="40">
        <f t="shared" ref="GB3:GB34" si="3">(EA3-D3)/(D3+1E-50)</f>
        <v>-3.3992463521901426E-7</v>
      </c>
      <c r="GC3" s="40">
        <f t="shared" ref="GC3:GC34" si="4">(EV3-E3)/(E3+1E-50)</f>
        <v>-2.7584196580642925E-7</v>
      </c>
      <c r="GD3" s="40">
        <f t="shared" ref="GD3:GD34" si="5">(EW3-F3)/(F3+1E-50)</f>
        <v>-2.7172876148231169E-7</v>
      </c>
      <c r="GE3" s="40">
        <f t="shared" ref="GE3:GE34" si="6">(FM3-G3)/(G3+1E-50)</f>
        <v>-4.0630629726306117E-7</v>
      </c>
      <c r="GF3" s="40">
        <f t="shared" ref="GF3:GF34" si="7">(FU3-H3)/(H3+1E-50)</f>
        <v>-3.2266685966409956E-7</v>
      </c>
      <c r="GG3" s="40">
        <f t="shared" ref="GG3:GG34" si="8">(BN3-I3)/(I3+1E-50)</f>
        <v>6.8381495407109744E-6</v>
      </c>
      <c r="GH3" s="40">
        <f t="shared" ref="GH3:GH34" si="9">(BK3-J3)/(J3+1E-50)</f>
        <v>-6.4283482659934832E-6</v>
      </c>
      <c r="GI3" s="40">
        <f t="shared" ref="GI3:GI34" si="10">(BL3-K3)/(K3+1E-50)</f>
        <v>-3.2299662876511778E-7</v>
      </c>
      <c r="GJ3" s="40">
        <f t="shared" ref="GJ3:GJ34" si="11">(BR3+BQ3-L3)/(L3+1E-50)</f>
        <v>-1.5543125275602781E-6</v>
      </c>
      <c r="GK3" s="40">
        <f t="shared" ref="GK3:GK34" si="12">(BS3-M3)/(M3+1E-50)</f>
        <v>2.0222529488309318E-6</v>
      </c>
      <c r="GL3" s="40">
        <f t="shared" ref="GL3:GL34" si="13">(BU3+BV3-N3)/(N3+1E-50)</f>
        <v>-5.6605307934384775E-7</v>
      </c>
      <c r="GM3" s="40">
        <f t="shared" ref="GM3:GM34" si="14">(BX3-O3)/(O3+1E-50)</f>
        <v>3.9724506364465572E-6</v>
      </c>
      <c r="GN3" s="40">
        <f t="shared" ref="GN3:GN34" si="15">(BY3+BZ3-P3)/(P3+1E-50)</f>
        <v>-5.5265117535920999E-7</v>
      </c>
      <c r="GO3" s="40">
        <f t="shared" ref="GO3:GO34" si="16">(CA3-Q3)/(Q3+1E-50)</f>
        <v>-4.1448460276251778E-5</v>
      </c>
      <c r="GP3" s="40">
        <f t="shared" ref="GP3:GP34" si="17">(CD3-R3)/(R3+1E-50)</f>
        <v>1.8566902096886521E-5</v>
      </c>
      <c r="GQ3" s="40">
        <f t="shared" ref="GQ3:GQ34" si="18">(CG3-S3)/(S3+1E-50)</f>
        <v>0</v>
      </c>
      <c r="GR3" s="40">
        <f t="shared" ref="GR3:GR34" si="19">(CE3+CF3-T3)/(T3+1E-50)</f>
        <v>3.0223925615468022E-6</v>
      </c>
      <c r="GS3" s="40">
        <f t="shared" ref="GS3:GS34" si="20">(CH3-U3)/(U3+1E-50)</f>
        <v>-4.0777466528690966E-6</v>
      </c>
      <c r="GT3" s="40">
        <f t="shared" ref="GT3:GT34" si="21">(CJ3-V3)/(V3+1E-50)</f>
        <v>3.1480177504425116E-5</v>
      </c>
      <c r="GU3" s="40">
        <f t="shared" ref="GU3:GU34" si="22">(CO3-W3)/(W3+1E-50)</f>
        <v>-1.0859981557515684E-5</v>
      </c>
      <c r="GV3" s="40">
        <f t="shared" ref="GV3:GV34" si="23">(CP3-X3)/(X3+1E-50)</f>
        <v>0</v>
      </c>
      <c r="GW3" s="40">
        <f t="shared" ref="GW3:GW34" si="24">(BW3-Y3)/(Y3+1E-50)</f>
        <v>-2.6345313469933849E-6</v>
      </c>
      <c r="GX3" s="40">
        <f t="shared" ref="GX3:GX34" si="25">(CY3-Z3)/(Z3+1E-50)</f>
        <v>3.1599837277807827E-7</v>
      </c>
      <c r="GY3" s="40">
        <f t="shared" ref="GY3:GY34" si="26">(DB3-AA3)/(AA3+1E-50)</f>
        <v>1.175835352384645E-6</v>
      </c>
      <c r="GZ3" s="40">
        <f t="shared" ref="GZ3:GZ34" si="27">(DD3+DE3+ET3-AB3)/(AB3+1E-50)</f>
        <v>3.2982377330208239E-6</v>
      </c>
      <c r="HA3" s="40">
        <f t="shared" ref="HA3:HA34" si="28">(DL3+DM3-AC3)/(AC3+1E-50)</f>
        <v>-3.2142053041632515E-6</v>
      </c>
      <c r="HB3" s="40">
        <f t="shared" ref="HB3:HB34" si="29">(DN3+DO3-AD3)/(AD3+1E-50)</f>
        <v>-1.0672241571145508E-6</v>
      </c>
      <c r="HC3" s="40">
        <f t="shared" ref="HC3:HC34" si="30">(CI3-AE3)/(AE3+1E-50)</f>
        <v>1.0888765730126476E-6</v>
      </c>
      <c r="HD3" s="40">
        <f t="shared" ref="HD3:HD34" si="31">(DP3-AF3)/(AF3+1E-50)</f>
        <v>2.8364103596331727E-5</v>
      </c>
      <c r="HE3" s="40">
        <f t="shared" ref="HE3:HE34" si="32">(DS3-AG3)/(AG3+1E-50)</f>
        <v>4.9529217790324701E-6</v>
      </c>
      <c r="HF3" s="40">
        <f t="shared" ref="HF3:HF34" si="33">(DV3+DW3-AH3)/(AH3+1E-50)</f>
        <v>-4.34552833758256E-7</v>
      </c>
      <c r="HG3" s="40">
        <f t="shared" ref="HG3:HG34" si="34">(CL3-AI3)/(AI3+1E-50)</f>
        <v>1.3712710399516231E-5</v>
      </c>
      <c r="HH3" s="40">
        <f t="shared" ref="HH3:HH34" si="35">(FG3-AJ3)/(AJ3+1E-50)</f>
        <v>-8.2141262728222474E-4</v>
      </c>
      <c r="HI3" s="40">
        <f t="shared" ref="HI3:HI34" si="36">(FL3-AK3)/(AK3+1E-50)</f>
        <v>0</v>
      </c>
      <c r="HJ3" s="40">
        <f t="shared" ref="HJ3:HJ34" si="37">(FS3-AL3)/(AL3+1E-50)</f>
        <v>-9.3281684035328626E-8</v>
      </c>
      <c r="HK3" s="40">
        <f t="shared" ref="HK3:HK34" si="38">(CK3-AM3)/(AM3+1E-50)</f>
        <v>0</v>
      </c>
      <c r="HL3" s="40">
        <f t="shared" ref="HL3:HL34" si="39">(CM3-AN3)/(AN3+1E-50)</f>
        <v>-3.2675647357316429E-5</v>
      </c>
      <c r="HM3" s="40">
        <f t="shared" ref="HM3:HM34" si="40">(FV3-AO3)/(AO3+1E-50)</f>
        <v>-4.0131591291945976E-7</v>
      </c>
      <c r="HN3" s="40">
        <f t="shared" ref="HN3:HN34" si="41">(EE3-AP3)/(AP3+1E-50)</f>
        <v>-5.8684281599920841E-5</v>
      </c>
      <c r="HO3" s="40">
        <f t="shared" ref="HO3:HO34" si="42">(EF3-AQ3)/(AQ3+1E-50)</f>
        <v>0</v>
      </c>
      <c r="HP3" s="40">
        <f t="shared" ref="HP3:HP34" si="43">(EG3-AR3)/(AR3+1E-50)</f>
        <v>0</v>
      </c>
      <c r="HQ3" s="40">
        <f t="shared" ref="HQ3:HQ34" si="44">(EH3-AS3)/(AS3+1E-50)</f>
        <v>0</v>
      </c>
      <c r="HR3" s="40">
        <f t="shared" ref="HR3:HR34" si="45">(EI3-AT3)/(AT3+1E-50)</f>
        <v>0</v>
      </c>
      <c r="HS3" s="40">
        <f t="shared" ref="HS3:HS34" si="46">(EJ3-AU3)/(AU3+1E-50)</f>
        <v>0</v>
      </c>
      <c r="HT3" s="40">
        <f t="shared" ref="HT3:HT34" si="47">(EK3-AV3)/(AV3+1E-50)</f>
        <v>0</v>
      </c>
      <c r="HU3" s="40">
        <f t="shared" ref="HU3:HU34" si="48">(EL3-AW3)/(AW3+1E-50)</f>
        <v>-1.6423766010852633E-6</v>
      </c>
      <c r="HV3" s="40">
        <f t="shared" ref="HV3:HV34" si="49">(CT3-AX3)/(AX3+1E-50)</f>
        <v>-4.9054356618914888E-7</v>
      </c>
      <c r="HW3" s="40">
        <f t="shared" ref="HW3:HW34" si="50">(DC3-AY3)/(AY3+1E-50)</f>
        <v>1.0328170274931721E-6</v>
      </c>
      <c r="HX3" s="40">
        <f t="shared" ref="HX3:HX34" si="51">(DQ3-AZ3)/(AZ3+1E-50)</f>
        <v>-7.087749459011583E-6</v>
      </c>
      <c r="HY3" s="40">
        <f t="shared" ref="HY3:HY34" si="52">(FO3-BA3)/(BA3+1E-50)</f>
        <v>-1.6987722664105836E-7</v>
      </c>
      <c r="HZ3" s="40">
        <f t="shared" ref="HZ3:HZ34" si="53">(CV3-BB3)/(BB3+1E-50)</f>
        <v>0</v>
      </c>
      <c r="IA3" s="40">
        <f t="shared" ref="IA3:IA34" si="54">(BJ3-BC3)/(BC3+1E-50)</f>
        <v>0</v>
      </c>
      <c r="IB3" s="40">
        <f t="shared" ref="IB3:IB34" si="55">(CB3-BD3)/(BD3+1E-50)</f>
        <v>0</v>
      </c>
      <c r="IC3" s="40">
        <f t="shared" ref="IC3:IC34" si="56">(BT3-BE3)/(BE3+1E-50)</f>
        <v>0</v>
      </c>
    </row>
    <row r="4" spans="1:237" x14ac:dyDescent="0.3">
      <c r="A4" s="17" t="s">
        <v>171</v>
      </c>
      <c r="B4" s="15">
        <v>5680.7428711000002</v>
      </c>
      <c r="C4" s="15">
        <v>292.71600934999998</v>
      </c>
      <c r="D4" s="15">
        <v>16888.486194000001</v>
      </c>
      <c r="E4" s="15">
        <v>1715.1893179000001</v>
      </c>
      <c r="F4" s="15">
        <v>1613.0207594999999</v>
      </c>
      <c r="G4" s="15">
        <v>7542.7410705000002</v>
      </c>
      <c r="H4" s="15">
        <v>589.65921458000003</v>
      </c>
      <c r="I4" s="17">
        <v>17.401461579999999</v>
      </c>
      <c r="J4" s="17">
        <v>9.4746450400000004</v>
      </c>
      <c r="K4" s="17">
        <v>7.1447000000000004E-3</v>
      </c>
      <c r="L4" s="17">
        <v>3.3775359999999997E-2</v>
      </c>
      <c r="M4" s="17">
        <v>6.8327610500000002</v>
      </c>
      <c r="N4" s="17">
        <v>2.6845599999999999E-3</v>
      </c>
      <c r="O4" s="17">
        <v>0.42922493</v>
      </c>
      <c r="P4" s="17">
        <v>0.68605404000000003</v>
      </c>
      <c r="Q4" s="17">
        <v>6.1742110000000003E-2</v>
      </c>
      <c r="R4" s="17">
        <v>0.25686567999999999</v>
      </c>
      <c r="S4" s="17">
        <v>0.1325308</v>
      </c>
      <c r="T4" s="17">
        <v>7.0326949999999999E-2</v>
      </c>
      <c r="U4" s="17">
        <v>0.17838203</v>
      </c>
      <c r="V4" s="17">
        <v>4.3033790000000002E-2</v>
      </c>
      <c r="W4" s="5">
        <v>8.1999999999999998E-7</v>
      </c>
      <c r="X4" s="17">
        <v>5.7392600000000002E-2</v>
      </c>
      <c r="Y4" s="17">
        <v>1.0089020000000001E-2</v>
      </c>
      <c r="Z4" s="17">
        <v>34.029658329999997</v>
      </c>
      <c r="AA4" s="17">
        <v>7.4890008899999998</v>
      </c>
      <c r="AB4" s="17">
        <v>4.1264929999999998E-2</v>
      </c>
      <c r="AC4" s="17">
        <v>4.9709660000000003E-2</v>
      </c>
      <c r="AD4" s="17">
        <v>7.8834854200000004</v>
      </c>
      <c r="AE4" s="17">
        <v>1.3157653199999999</v>
      </c>
      <c r="AF4" s="17">
        <v>1.3667712000000001</v>
      </c>
      <c r="AG4" s="17">
        <v>0.39166473000000002</v>
      </c>
      <c r="AH4" s="17">
        <v>8.6915119999999998E-2</v>
      </c>
      <c r="AI4" s="17">
        <v>0.19726637</v>
      </c>
      <c r="AJ4" s="17">
        <v>4.3844769999999998E-2</v>
      </c>
      <c r="AK4" s="17">
        <v>6.4720000000000001E-4</v>
      </c>
      <c r="AL4" s="17">
        <v>8.9104667099999997</v>
      </c>
      <c r="AN4" s="17">
        <v>3.2063179999999997E-2</v>
      </c>
      <c r="AO4" s="17">
        <v>4.2774779299999999</v>
      </c>
      <c r="AP4" s="17">
        <v>2.4138179999999999E-2</v>
      </c>
      <c r="AQ4" s="17">
        <v>7.5399999999999998E-6</v>
      </c>
      <c r="AR4" s="17">
        <v>4.7559999999999999E-5</v>
      </c>
      <c r="AT4" s="17">
        <v>1.376E-5</v>
      </c>
      <c r="AU4" s="17">
        <v>0.25006416999999997</v>
      </c>
      <c r="AV4" s="17">
        <v>2.50936E-3</v>
      </c>
      <c r="AW4" s="17">
        <v>0.16874702999999999</v>
      </c>
      <c r="AX4" s="17">
        <v>2.52999719</v>
      </c>
      <c r="AY4" s="17">
        <v>24.508034540000001</v>
      </c>
      <c r="AZ4" s="17">
        <v>1.6559879200000001</v>
      </c>
      <c r="BA4" s="17">
        <v>2.6075529400000002</v>
      </c>
      <c r="BC4" s="17">
        <v>2.0241240000000001E-2</v>
      </c>
      <c r="BE4" s="17">
        <v>3.4594600000000001E-3</v>
      </c>
      <c r="BG4" s="17" t="s">
        <v>171</v>
      </c>
      <c r="BH4" s="17">
        <v>0</v>
      </c>
      <c r="BI4" s="17">
        <v>0</v>
      </c>
      <c r="BJ4" s="17">
        <v>2.02412064132453E-2</v>
      </c>
      <c r="BK4" s="17">
        <v>9.4746467024363703</v>
      </c>
      <c r="BL4" s="17">
        <v>7.1447360350975798E-3</v>
      </c>
      <c r="BM4" s="17">
        <v>17.401463836268501</v>
      </c>
      <c r="BN4" s="17">
        <v>17.401463836268501</v>
      </c>
      <c r="BO4" s="17">
        <v>7.0258728401593903E-2</v>
      </c>
      <c r="BP4" s="17">
        <v>0</v>
      </c>
      <c r="BQ4" s="17">
        <v>1.38478971912128E-2</v>
      </c>
      <c r="BR4" s="17">
        <v>1.9927448257248698E-2</v>
      </c>
      <c r="BS4" s="17">
        <v>6.8327536924281898</v>
      </c>
      <c r="BT4" s="17">
        <v>3.45945425834165E-3</v>
      </c>
      <c r="BU4" s="17">
        <v>8.5905958586572498E-4</v>
      </c>
      <c r="BV4" s="17">
        <v>1.8255001962984799E-3</v>
      </c>
      <c r="BW4" s="17">
        <v>1.00891441492597E-2</v>
      </c>
      <c r="BX4" s="17">
        <v>0.42922438627281201</v>
      </c>
      <c r="BY4" s="17">
        <v>0.16465284308417999</v>
      </c>
      <c r="BZ4" s="17">
        <v>0.52140046489025904</v>
      </c>
      <c r="CA4" s="17">
        <v>6.17419631493576E-2</v>
      </c>
      <c r="CB4" s="17">
        <v>0</v>
      </c>
      <c r="CC4" s="17">
        <v>972.28754340752596</v>
      </c>
      <c r="CD4" s="17">
        <v>0.25686553666156198</v>
      </c>
      <c r="CE4" s="17">
        <v>2.0394807968563099E-2</v>
      </c>
      <c r="CF4" s="17">
        <v>4.9932141691266897E-2</v>
      </c>
      <c r="CG4" s="17">
        <v>0.13253069112143601</v>
      </c>
      <c r="CH4" s="17">
        <v>0.17838194702584301</v>
      </c>
      <c r="CI4" s="17">
        <v>1.31576560055225</v>
      </c>
      <c r="CJ4" s="17">
        <v>4.3033725321880302E-2</v>
      </c>
      <c r="CK4" s="17">
        <v>0</v>
      </c>
      <c r="CL4" s="17">
        <v>0.19726630893147401</v>
      </c>
      <c r="CM4" s="17">
        <v>3.2063202378787098E-2</v>
      </c>
      <c r="CN4" s="17">
        <v>5680.7411672282897</v>
      </c>
      <c r="CO4" s="5">
        <v>8.1999548393172196E-7</v>
      </c>
      <c r="CP4" s="17">
        <v>5.7392460900044601E-2</v>
      </c>
      <c r="CQ4" s="17">
        <v>29.514915655680799</v>
      </c>
      <c r="CR4" s="17">
        <v>109.862323911879</v>
      </c>
      <c r="CS4" s="17">
        <v>2.2215717167336702</v>
      </c>
      <c r="CT4" s="17">
        <v>2.5299968180214201</v>
      </c>
      <c r="CU4" s="17">
        <v>25.2116377022062</v>
      </c>
      <c r="CV4" s="17">
        <v>0</v>
      </c>
      <c r="CW4" s="17">
        <v>0</v>
      </c>
      <c r="CX4" s="17">
        <v>34.029619766648501</v>
      </c>
      <c r="CY4" s="17">
        <v>34.029619766648501</v>
      </c>
      <c r="CZ4" s="17">
        <v>0</v>
      </c>
      <c r="DA4" s="17">
        <v>0</v>
      </c>
      <c r="DB4" s="17">
        <v>7.4890026818344602</v>
      </c>
      <c r="DC4" s="17">
        <v>24.508031984819201</v>
      </c>
      <c r="DD4" s="17">
        <v>6.53368806684765E-3</v>
      </c>
      <c r="DE4" s="17">
        <v>3.3322178894448301E-2</v>
      </c>
      <c r="DF4" s="17">
        <v>0</v>
      </c>
      <c r="DG4" s="17">
        <v>2.04837300146851</v>
      </c>
      <c r="DH4" s="17">
        <v>0</v>
      </c>
      <c r="DI4" s="17">
        <v>0</v>
      </c>
      <c r="DJ4" s="17">
        <v>3.6286801317691499E-2</v>
      </c>
      <c r="DK4" s="17">
        <v>0</v>
      </c>
      <c r="DL4" s="17">
        <v>1.2924504722629499E-2</v>
      </c>
      <c r="DM4" s="17">
        <v>3.6785132006586299E-2</v>
      </c>
      <c r="DN4" s="17">
        <v>2.6015500774026199</v>
      </c>
      <c r="DO4" s="17">
        <v>5.2819337808312499</v>
      </c>
      <c r="DP4" s="17">
        <v>1.3667756981894501</v>
      </c>
      <c r="DQ4" s="17">
        <v>1.6559872030026901</v>
      </c>
      <c r="DR4" s="17">
        <v>0</v>
      </c>
      <c r="DS4" s="17">
        <v>0.46094140881095402</v>
      </c>
      <c r="DT4" s="17">
        <v>292.715900456246</v>
      </c>
      <c r="DU4" s="17">
        <v>0</v>
      </c>
      <c r="DV4" s="17">
        <v>3.5635186540383897E-2</v>
      </c>
      <c r="DW4" s="17">
        <v>5.1279892700996497E-2</v>
      </c>
      <c r="DX4" s="17">
        <v>576.20553283457002</v>
      </c>
      <c r="DY4" s="17">
        <v>15199.632343663499</v>
      </c>
      <c r="DZ4" s="17">
        <v>1688.8480703482901</v>
      </c>
      <c r="EA4" s="17">
        <v>16888.480414011799</v>
      </c>
      <c r="EB4" s="17">
        <v>0</v>
      </c>
      <c r="EC4" s="17">
        <v>16.087351936326701</v>
      </c>
      <c r="ED4" s="17">
        <v>0</v>
      </c>
      <c r="EE4" s="17">
        <v>2.4138242718869801E-2</v>
      </c>
      <c r="EF4" s="5">
        <v>7.5401124588390201E-6</v>
      </c>
      <c r="EG4" s="5">
        <v>4.7559984843728199E-5</v>
      </c>
      <c r="EH4" s="17">
        <v>0</v>
      </c>
      <c r="EI4" s="5">
        <v>1.3760019267143901E-5</v>
      </c>
      <c r="EJ4" s="17">
        <v>0.25006413406748601</v>
      </c>
      <c r="EK4" s="17">
        <v>2.5093416731529401E-3</v>
      </c>
      <c r="EL4" s="17">
        <v>0.16874655875852401</v>
      </c>
      <c r="EM4" s="17">
        <v>63.760327089933099</v>
      </c>
      <c r="EN4" s="17">
        <v>141.38250427445499</v>
      </c>
      <c r="EO4" s="17">
        <v>40.7557749585729</v>
      </c>
      <c r="EP4" s="17">
        <v>17.545524517843599</v>
      </c>
      <c r="EQ4" s="17">
        <v>84.324453811956701</v>
      </c>
      <c r="ER4" s="17">
        <v>38.338192192155901</v>
      </c>
      <c r="ES4" s="17">
        <v>5.8826670414524E-3</v>
      </c>
      <c r="ET4" s="17">
        <v>1.4104103356656001E-3</v>
      </c>
      <c r="EU4" s="17">
        <v>9.3311300072598193</v>
      </c>
      <c r="EV4" s="17">
        <v>1715.18877743029</v>
      </c>
      <c r="EW4" s="17">
        <v>1613.02024921719</v>
      </c>
      <c r="EX4" s="17">
        <v>102.168528213098</v>
      </c>
      <c r="EY4" s="17">
        <v>4.0123925108991002E-2</v>
      </c>
      <c r="EZ4" s="17">
        <v>0.28030575374372302</v>
      </c>
      <c r="FA4" s="17">
        <v>600.54047975237597</v>
      </c>
      <c r="FB4" s="17">
        <v>4.2484037985636797E-2</v>
      </c>
      <c r="FC4" s="17">
        <v>125.70840014793001</v>
      </c>
      <c r="FD4" s="17">
        <v>30.552402920407602</v>
      </c>
      <c r="FE4" s="17">
        <v>15.101246723347399</v>
      </c>
      <c r="FF4" s="17">
        <v>314.28599986904499</v>
      </c>
      <c r="FG4" s="17">
        <v>4.38099316236489E-2</v>
      </c>
      <c r="FH4" s="17">
        <v>33.986946973176302</v>
      </c>
      <c r="FI4" s="17">
        <v>107.75152111798501</v>
      </c>
      <c r="FJ4" s="17">
        <v>160.38961387536099</v>
      </c>
      <c r="FK4" s="17">
        <v>4.2663858491345596</v>
      </c>
      <c r="FL4" s="17">
        <v>6.4719582524402398E-4</v>
      </c>
      <c r="FM4" s="17">
        <v>7542.7389986944499</v>
      </c>
      <c r="FN4" s="17">
        <v>2.4824184867228598</v>
      </c>
      <c r="FO4" s="17">
        <v>2.60755197411773</v>
      </c>
      <c r="FP4" s="17">
        <v>179.584533098761</v>
      </c>
      <c r="FQ4" s="17">
        <v>0</v>
      </c>
      <c r="FR4" s="17">
        <v>39.977262600652097</v>
      </c>
      <c r="FS4" s="17">
        <v>8.9104651213448207</v>
      </c>
      <c r="FT4" s="17">
        <v>0</v>
      </c>
      <c r="FU4" s="17">
        <v>589.65899282792304</v>
      </c>
      <c r="FV4" s="17">
        <v>4.2774736726795002</v>
      </c>
      <c r="FW4" s="17">
        <v>111.369630979788</v>
      </c>
      <c r="FY4" s="26">
        <f t="shared" si="0"/>
        <v>0.97718433847869923</v>
      </c>
      <c r="FZ4" s="40">
        <f t="shared" si="1"/>
        <v>-2.9993818576595808E-7</v>
      </c>
      <c r="GA4" s="40">
        <f t="shared" si="2"/>
        <v>-3.7201161021781269E-7</v>
      </c>
      <c r="GB4" s="40">
        <f t="shared" si="3"/>
        <v>-3.4224430390879347E-7</v>
      </c>
      <c r="GC4" s="40">
        <f t="shared" si="4"/>
        <v>-3.1510790353623823E-7</v>
      </c>
      <c r="GD4" s="40">
        <f t="shared" si="5"/>
        <v>-3.1635228929937563E-7</v>
      </c>
      <c r="GE4" s="40">
        <f t="shared" si="6"/>
        <v>-2.7467541718505448E-7</v>
      </c>
      <c r="GF4" s="40">
        <f t="shared" si="7"/>
        <v>-3.7606819583032879E-7</v>
      </c>
      <c r="GG4" s="40">
        <f t="shared" si="8"/>
        <v>1.2965971228550992E-7</v>
      </c>
      <c r="GH4" s="40">
        <f t="shared" si="9"/>
        <v>1.7546159912899977E-7</v>
      </c>
      <c r="GI4" s="40">
        <f t="shared" si="10"/>
        <v>5.0436124091270252E-6</v>
      </c>
      <c r="GJ4" s="40">
        <f t="shared" si="11"/>
        <v>-4.3083296506684541E-7</v>
      </c>
      <c r="GK4" s="40">
        <f t="shared" si="12"/>
        <v>-1.0768080072803765E-6</v>
      </c>
      <c r="GL4" s="40">
        <f t="shared" si="13"/>
        <v>-8.1143947229776422E-8</v>
      </c>
      <c r="GM4" s="40">
        <f t="shared" si="14"/>
        <v>-1.2667651620235608E-6</v>
      </c>
      <c r="GN4" s="40">
        <f t="shared" si="15"/>
        <v>-1.0670086002926784E-6</v>
      </c>
      <c r="GO4" s="40">
        <f t="shared" si="16"/>
        <v>-2.3784519577192596E-6</v>
      </c>
      <c r="GP4" s="40">
        <f t="shared" si="17"/>
        <v>-5.5802876432478286E-7</v>
      </c>
      <c r="GQ4" s="40">
        <f t="shared" si="18"/>
        <v>-8.2153404339213139E-7</v>
      </c>
      <c r="GR4" s="40">
        <f t="shared" si="19"/>
        <v>-4.836979326940757E-9</v>
      </c>
      <c r="GS4" s="40">
        <f t="shared" si="20"/>
        <v>-4.6514863066451779E-7</v>
      </c>
      <c r="GT4" s="40">
        <f t="shared" si="21"/>
        <v>-1.5029612706733456E-6</v>
      </c>
      <c r="GU4" s="40">
        <f t="shared" si="22"/>
        <v>-5.5074003390558869E-6</v>
      </c>
      <c r="GV4" s="40">
        <f t="shared" si="23"/>
        <v>-2.4236566282288916E-6</v>
      </c>
      <c r="GW4" s="40">
        <f t="shared" si="24"/>
        <v>1.2305383446459851E-5</v>
      </c>
      <c r="GX4" s="40">
        <f t="shared" si="25"/>
        <v>-1.1332277015904228E-6</v>
      </c>
      <c r="GY4" s="40">
        <f t="shared" si="26"/>
        <v>2.392621508104677E-7</v>
      </c>
      <c r="GZ4" s="40">
        <f t="shared" si="27"/>
        <v>3.2649927227583727E-5</v>
      </c>
      <c r="HA4" s="40">
        <f t="shared" si="28"/>
        <v>-4.6813404481924381E-7</v>
      </c>
      <c r="HB4" s="40">
        <f t="shared" si="29"/>
        <v>-1.9810604668336961E-7</v>
      </c>
      <c r="HC4" s="40">
        <f t="shared" si="30"/>
        <v>2.1322362417802128E-7</v>
      </c>
      <c r="HD4" s="40">
        <f t="shared" si="31"/>
        <v>3.2911064046642662E-6</v>
      </c>
      <c r="HE4" s="40">
        <f t="shared" si="32"/>
        <v>0.17687750135416586</v>
      </c>
      <c r="HF4" s="40">
        <f t="shared" si="33"/>
        <v>-4.689474006869854E-7</v>
      </c>
      <c r="HG4" s="40">
        <f t="shared" si="34"/>
        <v>-3.0957393288113667E-7</v>
      </c>
      <c r="HH4" s="40">
        <f t="shared" si="35"/>
        <v>-7.9458453884233933E-4</v>
      </c>
      <c r="HI4" s="40">
        <f t="shared" si="36"/>
        <v>-6.4504882200698238E-6</v>
      </c>
      <c r="HJ4" s="40">
        <f t="shared" si="37"/>
        <v>-1.7829090559089801E-7</v>
      </c>
      <c r="HK4" s="40">
        <f t="shared" si="38"/>
        <v>0</v>
      </c>
      <c r="HL4" s="40">
        <f t="shared" si="39"/>
        <v>6.9795906398576538E-7</v>
      </c>
      <c r="HM4" s="40">
        <f t="shared" si="40"/>
        <v>-9.9528754311769273E-7</v>
      </c>
      <c r="HN4" s="40">
        <f t="shared" si="41"/>
        <v>2.5983263776536884E-6</v>
      </c>
      <c r="HO4" s="40">
        <f t="shared" si="42"/>
        <v>1.4914965387310565E-5</v>
      </c>
      <c r="HP4" s="40">
        <f t="shared" si="43"/>
        <v>-3.1867686710817739E-7</v>
      </c>
      <c r="HQ4" s="40">
        <f t="shared" si="44"/>
        <v>0</v>
      </c>
      <c r="HR4" s="40">
        <f t="shared" si="45"/>
        <v>1.4002284811356401E-6</v>
      </c>
      <c r="HS4" s="40">
        <f t="shared" si="46"/>
        <v>-1.4369317269353833E-7</v>
      </c>
      <c r="HT4" s="40">
        <f t="shared" si="47"/>
        <v>-7.3033949134043954E-6</v>
      </c>
      <c r="HU4" s="40">
        <f t="shared" si="48"/>
        <v>-2.7925912294870541E-6</v>
      </c>
      <c r="HV4" s="40">
        <f t="shared" si="49"/>
        <v>-1.4702726999404873E-7</v>
      </c>
      <c r="HW4" s="40">
        <f t="shared" si="50"/>
        <v>-1.0425890314542763E-7</v>
      </c>
      <c r="HX4" s="40">
        <f t="shared" si="51"/>
        <v>-4.3297254847640905E-7</v>
      </c>
      <c r="HY4" s="40">
        <f t="shared" si="52"/>
        <v>-3.70417127625126E-7</v>
      </c>
      <c r="HZ4" s="40">
        <f t="shared" si="53"/>
        <v>0</v>
      </c>
      <c r="IA4" s="40">
        <f t="shared" si="54"/>
        <v>-1.659322981218536E-6</v>
      </c>
      <c r="IB4" s="40">
        <f t="shared" si="55"/>
        <v>0</v>
      </c>
      <c r="IC4" s="40">
        <f t="shared" si="56"/>
        <v>-1.6596978575140977E-6</v>
      </c>
    </row>
    <row r="5" spans="1:237" x14ac:dyDescent="0.3">
      <c r="A5" s="17" t="s">
        <v>172</v>
      </c>
      <c r="B5" s="15">
        <v>6951.6247450000001</v>
      </c>
      <c r="C5" s="15">
        <v>198.65079499999999</v>
      </c>
      <c r="D5" s="15">
        <v>16603.806694999999</v>
      </c>
      <c r="E5" s="15">
        <v>1367.7255931</v>
      </c>
      <c r="F5" s="15">
        <v>1050.0272273999999</v>
      </c>
      <c r="G5" s="15">
        <v>33969.300235000002</v>
      </c>
      <c r="H5" s="15">
        <v>403.25431129999998</v>
      </c>
      <c r="I5" s="17">
        <v>4.2554022299999996</v>
      </c>
      <c r="J5" s="17">
        <v>2.5874005599999998</v>
      </c>
      <c r="L5" s="17">
        <v>7.864351E-2</v>
      </c>
      <c r="M5" s="17">
        <v>4.8093592000000003</v>
      </c>
      <c r="N5" s="17">
        <v>9.1476500000000002E-3</v>
      </c>
      <c r="O5" s="17">
        <v>2.6025E-2</v>
      </c>
      <c r="P5" s="17">
        <v>1.313603E-2</v>
      </c>
      <c r="Q5" s="17">
        <v>1.7978299999999999E-2</v>
      </c>
      <c r="R5" s="17">
        <v>0.1129516</v>
      </c>
      <c r="T5" s="17">
        <v>8.8071999999999998E-2</v>
      </c>
      <c r="U5" s="17">
        <v>4.5819800000000001E-2</v>
      </c>
      <c r="V5" s="17">
        <v>1.19858E-2</v>
      </c>
      <c r="Z5" s="17">
        <v>49.677198830000002</v>
      </c>
      <c r="AA5" s="17">
        <v>54.176193900000001</v>
      </c>
      <c r="AB5" s="17">
        <v>6.6745739999999998E-2</v>
      </c>
      <c r="AC5" s="17">
        <v>1.46362127</v>
      </c>
      <c r="AD5" s="17">
        <v>0.14206700999999999</v>
      </c>
      <c r="AE5" s="17">
        <v>1.3439300000000001</v>
      </c>
      <c r="AF5" s="17">
        <v>0.194024</v>
      </c>
      <c r="AG5" s="17">
        <v>0.13881473999999999</v>
      </c>
      <c r="AH5" s="17">
        <v>0.16435834999999999</v>
      </c>
      <c r="AI5" s="17">
        <v>1.5181500000000001E-2</v>
      </c>
      <c r="AJ5" s="17">
        <v>1.3184E-2</v>
      </c>
      <c r="AL5" s="17">
        <v>10.13623211</v>
      </c>
      <c r="AN5" s="17">
        <v>9.0567600000000005E-3</v>
      </c>
      <c r="AO5" s="17">
        <v>4.71847321</v>
      </c>
      <c r="AP5" s="17">
        <v>5.9540000000000003E-5</v>
      </c>
      <c r="AQ5" s="5"/>
      <c r="AR5" s="17">
        <v>1.5E-5</v>
      </c>
      <c r="AT5" s="5"/>
      <c r="AU5" s="5">
        <v>1.3999999999999999E-6</v>
      </c>
      <c r="AV5" s="5">
        <v>1.48E-6</v>
      </c>
      <c r="AW5" s="17">
        <v>8.4701269999999995E-2</v>
      </c>
      <c r="AX5" s="17">
        <v>2.3609061200000001</v>
      </c>
      <c r="AY5" s="17">
        <v>2.6272872999999999</v>
      </c>
      <c r="AZ5" s="17">
        <v>0.46278597999999999</v>
      </c>
      <c r="BA5" s="17">
        <v>0.75908900000000001</v>
      </c>
      <c r="BE5" s="17">
        <v>7.1199999999999996E-6</v>
      </c>
      <c r="BG5" s="17" t="s">
        <v>172</v>
      </c>
      <c r="BH5" s="17">
        <v>0.25638007505855998</v>
      </c>
      <c r="BI5" s="17">
        <v>0.51563833716044605</v>
      </c>
      <c r="BJ5" s="17">
        <v>0</v>
      </c>
      <c r="BK5" s="17">
        <v>2.5874002452068101</v>
      </c>
      <c r="BL5" s="17">
        <v>0</v>
      </c>
      <c r="BM5" s="17">
        <v>4.2554004730512602</v>
      </c>
      <c r="BN5" s="17">
        <v>4.2554004730512602</v>
      </c>
      <c r="BO5" s="17">
        <v>0.26805598617784598</v>
      </c>
      <c r="BP5" s="17">
        <v>0.20708288826733201</v>
      </c>
      <c r="BQ5" s="17">
        <v>3.2243831882003103E-2</v>
      </c>
      <c r="BR5" s="17">
        <v>4.6399640319163098E-2</v>
      </c>
      <c r="BS5" s="17">
        <v>4.8093586817143503</v>
      </c>
      <c r="BT5" s="5">
        <v>7.1200178503782101E-6</v>
      </c>
      <c r="BU5" s="17">
        <v>2.9272486342006299E-3</v>
      </c>
      <c r="BV5" s="17">
        <v>6.2204036556926098E-3</v>
      </c>
      <c r="BW5" s="17">
        <v>0</v>
      </c>
      <c r="BX5" s="17">
        <v>2.6024983274133499E-2</v>
      </c>
      <c r="BY5" s="17">
        <v>3.1526474539724501E-3</v>
      </c>
      <c r="BZ5" s="17">
        <v>9.9833738091679204E-3</v>
      </c>
      <c r="CA5" s="17">
        <v>1.7978206630852499E-2</v>
      </c>
      <c r="CB5" s="17">
        <v>0</v>
      </c>
      <c r="CC5" s="17">
        <v>193.58787971397399</v>
      </c>
      <c r="CD5" s="17">
        <v>0.112951637297893</v>
      </c>
      <c r="CE5" s="17">
        <v>2.5540873691452099E-2</v>
      </c>
      <c r="CF5" s="17">
        <v>6.2531142712170001E-2</v>
      </c>
      <c r="CG5" s="17">
        <v>0</v>
      </c>
      <c r="CH5" s="17">
        <v>4.5819757856432802E-2</v>
      </c>
      <c r="CI5" s="17">
        <v>1.34393044948692</v>
      </c>
      <c r="CJ5" s="17">
        <v>1.1985788809074201E-2</v>
      </c>
      <c r="CK5" s="17">
        <v>0</v>
      </c>
      <c r="CL5" s="17">
        <v>1.51813733295854E-2</v>
      </c>
      <c r="CM5" s="17">
        <v>9.0567876177405898E-3</v>
      </c>
      <c r="CN5" s="17">
        <v>6951.62262780116</v>
      </c>
      <c r="CO5" s="17">
        <v>0</v>
      </c>
      <c r="CP5" s="17">
        <v>0</v>
      </c>
      <c r="CQ5" s="17">
        <v>3.0999533091476401</v>
      </c>
      <c r="CR5" s="17">
        <v>7.7007802299052104</v>
      </c>
      <c r="CS5" s="17">
        <v>0.31894484273927598</v>
      </c>
      <c r="CT5" s="17">
        <v>2.3609065119646799</v>
      </c>
      <c r="CU5" s="17">
        <v>2.47387726949056</v>
      </c>
      <c r="CV5" s="17">
        <v>0</v>
      </c>
      <c r="CW5" s="17">
        <v>0.14745862886015501</v>
      </c>
      <c r="CX5" s="17">
        <v>49.677207237188497</v>
      </c>
      <c r="CY5" s="17">
        <v>49.677207237188497</v>
      </c>
      <c r="CZ5" s="17">
        <v>7.0223844683058E-3</v>
      </c>
      <c r="DA5" s="17">
        <v>0</v>
      </c>
      <c r="DB5" s="17">
        <v>54.176187720179001</v>
      </c>
      <c r="DC5" s="17">
        <v>2.6272857483666199</v>
      </c>
      <c r="DD5" s="17">
        <v>1.3249420348663001E-2</v>
      </c>
      <c r="DE5" s="17">
        <v>5.30438552801063E-2</v>
      </c>
      <c r="DF5" s="17">
        <v>0</v>
      </c>
      <c r="DG5" s="17">
        <v>2.6772294731963799</v>
      </c>
      <c r="DH5" s="17">
        <v>0.140395145015735</v>
      </c>
      <c r="DI5" s="17">
        <v>3.50859297011965E-3</v>
      </c>
      <c r="DJ5" s="17">
        <v>1.9608668322603799</v>
      </c>
      <c r="DK5" s="17">
        <v>0.33702430483087797</v>
      </c>
      <c r="DL5" s="17">
        <v>0.38054140920590601</v>
      </c>
      <c r="DM5" s="17">
        <v>1.08308007547616</v>
      </c>
      <c r="DN5" s="17">
        <v>4.6882125173663497E-2</v>
      </c>
      <c r="DO5" s="17">
        <v>9.5184826539680398E-2</v>
      </c>
      <c r="DP5" s="17">
        <v>0.22916054398253899</v>
      </c>
      <c r="DQ5" s="17">
        <v>0.46278570708841099</v>
      </c>
      <c r="DR5" s="17">
        <v>0</v>
      </c>
      <c r="DS5" s="17">
        <v>0.14266695572163501</v>
      </c>
      <c r="DT5" s="17">
        <v>198.650726072792</v>
      </c>
      <c r="DU5" s="17">
        <v>0</v>
      </c>
      <c r="DV5" s="17">
        <v>6.7386903559141703E-2</v>
      </c>
      <c r="DW5" s="17">
        <v>9.69713834819909E-2</v>
      </c>
      <c r="DX5" s="17">
        <v>390.55922280060798</v>
      </c>
      <c r="DY5" s="17">
        <v>14943.421184373799</v>
      </c>
      <c r="DZ5" s="17">
        <v>1660.3801838747299</v>
      </c>
      <c r="EA5" s="17">
        <v>16603.8013682485</v>
      </c>
      <c r="EB5" s="17">
        <v>2.0962443703654702E-3</v>
      </c>
      <c r="EC5" s="17">
        <v>9.4989671104301792</v>
      </c>
      <c r="ED5" s="17">
        <v>0.13993394831189301</v>
      </c>
      <c r="EE5" s="5">
        <v>5.9538428968545498E-5</v>
      </c>
      <c r="EF5" s="17">
        <v>0</v>
      </c>
      <c r="EG5" s="5">
        <v>1.5000328015652801E-5</v>
      </c>
      <c r="EH5" s="17">
        <v>0</v>
      </c>
      <c r="EI5" s="17">
        <v>0</v>
      </c>
      <c r="EJ5" s="5">
        <v>1.40000322767241E-6</v>
      </c>
      <c r="EK5" s="5">
        <v>1.48001104862183E-6</v>
      </c>
      <c r="EL5" s="17">
        <v>8.4701231550690398E-2</v>
      </c>
      <c r="EM5" s="17">
        <v>49.433420139766397</v>
      </c>
      <c r="EN5" s="17">
        <v>99.830136432240394</v>
      </c>
      <c r="EO5" s="17">
        <v>30.149214842530402</v>
      </c>
      <c r="EP5" s="17">
        <v>7.5842737922254004</v>
      </c>
      <c r="EQ5" s="17">
        <v>51.644126934792801</v>
      </c>
      <c r="ER5" s="17">
        <v>27.1579450525394</v>
      </c>
      <c r="ES5" s="17">
        <v>0</v>
      </c>
      <c r="ET5" s="17">
        <v>4.5542019697966701E-4</v>
      </c>
      <c r="EU5" s="17">
        <v>4.6930726669896403</v>
      </c>
      <c r="EV5" s="17">
        <v>1368.0422351837001</v>
      </c>
      <c r="EW5" s="17">
        <v>1050.02692680472</v>
      </c>
      <c r="EX5" s="17">
        <v>318.015308378974</v>
      </c>
      <c r="EY5" s="17">
        <v>8.2975556253685797E-4</v>
      </c>
      <c r="EZ5" s="17">
        <v>0.22581614726874799</v>
      </c>
      <c r="FA5" s="17">
        <v>474.23966882028401</v>
      </c>
      <c r="FB5" s="17">
        <v>7.00186863759872E-3</v>
      </c>
      <c r="FC5" s="17">
        <v>56.192906265866398</v>
      </c>
      <c r="FD5" s="17">
        <v>14.1039868269647</v>
      </c>
      <c r="FE5" s="17">
        <v>6.5105737467219997</v>
      </c>
      <c r="FF5" s="17">
        <v>140.48588182013501</v>
      </c>
      <c r="FG5" s="17">
        <v>1.3173427647061999E-2</v>
      </c>
      <c r="FH5" s="17">
        <v>6.8706537819001001</v>
      </c>
      <c r="FI5" s="17">
        <v>77.980321675248106</v>
      </c>
      <c r="FJ5" s="17">
        <v>106.18595395713101</v>
      </c>
      <c r="FK5" s="17">
        <v>3.4319324920609402</v>
      </c>
      <c r="FL5" s="17">
        <v>0</v>
      </c>
      <c r="FM5" s="17">
        <v>33969.291653568303</v>
      </c>
      <c r="FN5" s="17">
        <v>0.75069970473315994</v>
      </c>
      <c r="FO5" s="17">
        <v>0.75908888586120704</v>
      </c>
      <c r="FP5" s="17">
        <v>827.79338006278704</v>
      </c>
      <c r="FQ5" s="17">
        <v>2.4569059335835499E-2</v>
      </c>
      <c r="FR5" s="17">
        <v>46.4971546923923</v>
      </c>
      <c r="FS5" s="17">
        <v>10.136228894184701</v>
      </c>
      <c r="FT5" s="17">
        <v>0.83989993906645299</v>
      </c>
      <c r="FU5" s="17">
        <v>403.25418444187198</v>
      </c>
      <c r="FV5" s="17">
        <v>4.7184704685196497</v>
      </c>
      <c r="FW5" s="17">
        <v>140.024294253471</v>
      </c>
      <c r="FY5" s="26">
        <f t="shared" si="0"/>
        <v>0.96851871070145346</v>
      </c>
      <c r="FZ5" s="40">
        <f t="shared" si="1"/>
        <v>-3.0456172733134699E-7</v>
      </c>
      <c r="GA5" s="40">
        <f t="shared" si="2"/>
        <v>-3.4697675381067424E-7</v>
      </c>
      <c r="GB5" s="40">
        <f t="shared" si="3"/>
        <v>-3.2081507556506199E-7</v>
      </c>
      <c r="GC5" s="40">
        <f t="shared" si="4"/>
        <v>2.3150995002033711E-4</v>
      </c>
      <c r="GD5" s="40">
        <f t="shared" si="5"/>
        <v>-2.8627379562347134E-7</v>
      </c>
      <c r="GE5" s="40">
        <f t="shared" si="6"/>
        <v>-2.5262315207022093E-7</v>
      </c>
      <c r="GF5" s="40">
        <f t="shared" si="7"/>
        <v>-3.1458591872153456E-7</v>
      </c>
      <c r="GG5" s="40">
        <f t="shared" si="8"/>
        <v>-4.128748927652502E-7</v>
      </c>
      <c r="GH5" s="40">
        <f t="shared" si="9"/>
        <v>-1.2166387941779387E-7</v>
      </c>
      <c r="GI5" s="40">
        <f t="shared" si="10"/>
        <v>0</v>
      </c>
      <c r="GJ5" s="40">
        <f t="shared" si="11"/>
        <v>-4.8063513186355905E-7</v>
      </c>
      <c r="GK5" s="40">
        <f t="shared" si="12"/>
        <v>-1.0776605123465159E-7</v>
      </c>
      <c r="GL5" s="40">
        <f t="shared" si="13"/>
        <v>2.5032584765526761E-7</v>
      </c>
      <c r="GM5" s="40">
        <f t="shared" si="14"/>
        <v>-6.4268459177093245E-7</v>
      </c>
      <c r="GN5" s="40">
        <f t="shared" si="15"/>
        <v>-6.6510655273036013E-7</v>
      </c>
      <c r="GO5" s="40">
        <f t="shared" si="16"/>
        <v>-5.1934358365575629E-6</v>
      </c>
      <c r="GP5" s="40">
        <f t="shared" si="17"/>
        <v>3.3021128515519247E-7</v>
      </c>
      <c r="GQ5" s="40">
        <f t="shared" si="18"/>
        <v>0</v>
      </c>
      <c r="GR5" s="40">
        <f t="shared" si="19"/>
        <v>1.8625240825162047E-7</v>
      </c>
      <c r="GS5" s="40">
        <f t="shared" si="20"/>
        <v>-9.1976759388964753E-7</v>
      </c>
      <c r="GT5" s="40">
        <f t="shared" si="21"/>
        <v>-9.3368200694906802E-7</v>
      </c>
      <c r="GU5" s="40">
        <f t="shared" si="22"/>
        <v>0</v>
      </c>
      <c r="GV5" s="40">
        <f t="shared" si="23"/>
        <v>0</v>
      </c>
      <c r="GW5" s="40">
        <f t="shared" si="24"/>
        <v>0</v>
      </c>
      <c r="GX5" s="40">
        <f t="shared" si="25"/>
        <v>1.6923636383698395E-7</v>
      </c>
      <c r="GY5" s="40">
        <f t="shared" si="26"/>
        <v>-1.1406893978609174E-7</v>
      </c>
      <c r="GZ5" s="40">
        <f t="shared" si="27"/>
        <v>4.4284859962120921E-5</v>
      </c>
      <c r="HA5" s="40">
        <f t="shared" si="28"/>
        <v>1.4667870064786862E-7</v>
      </c>
      <c r="HB5" s="40">
        <f t="shared" si="29"/>
        <v>-4.1027579951698995E-7</v>
      </c>
      <c r="HC5" s="40">
        <f t="shared" si="30"/>
        <v>3.3445709218989142E-7</v>
      </c>
      <c r="HD5" s="40">
        <f t="shared" si="31"/>
        <v>0.18109380273852196</v>
      </c>
      <c r="HE5" s="40">
        <f t="shared" si="32"/>
        <v>2.7750768554081661E-2</v>
      </c>
      <c r="HF5" s="40">
        <f t="shared" si="33"/>
        <v>-3.8305852667215859E-7</v>
      </c>
      <c r="HG5" s="40">
        <f t="shared" si="34"/>
        <v>-8.3437351118248545E-6</v>
      </c>
      <c r="HH5" s="40">
        <f t="shared" si="35"/>
        <v>-8.0190783813716365E-4</v>
      </c>
      <c r="HI5" s="40">
        <f t="shared" si="36"/>
        <v>0</v>
      </c>
      <c r="HJ5" s="40">
        <f t="shared" si="37"/>
        <v>-3.1725943767722353E-7</v>
      </c>
      <c r="HK5" s="40">
        <f t="shared" si="38"/>
        <v>0</v>
      </c>
      <c r="HL5" s="40">
        <f t="shared" si="39"/>
        <v>3.0494062544718266E-6</v>
      </c>
      <c r="HM5" s="40">
        <f t="shared" si="40"/>
        <v>-5.810100488602483E-7</v>
      </c>
      <c r="HN5" s="40">
        <f t="shared" si="41"/>
        <v>-2.6386151402501238E-5</v>
      </c>
      <c r="HO5" s="40">
        <f t="shared" si="42"/>
        <v>0</v>
      </c>
      <c r="HP5" s="40">
        <f t="shared" si="43"/>
        <v>2.1867710186676173E-5</v>
      </c>
      <c r="HQ5" s="40">
        <f t="shared" si="44"/>
        <v>0</v>
      </c>
      <c r="HR5" s="40">
        <f t="shared" si="45"/>
        <v>0</v>
      </c>
      <c r="HS5" s="40">
        <f t="shared" si="46"/>
        <v>2.3054802929074974E-6</v>
      </c>
      <c r="HT5" s="40">
        <f t="shared" si="47"/>
        <v>7.4652850202854533E-6</v>
      </c>
      <c r="HU5" s="40">
        <f t="shared" si="48"/>
        <v>-4.5394017819671664E-7</v>
      </c>
      <c r="HV5" s="40">
        <f t="shared" si="49"/>
        <v>1.6602298435504791E-7</v>
      </c>
      <c r="HW5" s="40">
        <f t="shared" si="50"/>
        <v>-5.9058382385650646E-7</v>
      </c>
      <c r="HX5" s="40">
        <f t="shared" si="51"/>
        <v>-5.8971447016251462E-7</v>
      </c>
      <c r="HY5" s="40">
        <f t="shared" si="52"/>
        <v>-1.5036285991842573E-7</v>
      </c>
      <c r="HZ5" s="40">
        <f t="shared" si="53"/>
        <v>0</v>
      </c>
      <c r="IA5" s="40">
        <f t="shared" si="54"/>
        <v>0</v>
      </c>
      <c r="IB5" s="40">
        <f t="shared" si="55"/>
        <v>0</v>
      </c>
      <c r="IC5" s="40">
        <f t="shared" si="56"/>
        <v>2.507075591367956E-6</v>
      </c>
    </row>
    <row r="6" spans="1:237" x14ac:dyDescent="0.3">
      <c r="A6" s="17" t="s">
        <v>173</v>
      </c>
      <c r="B6" s="15">
        <v>9612.6543068999999</v>
      </c>
      <c r="C6" s="15">
        <v>1467.3146025999999</v>
      </c>
      <c r="D6" s="15">
        <v>6443.9852241999997</v>
      </c>
      <c r="E6" s="15">
        <v>1130.5320575000001</v>
      </c>
      <c r="F6" s="15">
        <v>1101.0810297</v>
      </c>
      <c r="G6" s="15">
        <v>1432.1750543999999</v>
      </c>
      <c r="H6" s="15">
        <v>510.03143028</v>
      </c>
      <c r="I6" s="17">
        <v>8.1338365499999998</v>
      </c>
      <c r="J6" s="17">
        <v>14.138643739999999</v>
      </c>
      <c r="K6" s="17">
        <v>1.0779299999999999E-3</v>
      </c>
      <c r="L6" s="17">
        <v>3.4953209999999998E-2</v>
      </c>
      <c r="M6" s="17">
        <v>10.67714767</v>
      </c>
      <c r="N6" s="17">
        <v>2.7725900000000001E-3</v>
      </c>
      <c r="O6" s="17">
        <v>0.75528410000000001</v>
      </c>
      <c r="P6" s="17">
        <v>9.9811109999999995E-2</v>
      </c>
      <c r="Q6" s="17">
        <v>0.15247711</v>
      </c>
      <c r="R6" s="17">
        <v>2.2423740000000001E-2</v>
      </c>
      <c r="S6" s="17">
        <v>0.1215</v>
      </c>
      <c r="T6" s="17">
        <v>8.1229100000000005E-3</v>
      </c>
      <c r="U6" s="17">
        <v>9.6073259999999994E-2</v>
      </c>
      <c r="V6" s="17">
        <v>0.11237399000000001</v>
      </c>
      <c r="W6" s="17">
        <v>9.0185989999999994E-2</v>
      </c>
      <c r="Y6" s="17">
        <v>1.52633E-3</v>
      </c>
      <c r="Z6" s="17">
        <v>62.81754995</v>
      </c>
      <c r="AA6" s="17">
        <v>16.591098299999999</v>
      </c>
      <c r="AB6" s="17">
        <v>2.621687E-2</v>
      </c>
      <c r="AC6" s="17">
        <v>0.13958847999999999</v>
      </c>
      <c r="AD6" s="17">
        <v>0.89105405000000004</v>
      </c>
      <c r="AE6" s="17">
        <v>0.97769382000000005</v>
      </c>
      <c r="AG6" s="17">
        <v>1.64486037</v>
      </c>
      <c r="AH6" s="17">
        <v>0.23658810999999999</v>
      </c>
      <c r="AI6" s="17">
        <v>0.14217506999999999</v>
      </c>
      <c r="AJ6" s="17">
        <v>0.10689593999999999</v>
      </c>
      <c r="AL6" s="17">
        <v>23.197128710000001</v>
      </c>
      <c r="AN6" s="17">
        <v>6.3506870000000007E-2</v>
      </c>
      <c r="AO6" s="17">
        <v>11.073093650000001</v>
      </c>
      <c r="AP6" s="17">
        <v>1.150054E-2</v>
      </c>
      <c r="AQ6" s="5">
        <v>1.1000000000000001E-7</v>
      </c>
      <c r="AR6" s="5">
        <v>9.5000000000000001E-7</v>
      </c>
      <c r="AS6" s="17">
        <v>9.344E-5</v>
      </c>
      <c r="AT6" s="17">
        <v>1.8900000000000001E-4</v>
      </c>
      <c r="AU6" s="17">
        <v>4.2905999999999999E-4</v>
      </c>
      <c r="AV6" s="17">
        <v>4.5981E-4</v>
      </c>
      <c r="AW6" s="17">
        <v>5.3317879999999998E-2</v>
      </c>
      <c r="AX6" s="17">
        <v>5.2572176199999996</v>
      </c>
      <c r="AY6" s="17">
        <v>141.26241168000001</v>
      </c>
      <c r="AZ6" s="17">
        <v>7.4504249999999994E-2</v>
      </c>
      <c r="BA6" s="17">
        <v>6.1575597999999996</v>
      </c>
      <c r="BE6" s="17">
        <v>1.3216300000000001E-3</v>
      </c>
      <c r="BG6" s="17" t="s">
        <v>173</v>
      </c>
      <c r="BH6" s="17">
        <v>4.6560011231048396E-3</v>
      </c>
      <c r="BI6" s="17">
        <v>0.64056925430965495</v>
      </c>
      <c r="BJ6" s="17">
        <v>0</v>
      </c>
      <c r="BK6" s="17">
        <v>14.1386371150705</v>
      </c>
      <c r="BL6" s="17">
        <v>1.07793564226767E-3</v>
      </c>
      <c r="BM6" s="17">
        <v>8.1338318351808301</v>
      </c>
      <c r="BN6" s="17">
        <v>8.1338318351808301</v>
      </c>
      <c r="BO6" s="17">
        <v>2.8767868154900001E-2</v>
      </c>
      <c r="BP6" s="17">
        <v>3.7607587290995098E-3</v>
      </c>
      <c r="BQ6" s="17">
        <v>1.4330826352780299E-2</v>
      </c>
      <c r="BR6" s="17">
        <v>2.0622394806681099E-2</v>
      </c>
      <c r="BS6" s="17">
        <v>10.6771469204859</v>
      </c>
      <c r="BT6" s="17">
        <v>1.3216331203488199E-3</v>
      </c>
      <c r="BU6" s="17">
        <v>8.8723748760175902E-4</v>
      </c>
      <c r="BV6" s="17">
        <v>1.8853725444314001E-3</v>
      </c>
      <c r="BW6" s="17">
        <v>1.5263290306718E-3</v>
      </c>
      <c r="BX6" s="17">
        <v>0.75528396749444304</v>
      </c>
      <c r="BY6" s="17">
        <v>2.39546621735004E-2</v>
      </c>
      <c r="BZ6" s="17">
        <v>7.5856423648109197E-2</v>
      </c>
      <c r="CA6" s="17">
        <v>0.152477692190328</v>
      </c>
      <c r="CB6" s="17">
        <v>0</v>
      </c>
      <c r="CC6" s="17">
        <v>950.93343751620898</v>
      </c>
      <c r="CD6" s="17">
        <v>2.2423658620166299E-2</v>
      </c>
      <c r="CE6" s="17">
        <v>2.35565429154582E-3</v>
      </c>
      <c r="CF6" s="17">
        <v>5.7672517862938496E-3</v>
      </c>
      <c r="CG6" s="17">
        <v>0.121498618242143</v>
      </c>
      <c r="CH6" s="17">
        <v>9.6072334057940204E-2</v>
      </c>
      <c r="CI6" s="17">
        <v>0.977704839761386</v>
      </c>
      <c r="CJ6" s="17">
        <v>0.11237218447875399</v>
      </c>
      <c r="CK6" s="17">
        <v>0</v>
      </c>
      <c r="CL6" s="17">
        <v>0.142171850099435</v>
      </c>
      <c r="CM6" s="17">
        <v>6.3507334375568006E-2</v>
      </c>
      <c r="CN6" s="17">
        <v>9612.6516946850697</v>
      </c>
      <c r="CO6" s="17">
        <v>9.0184779959758599E-2</v>
      </c>
      <c r="CP6" s="17">
        <v>0</v>
      </c>
      <c r="CQ6" s="17">
        <v>41.740068785916002</v>
      </c>
      <c r="CR6" s="17">
        <v>41.068888040220301</v>
      </c>
      <c r="CS6" s="17">
        <v>0.66126700215496104</v>
      </c>
      <c r="CT6" s="17">
        <v>5.2572152857251897</v>
      </c>
      <c r="CU6" s="17">
        <v>35.818676826319802</v>
      </c>
      <c r="CV6" s="17">
        <v>0</v>
      </c>
      <c r="CW6" s="17">
        <v>2.6779264738421198E-3</v>
      </c>
      <c r="CX6" s="17">
        <v>62.8175323737591</v>
      </c>
      <c r="CY6" s="17">
        <v>62.8175323737591</v>
      </c>
      <c r="CZ6" s="17">
        <v>2.3236044272607901E-3</v>
      </c>
      <c r="DA6" s="17">
        <v>0</v>
      </c>
      <c r="DB6" s="17">
        <v>16.591092729153502</v>
      </c>
      <c r="DC6" s="17">
        <v>141.26228491606</v>
      </c>
      <c r="DD6" s="17">
        <v>1.04866601271778E-2</v>
      </c>
      <c r="DE6" s="17">
        <v>1.31085735165861E-2</v>
      </c>
      <c r="DF6" s="17">
        <v>0</v>
      </c>
      <c r="DG6" s="17">
        <v>0.86951658181081604</v>
      </c>
      <c r="DH6" s="17">
        <v>5.7596535402121198E-3</v>
      </c>
      <c r="DI6" s="5">
        <v>6.3717179770457404E-5</v>
      </c>
      <c r="DJ6" s="17">
        <v>6.1569314423013999E-2</v>
      </c>
      <c r="DK6" s="17">
        <v>0.34920294771189803</v>
      </c>
      <c r="DL6" s="17">
        <v>3.6292975925408803E-2</v>
      </c>
      <c r="DM6" s="17">
        <v>0.103295428463995</v>
      </c>
      <c r="DN6" s="17">
        <v>0.29404775169382502</v>
      </c>
      <c r="DO6" s="17">
        <v>0.59700574894610203</v>
      </c>
      <c r="DP6" s="17">
        <v>6.3807736009070999E-4</v>
      </c>
      <c r="DQ6" s="17">
        <v>7.4504601340600496E-2</v>
      </c>
      <c r="DR6" s="17">
        <v>5.4916298712644001E-4</v>
      </c>
      <c r="DS6" s="17">
        <v>1.66514404174643</v>
      </c>
      <c r="DT6" s="17">
        <v>1467.3140823185099</v>
      </c>
      <c r="DU6" s="17">
        <v>0</v>
      </c>
      <c r="DV6" s="17">
        <v>9.7001078516377598E-2</v>
      </c>
      <c r="DW6" s="17">
        <v>0.13958688755572399</v>
      </c>
      <c r="DX6" s="17">
        <v>337.56231753379399</v>
      </c>
      <c r="DY6" s="17">
        <v>5799.5837310472198</v>
      </c>
      <c r="DZ6" s="17">
        <v>644.39846359478202</v>
      </c>
      <c r="EA6" s="17">
        <v>6443.9821946419997</v>
      </c>
      <c r="EB6" s="5">
        <v>3.9593250520030703E-5</v>
      </c>
      <c r="EC6" s="17">
        <v>4.9926022309315403</v>
      </c>
      <c r="ED6" s="17">
        <v>2.5416962115777401E-3</v>
      </c>
      <c r="EE6" s="17">
        <v>1.1500656516433099E-2</v>
      </c>
      <c r="EF6" s="5">
        <v>1.10000604948274E-7</v>
      </c>
      <c r="EG6" s="5">
        <v>9.5000032848867695E-7</v>
      </c>
      <c r="EH6" s="5">
        <v>9.3440689861494495E-5</v>
      </c>
      <c r="EI6" s="17">
        <v>1.8899720403290301E-4</v>
      </c>
      <c r="EJ6" s="17">
        <v>4.2905858403118199E-4</v>
      </c>
      <c r="EK6" s="17">
        <v>4.5981070935893699E-4</v>
      </c>
      <c r="EL6" s="17">
        <v>5.33180597234389E-2</v>
      </c>
      <c r="EM6" s="17">
        <v>6.7640578962301197</v>
      </c>
      <c r="EN6" s="17">
        <v>99.569490028372101</v>
      </c>
      <c r="EO6" s="17">
        <v>10.8187379587929</v>
      </c>
      <c r="EP6" s="17">
        <v>26.651692724570701</v>
      </c>
      <c r="EQ6" s="17">
        <v>64.569279415512796</v>
      </c>
      <c r="ER6" s="17">
        <v>13.0300461005502</v>
      </c>
      <c r="ES6" s="17">
        <v>0.39653143614587999</v>
      </c>
      <c r="ET6" s="17">
        <v>2.6216859475519799E-3</v>
      </c>
      <c r="EU6" s="17">
        <v>28.561092895696198</v>
      </c>
      <c r="EV6" s="17">
        <v>1130.53173772334</v>
      </c>
      <c r="EW6" s="17">
        <v>1101.08072438362</v>
      </c>
      <c r="EX6" s="17">
        <v>29.451013339725598</v>
      </c>
      <c r="EY6" s="17">
        <v>0.403090181118548</v>
      </c>
      <c r="EZ6" s="17">
        <v>1.33309507162706E-2</v>
      </c>
      <c r="FA6" s="17">
        <v>89.190836088384302</v>
      </c>
      <c r="FB6" s="17">
        <v>0.60615778568267698</v>
      </c>
      <c r="FC6" s="17">
        <v>184.375441116996</v>
      </c>
      <c r="FD6" s="17">
        <v>37.487301212469198</v>
      </c>
      <c r="FE6" s="17">
        <v>19.466120399417498</v>
      </c>
      <c r="FF6" s="17">
        <v>460.94597751273398</v>
      </c>
      <c r="FG6" s="17">
        <v>0.10681116967113399</v>
      </c>
      <c r="FH6" s="17">
        <v>19.839847327119902</v>
      </c>
      <c r="FI6" s="17">
        <v>59.497308181064398</v>
      </c>
      <c r="FJ6" s="17">
        <v>97.750925337762396</v>
      </c>
      <c r="FK6" s="17">
        <v>0.55279718977589798</v>
      </c>
      <c r="FL6" s="17">
        <v>0</v>
      </c>
      <c r="FM6" s="17">
        <v>1432.1740986055199</v>
      </c>
      <c r="FN6" s="17">
        <v>2.88701117114024</v>
      </c>
      <c r="FO6" s="17">
        <v>6.1574634282240099</v>
      </c>
      <c r="FP6" s="17">
        <v>2.2858819623340302E-3</v>
      </c>
      <c r="FQ6" s="17">
        <v>4.7731182988975298E-3</v>
      </c>
      <c r="FR6" s="17">
        <v>7.0250578712343499</v>
      </c>
      <c r="FS6" s="17">
        <v>23.1971162754968</v>
      </c>
      <c r="FT6" s="17">
        <v>2.0985322116628801E-2</v>
      </c>
      <c r="FU6" s="17">
        <v>510.03141595884102</v>
      </c>
      <c r="FV6" s="17">
        <v>11.073091992995501</v>
      </c>
      <c r="FW6" s="17">
        <v>1.7680022281066099</v>
      </c>
      <c r="FY6" s="26">
        <f t="shared" si="0"/>
        <v>0.66184612745704841</v>
      </c>
      <c r="FZ6" s="40">
        <f t="shared" si="1"/>
        <v>-2.717475160133887E-7</v>
      </c>
      <c r="GA6" s="40">
        <f t="shared" si="2"/>
        <v>-3.5458073483620972E-7</v>
      </c>
      <c r="GB6" s="40">
        <f t="shared" si="3"/>
        <v>-4.7013732877642968E-7</v>
      </c>
      <c r="GC6" s="40">
        <f t="shared" si="4"/>
        <v>-2.8285501318933759E-7</v>
      </c>
      <c r="GD6" s="40">
        <f t="shared" si="5"/>
        <v>-2.7728783967800574E-7</v>
      </c>
      <c r="GE6" s="40">
        <f t="shared" si="6"/>
        <v>-6.6737266302860631E-7</v>
      </c>
      <c r="GF6" s="40">
        <f t="shared" si="7"/>
        <v>-2.8078973414903777E-8</v>
      </c>
      <c r="GG6" s="40">
        <f t="shared" si="8"/>
        <v>-5.7965501774790491E-7</v>
      </c>
      <c r="GH6" s="40">
        <f t="shared" si="9"/>
        <v>-4.685689533620325E-7</v>
      </c>
      <c r="GI6" s="40">
        <f t="shared" si="10"/>
        <v>5.2343544293301362E-6</v>
      </c>
      <c r="GJ6" s="40">
        <f t="shared" si="11"/>
        <v>3.1926857065848704E-7</v>
      </c>
      <c r="GK6" s="40">
        <f t="shared" si="12"/>
        <v>-7.0197970818362749E-8</v>
      </c>
      <c r="GL6" s="40">
        <f t="shared" si="13"/>
        <v>7.2250253946644117E-6</v>
      </c>
      <c r="GM6" s="40">
        <f t="shared" si="14"/>
        <v>-1.7543803314699246E-7</v>
      </c>
      <c r="GN6" s="40">
        <f t="shared" si="15"/>
        <v>-2.4224147392930131E-7</v>
      </c>
      <c r="GO6" s="40">
        <f t="shared" si="16"/>
        <v>3.818214602849765E-6</v>
      </c>
      <c r="GP6" s="40">
        <f t="shared" si="17"/>
        <v>-3.6291820053962252E-6</v>
      </c>
      <c r="GQ6" s="40">
        <f t="shared" si="18"/>
        <v>-1.1372492650157414E-5</v>
      </c>
      <c r="GR6" s="40">
        <f t="shared" si="19"/>
        <v>-4.8285162963653143E-7</v>
      </c>
      <c r="GS6" s="40">
        <f t="shared" si="20"/>
        <v>-9.6378748862079858E-6</v>
      </c>
      <c r="GT6" s="40">
        <f t="shared" si="21"/>
        <v>-1.6067074293723904E-5</v>
      </c>
      <c r="GU6" s="40">
        <f t="shared" si="22"/>
        <v>-1.3417164255723517E-5</v>
      </c>
      <c r="GV6" s="40">
        <f t="shared" si="23"/>
        <v>0</v>
      </c>
      <c r="GW6" s="40">
        <f t="shared" si="24"/>
        <v>-6.3507118379054997E-7</v>
      </c>
      <c r="GX6" s="40">
        <f t="shared" si="25"/>
        <v>-2.7979825564720684E-7</v>
      </c>
      <c r="GY6" s="40">
        <f t="shared" si="26"/>
        <v>-3.3577321984729058E-7</v>
      </c>
      <c r="GZ6" s="40">
        <f t="shared" si="27"/>
        <v>1.8915803404514288E-6</v>
      </c>
      <c r="HA6" s="40">
        <f t="shared" si="28"/>
        <v>-5.4166788099564942E-7</v>
      </c>
      <c r="HB6" s="40">
        <f t="shared" si="29"/>
        <v>-6.1652833853095798E-7</v>
      </c>
      <c r="HC6" s="40">
        <f t="shared" si="30"/>
        <v>1.1271178318336189E-5</v>
      </c>
      <c r="HD6" s="40">
        <f t="shared" si="31"/>
        <v>6.3807736009070995E+46</v>
      </c>
      <c r="HE6" s="40">
        <f t="shared" si="32"/>
        <v>1.2331546261540783E-2</v>
      </c>
      <c r="HF6" s="40">
        <f t="shared" si="33"/>
        <v>-6.0834797828599754E-7</v>
      </c>
      <c r="HG6" s="40">
        <f t="shared" si="34"/>
        <v>-2.2647434356687484E-5</v>
      </c>
      <c r="HH6" s="40">
        <f t="shared" si="35"/>
        <v>-7.930172920131652E-4</v>
      </c>
      <c r="HI6" s="40">
        <f t="shared" si="36"/>
        <v>0</v>
      </c>
      <c r="HJ6" s="40">
        <f t="shared" si="37"/>
        <v>-5.3603630676753511E-7</v>
      </c>
      <c r="HK6" s="40">
        <f t="shared" si="38"/>
        <v>0</v>
      </c>
      <c r="HL6" s="40">
        <f t="shared" si="39"/>
        <v>7.3122099703377362E-6</v>
      </c>
      <c r="HM6" s="40">
        <f t="shared" si="40"/>
        <v>-1.4964241721492099E-7</v>
      </c>
      <c r="HN6" s="40">
        <f t="shared" si="41"/>
        <v>1.0131388013003526E-5</v>
      </c>
      <c r="HO6" s="40">
        <f t="shared" si="42"/>
        <v>5.4995297636220357E-6</v>
      </c>
      <c r="HP6" s="40">
        <f t="shared" si="43"/>
        <v>3.4577755467732845E-7</v>
      </c>
      <c r="HQ6" s="40">
        <f t="shared" si="44"/>
        <v>7.3829355147118117E-6</v>
      </c>
      <c r="HR6" s="40">
        <f t="shared" si="45"/>
        <v>-1.4793476703740517E-5</v>
      </c>
      <c r="HS6" s="40">
        <f t="shared" si="46"/>
        <v>-3.3001650538387481E-6</v>
      </c>
      <c r="HT6" s="40">
        <f t="shared" si="47"/>
        <v>1.542721856825899E-6</v>
      </c>
      <c r="HU6" s="40">
        <f t="shared" si="48"/>
        <v>3.3707911661527208E-6</v>
      </c>
      <c r="HV6" s="40">
        <f t="shared" si="49"/>
        <v>-4.4401335052395864E-7</v>
      </c>
      <c r="HW6" s="40">
        <f t="shared" si="50"/>
        <v>-8.973649713982559E-7</v>
      </c>
      <c r="HX6" s="40">
        <f t="shared" si="51"/>
        <v>4.7157121976503719E-6</v>
      </c>
      <c r="HY6" s="40">
        <f t="shared" si="52"/>
        <v>-1.5650968747334847E-5</v>
      </c>
      <c r="HZ6" s="40">
        <f t="shared" si="53"/>
        <v>0</v>
      </c>
      <c r="IA6" s="40">
        <f t="shared" si="54"/>
        <v>0</v>
      </c>
      <c r="IB6" s="40">
        <f t="shared" si="55"/>
        <v>0</v>
      </c>
      <c r="IC6" s="40">
        <f t="shared" si="56"/>
        <v>2.3609851621287902E-6</v>
      </c>
    </row>
    <row r="7" spans="1:237" x14ac:dyDescent="0.3">
      <c r="A7" s="17" t="s">
        <v>174</v>
      </c>
      <c r="B7" s="15">
        <v>6039.0874549999999</v>
      </c>
      <c r="C7" s="15">
        <v>131.85444000000001</v>
      </c>
      <c r="D7" s="15">
        <v>17875.2654</v>
      </c>
      <c r="E7" s="15">
        <v>1290.9904550000001</v>
      </c>
      <c r="F7" s="15">
        <v>1060.61617</v>
      </c>
      <c r="G7" s="15">
        <v>10429.1507</v>
      </c>
      <c r="H7" s="15">
        <v>471.73457000000002</v>
      </c>
      <c r="I7" s="17">
        <v>5.33120759</v>
      </c>
      <c r="J7" s="17">
        <v>3.1813623899999999</v>
      </c>
      <c r="K7" s="17">
        <v>0.17169999999999999</v>
      </c>
      <c r="L7" s="17">
        <v>0.45193430000000001</v>
      </c>
      <c r="M7" s="17">
        <v>4.35128965</v>
      </c>
      <c r="N7" s="17">
        <v>5.3516330000000001E-2</v>
      </c>
      <c r="O7" s="17">
        <v>8.9599999999999992E-3</v>
      </c>
      <c r="P7" s="17">
        <v>3.5833379999999998E-2</v>
      </c>
      <c r="Q7" s="17">
        <v>3.0462099999999999E-2</v>
      </c>
      <c r="R7" s="17">
        <v>1.8954200000000001E-2</v>
      </c>
      <c r="S7" s="17">
        <v>18.160499999999999</v>
      </c>
      <c r="T7" s="17">
        <v>0.33596218</v>
      </c>
      <c r="U7" s="17">
        <v>1.9631300000000001E-2</v>
      </c>
      <c r="V7" s="17">
        <v>2.03085E-2</v>
      </c>
      <c r="Z7" s="17">
        <v>44.374572530000002</v>
      </c>
      <c r="AA7" s="17">
        <v>20.549761</v>
      </c>
      <c r="AB7" s="17">
        <v>7.2800420000000005E-2</v>
      </c>
      <c r="AC7" s="17">
        <v>7.4800300000000004E-3</v>
      </c>
      <c r="AD7" s="17">
        <v>5.2405620300000004</v>
      </c>
      <c r="AE7" s="17">
        <v>1.4530130000000001</v>
      </c>
      <c r="AG7" s="17">
        <v>0.16844039999999999</v>
      </c>
      <c r="AH7" s="17">
        <v>2.06311986</v>
      </c>
      <c r="AI7" s="17">
        <v>2.5723300000000001E-2</v>
      </c>
      <c r="AJ7" s="17">
        <v>2.23387E-2</v>
      </c>
      <c r="AL7" s="17">
        <v>9.9844382800000009</v>
      </c>
      <c r="AN7" s="17">
        <v>1.2185100000000001E-2</v>
      </c>
      <c r="AO7" s="17">
        <v>4.4854000000000003</v>
      </c>
      <c r="AP7" s="17">
        <v>7.2789000000000003E-4</v>
      </c>
      <c r="AQ7" s="5"/>
      <c r="AR7" s="5"/>
      <c r="AT7" s="5"/>
      <c r="AU7" s="17">
        <v>1.057E-5</v>
      </c>
      <c r="AV7" s="5">
        <v>3.0900000000000001E-6</v>
      </c>
      <c r="AW7" s="17">
        <v>2.1292799999999999E-3</v>
      </c>
      <c r="AX7" s="17">
        <v>2.1896357100000001</v>
      </c>
      <c r="AY7" s="17">
        <v>14.2474729</v>
      </c>
      <c r="AZ7" s="17">
        <v>0.4864696</v>
      </c>
      <c r="BA7" s="17">
        <v>1.2861899999999999</v>
      </c>
      <c r="BE7" s="17">
        <v>1.1188000000000001E-4</v>
      </c>
      <c r="BG7" s="17" t="s">
        <v>174</v>
      </c>
      <c r="BH7" s="17">
        <v>0</v>
      </c>
      <c r="BI7" s="17">
        <v>0</v>
      </c>
      <c r="BJ7" s="17">
        <v>0</v>
      </c>
      <c r="BK7" s="17">
        <v>3.1813614441700602</v>
      </c>
      <c r="BL7" s="17">
        <v>0.17169996901624199</v>
      </c>
      <c r="BM7" s="17">
        <v>5.33120462422331</v>
      </c>
      <c r="BN7" s="17">
        <v>5.33120462422331</v>
      </c>
      <c r="BO7" s="17">
        <v>2.53962403551811E-3</v>
      </c>
      <c r="BP7" s="17">
        <v>0</v>
      </c>
      <c r="BQ7" s="17">
        <v>0.185293181611247</v>
      </c>
      <c r="BR7" s="17">
        <v>0.26664107499572798</v>
      </c>
      <c r="BS7" s="17">
        <v>4.3512887678226102</v>
      </c>
      <c r="BT7" s="17">
        <v>1.1187954857586901E-4</v>
      </c>
      <c r="BU7" s="17">
        <v>1.71252127405104E-2</v>
      </c>
      <c r="BV7" s="17">
        <v>3.6391082270981097E-2</v>
      </c>
      <c r="BW7" s="17">
        <v>0</v>
      </c>
      <c r="BX7" s="17">
        <v>8.9600016136877503E-3</v>
      </c>
      <c r="BY7" s="17">
        <v>8.5999944057716902E-3</v>
      </c>
      <c r="BZ7" s="17">
        <v>2.7233382055479299E-2</v>
      </c>
      <c r="CA7" s="17">
        <v>3.04622306674713E-2</v>
      </c>
      <c r="CB7" s="17">
        <v>0</v>
      </c>
      <c r="CC7" s="17">
        <v>384.119769737463</v>
      </c>
      <c r="CD7" s="17">
        <v>1.8954178653835699E-2</v>
      </c>
      <c r="CE7" s="17">
        <v>9.7428875154461303E-2</v>
      </c>
      <c r="CF7" s="17">
        <v>0.23853300957797999</v>
      </c>
      <c r="CG7" s="17">
        <v>18.1604841506418</v>
      </c>
      <c r="CH7" s="17">
        <v>1.96313122589989E-2</v>
      </c>
      <c r="CI7" s="17">
        <v>1.45301162513423</v>
      </c>
      <c r="CJ7" s="17">
        <v>2.0308590256750199E-2</v>
      </c>
      <c r="CK7" s="17">
        <v>0</v>
      </c>
      <c r="CL7" s="17">
        <v>2.5723469681487199E-2</v>
      </c>
      <c r="CM7" s="17">
        <v>1.2185049080397E-2</v>
      </c>
      <c r="CN7" s="17">
        <v>6039.0856868881201</v>
      </c>
      <c r="CO7" s="17">
        <v>0</v>
      </c>
      <c r="CP7" s="17">
        <v>0</v>
      </c>
      <c r="CQ7" s="17">
        <v>3.5629648181470399</v>
      </c>
      <c r="CR7" s="17">
        <v>10.869713358704701</v>
      </c>
      <c r="CS7" s="17">
        <v>9.2480292118438001E-2</v>
      </c>
      <c r="CT7" s="17">
        <v>2.1896355593522099</v>
      </c>
      <c r="CU7" s="17">
        <v>3.3836366735556598</v>
      </c>
      <c r="CV7" s="17">
        <v>0</v>
      </c>
      <c r="CW7" s="17">
        <v>0</v>
      </c>
      <c r="CX7" s="17">
        <v>44.374558647050399</v>
      </c>
      <c r="CY7" s="17">
        <v>44.374558647050399</v>
      </c>
      <c r="CZ7" s="17">
        <v>0</v>
      </c>
      <c r="DA7" s="17">
        <v>0</v>
      </c>
      <c r="DB7" s="17">
        <v>20.549755064129101</v>
      </c>
      <c r="DC7" s="17">
        <v>14.247409286214101</v>
      </c>
      <c r="DD7" s="17">
        <v>1.5893473083383399E-2</v>
      </c>
      <c r="DE7" s="17">
        <v>5.2943401870737102E-2</v>
      </c>
      <c r="DF7" s="17">
        <v>0</v>
      </c>
      <c r="DG7" s="17">
        <v>2.5375017837546601</v>
      </c>
      <c r="DH7" s="17">
        <v>0</v>
      </c>
      <c r="DI7" s="17">
        <v>0</v>
      </c>
      <c r="DJ7" s="17">
        <v>1.31164897818111E-3</v>
      </c>
      <c r="DK7" s="17">
        <v>0</v>
      </c>
      <c r="DL7" s="17">
        <v>1.9447923962587601E-3</v>
      </c>
      <c r="DM7" s="17">
        <v>5.5352088273064402E-3</v>
      </c>
      <c r="DN7" s="17">
        <v>1.72938505753512</v>
      </c>
      <c r="DO7" s="17">
        <v>3.5111752134129199</v>
      </c>
      <c r="DP7" s="17">
        <v>0</v>
      </c>
      <c r="DQ7" s="17">
        <v>0.48646978304079003</v>
      </c>
      <c r="DR7" s="17">
        <v>0</v>
      </c>
      <c r="DS7" s="17">
        <v>0.17094463354971501</v>
      </c>
      <c r="DT7" s="17">
        <v>131.85440263143599</v>
      </c>
      <c r="DU7" s="17">
        <v>0</v>
      </c>
      <c r="DV7" s="17">
        <v>0.84587859488637795</v>
      </c>
      <c r="DW7" s="17">
        <v>1.2172403725259999</v>
      </c>
      <c r="DX7" s="17">
        <v>386.13456455814901</v>
      </c>
      <c r="DY7" s="17">
        <v>16087.7341079938</v>
      </c>
      <c r="DZ7" s="17">
        <v>1787.52620741127</v>
      </c>
      <c r="EA7" s="17">
        <v>17875.260315405099</v>
      </c>
      <c r="EB7" s="17">
        <v>0</v>
      </c>
      <c r="EC7" s="17">
        <v>8.7299971914024397</v>
      </c>
      <c r="ED7" s="17">
        <v>0</v>
      </c>
      <c r="EE7" s="17">
        <v>7.2789626418426302E-4</v>
      </c>
      <c r="EF7" s="17">
        <v>0</v>
      </c>
      <c r="EG7" s="17">
        <v>0</v>
      </c>
      <c r="EH7" s="17">
        <v>0</v>
      </c>
      <c r="EI7" s="17">
        <v>0</v>
      </c>
      <c r="EJ7" s="5">
        <v>1.05699366810518E-5</v>
      </c>
      <c r="EK7" s="5">
        <v>3.0899906810628401E-6</v>
      </c>
      <c r="EL7" s="17">
        <v>2.1293021333447901E-3</v>
      </c>
      <c r="EM7" s="17">
        <v>51.114270556799298</v>
      </c>
      <c r="EN7" s="17">
        <v>101.013777759806</v>
      </c>
      <c r="EO7" s="17">
        <v>31.022855897231501</v>
      </c>
      <c r="EP7" s="17">
        <v>6.7004727064821399</v>
      </c>
      <c r="EQ7" s="17">
        <v>51.153096272976299</v>
      </c>
      <c r="ER7" s="17">
        <v>27.582355862982698</v>
      </c>
      <c r="ES7" s="17">
        <v>0</v>
      </c>
      <c r="ET7" s="17">
        <v>3.9671232946973303E-3</v>
      </c>
      <c r="EU7" s="17">
        <v>6.1677736016909401</v>
      </c>
      <c r="EV7" s="17">
        <v>1374.14096147533</v>
      </c>
      <c r="EW7" s="17">
        <v>1060.6158645963001</v>
      </c>
      <c r="EX7" s="17">
        <v>313.52509687902699</v>
      </c>
      <c r="EY7" s="17">
        <v>2.42546624999311E-2</v>
      </c>
      <c r="EZ7" s="17">
        <v>0.234612932312593</v>
      </c>
      <c r="FA7" s="17">
        <v>492.43648710450401</v>
      </c>
      <c r="FB7" s="17">
        <v>2.5681384723071899E-2</v>
      </c>
      <c r="FC7" s="17">
        <v>52.463933210425601</v>
      </c>
      <c r="FD7" s="17">
        <v>12.7197121072328</v>
      </c>
      <c r="FE7" s="17">
        <v>5.7494134235464598</v>
      </c>
      <c r="FF7" s="17">
        <v>131.19264900047901</v>
      </c>
      <c r="FG7" s="17">
        <v>2.2320893202599199E-2</v>
      </c>
      <c r="FH7" s="17">
        <v>8.3752967085972507</v>
      </c>
      <c r="FI7" s="17">
        <v>82.262605663894306</v>
      </c>
      <c r="FJ7" s="17">
        <v>106.194766688492</v>
      </c>
      <c r="FK7" s="17">
        <v>3.5709235200334102</v>
      </c>
      <c r="FL7" s="17">
        <v>0</v>
      </c>
      <c r="FM7" s="17">
        <v>10429.1466054557</v>
      </c>
      <c r="FN7" s="17">
        <v>6.1996544485682502E-2</v>
      </c>
      <c r="FO7" s="17">
        <v>1.2861895003775401</v>
      </c>
      <c r="FP7" s="17">
        <v>253.25819859644901</v>
      </c>
      <c r="FQ7" s="17">
        <v>0</v>
      </c>
      <c r="FR7" s="17">
        <v>47.410559907433502</v>
      </c>
      <c r="FS7" s="17">
        <v>9.9844400826596296</v>
      </c>
      <c r="FT7" s="17">
        <v>0</v>
      </c>
      <c r="FU7" s="17">
        <v>471.73442750045399</v>
      </c>
      <c r="FV7" s="17">
        <v>4.4853978637879504</v>
      </c>
      <c r="FW7" s="17">
        <v>144.33761933591001</v>
      </c>
      <c r="FY7" s="26">
        <f t="shared" si="0"/>
        <v>0.81854226032247224</v>
      </c>
      <c r="FZ7" s="40">
        <f t="shared" si="1"/>
        <v>-2.9277798888167481E-7</v>
      </c>
      <c r="GA7" s="40">
        <f t="shared" si="2"/>
        <v>-2.8340770339398128E-7</v>
      </c>
      <c r="GB7" s="40">
        <f t="shared" si="3"/>
        <v>-2.8444863821916942E-7</v>
      </c>
      <c r="GC7" s="40">
        <f t="shared" si="4"/>
        <v>6.4408304610842251E-2</v>
      </c>
      <c r="GD7" s="40">
        <f t="shared" si="5"/>
        <v>-2.8794931529296152E-7</v>
      </c>
      <c r="GE7" s="40">
        <f t="shared" si="6"/>
        <v>-3.9260572768717023E-7</v>
      </c>
      <c r="GF7" s="40">
        <f t="shared" si="7"/>
        <v>-3.0207569063623974E-7</v>
      </c>
      <c r="GG7" s="40">
        <f t="shared" si="8"/>
        <v>-5.5630485962965912E-7</v>
      </c>
      <c r="GH7" s="40">
        <f t="shared" si="9"/>
        <v>-2.9730342656829223E-7</v>
      </c>
      <c r="GI7" s="40">
        <f t="shared" si="10"/>
        <v>-1.8045287130867672E-7</v>
      </c>
      <c r="GJ7" s="40">
        <f t="shared" si="11"/>
        <v>-9.6016224176979298E-8</v>
      </c>
      <c r="GK7" s="40">
        <f t="shared" si="12"/>
        <v>-2.0273929358044333E-7</v>
      </c>
      <c r="GL7" s="40">
        <f t="shared" si="13"/>
        <v>-6.5379125413007316E-7</v>
      </c>
      <c r="GM7" s="40">
        <f t="shared" si="14"/>
        <v>1.8009907936733865E-7</v>
      </c>
      <c r="GN7" s="40">
        <f t="shared" si="15"/>
        <v>-9.8755657688504843E-8</v>
      </c>
      <c r="GO7" s="40">
        <f t="shared" si="16"/>
        <v>4.2895096300457141E-6</v>
      </c>
      <c r="GP7" s="40">
        <f t="shared" si="17"/>
        <v>-1.1261970593028979E-6</v>
      </c>
      <c r="GQ7" s="40">
        <f t="shared" si="18"/>
        <v>-8.7273798624513342E-7</v>
      </c>
      <c r="GR7" s="40">
        <f t="shared" si="19"/>
        <v>-8.7887142158809048E-7</v>
      </c>
      <c r="GS7" s="40">
        <f t="shared" si="20"/>
        <v>6.2446190009522268E-7</v>
      </c>
      <c r="GT7" s="40">
        <f t="shared" si="21"/>
        <v>4.4442844227142194E-6</v>
      </c>
      <c r="GU7" s="40">
        <f t="shared" si="22"/>
        <v>0</v>
      </c>
      <c r="GV7" s="40">
        <f t="shared" si="23"/>
        <v>0</v>
      </c>
      <c r="GW7" s="40">
        <f t="shared" si="24"/>
        <v>0</v>
      </c>
      <c r="GX7" s="40">
        <f t="shared" si="25"/>
        <v>-3.1285821610959876E-7</v>
      </c>
      <c r="GY7" s="40">
        <f t="shared" si="26"/>
        <v>-2.8885352480790317E-7</v>
      </c>
      <c r="GZ7" s="40">
        <f t="shared" si="27"/>
        <v>4.9151485909252346E-5</v>
      </c>
      <c r="HA7" s="40">
        <f t="shared" si="28"/>
        <v>-3.8471015223390184E-6</v>
      </c>
      <c r="HB7" s="40">
        <f t="shared" si="29"/>
        <v>-3.3566093692075608E-7</v>
      </c>
      <c r="HC7" s="40">
        <f t="shared" si="30"/>
        <v>-9.462171158280705E-7</v>
      </c>
      <c r="HD7" s="40">
        <f t="shared" si="31"/>
        <v>0</v>
      </c>
      <c r="HE7" s="40">
        <f t="shared" si="32"/>
        <v>1.4867178834264335E-2</v>
      </c>
      <c r="HF7" s="40">
        <f t="shared" si="33"/>
        <v>-4.3263973138075467E-7</v>
      </c>
      <c r="HG7" s="40">
        <f t="shared" si="34"/>
        <v>6.5964120932301437E-6</v>
      </c>
      <c r="HH7" s="40">
        <f t="shared" si="35"/>
        <v>-7.9712773799730163E-4</v>
      </c>
      <c r="HI7" s="40">
        <f t="shared" si="36"/>
        <v>0</v>
      </c>
      <c r="HJ7" s="40">
        <f t="shared" si="37"/>
        <v>1.8054692493729383E-7</v>
      </c>
      <c r="HK7" s="40">
        <f t="shared" si="38"/>
        <v>0</v>
      </c>
      <c r="HL7" s="40">
        <f t="shared" si="39"/>
        <v>-4.1788416181311593E-6</v>
      </c>
      <c r="HM7" s="40">
        <f t="shared" si="40"/>
        <v>-4.762589846878974E-7</v>
      </c>
      <c r="HN7" s="40">
        <f t="shared" si="41"/>
        <v>8.6059490623493947E-6</v>
      </c>
      <c r="HO7" s="40">
        <f t="shared" si="42"/>
        <v>0</v>
      </c>
      <c r="HP7" s="40">
        <f t="shared" si="43"/>
        <v>0</v>
      </c>
      <c r="HQ7" s="40">
        <f t="shared" si="44"/>
        <v>0</v>
      </c>
      <c r="HR7" s="40">
        <f t="shared" si="45"/>
        <v>0</v>
      </c>
      <c r="HS7" s="40">
        <f t="shared" si="46"/>
        <v>-5.9904397540560883E-6</v>
      </c>
      <c r="HT7" s="40">
        <f t="shared" si="47"/>
        <v>-3.0158372685842614E-6</v>
      </c>
      <c r="HU7" s="40">
        <f t="shared" si="48"/>
        <v>1.0394755405677239E-5</v>
      </c>
      <c r="HV7" s="40">
        <f t="shared" si="49"/>
        <v>-6.880038974265304E-8</v>
      </c>
      <c r="HW7" s="40">
        <f t="shared" si="50"/>
        <v>-4.4649171362427018E-6</v>
      </c>
      <c r="HX7" s="40">
        <f t="shared" si="51"/>
        <v>3.7626357335578121E-7</v>
      </c>
      <c r="HY7" s="40">
        <f t="shared" si="52"/>
        <v>-3.884515194866863E-7</v>
      </c>
      <c r="HZ7" s="40">
        <f t="shared" si="53"/>
        <v>0</v>
      </c>
      <c r="IA7" s="40">
        <f t="shared" si="54"/>
        <v>0</v>
      </c>
      <c r="IB7" s="40">
        <f t="shared" si="55"/>
        <v>0</v>
      </c>
      <c r="IC7" s="40">
        <f t="shared" si="56"/>
        <v>-4.034895700748995E-6</v>
      </c>
    </row>
    <row r="8" spans="1:237" x14ac:dyDescent="0.3">
      <c r="A8" s="17" t="s">
        <v>175</v>
      </c>
      <c r="B8" s="15">
        <v>815.51425870000003</v>
      </c>
      <c r="C8" s="15">
        <v>226.22455563</v>
      </c>
      <c r="D8" s="15">
        <v>3426.4642585000001</v>
      </c>
      <c r="E8" s="15">
        <v>350.44661310999999</v>
      </c>
      <c r="F8" s="15">
        <v>333.42571456000002</v>
      </c>
      <c r="G8" s="15">
        <v>542.16475765999996</v>
      </c>
      <c r="H8" s="15">
        <v>98.319801979999994</v>
      </c>
      <c r="I8" s="17">
        <v>2.4606282799999999</v>
      </c>
      <c r="J8" s="17">
        <v>1.3664891299999999</v>
      </c>
      <c r="L8" s="17">
        <v>7.2764700000000002E-3</v>
      </c>
      <c r="M8" s="17">
        <v>0.65055890999999999</v>
      </c>
      <c r="N8" s="17">
        <v>1.8707000000000001E-4</v>
      </c>
      <c r="O8" s="17">
        <v>2.5137710000000001E-2</v>
      </c>
      <c r="P8" s="17">
        <v>1.154547E-2</v>
      </c>
      <c r="Q8" s="17">
        <v>2.4696100000000001E-3</v>
      </c>
      <c r="R8" s="17">
        <v>1.5366399999999999E-3</v>
      </c>
      <c r="S8" s="17">
        <v>1.2923629999999999</v>
      </c>
      <c r="T8" s="17">
        <v>3.9462100000000003E-3</v>
      </c>
      <c r="U8" s="17">
        <v>1.5915300000000001E-3</v>
      </c>
      <c r="V8" s="17">
        <v>1.6463999999999999E-3</v>
      </c>
      <c r="Z8" s="17">
        <v>1.5818203500000001</v>
      </c>
      <c r="AA8" s="17">
        <v>60.849416699999999</v>
      </c>
      <c r="AB8" s="17">
        <v>1.290607E-2</v>
      </c>
      <c r="AC8" s="17">
        <v>9.4127039999999995E-2</v>
      </c>
      <c r="AD8" s="17">
        <v>0.14833913000000001</v>
      </c>
      <c r="AE8" s="17">
        <v>0.4744119</v>
      </c>
      <c r="AG8" s="17">
        <v>0.25890708000000001</v>
      </c>
      <c r="AH8" s="17">
        <v>0.12978669000000001</v>
      </c>
      <c r="AI8" s="17">
        <v>6.216431E-2</v>
      </c>
      <c r="AJ8" s="17">
        <v>1.81105E-3</v>
      </c>
      <c r="AL8" s="17">
        <v>5.9020470100000004</v>
      </c>
      <c r="AN8" s="17">
        <v>9.8784000000000003E-4</v>
      </c>
      <c r="AO8" s="17">
        <v>2.39505072</v>
      </c>
      <c r="AP8" s="17">
        <v>2.247824E-2</v>
      </c>
      <c r="AQ8" s="5">
        <v>3.3699999999999999E-6</v>
      </c>
      <c r="AR8" s="17">
        <v>2.9989999999999999E-5</v>
      </c>
      <c r="AT8" s="17">
        <v>1.931E-5</v>
      </c>
      <c r="AU8" s="17">
        <v>7.1199000000000002E-4</v>
      </c>
      <c r="AV8" s="17">
        <v>3.0755700000000001E-3</v>
      </c>
      <c r="AW8" s="17">
        <v>1.659602E-2</v>
      </c>
      <c r="AX8" s="17">
        <v>1.2063378600000001</v>
      </c>
      <c r="AY8" s="17">
        <v>2.9306214000000002</v>
      </c>
      <c r="AZ8" s="17">
        <v>1.26224E-3</v>
      </c>
      <c r="BA8" s="17">
        <v>0.1042725</v>
      </c>
      <c r="BE8" s="17">
        <v>4.2571600000000003E-3</v>
      </c>
      <c r="BG8" s="17" t="s">
        <v>175</v>
      </c>
      <c r="BH8" s="17">
        <v>2.36927989197352E-3</v>
      </c>
      <c r="BI8" s="17">
        <v>0.52046043404050002</v>
      </c>
      <c r="BJ8" s="17">
        <v>0</v>
      </c>
      <c r="BK8" s="17">
        <v>1.3664888590711199</v>
      </c>
      <c r="BL8" s="17">
        <v>0</v>
      </c>
      <c r="BM8" s="17">
        <v>2.4606279398092998</v>
      </c>
      <c r="BN8" s="17">
        <v>2.4606279398092998</v>
      </c>
      <c r="BO8" s="17">
        <v>2.6547679865149402E-3</v>
      </c>
      <c r="BP8" s="17">
        <v>1.9135171581320101E-3</v>
      </c>
      <c r="BQ8" s="17">
        <v>2.9833383235613399E-3</v>
      </c>
      <c r="BR8" s="17">
        <v>4.2931125980367902E-3</v>
      </c>
      <c r="BS8" s="17">
        <v>0.65055878741803996</v>
      </c>
      <c r="BT8" s="17">
        <v>4.2571758675799204E-3</v>
      </c>
      <c r="BU8" s="5">
        <v>5.9862329818394198E-5</v>
      </c>
      <c r="BV8" s="17">
        <v>1.27207749262388E-4</v>
      </c>
      <c r="BW8" s="17">
        <v>0</v>
      </c>
      <c r="BX8" s="17">
        <v>2.51376990887144E-2</v>
      </c>
      <c r="BY8" s="17">
        <v>2.7709135672360002E-3</v>
      </c>
      <c r="BZ8" s="17">
        <v>8.7745079662141599E-3</v>
      </c>
      <c r="CA8" s="17">
        <v>2.4696090061883699E-3</v>
      </c>
      <c r="CB8" s="17">
        <v>0</v>
      </c>
      <c r="CC8" s="17">
        <v>300.19240431744299</v>
      </c>
      <c r="CD8" s="17">
        <v>1.5366338203316799E-3</v>
      </c>
      <c r="CE8" s="17">
        <v>1.14438261264681E-3</v>
      </c>
      <c r="CF8" s="17">
        <v>2.8017867316754499E-3</v>
      </c>
      <c r="CG8" s="17">
        <v>1.29236268417136</v>
      </c>
      <c r="CH8" s="17">
        <v>1.5915328494187999E-3</v>
      </c>
      <c r="CI8" s="17">
        <v>0.47441194825641902</v>
      </c>
      <c r="CJ8" s="17">
        <v>1.6464043044957699E-3</v>
      </c>
      <c r="CK8" s="17">
        <v>0</v>
      </c>
      <c r="CL8" s="17">
        <v>6.21641545054206E-2</v>
      </c>
      <c r="CM8" s="17">
        <v>9.8784460997481099E-4</v>
      </c>
      <c r="CN8" s="17">
        <v>815.51372835661903</v>
      </c>
      <c r="CO8" s="17">
        <v>0</v>
      </c>
      <c r="CP8" s="17">
        <v>0</v>
      </c>
      <c r="CQ8" s="17">
        <v>22.205869669987202</v>
      </c>
      <c r="CR8" s="17">
        <v>6.96196638905184</v>
      </c>
      <c r="CS8" s="17">
        <v>4.3421197092599402E-2</v>
      </c>
      <c r="CT8" s="17">
        <v>1.2063387739267</v>
      </c>
      <c r="CU8" s="17">
        <v>0.98549788290198803</v>
      </c>
      <c r="CV8" s="17">
        <v>0</v>
      </c>
      <c r="CW8" s="17">
        <v>1.36272933166884E-3</v>
      </c>
      <c r="CX8" s="17">
        <v>1.5818183581835701</v>
      </c>
      <c r="CY8" s="17">
        <v>1.5818183581835701</v>
      </c>
      <c r="CZ8" s="17">
        <v>3.5233879706341597E-4</v>
      </c>
      <c r="DA8" s="17">
        <v>0</v>
      </c>
      <c r="DB8" s="17">
        <v>60.848893512857799</v>
      </c>
      <c r="DC8" s="17">
        <v>2.9306201166950401</v>
      </c>
      <c r="DD8" s="17">
        <v>6.6818565178203499E-3</v>
      </c>
      <c r="DE8" s="17">
        <v>4.1883959243323001E-3</v>
      </c>
      <c r="DF8" s="17">
        <v>0</v>
      </c>
      <c r="DG8" s="17">
        <v>4.4503488550001698E-2</v>
      </c>
      <c r="DH8" s="17">
        <v>1.297420542337E-3</v>
      </c>
      <c r="DI8" s="5">
        <v>3.2419477795598302E-5</v>
      </c>
      <c r="DJ8" s="17">
        <v>1.9318720825517201E-2</v>
      </c>
      <c r="DK8" s="17">
        <v>3.11398228035073E-3</v>
      </c>
      <c r="DL8" s="17">
        <v>2.44730783367978E-2</v>
      </c>
      <c r="DM8" s="17">
        <v>6.9653843858705697E-2</v>
      </c>
      <c r="DN8" s="17">
        <v>4.8952112871121202E-2</v>
      </c>
      <c r="DO8" s="17">
        <v>9.9387172924905204E-2</v>
      </c>
      <c r="DP8" s="17">
        <v>3.24656487254528E-4</v>
      </c>
      <c r="DQ8" s="17">
        <v>1.2622374774715101E-3</v>
      </c>
      <c r="DR8" s="17">
        <v>2.3797306850562101E-4</v>
      </c>
      <c r="DS8" s="17">
        <v>0.25904323666729701</v>
      </c>
      <c r="DT8" s="17">
        <v>226.22449407970799</v>
      </c>
      <c r="DU8" s="17">
        <v>0</v>
      </c>
      <c r="DV8" s="17">
        <v>5.3212532379338102E-2</v>
      </c>
      <c r="DW8" s="17">
        <v>7.6575942222644897E-2</v>
      </c>
      <c r="DX8" s="17">
        <v>48.571866339059802</v>
      </c>
      <c r="DY8" s="17">
        <v>3083.8176975818601</v>
      </c>
      <c r="DZ8" s="17">
        <v>342.64575325826598</v>
      </c>
      <c r="EA8" s="17">
        <v>3426.46345084012</v>
      </c>
      <c r="EB8" s="5">
        <v>1.9366729768459499E-5</v>
      </c>
      <c r="EC8" s="17">
        <v>0.87743750969043</v>
      </c>
      <c r="ED8" s="17">
        <v>1.29283649985945E-3</v>
      </c>
      <c r="EE8" s="17">
        <v>2.2478411464858902E-2</v>
      </c>
      <c r="EF8" s="5">
        <v>3.3700137071225798E-6</v>
      </c>
      <c r="EG8" s="5">
        <v>2.9990330290205399E-5</v>
      </c>
      <c r="EH8" s="17">
        <v>0</v>
      </c>
      <c r="EI8" s="5">
        <v>1.93101350258965E-5</v>
      </c>
      <c r="EJ8" s="17">
        <v>7.1200071384892904E-4</v>
      </c>
      <c r="EK8" s="17">
        <v>3.0755583471492498E-3</v>
      </c>
      <c r="EL8" s="17">
        <v>1.6595947698931E-2</v>
      </c>
      <c r="EM8" s="17">
        <v>5.7060315404244797</v>
      </c>
      <c r="EN8" s="17">
        <v>7.2477672977713201</v>
      </c>
      <c r="EO8" s="17">
        <v>5.4214963383433297</v>
      </c>
      <c r="EP8" s="17">
        <v>17.290973685962602</v>
      </c>
      <c r="EQ8" s="17">
        <v>17.619902662301499</v>
      </c>
      <c r="ER8" s="17">
        <v>6.1445731640183601</v>
      </c>
      <c r="ES8" s="17">
        <v>0</v>
      </c>
      <c r="ET8" s="17">
        <v>2.0360278652722399E-3</v>
      </c>
      <c r="EU8" s="17">
        <v>4.4081119719351598</v>
      </c>
      <c r="EV8" s="17">
        <v>350.44654706103302</v>
      </c>
      <c r="EW8" s="17">
        <v>333.42564924543802</v>
      </c>
      <c r="EX8" s="17">
        <v>17.020897815594299</v>
      </c>
      <c r="EY8" s="17">
        <v>2.62994780557438E-2</v>
      </c>
      <c r="EZ8" s="17">
        <v>6.5368625083947404E-2</v>
      </c>
      <c r="FA8" s="17">
        <v>72.103252348308303</v>
      </c>
      <c r="FB8" s="17">
        <v>0.74243357529059495</v>
      </c>
      <c r="FC8" s="17">
        <v>38.316252741833203</v>
      </c>
      <c r="FD8" s="17">
        <v>15.375709345723299</v>
      </c>
      <c r="FE8" s="17">
        <v>5.5518226332004996</v>
      </c>
      <c r="FF8" s="17">
        <v>95.936381881314105</v>
      </c>
      <c r="FG8" s="17">
        <v>1.8096083444942299E-3</v>
      </c>
      <c r="FH8" s="17">
        <v>0.90371105441703103</v>
      </c>
      <c r="FI8" s="17">
        <v>16.784824313232601</v>
      </c>
      <c r="FJ8" s="17">
        <v>31.531392850851699</v>
      </c>
      <c r="FK8" s="17">
        <v>0.40082208955916998</v>
      </c>
      <c r="FL8" s="17">
        <v>0</v>
      </c>
      <c r="FM8" s="17">
        <v>542.16541801198298</v>
      </c>
      <c r="FN8" s="17">
        <v>2.8838986258258301E-2</v>
      </c>
      <c r="FO8" s="17">
        <v>0.104272405826815</v>
      </c>
      <c r="FP8" s="17">
        <v>7.5977879920437301</v>
      </c>
      <c r="FQ8" s="17">
        <v>2.2703489169243301E-4</v>
      </c>
      <c r="FR8" s="17">
        <v>1.1397812628851001</v>
      </c>
      <c r="FS8" s="17">
        <v>5.9020482158453396</v>
      </c>
      <c r="FT8" s="17">
        <v>7.7602002545113296E-3</v>
      </c>
      <c r="FU8" s="17">
        <v>98.319791749202096</v>
      </c>
      <c r="FV8" s="17">
        <v>2.39504793690416</v>
      </c>
      <c r="FW8" s="17">
        <v>2.3854377107173299</v>
      </c>
      <c r="FY8" s="26">
        <f t="shared" si="0"/>
        <v>0.49401921500158164</v>
      </c>
      <c r="FZ8" s="40">
        <f t="shared" si="1"/>
        <v>-6.5031772938801011E-7</v>
      </c>
      <c r="GA8" s="40">
        <f t="shared" si="2"/>
        <v>-2.7207608754634602E-7</v>
      </c>
      <c r="GB8" s="40">
        <f t="shared" si="3"/>
        <v>-2.3571233178181702E-7</v>
      </c>
      <c r="GC8" s="40">
        <f t="shared" si="4"/>
        <v>-1.8847083835429809E-7</v>
      </c>
      <c r="GD8" s="40">
        <f t="shared" si="5"/>
        <v>-1.9588939647242603E-7</v>
      </c>
      <c r="GE8" s="40">
        <f t="shared" si="6"/>
        <v>1.2179913461457021E-6</v>
      </c>
      <c r="GF8" s="40">
        <f t="shared" si="7"/>
        <v>-1.0405633139730043E-7</v>
      </c>
      <c r="GG8" s="40">
        <f t="shared" si="8"/>
        <v>-1.3825359271836919E-7</v>
      </c>
      <c r="GH8" s="40">
        <f t="shared" si="9"/>
        <v>-1.9826639967297535E-7</v>
      </c>
      <c r="GI8" s="40">
        <f t="shared" si="10"/>
        <v>0</v>
      </c>
      <c r="GJ8" s="40">
        <f t="shared" si="11"/>
        <v>-2.6219309459769862E-6</v>
      </c>
      <c r="GK8" s="40">
        <f t="shared" si="12"/>
        <v>-1.8842561087513632E-7</v>
      </c>
      <c r="GL8" s="40">
        <f t="shared" si="13"/>
        <v>4.2273364076944806E-7</v>
      </c>
      <c r="GM8" s="40">
        <f t="shared" si="14"/>
        <v>-4.3406044547175694E-7</v>
      </c>
      <c r="GN8" s="40">
        <f t="shared" si="15"/>
        <v>-4.1978845245090484E-6</v>
      </c>
      <c r="GO8" s="40">
        <f t="shared" si="16"/>
        <v>-4.0241642616128511E-7</v>
      </c>
      <c r="GP8" s="40">
        <f t="shared" si="17"/>
        <v>-4.0215459183867267E-6</v>
      </c>
      <c r="GQ8" s="40">
        <f t="shared" si="18"/>
        <v>-2.4438075053790837E-7</v>
      </c>
      <c r="GR8" s="40">
        <f t="shared" si="19"/>
        <v>-1.0302461789961292E-5</v>
      </c>
      <c r="GS8" s="40">
        <f t="shared" si="20"/>
        <v>1.7903644919473694E-6</v>
      </c>
      <c r="GT8" s="40">
        <f t="shared" si="21"/>
        <v>2.6144896562342722E-6</v>
      </c>
      <c r="GU8" s="40">
        <f t="shared" si="22"/>
        <v>0</v>
      </c>
      <c r="GV8" s="40">
        <f t="shared" si="23"/>
        <v>0</v>
      </c>
      <c r="GW8" s="40">
        <f t="shared" si="24"/>
        <v>0</v>
      </c>
      <c r="GX8" s="40">
        <f t="shared" si="25"/>
        <v>-1.2591925688740007E-6</v>
      </c>
      <c r="GY8" s="40">
        <f t="shared" si="26"/>
        <v>-8.5980633927718157E-6</v>
      </c>
      <c r="GZ8" s="40">
        <f t="shared" si="27"/>
        <v>1.6295233552107832E-5</v>
      </c>
      <c r="HA8" s="40">
        <f t="shared" si="28"/>
        <v>-1.2515478707407045E-6</v>
      </c>
      <c r="HB8" s="40">
        <f t="shared" si="29"/>
        <v>1.0502692471324303E-6</v>
      </c>
      <c r="HC8" s="40">
        <f t="shared" si="30"/>
        <v>1.0171839919570449E-7</v>
      </c>
      <c r="HD8" s="40">
        <f t="shared" si="31"/>
        <v>3.24656487254528E+46</v>
      </c>
      <c r="HE8" s="40">
        <f t="shared" si="32"/>
        <v>5.2589008881871377E-4</v>
      </c>
      <c r="HF8" s="40">
        <f t="shared" si="33"/>
        <v>1.3750269638557725E-5</v>
      </c>
      <c r="HG8" s="40">
        <f t="shared" si="34"/>
        <v>-2.5013481111581663E-6</v>
      </c>
      <c r="HH8" s="40">
        <f t="shared" si="35"/>
        <v>-7.960329674885486E-4</v>
      </c>
      <c r="HI8" s="40">
        <f t="shared" si="36"/>
        <v>0</v>
      </c>
      <c r="HJ8" s="40">
        <f t="shared" si="37"/>
        <v>2.0430968053847249E-7</v>
      </c>
      <c r="HK8" s="40">
        <f t="shared" si="38"/>
        <v>0</v>
      </c>
      <c r="HL8" s="40">
        <f t="shared" si="39"/>
        <v>4.6667221523308964E-6</v>
      </c>
      <c r="HM8" s="40">
        <f t="shared" si="40"/>
        <v>-1.162019583455334E-6</v>
      </c>
      <c r="HN8" s="40">
        <f t="shared" si="41"/>
        <v>7.6280375555012779E-6</v>
      </c>
      <c r="HO8" s="40">
        <f t="shared" si="42"/>
        <v>4.0673954243086111E-6</v>
      </c>
      <c r="HP8" s="40">
        <f t="shared" si="43"/>
        <v>1.1013344628201703E-5</v>
      </c>
      <c r="HQ8" s="40">
        <f t="shared" si="44"/>
        <v>0</v>
      </c>
      <c r="HR8" s="40">
        <f t="shared" si="45"/>
        <v>6.9925373640707569E-6</v>
      </c>
      <c r="HS8" s="40">
        <f t="shared" si="46"/>
        <v>1.5047751975475729E-5</v>
      </c>
      <c r="HT8" s="40">
        <f t="shared" si="47"/>
        <v>-3.7888426373987332E-6</v>
      </c>
      <c r="HU8" s="40">
        <f t="shared" si="48"/>
        <v>-4.3565306019068564E-6</v>
      </c>
      <c r="HV8" s="40">
        <f t="shared" si="49"/>
        <v>7.5760425845772469E-7</v>
      </c>
      <c r="HW8" s="40">
        <f t="shared" si="50"/>
        <v>-4.3789517133662564E-7</v>
      </c>
      <c r="HX8" s="40">
        <f t="shared" si="51"/>
        <v>-1.9984539310348388E-6</v>
      </c>
      <c r="HY8" s="40">
        <f t="shared" si="52"/>
        <v>-9.031449807011152E-7</v>
      </c>
      <c r="HZ8" s="40">
        <f t="shared" si="53"/>
        <v>0</v>
      </c>
      <c r="IA8" s="40">
        <f t="shared" si="54"/>
        <v>0</v>
      </c>
      <c r="IB8" s="40">
        <f t="shared" si="55"/>
        <v>0</v>
      </c>
      <c r="IC8" s="40">
        <f t="shared" si="56"/>
        <v>3.7272688647225911E-6</v>
      </c>
    </row>
    <row r="9" spans="1:237" x14ac:dyDescent="0.3">
      <c r="A9" s="17" t="s">
        <v>176</v>
      </c>
      <c r="B9" s="15">
        <v>575.37971266</v>
      </c>
      <c r="C9" s="15">
        <v>34.680645800000001</v>
      </c>
      <c r="D9" s="15">
        <v>902.81640000000004</v>
      </c>
      <c r="E9" s="15">
        <v>160.48561318</v>
      </c>
      <c r="F9" s="15">
        <v>149.11043857000001</v>
      </c>
      <c r="G9" s="15">
        <v>688.95992249999995</v>
      </c>
      <c r="H9" s="15">
        <v>86.711248879999999</v>
      </c>
      <c r="I9" s="17">
        <v>0.28497730999999998</v>
      </c>
      <c r="J9" s="17">
        <v>6.2681559999999997E-2</v>
      </c>
      <c r="L9" s="17">
        <v>9.1739600000000001E-3</v>
      </c>
      <c r="M9" s="17">
        <v>0.28490767</v>
      </c>
      <c r="N9" s="17">
        <v>5.1008E-4</v>
      </c>
      <c r="O9" s="17">
        <v>3.7553580000000003E-2</v>
      </c>
      <c r="P9" s="17">
        <v>4.6126609999999998E-2</v>
      </c>
      <c r="R9" s="17">
        <v>5.0710499999999997E-3</v>
      </c>
      <c r="T9" s="17">
        <v>4.5979599999999999E-3</v>
      </c>
      <c r="U9" s="17">
        <v>3.4380000000000001E-3</v>
      </c>
      <c r="Y9" s="17">
        <v>1.0314000000000001E-4</v>
      </c>
      <c r="Z9" s="17">
        <v>42.453019429999998</v>
      </c>
      <c r="AA9" s="17">
        <v>0.113549</v>
      </c>
      <c r="AB9" s="17">
        <v>5.9668400000000002E-3</v>
      </c>
      <c r="AC9" s="17">
        <v>7.9740499999999999E-3</v>
      </c>
      <c r="AD9" s="17">
        <v>0.52162025000000001</v>
      </c>
      <c r="AE9" s="17">
        <v>2.49255E-2</v>
      </c>
      <c r="AG9" s="17">
        <v>1.2839089999999999E-2</v>
      </c>
      <c r="AH9" s="17">
        <v>0.71538559000000002</v>
      </c>
      <c r="AI9" s="17">
        <v>3.6958500000000001E-3</v>
      </c>
      <c r="AL9" s="17">
        <v>0.54800654000000004</v>
      </c>
      <c r="AO9" s="17">
        <v>0.26281388999999999</v>
      </c>
      <c r="AP9" s="17">
        <v>6.8327000000000004E-4</v>
      </c>
      <c r="AT9" s="17">
        <v>2.0429999999999999E-5</v>
      </c>
      <c r="AU9" s="17">
        <v>1.8129570000000001E-2</v>
      </c>
      <c r="AV9" s="17">
        <v>4.6056640000000003E-2</v>
      </c>
      <c r="AW9" s="17">
        <v>0.24704994</v>
      </c>
      <c r="AX9" s="17">
        <v>0.13788860999999999</v>
      </c>
      <c r="AY9" s="17">
        <v>6.0358499999999997E-3</v>
      </c>
      <c r="AZ9" s="17">
        <v>4.5553499999999997E-2</v>
      </c>
      <c r="BA9" s="17">
        <v>2.1487500000000001E-3</v>
      </c>
      <c r="BE9" s="17">
        <v>7.6664300000000001E-3</v>
      </c>
      <c r="BG9" s="17" t="s">
        <v>176</v>
      </c>
      <c r="BH9" s="17">
        <v>0</v>
      </c>
      <c r="BI9" s="17">
        <v>4.5906684272854298E-2</v>
      </c>
      <c r="BJ9" s="17">
        <v>0</v>
      </c>
      <c r="BK9" s="17">
        <v>6.2681848452042804E-2</v>
      </c>
      <c r="BL9" s="17">
        <v>0</v>
      </c>
      <c r="BM9" s="17">
        <v>0.28497665710036701</v>
      </c>
      <c r="BN9" s="17">
        <v>0.28497665710036701</v>
      </c>
      <c r="BO9" s="17">
        <v>5.6644045197282201E-2</v>
      </c>
      <c r="BP9" s="17">
        <v>0</v>
      </c>
      <c r="BQ9" s="17">
        <v>3.7613279186714901E-3</v>
      </c>
      <c r="BR9" s="17">
        <v>5.4126385736095704E-3</v>
      </c>
      <c r="BS9" s="17">
        <v>0.28490707154884798</v>
      </c>
      <c r="BT9" s="17">
        <v>7.6664977581809499E-3</v>
      </c>
      <c r="BU9" s="17">
        <v>1.6322574105171399E-4</v>
      </c>
      <c r="BV9" s="17">
        <v>3.46854250669929E-4</v>
      </c>
      <c r="BW9" s="17">
        <v>1.03142503562823E-4</v>
      </c>
      <c r="BX9" s="17">
        <v>3.7553583277412698E-2</v>
      </c>
      <c r="BY9" s="17">
        <v>1.1070367567805901E-2</v>
      </c>
      <c r="BZ9" s="17">
        <v>3.5056241417130998E-2</v>
      </c>
      <c r="CA9" s="17">
        <v>0</v>
      </c>
      <c r="CB9" s="17">
        <v>0</v>
      </c>
      <c r="CC9" s="17">
        <v>482.12065196933401</v>
      </c>
      <c r="CD9" s="17">
        <v>5.0710860068349404E-3</v>
      </c>
      <c r="CE9" s="17">
        <v>1.3334087389010999E-3</v>
      </c>
      <c r="CF9" s="17">
        <v>3.2645560707022202E-3</v>
      </c>
      <c r="CG9" s="17">
        <v>0</v>
      </c>
      <c r="CH9" s="17">
        <v>3.43798161350445E-3</v>
      </c>
      <c r="CI9" s="17">
        <v>2.4925475487822198E-2</v>
      </c>
      <c r="CJ9" s="17">
        <v>0</v>
      </c>
      <c r="CK9" s="17">
        <v>0</v>
      </c>
      <c r="CL9" s="17">
        <v>3.6958867357429798E-3</v>
      </c>
      <c r="CM9" s="17">
        <v>0</v>
      </c>
      <c r="CN9" s="17">
        <v>575.37956602016095</v>
      </c>
      <c r="CO9" s="17">
        <v>0</v>
      </c>
      <c r="CP9" s="17">
        <v>0</v>
      </c>
      <c r="CQ9" s="17">
        <v>3.5638762630996701</v>
      </c>
      <c r="CR9" s="17">
        <v>79.017886139036705</v>
      </c>
      <c r="CS9" s="17">
        <v>1.8046724377238501</v>
      </c>
      <c r="CT9" s="17">
        <v>0.137888589949546</v>
      </c>
      <c r="CU9" s="17">
        <v>0</v>
      </c>
      <c r="CV9" s="17">
        <v>0</v>
      </c>
      <c r="CW9" s="17">
        <v>0</v>
      </c>
      <c r="CX9" s="17">
        <v>42.453031208695002</v>
      </c>
      <c r="CY9" s="17">
        <v>42.453031208695002</v>
      </c>
      <c r="CZ9" s="5">
        <v>7.0492916278758002E-5</v>
      </c>
      <c r="DA9" s="17">
        <v>0</v>
      </c>
      <c r="DB9" s="17">
        <v>0.113549017139613</v>
      </c>
      <c r="DC9" s="17">
        <v>6.0358328950544798E-3</v>
      </c>
      <c r="DD9" s="17">
        <v>2.3305884788919701E-3</v>
      </c>
      <c r="DE9" s="17">
        <v>3.04372579261253E-3</v>
      </c>
      <c r="DF9" s="17">
        <v>0</v>
      </c>
      <c r="DG9" s="17">
        <v>0.13365591703593699</v>
      </c>
      <c r="DH9" s="17">
        <v>0</v>
      </c>
      <c r="DI9" s="17">
        <v>0</v>
      </c>
      <c r="DJ9" s="17">
        <v>2.94911715152304E-2</v>
      </c>
      <c r="DK9" s="17">
        <v>0</v>
      </c>
      <c r="DL9" s="17">
        <v>2.0732518835739101E-3</v>
      </c>
      <c r="DM9" s="17">
        <v>5.9008055936771399E-3</v>
      </c>
      <c r="DN9" s="17">
        <v>0.17213448778474</v>
      </c>
      <c r="DO9" s="17">
        <v>0.34948489342306099</v>
      </c>
      <c r="DP9" s="17">
        <v>0</v>
      </c>
      <c r="DQ9" s="17">
        <v>4.5553568626134702E-2</v>
      </c>
      <c r="DR9" s="5">
        <v>5.8358723283762899E-5</v>
      </c>
      <c r="DS9" s="17">
        <v>6.8673470908645895E-2</v>
      </c>
      <c r="DT9" s="17">
        <v>34.680635612251002</v>
      </c>
      <c r="DU9" s="17">
        <v>0</v>
      </c>
      <c r="DV9" s="17">
        <v>0.29330772408053402</v>
      </c>
      <c r="DW9" s="17">
        <v>0.42207736625936199</v>
      </c>
      <c r="DX9" s="17">
        <v>183.054015333145</v>
      </c>
      <c r="DY9" s="17">
        <v>812.53433081455205</v>
      </c>
      <c r="DZ9" s="17">
        <v>90.2816113163247</v>
      </c>
      <c r="EA9" s="17">
        <v>902.81594213087703</v>
      </c>
      <c r="EB9" s="17">
        <v>0</v>
      </c>
      <c r="EC9" s="17">
        <v>6.2557405316997103</v>
      </c>
      <c r="ED9" s="17">
        <v>0</v>
      </c>
      <c r="EE9" s="17">
        <v>6.8326049061657697E-4</v>
      </c>
      <c r="EF9" s="17">
        <v>0</v>
      </c>
      <c r="EG9" s="17">
        <v>0</v>
      </c>
      <c r="EH9" s="17">
        <v>0</v>
      </c>
      <c r="EI9" s="5">
        <v>2.0429711811266698E-5</v>
      </c>
      <c r="EJ9" s="17">
        <v>1.81294594244262E-2</v>
      </c>
      <c r="EK9" s="17">
        <v>4.6056562799232703E-2</v>
      </c>
      <c r="EL9" s="17">
        <v>0.247049630504979</v>
      </c>
      <c r="EM9" s="17">
        <v>3.0896363520119898</v>
      </c>
      <c r="EN9" s="17">
        <v>23.9819890702557</v>
      </c>
      <c r="EO9" s="17">
        <v>2.4742996676532298</v>
      </c>
      <c r="EP9" s="17">
        <v>3.1515693050480298</v>
      </c>
      <c r="EQ9" s="17">
        <v>9.4810738272788804</v>
      </c>
      <c r="ER9" s="17">
        <v>2.8493341953405298</v>
      </c>
      <c r="ES9" s="17">
        <v>0</v>
      </c>
      <c r="ET9" s="17">
        <v>5.9250049868549398E-4</v>
      </c>
      <c r="EU9" s="17">
        <v>0.588648542469286</v>
      </c>
      <c r="EV9" s="17">
        <v>160.48556435159799</v>
      </c>
      <c r="EW9" s="17">
        <v>149.110393057881</v>
      </c>
      <c r="EX9" s="17">
        <v>11.3751712937162</v>
      </c>
      <c r="EY9" s="17">
        <v>0</v>
      </c>
      <c r="EZ9" s="17">
        <v>1.04886799692344E-2</v>
      </c>
      <c r="FA9" s="17">
        <v>25.371729669251501</v>
      </c>
      <c r="FB9" s="17">
        <v>0</v>
      </c>
      <c r="FC9" s="17">
        <v>20.8718137976267</v>
      </c>
      <c r="FD9" s="17">
        <v>5.1829859841156898</v>
      </c>
      <c r="FE9" s="17">
        <v>2.7311468994747399</v>
      </c>
      <c r="FF9" s="17">
        <v>52.2016977793945</v>
      </c>
      <c r="FG9" s="17">
        <v>0</v>
      </c>
      <c r="FH9" s="17">
        <v>17.8805567115682</v>
      </c>
      <c r="FI9" s="17">
        <v>6.0944106328918499</v>
      </c>
      <c r="FJ9" s="17">
        <v>14.8518712941682</v>
      </c>
      <c r="FK9" s="17">
        <v>0.15968643118718301</v>
      </c>
      <c r="FL9" s="17">
        <v>0</v>
      </c>
      <c r="FM9" s="17">
        <v>688.95965819540595</v>
      </c>
      <c r="FN9" s="17">
        <v>0.17127871134991901</v>
      </c>
      <c r="FO9" s="17">
        <v>2.14875696812116E-3</v>
      </c>
      <c r="FP9" s="17">
        <v>13.934409267348901</v>
      </c>
      <c r="FQ9" s="17">
        <v>0</v>
      </c>
      <c r="FR9" s="17">
        <v>1.4767915420948501</v>
      </c>
      <c r="FS9" s="17">
        <v>0.54800656949791304</v>
      </c>
      <c r="FT9" s="17">
        <v>0</v>
      </c>
      <c r="FU9" s="17">
        <v>86.711224502168704</v>
      </c>
      <c r="FV9" s="17">
        <v>0.262813639617693</v>
      </c>
      <c r="FW9" s="17">
        <v>3.0406644974793902</v>
      </c>
      <c r="FY9" s="26">
        <f t="shared" si="0"/>
        <v>2.1110763500816057</v>
      </c>
      <c r="FZ9" s="40">
        <f t="shared" si="1"/>
        <v>-2.5485750682261045E-7</v>
      </c>
      <c r="GA9" s="40">
        <f t="shared" si="2"/>
        <v>-2.9375891835877049E-7</v>
      </c>
      <c r="GB9" s="40">
        <f t="shared" si="3"/>
        <v>-5.0715640855751332E-7</v>
      </c>
      <c r="GC9" s="40">
        <f t="shared" si="4"/>
        <v>-3.0425407640912586E-7</v>
      </c>
      <c r="GD9" s="40">
        <f t="shared" si="5"/>
        <v>-3.0522423146348539E-7</v>
      </c>
      <c r="GE9" s="40">
        <f t="shared" si="6"/>
        <v>-3.8362840183584388E-7</v>
      </c>
      <c r="GF9" s="40">
        <f t="shared" si="7"/>
        <v>-2.8113804852099652E-7</v>
      </c>
      <c r="GG9" s="40">
        <f t="shared" si="8"/>
        <v>-2.2910583055510845E-6</v>
      </c>
      <c r="GH9" s="40">
        <f t="shared" si="9"/>
        <v>4.601864452751819E-6</v>
      </c>
      <c r="GI9" s="40">
        <f t="shared" si="10"/>
        <v>0</v>
      </c>
      <c r="GJ9" s="40">
        <f t="shared" si="11"/>
        <v>7.0768578236417843E-7</v>
      </c>
      <c r="GK9" s="40">
        <f t="shared" si="12"/>
        <v>-2.1005090948339495E-6</v>
      </c>
      <c r="GL9" s="40">
        <f t="shared" si="13"/>
        <v>-1.622952664208621E-8</v>
      </c>
      <c r="GM9" s="40">
        <f t="shared" si="14"/>
        <v>8.7272976248911678E-8</v>
      </c>
      <c r="GN9" s="40">
        <f t="shared" si="15"/>
        <v>-2.200602001785763E-8</v>
      </c>
      <c r="GO9" s="40">
        <f t="shared" si="16"/>
        <v>0</v>
      </c>
      <c r="GP9" s="40">
        <f t="shared" si="17"/>
        <v>7.1004693191218307E-6</v>
      </c>
      <c r="GQ9" s="40">
        <f t="shared" si="18"/>
        <v>0</v>
      </c>
      <c r="GR9" s="40">
        <f t="shared" si="19"/>
        <v>1.0460298305721524E-6</v>
      </c>
      <c r="GS9" s="40">
        <f t="shared" si="20"/>
        <v>-5.3480208115301576E-6</v>
      </c>
      <c r="GT9" s="40">
        <f t="shared" si="21"/>
        <v>0</v>
      </c>
      <c r="GU9" s="40">
        <f t="shared" si="22"/>
        <v>0</v>
      </c>
      <c r="GV9" s="40">
        <f t="shared" si="23"/>
        <v>0</v>
      </c>
      <c r="GW9" s="40">
        <f t="shared" si="24"/>
        <v>2.4273442146552284E-5</v>
      </c>
      <c r="GX9" s="40">
        <f t="shared" si="25"/>
        <v>2.7745246774873916E-7</v>
      </c>
      <c r="GY9" s="40">
        <f t="shared" si="26"/>
        <v>1.50944640698243E-7</v>
      </c>
      <c r="GZ9" s="40">
        <f t="shared" si="27"/>
        <v>-4.2283369431635296E-6</v>
      </c>
      <c r="HA9" s="40">
        <f t="shared" si="28"/>
        <v>9.3769803938569848E-7</v>
      </c>
      <c r="HB9" s="40">
        <f t="shared" si="29"/>
        <v>-1.6655645540435252E-6</v>
      </c>
      <c r="HC9" s="40">
        <f t="shared" si="30"/>
        <v>-9.8341769679311507E-7</v>
      </c>
      <c r="HD9" s="40">
        <f t="shared" si="31"/>
        <v>0</v>
      </c>
      <c r="HE9" s="40">
        <f t="shared" si="32"/>
        <v>4.3487802413290897</v>
      </c>
      <c r="HF9" s="40">
        <f t="shared" si="33"/>
        <v>-6.9844865629688553E-7</v>
      </c>
      <c r="HG9" s="40">
        <f t="shared" si="34"/>
        <v>9.9397277973117622E-6</v>
      </c>
      <c r="HH9" s="40">
        <f t="shared" si="35"/>
        <v>0</v>
      </c>
      <c r="HI9" s="40">
        <f t="shared" si="36"/>
        <v>0</v>
      </c>
      <c r="HJ9" s="40">
        <f t="shared" si="37"/>
        <v>5.3827666000315609E-8</v>
      </c>
      <c r="HK9" s="40">
        <f t="shared" si="38"/>
        <v>0</v>
      </c>
      <c r="HL9" s="40">
        <f t="shared" si="39"/>
        <v>0</v>
      </c>
      <c r="HM9" s="40">
        <f t="shared" si="40"/>
        <v>-9.5269815076672201E-7</v>
      </c>
      <c r="HN9" s="40">
        <f t="shared" si="41"/>
        <v>-1.3917460774016064E-5</v>
      </c>
      <c r="HO9" s="40">
        <f t="shared" si="42"/>
        <v>0</v>
      </c>
      <c r="HP9" s="40">
        <f t="shared" si="43"/>
        <v>0</v>
      </c>
      <c r="HQ9" s="40">
        <f t="shared" si="44"/>
        <v>0</v>
      </c>
      <c r="HR9" s="40">
        <f t="shared" si="45"/>
        <v>-1.410615434658465E-5</v>
      </c>
      <c r="HS9" s="40">
        <f t="shared" si="46"/>
        <v>-6.0991834776835828E-6</v>
      </c>
      <c r="HT9" s="40">
        <f t="shared" si="47"/>
        <v>-1.6762136208747153E-6</v>
      </c>
      <c r="HU9" s="40">
        <f t="shared" si="48"/>
        <v>-1.2527629879218168E-6</v>
      </c>
      <c r="HV9" s="40">
        <f t="shared" si="49"/>
        <v>-1.4541051644193271E-7</v>
      </c>
      <c r="HW9" s="40">
        <f t="shared" si="50"/>
        <v>-2.8338917501067067E-6</v>
      </c>
      <c r="HX9" s="40">
        <f t="shared" si="51"/>
        <v>1.5064953232020607E-6</v>
      </c>
      <c r="HY9" s="40">
        <f t="shared" si="52"/>
        <v>3.2428719767023981E-6</v>
      </c>
      <c r="HZ9" s="40">
        <f t="shared" si="53"/>
        <v>0</v>
      </c>
      <c r="IA9" s="40">
        <f t="shared" si="54"/>
        <v>0</v>
      </c>
      <c r="IB9" s="40">
        <f t="shared" si="55"/>
        <v>0</v>
      </c>
      <c r="IC9" s="40">
        <f t="shared" si="56"/>
        <v>8.8382964365085704E-6</v>
      </c>
    </row>
    <row r="10" spans="1:237" x14ac:dyDescent="0.3">
      <c r="A10" s="17" t="s">
        <v>177</v>
      </c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Y10" s="26" t="e">
        <f t="shared" si="0"/>
        <v>#DIV/0!</v>
      </c>
      <c r="FZ10" s="40">
        <f t="shared" si="1"/>
        <v>0</v>
      </c>
      <c r="GA10" s="40">
        <f t="shared" si="2"/>
        <v>0</v>
      </c>
      <c r="GB10" s="40">
        <f t="shared" si="3"/>
        <v>0</v>
      </c>
      <c r="GC10" s="40">
        <f t="shared" si="4"/>
        <v>0</v>
      </c>
      <c r="GD10" s="40">
        <f t="shared" si="5"/>
        <v>0</v>
      </c>
      <c r="GE10" s="40">
        <f t="shared" si="6"/>
        <v>0</v>
      </c>
      <c r="GF10" s="40">
        <f t="shared" si="7"/>
        <v>0</v>
      </c>
      <c r="GG10" s="40">
        <f t="shared" si="8"/>
        <v>0</v>
      </c>
      <c r="GH10" s="40">
        <f t="shared" si="9"/>
        <v>0</v>
      </c>
      <c r="GI10" s="40">
        <f t="shared" si="10"/>
        <v>0</v>
      </c>
      <c r="GJ10" s="40">
        <f t="shared" si="11"/>
        <v>0</v>
      </c>
      <c r="GK10" s="40">
        <f t="shared" si="12"/>
        <v>0</v>
      </c>
      <c r="GL10" s="40">
        <f t="shared" si="13"/>
        <v>0</v>
      </c>
      <c r="GM10" s="40">
        <f t="shared" si="14"/>
        <v>0</v>
      </c>
      <c r="GN10" s="40">
        <f t="shared" si="15"/>
        <v>0</v>
      </c>
      <c r="GO10" s="40">
        <f t="shared" si="16"/>
        <v>0</v>
      </c>
      <c r="GP10" s="40">
        <f t="shared" si="17"/>
        <v>0</v>
      </c>
      <c r="GQ10" s="40">
        <f t="shared" si="18"/>
        <v>0</v>
      </c>
      <c r="GR10" s="40">
        <f t="shared" si="19"/>
        <v>0</v>
      </c>
      <c r="GS10" s="40">
        <f t="shared" si="20"/>
        <v>0</v>
      </c>
      <c r="GT10" s="40">
        <f t="shared" si="21"/>
        <v>0</v>
      </c>
      <c r="GU10" s="40">
        <f t="shared" si="22"/>
        <v>0</v>
      </c>
      <c r="GV10" s="40">
        <f t="shared" si="23"/>
        <v>0</v>
      </c>
      <c r="GW10" s="40">
        <f t="shared" si="24"/>
        <v>0</v>
      </c>
      <c r="GX10" s="40">
        <f t="shared" si="25"/>
        <v>0</v>
      </c>
      <c r="GY10" s="40">
        <f t="shared" si="26"/>
        <v>0</v>
      </c>
      <c r="GZ10" s="40">
        <f t="shared" si="27"/>
        <v>0</v>
      </c>
      <c r="HA10" s="40">
        <f t="shared" si="28"/>
        <v>0</v>
      </c>
      <c r="HB10" s="40">
        <f t="shared" si="29"/>
        <v>0</v>
      </c>
      <c r="HC10" s="40">
        <f t="shared" si="30"/>
        <v>0</v>
      </c>
      <c r="HD10" s="40">
        <f t="shared" si="31"/>
        <v>0</v>
      </c>
      <c r="HE10" s="40">
        <f t="shared" si="32"/>
        <v>0</v>
      </c>
      <c r="HF10" s="40">
        <f t="shared" si="33"/>
        <v>0</v>
      </c>
      <c r="HG10" s="40">
        <f t="shared" si="34"/>
        <v>0</v>
      </c>
      <c r="HH10" s="40">
        <f t="shared" si="35"/>
        <v>0</v>
      </c>
      <c r="HI10" s="40">
        <f t="shared" si="36"/>
        <v>0</v>
      </c>
      <c r="HJ10" s="40">
        <f t="shared" si="37"/>
        <v>0</v>
      </c>
      <c r="HK10" s="40">
        <f t="shared" si="38"/>
        <v>0</v>
      </c>
      <c r="HL10" s="40">
        <f t="shared" si="39"/>
        <v>0</v>
      </c>
      <c r="HM10" s="40">
        <f t="shared" si="40"/>
        <v>0</v>
      </c>
      <c r="HN10" s="40">
        <f t="shared" si="41"/>
        <v>0</v>
      </c>
      <c r="HO10" s="40">
        <f t="shared" si="42"/>
        <v>0</v>
      </c>
      <c r="HP10" s="40">
        <f t="shared" si="43"/>
        <v>0</v>
      </c>
      <c r="HQ10" s="40">
        <f t="shared" si="44"/>
        <v>0</v>
      </c>
      <c r="HR10" s="40">
        <f t="shared" si="45"/>
        <v>0</v>
      </c>
      <c r="HS10" s="40">
        <f t="shared" si="46"/>
        <v>0</v>
      </c>
      <c r="HT10" s="40">
        <f t="shared" si="47"/>
        <v>0</v>
      </c>
      <c r="HU10" s="40">
        <f t="shared" si="48"/>
        <v>0</v>
      </c>
      <c r="HV10" s="40">
        <f t="shared" si="49"/>
        <v>0</v>
      </c>
      <c r="HW10" s="40">
        <f t="shared" si="50"/>
        <v>0</v>
      </c>
      <c r="HX10" s="40">
        <f t="shared" si="51"/>
        <v>0</v>
      </c>
      <c r="HY10" s="40">
        <f t="shared" si="52"/>
        <v>0</v>
      </c>
      <c r="HZ10" s="40">
        <f t="shared" si="53"/>
        <v>0</v>
      </c>
      <c r="IA10" s="40">
        <f t="shared" si="54"/>
        <v>0</v>
      </c>
      <c r="IB10" s="40">
        <f t="shared" si="55"/>
        <v>0</v>
      </c>
      <c r="IC10" s="40">
        <f t="shared" si="56"/>
        <v>0</v>
      </c>
    </row>
    <row r="11" spans="1:237" x14ac:dyDescent="0.3">
      <c r="A11" s="17" t="s">
        <v>178</v>
      </c>
      <c r="B11" s="15">
        <v>16264.137607000001</v>
      </c>
      <c r="C11" s="15">
        <v>1795.5268590000001</v>
      </c>
      <c r="D11" s="15">
        <v>40499.958005</v>
      </c>
      <c r="E11" s="15">
        <v>7562.0342281000003</v>
      </c>
      <c r="F11" s="15">
        <v>7187.9947223999998</v>
      </c>
      <c r="G11" s="15">
        <v>17093.338316000001</v>
      </c>
      <c r="H11" s="15">
        <v>1371.615362</v>
      </c>
      <c r="I11" s="17">
        <v>18.244527250000001</v>
      </c>
      <c r="J11" s="17">
        <v>3.6476234700000001</v>
      </c>
      <c r="L11" s="17">
        <v>2.0726228199999999</v>
      </c>
      <c r="M11" s="17">
        <v>8.5790541200000003</v>
      </c>
      <c r="N11" s="17">
        <v>8.2233900000000006E-3</v>
      </c>
      <c r="O11" s="17">
        <v>0.118293</v>
      </c>
      <c r="P11" s="17">
        <v>0.33425365000000001</v>
      </c>
      <c r="Q11" s="17">
        <v>0.56038292000000001</v>
      </c>
      <c r="R11" s="17">
        <v>2.2156929999999998E-2</v>
      </c>
      <c r="S11" s="17">
        <v>0.34678599999999998</v>
      </c>
      <c r="T11" s="17">
        <v>0.29087572</v>
      </c>
      <c r="U11" s="17">
        <v>1.9594230000000001E-2</v>
      </c>
      <c r="V11" s="17">
        <v>0.12423534999999999</v>
      </c>
      <c r="Y11" s="17">
        <v>3.19E-4</v>
      </c>
      <c r="Z11" s="17">
        <v>150.09934934</v>
      </c>
      <c r="AA11" s="17">
        <v>584.72853799999996</v>
      </c>
      <c r="AB11" s="17">
        <v>0.12922131000000001</v>
      </c>
      <c r="AC11" s="17">
        <v>1.0001097999999999</v>
      </c>
      <c r="AD11" s="17">
        <v>4.8592971299999999</v>
      </c>
      <c r="AE11" s="17">
        <v>0.31680540000000001</v>
      </c>
      <c r="AF11" s="17">
        <v>0.78654999999999997</v>
      </c>
      <c r="AG11" s="17">
        <v>0.60887771000000002</v>
      </c>
      <c r="AH11" s="17">
        <v>2.0568511699999998</v>
      </c>
      <c r="AI11" s="17">
        <v>2.2672319999999999E-2</v>
      </c>
      <c r="AJ11" s="17">
        <v>7.77789E-3</v>
      </c>
      <c r="AL11" s="17">
        <v>66.032267599999997</v>
      </c>
      <c r="AN11" s="17">
        <v>4.2426E-3</v>
      </c>
      <c r="AO11" s="17">
        <v>29.31431267</v>
      </c>
      <c r="AP11" s="17">
        <v>2.20097E-3</v>
      </c>
      <c r="AT11" s="5">
        <v>1.4999999999999999E-7</v>
      </c>
      <c r="AU11" s="17">
        <v>1.259E-5</v>
      </c>
      <c r="AV11" s="5">
        <v>9.2099999999999999E-6</v>
      </c>
      <c r="AW11" s="17">
        <v>3.9868300000000002E-3</v>
      </c>
      <c r="AX11" s="17">
        <v>12.6368641</v>
      </c>
      <c r="AY11" s="17">
        <v>86.668625610000007</v>
      </c>
      <c r="AZ11" s="17">
        <v>1.20278307</v>
      </c>
      <c r="BA11" s="17">
        <v>0.104257</v>
      </c>
      <c r="BE11" s="17">
        <v>4.426E-5</v>
      </c>
      <c r="BG11" s="17" t="s">
        <v>178</v>
      </c>
      <c r="BH11" s="17">
        <v>0</v>
      </c>
      <c r="BI11" s="17">
        <v>1.7762043404714301</v>
      </c>
      <c r="BJ11" s="17">
        <v>0</v>
      </c>
      <c r="BK11" s="17">
        <v>3.6476202891571798</v>
      </c>
      <c r="BL11" s="17">
        <v>0</v>
      </c>
      <c r="BM11" s="17">
        <v>18.244515107460899</v>
      </c>
      <c r="BN11" s="17">
        <v>18.244515107460899</v>
      </c>
      <c r="BO11" s="17">
        <v>2.6941979432530301E-2</v>
      </c>
      <c r="BP11" s="17">
        <v>0.84272424038316296</v>
      </c>
      <c r="BQ11" s="17">
        <v>0.84977435276139501</v>
      </c>
      <c r="BR11" s="17">
        <v>1.2228468401208801</v>
      </c>
      <c r="BS11" s="17">
        <v>8.5790400620350091</v>
      </c>
      <c r="BT11" s="5">
        <v>4.4258104060362502E-5</v>
      </c>
      <c r="BU11" s="17">
        <v>2.6314852440082899E-3</v>
      </c>
      <c r="BV11" s="17">
        <v>5.5918891823023903E-3</v>
      </c>
      <c r="BW11" s="17">
        <v>3.1899929125957699E-4</v>
      </c>
      <c r="BX11" s="17">
        <v>0.118292827182491</v>
      </c>
      <c r="BY11" s="17">
        <v>8.0220945635419802E-2</v>
      </c>
      <c r="BZ11" s="17">
        <v>0.254033096932889</v>
      </c>
      <c r="CA11" s="17">
        <v>0.56037505245540797</v>
      </c>
      <c r="CB11" s="17">
        <v>0</v>
      </c>
      <c r="CC11" s="17">
        <v>2544.1493507380201</v>
      </c>
      <c r="CD11" s="17">
        <v>2.2156943393841999E-2</v>
      </c>
      <c r="CE11" s="17">
        <v>8.4353944603464501E-2</v>
      </c>
      <c r="CF11" s="17">
        <v>0.206521634256915</v>
      </c>
      <c r="CG11" s="17">
        <v>0.34678541420989101</v>
      </c>
      <c r="CH11" s="17">
        <v>1.9594159617610001E-2</v>
      </c>
      <c r="CI11" s="17">
        <v>0.31680550721642198</v>
      </c>
      <c r="CJ11" s="17">
        <v>0.124234442161543</v>
      </c>
      <c r="CK11" s="17">
        <v>0</v>
      </c>
      <c r="CL11" s="17">
        <v>2.26723657278915E-2</v>
      </c>
      <c r="CM11" s="17">
        <v>4.2425745575599199E-3</v>
      </c>
      <c r="CN11" s="17">
        <v>16264.1313614726</v>
      </c>
      <c r="CO11" s="17">
        <v>0</v>
      </c>
      <c r="CP11" s="17">
        <v>0</v>
      </c>
      <c r="CQ11" s="17">
        <v>58.461877500343398</v>
      </c>
      <c r="CR11" s="17">
        <v>27.486750062897599</v>
      </c>
      <c r="CS11" s="17">
        <v>0.77687200518989596</v>
      </c>
      <c r="CT11" s="17">
        <v>12.6368591227709</v>
      </c>
      <c r="CU11" s="17">
        <v>26.029729618083</v>
      </c>
      <c r="CV11" s="17">
        <v>0</v>
      </c>
      <c r="CW11" s="17">
        <v>0</v>
      </c>
      <c r="CX11" s="17">
        <v>150.09936705081401</v>
      </c>
      <c r="CY11" s="17">
        <v>150.09936705081401</v>
      </c>
      <c r="CZ11" s="5">
        <v>3.1464578995463901E-5</v>
      </c>
      <c r="DA11" s="17">
        <v>0</v>
      </c>
      <c r="DB11" s="17">
        <v>584.72754199147505</v>
      </c>
      <c r="DC11" s="17">
        <v>86.668609962088397</v>
      </c>
      <c r="DD11" s="17">
        <v>5.6434021681485501E-2</v>
      </c>
      <c r="DE11" s="17">
        <v>5.5430556876929098E-2</v>
      </c>
      <c r="DF11" s="17">
        <v>0</v>
      </c>
      <c r="DG11" s="17">
        <v>1.06735114833219</v>
      </c>
      <c r="DH11" s="17">
        <v>4.5830163699796603E-2</v>
      </c>
      <c r="DI11" s="17">
        <v>0</v>
      </c>
      <c r="DJ11" s="17">
        <v>1.1193725167408499</v>
      </c>
      <c r="DK11" s="17">
        <v>1.0811792732463601E-2</v>
      </c>
      <c r="DL11" s="17">
        <v>0.26002869518640598</v>
      </c>
      <c r="DM11" s="17">
        <v>0.74008071028797895</v>
      </c>
      <c r="DN11" s="17">
        <v>1.60356772000694</v>
      </c>
      <c r="DO11" s="17">
        <v>3.2557280209444501</v>
      </c>
      <c r="DP11" s="17">
        <v>0.78654874200962299</v>
      </c>
      <c r="DQ11" s="17">
        <v>1.2027815243981499</v>
      </c>
      <c r="DR11" s="5">
        <v>1.3987459399130199E-5</v>
      </c>
      <c r="DS11" s="17">
        <v>0.61366761801437697</v>
      </c>
      <c r="DT11" s="17">
        <v>1795.5259860547701</v>
      </c>
      <c r="DU11" s="17">
        <v>0</v>
      </c>
      <c r="DV11" s="17">
        <v>0.84330810889169106</v>
      </c>
      <c r="DW11" s="17">
        <v>1.2135423813511299</v>
      </c>
      <c r="DX11" s="17">
        <v>684.95248361150095</v>
      </c>
      <c r="DY11" s="17">
        <v>36449.948950332298</v>
      </c>
      <c r="DZ11" s="17">
        <v>4049.99469748</v>
      </c>
      <c r="EA11" s="17">
        <v>40499.943647812303</v>
      </c>
      <c r="EB11" s="17">
        <v>2.2785536426417899E-4</v>
      </c>
      <c r="EC11" s="17">
        <v>7.1953551280803598</v>
      </c>
      <c r="ED11" s="17">
        <v>0</v>
      </c>
      <c r="EE11" s="17">
        <v>2.2010164148226698E-3</v>
      </c>
      <c r="EF11" s="17">
        <v>0</v>
      </c>
      <c r="EG11" s="17">
        <v>0</v>
      </c>
      <c r="EH11" s="17">
        <v>0</v>
      </c>
      <c r="EI11" s="5">
        <v>1.50007343595848E-7</v>
      </c>
      <c r="EJ11" s="5">
        <v>1.2589740086090499E-5</v>
      </c>
      <c r="EK11" s="5">
        <v>9.2099754850443894E-6</v>
      </c>
      <c r="EL11" s="17">
        <v>3.9868358866154098E-3</v>
      </c>
      <c r="EM11" s="17">
        <v>179.114610302595</v>
      </c>
      <c r="EN11" s="17">
        <v>252.097669677894</v>
      </c>
      <c r="EO11" s="17">
        <v>134.03522223572</v>
      </c>
      <c r="EP11" s="17">
        <v>157.18862267506799</v>
      </c>
      <c r="EQ11" s="17">
        <v>419.16374351086</v>
      </c>
      <c r="ER11" s="17">
        <v>142.74486400611499</v>
      </c>
      <c r="ES11" s="17">
        <v>6.9476401175063499E-2</v>
      </c>
      <c r="ET11" s="17">
        <v>1.7357649891886401E-2</v>
      </c>
      <c r="EU11" s="17">
        <v>52.736427989230798</v>
      </c>
      <c r="EV11" s="17">
        <v>7562.0321111341</v>
      </c>
      <c r="EW11" s="17">
        <v>7187.9926884459301</v>
      </c>
      <c r="EX11" s="17">
        <v>374.039422688174</v>
      </c>
      <c r="EY11" s="17">
        <v>0.49790824425447899</v>
      </c>
      <c r="EZ11" s="17">
        <v>0.80399755283431695</v>
      </c>
      <c r="FA11" s="17">
        <v>1645.8481465484599</v>
      </c>
      <c r="FB11" s="17">
        <v>21.875367035347701</v>
      </c>
      <c r="FC11" s="17">
        <v>857.57535701736697</v>
      </c>
      <c r="FD11" s="17">
        <v>223.307762986358</v>
      </c>
      <c r="FE11" s="17">
        <v>109.83802324829</v>
      </c>
      <c r="FF11" s="17">
        <v>2145.02808556953</v>
      </c>
      <c r="FG11" s="17">
        <v>7.7716109503574203E-3</v>
      </c>
      <c r="FH11" s="17">
        <v>36.928483222316402</v>
      </c>
      <c r="FI11" s="17">
        <v>363.53736322339898</v>
      </c>
      <c r="FJ11" s="17">
        <v>723.937089480503</v>
      </c>
      <c r="FK11" s="17">
        <v>10.6906204188074</v>
      </c>
      <c r="FL11" s="17">
        <v>0</v>
      </c>
      <c r="FM11" s="17">
        <v>17093.330471017201</v>
      </c>
      <c r="FN11" s="17">
        <v>2.23456224259309</v>
      </c>
      <c r="FO11" s="17">
        <v>0.10425761432025001</v>
      </c>
      <c r="FP11" s="17">
        <v>311.32692530834601</v>
      </c>
      <c r="FQ11" s="17">
        <v>4.5555768990007497</v>
      </c>
      <c r="FR11" s="17">
        <v>33.579272171265302</v>
      </c>
      <c r="FS11" s="17">
        <v>66.032275214672495</v>
      </c>
      <c r="FT11" s="17">
        <v>3.7054568560988099E-2</v>
      </c>
      <c r="FU11" s="17">
        <v>1371.61490186533</v>
      </c>
      <c r="FV11" s="17">
        <v>29.314295652831099</v>
      </c>
      <c r="FW11" s="17">
        <v>57.195521762590197</v>
      </c>
      <c r="FY11" s="26">
        <f t="shared" si="0"/>
        <v>0.49937667101749816</v>
      </c>
      <c r="FZ11" s="40">
        <f t="shared" si="1"/>
        <v>-3.8400605989761914E-7</v>
      </c>
      <c r="GA11" s="40">
        <f t="shared" si="2"/>
        <v>-4.8617776202122655E-7</v>
      </c>
      <c r="GB11" s="40">
        <f t="shared" si="3"/>
        <v>-3.5449882926111283E-7</v>
      </c>
      <c r="GC11" s="40">
        <f t="shared" si="4"/>
        <v>-2.7994661706859466E-7</v>
      </c>
      <c r="GD11" s="40">
        <f t="shared" si="5"/>
        <v>-2.8296543726776513E-7</v>
      </c>
      <c r="GE11" s="40">
        <f t="shared" si="6"/>
        <v>-4.5894971799519579E-7</v>
      </c>
      <c r="GF11" s="40">
        <f t="shared" si="7"/>
        <v>-3.3546917214597362E-7</v>
      </c>
      <c r="GG11" s="40">
        <f t="shared" si="8"/>
        <v>-6.6554418954320066E-7</v>
      </c>
      <c r="GH11" s="40">
        <f t="shared" si="9"/>
        <v>-8.7203156970846877E-7</v>
      </c>
      <c r="GI11" s="40">
        <f t="shared" si="10"/>
        <v>0</v>
      </c>
      <c r="GJ11" s="40">
        <f t="shared" si="11"/>
        <v>-7.8505249911142577E-7</v>
      </c>
      <c r="GK11" s="40">
        <f t="shared" si="12"/>
        <v>-1.6386381056201816E-6</v>
      </c>
      <c r="GL11" s="40">
        <f t="shared" si="13"/>
        <v>-1.893828375011503E-6</v>
      </c>
      <c r="GM11" s="40">
        <f t="shared" si="14"/>
        <v>-1.4609276034733173E-6</v>
      </c>
      <c r="GN11" s="40">
        <f t="shared" si="15"/>
        <v>1.1744622947412258E-6</v>
      </c>
      <c r="GO11" s="40">
        <f t="shared" si="16"/>
        <v>-1.4039586702665511E-5</v>
      </c>
      <c r="GP11" s="40">
        <f t="shared" si="17"/>
        <v>6.0449899876810966E-7</v>
      </c>
      <c r="GQ11" s="40">
        <f t="shared" si="18"/>
        <v>-1.6891976866875732E-6</v>
      </c>
      <c r="GR11" s="40">
        <f t="shared" si="19"/>
        <v>-4.8522310659306059E-7</v>
      </c>
      <c r="GS11" s="40">
        <f t="shared" si="20"/>
        <v>-3.5919957048303055E-6</v>
      </c>
      <c r="GT11" s="40">
        <f t="shared" si="21"/>
        <v>-7.3074085354346861E-6</v>
      </c>
      <c r="GU11" s="40">
        <f t="shared" si="22"/>
        <v>0</v>
      </c>
      <c r="GV11" s="40">
        <f t="shared" si="23"/>
        <v>0</v>
      </c>
      <c r="GW11" s="40">
        <f t="shared" si="24"/>
        <v>-2.2217568119506909E-6</v>
      </c>
      <c r="GX11" s="40">
        <f t="shared" si="25"/>
        <v>1.1799394257439123E-7</v>
      </c>
      <c r="GY11" s="40">
        <f t="shared" si="26"/>
        <v>-1.7033691023776672E-6</v>
      </c>
      <c r="GZ11" s="40">
        <f t="shared" si="27"/>
        <v>7.1075761498420441E-6</v>
      </c>
      <c r="HA11" s="40">
        <f t="shared" si="28"/>
        <v>-3.9448230090950375E-7</v>
      </c>
      <c r="HB11" s="40">
        <f t="shared" si="29"/>
        <v>-2.8585381225043365E-7</v>
      </c>
      <c r="HC11" s="40">
        <f t="shared" si="30"/>
        <v>3.3842990669627037E-7</v>
      </c>
      <c r="HD11" s="40">
        <f t="shared" si="31"/>
        <v>-1.5993775055360483E-6</v>
      </c>
      <c r="HE11" s="40">
        <f t="shared" si="32"/>
        <v>7.8667816799812777E-3</v>
      </c>
      <c r="HF11" s="40">
        <f t="shared" si="33"/>
        <v>-3.3048437772461877E-7</v>
      </c>
      <c r="HG11" s="40">
        <f t="shared" si="34"/>
        <v>2.0169039384212153E-6</v>
      </c>
      <c r="HH11" s="40">
        <f t="shared" si="35"/>
        <v>-8.0729473450764119E-4</v>
      </c>
      <c r="HI11" s="40">
        <f t="shared" si="36"/>
        <v>0</v>
      </c>
      <c r="HJ11" s="40">
        <f t="shared" si="37"/>
        <v>1.1531744667632523E-7</v>
      </c>
      <c r="HK11" s="40">
        <f t="shared" si="38"/>
        <v>0</v>
      </c>
      <c r="HL11" s="40">
        <f t="shared" si="39"/>
        <v>-5.9968981473822671E-6</v>
      </c>
      <c r="HM11" s="40">
        <f t="shared" si="40"/>
        <v>-5.8050717723613889E-7</v>
      </c>
      <c r="HN11" s="40">
        <f t="shared" si="41"/>
        <v>2.108834862346039E-5</v>
      </c>
      <c r="HO11" s="40">
        <f t="shared" si="42"/>
        <v>0</v>
      </c>
      <c r="HP11" s="40">
        <f t="shared" si="43"/>
        <v>0</v>
      </c>
      <c r="HQ11" s="40">
        <f t="shared" si="44"/>
        <v>0</v>
      </c>
      <c r="HR11" s="40">
        <f t="shared" si="45"/>
        <v>4.8957305653388551E-5</v>
      </c>
      <c r="HS11" s="40">
        <f t="shared" si="46"/>
        <v>-2.0644472557612057E-5</v>
      </c>
      <c r="HT11" s="40">
        <f t="shared" si="47"/>
        <v>-2.6617758534730506E-6</v>
      </c>
      <c r="HU11" s="40">
        <f t="shared" si="48"/>
        <v>1.4765152789390185E-6</v>
      </c>
      <c r="HV11" s="40">
        <f t="shared" si="49"/>
        <v>-3.9386584049584982E-7</v>
      </c>
      <c r="HW11" s="40">
        <f t="shared" si="50"/>
        <v>-1.8054874529141868E-7</v>
      </c>
      <c r="HX11" s="40">
        <f t="shared" si="51"/>
        <v>-1.2850212882207206E-6</v>
      </c>
      <c r="HY11" s="40">
        <f t="shared" si="52"/>
        <v>5.892364541499135E-6</v>
      </c>
      <c r="HZ11" s="40">
        <f t="shared" si="53"/>
        <v>0</v>
      </c>
      <c r="IA11" s="40">
        <f t="shared" si="54"/>
        <v>0</v>
      </c>
      <c r="IB11" s="40">
        <f t="shared" si="55"/>
        <v>0</v>
      </c>
      <c r="IC11" s="40">
        <f t="shared" si="56"/>
        <v>-4.2836412957475759E-5</v>
      </c>
    </row>
    <row r="12" spans="1:237" x14ac:dyDescent="0.3">
      <c r="A12" s="17" t="s">
        <v>179</v>
      </c>
      <c r="B12" s="15">
        <v>11089.233547</v>
      </c>
      <c r="C12" s="15">
        <v>1011.79775</v>
      </c>
      <c r="D12" s="15">
        <v>19362.020214</v>
      </c>
      <c r="E12" s="15">
        <v>2398.3585960999999</v>
      </c>
      <c r="F12" s="15">
        <v>2113.9352248999999</v>
      </c>
      <c r="G12" s="15">
        <v>10723.797112</v>
      </c>
      <c r="H12" s="15">
        <v>886.61757007999995</v>
      </c>
      <c r="I12" s="17">
        <v>6.7124261299999999</v>
      </c>
      <c r="J12" s="17">
        <v>5.6374024599999997</v>
      </c>
      <c r="L12" s="17">
        <v>8.3745E-3</v>
      </c>
      <c r="M12" s="17">
        <v>6.7104507099999999</v>
      </c>
      <c r="N12" s="17">
        <v>5.9761999999999999E-4</v>
      </c>
      <c r="O12" s="17">
        <v>2.196E-2</v>
      </c>
      <c r="P12" s="17">
        <v>1.36639E-2</v>
      </c>
      <c r="Q12" s="17">
        <v>5.3100929999999998E-2</v>
      </c>
      <c r="R12" s="17">
        <v>3.3040550000000002E-2</v>
      </c>
      <c r="T12" s="17">
        <v>1.4700200000000001E-3</v>
      </c>
      <c r="U12" s="17">
        <v>3.4220929999999997E-2</v>
      </c>
      <c r="V12" s="17">
        <v>3.540132E-2</v>
      </c>
      <c r="Z12" s="17">
        <v>107.5645718</v>
      </c>
      <c r="AA12" s="17">
        <v>1.8983399999999999</v>
      </c>
      <c r="AB12" s="17">
        <v>5.0094260000000002E-2</v>
      </c>
      <c r="AC12" s="17">
        <v>0.67433558000000005</v>
      </c>
      <c r="AD12" s="17">
        <v>0.38809026000000002</v>
      </c>
      <c r="AE12" s="17">
        <v>0.34220929999999999</v>
      </c>
      <c r="AG12" s="17">
        <v>0.31731767999999999</v>
      </c>
      <c r="AH12" s="17">
        <v>3.1490169999999998E-2</v>
      </c>
      <c r="AI12" s="17">
        <v>4.4840320000000003E-2</v>
      </c>
      <c r="AJ12" s="17">
        <v>3.894048E-2</v>
      </c>
      <c r="AL12" s="17">
        <v>19.743964510000001</v>
      </c>
      <c r="AN12" s="17">
        <v>2.1240769999999999E-2</v>
      </c>
      <c r="AO12" s="17">
        <v>9.2022932500000003</v>
      </c>
      <c r="AP12" s="17">
        <v>3.5907600000000001E-3</v>
      </c>
      <c r="AT12" s="17">
        <v>4.4999999999999998E-7</v>
      </c>
      <c r="AU12" s="5">
        <v>5.7070000000000001E-5</v>
      </c>
      <c r="AV12" s="5">
        <v>1.6880000000000001E-5</v>
      </c>
      <c r="AW12" s="17">
        <v>5.0928400000000004E-3</v>
      </c>
      <c r="AX12" s="17">
        <v>4.6229877699999999</v>
      </c>
      <c r="AY12" s="17">
        <v>13.8151414</v>
      </c>
      <c r="AZ12" s="17">
        <v>2.7140709999999998E-2</v>
      </c>
      <c r="BA12" s="17">
        <v>2.2420499999999999</v>
      </c>
      <c r="BE12" s="17">
        <v>6.2595000000000001E-4</v>
      </c>
      <c r="BG12" s="17" t="s">
        <v>179</v>
      </c>
      <c r="BH12" s="17">
        <v>0</v>
      </c>
      <c r="BI12" s="17">
        <v>1.7872018138130601</v>
      </c>
      <c r="BJ12" s="17">
        <v>0</v>
      </c>
      <c r="BK12" s="17">
        <v>5.6373971598005701</v>
      </c>
      <c r="BL12" s="17">
        <v>0</v>
      </c>
      <c r="BM12" s="17">
        <v>6.7124225518133098</v>
      </c>
      <c r="BN12" s="17">
        <v>6.7124225518133098</v>
      </c>
      <c r="BO12" s="17">
        <v>0</v>
      </c>
      <c r="BP12" s="17">
        <v>3.7768066589747198</v>
      </c>
      <c r="BQ12" s="17">
        <v>3.4335503222606102E-3</v>
      </c>
      <c r="BR12" s="17">
        <v>4.9409668705941998E-3</v>
      </c>
      <c r="BS12" s="17">
        <v>6.7104445614310499</v>
      </c>
      <c r="BT12" s="17">
        <v>6.2595136545028302E-4</v>
      </c>
      <c r="BU12" s="17">
        <v>1.91238721980632E-4</v>
      </c>
      <c r="BV12" s="17">
        <v>4.0638201050502301E-4</v>
      </c>
      <c r="BW12" s="17">
        <v>0</v>
      </c>
      <c r="BX12" s="17">
        <v>2.19600167189095E-2</v>
      </c>
      <c r="BY12" s="17">
        <v>3.27932570490032E-3</v>
      </c>
      <c r="BZ12" s="17">
        <v>1.0384532278531901E-2</v>
      </c>
      <c r="CA12" s="17">
        <v>5.3100562025903499E-2</v>
      </c>
      <c r="CB12" s="17">
        <v>0</v>
      </c>
      <c r="CC12" s="17">
        <v>2178.4834608604001</v>
      </c>
      <c r="CD12" s="17">
        <v>3.3040615574215101E-2</v>
      </c>
      <c r="CE12" s="17">
        <v>4.2630709689864699E-4</v>
      </c>
      <c r="CF12" s="17">
        <v>1.0437086842264799E-3</v>
      </c>
      <c r="CG12" s="17">
        <v>0</v>
      </c>
      <c r="CH12" s="17">
        <v>3.4221126019977802E-2</v>
      </c>
      <c r="CI12" s="17">
        <v>0.34220497942293998</v>
      </c>
      <c r="CJ12" s="17">
        <v>3.5401387034712503E-2</v>
      </c>
      <c r="CK12" s="17">
        <v>0</v>
      </c>
      <c r="CL12" s="17">
        <v>4.4840043740802499E-2</v>
      </c>
      <c r="CM12" s="17">
        <v>2.1240695737363299E-2</v>
      </c>
      <c r="CN12" s="17">
        <v>11089.229534091901</v>
      </c>
      <c r="CO12" s="17">
        <v>0</v>
      </c>
      <c r="CP12" s="17">
        <v>0</v>
      </c>
      <c r="CQ12" s="17">
        <v>39.838667028400501</v>
      </c>
      <c r="CR12" s="17">
        <v>26.971330244039699</v>
      </c>
      <c r="CS12" s="17">
        <v>1.8040593237621E-2</v>
      </c>
      <c r="CT12" s="17">
        <v>4.6229875828898601</v>
      </c>
      <c r="CU12" s="17">
        <v>34.722542512055298</v>
      </c>
      <c r="CV12" s="17">
        <v>0</v>
      </c>
      <c r="CW12" s="17">
        <v>0</v>
      </c>
      <c r="CX12" s="17">
        <v>107.56457633819799</v>
      </c>
      <c r="CY12" s="17">
        <v>107.56457633819799</v>
      </c>
      <c r="CZ12" s="17">
        <v>0</v>
      </c>
      <c r="DA12" s="17">
        <v>0</v>
      </c>
      <c r="DB12" s="17">
        <v>1.8983373837861</v>
      </c>
      <c r="DC12" s="17">
        <v>13.814983521880301</v>
      </c>
      <c r="DD12" s="17">
        <v>3.4680149099556301E-3</v>
      </c>
      <c r="DE12" s="17">
        <v>4.6145158295495002E-2</v>
      </c>
      <c r="DF12" s="17">
        <v>0</v>
      </c>
      <c r="DG12" s="17">
        <v>2.56336805191388</v>
      </c>
      <c r="DH12" s="17">
        <v>0</v>
      </c>
      <c r="DI12" s="17">
        <v>0</v>
      </c>
      <c r="DJ12" s="17">
        <v>15.388396510942499</v>
      </c>
      <c r="DK12" s="17">
        <v>0.360892481870841</v>
      </c>
      <c r="DL12" s="17">
        <v>0.175327377840682</v>
      </c>
      <c r="DM12" s="17">
        <v>0.49900859857956098</v>
      </c>
      <c r="DN12" s="17">
        <v>0.12806990705974999</v>
      </c>
      <c r="DO12" s="17">
        <v>0.26002050981111902</v>
      </c>
      <c r="DP12" s="17">
        <v>0</v>
      </c>
      <c r="DQ12" s="17">
        <v>2.71404713547512E-2</v>
      </c>
      <c r="DR12" s="17">
        <v>0</v>
      </c>
      <c r="DS12" s="17">
        <v>0.31731683278881301</v>
      </c>
      <c r="DT12" s="17">
        <v>1011.79746240899</v>
      </c>
      <c r="DU12" s="17">
        <v>0</v>
      </c>
      <c r="DV12" s="17">
        <v>1.2910973891764E-2</v>
      </c>
      <c r="DW12" s="17">
        <v>1.85792578470763E-2</v>
      </c>
      <c r="DX12" s="17">
        <v>645.83265232520398</v>
      </c>
      <c r="DY12" s="17">
        <v>17425.814079977699</v>
      </c>
      <c r="DZ12" s="17">
        <v>1936.2032137173501</v>
      </c>
      <c r="EA12" s="17">
        <v>19362.017293695</v>
      </c>
      <c r="EB12" s="17">
        <v>0</v>
      </c>
      <c r="EC12" s="17">
        <v>10.9911446998697</v>
      </c>
      <c r="ED12" s="17">
        <v>0</v>
      </c>
      <c r="EE12" s="17">
        <v>3.5907373734309898E-3</v>
      </c>
      <c r="EF12" s="17">
        <v>0</v>
      </c>
      <c r="EG12" s="17">
        <v>0</v>
      </c>
      <c r="EH12" s="17">
        <v>0</v>
      </c>
      <c r="EI12" s="5">
        <v>4.5000043298775801E-7</v>
      </c>
      <c r="EJ12" s="5">
        <v>5.7068269346366997E-5</v>
      </c>
      <c r="EK12" s="5">
        <v>1.6880085399467501E-5</v>
      </c>
      <c r="EL12" s="17">
        <v>5.0928261073364296E-3</v>
      </c>
      <c r="EM12" s="17">
        <v>44.898370017022998</v>
      </c>
      <c r="EN12" s="17">
        <v>131.44395215375599</v>
      </c>
      <c r="EO12" s="17">
        <v>37.335707518128103</v>
      </c>
      <c r="EP12" s="17">
        <v>41.573741048572302</v>
      </c>
      <c r="EQ12" s="17">
        <v>106.456044008443</v>
      </c>
      <c r="ER12" s="17">
        <v>34.303668187387501</v>
      </c>
      <c r="ES12" s="17">
        <v>0.104355892127846</v>
      </c>
      <c r="ET12" s="17">
        <v>4.8376130149859202E-4</v>
      </c>
      <c r="EU12" s="17">
        <v>37.319006708554902</v>
      </c>
      <c r="EV12" s="17">
        <v>2398.35779276729</v>
      </c>
      <c r="EW12" s="17">
        <v>2113.9345101609802</v>
      </c>
      <c r="EX12" s="17">
        <v>284.42328260631501</v>
      </c>
      <c r="EY12" s="17">
        <v>0.52883842457712404</v>
      </c>
      <c r="EZ12" s="17">
        <v>0.24281972443327399</v>
      </c>
      <c r="FA12" s="17">
        <v>456.32964795706999</v>
      </c>
      <c r="FB12" s="17">
        <v>59.768913846128001</v>
      </c>
      <c r="FC12" s="17">
        <v>227.346763665613</v>
      </c>
      <c r="FD12" s="17">
        <v>51.4875344729465</v>
      </c>
      <c r="FE12" s="17">
        <v>25.0794420388488</v>
      </c>
      <c r="FF12" s="17">
        <v>568.46314733207601</v>
      </c>
      <c r="FG12" s="17">
        <v>3.89100131317206E-2</v>
      </c>
      <c r="FH12" s="17">
        <v>11.901710514184201</v>
      </c>
      <c r="FI12" s="17">
        <v>120.23980751425501</v>
      </c>
      <c r="FJ12" s="17">
        <v>299.71355829037901</v>
      </c>
      <c r="FK12" s="17">
        <v>2.7431435144141001</v>
      </c>
      <c r="FL12" s="17">
        <v>0</v>
      </c>
      <c r="FM12" s="17">
        <v>10723.792149998901</v>
      </c>
      <c r="FN12" s="17">
        <v>0.48160288811755703</v>
      </c>
      <c r="FO12" s="17">
        <v>2.2420494495885599</v>
      </c>
      <c r="FP12" s="17">
        <v>189.08129796921199</v>
      </c>
      <c r="FQ12" s="17">
        <v>0</v>
      </c>
      <c r="FR12" s="17">
        <v>77.530407921794094</v>
      </c>
      <c r="FS12" s="17">
        <v>19.743950333106699</v>
      </c>
      <c r="FT12" s="17">
        <v>0.93530717624299198</v>
      </c>
      <c r="FU12" s="17">
        <v>886.61736324813501</v>
      </c>
      <c r="FV12" s="17">
        <v>9.2022901201055198</v>
      </c>
      <c r="FW12" s="17">
        <v>146.80229486453999</v>
      </c>
      <c r="FY12" s="26">
        <f t="shared" si="0"/>
        <v>0.7284231948257669</v>
      </c>
      <c r="FZ12" s="40">
        <f t="shared" si="1"/>
        <v>-3.618742523501898E-7</v>
      </c>
      <c r="GA12" s="40">
        <f t="shared" si="2"/>
        <v>-2.8423764528501048E-7</v>
      </c>
      <c r="GB12" s="40">
        <f t="shared" si="3"/>
        <v>-1.5082646168036898E-7</v>
      </c>
      <c r="GC12" s="40">
        <f t="shared" si="4"/>
        <v>-3.3495104159951969E-7</v>
      </c>
      <c r="GD12" s="40">
        <f t="shared" si="5"/>
        <v>-3.3810828794298424E-7</v>
      </c>
      <c r="GE12" s="40">
        <f t="shared" si="6"/>
        <v>-4.6270934145185278E-7</v>
      </c>
      <c r="GF12" s="40">
        <f t="shared" si="7"/>
        <v>-2.3328193792151173E-7</v>
      </c>
      <c r="GG12" s="40">
        <f t="shared" si="8"/>
        <v>-5.3306906039000004E-7</v>
      </c>
      <c r="GH12" s="40">
        <f t="shared" si="9"/>
        <v>-9.4018468029863346E-7</v>
      </c>
      <c r="GI12" s="40">
        <f t="shared" si="10"/>
        <v>0</v>
      </c>
      <c r="GJ12" s="40">
        <f t="shared" si="11"/>
        <v>2.0530007534744775E-6</v>
      </c>
      <c r="GK12" s="40">
        <f t="shared" si="12"/>
        <v>-9.1626765707691738E-7</v>
      </c>
      <c r="GL12" s="40">
        <f t="shared" si="13"/>
        <v>1.2256712543587838E-6</v>
      </c>
      <c r="GM12" s="40">
        <f t="shared" si="14"/>
        <v>7.6133467667991644E-7</v>
      </c>
      <c r="GN12" s="40">
        <f t="shared" si="15"/>
        <v>-3.0750055093233749E-6</v>
      </c>
      <c r="GO12" s="40">
        <f t="shared" si="16"/>
        <v>-6.929710957962961E-6</v>
      </c>
      <c r="GP12" s="40">
        <f t="shared" si="17"/>
        <v>1.9846587027020422E-6</v>
      </c>
      <c r="GQ12" s="40">
        <f t="shared" si="18"/>
        <v>0</v>
      </c>
      <c r="GR12" s="40">
        <f t="shared" si="19"/>
        <v>-2.8699438600494529E-6</v>
      </c>
      <c r="GS12" s="40">
        <f t="shared" si="20"/>
        <v>5.72807278484398E-6</v>
      </c>
      <c r="GT12" s="40">
        <f t="shared" si="21"/>
        <v>1.893565338895087E-6</v>
      </c>
      <c r="GU12" s="40">
        <f t="shared" si="22"/>
        <v>0</v>
      </c>
      <c r="GV12" s="40">
        <f t="shared" si="23"/>
        <v>0</v>
      </c>
      <c r="GW12" s="40">
        <f t="shared" si="24"/>
        <v>0</v>
      </c>
      <c r="GX12" s="40">
        <f t="shared" si="25"/>
        <v>4.2190452885965011E-8</v>
      </c>
      <c r="GY12" s="40">
        <f t="shared" si="26"/>
        <v>-1.3781587597396343E-6</v>
      </c>
      <c r="GZ12" s="40">
        <f t="shared" si="27"/>
        <v>5.3389489119508594E-5</v>
      </c>
      <c r="HA12" s="40">
        <f t="shared" si="28"/>
        <v>5.8786790245467463E-7</v>
      </c>
      <c r="HB12" s="40">
        <f t="shared" si="29"/>
        <v>4.0421233184629262E-7</v>
      </c>
      <c r="HC12" s="40">
        <f t="shared" si="30"/>
        <v>-1.262553957479527E-5</v>
      </c>
      <c r="HD12" s="40">
        <f t="shared" si="31"/>
        <v>0</v>
      </c>
      <c r="HE12" s="40">
        <f t="shared" si="32"/>
        <v>-2.6699148530987387E-6</v>
      </c>
      <c r="HF12" s="40">
        <f t="shared" si="33"/>
        <v>1.9605750081382996E-6</v>
      </c>
      <c r="HG12" s="40">
        <f t="shared" si="34"/>
        <v>-6.1609550847135025E-6</v>
      </c>
      <c r="HH12" s="40">
        <f t="shared" si="35"/>
        <v>-7.823958071240929E-4</v>
      </c>
      <c r="HI12" s="40">
        <f t="shared" si="36"/>
        <v>0</v>
      </c>
      <c r="HJ12" s="40">
        <f t="shared" si="37"/>
        <v>-7.1803681042803948E-7</v>
      </c>
      <c r="HK12" s="40">
        <f t="shared" si="38"/>
        <v>0</v>
      </c>
      <c r="HL12" s="40">
        <f t="shared" si="39"/>
        <v>-3.4962309134647948E-6</v>
      </c>
      <c r="HM12" s="40">
        <f t="shared" si="40"/>
        <v>-3.4012114105147526E-7</v>
      </c>
      <c r="HN12" s="40">
        <f t="shared" si="41"/>
        <v>-6.3013314758845117E-6</v>
      </c>
      <c r="HO12" s="40">
        <f t="shared" si="42"/>
        <v>0</v>
      </c>
      <c r="HP12" s="40">
        <f t="shared" si="43"/>
        <v>0</v>
      </c>
      <c r="HQ12" s="40">
        <f t="shared" si="44"/>
        <v>0</v>
      </c>
      <c r="HR12" s="40">
        <f t="shared" si="45"/>
        <v>9.6219501783797679E-7</v>
      </c>
      <c r="HS12" s="40">
        <f t="shared" si="46"/>
        <v>-3.0325103083992184E-5</v>
      </c>
      <c r="HT12" s="40">
        <f t="shared" si="47"/>
        <v>5.0592101599411204E-6</v>
      </c>
      <c r="HU12" s="40">
        <f t="shared" si="48"/>
        <v>-2.7278814120927218E-6</v>
      </c>
      <c r="HV12" s="40">
        <f t="shared" si="49"/>
        <v>-4.0473855682843299E-8</v>
      </c>
      <c r="HW12" s="40">
        <f t="shared" si="50"/>
        <v>-1.1427904726285445E-5</v>
      </c>
      <c r="HX12" s="40">
        <f t="shared" si="51"/>
        <v>-8.792888940579065E-6</v>
      </c>
      <c r="HY12" s="40">
        <f t="shared" si="52"/>
        <v>-2.4549472134040124E-7</v>
      </c>
      <c r="HZ12" s="40">
        <f t="shared" si="53"/>
        <v>0</v>
      </c>
      <c r="IA12" s="40">
        <f t="shared" si="54"/>
        <v>0</v>
      </c>
      <c r="IB12" s="40">
        <f t="shared" si="55"/>
        <v>0</v>
      </c>
      <c r="IC12" s="40">
        <f t="shared" si="56"/>
        <v>2.181404717640005E-6</v>
      </c>
    </row>
    <row r="13" spans="1:237" x14ac:dyDescent="0.3">
      <c r="A13" s="17" t="s">
        <v>180</v>
      </c>
      <c r="B13" s="15">
        <v>1046.635068</v>
      </c>
      <c r="D13" s="15">
        <v>1460.4273499999999</v>
      </c>
      <c r="E13" s="15">
        <v>171.80631299999999</v>
      </c>
      <c r="F13" s="15">
        <v>158.64464799999999</v>
      </c>
      <c r="G13" s="15">
        <v>50.058464999999998</v>
      </c>
      <c r="H13" s="15">
        <v>80.2791426</v>
      </c>
      <c r="I13" s="17">
        <v>0.48044677000000002</v>
      </c>
      <c r="J13" s="17">
        <v>3.0804646500000001</v>
      </c>
      <c r="L13" s="17">
        <v>9.5111999999999996E-4</v>
      </c>
      <c r="M13" s="17">
        <v>3.3005325000000001</v>
      </c>
      <c r="N13" s="17">
        <v>4.4579999999999997E-5</v>
      </c>
      <c r="P13" s="17">
        <v>4.9390999999999997E-4</v>
      </c>
      <c r="Q13" s="17">
        <v>3.3789800000000002E-2</v>
      </c>
      <c r="R13" s="17">
        <v>2.10247E-2</v>
      </c>
      <c r="T13" s="17">
        <v>1.5851999999999999E-4</v>
      </c>
      <c r="U13" s="17">
        <v>2.177581E-2</v>
      </c>
      <c r="V13" s="17">
        <v>2.2526910000000001E-2</v>
      </c>
      <c r="Z13" s="17">
        <v>8.5285674999999994</v>
      </c>
      <c r="AA13" s="17">
        <v>0.44491399999999998</v>
      </c>
      <c r="AB13" s="17">
        <v>1.3604000000000001E-4</v>
      </c>
      <c r="AC13" s="17">
        <v>2.50746E-3</v>
      </c>
      <c r="AD13" s="17">
        <v>6.2191700000000003E-2</v>
      </c>
      <c r="AE13" s="17">
        <v>0.21775810000000001</v>
      </c>
      <c r="AG13" s="17">
        <v>8.9197250000000006E-2</v>
      </c>
      <c r="AH13" s="17">
        <v>1.96305E-3</v>
      </c>
      <c r="AI13" s="17">
        <v>2.8533300000000001E-2</v>
      </c>
      <c r="AJ13" s="17">
        <v>2.4778999999999999E-2</v>
      </c>
      <c r="AL13" s="17">
        <v>2.25671847</v>
      </c>
      <c r="AN13" s="17">
        <v>1.3516179999999999E-2</v>
      </c>
      <c r="AO13" s="17">
        <v>0.78757197999999995</v>
      </c>
      <c r="AP13" s="17">
        <v>5.6167000000000001E-4</v>
      </c>
      <c r="AT13" s="5">
        <v>3.4999999999999998E-7</v>
      </c>
      <c r="AU13" s="17">
        <v>9.7200000000000001E-6</v>
      </c>
      <c r="AV13" s="5">
        <v>3.8800000000000001E-6</v>
      </c>
      <c r="AW13" s="17">
        <v>2.3276E-3</v>
      </c>
      <c r="AX13" s="17">
        <v>0.40763548999999999</v>
      </c>
      <c r="AY13" s="17">
        <v>2.2869000000000002</v>
      </c>
      <c r="AZ13" s="17">
        <v>1.7270480000000001E-2</v>
      </c>
      <c r="BA13" s="17">
        <v>1.426688</v>
      </c>
      <c r="BE13" s="17">
        <v>1.0106E-4</v>
      </c>
      <c r="BG13" s="17" t="s">
        <v>180</v>
      </c>
      <c r="BH13" s="17">
        <v>0</v>
      </c>
      <c r="BI13" s="17">
        <v>0.493420953345789</v>
      </c>
      <c r="BJ13" s="17">
        <v>0</v>
      </c>
      <c r="BK13" s="17">
        <v>3.0804652308500802</v>
      </c>
      <c r="BL13" s="17">
        <v>0</v>
      </c>
      <c r="BM13" s="17">
        <v>0.48044694433558399</v>
      </c>
      <c r="BN13" s="17">
        <v>0.48044694433558399</v>
      </c>
      <c r="BO13" s="17">
        <v>0</v>
      </c>
      <c r="BP13" s="17">
        <v>1.12380657036216</v>
      </c>
      <c r="BQ13" s="17">
        <v>3.8995401158528598E-4</v>
      </c>
      <c r="BR13" s="17">
        <v>5.6116659777223198E-4</v>
      </c>
      <c r="BS13" s="17">
        <v>3.3005234296198198</v>
      </c>
      <c r="BT13" s="17">
        <v>1.0106087619394001E-4</v>
      </c>
      <c r="BU13" s="5">
        <v>1.42662962901724E-5</v>
      </c>
      <c r="BV13" s="5">
        <v>3.03149743437114E-5</v>
      </c>
      <c r="BW13" s="17">
        <v>0</v>
      </c>
      <c r="BX13" s="17">
        <v>0</v>
      </c>
      <c r="BY13" s="17">
        <v>1.1854017647999E-4</v>
      </c>
      <c r="BZ13" s="17">
        <v>3.7535596377806101E-4</v>
      </c>
      <c r="CA13" s="17">
        <v>3.3791702776170003E-2</v>
      </c>
      <c r="CB13" s="17">
        <v>0</v>
      </c>
      <c r="CC13" s="17">
        <v>78.0256070602031</v>
      </c>
      <c r="CD13" s="17">
        <v>2.10230824636649E-2</v>
      </c>
      <c r="CE13" s="5">
        <v>4.5968978763978798E-5</v>
      </c>
      <c r="CF13" s="17">
        <v>1.1256345728820399E-4</v>
      </c>
      <c r="CG13" s="17">
        <v>0</v>
      </c>
      <c r="CH13" s="17">
        <v>2.17751473681774E-2</v>
      </c>
      <c r="CI13" s="17">
        <v>0.217758334926172</v>
      </c>
      <c r="CJ13" s="17">
        <v>2.2525022393392699E-2</v>
      </c>
      <c r="CK13" s="17">
        <v>0</v>
      </c>
      <c r="CL13" s="17">
        <v>2.8529739160149E-2</v>
      </c>
      <c r="CM13" s="17">
        <v>1.35162273957352E-2</v>
      </c>
      <c r="CN13" s="17">
        <v>1046.6352427577599</v>
      </c>
      <c r="CO13" s="17">
        <v>0</v>
      </c>
      <c r="CP13" s="17">
        <v>0</v>
      </c>
      <c r="CQ13" s="17">
        <v>3.7422986802030498</v>
      </c>
      <c r="CR13" s="17">
        <v>1.1868687745498401</v>
      </c>
      <c r="CS13" s="17">
        <v>0</v>
      </c>
      <c r="CT13" s="17">
        <v>0.40763688756640898</v>
      </c>
      <c r="CU13" s="17">
        <v>5.0451401866719401</v>
      </c>
      <c r="CV13" s="17">
        <v>0</v>
      </c>
      <c r="CW13" s="17">
        <v>0</v>
      </c>
      <c r="CX13" s="17">
        <v>8.5285685664684507</v>
      </c>
      <c r="CY13" s="17">
        <v>8.5285685664684507</v>
      </c>
      <c r="CZ13" s="17">
        <v>0</v>
      </c>
      <c r="DA13" s="17">
        <v>0</v>
      </c>
      <c r="DB13" s="17">
        <v>0.44490958194855301</v>
      </c>
      <c r="DC13" s="17">
        <v>2.28689851584847</v>
      </c>
      <c r="DD13" s="5">
        <v>5.44120427145515E-5</v>
      </c>
      <c r="DE13" s="5">
        <v>6.8019088697454004E-5</v>
      </c>
      <c r="DF13" s="17">
        <v>0</v>
      </c>
      <c r="DG13" s="17">
        <v>0</v>
      </c>
      <c r="DH13" s="17">
        <v>0</v>
      </c>
      <c r="DI13" s="17">
        <v>0</v>
      </c>
      <c r="DJ13" s="17">
        <v>4.5788538096332001</v>
      </c>
      <c r="DK13" s="17">
        <v>9.1942812919084793E-2</v>
      </c>
      <c r="DL13" s="17">
        <v>6.5194899571751805E-4</v>
      </c>
      <c r="DM13" s="17">
        <v>1.8555067076505901E-3</v>
      </c>
      <c r="DN13" s="17">
        <v>2.05231402635624E-2</v>
      </c>
      <c r="DO13" s="17">
        <v>4.1666694224441601E-2</v>
      </c>
      <c r="DP13" s="17">
        <v>0</v>
      </c>
      <c r="DQ13" s="17">
        <v>1.72712382479869E-2</v>
      </c>
      <c r="DR13" s="17">
        <v>0</v>
      </c>
      <c r="DS13" s="17">
        <v>8.9198848318762999E-2</v>
      </c>
      <c r="DT13" s="17">
        <v>0</v>
      </c>
      <c r="DU13" s="17">
        <v>0</v>
      </c>
      <c r="DV13" s="17">
        <v>8.0484730236941502E-4</v>
      </c>
      <c r="DW13" s="17">
        <v>1.1582144766502901E-3</v>
      </c>
      <c r="DX13" s="17">
        <v>50.939049256876999</v>
      </c>
      <c r="DY13" s="17">
        <v>1314.3834192739</v>
      </c>
      <c r="DZ13" s="17">
        <v>146.042670388289</v>
      </c>
      <c r="EA13" s="17">
        <v>1460.42608966219</v>
      </c>
      <c r="EB13" s="17">
        <v>0</v>
      </c>
      <c r="EC13" s="17">
        <v>0.298983658983558</v>
      </c>
      <c r="ED13" s="17">
        <v>0</v>
      </c>
      <c r="EE13" s="17">
        <v>5.6163878337935904E-4</v>
      </c>
      <c r="EF13" s="17">
        <v>0</v>
      </c>
      <c r="EG13" s="17">
        <v>0</v>
      </c>
      <c r="EH13" s="17">
        <v>0</v>
      </c>
      <c r="EI13" s="5">
        <v>3.4998252837072999E-7</v>
      </c>
      <c r="EJ13" s="5">
        <v>9.7196858413663596E-6</v>
      </c>
      <c r="EK13" s="5">
        <v>3.8803617784685797E-6</v>
      </c>
      <c r="EL13" s="17">
        <v>2.32755702177615E-3</v>
      </c>
      <c r="EM13" s="17">
        <v>0.70514524038646997</v>
      </c>
      <c r="EN13" s="17">
        <v>8.52746376262834</v>
      </c>
      <c r="EO13" s="17">
        <v>1.38778024713812</v>
      </c>
      <c r="EP13" s="17">
        <v>3.3737231518378201</v>
      </c>
      <c r="EQ13" s="17">
        <v>8.0753182850245508</v>
      </c>
      <c r="ER13" s="17">
        <v>1.3840380596019499</v>
      </c>
      <c r="ES13" s="17">
        <v>0</v>
      </c>
      <c r="ET13" s="5">
        <v>1.3603234180459401E-5</v>
      </c>
      <c r="EU13" s="17">
        <v>5.3769622264036396</v>
      </c>
      <c r="EV13" s="17">
        <v>171.806277243186</v>
      </c>
      <c r="EW13" s="17">
        <v>158.64463149286999</v>
      </c>
      <c r="EX13" s="17">
        <v>13.1616457503155</v>
      </c>
      <c r="EY13" s="17">
        <v>7.6142920132056993E-2</v>
      </c>
      <c r="EZ13" s="17">
        <v>6.7314638138858001E-4</v>
      </c>
      <c r="FA13" s="17">
        <v>11.5645371712495</v>
      </c>
      <c r="FB13" s="17">
        <v>5.8725790770349997</v>
      </c>
      <c r="FC13" s="17">
        <v>23.293819051571599</v>
      </c>
      <c r="FD13" s="17">
        <v>4.1437583715559603</v>
      </c>
      <c r="FE13" s="17">
        <v>2.17253027056223</v>
      </c>
      <c r="FF13" s="17">
        <v>58.234520126324803</v>
      </c>
      <c r="FG13" s="17">
        <v>2.4760939995700899E-2</v>
      </c>
      <c r="FH13" s="17">
        <v>0.94758093860899295</v>
      </c>
      <c r="FI13" s="17">
        <v>9.0731247113874396</v>
      </c>
      <c r="FJ13" s="17">
        <v>23.909081909974201</v>
      </c>
      <c r="FK13" s="17">
        <v>8.9752630389611796E-4</v>
      </c>
      <c r="FL13" s="17">
        <v>0</v>
      </c>
      <c r="FM13" s="17">
        <v>50.058431001394297</v>
      </c>
      <c r="FN13" s="17">
        <v>6.0256890012400699E-2</v>
      </c>
      <c r="FO13" s="17">
        <v>1.42666620204257</v>
      </c>
      <c r="FP13" s="17">
        <v>0</v>
      </c>
      <c r="FQ13" s="17">
        <v>0</v>
      </c>
      <c r="FR13" s="17">
        <v>7.4441930127592499</v>
      </c>
      <c r="FS13" s="17">
        <v>2.2567207200238899</v>
      </c>
      <c r="FT13" s="17">
        <v>0.17800058790654599</v>
      </c>
      <c r="FU13" s="17">
        <v>80.279155391899096</v>
      </c>
      <c r="FV13" s="17">
        <v>0.78756817824682701</v>
      </c>
      <c r="FW13" s="17">
        <v>0.119834566595016</v>
      </c>
      <c r="FY13" s="26">
        <f t="shared" si="0"/>
        <v>0.63452398082924044</v>
      </c>
      <c r="FZ13" s="40">
        <f t="shared" si="1"/>
        <v>1.6697105342046808E-7</v>
      </c>
      <c r="GA13" s="40">
        <f t="shared" si="2"/>
        <v>0</v>
      </c>
      <c r="GB13" s="40">
        <f t="shared" si="3"/>
        <v>-8.6299247270406029E-7</v>
      </c>
      <c r="GC13" s="40">
        <f t="shared" si="4"/>
        <v>-2.0812281785101902E-7</v>
      </c>
      <c r="GD13" s="40">
        <f t="shared" si="5"/>
        <v>-1.0405097308356392E-7</v>
      </c>
      <c r="GE13" s="40">
        <f t="shared" si="6"/>
        <v>-6.7917795124986355E-7</v>
      </c>
      <c r="GF13" s="40">
        <f t="shared" si="7"/>
        <v>1.5934274683611586E-7</v>
      </c>
      <c r="GG13" s="40">
        <f t="shared" si="8"/>
        <v>3.6286139246800267E-7</v>
      </c>
      <c r="GH13" s="40">
        <f t="shared" si="9"/>
        <v>1.8855924220203845E-7</v>
      </c>
      <c r="GI13" s="40">
        <f t="shared" si="10"/>
        <v>0</v>
      </c>
      <c r="GJ13" s="40">
        <f t="shared" si="11"/>
        <v>6.4067364581064724E-7</v>
      </c>
      <c r="GK13" s="40">
        <f t="shared" si="12"/>
        <v>-2.7481566020865E-6</v>
      </c>
      <c r="GL13" s="40">
        <f t="shared" si="13"/>
        <v>2.8502330278191524E-5</v>
      </c>
      <c r="GM13" s="40">
        <f t="shared" si="14"/>
        <v>0</v>
      </c>
      <c r="GN13" s="40">
        <f t="shared" si="15"/>
        <v>-2.8061270168559882E-5</v>
      </c>
      <c r="GO13" s="40">
        <f t="shared" si="16"/>
        <v>5.6312146564979404E-5</v>
      </c>
      <c r="GP13" s="40">
        <f t="shared" si="17"/>
        <v>-7.6935049494177238E-5</v>
      </c>
      <c r="GQ13" s="40">
        <f t="shared" si="18"/>
        <v>0</v>
      </c>
      <c r="GR13" s="40">
        <f t="shared" si="19"/>
        <v>7.8450997872854872E-5</v>
      </c>
      <c r="GS13" s="40">
        <f t="shared" si="20"/>
        <v>-3.0429720988550126E-5</v>
      </c>
      <c r="GT13" s="40">
        <f t="shared" si="21"/>
        <v>-8.3793410072735753E-5</v>
      </c>
      <c r="GU13" s="40">
        <f t="shared" si="22"/>
        <v>0</v>
      </c>
      <c r="GV13" s="40">
        <f t="shared" si="23"/>
        <v>0</v>
      </c>
      <c r="GW13" s="40">
        <f t="shared" si="24"/>
        <v>0</v>
      </c>
      <c r="GX13" s="40">
        <f t="shared" si="25"/>
        <v>1.2504660968296212E-7</v>
      </c>
      <c r="GY13" s="40">
        <f t="shared" si="26"/>
        <v>-9.9301245790508579E-6</v>
      </c>
      <c r="GZ13" s="40">
        <f t="shared" si="27"/>
        <v>-4.1417285615272027E-5</v>
      </c>
      <c r="HA13" s="40">
        <f t="shared" si="28"/>
        <v>-1.7135395547110095E-6</v>
      </c>
      <c r="HB13" s="40">
        <f t="shared" si="29"/>
        <v>-2.9996156979224245E-5</v>
      </c>
      <c r="HC13" s="40">
        <f t="shared" si="30"/>
        <v>1.0788401073854845E-6</v>
      </c>
      <c r="HD13" s="40">
        <f t="shared" si="31"/>
        <v>0</v>
      </c>
      <c r="HE13" s="40">
        <f t="shared" si="32"/>
        <v>1.7918924215641799E-5</v>
      </c>
      <c r="HF13" s="40">
        <f t="shared" si="33"/>
        <v>6.0003666258773937E-6</v>
      </c>
      <c r="HG13" s="40">
        <f t="shared" si="34"/>
        <v>-1.2479593496023659E-4</v>
      </c>
      <c r="HH13" s="40">
        <f t="shared" si="35"/>
        <v>-7.288431453690451E-4</v>
      </c>
      <c r="HI13" s="40">
        <f t="shared" si="36"/>
        <v>0</v>
      </c>
      <c r="HJ13" s="40">
        <f t="shared" si="37"/>
        <v>9.9703348901624395E-7</v>
      </c>
      <c r="HK13" s="40">
        <f t="shared" si="38"/>
        <v>0</v>
      </c>
      <c r="HL13" s="40">
        <f t="shared" si="39"/>
        <v>3.5065924840524524E-6</v>
      </c>
      <c r="HM13" s="40">
        <f t="shared" si="40"/>
        <v>-4.8271818570010637E-6</v>
      </c>
      <c r="HN13" s="40">
        <f t="shared" si="41"/>
        <v>-5.5578223228883771E-5</v>
      </c>
      <c r="HO13" s="40">
        <f t="shared" si="42"/>
        <v>0</v>
      </c>
      <c r="HP13" s="40">
        <f t="shared" si="43"/>
        <v>0</v>
      </c>
      <c r="HQ13" s="40">
        <f t="shared" si="44"/>
        <v>0</v>
      </c>
      <c r="HR13" s="40">
        <f t="shared" si="45"/>
        <v>-4.9918940771415114E-5</v>
      </c>
      <c r="HS13" s="40">
        <f t="shared" si="46"/>
        <v>-3.2320847082355502E-5</v>
      </c>
      <c r="HT13" s="40">
        <f t="shared" si="47"/>
        <v>9.3241873345246149E-5</v>
      </c>
      <c r="HU13" s="40">
        <f t="shared" si="48"/>
        <v>-1.846460897492026E-5</v>
      </c>
      <c r="HV13" s="40">
        <f t="shared" si="49"/>
        <v>3.4284708845870096E-6</v>
      </c>
      <c r="HW13" s="40">
        <f t="shared" si="50"/>
        <v>-6.4897963624024987E-7</v>
      </c>
      <c r="HX13" s="40">
        <f t="shared" si="51"/>
        <v>4.3904279840420529E-5</v>
      </c>
      <c r="HY13" s="40">
        <f t="shared" si="52"/>
        <v>-1.5278713657056565E-5</v>
      </c>
      <c r="HZ13" s="40">
        <f t="shared" si="53"/>
        <v>0</v>
      </c>
      <c r="IA13" s="40">
        <f t="shared" si="54"/>
        <v>0</v>
      </c>
      <c r="IB13" s="40">
        <f t="shared" si="55"/>
        <v>0</v>
      </c>
      <c r="IC13" s="40">
        <f t="shared" si="56"/>
        <v>8.6700370077904834E-6</v>
      </c>
    </row>
    <row r="14" spans="1:237" x14ac:dyDescent="0.3">
      <c r="A14" s="17" t="s">
        <v>181</v>
      </c>
      <c r="B14" s="15">
        <v>12647.031322000001</v>
      </c>
      <c r="C14" s="15">
        <v>2.9684599999999999</v>
      </c>
      <c r="D14" s="15">
        <v>23598.931524</v>
      </c>
      <c r="E14" s="15">
        <v>3454.451728</v>
      </c>
      <c r="F14" s="15">
        <v>2105.2286199999999</v>
      </c>
      <c r="G14" s="15">
        <v>46576.407284000001</v>
      </c>
      <c r="H14" s="15">
        <v>851.613023</v>
      </c>
      <c r="I14" s="17">
        <v>1.87078152</v>
      </c>
      <c r="J14" s="17">
        <v>0.31884243000000001</v>
      </c>
      <c r="L14" s="17">
        <v>1.4017521900000001</v>
      </c>
      <c r="M14" s="17">
        <v>0.72115293999999996</v>
      </c>
      <c r="N14" s="17">
        <v>0.13028493999999999</v>
      </c>
      <c r="P14" s="17">
        <v>0.17589371000000001</v>
      </c>
      <c r="R14" s="17">
        <v>5.8500000000000002E-3</v>
      </c>
      <c r="T14" s="17">
        <v>0.28998043000000001</v>
      </c>
      <c r="U14" s="17">
        <v>3.9699999999999996E-3</v>
      </c>
      <c r="Y14" s="17">
        <v>1.2E-4</v>
      </c>
      <c r="Z14" s="17">
        <v>32.49784811</v>
      </c>
      <c r="AA14" s="17">
        <v>23.791319999999999</v>
      </c>
      <c r="AB14" s="17">
        <v>0.117775</v>
      </c>
      <c r="AC14" s="17">
        <v>0.57107372999999995</v>
      </c>
      <c r="AD14" s="17">
        <v>0.15577684</v>
      </c>
      <c r="AE14" s="17">
        <v>2.8809999999999999E-2</v>
      </c>
      <c r="AG14" s="17">
        <v>8.814408E-2</v>
      </c>
      <c r="AH14" s="17">
        <v>3.4116666499999999</v>
      </c>
      <c r="AI14" s="17">
        <v>4.2550000000000001E-3</v>
      </c>
      <c r="AL14" s="17">
        <v>5.9200976699999996</v>
      </c>
      <c r="AO14" s="17">
        <v>2.90490542</v>
      </c>
      <c r="AP14" s="17">
        <v>4.7367999999999998E-4</v>
      </c>
      <c r="AU14" s="17">
        <v>1.9709999999999999E-5</v>
      </c>
      <c r="AV14" s="17">
        <v>1.414E-5</v>
      </c>
      <c r="AW14" s="17">
        <v>2.5108499999999998E-3</v>
      </c>
      <c r="AX14" s="17">
        <v>1.45938721</v>
      </c>
      <c r="AY14" s="17">
        <v>2.02363632</v>
      </c>
      <c r="AZ14" s="17">
        <v>5.2604999999999999E-2</v>
      </c>
      <c r="BA14" s="17">
        <v>2.49E-3</v>
      </c>
      <c r="BE14" s="17">
        <v>5.0000000000000004E-6</v>
      </c>
      <c r="BG14" s="17" t="s">
        <v>181</v>
      </c>
      <c r="BH14" s="17">
        <v>0</v>
      </c>
      <c r="BI14" s="17">
        <v>0</v>
      </c>
      <c r="BJ14" s="17">
        <v>0</v>
      </c>
      <c r="BK14" s="17">
        <v>0.31884235282597201</v>
      </c>
      <c r="BL14" s="17">
        <v>0</v>
      </c>
      <c r="BM14" s="17">
        <v>1.8707797761909699</v>
      </c>
      <c r="BN14" s="17">
        <v>1.8707797761909699</v>
      </c>
      <c r="BO14" s="17">
        <v>1.3348708003969799E-2</v>
      </c>
      <c r="BP14" s="17">
        <v>0</v>
      </c>
      <c r="BQ14" s="17">
        <v>0.57471816692157596</v>
      </c>
      <c r="BR14" s="17">
        <v>0.82703323569703002</v>
      </c>
      <c r="BS14" s="17">
        <v>0.72115232722928801</v>
      </c>
      <c r="BT14" s="5">
        <v>4.9999756375513202E-6</v>
      </c>
      <c r="BU14" s="17">
        <v>4.1691170216879597E-2</v>
      </c>
      <c r="BV14" s="17">
        <v>8.8593709177290106E-2</v>
      </c>
      <c r="BW14" s="17">
        <v>1.20002197681839E-4</v>
      </c>
      <c r="BX14" s="17">
        <v>0</v>
      </c>
      <c r="BY14" s="17">
        <v>4.2214446984649497E-2</v>
      </c>
      <c r="BZ14" s="17">
        <v>0.133679216264939</v>
      </c>
      <c r="CA14" s="17">
        <v>0</v>
      </c>
      <c r="CB14" s="17">
        <v>0</v>
      </c>
      <c r="CC14" s="17">
        <v>340.93276163126802</v>
      </c>
      <c r="CD14" s="17">
        <v>5.8499873137232202E-3</v>
      </c>
      <c r="CE14" s="17">
        <v>8.4094321100609895E-2</v>
      </c>
      <c r="CF14" s="17">
        <v>0.20588602957357899</v>
      </c>
      <c r="CG14" s="17">
        <v>0</v>
      </c>
      <c r="CH14" s="17">
        <v>3.96997342699449E-3</v>
      </c>
      <c r="CI14" s="17">
        <v>2.8809973726417401E-2</v>
      </c>
      <c r="CJ14" s="17">
        <v>0</v>
      </c>
      <c r="CK14" s="17">
        <v>0</v>
      </c>
      <c r="CL14" s="17">
        <v>4.2549725767621798E-3</v>
      </c>
      <c r="CM14" s="17">
        <v>0</v>
      </c>
      <c r="CN14" s="17">
        <v>12647.027402681901</v>
      </c>
      <c r="CO14" s="17">
        <v>0</v>
      </c>
      <c r="CP14" s="17">
        <v>0</v>
      </c>
      <c r="CQ14" s="17">
        <v>1.25993510627827</v>
      </c>
      <c r="CR14" s="17">
        <v>34.313318237447596</v>
      </c>
      <c r="CS14" s="17">
        <v>0.87939337628300296</v>
      </c>
      <c r="CT14" s="17">
        <v>1.4593861769035801</v>
      </c>
      <c r="CU14" s="17">
        <v>0</v>
      </c>
      <c r="CV14" s="17">
        <v>0</v>
      </c>
      <c r="CW14" s="17">
        <v>0</v>
      </c>
      <c r="CX14" s="17">
        <v>32.4978500252735</v>
      </c>
      <c r="CY14" s="17">
        <v>32.4978500252735</v>
      </c>
      <c r="CZ14" s="17">
        <v>0</v>
      </c>
      <c r="DA14" s="17">
        <v>0</v>
      </c>
      <c r="DB14" s="17">
        <v>23.7913138094214</v>
      </c>
      <c r="DC14" s="17">
        <v>2.0236191686901499</v>
      </c>
      <c r="DD14" s="17">
        <v>2.4833271858249701E-2</v>
      </c>
      <c r="DE14" s="17">
        <v>9.2614881682438893E-2</v>
      </c>
      <c r="DF14" s="17">
        <v>0</v>
      </c>
      <c r="DG14" s="17">
        <v>6.2713080019660099</v>
      </c>
      <c r="DH14" s="17">
        <v>0</v>
      </c>
      <c r="DI14" s="17">
        <v>0</v>
      </c>
      <c r="DJ14" s="17">
        <v>6.89429038919483E-3</v>
      </c>
      <c r="DK14" s="17">
        <v>0</v>
      </c>
      <c r="DL14" s="17">
        <v>0.14847907767212801</v>
      </c>
      <c r="DM14" s="17">
        <v>0.42259447077517198</v>
      </c>
      <c r="DN14" s="17">
        <v>5.1406370308202103E-2</v>
      </c>
      <c r="DO14" s="17">
        <v>0.104370504614112</v>
      </c>
      <c r="DP14" s="17">
        <v>0</v>
      </c>
      <c r="DQ14" s="17">
        <v>5.26049604457745E-2</v>
      </c>
      <c r="DR14" s="17">
        <v>0</v>
      </c>
      <c r="DS14" s="17">
        <v>0.101306324348065</v>
      </c>
      <c r="DT14" s="17">
        <v>2.9684598951702199</v>
      </c>
      <c r="DU14" s="17">
        <v>0</v>
      </c>
      <c r="DV14" s="17">
        <v>1.39878222691173</v>
      </c>
      <c r="DW14" s="17">
        <v>2.0128826518412399</v>
      </c>
      <c r="DX14" s="17">
        <v>820.92636950086103</v>
      </c>
      <c r="DY14" s="17">
        <v>21239.031062996401</v>
      </c>
      <c r="DZ14" s="17">
        <v>2359.8924159224198</v>
      </c>
      <c r="EA14" s="17">
        <v>23598.923478918801</v>
      </c>
      <c r="EB14" s="17">
        <v>0</v>
      </c>
      <c r="EC14" s="17">
        <v>21.921609702532098</v>
      </c>
      <c r="ED14" s="17">
        <v>0</v>
      </c>
      <c r="EE14" s="17">
        <v>4.7367974165403898E-4</v>
      </c>
      <c r="EF14" s="17">
        <v>0</v>
      </c>
      <c r="EG14" s="17">
        <v>0</v>
      </c>
      <c r="EH14" s="17">
        <v>0</v>
      </c>
      <c r="EI14" s="17">
        <v>0</v>
      </c>
      <c r="EJ14" s="5">
        <v>1.9709851754847199E-5</v>
      </c>
      <c r="EK14" s="5">
        <v>1.4139973641395501E-5</v>
      </c>
      <c r="EL14" s="17">
        <v>2.5108566274384498E-3</v>
      </c>
      <c r="EM14" s="17">
        <v>102.15308107651801</v>
      </c>
      <c r="EN14" s="17">
        <v>226.06668878709399</v>
      </c>
      <c r="EO14" s="17">
        <v>61.914300717453102</v>
      </c>
      <c r="EP14" s="17">
        <v>13.8008187420902</v>
      </c>
      <c r="EQ14" s="17">
        <v>103.399734026548</v>
      </c>
      <c r="ER14" s="17">
        <v>55.378636305426298</v>
      </c>
      <c r="ES14" s="17">
        <v>0</v>
      </c>
      <c r="ET14" s="17">
        <v>3.2805914632627202E-4</v>
      </c>
      <c r="EU14" s="17">
        <v>9.3701046964087205</v>
      </c>
      <c r="EV14" s="17">
        <v>3454.4506823888</v>
      </c>
      <c r="EW14" s="17">
        <v>2105.22794934885</v>
      </c>
      <c r="EX14" s="17">
        <v>1349.2227330399401</v>
      </c>
      <c r="EY14" s="17">
        <v>0</v>
      </c>
      <c r="EZ14" s="17">
        <v>0.46808089812110998</v>
      </c>
      <c r="FA14" s="17">
        <v>977.43345599251597</v>
      </c>
      <c r="FB14" s="17">
        <v>0</v>
      </c>
      <c r="FC14" s="17">
        <v>103.951168010983</v>
      </c>
      <c r="FD14" s="17">
        <v>26.3707345695077</v>
      </c>
      <c r="FE14" s="17">
        <v>12.004944029649501</v>
      </c>
      <c r="FF14" s="17">
        <v>260.03875921068902</v>
      </c>
      <c r="FG14" s="17">
        <v>0</v>
      </c>
      <c r="FH14" s="17">
        <v>18.368418455884701</v>
      </c>
      <c r="FI14" s="17">
        <v>160.054981956695</v>
      </c>
      <c r="FJ14" s="17">
        <v>211.76473060398399</v>
      </c>
      <c r="FK14" s="17">
        <v>7.1244185122632402</v>
      </c>
      <c r="FL14" s="17">
        <v>0</v>
      </c>
      <c r="FM14" s="17">
        <v>46576.393106076597</v>
      </c>
      <c r="FN14" s="17">
        <v>4.0333496351333799E-2</v>
      </c>
      <c r="FO14" s="17">
        <v>2.49001073992625E-3</v>
      </c>
      <c r="FP14" s="17">
        <v>1078.2826965523</v>
      </c>
      <c r="FQ14" s="17">
        <v>0</v>
      </c>
      <c r="FR14" s="17">
        <v>115.381419365639</v>
      </c>
      <c r="FS14" s="17">
        <v>5.9200921059103804</v>
      </c>
      <c r="FT14" s="17">
        <v>0</v>
      </c>
      <c r="FU14" s="17">
        <v>851.61279121607902</v>
      </c>
      <c r="FV14" s="17">
        <v>2.9049043453477701</v>
      </c>
      <c r="FW14" s="17">
        <v>356.42022158814399</v>
      </c>
      <c r="FY14" s="26">
        <f t="shared" si="0"/>
        <v>0.96396669703446014</v>
      </c>
      <c r="FZ14" s="40">
        <f t="shared" si="1"/>
        <v>-3.099002445949881E-7</v>
      </c>
      <c r="GA14" s="40">
        <f t="shared" si="2"/>
        <v>-3.5314533450924053E-8</v>
      </c>
      <c r="GB14" s="40">
        <f t="shared" si="3"/>
        <v>-3.4090870555640177E-7</v>
      </c>
      <c r="GC14" s="40">
        <f t="shared" si="4"/>
        <v>-3.0268513856915978E-7</v>
      </c>
      <c r="GD14" s="40">
        <f t="shared" si="5"/>
        <v>-3.1856452241432983E-7</v>
      </c>
      <c r="GE14" s="40">
        <f t="shared" si="6"/>
        <v>-3.0440139612255019E-7</v>
      </c>
      <c r="GF14" s="40">
        <f t="shared" si="7"/>
        <v>-2.721704749938847E-7</v>
      </c>
      <c r="GG14" s="40">
        <f t="shared" si="8"/>
        <v>-9.321286379093903E-7</v>
      </c>
      <c r="GH14" s="40">
        <f t="shared" si="9"/>
        <v>-2.4204441046772754E-7</v>
      </c>
      <c r="GI14" s="40">
        <f t="shared" si="10"/>
        <v>0</v>
      </c>
      <c r="GJ14" s="40">
        <f t="shared" si="11"/>
        <v>-5.6171226248276724E-7</v>
      </c>
      <c r="GK14" s="40">
        <f t="shared" si="12"/>
        <v>-8.4970978825885478E-7</v>
      </c>
      <c r="GL14" s="40">
        <f t="shared" si="13"/>
        <v>-4.6517909338569728E-7</v>
      </c>
      <c r="GM14" s="40">
        <f t="shared" si="14"/>
        <v>0</v>
      </c>
      <c r="GN14" s="40">
        <f t="shared" si="15"/>
        <v>-2.6578785287007366E-7</v>
      </c>
      <c r="GO14" s="40">
        <f t="shared" si="16"/>
        <v>0</v>
      </c>
      <c r="GP14" s="40">
        <f t="shared" si="17"/>
        <v>-2.1685943213591432E-6</v>
      </c>
      <c r="GQ14" s="40">
        <f t="shared" si="18"/>
        <v>0</v>
      </c>
      <c r="GR14" s="40">
        <f t="shared" si="19"/>
        <v>-2.7355574009599845E-7</v>
      </c>
      <c r="GS14" s="40">
        <f t="shared" si="20"/>
        <v>-6.6934522694088432E-6</v>
      </c>
      <c r="GT14" s="40">
        <f t="shared" si="21"/>
        <v>0</v>
      </c>
      <c r="GU14" s="40">
        <f t="shared" si="22"/>
        <v>0</v>
      </c>
      <c r="GV14" s="40">
        <f t="shared" si="23"/>
        <v>0</v>
      </c>
      <c r="GW14" s="40">
        <f t="shared" si="24"/>
        <v>1.8314015325012487E-5</v>
      </c>
      <c r="GX14" s="40">
        <f t="shared" si="25"/>
        <v>5.8935394559130509E-8</v>
      </c>
      <c r="GY14" s="40">
        <f t="shared" si="26"/>
        <v>-2.6020324215195164E-7</v>
      </c>
      <c r="GZ14" s="40">
        <f t="shared" si="27"/>
        <v>1.029664202812228E-5</v>
      </c>
      <c r="HA14" s="40">
        <f t="shared" si="28"/>
        <v>-3.1791464122308187E-7</v>
      </c>
      <c r="HB14" s="40">
        <f t="shared" si="29"/>
        <v>2.2418168256638965E-7</v>
      </c>
      <c r="HC14" s="40">
        <f t="shared" si="30"/>
        <v>-9.119605205741462E-7</v>
      </c>
      <c r="HD14" s="40">
        <f t="shared" si="31"/>
        <v>0</v>
      </c>
      <c r="HE14" s="40">
        <f t="shared" si="32"/>
        <v>0.14932647034338548</v>
      </c>
      <c r="HF14" s="40">
        <f t="shared" si="33"/>
        <v>-5.1917353353845616E-7</v>
      </c>
      <c r="HG14" s="40">
        <f t="shared" si="34"/>
        <v>-6.4449442585956693E-6</v>
      </c>
      <c r="HH14" s="40">
        <f t="shared" si="35"/>
        <v>0</v>
      </c>
      <c r="HI14" s="40">
        <f t="shared" si="36"/>
        <v>0</v>
      </c>
      <c r="HJ14" s="40">
        <f t="shared" si="37"/>
        <v>-9.3986449707845913E-7</v>
      </c>
      <c r="HK14" s="40">
        <f t="shared" si="38"/>
        <v>0</v>
      </c>
      <c r="HL14" s="40">
        <f t="shared" si="39"/>
        <v>0</v>
      </c>
      <c r="HM14" s="40">
        <f t="shared" si="40"/>
        <v>-3.699439652913107E-7</v>
      </c>
      <c r="HN14" s="40">
        <f t="shared" si="41"/>
        <v>-5.4540187678947645E-7</v>
      </c>
      <c r="HO14" s="40">
        <f t="shared" si="42"/>
        <v>0</v>
      </c>
      <c r="HP14" s="40">
        <f t="shared" si="43"/>
        <v>0</v>
      </c>
      <c r="HQ14" s="40">
        <f t="shared" si="44"/>
        <v>0</v>
      </c>
      <c r="HR14" s="40">
        <f t="shared" si="45"/>
        <v>0</v>
      </c>
      <c r="HS14" s="40">
        <f t="shared" si="46"/>
        <v>-7.5213167326379772E-6</v>
      </c>
      <c r="HT14" s="40">
        <f t="shared" si="47"/>
        <v>-1.8641163012427781E-6</v>
      </c>
      <c r="HU14" s="40">
        <f t="shared" si="48"/>
        <v>2.6395198638038347E-6</v>
      </c>
      <c r="HV14" s="40">
        <f t="shared" si="49"/>
        <v>-7.07897405765766E-7</v>
      </c>
      <c r="HW14" s="40">
        <f t="shared" si="50"/>
        <v>-8.4754902255058235E-6</v>
      </c>
      <c r="HX14" s="40">
        <f t="shared" si="51"/>
        <v>-7.519099990327265E-7</v>
      </c>
      <c r="HY14" s="40">
        <f t="shared" si="52"/>
        <v>4.3132233935685244E-6</v>
      </c>
      <c r="HZ14" s="40">
        <f t="shared" si="53"/>
        <v>0</v>
      </c>
      <c r="IA14" s="40">
        <f t="shared" si="54"/>
        <v>0</v>
      </c>
      <c r="IB14" s="40">
        <f t="shared" si="55"/>
        <v>0</v>
      </c>
      <c r="IC14" s="40">
        <f t="shared" si="56"/>
        <v>-4.8724897360396483E-6</v>
      </c>
    </row>
    <row r="15" spans="1:237" x14ac:dyDescent="0.3">
      <c r="A15" s="17" t="s">
        <v>182</v>
      </c>
      <c r="B15" s="15">
        <v>9124.2065877000005</v>
      </c>
      <c r="C15" s="15">
        <v>433.91779379000002</v>
      </c>
      <c r="D15" s="15">
        <v>44041.086022000003</v>
      </c>
      <c r="E15" s="15">
        <v>5931.4312643000003</v>
      </c>
      <c r="F15" s="15">
        <v>5279.5552080999996</v>
      </c>
      <c r="G15" s="15">
        <v>37862.357961000002</v>
      </c>
      <c r="H15" s="15">
        <v>1080.9546874</v>
      </c>
      <c r="I15" s="17">
        <v>4.89997857</v>
      </c>
      <c r="J15" s="17">
        <v>0.93652113999999997</v>
      </c>
      <c r="L15" s="17">
        <v>0.21881474000000001</v>
      </c>
      <c r="M15" s="17">
        <v>0.74540488999999999</v>
      </c>
      <c r="N15" s="17">
        <v>3.2040609999999997E-2</v>
      </c>
      <c r="O15" s="17">
        <v>9.9674000000000008E-4</v>
      </c>
      <c r="P15" s="17">
        <v>7.9418829999999996E-2</v>
      </c>
      <c r="R15" s="17">
        <v>4.6120000000000001E-2</v>
      </c>
      <c r="T15" s="17">
        <v>5.3201899999999998E-3</v>
      </c>
      <c r="U15" s="17">
        <v>3.1224999999999999E-2</v>
      </c>
      <c r="Y15" s="17">
        <v>9.3499999999999996E-4</v>
      </c>
      <c r="Z15" s="17">
        <v>39.604335069999998</v>
      </c>
      <c r="AA15" s="17">
        <v>94.129639999999995</v>
      </c>
      <c r="AB15" s="17">
        <v>0.17990618999999999</v>
      </c>
      <c r="AC15" s="17">
        <v>2.6686944499999998</v>
      </c>
      <c r="AD15" s="17">
        <v>0.26167451000000003</v>
      </c>
      <c r="AE15" s="17">
        <v>0.35699999999999998</v>
      </c>
      <c r="AG15" s="17">
        <v>0.14811337999999999</v>
      </c>
      <c r="AH15" s="17">
        <v>0.17218742000000001</v>
      </c>
      <c r="AI15" s="17">
        <v>6.6555000000000003E-2</v>
      </c>
      <c r="AL15" s="17">
        <v>14.58592442</v>
      </c>
      <c r="AO15" s="17">
        <v>7.1984491000000004</v>
      </c>
      <c r="AP15" s="17">
        <v>2.7629400000000002E-3</v>
      </c>
      <c r="AQ15" s="5"/>
      <c r="AR15" s="5"/>
      <c r="AT15" s="5">
        <v>1.5E-5</v>
      </c>
      <c r="AU15" s="5">
        <v>1.0504E-4</v>
      </c>
      <c r="AV15" s="5">
        <v>7.5270000000000003E-5</v>
      </c>
      <c r="AW15" s="17">
        <v>4.0286499999999999E-3</v>
      </c>
      <c r="AX15" s="17">
        <v>3.6075040999999999</v>
      </c>
      <c r="AY15" s="17">
        <v>12.42060792</v>
      </c>
      <c r="AZ15" s="17">
        <v>0.41273500000000002</v>
      </c>
      <c r="BA15" s="17">
        <v>1.9560000000000001E-2</v>
      </c>
      <c r="BE15" s="5">
        <v>3.0029999999999999E-5</v>
      </c>
      <c r="BG15" s="17" t="s">
        <v>182</v>
      </c>
      <c r="BH15" s="17">
        <v>0</v>
      </c>
      <c r="BI15" s="17">
        <v>0</v>
      </c>
      <c r="BJ15" s="17">
        <v>0</v>
      </c>
      <c r="BK15" s="17">
        <v>0.93652073731209196</v>
      </c>
      <c r="BL15" s="17">
        <v>0</v>
      </c>
      <c r="BM15" s="17">
        <v>4.8999746869676599</v>
      </c>
      <c r="BN15" s="17">
        <v>4.8999746869676599</v>
      </c>
      <c r="BO15" s="17">
        <v>0</v>
      </c>
      <c r="BP15" s="17">
        <v>0</v>
      </c>
      <c r="BQ15" s="17">
        <v>8.97140164265392E-2</v>
      </c>
      <c r="BR15" s="17">
        <v>0.12910058437062999</v>
      </c>
      <c r="BS15" s="17">
        <v>0.74540438925542496</v>
      </c>
      <c r="BT15" s="5">
        <v>3.00300667769496E-5</v>
      </c>
      <c r="BU15" s="17">
        <v>1.0252988221294401E-2</v>
      </c>
      <c r="BV15" s="17">
        <v>2.1787613264240401E-2</v>
      </c>
      <c r="BW15" s="17">
        <v>9.3500391534251598E-4</v>
      </c>
      <c r="BX15" s="17">
        <v>9.9673840133539205E-4</v>
      </c>
      <c r="BY15" s="17">
        <v>1.90605049145177E-2</v>
      </c>
      <c r="BZ15" s="17">
        <v>6.0358277445690597E-2</v>
      </c>
      <c r="CA15" s="17">
        <v>0</v>
      </c>
      <c r="CB15" s="17">
        <v>0</v>
      </c>
      <c r="CC15" s="17">
        <v>703.147111137097</v>
      </c>
      <c r="CD15" s="17">
        <v>4.61200192038448E-2</v>
      </c>
      <c r="CE15" s="17">
        <v>1.5428565133285899E-3</v>
      </c>
      <c r="CF15" s="17">
        <v>3.7773353521100899E-3</v>
      </c>
      <c r="CG15" s="17">
        <v>0</v>
      </c>
      <c r="CH15" s="17">
        <v>3.1225034560227401E-2</v>
      </c>
      <c r="CI15" s="17">
        <v>0.356999846556325</v>
      </c>
      <c r="CJ15" s="17">
        <v>0</v>
      </c>
      <c r="CK15" s="17">
        <v>0</v>
      </c>
      <c r="CL15" s="17">
        <v>6.6555001166818201E-2</v>
      </c>
      <c r="CM15" s="17">
        <v>0</v>
      </c>
      <c r="CN15" s="17">
        <v>9124.2038074677494</v>
      </c>
      <c r="CO15" s="17">
        <v>0</v>
      </c>
      <c r="CP15" s="17">
        <v>0</v>
      </c>
      <c r="CQ15" s="17">
        <v>0.44333702506999101</v>
      </c>
      <c r="CR15" s="17">
        <v>21.576464701017901</v>
      </c>
      <c r="CS15" s="17">
        <v>0.17447232129271101</v>
      </c>
      <c r="CT15" s="17">
        <v>3.6075033654653299</v>
      </c>
      <c r="CU15" s="17">
        <v>0</v>
      </c>
      <c r="CV15" s="17">
        <v>0</v>
      </c>
      <c r="CW15" s="17">
        <v>0</v>
      </c>
      <c r="CX15" s="17">
        <v>39.604324459227797</v>
      </c>
      <c r="CY15" s="17">
        <v>39.604324459227797</v>
      </c>
      <c r="CZ15" s="17">
        <v>0</v>
      </c>
      <c r="DA15" s="17">
        <v>0</v>
      </c>
      <c r="DB15" s="17">
        <v>94.1296095652567</v>
      </c>
      <c r="DC15" s="17">
        <v>12.4206005732458</v>
      </c>
      <c r="DD15" s="17">
        <v>3.8856803367618403E-2</v>
      </c>
      <c r="DE15" s="17">
        <v>0.13468958127480599</v>
      </c>
      <c r="DF15" s="17">
        <v>0</v>
      </c>
      <c r="DG15" s="17">
        <v>6.3413643942198297</v>
      </c>
      <c r="DH15" s="17">
        <v>0</v>
      </c>
      <c r="DI15" s="17">
        <v>0</v>
      </c>
      <c r="DJ15" s="17">
        <v>0</v>
      </c>
      <c r="DK15" s="17">
        <v>0</v>
      </c>
      <c r="DL15" s="17">
        <v>0.69386008202896798</v>
      </c>
      <c r="DM15" s="17">
        <v>1.9748339494143601</v>
      </c>
      <c r="DN15" s="17">
        <v>8.6352506900169199E-2</v>
      </c>
      <c r="DO15" s="17">
        <v>0.17532177471816601</v>
      </c>
      <c r="DP15" s="17">
        <v>0</v>
      </c>
      <c r="DQ15" s="17">
        <v>0.41273532575604699</v>
      </c>
      <c r="DR15" s="17">
        <v>0</v>
      </c>
      <c r="DS15" s="17">
        <v>0.14811311627851501</v>
      </c>
      <c r="DT15" s="17">
        <v>433.91766643351002</v>
      </c>
      <c r="DU15" s="17">
        <v>0</v>
      </c>
      <c r="DV15" s="17">
        <v>7.0596873551072706E-2</v>
      </c>
      <c r="DW15" s="17">
        <v>0.101590505018579</v>
      </c>
      <c r="DX15" s="17">
        <v>858.03017236286303</v>
      </c>
      <c r="DY15" s="17">
        <v>39636.964140979799</v>
      </c>
      <c r="DZ15" s="17">
        <v>4404.1071886480404</v>
      </c>
      <c r="EA15" s="17">
        <v>44041.071329627899</v>
      </c>
      <c r="EB15" s="17">
        <v>0</v>
      </c>
      <c r="EC15" s="17">
        <v>23.2069039085331</v>
      </c>
      <c r="ED15" s="17">
        <v>0</v>
      </c>
      <c r="EE15" s="17">
        <v>2.7629432821938199E-3</v>
      </c>
      <c r="EF15" s="17">
        <v>0</v>
      </c>
      <c r="EG15" s="17">
        <v>0</v>
      </c>
      <c r="EH15" s="17">
        <v>0</v>
      </c>
      <c r="EI15" s="5">
        <v>1.4999881744076401E-5</v>
      </c>
      <c r="EJ15" s="17">
        <v>1.05040732097512E-4</v>
      </c>
      <c r="EK15" s="5">
        <v>7.52693428665983E-5</v>
      </c>
      <c r="EL15" s="17">
        <v>4.0286719471238396E-3</v>
      </c>
      <c r="EM15" s="17">
        <v>263.61416457708498</v>
      </c>
      <c r="EN15" s="17">
        <v>254.03913177320601</v>
      </c>
      <c r="EO15" s="17">
        <v>159.06566630280801</v>
      </c>
      <c r="EP15" s="17">
        <v>38.983353247026201</v>
      </c>
      <c r="EQ15" s="17">
        <v>248.46559190852699</v>
      </c>
      <c r="ER15" s="17">
        <v>141.08362018344599</v>
      </c>
      <c r="ES15" s="17">
        <v>6.0938993700292703E-2</v>
      </c>
      <c r="ET15" s="17">
        <v>6.3602364214087499E-3</v>
      </c>
      <c r="EU15" s="17">
        <v>24.8979608154666</v>
      </c>
      <c r="EV15" s="17">
        <v>5937.1383689281201</v>
      </c>
      <c r="EW15" s="17">
        <v>5279.5537259877601</v>
      </c>
      <c r="EX15" s="17">
        <v>657.58464294036298</v>
      </c>
      <c r="EY15" s="17">
        <v>0</v>
      </c>
      <c r="EZ15" s="17">
        <v>1.2534829128713501</v>
      </c>
      <c r="FA15" s="17">
        <v>2552.2480611749002</v>
      </c>
      <c r="FB15" s="17">
        <v>0.58594887481605096</v>
      </c>
      <c r="FC15" s="17">
        <v>227.91604992310499</v>
      </c>
      <c r="FD15" s="17">
        <v>63.278379956119302</v>
      </c>
      <c r="FE15" s="17">
        <v>26.249445173374099</v>
      </c>
      <c r="FF15" s="17">
        <v>569.84386179661306</v>
      </c>
      <c r="FG15" s="17">
        <v>0</v>
      </c>
      <c r="FH15" s="17">
        <v>22.786175161171801</v>
      </c>
      <c r="FI15" s="17">
        <v>412.846984075249</v>
      </c>
      <c r="FJ15" s="17">
        <v>530.56924032508596</v>
      </c>
      <c r="FK15" s="17">
        <v>18.590975747555301</v>
      </c>
      <c r="FL15" s="17">
        <v>0</v>
      </c>
      <c r="FM15" s="17">
        <v>37862.3454448743</v>
      </c>
      <c r="FN15" s="17">
        <v>0</v>
      </c>
      <c r="FO15" s="17">
        <v>1.9559996494651E-2</v>
      </c>
      <c r="FP15" s="17">
        <v>782.40683883366705</v>
      </c>
      <c r="FQ15" s="17">
        <v>0</v>
      </c>
      <c r="FR15" s="17">
        <v>118.193004281708</v>
      </c>
      <c r="FS15" s="17">
        <v>14.5859113239389</v>
      </c>
      <c r="FT15" s="17">
        <v>0</v>
      </c>
      <c r="FU15" s="17">
        <v>1080.95433072225</v>
      </c>
      <c r="FV15" s="17">
        <v>7.1984447719617197</v>
      </c>
      <c r="FW15" s="17">
        <v>361.22094486984997</v>
      </c>
      <c r="FY15" s="26">
        <f t="shared" si="0"/>
        <v>0.79377097438479383</v>
      </c>
      <c r="FZ15" s="40">
        <f t="shared" si="1"/>
        <v>-3.0470948069565196E-7</v>
      </c>
      <c r="GA15" s="40">
        <f t="shared" si="2"/>
        <v>-2.9350372771102746E-7</v>
      </c>
      <c r="GB15" s="40">
        <f t="shared" si="3"/>
        <v>-3.3360603543466861E-7</v>
      </c>
      <c r="GC15" s="40">
        <f t="shared" si="4"/>
        <v>9.6218001588751047E-4</v>
      </c>
      <c r="GD15" s="40">
        <f t="shared" si="5"/>
        <v>-2.8072672433213303E-7</v>
      </c>
      <c r="GE15" s="40">
        <f t="shared" si="6"/>
        <v>-3.3056910282349888E-7</v>
      </c>
      <c r="GF15" s="40">
        <f t="shared" si="7"/>
        <v>-3.2996549639225339E-7</v>
      </c>
      <c r="GG15" s="40">
        <f t="shared" si="8"/>
        <v>-7.9245904541025185E-7</v>
      </c>
      <c r="GH15" s="40">
        <f t="shared" si="9"/>
        <v>-4.2998272096536335E-7</v>
      </c>
      <c r="GI15" s="40">
        <f t="shared" si="10"/>
        <v>0</v>
      </c>
      <c r="GJ15" s="40">
        <f t="shared" si="11"/>
        <v>-6.3616752151984081E-7</v>
      </c>
      <c r="GK15" s="40">
        <f t="shared" si="12"/>
        <v>-6.7177527508188793E-7</v>
      </c>
      <c r="GL15" s="40">
        <f t="shared" si="13"/>
        <v>-2.6573979694510268E-7</v>
      </c>
      <c r="GM15" s="40">
        <f t="shared" si="14"/>
        <v>-1.6038933001871677E-6</v>
      </c>
      <c r="GN15" s="40">
        <f t="shared" si="15"/>
        <v>-5.9985511867732809E-7</v>
      </c>
      <c r="GO15" s="40">
        <f t="shared" si="16"/>
        <v>0</v>
      </c>
      <c r="GP15" s="40">
        <f t="shared" si="17"/>
        <v>4.1638865566104101E-7</v>
      </c>
      <c r="GQ15" s="40">
        <f t="shared" si="18"/>
        <v>0</v>
      </c>
      <c r="GR15" s="40">
        <f t="shared" si="19"/>
        <v>3.5063384583303502E-7</v>
      </c>
      <c r="GS15" s="40">
        <f t="shared" si="20"/>
        <v>1.1068127270492859E-6</v>
      </c>
      <c r="GT15" s="40">
        <f t="shared" si="21"/>
        <v>0</v>
      </c>
      <c r="GU15" s="40">
        <f t="shared" si="22"/>
        <v>0</v>
      </c>
      <c r="GV15" s="40">
        <f t="shared" si="23"/>
        <v>0</v>
      </c>
      <c r="GW15" s="40">
        <f t="shared" si="24"/>
        <v>4.1875321026989571E-6</v>
      </c>
      <c r="GX15" s="40">
        <f t="shared" si="25"/>
        <v>-2.6791946340425488E-7</v>
      </c>
      <c r="GY15" s="40">
        <f t="shared" si="26"/>
        <v>-3.233279474398247E-7</v>
      </c>
      <c r="GZ15" s="40">
        <f t="shared" si="27"/>
        <v>2.3960478133418563E-6</v>
      </c>
      <c r="HA15" s="40">
        <f t="shared" si="28"/>
        <v>-1.5683948814156058E-7</v>
      </c>
      <c r="HB15" s="40">
        <f t="shared" si="29"/>
        <v>-8.7277001035324343E-7</v>
      </c>
      <c r="HC15" s="40">
        <f t="shared" si="30"/>
        <v>-4.2981421565370832E-7</v>
      </c>
      <c r="HD15" s="40">
        <f t="shared" si="31"/>
        <v>0</v>
      </c>
      <c r="HE15" s="40">
        <f t="shared" si="32"/>
        <v>-1.7805378891712201E-6</v>
      </c>
      <c r="HF15" s="40">
        <f t="shared" si="33"/>
        <v>-2.4061193489606034E-7</v>
      </c>
      <c r="HG15" s="40">
        <f t="shared" si="34"/>
        <v>1.7531638458683169E-8</v>
      </c>
      <c r="HH15" s="40">
        <f t="shared" si="35"/>
        <v>0</v>
      </c>
      <c r="HI15" s="40">
        <f t="shared" si="36"/>
        <v>0</v>
      </c>
      <c r="HJ15" s="40">
        <f t="shared" si="37"/>
        <v>-8.9785609211048378E-7</v>
      </c>
      <c r="HK15" s="40">
        <f t="shared" si="38"/>
        <v>0</v>
      </c>
      <c r="HL15" s="40">
        <f t="shared" si="39"/>
        <v>0</v>
      </c>
      <c r="HM15" s="40">
        <f t="shared" si="40"/>
        <v>-6.0124593791380862E-7</v>
      </c>
      <c r="HN15" s="40">
        <f t="shared" si="41"/>
        <v>1.1879352500173041E-6</v>
      </c>
      <c r="HO15" s="40">
        <f t="shared" si="42"/>
        <v>0</v>
      </c>
      <c r="HP15" s="40">
        <f t="shared" si="43"/>
        <v>0</v>
      </c>
      <c r="HQ15" s="40">
        <f t="shared" si="44"/>
        <v>0</v>
      </c>
      <c r="HR15" s="40">
        <f t="shared" si="45"/>
        <v>-7.8837282399797639E-6</v>
      </c>
      <c r="HS15" s="40">
        <f t="shared" si="46"/>
        <v>6.9697021325913875E-6</v>
      </c>
      <c r="HT15" s="40">
        <f t="shared" si="47"/>
        <v>-8.730349431419202E-6</v>
      </c>
      <c r="HU15" s="40">
        <f t="shared" si="48"/>
        <v>5.4477613691058288E-6</v>
      </c>
      <c r="HV15" s="40">
        <f t="shared" si="49"/>
        <v>-2.0361298272043371E-7</v>
      </c>
      <c r="HW15" s="40">
        <f t="shared" si="50"/>
        <v>-5.9149715117603749E-7</v>
      </c>
      <c r="HX15" s="40">
        <f t="shared" si="51"/>
        <v>7.8926198885602968E-7</v>
      </c>
      <c r="HY15" s="40">
        <f t="shared" si="52"/>
        <v>-1.7921007160780646E-7</v>
      </c>
      <c r="HZ15" s="40">
        <f t="shared" si="53"/>
        <v>0</v>
      </c>
      <c r="IA15" s="40">
        <f t="shared" si="54"/>
        <v>0</v>
      </c>
      <c r="IB15" s="40">
        <f t="shared" si="55"/>
        <v>0</v>
      </c>
      <c r="IC15" s="40">
        <f t="shared" si="56"/>
        <v>2.2236746453876779E-6</v>
      </c>
    </row>
    <row r="16" spans="1:237" x14ac:dyDescent="0.3">
      <c r="A16" s="17" t="s">
        <v>183</v>
      </c>
      <c r="B16" s="15">
        <v>15571.019115999999</v>
      </c>
      <c r="C16" s="15">
        <v>200.14141190000001</v>
      </c>
      <c r="D16" s="15">
        <v>20692.695667</v>
      </c>
      <c r="E16" s="15">
        <v>1968.1906316</v>
      </c>
      <c r="F16" s="15">
        <v>1478.1181239</v>
      </c>
      <c r="G16" s="15">
        <v>30588.838892</v>
      </c>
      <c r="H16" s="15">
        <v>306.05980764999998</v>
      </c>
      <c r="I16" s="17">
        <v>5.46450397</v>
      </c>
      <c r="J16" s="17">
        <v>3.14683096</v>
      </c>
      <c r="L16" s="17">
        <v>0.91498495000000002</v>
      </c>
      <c r="M16" s="17">
        <v>10.58431744</v>
      </c>
      <c r="N16" s="17">
        <v>4.9078730000000001E-2</v>
      </c>
      <c r="O16" s="17">
        <v>5.5004600000000004E-3</v>
      </c>
      <c r="P16" s="17">
        <v>0.13224759999999999</v>
      </c>
      <c r="Q16" s="17">
        <v>1.8661999999999999E-3</v>
      </c>
      <c r="R16" s="17">
        <v>0.42421457000000001</v>
      </c>
      <c r="T16" s="17">
        <v>0.13659862</v>
      </c>
      <c r="U16" s="17">
        <v>0.2592274</v>
      </c>
      <c r="V16" s="17">
        <v>1.24416E-3</v>
      </c>
      <c r="W16" s="17">
        <v>1.6929600000000001E-3</v>
      </c>
      <c r="Y16" s="17">
        <v>1.57759E-3</v>
      </c>
      <c r="Z16" s="17">
        <v>11.81299093</v>
      </c>
      <c r="AA16" s="17">
        <v>218.46213700000001</v>
      </c>
      <c r="AB16" s="17">
        <v>7.0392380000000004E-2</v>
      </c>
      <c r="AC16" s="17">
        <v>0.59815443000000001</v>
      </c>
      <c r="AD16" s="17">
        <v>2.0697979599999998</v>
      </c>
      <c r="AE16" s="17">
        <v>1.9610189</v>
      </c>
      <c r="AG16" s="17">
        <v>0.1093538</v>
      </c>
      <c r="AH16" s="17">
        <v>1.0402752900000001</v>
      </c>
      <c r="AI16" s="17">
        <v>0.30283165000000001</v>
      </c>
      <c r="AJ16" s="17">
        <v>1.3685399999999999E-3</v>
      </c>
      <c r="AL16" s="17">
        <v>3.8027393699999998</v>
      </c>
      <c r="AN16" s="17">
        <v>7.4649000000000004E-4</v>
      </c>
      <c r="AO16" s="17">
        <v>1.3276189599999999</v>
      </c>
      <c r="AP16" s="17">
        <v>5.8629999999999999E-5</v>
      </c>
      <c r="AT16" s="5"/>
      <c r="AU16" s="17">
        <v>2.6E-7</v>
      </c>
      <c r="AV16" s="5">
        <v>4.9999999999999998E-8</v>
      </c>
      <c r="AW16" s="17">
        <v>1.8003582499999999</v>
      </c>
      <c r="AX16" s="17">
        <v>1.17320091</v>
      </c>
      <c r="AY16" s="17">
        <v>10.512774540000001</v>
      </c>
      <c r="AZ16" s="17">
        <v>3.3760886999999999</v>
      </c>
      <c r="BA16" s="17">
        <v>0.63277037000000003</v>
      </c>
      <c r="BE16" s="5">
        <v>4.6800000000000001E-6</v>
      </c>
      <c r="BG16" s="17" t="s">
        <v>183</v>
      </c>
      <c r="BH16" s="17">
        <v>0</v>
      </c>
      <c r="BI16" s="17">
        <v>0</v>
      </c>
      <c r="BJ16" s="17">
        <v>0</v>
      </c>
      <c r="BK16" s="17">
        <v>3.1468262918462599</v>
      </c>
      <c r="BL16" s="17">
        <v>0</v>
      </c>
      <c r="BM16" s="17">
        <v>5.4645047394595796</v>
      </c>
      <c r="BN16" s="17">
        <v>5.4645047394595796</v>
      </c>
      <c r="BO16" s="17">
        <v>0</v>
      </c>
      <c r="BP16" s="17">
        <v>0</v>
      </c>
      <c r="BQ16" s="17">
        <v>0.37514358827141098</v>
      </c>
      <c r="BR16" s="17">
        <v>0.53984198225764302</v>
      </c>
      <c r="BS16" s="17">
        <v>10.5843097607264</v>
      </c>
      <c r="BT16" s="5">
        <v>4.6799662406234802E-6</v>
      </c>
      <c r="BU16" s="17">
        <v>1.5705179245038201E-2</v>
      </c>
      <c r="BV16" s="17">
        <v>3.3373508919106801E-2</v>
      </c>
      <c r="BW16" s="17">
        <v>1.5775898564791E-3</v>
      </c>
      <c r="BX16" s="17">
        <v>5.5003916692937102E-3</v>
      </c>
      <c r="BY16" s="17">
        <v>3.1739413647414803E-2</v>
      </c>
      <c r="BZ16" s="17">
        <v>0.100508196230316</v>
      </c>
      <c r="CA16" s="17">
        <v>1.86597040055226E-3</v>
      </c>
      <c r="CB16" s="17">
        <v>0</v>
      </c>
      <c r="CC16" s="17">
        <v>139.39899030838899</v>
      </c>
      <c r="CD16" s="17">
        <v>0.42421429742330602</v>
      </c>
      <c r="CE16" s="17">
        <v>3.9613574142760302E-2</v>
      </c>
      <c r="CF16" s="17">
        <v>9.6985126697773802E-2</v>
      </c>
      <c r="CG16" s="17">
        <v>0</v>
      </c>
      <c r="CH16" s="17">
        <v>0.25922760034140202</v>
      </c>
      <c r="CI16" s="17">
        <v>1.9610194398187399</v>
      </c>
      <c r="CJ16" s="17">
        <v>1.24440043919376E-3</v>
      </c>
      <c r="CK16" s="17">
        <v>0</v>
      </c>
      <c r="CL16" s="17">
        <v>0.30283194135541303</v>
      </c>
      <c r="CM16" s="17">
        <v>7.4659868163605599E-4</v>
      </c>
      <c r="CN16" s="17">
        <v>15571.0148527459</v>
      </c>
      <c r="CO16" s="17">
        <v>1.6929337902705599E-3</v>
      </c>
      <c r="CP16" s="17">
        <v>0</v>
      </c>
      <c r="CQ16" s="17">
        <v>10.285812301220499</v>
      </c>
      <c r="CR16" s="17">
        <v>13.7811946148062</v>
      </c>
      <c r="CS16" s="17">
        <v>4.9879358622604197</v>
      </c>
      <c r="CT16" s="17">
        <v>1.1732011642093001</v>
      </c>
      <c r="CU16" s="17">
        <v>1.2160283287267699</v>
      </c>
      <c r="CV16" s="17">
        <v>0</v>
      </c>
      <c r="CW16" s="17">
        <v>0</v>
      </c>
      <c r="CX16" s="17">
        <v>11.8129917271275</v>
      </c>
      <c r="CY16" s="17">
        <v>11.8129917271275</v>
      </c>
      <c r="CZ16" s="17">
        <v>0</v>
      </c>
      <c r="DA16" s="17">
        <v>0</v>
      </c>
      <c r="DB16" s="17">
        <v>218.462146453146</v>
      </c>
      <c r="DC16" s="17">
        <v>10.5127668686027</v>
      </c>
      <c r="DD16" s="17">
        <v>1.30429609844865E-2</v>
      </c>
      <c r="DE16" s="17">
        <v>5.4031051022437902E-2</v>
      </c>
      <c r="DF16" s="17">
        <v>0</v>
      </c>
      <c r="DG16" s="17">
        <v>1.96094740818895</v>
      </c>
      <c r="DH16" s="17">
        <v>0</v>
      </c>
      <c r="DI16" s="17">
        <v>0</v>
      </c>
      <c r="DJ16" s="17">
        <v>0</v>
      </c>
      <c r="DK16" s="17">
        <v>0</v>
      </c>
      <c r="DL16" s="17">
        <v>0.15551997618062399</v>
      </c>
      <c r="DM16" s="17">
        <v>0.442634325687153</v>
      </c>
      <c r="DN16" s="17">
        <v>0.68303329006112301</v>
      </c>
      <c r="DO16" s="17">
        <v>1.38676323077608</v>
      </c>
      <c r="DP16" s="17">
        <v>0</v>
      </c>
      <c r="DQ16" s="17">
        <v>3.3760862485809899</v>
      </c>
      <c r="DR16" s="17">
        <v>0</v>
      </c>
      <c r="DS16" s="17">
        <v>0.109353394323432</v>
      </c>
      <c r="DT16" s="17">
        <v>200.14123630956999</v>
      </c>
      <c r="DU16" s="17">
        <v>0</v>
      </c>
      <c r="DV16" s="17">
        <v>0.42651262958746</v>
      </c>
      <c r="DW16" s="17">
        <v>0.61376193285052105</v>
      </c>
      <c r="DX16" s="17">
        <v>318.05063246464601</v>
      </c>
      <c r="DY16" s="17">
        <v>18623.4191635754</v>
      </c>
      <c r="DZ16" s="17">
        <v>2069.2692348383798</v>
      </c>
      <c r="EA16" s="17">
        <v>20692.6883984138</v>
      </c>
      <c r="EB16" s="17">
        <v>0</v>
      </c>
      <c r="EC16" s="17">
        <v>7.6164314306148704</v>
      </c>
      <c r="ED16" s="17">
        <v>0</v>
      </c>
      <c r="EE16" s="5">
        <v>5.8629307466881501E-5</v>
      </c>
      <c r="EF16" s="17">
        <v>0</v>
      </c>
      <c r="EG16" s="17">
        <v>0</v>
      </c>
      <c r="EH16" s="17">
        <v>0</v>
      </c>
      <c r="EI16" s="17">
        <v>0</v>
      </c>
      <c r="EJ16" s="5">
        <v>2.60029784443087E-7</v>
      </c>
      <c r="EK16" s="5">
        <v>5.0004378379271903E-8</v>
      </c>
      <c r="EL16" s="17">
        <v>1.80036082127213</v>
      </c>
      <c r="EM16" s="17">
        <v>79.3938293486069</v>
      </c>
      <c r="EN16" s="17">
        <v>84.441401987106303</v>
      </c>
      <c r="EO16" s="17">
        <v>46.989571215258103</v>
      </c>
      <c r="EP16" s="17">
        <v>6.0665030077077402</v>
      </c>
      <c r="EQ16" s="17">
        <v>69.687352875378195</v>
      </c>
      <c r="ER16" s="17">
        <v>40.763057328038002</v>
      </c>
      <c r="ES16" s="17">
        <v>0</v>
      </c>
      <c r="ET16" s="17">
        <v>3.32248800414468E-3</v>
      </c>
      <c r="EU16" s="17">
        <v>7.0296202810593904</v>
      </c>
      <c r="EV16" s="17">
        <v>1968.19004699429</v>
      </c>
      <c r="EW16" s="17">
        <v>1478.1176800200501</v>
      </c>
      <c r="EX16" s="17">
        <v>490.07236697423502</v>
      </c>
      <c r="EY16" s="17">
        <v>3.8385180530983E-3</v>
      </c>
      <c r="EZ16" s="17">
        <v>0.37427806700507599</v>
      </c>
      <c r="FA16" s="17">
        <v>771.86793873807301</v>
      </c>
      <c r="FB16" s="17">
        <v>5.2864642823679801E-2</v>
      </c>
      <c r="FC16" s="17">
        <v>46.136770644675501</v>
      </c>
      <c r="FD16" s="17">
        <v>12.1453015543081</v>
      </c>
      <c r="FE16" s="17">
        <v>4.6442193440375403</v>
      </c>
      <c r="FF16" s="17">
        <v>115.56765424932</v>
      </c>
      <c r="FG16" s="17">
        <v>1.3672799373887199E-3</v>
      </c>
      <c r="FH16" s="17">
        <v>7.1750952554554699</v>
      </c>
      <c r="FI16" s="17">
        <v>122.50190826117699</v>
      </c>
      <c r="FJ16" s="17">
        <v>149.23688177048501</v>
      </c>
      <c r="FK16" s="17">
        <v>5.6560901740487903</v>
      </c>
      <c r="FL16" s="17">
        <v>0</v>
      </c>
      <c r="FM16" s="17">
        <v>30588.828112878</v>
      </c>
      <c r="FN16" s="17">
        <v>1.9521142401164E-2</v>
      </c>
      <c r="FO16" s="17">
        <v>0.63276433712926095</v>
      </c>
      <c r="FP16" s="17">
        <v>744.72064547696402</v>
      </c>
      <c r="FQ16" s="17">
        <v>0</v>
      </c>
      <c r="FR16" s="17">
        <v>40.819573924275197</v>
      </c>
      <c r="FS16" s="17">
        <v>3.8027382067620401</v>
      </c>
      <c r="FT16" s="17">
        <v>0</v>
      </c>
      <c r="FU16" s="17">
        <v>306.059701738564</v>
      </c>
      <c r="FV16" s="17">
        <v>1.32761941798919</v>
      </c>
      <c r="FW16" s="17">
        <v>116.320602158019</v>
      </c>
      <c r="FY16" s="26">
        <f t="shared" si="0"/>
        <v>1.0391784042720027</v>
      </c>
      <c r="FZ16" s="40">
        <f t="shared" si="1"/>
        <v>-2.737941599857381E-7</v>
      </c>
      <c r="GA16" s="40">
        <f t="shared" si="2"/>
        <v>-8.773318242902156E-7</v>
      </c>
      <c r="GB16" s="40">
        <f t="shared" si="3"/>
        <v>-3.5126337895332866E-7</v>
      </c>
      <c r="GC16" s="40">
        <f t="shared" si="4"/>
        <v>-2.9702697521269806E-7</v>
      </c>
      <c r="GD16" s="40">
        <f t="shared" si="5"/>
        <v>-3.0030072882625968E-7</v>
      </c>
      <c r="GE16" s="40">
        <f t="shared" si="6"/>
        <v>-3.5238741940684009E-7</v>
      </c>
      <c r="GF16" s="40">
        <f t="shared" si="7"/>
        <v>-3.4604816879975594E-7</v>
      </c>
      <c r="GG16" s="40">
        <f t="shared" si="8"/>
        <v>1.408105079312747E-7</v>
      </c>
      <c r="GH16" s="40">
        <f t="shared" si="9"/>
        <v>-1.48344598084359E-6</v>
      </c>
      <c r="GI16" s="40">
        <f t="shared" si="10"/>
        <v>0</v>
      </c>
      <c r="GJ16" s="40">
        <f t="shared" si="11"/>
        <v>6.7818498426506041E-7</v>
      </c>
      <c r="GK16" s="40">
        <f t="shared" si="12"/>
        <v>-7.2553319028544141E-7</v>
      </c>
      <c r="GL16" s="40">
        <f t="shared" si="13"/>
        <v>-8.524233410787791E-7</v>
      </c>
      <c r="GM16" s="40">
        <f t="shared" si="14"/>
        <v>-1.2422725788433494E-5</v>
      </c>
      <c r="GN16" s="40">
        <f t="shared" si="15"/>
        <v>7.4691191371091548E-8</v>
      </c>
      <c r="GO16" s="40">
        <f t="shared" si="16"/>
        <v>-1.230304617618449E-4</v>
      </c>
      <c r="GP16" s="40">
        <f t="shared" si="17"/>
        <v>-6.4254439444104951E-7</v>
      </c>
      <c r="GQ16" s="40">
        <f t="shared" si="18"/>
        <v>0</v>
      </c>
      <c r="GR16" s="40">
        <f t="shared" si="19"/>
        <v>5.9181076719647266E-7</v>
      </c>
      <c r="GS16" s="40">
        <f t="shared" si="20"/>
        <v>7.7284037884698284E-7</v>
      </c>
      <c r="GT16" s="40">
        <f t="shared" si="21"/>
        <v>1.9325423881173787E-4</v>
      </c>
      <c r="GU16" s="40">
        <f t="shared" si="22"/>
        <v>-1.5481599943395425E-5</v>
      </c>
      <c r="GV16" s="40">
        <f t="shared" si="23"/>
        <v>0</v>
      </c>
      <c r="GW16" s="40">
        <f t="shared" si="24"/>
        <v>-9.0974778000343665E-8</v>
      </c>
      <c r="GX16" s="40">
        <f t="shared" si="25"/>
        <v>6.7478888685422656E-8</v>
      </c>
      <c r="GY16" s="40">
        <f t="shared" si="26"/>
        <v>4.3271324367805298E-8</v>
      </c>
      <c r="GZ16" s="40">
        <f t="shared" si="27"/>
        <v>5.8529219626988567E-5</v>
      </c>
      <c r="HA16" s="40">
        <f t="shared" si="28"/>
        <v>-2.1421261237498017E-7</v>
      </c>
      <c r="HB16" s="40">
        <f t="shared" si="29"/>
        <v>-6.9531559347684732E-7</v>
      </c>
      <c r="HC16" s="40">
        <f t="shared" si="30"/>
        <v>2.7527462378399743E-7</v>
      </c>
      <c r="HD16" s="40">
        <f t="shared" si="31"/>
        <v>0</v>
      </c>
      <c r="HE16" s="40">
        <f t="shared" si="32"/>
        <v>-3.7097619653358397E-6</v>
      </c>
      <c r="HF16" s="40">
        <f t="shared" si="33"/>
        <v>-6.9939373362995953E-7</v>
      </c>
      <c r="HG16" s="40">
        <f t="shared" si="34"/>
        <v>9.6210357476818002E-7</v>
      </c>
      <c r="HH16" s="40">
        <f t="shared" si="35"/>
        <v>-9.2073495205107826E-4</v>
      </c>
      <c r="HI16" s="40">
        <f t="shared" si="36"/>
        <v>0</v>
      </c>
      <c r="HJ16" s="40">
        <f t="shared" si="37"/>
        <v>-3.0589473707048206E-7</v>
      </c>
      <c r="HK16" s="40">
        <f t="shared" si="38"/>
        <v>0</v>
      </c>
      <c r="HL16" s="40">
        <f t="shared" si="39"/>
        <v>1.455902102585991E-4</v>
      </c>
      <c r="HM16" s="40">
        <f t="shared" si="40"/>
        <v>3.4497035966401155E-7</v>
      </c>
      <c r="HN16" s="40">
        <f t="shared" si="41"/>
        <v>-1.1811924245232283E-5</v>
      </c>
      <c r="HO16" s="40">
        <f t="shared" si="42"/>
        <v>0</v>
      </c>
      <c r="HP16" s="40">
        <f t="shared" si="43"/>
        <v>0</v>
      </c>
      <c r="HQ16" s="40">
        <f t="shared" si="44"/>
        <v>0</v>
      </c>
      <c r="HR16" s="40">
        <f t="shared" si="45"/>
        <v>0</v>
      </c>
      <c r="HS16" s="40">
        <f t="shared" si="46"/>
        <v>1.1455555033462572E-4</v>
      </c>
      <c r="HT16" s="40">
        <f t="shared" si="47"/>
        <v>8.7567585438109012E-5</v>
      </c>
      <c r="HU16" s="40">
        <f t="shared" si="48"/>
        <v>1.4282002651988833E-6</v>
      </c>
      <c r="HV16" s="40">
        <f t="shared" si="49"/>
        <v>2.1668010814498729E-7</v>
      </c>
      <c r="HW16" s="40">
        <f t="shared" si="50"/>
        <v>-7.2972147089465635E-7</v>
      </c>
      <c r="HX16" s="40">
        <f t="shared" si="51"/>
        <v>-7.261121456932641E-7</v>
      </c>
      <c r="HY16" s="40">
        <f t="shared" si="52"/>
        <v>-9.5340601031636439E-6</v>
      </c>
      <c r="HZ16" s="40">
        <f t="shared" si="53"/>
        <v>0</v>
      </c>
      <c r="IA16" s="40">
        <f t="shared" si="54"/>
        <v>0</v>
      </c>
      <c r="IB16" s="40">
        <f t="shared" si="55"/>
        <v>0</v>
      </c>
      <c r="IC16" s="40">
        <f t="shared" si="56"/>
        <v>-7.2135419914247354E-6</v>
      </c>
    </row>
    <row r="17" spans="1:237" x14ac:dyDescent="0.3">
      <c r="A17" s="17" t="s">
        <v>184</v>
      </c>
      <c r="B17" s="15">
        <v>13480.847167</v>
      </c>
      <c r="C17" s="15">
        <v>133.53119860000001</v>
      </c>
      <c r="D17" s="15">
        <v>13221.373181999999</v>
      </c>
      <c r="E17" s="15">
        <v>1148.8891195000001</v>
      </c>
      <c r="F17" s="15">
        <v>1045.4915051</v>
      </c>
      <c r="G17" s="15">
        <v>4313.1562290000002</v>
      </c>
      <c r="H17" s="15">
        <v>452.944503</v>
      </c>
      <c r="I17" s="17">
        <v>1.5894926700000001</v>
      </c>
      <c r="J17" s="17">
        <v>0.91613712999999997</v>
      </c>
      <c r="K17" s="17">
        <v>1.0285</v>
      </c>
      <c r="L17" s="17">
        <v>0.27296699000000002</v>
      </c>
      <c r="M17" s="17">
        <v>1.2424988400000001</v>
      </c>
      <c r="N17" s="17">
        <v>9.8607199999999999E-3</v>
      </c>
      <c r="O17" s="17">
        <v>2.281569E-2</v>
      </c>
      <c r="P17" s="17">
        <v>3.7502559999999997E-2</v>
      </c>
      <c r="R17" s="17">
        <v>2.4298899999999998E-2</v>
      </c>
      <c r="S17" s="17">
        <v>4.1100000000000003</v>
      </c>
      <c r="T17" s="17">
        <v>3.611031E-2</v>
      </c>
      <c r="U17" s="17">
        <v>4.4473800000000001E-2</v>
      </c>
      <c r="V17" s="17">
        <v>1.2999999999999999E-2</v>
      </c>
      <c r="Y17" s="17">
        <v>4.0500000000000001E-2</v>
      </c>
      <c r="Z17" s="17">
        <v>9.3741011299999997</v>
      </c>
      <c r="AA17" s="17">
        <v>11.610585</v>
      </c>
      <c r="AB17" s="17">
        <v>4.350093E-2</v>
      </c>
      <c r="AC17" s="17">
        <v>0.26100098999999999</v>
      </c>
      <c r="AD17" s="17">
        <v>0.78502168999999999</v>
      </c>
      <c r="AE17" s="17">
        <v>1.9283908599999999</v>
      </c>
      <c r="AF17" s="17">
        <v>0.19612456</v>
      </c>
      <c r="AG17" s="17">
        <v>0.13624889000000001</v>
      </c>
      <c r="AH17" s="17">
        <v>0.40481632000000001</v>
      </c>
      <c r="AI17" s="17">
        <v>1.77094E-2</v>
      </c>
      <c r="AL17" s="17">
        <v>2.05916517</v>
      </c>
      <c r="AN17" s="17">
        <v>1.1781700000000001E-3</v>
      </c>
      <c r="AO17" s="17">
        <v>0.78914364000000004</v>
      </c>
      <c r="AP17" s="17">
        <v>9.8927999999999993E-4</v>
      </c>
      <c r="AQ17" s="5"/>
      <c r="AR17" s="5"/>
      <c r="AT17" s="5"/>
      <c r="AU17" s="5">
        <v>1.47E-5</v>
      </c>
      <c r="AV17" s="17">
        <v>5.6150000000000003E-5</v>
      </c>
      <c r="AW17" s="17">
        <v>0.10072396</v>
      </c>
      <c r="AX17" s="17">
        <v>0.40517639</v>
      </c>
      <c r="AY17" s="17">
        <v>0.58583686999999995</v>
      </c>
      <c r="AZ17" s="17">
        <v>0.218278</v>
      </c>
      <c r="BE17" s="5"/>
      <c r="BG17" s="17" t="s">
        <v>184</v>
      </c>
      <c r="BH17" s="17">
        <v>0</v>
      </c>
      <c r="BI17" s="17">
        <v>0</v>
      </c>
      <c r="BJ17" s="17">
        <v>0</v>
      </c>
      <c r="BK17" s="17">
        <v>0.91613594940875298</v>
      </c>
      <c r="BL17" s="17">
        <v>1.02849931586053</v>
      </c>
      <c r="BM17" s="17">
        <v>1.58949357538463</v>
      </c>
      <c r="BN17" s="17">
        <v>1.58949357538463</v>
      </c>
      <c r="BO17" s="17">
        <v>1.7312600563286401E-2</v>
      </c>
      <c r="BP17" s="17">
        <v>0</v>
      </c>
      <c r="BQ17" s="17">
        <v>0.11191643514576601</v>
      </c>
      <c r="BR17" s="17">
        <v>0.161050438597171</v>
      </c>
      <c r="BS17" s="17">
        <v>1.24249736340036</v>
      </c>
      <c r="BT17" s="17">
        <v>0</v>
      </c>
      <c r="BU17" s="17">
        <v>3.1554297562158698E-3</v>
      </c>
      <c r="BV17" s="17">
        <v>6.7052861869002396E-3</v>
      </c>
      <c r="BW17" s="17">
        <v>4.0499968107620798E-2</v>
      </c>
      <c r="BX17" s="17">
        <v>2.2815741332906401E-2</v>
      </c>
      <c r="BY17" s="17">
        <v>9.00062115859168E-3</v>
      </c>
      <c r="BZ17" s="17">
        <v>2.85019408109514E-2</v>
      </c>
      <c r="CA17" s="17">
        <v>0</v>
      </c>
      <c r="CB17" s="17">
        <v>0</v>
      </c>
      <c r="CC17" s="17">
        <v>169.13161447711499</v>
      </c>
      <c r="CD17" s="17">
        <v>2.4298866589582899E-2</v>
      </c>
      <c r="CE17" s="17">
        <v>1.04719904390206E-2</v>
      </c>
      <c r="CF17" s="17">
        <v>2.5638311394473302E-2</v>
      </c>
      <c r="CG17" s="17">
        <v>4.1099992315969596</v>
      </c>
      <c r="CH17" s="17">
        <v>4.4473723967437699E-2</v>
      </c>
      <c r="CI17" s="17">
        <v>1.92839038287465</v>
      </c>
      <c r="CJ17" s="17">
        <v>1.29999238245099E-2</v>
      </c>
      <c r="CK17" s="17">
        <v>0</v>
      </c>
      <c r="CL17" s="17">
        <v>1.7709359402219401E-2</v>
      </c>
      <c r="CM17" s="17">
        <v>1.1781721718144499E-3</v>
      </c>
      <c r="CN17" s="17">
        <v>13480.8433397098</v>
      </c>
      <c r="CO17" s="17">
        <v>0</v>
      </c>
      <c r="CP17" s="17">
        <v>0</v>
      </c>
      <c r="CQ17" s="17">
        <v>5.9959226583838197</v>
      </c>
      <c r="CR17" s="17">
        <v>32.9842553037454</v>
      </c>
      <c r="CS17" s="17">
        <v>2.4826908006427901</v>
      </c>
      <c r="CT17" s="17">
        <v>0.40517625213390701</v>
      </c>
      <c r="CU17" s="17">
        <v>0</v>
      </c>
      <c r="CV17" s="17">
        <v>0</v>
      </c>
      <c r="CW17" s="17">
        <v>0</v>
      </c>
      <c r="CX17" s="17">
        <v>9.3741005046175303</v>
      </c>
      <c r="CY17" s="17">
        <v>9.3741005046175303</v>
      </c>
      <c r="CZ17" s="17">
        <v>0</v>
      </c>
      <c r="DA17" s="17">
        <v>0</v>
      </c>
      <c r="DB17" s="17">
        <v>11.61058185664</v>
      </c>
      <c r="DC17" s="17">
        <v>0.585836151702538</v>
      </c>
      <c r="DD17" s="17">
        <v>2.67337306856423E-3</v>
      </c>
      <c r="DE17" s="17">
        <v>4.0326565800704303E-2</v>
      </c>
      <c r="DF17" s="17">
        <v>0</v>
      </c>
      <c r="DG17" s="17">
        <v>3.4996652714263101</v>
      </c>
      <c r="DH17" s="17">
        <v>0</v>
      </c>
      <c r="DI17" s="17">
        <v>0</v>
      </c>
      <c r="DJ17" s="17">
        <v>8.9415361950858606E-3</v>
      </c>
      <c r="DK17" s="17">
        <v>0</v>
      </c>
      <c r="DL17" s="17">
        <v>6.7860263169334106E-2</v>
      </c>
      <c r="DM17" s="17">
        <v>0.19314079928854999</v>
      </c>
      <c r="DN17" s="17">
        <v>0.259057154286566</v>
      </c>
      <c r="DO17" s="17">
        <v>0.52596418860738303</v>
      </c>
      <c r="DP17" s="17">
        <v>0.19612527521182899</v>
      </c>
      <c r="DQ17" s="17">
        <v>0.21827758390605301</v>
      </c>
      <c r="DR17" s="17">
        <v>0</v>
      </c>
      <c r="DS17" s="17">
        <v>0.153319505781078</v>
      </c>
      <c r="DT17" s="17">
        <v>133.531151785464</v>
      </c>
      <c r="DU17" s="17">
        <v>0</v>
      </c>
      <c r="DV17" s="17">
        <v>0.16597458578204399</v>
      </c>
      <c r="DW17" s="17">
        <v>0.238841689443094</v>
      </c>
      <c r="DX17" s="17">
        <v>481.28976564860898</v>
      </c>
      <c r="DY17" s="17">
        <v>11899.232128703399</v>
      </c>
      <c r="DZ17" s="17">
        <v>1322.1369381275399</v>
      </c>
      <c r="EA17" s="17">
        <v>13221.369066830999</v>
      </c>
      <c r="EB17" s="17">
        <v>0</v>
      </c>
      <c r="EC17" s="17">
        <v>15.963489724332</v>
      </c>
      <c r="ED17" s="17">
        <v>0</v>
      </c>
      <c r="EE17" s="17">
        <v>9.8927125550842508E-4</v>
      </c>
      <c r="EF17" s="17">
        <v>0</v>
      </c>
      <c r="EG17" s="17">
        <v>0</v>
      </c>
      <c r="EH17" s="17">
        <v>0</v>
      </c>
      <c r="EI17" s="17">
        <v>0</v>
      </c>
      <c r="EJ17" s="5">
        <v>1.4700016315210599E-5</v>
      </c>
      <c r="EK17" s="5">
        <v>5.6149916904263602E-5</v>
      </c>
      <c r="EL17" s="17">
        <v>0.100724032216297</v>
      </c>
      <c r="EM17" s="17">
        <v>57.8642584597454</v>
      </c>
      <c r="EN17" s="17">
        <v>128.60047864539499</v>
      </c>
      <c r="EO17" s="17">
        <v>33.932305000663597</v>
      </c>
      <c r="EP17" s="17">
        <v>2.6306039983665102</v>
      </c>
      <c r="EQ17" s="17">
        <v>51.901857512179703</v>
      </c>
      <c r="ER17" s="17">
        <v>29.140767346391002</v>
      </c>
      <c r="ES17" s="17">
        <v>0</v>
      </c>
      <c r="ET17" s="17">
        <v>5.02228607576734E-4</v>
      </c>
      <c r="EU17" s="17">
        <v>4.7286146860602001</v>
      </c>
      <c r="EV17" s="17">
        <v>1148.8887815235</v>
      </c>
      <c r="EW17" s="17">
        <v>1045.4911869521</v>
      </c>
      <c r="EX17" s="17">
        <v>103.397594571404</v>
      </c>
      <c r="EY17" s="17">
        <v>0</v>
      </c>
      <c r="EZ17" s="17">
        <v>0.27230942690733001</v>
      </c>
      <c r="FA17" s="17">
        <v>565.78618291250302</v>
      </c>
      <c r="FB17" s="17">
        <v>0</v>
      </c>
      <c r="FC17" s="17">
        <v>25.862568010438501</v>
      </c>
      <c r="FD17" s="17">
        <v>6.5910974233843902</v>
      </c>
      <c r="FE17" s="17">
        <v>2.3004913462167398</v>
      </c>
      <c r="FF17" s="17">
        <v>65.137710916586997</v>
      </c>
      <c r="FG17" s="17">
        <v>0</v>
      </c>
      <c r="FH17" s="17">
        <v>12.7564923167165</v>
      </c>
      <c r="FI17" s="17">
        <v>88.310282150724603</v>
      </c>
      <c r="FJ17" s="17">
        <v>106.88711412896301</v>
      </c>
      <c r="FK17" s="17">
        <v>4.1450236329678898</v>
      </c>
      <c r="FL17" s="17">
        <v>0</v>
      </c>
      <c r="FM17" s="17">
        <v>4313.1548888764901</v>
      </c>
      <c r="FN17" s="17">
        <v>5.2310360770721598E-2</v>
      </c>
      <c r="FO17" s="17">
        <v>0</v>
      </c>
      <c r="FP17" s="17">
        <v>102.371614476429</v>
      </c>
      <c r="FQ17" s="17">
        <v>0</v>
      </c>
      <c r="FR17" s="17">
        <v>63.890061839837898</v>
      </c>
      <c r="FS17" s="17">
        <v>2.0591647532774799</v>
      </c>
      <c r="FT17" s="17">
        <v>0</v>
      </c>
      <c r="FU17" s="17">
        <v>452.94437153505498</v>
      </c>
      <c r="FV17" s="17">
        <v>0.78914257865648396</v>
      </c>
      <c r="FW17" s="17">
        <v>197.952144828363</v>
      </c>
      <c r="FY17" s="26">
        <f t="shared" si="0"/>
        <v>1.0625802988068707</v>
      </c>
      <c r="FZ17" s="40">
        <f t="shared" si="1"/>
        <v>-2.8390576295347559E-7</v>
      </c>
      <c r="GA17" s="40">
        <f t="shared" si="2"/>
        <v>-3.5058875002091058E-7</v>
      </c>
      <c r="GB17" s="40">
        <f t="shared" si="3"/>
        <v>-3.1125125533993469E-7</v>
      </c>
      <c r="GC17" s="40">
        <f t="shared" si="4"/>
        <v>-2.9417677854270509E-7</v>
      </c>
      <c r="GD17" s="40">
        <f t="shared" si="5"/>
        <v>-3.0430462470207314E-7</v>
      </c>
      <c r="GE17" s="40">
        <f t="shared" si="6"/>
        <v>-3.1070599786754262E-7</v>
      </c>
      <c r="GF17" s="40">
        <f t="shared" si="7"/>
        <v>-2.9024514955578117E-7</v>
      </c>
      <c r="GG17" s="40">
        <f t="shared" si="8"/>
        <v>5.6960604287310273E-7</v>
      </c>
      <c r="GH17" s="40">
        <f t="shared" si="9"/>
        <v>-1.2886621536508729E-6</v>
      </c>
      <c r="GI17" s="40">
        <f t="shared" si="10"/>
        <v>-6.6518178897827054E-7</v>
      </c>
      <c r="GJ17" s="40">
        <f t="shared" si="11"/>
        <v>-4.2590154594142324E-7</v>
      </c>
      <c r="GK17" s="40">
        <f t="shared" si="12"/>
        <v>-1.1884112826339495E-6</v>
      </c>
      <c r="GL17" s="40">
        <f t="shared" si="13"/>
        <v>-4.1141862778007347E-7</v>
      </c>
      <c r="GM17" s="40">
        <f t="shared" si="14"/>
        <v>2.2498949802208319E-6</v>
      </c>
      <c r="GN17" s="40">
        <f t="shared" si="15"/>
        <v>5.2517563712431706E-8</v>
      </c>
      <c r="GO17" s="40">
        <f t="shared" si="16"/>
        <v>0</v>
      </c>
      <c r="GP17" s="40">
        <f t="shared" si="17"/>
        <v>-1.3749765256694165E-6</v>
      </c>
      <c r="GQ17" s="40">
        <f t="shared" si="18"/>
        <v>-1.8695937731186468E-7</v>
      </c>
      <c r="GR17" s="40">
        <f t="shared" si="19"/>
        <v>-2.2615441674034804E-7</v>
      </c>
      <c r="GS17" s="40">
        <f t="shared" si="20"/>
        <v>-1.7096034587039752E-6</v>
      </c>
      <c r="GT17" s="40">
        <f t="shared" si="21"/>
        <v>-5.8596530845983064E-6</v>
      </c>
      <c r="GU17" s="40">
        <f t="shared" si="22"/>
        <v>0</v>
      </c>
      <c r="GV17" s="40">
        <f t="shared" si="23"/>
        <v>0</v>
      </c>
      <c r="GW17" s="40">
        <f t="shared" si="24"/>
        <v>-7.8746615315589198E-7</v>
      </c>
      <c r="GX17" s="40">
        <f t="shared" si="25"/>
        <v>-6.6713859888327407E-8</v>
      </c>
      <c r="GY17" s="40">
        <f t="shared" si="26"/>
        <v>-2.7073226721432846E-7</v>
      </c>
      <c r="GZ17" s="40">
        <f t="shared" si="27"/>
        <v>2.8447135389193218E-5</v>
      </c>
      <c r="HA17" s="40">
        <f t="shared" si="28"/>
        <v>2.7761536129469327E-7</v>
      </c>
      <c r="HB17" s="40">
        <f t="shared" si="29"/>
        <v>-4.4216109622774571E-7</v>
      </c>
      <c r="HC17" s="40">
        <f t="shared" si="30"/>
        <v>-2.4742149519203656E-7</v>
      </c>
      <c r="HD17" s="40">
        <f t="shared" si="31"/>
        <v>3.6467224144863053E-6</v>
      </c>
      <c r="HE17" s="40">
        <f t="shared" si="32"/>
        <v>0.12528994387461057</v>
      </c>
      <c r="HF17" s="40">
        <f t="shared" si="33"/>
        <v>-1.1060537786678701E-7</v>
      </c>
      <c r="HG17" s="40">
        <f t="shared" si="34"/>
        <v>-2.2924424655317906E-6</v>
      </c>
      <c r="HH17" s="40">
        <f t="shared" si="35"/>
        <v>0</v>
      </c>
      <c r="HI17" s="40">
        <f t="shared" si="36"/>
        <v>0</v>
      </c>
      <c r="HJ17" s="40">
        <f t="shared" si="37"/>
        <v>-2.0237449919904916E-7</v>
      </c>
      <c r="HK17" s="40">
        <f t="shared" si="38"/>
        <v>0</v>
      </c>
      <c r="HL17" s="40">
        <f t="shared" si="39"/>
        <v>1.8433795206564203E-6</v>
      </c>
      <c r="HM17" s="40">
        <f t="shared" si="40"/>
        <v>-1.3449307100458201E-6</v>
      </c>
      <c r="HN17" s="40">
        <f t="shared" si="41"/>
        <v>-8.8392483168079521E-6</v>
      </c>
      <c r="HO17" s="40">
        <f t="shared" si="42"/>
        <v>0</v>
      </c>
      <c r="HP17" s="40">
        <f t="shared" si="43"/>
        <v>0</v>
      </c>
      <c r="HQ17" s="40">
        <f t="shared" si="44"/>
        <v>0</v>
      </c>
      <c r="HR17" s="40">
        <f t="shared" si="45"/>
        <v>0</v>
      </c>
      <c r="HS17" s="40">
        <f t="shared" si="46"/>
        <v>1.1098782720742773E-6</v>
      </c>
      <c r="HT17" s="40">
        <f t="shared" si="47"/>
        <v>-1.4798884488101906E-6</v>
      </c>
      <c r="HU17" s="40">
        <f t="shared" si="48"/>
        <v>7.1697237676060471E-7</v>
      </c>
      <c r="HV17" s="40">
        <f t="shared" si="49"/>
        <v>-3.4026191157454123E-7</v>
      </c>
      <c r="HW17" s="40">
        <f t="shared" si="50"/>
        <v>-1.2261049086149531E-6</v>
      </c>
      <c r="HX17" s="40">
        <f t="shared" si="51"/>
        <v>-1.9062569154571585E-6</v>
      </c>
      <c r="HY17" s="40">
        <f t="shared" si="52"/>
        <v>0</v>
      </c>
      <c r="HZ17" s="40">
        <f t="shared" si="53"/>
        <v>0</v>
      </c>
      <c r="IA17" s="40">
        <f t="shared" si="54"/>
        <v>0</v>
      </c>
      <c r="IB17" s="40">
        <f t="shared" si="55"/>
        <v>0</v>
      </c>
      <c r="IC17" s="40">
        <f t="shared" si="56"/>
        <v>0</v>
      </c>
    </row>
    <row r="18" spans="1:237" x14ac:dyDescent="0.3">
      <c r="A18" s="17" t="s">
        <v>185</v>
      </c>
      <c r="B18" s="15">
        <v>15090.88284</v>
      </c>
      <c r="C18" s="15">
        <v>50.368293950000002</v>
      </c>
      <c r="D18" s="15">
        <v>32145.222419999998</v>
      </c>
      <c r="E18" s="15">
        <v>20986.524355000001</v>
      </c>
      <c r="F18" s="15">
        <v>19366.740005</v>
      </c>
      <c r="G18" s="15">
        <v>47933.530512999998</v>
      </c>
      <c r="H18" s="15">
        <v>767.83081874000004</v>
      </c>
      <c r="I18" s="17">
        <v>2.3624210200000002</v>
      </c>
      <c r="J18" s="17">
        <v>0.44325713999999999</v>
      </c>
      <c r="L18" s="17">
        <v>0.34471584</v>
      </c>
      <c r="M18" s="17">
        <v>0.76854758999999995</v>
      </c>
      <c r="N18" s="17">
        <v>3.722785E-2</v>
      </c>
      <c r="O18" s="17">
        <v>2.2869670000000002E-2</v>
      </c>
      <c r="P18" s="17">
        <v>0.12813722999999999</v>
      </c>
      <c r="R18" s="17">
        <v>3.0716029999999998E-2</v>
      </c>
      <c r="T18" s="17">
        <v>3.3643060000000002E-2</v>
      </c>
      <c r="W18" s="17">
        <v>4.2396540000000003E-2</v>
      </c>
      <c r="Y18" s="17">
        <v>9.9827200000000005E-2</v>
      </c>
      <c r="Z18" s="17">
        <v>9.4098604600000009</v>
      </c>
      <c r="AA18" s="17">
        <v>9.8930159999999994</v>
      </c>
      <c r="AB18" s="17">
        <v>0.10586294</v>
      </c>
      <c r="AC18" s="17">
        <v>0.13026570000000001</v>
      </c>
      <c r="AD18" s="17">
        <v>0.52775512999999996</v>
      </c>
      <c r="AE18" s="17">
        <v>0.1036666</v>
      </c>
      <c r="AG18" s="17">
        <v>0.31793881000000002</v>
      </c>
      <c r="AH18" s="17">
        <v>1.5079512799999999</v>
      </c>
      <c r="AI18" s="17">
        <v>1.6125919999999998E-2</v>
      </c>
      <c r="AL18" s="17">
        <v>6.7454708500000002</v>
      </c>
      <c r="AN18" s="17">
        <v>2.802839E-2</v>
      </c>
      <c r="AO18" s="17">
        <v>3.2214196400000001</v>
      </c>
      <c r="AP18" s="17">
        <v>4.0121999999999998E-4</v>
      </c>
      <c r="AW18" s="17">
        <v>1.2797900000000001E-3</v>
      </c>
      <c r="AX18" s="17">
        <v>1.61929671</v>
      </c>
      <c r="AY18" s="17">
        <v>7.3618214799999997</v>
      </c>
      <c r="AZ18" s="17">
        <v>4.2234590000000002E-2</v>
      </c>
      <c r="BA18" s="17">
        <v>2.6876580000000001E-2</v>
      </c>
      <c r="BG18" s="17" t="s">
        <v>185</v>
      </c>
      <c r="BH18" s="17">
        <v>0</v>
      </c>
      <c r="BI18" s="17">
        <v>0</v>
      </c>
      <c r="BJ18" s="17">
        <v>0</v>
      </c>
      <c r="BK18" s="17">
        <v>0.44325711394190598</v>
      </c>
      <c r="BL18" s="17">
        <v>0</v>
      </c>
      <c r="BM18" s="17">
        <v>2.3624207962891801</v>
      </c>
      <c r="BN18" s="17">
        <v>2.3624207962891801</v>
      </c>
      <c r="BO18" s="17">
        <v>0</v>
      </c>
      <c r="BP18" s="17">
        <v>0</v>
      </c>
      <c r="BQ18" s="17">
        <v>0.141333415310328</v>
      </c>
      <c r="BR18" s="17">
        <v>0.203382358910145</v>
      </c>
      <c r="BS18" s="17">
        <v>0.76854634394830401</v>
      </c>
      <c r="BT18" s="17">
        <v>0</v>
      </c>
      <c r="BU18" s="17">
        <v>1.19129165715923E-2</v>
      </c>
      <c r="BV18" s="17">
        <v>2.5314941588981298E-2</v>
      </c>
      <c r="BW18" s="17">
        <v>9.9827290451231093E-2</v>
      </c>
      <c r="BX18" s="17">
        <v>2.2869685119144601E-2</v>
      </c>
      <c r="BY18" s="17">
        <v>3.07529227111338E-2</v>
      </c>
      <c r="BZ18" s="17">
        <v>9.7384205857680595E-2</v>
      </c>
      <c r="CA18" s="17">
        <v>0</v>
      </c>
      <c r="CB18" s="17">
        <v>0</v>
      </c>
      <c r="CC18" s="17">
        <v>330.96906686911802</v>
      </c>
      <c r="CD18" s="17">
        <v>3.0716027482817699E-2</v>
      </c>
      <c r="CE18" s="17">
        <v>9.7564806671626998E-3</v>
      </c>
      <c r="CF18" s="17">
        <v>2.3886571574706299E-2</v>
      </c>
      <c r="CG18" s="17">
        <v>0</v>
      </c>
      <c r="CH18" s="17">
        <v>0</v>
      </c>
      <c r="CI18" s="17">
        <v>0.103666568058334</v>
      </c>
      <c r="CJ18" s="17">
        <v>0</v>
      </c>
      <c r="CK18" s="17">
        <v>0</v>
      </c>
      <c r="CL18" s="17">
        <v>1.6125881461884799E-2</v>
      </c>
      <c r="CM18" s="17">
        <v>2.8028372107122501E-2</v>
      </c>
      <c r="CN18" s="17">
        <v>15090.8787385347</v>
      </c>
      <c r="CO18" s="17">
        <v>4.2396372105248603E-2</v>
      </c>
      <c r="CP18" s="17">
        <v>0</v>
      </c>
      <c r="CQ18" s="17">
        <v>0.86056515032976799</v>
      </c>
      <c r="CR18" s="17">
        <v>14.4808784600717</v>
      </c>
      <c r="CS18" s="17">
        <v>1.6002811720608701</v>
      </c>
      <c r="CT18" s="17">
        <v>1.61929656158487</v>
      </c>
      <c r="CU18" s="17">
        <v>0</v>
      </c>
      <c r="CV18" s="17">
        <v>0</v>
      </c>
      <c r="CW18" s="17">
        <v>0</v>
      </c>
      <c r="CX18" s="17">
        <v>9.4098548618376707</v>
      </c>
      <c r="CY18" s="17">
        <v>9.4098548618376707</v>
      </c>
      <c r="CZ18" s="17">
        <v>0</v>
      </c>
      <c r="DA18" s="17">
        <v>0</v>
      </c>
      <c r="DB18" s="17">
        <v>9.8930176485523802</v>
      </c>
      <c r="DC18" s="17">
        <v>7.3618201793754796</v>
      </c>
      <c r="DD18" s="17">
        <v>2.2928276963286798E-2</v>
      </c>
      <c r="DE18" s="17">
        <v>7.9365109199343697E-2</v>
      </c>
      <c r="DF18" s="17">
        <v>0</v>
      </c>
      <c r="DG18" s="17">
        <v>5.2107337761178796</v>
      </c>
      <c r="DH18" s="17">
        <v>0</v>
      </c>
      <c r="DI18" s="17">
        <v>0</v>
      </c>
      <c r="DJ18" s="17">
        <v>0</v>
      </c>
      <c r="DK18" s="17">
        <v>0</v>
      </c>
      <c r="DL18" s="17">
        <v>3.38690669881005E-2</v>
      </c>
      <c r="DM18" s="17">
        <v>9.6396582730093605E-2</v>
      </c>
      <c r="DN18" s="17">
        <v>0.17415909022161899</v>
      </c>
      <c r="DO18" s="17">
        <v>0.35359580171861299</v>
      </c>
      <c r="DP18" s="17">
        <v>0</v>
      </c>
      <c r="DQ18" s="17">
        <v>4.2234531447279199E-2</v>
      </c>
      <c r="DR18" s="17">
        <v>0</v>
      </c>
      <c r="DS18" s="17">
        <v>0.31793895908179698</v>
      </c>
      <c r="DT18" s="17">
        <v>50.368251840473498</v>
      </c>
      <c r="DU18" s="17">
        <v>0</v>
      </c>
      <c r="DV18" s="17">
        <v>0.618259282591753</v>
      </c>
      <c r="DW18" s="17">
        <v>0.88969045898466104</v>
      </c>
      <c r="DX18" s="17">
        <v>659.43548699989503</v>
      </c>
      <c r="DY18" s="17">
        <v>28930.690080576001</v>
      </c>
      <c r="DZ18" s="17">
        <v>3214.5213758637901</v>
      </c>
      <c r="EA18" s="17">
        <v>32145.2114564398</v>
      </c>
      <c r="EB18" s="17">
        <v>0</v>
      </c>
      <c r="EC18" s="17">
        <v>17.632182624374</v>
      </c>
      <c r="ED18" s="17">
        <v>0</v>
      </c>
      <c r="EE18" s="17">
        <v>4.0122082270242499E-4</v>
      </c>
      <c r="EF18" s="17">
        <v>0</v>
      </c>
      <c r="EG18" s="17">
        <v>0</v>
      </c>
      <c r="EH18" s="17">
        <v>0</v>
      </c>
      <c r="EI18" s="17">
        <v>0</v>
      </c>
      <c r="EJ18" s="17">
        <v>0</v>
      </c>
      <c r="EK18" s="17">
        <v>0</v>
      </c>
      <c r="EL18" s="17">
        <v>1.2797995958992699E-3</v>
      </c>
      <c r="EM18" s="17">
        <v>1132.85509357929</v>
      </c>
      <c r="EN18" s="17">
        <v>194.27268826670101</v>
      </c>
      <c r="EO18" s="17">
        <v>658.27983048231602</v>
      </c>
      <c r="EP18" s="17">
        <v>24.323424570434899</v>
      </c>
      <c r="EQ18" s="17">
        <v>842.42693902114695</v>
      </c>
      <c r="ER18" s="17">
        <v>558.84419674586695</v>
      </c>
      <c r="ES18" s="17">
        <v>7.9912531622546598E-4</v>
      </c>
      <c r="ET18" s="17">
        <v>3.5700007455149699E-3</v>
      </c>
      <c r="EU18" s="17">
        <v>89.544185749863502</v>
      </c>
      <c r="EV18" s="17">
        <v>21321.037548851498</v>
      </c>
      <c r="EW18" s="17">
        <v>19366.734072270701</v>
      </c>
      <c r="EX18" s="17">
        <v>1954.30347658085</v>
      </c>
      <c r="EY18" s="17">
        <v>0</v>
      </c>
      <c r="EZ18" s="17">
        <v>5.3646808727657502</v>
      </c>
      <c r="FA18" s="17">
        <v>11061.067960267799</v>
      </c>
      <c r="FB18" s="17">
        <v>0</v>
      </c>
      <c r="FC18" s="17">
        <v>320.30876804069698</v>
      </c>
      <c r="FD18" s="17">
        <v>85.855475527593597</v>
      </c>
      <c r="FE18" s="17">
        <v>21.5642999591593</v>
      </c>
      <c r="FF18" s="17">
        <v>801.039797551216</v>
      </c>
      <c r="FG18" s="17">
        <v>0</v>
      </c>
      <c r="FH18" s="17">
        <v>13.4989460769768</v>
      </c>
      <c r="FI18" s="17">
        <v>1716.1634682869501</v>
      </c>
      <c r="FJ18" s="17">
        <v>1967.4422475712199</v>
      </c>
      <c r="FK18" s="17">
        <v>81.652904918999297</v>
      </c>
      <c r="FL18" s="17">
        <v>0</v>
      </c>
      <c r="FM18" s="17">
        <v>47933.517134333597</v>
      </c>
      <c r="FN18" s="17">
        <v>0</v>
      </c>
      <c r="FO18" s="17">
        <v>2.6876471282042801E-2</v>
      </c>
      <c r="FP18" s="17">
        <v>1082.47908041967</v>
      </c>
      <c r="FQ18" s="17">
        <v>0</v>
      </c>
      <c r="FR18" s="17">
        <v>97.5363965825984</v>
      </c>
      <c r="FS18" s="17">
        <v>6.7454710439080099</v>
      </c>
      <c r="FT18" s="17">
        <v>0</v>
      </c>
      <c r="FU18" s="17">
        <v>767.83059536676603</v>
      </c>
      <c r="FV18" s="17">
        <v>3.2214173896724598</v>
      </c>
      <c r="FW18" s="17">
        <v>297.98923864433499</v>
      </c>
      <c r="FY18" s="26">
        <f t="shared" si="0"/>
        <v>0.858829396717261</v>
      </c>
      <c r="FZ18" s="40">
        <f t="shared" si="1"/>
        <v>-2.7178431793819667E-7</v>
      </c>
      <c r="GA18" s="40">
        <f t="shared" si="2"/>
        <v>-8.3603241645955993E-7</v>
      </c>
      <c r="GB18" s="40">
        <f t="shared" si="3"/>
        <v>-3.410634418759669E-7</v>
      </c>
      <c r="GC18" s="40">
        <f t="shared" si="4"/>
        <v>1.5939427996413316E-2</v>
      </c>
      <c r="GD18" s="40">
        <f t="shared" si="5"/>
        <v>-3.0633598100834847E-7</v>
      </c>
      <c r="GE18" s="40">
        <f t="shared" si="6"/>
        <v>-2.7910872113497294E-7</v>
      </c>
      <c r="GF18" s="40">
        <f t="shared" si="7"/>
        <v>-2.9091465014896465E-7</v>
      </c>
      <c r="GG18" s="40">
        <f t="shared" si="8"/>
        <v>-9.4695576358727188E-8</v>
      </c>
      <c r="GH18" s="40">
        <f t="shared" si="9"/>
        <v>-5.8787759213312717E-8</v>
      </c>
      <c r="GI18" s="40">
        <f t="shared" si="10"/>
        <v>0</v>
      </c>
      <c r="GJ18" s="40">
        <f t="shared" si="11"/>
        <v>-1.9082246696887833E-7</v>
      </c>
      <c r="GK18" s="40">
        <f t="shared" si="12"/>
        <v>-1.6213071410914355E-6</v>
      </c>
      <c r="GL18" s="40">
        <f t="shared" si="13"/>
        <v>2.1920614805352422E-7</v>
      </c>
      <c r="GM18" s="40">
        <f t="shared" si="14"/>
        <v>6.6110025197036779E-7</v>
      </c>
      <c r="GN18" s="40">
        <f t="shared" si="15"/>
        <v>-7.9158247442670971E-7</v>
      </c>
      <c r="GO18" s="40">
        <f t="shared" si="16"/>
        <v>0</v>
      </c>
      <c r="GP18" s="40">
        <f t="shared" si="17"/>
        <v>-8.1950118534368847E-8</v>
      </c>
      <c r="GQ18" s="40">
        <f t="shared" si="18"/>
        <v>0</v>
      </c>
      <c r="GR18" s="40">
        <f t="shared" si="19"/>
        <v>-2.3060122966445764E-7</v>
      </c>
      <c r="GS18" s="40">
        <f t="shared" si="20"/>
        <v>0</v>
      </c>
      <c r="GT18" s="40">
        <f t="shared" si="21"/>
        <v>0</v>
      </c>
      <c r="GU18" s="40">
        <f t="shared" si="22"/>
        <v>-3.9601050321624618E-6</v>
      </c>
      <c r="GV18" s="40">
        <f t="shared" si="23"/>
        <v>0</v>
      </c>
      <c r="GW18" s="40">
        <f t="shared" si="24"/>
        <v>9.0607801369183519E-7</v>
      </c>
      <c r="GX18" s="40">
        <f t="shared" si="25"/>
        <v>-5.9492511647137358E-7</v>
      </c>
      <c r="GY18" s="40">
        <f t="shared" si="26"/>
        <v>1.6663799804109336E-7</v>
      </c>
      <c r="GZ18" s="40">
        <f t="shared" si="27"/>
        <v>4.2215731535774138E-6</v>
      </c>
      <c r="HA18" s="40">
        <f t="shared" si="28"/>
        <v>-3.85994209629833E-7</v>
      </c>
      <c r="HB18" s="40">
        <f t="shared" si="29"/>
        <v>-4.5107996962457391E-7</v>
      </c>
      <c r="HC18" s="40">
        <f t="shared" si="30"/>
        <v>-3.0811916270757147E-7</v>
      </c>
      <c r="HD18" s="40">
        <f t="shared" si="31"/>
        <v>0</v>
      </c>
      <c r="HE18" s="40">
        <f t="shared" si="32"/>
        <v>4.6890090883505361E-7</v>
      </c>
      <c r="HF18" s="40">
        <f t="shared" si="33"/>
        <v>-1.0202077522399849E-6</v>
      </c>
      <c r="HG18" s="40">
        <f t="shared" si="34"/>
        <v>-2.389824282834677E-6</v>
      </c>
      <c r="HH18" s="40">
        <f t="shared" si="35"/>
        <v>0</v>
      </c>
      <c r="HI18" s="40">
        <f t="shared" si="36"/>
        <v>0</v>
      </c>
      <c r="HJ18" s="40">
        <f t="shared" si="37"/>
        <v>2.8746400949777322E-8</v>
      </c>
      <c r="HK18" s="40">
        <f t="shared" si="38"/>
        <v>0</v>
      </c>
      <c r="HL18" s="40">
        <f t="shared" si="39"/>
        <v>-6.3838406341187422E-7</v>
      </c>
      <c r="HM18" s="40">
        <f t="shared" si="40"/>
        <v>-6.9855150579190817E-7</v>
      </c>
      <c r="HN18" s="40">
        <f t="shared" si="41"/>
        <v>2.0505020313321889E-6</v>
      </c>
      <c r="HO18" s="40">
        <f t="shared" si="42"/>
        <v>0</v>
      </c>
      <c r="HP18" s="40">
        <f t="shared" si="43"/>
        <v>0</v>
      </c>
      <c r="HQ18" s="40">
        <f t="shared" si="44"/>
        <v>0</v>
      </c>
      <c r="HR18" s="40">
        <f t="shared" si="45"/>
        <v>0</v>
      </c>
      <c r="HS18" s="40">
        <f t="shared" si="46"/>
        <v>0</v>
      </c>
      <c r="HT18" s="40">
        <f t="shared" si="47"/>
        <v>0</v>
      </c>
      <c r="HU18" s="40">
        <f t="shared" si="48"/>
        <v>7.4980264495338711E-6</v>
      </c>
      <c r="HV18" s="40">
        <f t="shared" si="49"/>
        <v>-9.1654067501658029E-8</v>
      </c>
      <c r="HW18" s="40">
        <f t="shared" si="50"/>
        <v>-1.7667156472316011E-7</v>
      </c>
      <c r="HX18" s="40">
        <f t="shared" si="51"/>
        <v>-1.3863688697783153E-6</v>
      </c>
      <c r="HY18" s="40">
        <f t="shared" si="52"/>
        <v>-4.0450815244834059E-6</v>
      </c>
      <c r="HZ18" s="40">
        <f t="shared" si="53"/>
        <v>0</v>
      </c>
      <c r="IA18" s="40">
        <f t="shared" si="54"/>
        <v>0</v>
      </c>
      <c r="IB18" s="40">
        <f t="shared" si="55"/>
        <v>0</v>
      </c>
      <c r="IC18" s="40">
        <f t="shared" si="56"/>
        <v>0</v>
      </c>
    </row>
    <row r="19" spans="1:237" x14ac:dyDescent="0.3">
      <c r="A19" s="17" t="s">
        <v>186</v>
      </c>
      <c r="B19" s="15">
        <v>10582.284399</v>
      </c>
      <c r="C19" s="15">
        <v>1830.7424370000001</v>
      </c>
      <c r="D19" s="15">
        <v>29670.659080000001</v>
      </c>
      <c r="E19" s="15">
        <v>3189.45622</v>
      </c>
      <c r="F19" s="15">
        <v>2992.8353499999998</v>
      </c>
      <c r="G19" s="15">
        <v>28333.221737</v>
      </c>
      <c r="H19" s="15">
        <v>909.09749199999999</v>
      </c>
      <c r="I19" s="17">
        <v>6.8377547700000001</v>
      </c>
      <c r="J19" s="17">
        <v>1.13547317</v>
      </c>
      <c r="L19" s="17">
        <v>0.38354746000000001</v>
      </c>
      <c r="M19" s="17">
        <v>2.1061192100000001</v>
      </c>
      <c r="N19" s="17">
        <v>4.6142839999999997E-2</v>
      </c>
      <c r="O19" s="17">
        <v>5.9264999999999998E-2</v>
      </c>
      <c r="P19" s="17">
        <v>0.11075960999999999</v>
      </c>
      <c r="S19" s="17">
        <v>12.212104</v>
      </c>
      <c r="T19" s="17">
        <v>3.5884399999999997E-2</v>
      </c>
      <c r="W19" s="17">
        <v>4.1199999999999999E-4</v>
      </c>
      <c r="Z19" s="17">
        <v>115.22472549</v>
      </c>
      <c r="AA19" s="17">
        <v>8.9520140000000001</v>
      </c>
      <c r="AB19" s="17">
        <v>3.7918800000000003E-2</v>
      </c>
      <c r="AC19" s="17">
        <v>0.64751647999999995</v>
      </c>
      <c r="AD19" s="17">
        <v>5.0818620000000002E-2</v>
      </c>
      <c r="AG19" s="17">
        <v>0.24169686000000001</v>
      </c>
      <c r="AH19" s="17">
        <v>0.75552841999999998</v>
      </c>
      <c r="AL19" s="17">
        <v>21.89429951</v>
      </c>
      <c r="AO19" s="17">
        <v>11.354951270000001</v>
      </c>
      <c r="AP19" s="17">
        <v>2.3560299999999998E-3</v>
      </c>
      <c r="AQ19" s="17">
        <v>6.4999999999999994E-5</v>
      </c>
      <c r="AR19" s="17">
        <v>5.5000000000000003E-4</v>
      </c>
      <c r="AT19" s="17">
        <v>4.0000000000000003E-5</v>
      </c>
      <c r="AU19" s="17">
        <v>1.95E-4</v>
      </c>
      <c r="AV19" s="17">
        <v>1.2999999999999999E-4</v>
      </c>
      <c r="AW19" s="17">
        <v>7.3557600000000002E-3</v>
      </c>
      <c r="AX19" s="17">
        <v>5.6774629000000001</v>
      </c>
      <c r="AY19" s="17">
        <v>100.12410475999999</v>
      </c>
      <c r="BB19" s="17">
        <v>1.6699999999999999E-4</v>
      </c>
      <c r="BD19" s="17">
        <v>0.72732936999999998</v>
      </c>
      <c r="BE19" s="17">
        <v>4.0000000000000003E-5</v>
      </c>
      <c r="BG19" s="17" t="s">
        <v>186</v>
      </c>
      <c r="BH19" s="17">
        <v>5.0127964893599396E-3</v>
      </c>
      <c r="BI19" s="17">
        <v>1.00818539581231E-2</v>
      </c>
      <c r="BJ19" s="17">
        <v>0</v>
      </c>
      <c r="BK19" s="17">
        <v>1.13547293177571</v>
      </c>
      <c r="BL19" s="17">
        <v>0</v>
      </c>
      <c r="BM19" s="17">
        <v>6.8377488554934702</v>
      </c>
      <c r="BN19" s="17">
        <v>6.8377488554934702</v>
      </c>
      <c r="BO19" s="17">
        <v>5.2342421501678201E-3</v>
      </c>
      <c r="BP19" s="17">
        <v>4.04893481920446E-3</v>
      </c>
      <c r="BQ19" s="17">
        <v>0.15725439054345</v>
      </c>
      <c r="BR19" s="17">
        <v>0.226292738056041</v>
      </c>
      <c r="BS19" s="17">
        <v>2.1061181550285801</v>
      </c>
      <c r="BT19" s="5">
        <v>4.0000130619020398E-5</v>
      </c>
      <c r="BU19" s="17">
        <v>1.47656917685129E-2</v>
      </c>
      <c r="BV19" s="17">
        <v>3.1377106736282002E-2</v>
      </c>
      <c r="BW19" s="17">
        <v>0</v>
      </c>
      <c r="BX19" s="17">
        <v>5.9265001067218499E-2</v>
      </c>
      <c r="BY19" s="17">
        <v>2.6582299735654801E-2</v>
      </c>
      <c r="BZ19" s="17">
        <v>8.4177265556859907E-2</v>
      </c>
      <c r="CA19" s="17">
        <v>0</v>
      </c>
      <c r="CB19" s="17">
        <v>0.72732565099786695</v>
      </c>
      <c r="CC19" s="17">
        <v>1254.9927704331899</v>
      </c>
      <c r="CD19" s="17">
        <v>0</v>
      </c>
      <c r="CE19" s="17">
        <v>1.04064561415378E-2</v>
      </c>
      <c r="CF19" s="17">
        <v>2.5477881477357901E-2</v>
      </c>
      <c r="CG19" s="17">
        <v>12.212002890549901</v>
      </c>
      <c r="CH19" s="17">
        <v>0</v>
      </c>
      <c r="CI19" s="17">
        <v>0</v>
      </c>
      <c r="CJ19" s="17">
        <v>0</v>
      </c>
      <c r="CK19" s="17">
        <v>0</v>
      </c>
      <c r="CL19" s="17">
        <v>0</v>
      </c>
      <c r="CM19" s="17">
        <v>0</v>
      </c>
      <c r="CN19" s="17">
        <v>10582.2814127447</v>
      </c>
      <c r="CO19" s="17">
        <v>4.1200112272358802E-4</v>
      </c>
      <c r="CP19" s="17">
        <v>0</v>
      </c>
      <c r="CQ19" s="17">
        <v>31.170686325477899</v>
      </c>
      <c r="CR19" s="17">
        <v>33.881771879732703</v>
      </c>
      <c r="CS19" s="17">
        <v>2.0098826822358098</v>
      </c>
      <c r="CT19" s="17">
        <v>5.6774592822385896</v>
      </c>
      <c r="CU19" s="17">
        <v>9.32442473973886E-3</v>
      </c>
      <c r="CV19" s="17">
        <v>1.6699814588865401E-4</v>
      </c>
      <c r="CW19" s="17">
        <v>2.8831258130921399E-3</v>
      </c>
      <c r="CX19" s="17">
        <v>115.224653816085</v>
      </c>
      <c r="CY19" s="17">
        <v>115.224653816085</v>
      </c>
      <c r="CZ19" s="17">
        <v>1.3730340657308E-4</v>
      </c>
      <c r="DA19" s="17">
        <v>0</v>
      </c>
      <c r="DB19" s="17">
        <v>8.9519573634925393</v>
      </c>
      <c r="DC19" s="17">
        <v>100.124119395598</v>
      </c>
      <c r="DD19" s="17">
        <v>9.9933637596472495E-3</v>
      </c>
      <c r="DE19" s="17">
        <v>2.6683997303292101E-2</v>
      </c>
      <c r="DF19" s="17">
        <v>0</v>
      </c>
      <c r="DG19" s="17">
        <v>1.38021014209992</v>
      </c>
      <c r="DH19" s="17">
        <v>2.7450148224893501E-3</v>
      </c>
      <c r="DI19" s="5">
        <v>6.8599841856953003E-5</v>
      </c>
      <c r="DJ19" s="17">
        <v>3.8335711830916497E-2</v>
      </c>
      <c r="DK19" s="17">
        <v>6.5895389143339001E-3</v>
      </c>
      <c r="DL19" s="17">
        <v>0.168354251436619</v>
      </c>
      <c r="DM19" s="17">
        <v>0.47916170865600699</v>
      </c>
      <c r="DN19" s="17">
        <v>1.67701331246769E-2</v>
      </c>
      <c r="DO19" s="17">
        <v>3.40482952930879E-2</v>
      </c>
      <c r="DP19" s="17">
        <v>6.8698908401263197E-4</v>
      </c>
      <c r="DQ19" s="17">
        <v>0</v>
      </c>
      <c r="DR19" s="17">
        <v>0</v>
      </c>
      <c r="DS19" s="17">
        <v>0.24176519576811001</v>
      </c>
      <c r="DT19" s="17">
        <v>1830.74190237882</v>
      </c>
      <c r="DU19" s="17">
        <v>0</v>
      </c>
      <c r="DV19" s="17">
        <v>0.30976643486113598</v>
      </c>
      <c r="DW19" s="17">
        <v>0.44575982059601899</v>
      </c>
      <c r="DX19" s="17">
        <v>699.45375872046998</v>
      </c>
      <c r="DY19" s="17">
        <v>26703.582287875299</v>
      </c>
      <c r="DZ19" s="17">
        <v>2967.06487677111</v>
      </c>
      <c r="EA19" s="17">
        <v>29670.647164646402</v>
      </c>
      <c r="EB19" s="5">
        <v>4.0985893513450899E-5</v>
      </c>
      <c r="EC19" s="17">
        <v>15.815944063088001</v>
      </c>
      <c r="ED19" s="17">
        <v>2.7360272339572401E-3</v>
      </c>
      <c r="EE19" s="17">
        <v>2.3560394214253602E-3</v>
      </c>
      <c r="EF19" s="5">
        <v>6.4999896728318803E-5</v>
      </c>
      <c r="EG19" s="17">
        <v>5.4999728120866203E-4</v>
      </c>
      <c r="EH19" s="17">
        <v>0</v>
      </c>
      <c r="EI19" s="5">
        <v>4.0000158500680601E-5</v>
      </c>
      <c r="EJ19" s="17">
        <v>1.9499853635198899E-4</v>
      </c>
      <c r="EK19" s="17">
        <v>1.3000062455913601E-4</v>
      </c>
      <c r="EL19" s="17">
        <v>7.3557199109588797E-3</v>
      </c>
      <c r="EM19" s="17">
        <v>74.279299083261904</v>
      </c>
      <c r="EN19" s="17">
        <v>312.08666023637602</v>
      </c>
      <c r="EO19" s="17">
        <v>80.380841971501894</v>
      </c>
      <c r="EP19" s="17">
        <v>53.453763520175002</v>
      </c>
      <c r="EQ19" s="17">
        <v>169.78871479131499</v>
      </c>
      <c r="ER19" s="17">
        <v>60.554116024282798</v>
      </c>
      <c r="ES19" s="17">
        <v>1.9576452212062501</v>
      </c>
      <c r="ET19" s="17">
        <v>1.2424470900025801E-3</v>
      </c>
      <c r="EU19" s="17">
        <v>11.894714760455001</v>
      </c>
      <c r="EV19" s="17">
        <v>3189.4552646918301</v>
      </c>
      <c r="EW19" s="17">
        <v>2992.8344402954799</v>
      </c>
      <c r="EX19" s="17">
        <v>196.62082439634599</v>
      </c>
      <c r="EY19" s="17">
        <v>1.8174638833314001</v>
      </c>
      <c r="EZ19" s="17">
        <v>0.29760946047939402</v>
      </c>
      <c r="FA19" s="17">
        <v>648.96933174174205</v>
      </c>
      <c r="FB19" s="17">
        <v>0.35627894663161302</v>
      </c>
      <c r="FC19" s="17">
        <v>376.59962571825997</v>
      </c>
      <c r="FD19" s="17">
        <v>89.053668705978296</v>
      </c>
      <c r="FE19" s="17">
        <v>47.071748483300503</v>
      </c>
      <c r="FF19" s="17">
        <v>941.54888317378402</v>
      </c>
      <c r="FG19" s="17">
        <v>0</v>
      </c>
      <c r="FH19" s="17">
        <v>58.830538211044299</v>
      </c>
      <c r="FI19" s="17">
        <v>137.39811320876899</v>
      </c>
      <c r="FJ19" s="17">
        <v>292.36917822737303</v>
      </c>
      <c r="FK19" s="17">
        <v>5.0434433736349202</v>
      </c>
      <c r="FL19" s="17">
        <v>0</v>
      </c>
      <c r="FM19" s="17">
        <v>28333.2121196607</v>
      </c>
      <c r="FN19" s="17">
        <v>1.1743930821915001</v>
      </c>
      <c r="FO19" s="17">
        <v>0</v>
      </c>
      <c r="FP19" s="17">
        <v>580.06317484627698</v>
      </c>
      <c r="FQ19" s="17">
        <v>4.8037530380903501E-4</v>
      </c>
      <c r="FR19" s="17">
        <v>42.319045915072103</v>
      </c>
      <c r="FS19" s="17">
        <v>21.894282493317899</v>
      </c>
      <c r="FT19" s="17">
        <v>1.6421948735924799E-2</v>
      </c>
      <c r="FU19" s="17">
        <v>909.09714063904198</v>
      </c>
      <c r="FV19" s="17">
        <v>11.354944935773499</v>
      </c>
      <c r="FW19" s="17">
        <v>78.3825854173582</v>
      </c>
      <c r="FY19" s="26">
        <f t="shared" si="0"/>
        <v>0.76939386062615378</v>
      </c>
      <c r="FZ19" s="40">
        <f t="shared" si="1"/>
        <v>-2.8219382389794859E-7</v>
      </c>
      <c r="GA19" s="40">
        <f t="shared" si="2"/>
        <v>-2.920242461842738E-7</v>
      </c>
      <c r="GB19" s="40">
        <f t="shared" si="3"/>
        <v>-4.0158708870046264E-7</v>
      </c>
      <c r="GC19" s="40">
        <f t="shared" si="4"/>
        <v>-2.9952070324319976E-7</v>
      </c>
      <c r="GD19" s="40">
        <f t="shared" si="5"/>
        <v>-3.039607641385586E-7</v>
      </c>
      <c r="GE19" s="40">
        <f t="shared" si="6"/>
        <v>-3.3943684162396508E-7</v>
      </c>
      <c r="GF19" s="40">
        <f t="shared" si="7"/>
        <v>-3.8649425512528834E-7</v>
      </c>
      <c r="GG19" s="40">
        <f t="shared" si="8"/>
        <v>-8.6497786609995036E-7</v>
      </c>
      <c r="GH19" s="40">
        <f t="shared" si="9"/>
        <v>-2.0980177811885514E-7</v>
      </c>
      <c r="GI19" s="40">
        <f t="shared" si="10"/>
        <v>0</v>
      </c>
      <c r="GJ19" s="40">
        <f t="shared" si="11"/>
        <v>-8.640404214367522E-7</v>
      </c>
      <c r="GK19" s="40">
        <f t="shared" si="12"/>
        <v>-5.0090774301437941E-7</v>
      </c>
      <c r="GL19" s="40">
        <f t="shared" si="13"/>
        <v>-8.9927722477388094E-7</v>
      </c>
      <c r="GM19" s="40">
        <f t="shared" si="14"/>
        <v>1.8007567722464046E-8</v>
      </c>
      <c r="GN19" s="40">
        <f t="shared" si="15"/>
        <v>-4.0364430033015392E-7</v>
      </c>
      <c r="GO19" s="40">
        <f t="shared" si="16"/>
        <v>0</v>
      </c>
      <c r="GP19" s="40">
        <f t="shared" si="17"/>
        <v>0</v>
      </c>
      <c r="GQ19" s="40">
        <f t="shared" si="18"/>
        <v>-8.2794455484130221E-6</v>
      </c>
      <c r="GR19" s="40">
        <f t="shared" si="19"/>
        <v>-1.738390618096346E-6</v>
      </c>
      <c r="GS19" s="40">
        <f t="shared" si="20"/>
        <v>0</v>
      </c>
      <c r="GT19" s="40">
        <f t="shared" si="21"/>
        <v>0</v>
      </c>
      <c r="GU19" s="40">
        <f t="shared" si="22"/>
        <v>2.7250572525123252E-6</v>
      </c>
      <c r="GV19" s="40">
        <f t="shared" si="23"/>
        <v>0</v>
      </c>
      <c r="GW19" s="40">
        <f t="shared" si="24"/>
        <v>0</v>
      </c>
      <c r="GX19" s="40">
        <f t="shared" si="25"/>
        <v>-6.2203589288134012E-7</v>
      </c>
      <c r="GY19" s="40">
        <f t="shared" si="26"/>
        <v>-6.3266777130592515E-6</v>
      </c>
      <c r="GZ19" s="40">
        <f t="shared" si="27"/>
        <v>2.6587153125459721E-5</v>
      </c>
      <c r="HA19" s="40">
        <f t="shared" si="28"/>
        <v>-8.0292531539949812E-7</v>
      </c>
      <c r="HB19" s="40">
        <f t="shared" si="29"/>
        <v>-3.7699220325365835E-6</v>
      </c>
      <c r="HC19" s="40">
        <f t="shared" si="30"/>
        <v>0</v>
      </c>
      <c r="HD19" s="40">
        <f t="shared" si="31"/>
        <v>6.8698908401263194E+46</v>
      </c>
      <c r="HE19" s="40">
        <f t="shared" si="32"/>
        <v>2.8273337150509515E-4</v>
      </c>
      <c r="HF19" s="40">
        <f t="shared" si="33"/>
        <v>-2.8649390119214732E-6</v>
      </c>
      <c r="HG19" s="40">
        <f t="shared" si="34"/>
        <v>0</v>
      </c>
      <c r="HH19" s="40">
        <f t="shared" si="35"/>
        <v>0</v>
      </c>
      <c r="HI19" s="40">
        <f t="shared" si="36"/>
        <v>0</v>
      </c>
      <c r="HJ19" s="40">
        <f t="shared" si="37"/>
        <v>-7.7721975498569322E-7</v>
      </c>
      <c r="HK19" s="40">
        <f t="shared" si="38"/>
        <v>0</v>
      </c>
      <c r="HL19" s="40">
        <f t="shared" si="39"/>
        <v>0</v>
      </c>
      <c r="HM19" s="40">
        <f t="shared" si="40"/>
        <v>-5.5783828137348556E-7</v>
      </c>
      <c r="HN19" s="40">
        <f t="shared" si="41"/>
        <v>3.9988562795692835E-6</v>
      </c>
      <c r="HO19" s="40">
        <f t="shared" si="42"/>
        <v>-1.5887950952527413E-6</v>
      </c>
      <c r="HP19" s="40">
        <f t="shared" si="43"/>
        <v>-4.9432569781912441E-6</v>
      </c>
      <c r="HQ19" s="40">
        <f t="shared" si="44"/>
        <v>0</v>
      </c>
      <c r="HR19" s="40">
        <f t="shared" si="45"/>
        <v>3.9625170149498821E-6</v>
      </c>
      <c r="HS19" s="40">
        <f t="shared" si="46"/>
        <v>-7.5058872359221715E-6</v>
      </c>
      <c r="HT19" s="40">
        <f t="shared" si="47"/>
        <v>4.8043010462834677E-6</v>
      </c>
      <c r="HU19" s="40">
        <f t="shared" si="48"/>
        <v>-5.4500202726289518E-6</v>
      </c>
      <c r="HV19" s="40">
        <f t="shared" si="49"/>
        <v>-6.3721445197748589E-7</v>
      </c>
      <c r="HW19" s="40">
        <f t="shared" si="50"/>
        <v>1.4617457046421672E-7</v>
      </c>
      <c r="HX19" s="40">
        <f t="shared" si="51"/>
        <v>0</v>
      </c>
      <c r="HY19" s="40">
        <f t="shared" si="52"/>
        <v>0</v>
      </c>
      <c r="HZ19" s="40">
        <f t="shared" si="53"/>
        <v>-1.1102463149595705E-5</v>
      </c>
      <c r="IA19" s="40">
        <f t="shared" si="54"/>
        <v>0</v>
      </c>
      <c r="IB19" s="40">
        <f t="shared" si="55"/>
        <v>-5.113229695411743E-6</v>
      </c>
      <c r="IC19" s="40">
        <f t="shared" si="56"/>
        <v>3.265475509861158E-6</v>
      </c>
    </row>
    <row r="20" spans="1:237" x14ac:dyDescent="0.3">
      <c r="A20" s="17" t="s">
        <v>187</v>
      </c>
      <c r="B20" s="15">
        <v>4329.2684600000002</v>
      </c>
      <c r="C20" s="15">
        <v>105.71958600000001</v>
      </c>
      <c r="D20" s="15">
        <v>3538.3710500000002</v>
      </c>
      <c r="E20" s="15">
        <v>600.62234820000003</v>
      </c>
      <c r="F20" s="15">
        <v>539.48152389999996</v>
      </c>
      <c r="G20" s="15">
        <v>1035.6160130000001</v>
      </c>
      <c r="H20" s="15">
        <v>111.478987</v>
      </c>
      <c r="I20" s="17">
        <v>2.3509960099999998</v>
      </c>
      <c r="J20" s="17">
        <v>10.678537179999999</v>
      </c>
      <c r="L20" s="17">
        <v>7.6194899999999996E-3</v>
      </c>
      <c r="M20" s="17">
        <v>11.49771464</v>
      </c>
      <c r="N20" s="17">
        <v>3.1491000000000001E-4</v>
      </c>
      <c r="O20" s="17">
        <v>5.2599999999999999E-3</v>
      </c>
      <c r="P20" s="17">
        <v>5.7001200000000004E-3</v>
      </c>
      <c r="Q20" s="17">
        <v>0.11834665</v>
      </c>
      <c r="R20" s="17">
        <v>7.363778E-2</v>
      </c>
      <c r="T20" s="17">
        <v>1.75154E-3</v>
      </c>
      <c r="U20" s="17">
        <v>7.6268500000000003E-2</v>
      </c>
      <c r="V20" s="17">
        <v>7.8899209999999997E-2</v>
      </c>
      <c r="Z20" s="17">
        <v>18.86842936</v>
      </c>
      <c r="AA20" s="17">
        <v>1.7104200000000001</v>
      </c>
      <c r="AB20" s="17">
        <v>3.6555300000000002E-3</v>
      </c>
      <c r="AC20" s="17">
        <v>0.19798772000000001</v>
      </c>
      <c r="AD20" s="17">
        <v>0.13745880999999999</v>
      </c>
      <c r="AE20" s="17">
        <v>0.76268495999999997</v>
      </c>
      <c r="AG20" s="17">
        <v>0.27175228000000001</v>
      </c>
      <c r="AH20" s="17">
        <v>1.355289E-2</v>
      </c>
      <c r="AI20" s="17">
        <v>9.9936070000000002E-2</v>
      </c>
      <c r="AJ20" s="17">
        <v>8.6786920000000004E-2</v>
      </c>
      <c r="AL20" s="17">
        <v>4.0117668200000001</v>
      </c>
      <c r="AN20" s="17">
        <v>4.7339550000000001E-2</v>
      </c>
      <c r="AO20" s="17">
        <v>0.84796693000000001</v>
      </c>
      <c r="AP20" s="17">
        <v>3.6923300000000002E-3</v>
      </c>
      <c r="AT20" s="5">
        <v>4.5999999999999999E-7</v>
      </c>
      <c r="AU20" s="17">
        <v>1.6750000000000001E-5</v>
      </c>
      <c r="AV20" s="5">
        <v>7.9000000000000006E-6</v>
      </c>
      <c r="AW20" s="17">
        <v>2.7788399999999999E-3</v>
      </c>
      <c r="AX20" s="17">
        <v>0.47264083000000001</v>
      </c>
      <c r="AY20" s="17">
        <v>1.803275</v>
      </c>
      <c r="AZ20" s="17">
        <v>6.0488670000000001E-2</v>
      </c>
      <c r="BA20" s="17">
        <v>4.9968827500000002</v>
      </c>
      <c r="BE20" s="17">
        <v>2.1947000000000001E-4</v>
      </c>
      <c r="BG20" s="17" t="s">
        <v>187</v>
      </c>
      <c r="BH20" s="17">
        <v>6.8935268812866501E-4</v>
      </c>
      <c r="BI20" s="17">
        <v>1.13788339503088</v>
      </c>
      <c r="BJ20" s="17">
        <v>0</v>
      </c>
      <c r="BK20" s="17">
        <v>10.6785318542833</v>
      </c>
      <c r="BL20" s="17">
        <v>0</v>
      </c>
      <c r="BM20" s="17">
        <v>2.35099487914411</v>
      </c>
      <c r="BN20" s="17">
        <v>2.35099487914411</v>
      </c>
      <c r="BO20" s="17">
        <v>7.4163458197060595E-4</v>
      </c>
      <c r="BP20" s="17">
        <v>0.99974967206841303</v>
      </c>
      <c r="BQ20" s="17">
        <v>3.1239909202643301E-3</v>
      </c>
      <c r="BR20" s="17">
        <v>4.4954956618550703E-3</v>
      </c>
      <c r="BS20" s="17">
        <v>11.497698326729701</v>
      </c>
      <c r="BT20" s="17">
        <v>2.19466970267144E-4</v>
      </c>
      <c r="BU20" s="17">
        <v>1.00771180079035E-4</v>
      </c>
      <c r="BV20" s="17">
        <v>2.1413861450531E-4</v>
      </c>
      <c r="BW20" s="17">
        <v>0</v>
      </c>
      <c r="BX20" s="17">
        <v>5.2600123904018702E-3</v>
      </c>
      <c r="BY20" s="17">
        <v>1.3680231926233299E-3</v>
      </c>
      <c r="BZ20" s="17">
        <v>4.3320737666517799E-3</v>
      </c>
      <c r="CA20" s="17">
        <v>0.11834654807115701</v>
      </c>
      <c r="CB20" s="17">
        <v>0</v>
      </c>
      <c r="CC20" s="17">
        <v>135.919212321342</v>
      </c>
      <c r="CD20" s="17">
        <v>7.36376981500214E-2</v>
      </c>
      <c r="CE20" s="17">
        <v>5.0794611496001298E-4</v>
      </c>
      <c r="CF20" s="17">
        <v>1.24359117699256E-3</v>
      </c>
      <c r="CG20" s="17">
        <v>0</v>
      </c>
      <c r="CH20" s="17">
        <v>7.6268475308774203E-2</v>
      </c>
      <c r="CI20" s="17">
        <v>0.76268472108632801</v>
      </c>
      <c r="CJ20" s="17">
        <v>7.8899205751332802E-2</v>
      </c>
      <c r="CK20" s="17">
        <v>0</v>
      </c>
      <c r="CL20" s="17">
        <v>9.9936146665553297E-2</v>
      </c>
      <c r="CM20" s="17">
        <v>4.7339510132993798E-2</v>
      </c>
      <c r="CN20" s="17">
        <v>4329.26753211307</v>
      </c>
      <c r="CO20" s="17">
        <v>0</v>
      </c>
      <c r="CP20" s="17">
        <v>0</v>
      </c>
      <c r="CQ20" s="17">
        <v>20.206490802915798</v>
      </c>
      <c r="CR20" s="17">
        <v>6.4239666696859796</v>
      </c>
      <c r="CS20" s="17">
        <v>6.0989761753838197E-2</v>
      </c>
      <c r="CT20" s="17">
        <v>0.47264041291922798</v>
      </c>
      <c r="CU20" s="17">
        <v>14.441382552433099</v>
      </c>
      <c r="CV20" s="17">
        <v>0</v>
      </c>
      <c r="CW20" s="17">
        <v>3.9643035103093498E-4</v>
      </c>
      <c r="CX20" s="17">
        <v>18.8684320649946</v>
      </c>
      <c r="CY20" s="17">
        <v>18.8684320649946</v>
      </c>
      <c r="CZ20" s="5">
        <v>5.3715387619063301E-5</v>
      </c>
      <c r="DA20" s="17">
        <v>0</v>
      </c>
      <c r="DB20" s="17">
        <v>1.71042001541692</v>
      </c>
      <c r="DC20" s="17">
        <v>1.8032738356784901</v>
      </c>
      <c r="DD20" s="17">
        <v>1.9949273134089499E-3</v>
      </c>
      <c r="DE20" s="17">
        <v>1.0286364385383301E-3</v>
      </c>
      <c r="DF20" s="17">
        <v>0</v>
      </c>
      <c r="DG20" s="17">
        <v>6.4857939184951099E-4</v>
      </c>
      <c r="DH20" s="17">
        <v>3.7744139647370598E-4</v>
      </c>
      <c r="DI20" s="5">
        <v>9.4331204963706E-6</v>
      </c>
      <c r="DJ20" s="17">
        <v>4.0765380325352796</v>
      </c>
      <c r="DK20" s="17">
        <v>8.2653911702684602E-2</v>
      </c>
      <c r="DL20" s="17">
        <v>5.1476829102112501E-2</v>
      </c>
      <c r="DM20" s="17">
        <v>0.146511088796662</v>
      </c>
      <c r="DN20" s="17">
        <v>4.5361396015145702E-2</v>
      </c>
      <c r="DO20" s="17">
        <v>9.2097394522616602E-2</v>
      </c>
      <c r="DP20" s="5">
        <v>9.4445992360984898E-5</v>
      </c>
      <c r="DQ20" s="17">
        <v>6.0488633513880799E-2</v>
      </c>
      <c r="DR20" s="5">
        <v>2.88402213168207E-5</v>
      </c>
      <c r="DS20" s="17">
        <v>0.27177422171618698</v>
      </c>
      <c r="DT20" s="17">
        <v>105.719533096997</v>
      </c>
      <c r="DU20" s="17">
        <v>0</v>
      </c>
      <c r="DV20" s="17">
        <v>5.55669059783836E-3</v>
      </c>
      <c r="DW20" s="17">
        <v>7.9961997828447307E-3</v>
      </c>
      <c r="DX20" s="17">
        <v>103.69683530426499</v>
      </c>
      <c r="DY20" s="17">
        <v>3184.5328896840101</v>
      </c>
      <c r="DZ20" s="17">
        <v>353.83736745514898</v>
      </c>
      <c r="EA20" s="17">
        <v>3538.37025713916</v>
      </c>
      <c r="EB20" s="5">
        <v>5.6353843841112802E-6</v>
      </c>
      <c r="EC20" s="17">
        <v>1.19041878073408</v>
      </c>
      <c r="ED20" s="17">
        <v>3.7619673394070598E-4</v>
      </c>
      <c r="EE20" s="17">
        <v>3.69233784387456E-3</v>
      </c>
      <c r="EF20" s="17">
        <v>0</v>
      </c>
      <c r="EG20" s="17">
        <v>0</v>
      </c>
      <c r="EH20" s="17">
        <v>0</v>
      </c>
      <c r="EI20" s="5">
        <v>4.6000021428925701E-7</v>
      </c>
      <c r="EJ20" s="5">
        <v>1.67499509185006E-5</v>
      </c>
      <c r="EK20" s="5">
        <v>7.8999849269994492E-6</v>
      </c>
      <c r="EL20" s="17">
        <v>2.77884467909235E-3</v>
      </c>
      <c r="EM20" s="17">
        <v>1.70947926608134</v>
      </c>
      <c r="EN20" s="17">
        <v>8.8094885640955507</v>
      </c>
      <c r="EO20" s="17">
        <v>4.2113623411983196</v>
      </c>
      <c r="EP20" s="17">
        <v>14.993284583188601</v>
      </c>
      <c r="EQ20" s="17">
        <v>13.897318665101301</v>
      </c>
      <c r="ER20" s="17">
        <v>1.7077865585299501</v>
      </c>
      <c r="ES20" s="17">
        <v>0</v>
      </c>
      <c r="ET20" s="17">
        <v>6.3195824225488603E-4</v>
      </c>
      <c r="EU20" s="17">
        <v>21.4903344618793</v>
      </c>
      <c r="EV20" s="17">
        <v>600.62219016231802</v>
      </c>
      <c r="EW20" s="17">
        <v>539.48137482531399</v>
      </c>
      <c r="EX20" s="17">
        <v>61.140815337004099</v>
      </c>
      <c r="EY20" s="17">
        <v>0.26295238435379797</v>
      </c>
      <c r="EZ20" s="17">
        <v>2.71770079972662E-2</v>
      </c>
      <c r="FA20" s="17">
        <v>49.8120203734629</v>
      </c>
      <c r="FB20" s="17">
        <v>83.037347837541503</v>
      </c>
      <c r="FC20" s="17">
        <v>34.984595242425698</v>
      </c>
      <c r="FD20" s="17">
        <v>7.1576509802300397</v>
      </c>
      <c r="FE20" s="17">
        <v>2.40361631045486</v>
      </c>
      <c r="FF20" s="17">
        <v>87.473935545671495</v>
      </c>
      <c r="FG20" s="17">
        <v>8.67177109995204E-2</v>
      </c>
      <c r="FH20" s="17">
        <v>1.6303339459745001</v>
      </c>
      <c r="FI20" s="17">
        <v>24.1082360917563</v>
      </c>
      <c r="FJ20" s="17">
        <v>192.08683665128899</v>
      </c>
      <c r="FK20" s="17">
        <v>0.117440524152206</v>
      </c>
      <c r="FL20" s="17">
        <v>0</v>
      </c>
      <c r="FM20" s="17">
        <v>1035.6170120802201</v>
      </c>
      <c r="FN20" s="17">
        <v>0.21544832640565401</v>
      </c>
      <c r="FO20" s="17">
        <v>4.9968783189702197</v>
      </c>
      <c r="FP20" s="17">
        <v>3.88858821750798</v>
      </c>
      <c r="FQ20" s="5">
        <v>6.6049503739589894E-5</v>
      </c>
      <c r="FR20" s="17">
        <v>6.6428212873761696</v>
      </c>
      <c r="FS20" s="17">
        <v>4.0117654189832699</v>
      </c>
      <c r="FT20" s="17">
        <v>0.160519989020982</v>
      </c>
      <c r="FU20" s="17">
        <v>111.478963976035</v>
      </c>
      <c r="FV20" s="17">
        <v>0.84796614615777699</v>
      </c>
      <c r="FW20" s="17">
        <v>0.16493614800068401</v>
      </c>
      <c r="FY20" s="26">
        <f t="shared" si="0"/>
        <v>0.93019195376229935</v>
      </c>
      <c r="FZ20" s="40">
        <f t="shared" si="1"/>
        <v>-2.1432880375942209E-7</v>
      </c>
      <c r="GA20" s="40">
        <f t="shared" si="2"/>
        <v>-5.0040872283986312E-7</v>
      </c>
      <c r="GB20" s="40">
        <f t="shared" si="3"/>
        <v>-2.2407509811402862E-7</v>
      </c>
      <c r="GC20" s="40">
        <f t="shared" si="4"/>
        <v>-2.631232129250063E-7</v>
      </c>
      <c r="GD20" s="40">
        <f t="shared" si="5"/>
        <v>-2.7632954857618383E-7</v>
      </c>
      <c r="GE20" s="40">
        <f t="shared" si="6"/>
        <v>9.647207145167727E-7</v>
      </c>
      <c r="GF20" s="40">
        <f t="shared" si="7"/>
        <v>-2.0653188209742709E-7</v>
      </c>
      <c r="GG20" s="40">
        <f t="shared" si="8"/>
        <v>-4.8101140325598235E-7</v>
      </c>
      <c r="GH20" s="40">
        <f t="shared" si="9"/>
        <v>-4.9873092258546084E-7</v>
      </c>
      <c r="GI20" s="40">
        <f t="shared" si="10"/>
        <v>0</v>
      </c>
      <c r="GJ20" s="40">
        <f t="shared" si="11"/>
        <v>-4.485707835043136E-7</v>
      </c>
      <c r="GK20" s="40">
        <f t="shared" si="12"/>
        <v>-1.4188272026075385E-6</v>
      </c>
      <c r="GL20" s="40">
        <f t="shared" si="13"/>
        <v>-6.5229956186245824E-7</v>
      </c>
      <c r="GM20" s="40">
        <f t="shared" si="14"/>
        <v>2.3555897091841968E-6</v>
      </c>
      <c r="GN20" s="40">
        <f t="shared" si="15"/>
        <v>-4.0421473390929802E-6</v>
      </c>
      <c r="GO20" s="40">
        <f t="shared" si="16"/>
        <v>-8.6127358054481223E-7</v>
      </c>
      <c r="GP20" s="40">
        <f t="shared" si="17"/>
        <v>-1.1115215396280296E-6</v>
      </c>
      <c r="GQ20" s="40">
        <f t="shared" si="18"/>
        <v>0</v>
      </c>
      <c r="GR20" s="40">
        <f t="shared" si="19"/>
        <v>-1.5460951089580486E-6</v>
      </c>
      <c r="GS20" s="40">
        <f t="shared" si="20"/>
        <v>-3.2374080780487932E-7</v>
      </c>
      <c r="GT20" s="40">
        <f t="shared" si="21"/>
        <v>-5.3849299579027561E-8</v>
      </c>
      <c r="GU20" s="40">
        <f t="shared" si="22"/>
        <v>0</v>
      </c>
      <c r="GV20" s="40">
        <f t="shared" si="23"/>
        <v>0</v>
      </c>
      <c r="GW20" s="40">
        <f t="shared" si="24"/>
        <v>0</v>
      </c>
      <c r="GX20" s="40">
        <f t="shared" si="25"/>
        <v>1.4336087801782723E-7</v>
      </c>
      <c r="GY20" s="40">
        <f t="shared" si="26"/>
        <v>9.0135288191636994E-9</v>
      </c>
      <c r="GZ20" s="40">
        <f t="shared" si="27"/>
        <v>-2.1900511920643664E-6</v>
      </c>
      <c r="HA20" s="40">
        <f t="shared" si="28"/>
        <v>9.995507524739395E-7</v>
      </c>
      <c r="HB20" s="40">
        <f t="shared" si="29"/>
        <v>-1.4158596078756932E-7</v>
      </c>
      <c r="HC20" s="40">
        <f t="shared" si="30"/>
        <v>-3.1325341980935855E-7</v>
      </c>
      <c r="HD20" s="40">
        <f t="shared" si="31"/>
        <v>9.4445992360984895E+45</v>
      </c>
      <c r="HE20" s="40">
        <f t="shared" si="32"/>
        <v>8.0741608449314144E-5</v>
      </c>
      <c r="HF20" s="40">
        <f t="shared" si="33"/>
        <v>2.8088702184779128E-8</v>
      </c>
      <c r="HG20" s="40">
        <f t="shared" si="34"/>
        <v>7.6714596936485121E-7</v>
      </c>
      <c r="HH20" s="40">
        <f t="shared" si="35"/>
        <v>-7.9745888527445262E-4</v>
      </c>
      <c r="HI20" s="40">
        <f t="shared" si="36"/>
        <v>0</v>
      </c>
      <c r="HJ20" s="40">
        <f t="shared" si="37"/>
        <v>-3.4922686014557013E-7</v>
      </c>
      <c r="HK20" s="40">
        <f t="shared" si="38"/>
        <v>0</v>
      </c>
      <c r="HL20" s="40">
        <f t="shared" si="39"/>
        <v>-8.4215008810247157E-7</v>
      </c>
      <c r="HM20" s="40">
        <f t="shared" si="40"/>
        <v>-9.2437829269798291E-7</v>
      </c>
      <c r="HN20" s="40">
        <f t="shared" si="41"/>
        <v>2.1243698585605817E-6</v>
      </c>
      <c r="HO20" s="40">
        <f t="shared" si="42"/>
        <v>0</v>
      </c>
      <c r="HP20" s="40">
        <f t="shared" si="43"/>
        <v>0</v>
      </c>
      <c r="HQ20" s="40">
        <f t="shared" si="44"/>
        <v>0</v>
      </c>
      <c r="HR20" s="40">
        <f t="shared" si="45"/>
        <v>4.658462109175149E-7</v>
      </c>
      <c r="HS20" s="40">
        <f t="shared" si="46"/>
        <v>-2.9302387701549856E-6</v>
      </c>
      <c r="HT20" s="40">
        <f t="shared" si="47"/>
        <v>-1.9079747533362225E-6</v>
      </c>
      <c r="HU20" s="40">
        <f t="shared" si="48"/>
        <v>1.6838293497015173E-6</v>
      </c>
      <c r="HV20" s="40">
        <f t="shared" si="49"/>
        <v>-8.8244761255710642E-7</v>
      </c>
      <c r="HW20" s="40">
        <f t="shared" si="50"/>
        <v>-6.4567052161884557E-7</v>
      </c>
      <c r="HX20" s="40">
        <f t="shared" si="51"/>
        <v>-6.0318931135891939E-7</v>
      </c>
      <c r="HY20" s="40">
        <f t="shared" si="52"/>
        <v>-8.8675880586297706E-7</v>
      </c>
      <c r="HZ20" s="40">
        <f t="shared" si="53"/>
        <v>0</v>
      </c>
      <c r="IA20" s="40">
        <f t="shared" si="54"/>
        <v>0</v>
      </c>
      <c r="IB20" s="40">
        <f t="shared" si="55"/>
        <v>0</v>
      </c>
      <c r="IC20" s="40">
        <f t="shared" si="56"/>
        <v>-1.3804769927591985E-5</v>
      </c>
    </row>
    <row r="21" spans="1:237" x14ac:dyDescent="0.3">
      <c r="A21" s="17" t="s">
        <v>188</v>
      </c>
      <c r="B21" s="15">
        <v>5432.0064935</v>
      </c>
      <c r="C21" s="15">
        <v>148.87005500000001</v>
      </c>
      <c r="D21" s="15">
        <v>5098.5425034999998</v>
      </c>
      <c r="E21" s="15">
        <v>716.20990352000001</v>
      </c>
      <c r="F21" s="15">
        <v>649.21533181999996</v>
      </c>
      <c r="G21" s="15">
        <v>5134.5193790000003</v>
      </c>
      <c r="H21" s="15">
        <v>348.47574049999997</v>
      </c>
      <c r="I21" s="17">
        <v>2.61702433</v>
      </c>
      <c r="J21" s="17">
        <v>0.68527484000000005</v>
      </c>
      <c r="K21" s="17">
        <v>3.5737499999999998E-2</v>
      </c>
      <c r="L21" s="17">
        <v>0.16112538000000001</v>
      </c>
      <c r="M21" s="17">
        <v>2.3299044100000001</v>
      </c>
      <c r="N21" s="17">
        <v>1.0470810000000001E-2</v>
      </c>
      <c r="O21" s="17">
        <v>1.5182920000000001E-2</v>
      </c>
      <c r="P21" s="17">
        <v>4.261968E-2</v>
      </c>
      <c r="R21" s="17">
        <v>7.8479999999999994E-2</v>
      </c>
      <c r="T21" s="17">
        <v>8.626035E-2</v>
      </c>
      <c r="V21" s="17">
        <v>3.6499999999999998E-2</v>
      </c>
      <c r="Z21" s="17">
        <v>31.805850939999999</v>
      </c>
      <c r="AA21" s="17">
        <v>169.90865500000001</v>
      </c>
      <c r="AB21" s="17">
        <v>8.4707420000000005E-2</v>
      </c>
      <c r="AC21" s="17">
        <v>0.36347485000000002</v>
      </c>
      <c r="AD21" s="17">
        <v>5.1528339999999999E-2</v>
      </c>
      <c r="AG21" s="17">
        <v>0.2209303</v>
      </c>
      <c r="AH21" s="17">
        <v>9.695674E-2</v>
      </c>
      <c r="AL21" s="17">
        <v>15.415535090000001</v>
      </c>
      <c r="AN21" s="17">
        <v>2.4455000000000001E-2</v>
      </c>
      <c r="AO21" s="17">
        <v>7.6839154299999999</v>
      </c>
      <c r="AP21" s="17">
        <v>1.9657E-4</v>
      </c>
      <c r="AT21" s="5">
        <v>2.8999999999999998E-7</v>
      </c>
      <c r="AU21" s="5">
        <v>2.4399999999999999E-6</v>
      </c>
      <c r="AV21" s="5">
        <v>6.9500000000000004E-6</v>
      </c>
      <c r="AW21" s="17">
        <v>0.12391193</v>
      </c>
      <c r="AX21" s="17">
        <v>3.8397547900000002</v>
      </c>
      <c r="AY21" s="17">
        <v>9.3803129999999992</v>
      </c>
      <c r="AZ21" s="17">
        <v>0.68361050000000001</v>
      </c>
      <c r="BD21" s="17">
        <v>3.1024999999999998E-3</v>
      </c>
      <c r="BE21" s="17">
        <v>3.5609999999999998E-4</v>
      </c>
      <c r="BG21" s="17" t="s">
        <v>188</v>
      </c>
      <c r="BH21" s="17">
        <v>6.48012305759018E-3</v>
      </c>
      <c r="BI21" s="17">
        <v>0.25567516848426702</v>
      </c>
      <c r="BJ21" s="17">
        <v>0</v>
      </c>
      <c r="BK21" s="17">
        <v>0.68527483879156403</v>
      </c>
      <c r="BL21" s="17">
        <v>3.57374953048386E-2</v>
      </c>
      <c r="BM21" s="17">
        <v>2.6170234389291802</v>
      </c>
      <c r="BN21" s="17">
        <v>2.6170234389291802</v>
      </c>
      <c r="BO21" s="17">
        <v>9.0729699805717594E-3</v>
      </c>
      <c r="BP21" s="17">
        <v>5.2346287196106903E-3</v>
      </c>
      <c r="BQ21" s="17">
        <v>6.6061376367318597E-2</v>
      </c>
      <c r="BR21" s="17">
        <v>9.5063857790867304E-2</v>
      </c>
      <c r="BS21" s="17">
        <v>2.3299014483073499</v>
      </c>
      <c r="BT21" s="17">
        <v>3.5605434734641098E-4</v>
      </c>
      <c r="BU21" s="17">
        <v>3.3506588510480799E-3</v>
      </c>
      <c r="BV21" s="17">
        <v>7.1201522287381797E-3</v>
      </c>
      <c r="BW21" s="17">
        <v>0</v>
      </c>
      <c r="BX21" s="17">
        <v>1.5182880717365999E-2</v>
      </c>
      <c r="BY21" s="17">
        <v>1.02288970063739E-2</v>
      </c>
      <c r="BZ21" s="17">
        <v>3.2390836053162203E-2</v>
      </c>
      <c r="CA21" s="17">
        <v>0</v>
      </c>
      <c r="CB21" s="17">
        <v>3.1024992746793599E-3</v>
      </c>
      <c r="CC21" s="17">
        <v>622.281403671058</v>
      </c>
      <c r="CD21" s="17">
        <v>7.8479791526406301E-2</v>
      </c>
      <c r="CE21" s="17">
        <v>2.50154938466285E-2</v>
      </c>
      <c r="CF21" s="17">
        <v>6.12448285327074E-2</v>
      </c>
      <c r="CG21" s="17">
        <v>0</v>
      </c>
      <c r="CH21" s="17">
        <v>0</v>
      </c>
      <c r="CI21" s="17">
        <v>0</v>
      </c>
      <c r="CJ21" s="17">
        <v>3.6500032830734601E-2</v>
      </c>
      <c r="CK21" s="17">
        <v>0</v>
      </c>
      <c r="CL21" s="17">
        <v>0</v>
      </c>
      <c r="CM21" s="17">
        <v>2.4455010554627701E-2</v>
      </c>
      <c r="CN21" s="17">
        <v>5432.0048082637504</v>
      </c>
      <c r="CO21" s="17">
        <v>0</v>
      </c>
      <c r="CP21" s="17">
        <v>0</v>
      </c>
      <c r="CQ21" s="17">
        <v>3.1224707143855701</v>
      </c>
      <c r="CR21" s="17">
        <v>5.2166188323577201</v>
      </c>
      <c r="CS21" s="17">
        <v>0.89038906561550901</v>
      </c>
      <c r="CT21" s="17">
        <v>3.8397518120705501</v>
      </c>
      <c r="CU21" s="17">
        <v>1.2055373365300199E-2</v>
      </c>
      <c r="CV21" s="17">
        <v>0</v>
      </c>
      <c r="CW21" s="17">
        <v>3.72764525703139E-3</v>
      </c>
      <c r="CX21" s="17">
        <v>31.805819042240099</v>
      </c>
      <c r="CY21" s="17">
        <v>31.805819042240099</v>
      </c>
      <c r="CZ21" s="17">
        <v>1.7750980260917E-4</v>
      </c>
      <c r="DA21" s="17">
        <v>0</v>
      </c>
      <c r="DB21" s="17">
        <v>169.90867202634499</v>
      </c>
      <c r="DC21" s="17">
        <v>9.3803096706046691</v>
      </c>
      <c r="DD21" s="17">
        <v>4.6719907192998698E-2</v>
      </c>
      <c r="DE21" s="17">
        <v>2.2807817614989099E-2</v>
      </c>
      <c r="DF21" s="17">
        <v>0</v>
      </c>
      <c r="DG21" s="17">
        <v>0.63223227155114103</v>
      </c>
      <c r="DH21" s="17">
        <v>3.5491330847622002E-3</v>
      </c>
      <c r="DI21" s="5">
        <v>8.8691073127310693E-5</v>
      </c>
      <c r="DJ21" s="17">
        <v>5.0754534215202901E-2</v>
      </c>
      <c r="DK21" s="17">
        <v>8.5192432745250495E-3</v>
      </c>
      <c r="DL21" s="17">
        <v>9.4502511929145799E-2</v>
      </c>
      <c r="DM21" s="17">
        <v>0.26897011231961898</v>
      </c>
      <c r="DN21" s="17">
        <v>1.70043609054382E-2</v>
      </c>
      <c r="DO21" s="17">
        <v>3.4524016622849797E-2</v>
      </c>
      <c r="DP21" s="17">
        <v>8.8825127950748102E-4</v>
      </c>
      <c r="DQ21" s="17">
        <v>0.68361035421985505</v>
      </c>
      <c r="DR21" s="17">
        <v>0</v>
      </c>
      <c r="DS21" s="17">
        <v>0.223292429338071</v>
      </c>
      <c r="DT21" s="17">
        <v>148.87016896573499</v>
      </c>
      <c r="DU21" s="17">
        <v>0</v>
      </c>
      <c r="DV21" s="17">
        <v>3.9752152229148401E-2</v>
      </c>
      <c r="DW21" s="17">
        <v>5.7205125966588999E-2</v>
      </c>
      <c r="DX21" s="17">
        <v>138.35748132139</v>
      </c>
      <c r="DY21" s="17">
        <v>4588.6870455221297</v>
      </c>
      <c r="DZ21" s="17">
        <v>509.85384497968897</v>
      </c>
      <c r="EA21" s="17">
        <v>5098.5408905018203</v>
      </c>
      <c r="EB21" s="5">
        <v>5.2993939549265102E-5</v>
      </c>
      <c r="EC21" s="17">
        <v>3.5480827562497801</v>
      </c>
      <c r="ED21" s="17">
        <v>3.53703757254584E-3</v>
      </c>
      <c r="EE21" s="17">
        <v>1.9657079442748701E-4</v>
      </c>
      <c r="EF21" s="17">
        <v>0</v>
      </c>
      <c r="EG21" s="17">
        <v>0</v>
      </c>
      <c r="EH21" s="17">
        <v>0</v>
      </c>
      <c r="EI21" s="5">
        <v>2.8998394814729001E-7</v>
      </c>
      <c r="EJ21" s="5">
        <v>2.4400000272991201E-6</v>
      </c>
      <c r="EK21" s="5">
        <v>6.9501158358716203E-6</v>
      </c>
      <c r="EL21" s="17">
        <v>0.123911837121659</v>
      </c>
      <c r="EM21" s="17">
        <v>13.7956257862729</v>
      </c>
      <c r="EN21" s="17">
        <v>35.198174754310898</v>
      </c>
      <c r="EO21" s="17">
        <v>10.9190596353824</v>
      </c>
      <c r="EP21" s="17">
        <v>17.207933513151701</v>
      </c>
      <c r="EQ21" s="17">
        <v>44.799643385957602</v>
      </c>
      <c r="ER21" s="17">
        <v>12.223875004282</v>
      </c>
      <c r="ES21" s="17">
        <v>0</v>
      </c>
      <c r="ET21" s="17">
        <v>1.51839385698348E-2</v>
      </c>
      <c r="EU21" s="17">
        <v>3.1851940510603201</v>
      </c>
      <c r="EV21" s="17">
        <v>716.20965077431003</v>
      </c>
      <c r="EW21" s="17">
        <v>649.21510282835698</v>
      </c>
      <c r="EX21" s="17">
        <v>66.994547945953698</v>
      </c>
      <c r="EY21" s="17">
        <v>0</v>
      </c>
      <c r="EZ21" s="17">
        <v>7.1227313969035894E-2</v>
      </c>
      <c r="FA21" s="17">
        <v>135.923159966746</v>
      </c>
      <c r="FB21" s="17">
        <v>0.33533360339952401</v>
      </c>
      <c r="FC21" s="17">
        <v>80.985382318752997</v>
      </c>
      <c r="FD21" s="17">
        <v>22.3523505649895</v>
      </c>
      <c r="FE21" s="17">
        <v>10.5429387444236</v>
      </c>
      <c r="FF21" s="17">
        <v>203.00752618306001</v>
      </c>
      <c r="FG21" s="17">
        <v>0</v>
      </c>
      <c r="FH21" s="17">
        <v>3.65713704492086</v>
      </c>
      <c r="FI21" s="17">
        <v>27.871646863689701</v>
      </c>
      <c r="FJ21" s="17">
        <v>65.189025365257905</v>
      </c>
      <c r="FK21" s="17">
        <v>0.80518052795975503</v>
      </c>
      <c r="FL21" s="17">
        <v>0</v>
      </c>
      <c r="FM21" s="17">
        <v>5134.5176993434497</v>
      </c>
      <c r="FN21" s="17">
        <v>2.5106243770723801E-2</v>
      </c>
      <c r="FO21" s="17">
        <v>0</v>
      </c>
      <c r="FP21" s="17">
        <v>107.23727103735099</v>
      </c>
      <c r="FQ21" s="17">
        <v>6.2102977375067003E-4</v>
      </c>
      <c r="FR21" s="17">
        <v>12.268458426081599</v>
      </c>
      <c r="FS21" s="17">
        <v>15.415530687233799</v>
      </c>
      <c r="FT21" s="17">
        <v>2.1231872385455999E-2</v>
      </c>
      <c r="FU21" s="17">
        <v>348.47564713235101</v>
      </c>
      <c r="FV21" s="17">
        <v>7.6839075376810797</v>
      </c>
      <c r="FW21" s="17">
        <v>35.512660401419801</v>
      </c>
      <c r="FY21" s="26">
        <f t="shared" si="0"/>
        <v>0.39703629926495793</v>
      </c>
      <c r="FZ21" s="40">
        <f t="shared" si="1"/>
        <v>-3.1024194312550642E-7</v>
      </c>
      <c r="GA21" s="40">
        <f t="shared" si="2"/>
        <v>7.6553834135721537E-7</v>
      </c>
      <c r="GB21" s="40">
        <f t="shared" si="3"/>
        <v>-3.1636456466640894E-7</v>
      </c>
      <c r="GC21" s="40">
        <f t="shared" si="4"/>
        <v>-3.5289331903235931E-7</v>
      </c>
      <c r="GD21" s="40">
        <f t="shared" si="5"/>
        <v>-3.5272063329521064E-7</v>
      </c>
      <c r="GE21" s="40">
        <f t="shared" si="6"/>
        <v>-3.2713023879506028E-7</v>
      </c>
      <c r="GF21" s="40">
        <f t="shared" si="7"/>
        <v>-2.6793156052728101E-7</v>
      </c>
      <c r="GG21" s="40">
        <f t="shared" si="8"/>
        <v>-3.4049007859141107E-7</v>
      </c>
      <c r="GH21" s="40">
        <f t="shared" si="9"/>
        <v>-1.763432636631978E-9</v>
      </c>
      <c r="GI21" s="40">
        <f t="shared" si="10"/>
        <v>-1.3137912272991084E-7</v>
      </c>
      <c r="GJ21" s="40">
        <f t="shared" si="11"/>
        <v>-9.0514488839438289E-7</v>
      </c>
      <c r="GK21" s="40">
        <f t="shared" si="12"/>
        <v>-1.2711648759180166E-6</v>
      </c>
      <c r="GL21" s="40">
        <f t="shared" si="13"/>
        <v>1.0312346978603703E-7</v>
      </c>
      <c r="GM21" s="40">
        <f t="shared" si="14"/>
        <v>-2.5872911140650927E-6</v>
      </c>
      <c r="GN21" s="40">
        <f t="shared" si="15"/>
        <v>1.2449538829261786E-6</v>
      </c>
      <c r="GO21" s="40">
        <f t="shared" si="16"/>
        <v>0</v>
      </c>
      <c r="GP21" s="40">
        <f t="shared" si="17"/>
        <v>-2.6563913569518491E-6</v>
      </c>
      <c r="GQ21" s="40">
        <f t="shared" si="18"/>
        <v>0</v>
      </c>
      <c r="GR21" s="40">
        <f t="shared" si="19"/>
        <v>-3.2020115966503515E-7</v>
      </c>
      <c r="GS21" s="40">
        <f t="shared" si="20"/>
        <v>0</v>
      </c>
      <c r="GT21" s="40">
        <f t="shared" si="21"/>
        <v>8.994721809079395E-7</v>
      </c>
      <c r="GU21" s="40">
        <f t="shared" si="22"/>
        <v>0</v>
      </c>
      <c r="GV21" s="40">
        <f t="shared" si="23"/>
        <v>0</v>
      </c>
      <c r="GW21" s="40">
        <f t="shared" si="24"/>
        <v>0</v>
      </c>
      <c r="GX21" s="40">
        <f t="shared" si="25"/>
        <v>-1.0028896871919456E-6</v>
      </c>
      <c r="GY21" s="40">
        <f t="shared" si="26"/>
        <v>1.0020881500984501E-7</v>
      </c>
      <c r="GZ21" s="40">
        <f t="shared" si="27"/>
        <v>5.0094523273092864E-5</v>
      </c>
      <c r="HA21" s="40">
        <f t="shared" si="28"/>
        <v>-6.1235357417645758E-6</v>
      </c>
      <c r="HB21" s="40">
        <f t="shared" si="29"/>
        <v>7.2830384208036229E-7</v>
      </c>
      <c r="HC21" s="40">
        <f t="shared" si="30"/>
        <v>0</v>
      </c>
      <c r="HD21" s="40">
        <f t="shared" si="31"/>
        <v>8.8825127950748101E+46</v>
      </c>
      <c r="HE21" s="40">
        <f t="shared" si="32"/>
        <v>1.0691740055895484E-2</v>
      </c>
      <c r="HF21" s="40">
        <f t="shared" si="33"/>
        <v>5.5508852443550168E-6</v>
      </c>
      <c r="HG21" s="40">
        <f t="shared" si="34"/>
        <v>0</v>
      </c>
      <c r="HH21" s="40">
        <f t="shared" si="35"/>
        <v>0</v>
      </c>
      <c r="HI21" s="40">
        <f t="shared" si="36"/>
        <v>0</v>
      </c>
      <c r="HJ21" s="40">
        <f t="shared" si="37"/>
        <v>-2.8560579802712319E-7</v>
      </c>
      <c r="HK21" s="40">
        <f t="shared" si="38"/>
        <v>0</v>
      </c>
      <c r="HL21" s="40">
        <f t="shared" si="39"/>
        <v>4.3159385400165459E-7</v>
      </c>
      <c r="HM21" s="40">
        <f t="shared" si="40"/>
        <v>-1.0271220437127309E-6</v>
      </c>
      <c r="HN21" s="40">
        <f t="shared" si="41"/>
        <v>4.0414482729325034E-6</v>
      </c>
      <c r="HO21" s="40">
        <f t="shared" si="42"/>
        <v>0</v>
      </c>
      <c r="HP21" s="40">
        <f t="shared" si="43"/>
        <v>0</v>
      </c>
      <c r="HQ21" s="40">
        <f t="shared" si="44"/>
        <v>0</v>
      </c>
      <c r="HR21" s="40">
        <f t="shared" si="45"/>
        <v>-5.5351216241259354E-5</v>
      </c>
      <c r="HS21" s="40">
        <f t="shared" si="46"/>
        <v>1.1188163995190742E-8</v>
      </c>
      <c r="HT21" s="40">
        <f t="shared" si="47"/>
        <v>1.6667031887761279E-5</v>
      </c>
      <c r="HU21" s="40">
        <f t="shared" si="48"/>
        <v>-7.4955124179119234E-7</v>
      </c>
      <c r="HV21" s="40">
        <f t="shared" si="49"/>
        <v>-7.7555198522014983E-7</v>
      </c>
      <c r="HW21" s="40">
        <f t="shared" si="50"/>
        <v>-3.54934353480353E-7</v>
      </c>
      <c r="HX21" s="40">
        <f t="shared" si="51"/>
        <v>-2.1325030109336724E-7</v>
      </c>
      <c r="HY21" s="40">
        <f t="shared" si="52"/>
        <v>0</v>
      </c>
      <c r="HZ21" s="40">
        <f t="shared" si="53"/>
        <v>0</v>
      </c>
      <c r="IA21" s="40">
        <f t="shared" si="54"/>
        <v>0</v>
      </c>
      <c r="IB21" s="40">
        <f t="shared" si="55"/>
        <v>-2.3378586298820166E-7</v>
      </c>
      <c r="IC21" s="40">
        <f t="shared" si="56"/>
        <v>-1.282017792445941E-4</v>
      </c>
    </row>
    <row r="22" spans="1:237" x14ac:dyDescent="0.3">
      <c r="A22" s="17" t="s">
        <v>189</v>
      </c>
      <c r="B22" s="15">
        <v>1375.8912</v>
      </c>
      <c r="C22" s="15">
        <v>111.43806499999999</v>
      </c>
      <c r="D22" s="15">
        <v>5728.4112999999998</v>
      </c>
      <c r="E22" s="15">
        <v>310.4022999</v>
      </c>
      <c r="F22" s="15">
        <v>307.70665330000003</v>
      </c>
      <c r="G22" s="15">
        <v>814.05290000000002</v>
      </c>
      <c r="H22" s="15">
        <v>198.3475</v>
      </c>
      <c r="I22" s="17">
        <v>1.6278299199999999</v>
      </c>
      <c r="J22" s="17">
        <v>0.25676490000000002</v>
      </c>
      <c r="L22" s="17">
        <v>3.73515E-3</v>
      </c>
      <c r="M22" s="17">
        <v>0.52351616000000001</v>
      </c>
      <c r="N22" s="17">
        <v>1.4625E-4</v>
      </c>
      <c r="O22" s="17">
        <v>8.4100000000000008E-3</v>
      </c>
      <c r="P22" s="17">
        <v>3.9634370000000002E-2</v>
      </c>
      <c r="T22" s="17">
        <v>8.2384999999999999E-4</v>
      </c>
      <c r="Z22" s="17">
        <v>28.701014780000001</v>
      </c>
      <c r="AA22" s="17">
        <v>0.163025</v>
      </c>
      <c r="AB22" s="17">
        <v>1.906629E-2</v>
      </c>
      <c r="AC22" s="17">
        <v>0.36590924000000002</v>
      </c>
      <c r="AD22" s="17">
        <v>0.19787411999999999</v>
      </c>
      <c r="AG22" s="17">
        <v>6.7312899999999995E-2</v>
      </c>
      <c r="AH22" s="17">
        <v>6.9365540000000003E-2</v>
      </c>
      <c r="AL22" s="17">
        <v>5.2351251300000001</v>
      </c>
      <c r="AO22" s="17">
        <v>2.5744138099999998</v>
      </c>
      <c r="AP22" s="17">
        <v>9.747E-5</v>
      </c>
      <c r="AT22" s="5"/>
      <c r="AU22" s="17">
        <v>1.1219999999999999E-5</v>
      </c>
      <c r="AV22" s="5">
        <v>7.9100000000000005E-6</v>
      </c>
      <c r="AW22" s="17">
        <v>4.3850999999999997E-4</v>
      </c>
      <c r="AX22" s="17">
        <v>1.28379284</v>
      </c>
      <c r="AY22" s="17">
        <v>1.71003287</v>
      </c>
      <c r="BE22" s="17">
        <v>7.9120000000000004E-4</v>
      </c>
      <c r="BG22" s="17" t="s">
        <v>189</v>
      </c>
      <c r="BH22" s="17">
        <v>1.46358484046803E-3</v>
      </c>
      <c r="BI22" s="17">
        <v>0.54732093656301195</v>
      </c>
      <c r="BJ22" s="17">
        <v>0</v>
      </c>
      <c r="BK22" s="17">
        <v>0.25676491970447801</v>
      </c>
      <c r="BL22" s="17">
        <v>0</v>
      </c>
      <c r="BM22" s="17">
        <v>1.62782971616713</v>
      </c>
      <c r="BN22" s="17">
        <v>1.62782971616713</v>
      </c>
      <c r="BO22" s="17">
        <v>4.7379370960002602E-2</v>
      </c>
      <c r="BP22" s="17">
        <v>1.1820394590408699E-3</v>
      </c>
      <c r="BQ22" s="17">
        <v>1.53142721969609E-3</v>
      </c>
      <c r="BR22" s="17">
        <v>2.2037232676907102E-3</v>
      </c>
      <c r="BS22" s="17">
        <v>0.523516533409216</v>
      </c>
      <c r="BT22" s="17">
        <v>7.9114595872376502E-4</v>
      </c>
      <c r="BU22" s="5">
        <v>4.6801161615326402E-5</v>
      </c>
      <c r="BV22" s="5">
        <v>9.9448004541521199E-5</v>
      </c>
      <c r="BW22" s="17">
        <v>0</v>
      </c>
      <c r="BX22" s="17">
        <v>8.4100037374600298E-3</v>
      </c>
      <c r="BY22" s="17">
        <v>9.5121630933051003E-3</v>
      </c>
      <c r="BZ22" s="17">
        <v>3.01222739705794E-2</v>
      </c>
      <c r="CA22" s="17">
        <v>0</v>
      </c>
      <c r="CB22" s="17">
        <v>0</v>
      </c>
      <c r="CC22" s="17">
        <v>739.57929514597095</v>
      </c>
      <c r="CD22" s="17">
        <v>0</v>
      </c>
      <c r="CE22" s="17">
        <v>2.38915181324647E-4</v>
      </c>
      <c r="CF22" s="17">
        <v>5.8494970712699105E-4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0</v>
      </c>
      <c r="CN22" s="17">
        <v>1375.89072374432</v>
      </c>
      <c r="CO22" s="17">
        <v>0</v>
      </c>
      <c r="CP22" s="17">
        <v>0</v>
      </c>
      <c r="CQ22" s="17">
        <v>23.306652362101499</v>
      </c>
      <c r="CR22" s="17">
        <v>68.452154488787997</v>
      </c>
      <c r="CS22" s="17">
        <v>3.1918664144495401</v>
      </c>
      <c r="CT22" s="17">
        <v>1.28379270467218</v>
      </c>
      <c r="CU22" s="17">
        <v>1.0389788069610899</v>
      </c>
      <c r="CV22" s="17">
        <v>0</v>
      </c>
      <c r="CW22" s="17">
        <v>8.4169229939318299E-4</v>
      </c>
      <c r="CX22" s="17">
        <v>28.701005237364001</v>
      </c>
      <c r="CY22" s="17">
        <v>28.701005237364001</v>
      </c>
      <c r="CZ22" s="17">
        <v>2.6010342684017001E-4</v>
      </c>
      <c r="DA22" s="17">
        <v>0</v>
      </c>
      <c r="DB22" s="17">
        <v>0.16302458706217501</v>
      </c>
      <c r="DC22" s="17">
        <v>1.71002764395409</v>
      </c>
      <c r="DD22" s="17">
        <v>1.14163614860878E-2</v>
      </c>
      <c r="DE22" s="17">
        <v>3.8490965021691801E-3</v>
      </c>
      <c r="DF22" s="17">
        <v>0</v>
      </c>
      <c r="DG22" s="17">
        <v>7.3604889996197007E-2</v>
      </c>
      <c r="DH22" s="17">
        <v>8.0147372919525098E-4</v>
      </c>
      <c r="DI22" s="5">
        <v>2.0028672164222199E-5</v>
      </c>
      <c r="DJ22" s="17">
        <v>3.5609588886045797E-2</v>
      </c>
      <c r="DK22" s="17">
        <v>1.92393200504857E-3</v>
      </c>
      <c r="DL22" s="17">
        <v>9.5135618364501101E-2</v>
      </c>
      <c r="DM22" s="17">
        <v>0.27077230514746098</v>
      </c>
      <c r="DN22" s="17">
        <v>6.5298633432100295E-2</v>
      </c>
      <c r="DO22" s="17">
        <v>0.13257553795829899</v>
      </c>
      <c r="DP22" s="17">
        <v>2.0058492972216201E-4</v>
      </c>
      <c r="DQ22" s="17">
        <v>0</v>
      </c>
      <c r="DR22" s="17">
        <v>1.8214081426610801E-4</v>
      </c>
      <c r="DS22" s="17">
        <v>0.112485945936908</v>
      </c>
      <c r="DT22" s="17">
        <v>111.437975826683</v>
      </c>
      <c r="DU22" s="17">
        <v>0</v>
      </c>
      <c r="DV22" s="17">
        <v>2.8439969919035201E-2</v>
      </c>
      <c r="DW22" s="17">
        <v>4.09256939687054E-2</v>
      </c>
      <c r="DX22" s="17">
        <v>172.19143980665399</v>
      </c>
      <c r="DY22" s="17">
        <v>5155.5689734120297</v>
      </c>
      <c r="DZ22" s="17">
        <v>572.84142020117099</v>
      </c>
      <c r="EA22" s="17">
        <v>5728.4103936131996</v>
      </c>
      <c r="EB22" s="5">
        <v>1.1964478348958499E-5</v>
      </c>
      <c r="EC22" s="17">
        <v>7.8072663706840899</v>
      </c>
      <c r="ED22" s="17">
        <v>7.9877249080672697E-4</v>
      </c>
      <c r="EE22" s="5">
        <v>9.7466500302474096E-5</v>
      </c>
      <c r="EF22" s="17">
        <v>0</v>
      </c>
      <c r="EG22" s="17">
        <v>0</v>
      </c>
      <c r="EH22" s="17">
        <v>0</v>
      </c>
      <c r="EI22" s="17">
        <v>0</v>
      </c>
      <c r="EJ22" s="5">
        <v>1.12197694897741E-5</v>
      </c>
      <c r="EK22" s="5">
        <v>7.9102032368921497E-6</v>
      </c>
      <c r="EL22" s="17">
        <v>4.3850070662601397E-4</v>
      </c>
      <c r="EM22" s="17">
        <v>3.33176560315701</v>
      </c>
      <c r="EN22" s="17">
        <v>18.515746396007501</v>
      </c>
      <c r="EO22" s="17">
        <v>4.11954545996681</v>
      </c>
      <c r="EP22" s="17">
        <v>17.2326634497153</v>
      </c>
      <c r="EQ22" s="17">
        <v>20.364702972161101</v>
      </c>
      <c r="ER22" s="17">
        <v>5.3841699254396804</v>
      </c>
      <c r="ES22" s="17">
        <v>0</v>
      </c>
      <c r="ET22" s="17">
        <v>3.8014165225395001E-3</v>
      </c>
      <c r="EU22" s="17">
        <v>2.6983592940601899</v>
      </c>
      <c r="EV22" s="17">
        <v>310.40221414573898</v>
      </c>
      <c r="EW22" s="17">
        <v>307.70656986744899</v>
      </c>
      <c r="EX22" s="17">
        <v>2.6956442782894299</v>
      </c>
      <c r="EY22" s="17">
        <v>2.3242680379415401E-3</v>
      </c>
      <c r="EZ22" s="17">
        <v>4.8185417490368601E-2</v>
      </c>
      <c r="FA22" s="17">
        <v>40.331116869877697</v>
      </c>
      <c r="FB22" s="17">
        <v>0.65098358548697199</v>
      </c>
      <c r="FC22" s="17">
        <v>43.1396167446551</v>
      </c>
      <c r="FD22" s="17">
        <v>16.497677239262099</v>
      </c>
      <c r="FE22" s="17">
        <v>6.45598114541135</v>
      </c>
      <c r="FF22" s="17">
        <v>108.197627782425</v>
      </c>
      <c r="FG22" s="17">
        <v>0</v>
      </c>
      <c r="FH22" s="17">
        <v>13.684520501252999</v>
      </c>
      <c r="FI22" s="17">
        <v>11.153165595991901</v>
      </c>
      <c r="FJ22" s="17">
        <v>27.9047569398744</v>
      </c>
      <c r="FK22" s="17">
        <v>0.19392757443574299</v>
      </c>
      <c r="FL22" s="17">
        <v>0</v>
      </c>
      <c r="FM22" s="17">
        <v>814.05421449428604</v>
      </c>
      <c r="FN22" s="17">
        <v>0.15967041379541899</v>
      </c>
      <c r="FO22" s="17">
        <v>0</v>
      </c>
      <c r="FP22" s="17">
        <v>1.60501554755425</v>
      </c>
      <c r="FQ22" s="17">
        <v>1.40271605825714E-4</v>
      </c>
      <c r="FR22" s="17">
        <v>0.46602760877361599</v>
      </c>
      <c r="FS22" s="17">
        <v>5.2351238798257098</v>
      </c>
      <c r="FT22" s="17">
        <v>4.7943274756526797E-3</v>
      </c>
      <c r="FU22" s="17">
        <v>198.34745776770899</v>
      </c>
      <c r="FV22" s="17">
        <v>2.5744119408214399</v>
      </c>
      <c r="FW22" s="17">
        <v>0.42516923951513702</v>
      </c>
      <c r="FY22" s="26">
        <f t="shared" si="0"/>
        <v>0.86813030902726696</v>
      </c>
      <c r="FZ22" s="40">
        <f t="shared" si="1"/>
        <v>-3.4614341602119711E-7</v>
      </c>
      <c r="GA22" s="40">
        <f t="shared" si="2"/>
        <v>-8.0020518117980152E-7</v>
      </c>
      <c r="GB22" s="40">
        <f t="shared" si="3"/>
        <v>-1.5822655753173522E-7</v>
      </c>
      <c r="GC22" s="40">
        <f t="shared" si="4"/>
        <v>-2.7626812381738816E-7</v>
      </c>
      <c r="GD22" s="40">
        <f t="shared" si="5"/>
        <v>-2.7114314930161331E-7</v>
      </c>
      <c r="GE22" s="40">
        <f t="shared" si="6"/>
        <v>1.6147529061327801E-6</v>
      </c>
      <c r="GF22" s="40">
        <f t="shared" si="7"/>
        <v>-2.1292071242795571E-7</v>
      </c>
      <c r="GG22" s="40">
        <f t="shared" si="8"/>
        <v>-1.2521754724602832E-7</v>
      </c>
      <c r="GH22" s="40">
        <f t="shared" si="9"/>
        <v>7.674132248492471E-8</v>
      </c>
      <c r="GI22" s="40">
        <f t="shared" si="10"/>
        <v>0</v>
      </c>
      <c r="GJ22" s="40">
        <f t="shared" si="11"/>
        <v>1.3048654008259489E-7</v>
      </c>
      <c r="GK22" s="40">
        <f t="shared" si="12"/>
        <v>7.1327161322466507E-7</v>
      </c>
      <c r="GL22" s="40">
        <f t="shared" si="13"/>
        <v>-5.7014916403648651E-6</v>
      </c>
      <c r="GM22" s="40">
        <f t="shared" si="14"/>
        <v>4.4440666218347492E-7</v>
      </c>
      <c r="GN22" s="40">
        <f t="shared" si="15"/>
        <v>1.6920638451244176E-6</v>
      </c>
      <c r="GO22" s="40">
        <f t="shared" si="16"/>
        <v>0</v>
      </c>
      <c r="GP22" s="40">
        <f t="shared" si="17"/>
        <v>0</v>
      </c>
      <c r="GQ22" s="40">
        <f t="shared" si="18"/>
        <v>0</v>
      </c>
      <c r="GR22" s="40">
        <f t="shared" si="19"/>
        <v>1.8071799038792357E-5</v>
      </c>
      <c r="GS22" s="40">
        <f t="shared" si="20"/>
        <v>0</v>
      </c>
      <c r="GT22" s="40">
        <f t="shared" si="21"/>
        <v>0</v>
      </c>
      <c r="GU22" s="40">
        <f t="shared" si="22"/>
        <v>0</v>
      </c>
      <c r="GV22" s="40">
        <f t="shared" si="23"/>
        <v>0</v>
      </c>
      <c r="GW22" s="40">
        <f t="shared" si="24"/>
        <v>0</v>
      </c>
      <c r="GX22" s="40">
        <f t="shared" si="25"/>
        <v>-3.3248427185066709E-7</v>
      </c>
      <c r="GY22" s="40">
        <f t="shared" si="26"/>
        <v>-2.5329723968073808E-6</v>
      </c>
      <c r="GZ22" s="40">
        <f t="shared" si="27"/>
        <v>3.0656766286436457E-5</v>
      </c>
      <c r="HA22" s="40">
        <f t="shared" si="28"/>
        <v>-3.5978540413924523E-6</v>
      </c>
      <c r="HB22" s="40">
        <f t="shared" si="29"/>
        <v>2.5971258544136753E-7</v>
      </c>
      <c r="HC22" s="40">
        <f t="shared" si="30"/>
        <v>0</v>
      </c>
      <c r="HD22" s="40">
        <f t="shared" si="31"/>
        <v>2.0058492972216201E+46</v>
      </c>
      <c r="HE22" s="40">
        <f t="shared" si="32"/>
        <v>0.67109047354827989</v>
      </c>
      <c r="HF22" s="40">
        <f t="shared" si="33"/>
        <v>1.7860127751332974E-6</v>
      </c>
      <c r="HG22" s="40">
        <f t="shared" si="34"/>
        <v>0</v>
      </c>
      <c r="HH22" s="40">
        <f t="shared" si="35"/>
        <v>0</v>
      </c>
      <c r="HI22" s="40">
        <f t="shared" si="36"/>
        <v>0</v>
      </c>
      <c r="HJ22" s="40">
        <f t="shared" si="37"/>
        <v>-2.3880504462986924E-7</v>
      </c>
      <c r="HK22" s="40">
        <f t="shared" si="38"/>
        <v>0</v>
      </c>
      <c r="HL22" s="40">
        <f t="shared" si="39"/>
        <v>0</v>
      </c>
      <c r="HM22" s="40">
        <f t="shared" si="40"/>
        <v>-7.2605987144401397E-7</v>
      </c>
      <c r="HN22" s="40">
        <f t="shared" si="41"/>
        <v>-3.5905381408682045E-5</v>
      </c>
      <c r="HO22" s="40">
        <f t="shared" si="42"/>
        <v>0</v>
      </c>
      <c r="HP22" s="40">
        <f t="shared" si="43"/>
        <v>0</v>
      </c>
      <c r="HQ22" s="40">
        <f t="shared" si="44"/>
        <v>0</v>
      </c>
      <c r="HR22" s="40">
        <f t="shared" si="45"/>
        <v>0</v>
      </c>
      <c r="HS22" s="40">
        <f t="shared" si="46"/>
        <v>-2.0544583413455318E-5</v>
      </c>
      <c r="HT22" s="40">
        <f t="shared" si="47"/>
        <v>2.5693665252744029E-5</v>
      </c>
      <c r="HU22" s="40">
        <f t="shared" si="48"/>
        <v>-2.1193071961869398E-5</v>
      </c>
      <c r="HV22" s="40">
        <f t="shared" si="49"/>
        <v>-1.0541250569764278E-7</v>
      </c>
      <c r="HW22" s="40">
        <f t="shared" si="50"/>
        <v>-3.056108453647939E-6</v>
      </c>
      <c r="HX22" s="40">
        <f t="shared" si="51"/>
        <v>0</v>
      </c>
      <c r="HY22" s="40">
        <f t="shared" si="52"/>
        <v>0</v>
      </c>
      <c r="HZ22" s="40">
        <f t="shared" si="53"/>
        <v>0</v>
      </c>
      <c r="IA22" s="40">
        <f t="shared" si="54"/>
        <v>0</v>
      </c>
      <c r="IB22" s="40">
        <f t="shared" si="55"/>
        <v>0</v>
      </c>
      <c r="IC22" s="40">
        <f t="shared" si="56"/>
        <v>-6.8302927496229732E-5</v>
      </c>
    </row>
    <row r="23" spans="1:237" x14ac:dyDescent="0.3">
      <c r="A23" s="17" t="s">
        <v>190</v>
      </c>
      <c r="B23" s="15">
        <v>9075.6345299999994</v>
      </c>
      <c r="C23" s="15">
        <v>154.05038149999999</v>
      </c>
      <c r="D23" s="15">
        <v>30556.966714999999</v>
      </c>
      <c r="E23" s="15">
        <v>1995.7715479000001</v>
      </c>
      <c r="F23" s="15">
        <v>1804.0003799000001</v>
      </c>
      <c r="G23" s="15">
        <v>54156.908710000003</v>
      </c>
      <c r="H23" s="15">
        <v>803.333395</v>
      </c>
      <c r="I23" s="17">
        <v>15.053922760000001</v>
      </c>
      <c r="J23" s="17">
        <v>23.921850119999998</v>
      </c>
      <c r="L23" s="17">
        <v>0.12309331</v>
      </c>
      <c r="M23" s="17">
        <v>26.112063620000001</v>
      </c>
      <c r="N23" s="17">
        <v>5.103916E-2</v>
      </c>
      <c r="O23" s="17">
        <v>0.22688027999999999</v>
      </c>
      <c r="P23" s="17">
        <v>0.64803374999999996</v>
      </c>
      <c r="Q23" s="17">
        <v>0.2760206</v>
      </c>
      <c r="R23" s="17">
        <v>0.42842804000000001</v>
      </c>
      <c r="S23" s="17">
        <v>4.3629049999999996</v>
      </c>
      <c r="T23" s="17">
        <v>0.19633191999999999</v>
      </c>
      <c r="U23" s="17">
        <v>0.60065376999999998</v>
      </c>
      <c r="V23" s="17">
        <v>7.741547E-2</v>
      </c>
      <c r="X23" s="17">
        <v>1.8579990000000001E-2</v>
      </c>
      <c r="Y23" s="17">
        <v>4.3854749999999998E-2</v>
      </c>
      <c r="Z23" s="17">
        <v>64.360234129999995</v>
      </c>
      <c r="AA23" s="17">
        <v>335.28649999999999</v>
      </c>
      <c r="AB23" s="17">
        <v>0.14419949000000001</v>
      </c>
      <c r="AC23" s="17">
        <v>0.24258718000000001</v>
      </c>
      <c r="AD23" s="17">
        <v>8.0734476900000001</v>
      </c>
      <c r="AE23" s="17">
        <v>4.6918556999999996</v>
      </c>
      <c r="AF23" s="17">
        <v>1.7589999999999999</v>
      </c>
      <c r="AG23" s="17">
        <v>0.68347643000000002</v>
      </c>
      <c r="AH23" s="17">
        <v>10.57082271</v>
      </c>
      <c r="AI23" s="17">
        <v>0.34324669000000002</v>
      </c>
      <c r="AJ23" s="17">
        <v>0.20241434999999999</v>
      </c>
      <c r="AL23" s="17">
        <v>13.473093970000001</v>
      </c>
      <c r="AM23" s="17">
        <v>2.8139999999999998E-2</v>
      </c>
      <c r="AN23" s="17">
        <v>3.5776620000000002E-2</v>
      </c>
      <c r="AO23" s="17">
        <v>6.3885383100000004</v>
      </c>
      <c r="AP23" s="17">
        <v>9.7823670000000001E-2</v>
      </c>
      <c r="AQ23" s="17">
        <v>1.4270000000000001E-5</v>
      </c>
      <c r="AR23" s="17">
        <v>5.5000000000000002E-5</v>
      </c>
      <c r="AT23" s="17">
        <v>5.5869999999999999E-5</v>
      </c>
      <c r="AU23" s="17">
        <v>0.26610476999999999</v>
      </c>
      <c r="AV23" s="17">
        <v>9.5362399999999996E-3</v>
      </c>
      <c r="AW23" s="17">
        <v>0.20792962000000001</v>
      </c>
      <c r="AX23" s="17">
        <v>3.2580283400000001</v>
      </c>
      <c r="AY23" s="17">
        <v>15.773840399999999</v>
      </c>
      <c r="AZ23" s="17">
        <v>5.7301443499999998</v>
      </c>
      <c r="BA23" s="17">
        <v>10.84480771</v>
      </c>
      <c r="BE23" s="17">
        <v>0.69618610999999997</v>
      </c>
      <c r="BG23" s="17" t="s">
        <v>190</v>
      </c>
      <c r="BH23" s="17">
        <v>1.58622794416049E-3</v>
      </c>
      <c r="BI23" s="17">
        <v>7.5312370482190999E-2</v>
      </c>
      <c r="BJ23" s="17">
        <v>0</v>
      </c>
      <c r="BK23" s="17">
        <v>23.921844874862401</v>
      </c>
      <c r="BL23" s="17">
        <v>0</v>
      </c>
      <c r="BM23" s="17">
        <v>15.0539146864514</v>
      </c>
      <c r="BN23" s="17">
        <v>15.0539146864514</v>
      </c>
      <c r="BO23" s="17">
        <v>0.179779944993917</v>
      </c>
      <c r="BP23" s="17">
        <v>1.2812445676787E-3</v>
      </c>
      <c r="BQ23" s="17">
        <v>5.0468271413403001E-2</v>
      </c>
      <c r="BR23" s="17">
        <v>7.2625076362106605E-2</v>
      </c>
      <c r="BS23" s="17">
        <v>26.112052138732398</v>
      </c>
      <c r="BT23" s="17">
        <v>0.69618568168177997</v>
      </c>
      <c r="BU23" s="17">
        <v>1.6332517419462501E-2</v>
      </c>
      <c r="BV23" s="17">
        <v>3.4706617073956697E-2</v>
      </c>
      <c r="BW23" s="17">
        <v>4.3854981813226203E-2</v>
      </c>
      <c r="BX23" s="17">
        <v>0.22688018983941199</v>
      </c>
      <c r="BY23" s="17">
        <v>0.15552843432982999</v>
      </c>
      <c r="BZ23" s="17">
        <v>0.49250572287098399</v>
      </c>
      <c r="CA23" s="17">
        <v>0.27602070727297401</v>
      </c>
      <c r="CB23" s="17">
        <v>0</v>
      </c>
      <c r="CC23" s="17">
        <v>1730.91190861681</v>
      </c>
      <c r="CD23" s="17">
        <v>0.42842748533675601</v>
      </c>
      <c r="CE23" s="17">
        <v>5.6936267837501699E-2</v>
      </c>
      <c r="CF23" s="17">
        <v>0.13939565303159401</v>
      </c>
      <c r="CG23" s="17">
        <v>4.3629033005739402</v>
      </c>
      <c r="CH23" s="17">
        <v>0.60065356217662602</v>
      </c>
      <c r="CI23" s="17">
        <v>4.6918542696701699</v>
      </c>
      <c r="CJ23" s="17">
        <v>7.7415580482019394E-2</v>
      </c>
      <c r="CK23" s="17">
        <v>2.8140036726797699E-2</v>
      </c>
      <c r="CL23" s="17">
        <v>0.34324655030106099</v>
      </c>
      <c r="CM23" s="17">
        <v>3.5776555261475003E-2</v>
      </c>
      <c r="CN23" s="17">
        <v>9075.6323204986093</v>
      </c>
      <c r="CO23" s="17">
        <v>0</v>
      </c>
      <c r="CP23" s="17">
        <v>1.8579985440896798E-2</v>
      </c>
      <c r="CQ23" s="17">
        <v>19.257457424893701</v>
      </c>
      <c r="CR23" s="17">
        <v>257.76987863924398</v>
      </c>
      <c r="CS23" s="17">
        <v>5.9037649551635401</v>
      </c>
      <c r="CT23" s="17">
        <v>3.2580307427089101</v>
      </c>
      <c r="CU23" s="17">
        <v>5.3459268870805303</v>
      </c>
      <c r="CV23" s="17">
        <v>0</v>
      </c>
      <c r="CW23" s="17">
        <v>9.12335972125035E-4</v>
      </c>
      <c r="CX23" s="17">
        <v>64.360169686183198</v>
      </c>
      <c r="CY23" s="17">
        <v>64.360169686183198</v>
      </c>
      <c r="CZ23" s="5">
        <v>4.3448461849063599E-5</v>
      </c>
      <c r="DA23" s="17">
        <v>0</v>
      </c>
      <c r="DB23" s="17">
        <v>335.28697049693602</v>
      </c>
      <c r="DC23" s="17">
        <v>15.7738441312239</v>
      </c>
      <c r="DD23" s="17">
        <v>4.2820924030927097E-2</v>
      </c>
      <c r="DE23" s="17">
        <v>9.3479531587182696E-2</v>
      </c>
      <c r="DF23" s="17">
        <v>0</v>
      </c>
      <c r="DG23" s="17">
        <v>4.1135709000981002</v>
      </c>
      <c r="DH23" s="17">
        <v>8.6863654486866201E-4</v>
      </c>
      <c r="DI23" s="5">
        <v>2.1707233252578901E-5</v>
      </c>
      <c r="DJ23" s="17">
        <v>0.104127198440602</v>
      </c>
      <c r="DK23" s="17">
        <v>2.08518977634771E-3</v>
      </c>
      <c r="DL23" s="17">
        <v>6.3072662326083398E-2</v>
      </c>
      <c r="DM23" s="17">
        <v>0.179514538435529</v>
      </c>
      <c r="DN23" s="17">
        <v>2.6642308454763102</v>
      </c>
      <c r="DO23" s="17">
        <v>5.4092043679027597</v>
      </c>
      <c r="DP23" s="17">
        <v>1.7592234989451401</v>
      </c>
      <c r="DQ23" s="17">
        <v>5.7301398698303299</v>
      </c>
      <c r="DR23" s="17">
        <v>0</v>
      </c>
      <c r="DS23" s="17">
        <v>0.85913230435568499</v>
      </c>
      <c r="DT23" s="17">
        <v>154.05035259599001</v>
      </c>
      <c r="DU23" s="17">
        <v>0</v>
      </c>
      <c r="DV23" s="17">
        <v>4.3340330514886798</v>
      </c>
      <c r="DW23" s="17">
        <v>6.2367827249841996</v>
      </c>
      <c r="DX23" s="17">
        <v>1007.86564897605</v>
      </c>
      <c r="DY23" s="17">
        <v>27501.254181489501</v>
      </c>
      <c r="DZ23" s="17">
        <v>3055.6972553804599</v>
      </c>
      <c r="EA23" s="17">
        <v>30556.95143687</v>
      </c>
      <c r="EB23" s="5">
        <v>1.2969526346147699E-5</v>
      </c>
      <c r="EC23" s="17">
        <v>31.2668141880646</v>
      </c>
      <c r="ED23" s="17">
        <v>8.6578108232459997E-4</v>
      </c>
      <c r="EE23" s="17">
        <v>9.78234942053509E-2</v>
      </c>
      <c r="EF23" s="5">
        <v>1.4270259922838201E-5</v>
      </c>
      <c r="EG23" s="5">
        <v>5.5000002358063603E-5</v>
      </c>
      <c r="EH23" s="17">
        <v>0</v>
      </c>
      <c r="EI23" s="5">
        <v>5.5869808948463598E-5</v>
      </c>
      <c r="EJ23" s="17">
        <v>0.266103874130379</v>
      </c>
      <c r="EK23" s="17">
        <v>9.5362570730780499E-3</v>
      </c>
      <c r="EL23" s="17">
        <v>0.207929960051043</v>
      </c>
      <c r="EM23" s="17">
        <v>71.192055447076299</v>
      </c>
      <c r="EN23" s="17">
        <v>208.432873071507</v>
      </c>
      <c r="EO23" s="17">
        <v>45.515307011316303</v>
      </c>
      <c r="EP23" s="17">
        <v>19.745182430205499</v>
      </c>
      <c r="EQ23" s="17">
        <v>94.706592898210303</v>
      </c>
      <c r="ER23" s="17">
        <v>42.355731795722697</v>
      </c>
      <c r="ES23" s="17">
        <v>6.8060381498812203E-2</v>
      </c>
      <c r="ET23" s="17">
        <v>7.9010672095029804E-3</v>
      </c>
      <c r="EU23" s="17">
        <v>13.353202871747801</v>
      </c>
      <c r="EV23" s="17">
        <v>1995.7713356096599</v>
      </c>
      <c r="EW23" s="17">
        <v>1804.0002074947299</v>
      </c>
      <c r="EX23" s="17">
        <v>191.771128114932</v>
      </c>
      <c r="EY23" s="17">
        <v>9.1179114489326807E-2</v>
      </c>
      <c r="EZ23" s="17">
        <v>0.31975456272646702</v>
      </c>
      <c r="FA23" s="17">
        <v>683.34643667696298</v>
      </c>
      <c r="FB23" s="17">
        <v>0.17541187981944101</v>
      </c>
      <c r="FC23" s="17">
        <v>136.48948324133701</v>
      </c>
      <c r="FD23" s="17">
        <v>32.709367859435901</v>
      </c>
      <c r="FE23" s="17">
        <v>15.824397836474001</v>
      </c>
      <c r="FF23" s="17">
        <v>341.44252845969601</v>
      </c>
      <c r="FG23" s="17">
        <v>0.202253101179451</v>
      </c>
      <c r="FH23" s="17">
        <v>63.833468375525101</v>
      </c>
      <c r="FI23" s="17">
        <v>124.46542131524799</v>
      </c>
      <c r="FJ23" s="17">
        <v>177.39889726537601</v>
      </c>
      <c r="FK23" s="17">
        <v>4.8011964473906703</v>
      </c>
      <c r="FL23" s="17">
        <v>0</v>
      </c>
      <c r="FM23" s="17">
        <v>54156.893757466401</v>
      </c>
      <c r="FN23" s="17">
        <v>0.62842420874475502</v>
      </c>
      <c r="FO23" s="17">
        <v>10.844804226468</v>
      </c>
      <c r="FP23" s="17">
        <v>1281.0765971816099</v>
      </c>
      <c r="FQ23" s="17">
        <v>1.5201155322433301E-4</v>
      </c>
      <c r="FR23" s="17">
        <v>72.990469995050702</v>
      </c>
      <c r="FS23" s="17">
        <v>13.473094528845101</v>
      </c>
      <c r="FT23" s="17">
        <v>5.1965337569007397E-3</v>
      </c>
      <c r="FU23" s="17">
        <v>803.33298630244099</v>
      </c>
      <c r="FV23" s="17">
        <v>6.3885304591478302</v>
      </c>
      <c r="FW23" s="17">
        <v>219.85655386953701</v>
      </c>
      <c r="FY23" s="26">
        <f t="shared" si="0"/>
        <v>1.2546050842690106</v>
      </c>
      <c r="FZ23" s="40">
        <f t="shared" si="1"/>
        <v>-2.4345420508002898E-7</v>
      </c>
      <c r="GA23" s="40">
        <f t="shared" si="2"/>
        <v>-1.8762699383593609E-7</v>
      </c>
      <c r="GB23" s="40">
        <f t="shared" si="3"/>
        <v>-4.9998843605698209E-7</v>
      </c>
      <c r="GC23" s="40">
        <f t="shared" si="4"/>
        <v>-1.0637006044617664E-7</v>
      </c>
      <c r="GD23" s="40">
        <f t="shared" si="5"/>
        <v>-9.5568311458468152E-8</v>
      </c>
      <c r="GE23" s="40">
        <f t="shared" si="6"/>
        <v>-2.7609651211755122E-7</v>
      </c>
      <c r="GF23" s="40">
        <f t="shared" si="7"/>
        <v>-5.0875210909145862E-7</v>
      </c>
      <c r="GG23" s="40">
        <f t="shared" si="8"/>
        <v>-5.363086239999639E-7</v>
      </c>
      <c r="GH23" s="40">
        <f t="shared" si="9"/>
        <v>-2.1926136861620623E-7</v>
      </c>
      <c r="GI23" s="40">
        <f t="shared" si="10"/>
        <v>0</v>
      </c>
      <c r="GJ23" s="40">
        <f t="shared" si="11"/>
        <v>3.0688515573479459E-7</v>
      </c>
      <c r="GK23" s="40">
        <f t="shared" si="12"/>
        <v>-4.3969208138824514E-7</v>
      </c>
      <c r="GL23" s="40">
        <f t="shared" si="13"/>
        <v>-4.9974530940165973E-7</v>
      </c>
      <c r="GM23" s="40">
        <f t="shared" si="14"/>
        <v>-3.9739279233740118E-7</v>
      </c>
      <c r="GN23" s="40">
        <f t="shared" si="15"/>
        <v>6.283635905639495E-7</v>
      </c>
      <c r="GO23" s="40">
        <f t="shared" si="16"/>
        <v>3.8864118838848482E-7</v>
      </c>
      <c r="GP23" s="40">
        <f t="shared" si="17"/>
        <v>-1.2946473904957735E-6</v>
      </c>
      <c r="GQ23" s="40">
        <f t="shared" si="18"/>
        <v>-3.8951708997368273E-7</v>
      </c>
      <c r="GR23" s="40">
        <f t="shared" si="19"/>
        <v>4.4266653739434663E-9</v>
      </c>
      <c r="GS23" s="40">
        <f t="shared" si="20"/>
        <v>-3.4599528769197415E-7</v>
      </c>
      <c r="GT23" s="40">
        <f t="shared" si="21"/>
        <v>1.4271310294212681E-6</v>
      </c>
      <c r="GU23" s="40">
        <f t="shared" si="22"/>
        <v>0</v>
      </c>
      <c r="GV23" s="40">
        <f t="shared" si="23"/>
        <v>-2.4537705362599466E-7</v>
      </c>
      <c r="GW23" s="40">
        <f t="shared" si="24"/>
        <v>5.2859319960772512E-6</v>
      </c>
      <c r="GX23" s="40">
        <f t="shared" si="25"/>
        <v>-1.0012986694010798E-6</v>
      </c>
      <c r="GY23" s="40">
        <f t="shared" si="26"/>
        <v>1.4032683571567901E-6</v>
      </c>
      <c r="GZ23" s="40">
        <f t="shared" si="27"/>
        <v>1.4097328726814614E-5</v>
      </c>
      <c r="HA23" s="40">
        <f t="shared" si="28"/>
        <v>8.558412845123586E-8</v>
      </c>
      <c r="HB23" s="40">
        <f t="shared" si="29"/>
        <v>-1.5453894554547453E-6</v>
      </c>
      <c r="HC23" s="40">
        <f t="shared" si="30"/>
        <v>-3.0485375534632249E-7</v>
      </c>
      <c r="HD23" s="40">
        <f t="shared" si="31"/>
        <v>1.2706023032414839E-4</v>
      </c>
      <c r="HE23" s="40">
        <f t="shared" si="32"/>
        <v>0.25700355805347225</v>
      </c>
      <c r="HF23" s="40">
        <f t="shared" si="33"/>
        <v>-6.5591177808685157E-7</v>
      </c>
      <c r="HG23" s="40">
        <f t="shared" si="34"/>
        <v>-4.0699282206589343E-7</v>
      </c>
      <c r="HH23" s="40">
        <f t="shared" si="35"/>
        <v>-7.9662741573901553E-4</v>
      </c>
      <c r="HI23" s="40">
        <f t="shared" si="36"/>
        <v>0</v>
      </c>
      <c r="HJ23" s="40">
        <f t="shared" si="37"/>
        <v>4.1478601813228278E-8</v>
      </c>
      <c r="HK23" s="40">
        <f t="shared" si="38"/>
        <v>1.3051456183468957E-6</v>
      </c>
      <c r="HL23" s="40">
        <f t="shared" si="39"/>
        <v>-1.8095204353879255E-6</v>
      </c>
      <c r="HM23" s="40">
        <f t="shared" si="40"/>
        <v>-1.2288964688299249E-6</v>
      </c>
      <c r="HN23" s="40">
        <f t="shared" si="41"/>
        <v>-1.7970563678663577E-6</v>
      </c>
      <c r="HO23" s="40">
        <f t="shared" si="42"/>
        <v>1.8214634772249031E-5</v>
      </c>
      <c r="HP23" s="40">
        <f t="shared" si="43"/>
        <v>4.2873883647471571E-8</v>
      </c>
      <c r="HQ23" s="40">
        <f t="shared" si="44"/>
        <v>0</v>
      </c>
      <c r="HR23" s="40">
        <f t="shared" si="45"/>
        <v>-3.4195728727550338E-6</v>
      </c>
      <c r="HS23" s="40">
        <f t="shared" si="46"/>
        <v>-3.3666048939561989E-6</v>
      </c>
      <c r="HT23" s="40">
        <f t="shared" si="47"/>
        <v>1.7903364481473737E-6</v>
      </c>
      <c r="HU23" s="40">
        <f t="shared" si="48"/>
        <v>1.6354141511475371E-6</v>
      </c>
      <c r="HV23" s="40">
        <f t="shared" si="49"/>
        <v>7.3747329958898696E-7</v>
      </c>
      <c r="HW23" s="40">
        <f t="shared" si="50"/>
        <v>2.3654505218120863E-7</v>
      </c>
      <c r="HX23" s="40">
        <f t="shared" si="51"/>
        <v>-7.8185982695499719E-7</v>
      </c>
      <c r="HY23" s="40">
        <f t="shared" si="52"/>
        <v>-3.21216575978218E-7</v>
      </c>
      <c r="HZ23" s="40">
        <f t="shared" si="53"/>
        <v>0</v>
      </c>
      <c r="IA23" s="40">
        <f t="shared" si="54"/>
        <v>0</v>
      </c>
      <c r="IB23" s="40">
        <f t="shared" si="55"/>
        <v>0</v>
      </c>
      <c r="IC23" s="40">
        <f t="shared" si="56"/>
        <v>-6.1523522783680052E-7</v>
      </c>
    </row>
    <row r="24" spans="1:237" x14ac:dyDescent="0.3">
      <c r="A24" s="17" t="s">
        <v>191</v>
      </c>
      <c r="B24" s="15">
        <v>6128.8715067000003</v>
      </c>
      <c r="C24" s="15">
        <v>570.42478646999996</v>
      </c>
      <c r="D24" s="15">
        <v>14623.20981</v>
      </c>
      <c r="E24" s="15">
        <v>1105.5795558</v>
      </c>
      <c r="F24" s="15">
        <v>689.60991395999997</v>
      </c>
      <c r="G24" s="15">
        <v>6419.6580396999998</v>
      </c>
      <c r="H24" s="15">
        <v>350.60989725000002</v>
      </c>
      <c r="I24" s="17">
        <v>4.16919883</v>
      </c>
      <c r="J24" s="17">
        <v>8.4204409400000007</v>
      </c>
      <c r="L24" s="17">
        <v>0.44304662</v>
      </c>
      <c r="M24" s="17">
        <v>8.0785901899999999</v>
      </c>
      <c r="N24" s="17">
        <v>4.5738109999999998E-2</v>
      </c>
      <c r="O24" s="17">
        <v>5.3978869999999998E-2</v>
      </c>
      <c r="P24" s="17">
        <v>3.874822E-2</v>
      </c>
      <c r="Q24" s="17">
        <v>8.1706979999999998E-2</v>
      </c>
      <c r="R24" s="17">
        <v>5.1834669999999999E-2</v>
      </c>
      <c r="T24" s="17">
        <v>4.770427E-2</v>
      </c>
      <c r="U24" s="17">
        <v>5.5185159999999997E-2</v>
      </c>
      <c r="V24" s="17">
        <v>5.4472369999999999E-2</v>
      </c>
      <c r="X24" s="5"/>
      <c r="Y24" s="17">
        <v>7.5870000000000004E-5</v>
      </c>
      <c r="Z24" s="17">
        <v>37.267933900000003</v>
      </c>
      <c r="AA24" s="17">
        <v>4.1098400000000002</v>
      </c>
      <c r="AB24" s="17">
        <v>6.5432820000000003E-2</v>
      </c>
      <c r="AC24" s="17">
        <v>0.64016702000000003</v>
      </c>
      <c r="AD24" s="17">
        <v>0.15676926999999999</v>
      </c>
      <c r="AE24" s="17">
        <v>0.53487750999999994</v>
      </c>
      <c r="AF24" s="17">
        <v>0.47970239999999997</v>
      </c>
      <c r="AG24" s="17">
        <v>0.25556704000000002</v>
      </c>
      <c r="AH24" s="17">
        <v>0.32347717999999998</v>
      </c>
      <c r="AI24" s="17">
        <v>6.9518579999999996E-2</v>
      </c>
      <c r="AJ24" s="17">
        <v>5.9918029999999997E-2</v>
      </c>
      <c r="AL24" s="17">
        <v>5.1826462600000003</v>
      </c>
      <c r="AM24" s="5"/>
      <c r="AN24" s="17">
        <v>3.6450940000000001E-2</v>
      </c>
      <c r="AO24" s="17">
        <v>1.7662939600000001</v>
      </c>
      <c r="AP24" s="17">
        <v>9.4906899999999995E-3</v>
      </c>
      <c r="AQ24" s="5"/>
      <c r="AR24" s="5"/>
      <c r="AT24" s="17">
        <v>1.37E-6</v>
      </c>
      <c r="AU24" s="17">
        <v>7.8052000000000004E-4</v>
      </c>
      <c r="AV24" s="17">
        <v>1.5859000000000001E-4</v>
      </c>
      <c r="AW24" s="17">
        <v>1.051009E-2</v>
      </c>
      <c r="AX24" s="17">
        <v>0.90679600000000005</v>
      </c>
      <c r="AY24" s="17">
        <v>5.7491240899999996</v>
      </c>
      <c r="AZ24" s="17">
        <v>4.3129689999999998E-2</v>
      </c>
      <c r="BA24" s="17">
        <v>3.45074908</v>
      </c>
      <c r="BE24" s="17">
        <v>2.0426E-4</v>
      </c>
      <c r="BG24" s="17" t="s">
        <v>191</v>
      </c>
      <c r="BH24" s="17">
        <v>0</v>
      </c>
      <c r="BI24" s="17">
        <v>6.7542623705312704E-4</v>
      </c>
      <c r="BJ24" s="17">
        <v>0</v>
      </c>
      <c r="BK24" s="17">
        <v>8.4204330517532995</v>
      </c>
      <c r="BL24" s="17">
        <v>0</v>
      </c>
      <c r="BM24" s="17">
        <v>4.1691962244681502</v>
      </c>
      <c r="BN24" s="17">
        <v>4.1691962244681502</v>
      </c>
      <c r="BO24" s="17">
        <v>2.46590442798326E-2</v>
      </c>
      <c r="BP24" s="17">
        <v>0</v>
      </c>
      <c r="BQ24" s="17">
        <v>0.18164900652581001</v>
      </c>
      <c r="BR24" s="17">
        <v>0.26139740490746599</v>
      </c>
      <c r="BS24" s="17">
        <v>8.0785784433678103</v>
      </c>
      <c r="BT24" s="17">
        <v>2.0425883395183001E-4</v>
      </c>
      <c r="BU24" s="17">
        <v>1.46361966829718E-2</v>
      </c>
      <c r="BV24" s="17">
        <v>3.11018373792439E-2</v>
      </c>
      <c r="BW24" s="5">
        <v>7.5870477938259502E-5</v>
      </c>
      <c r="BX24" s="17">
        <v>5.3978821615137798E-2</v>
      </c>
      <c r="BY24" s="17">
        <v>9.2995651337988497E-3</v>
      </c>
      <c r="BZ24" s="17">
        <v>2.94486725400901E-2</v>
      </c>
      <c r="CA24" s="17">
        <v>8.1707866266040305E-2</v>
      </c>
      <c r="CB24" s="17">
        <v>0</v>
      </c>
      <c r="CC24" s="17">
        <v>378.00347192690703</v>
      </c>
      <c r="CD24" s="17">
        <v>5.1836766109974099E-2</v>
      </c>
      <c r="CE24" s="17">
        <v>1.38342547197054E-2</v>
      </c>
      <c r="CF24" s="17">
        <v>3.3870018510068003E-2</v>
      </c>
      <c r="CG24" s="17">
        <v>0</v>
      </c>
      <c r="CH24" s="17">
        <v>5.5185891756499801E-2</v>
      </c>
      <c r="CI24" s="17">
        <v>0.53487575514022101</v>
      </c>
      <c r="CJ24" s="17">
        <v>5.44698494718414E-2</v>
      </c>
      <c r="CK24" s="17">
        <v>0</v>
      </c>
      <c r="CL24" s="17">
        <v>6.95212243417416E-2</v>
      </c>
      <c r="CM24" s="17">
        <v>3.6450531216620598E-2</v>
      </c>
      <c r="CN24" s="17">
        <v>6128.8695391054698</v>
      </c>
      <c r="CO24" s="17">
        <v>0</v>
      </c>
      <c r="CP24" s="17">
        <v>0</v>
      </c>
      <c r="CQ24" s="17">
        <v>14.2211770955111</v>
      </c>
      <c r="CR24" s="17">
        <v>42.670338768801102</v>
      </c>
      <c r="CS24" s="17">
        <v>0.91731285950030605</v>
      </c>
      <c r="CT24" s="17">
        <v>0.90679544225625597</v>
      </c>
      <c r="CU24" s="17">
        <v>9.0756951748718908</v>
      </c>
      <c r="CV24" s="17">
        <v>0</v>
      </c>
      <c r="CW24" s="17">
        <v>0</v>
      </c>
      <c r="CX24" s="17">
        <v>37.267918191739703</v>
      </c>
      <c r="CY24" s="17">
        <v>37.267918191739703</v>
      </c>
      <c r="CZ24" s="17">
        <v>0</v>
      </c>
      <c r="DA24" s="17">
        <v>0</v>
      </c>
      <c r="DB24" s="17">
        <v>4.1098362720481498</v>
      </c>
      <c r="DC24" s="17">
        <v>5.7491111269694901</v>
      </c>
      <c r="DD24" s="17">
        <v>1.44744954803617E-2</v>
      </c>
      <c r="DE24" s="17">
        <v>4.8055837137319701E-2</v>
      </c>
      <c r="DF24" s="17">
        <v>0</v>
      </c>
      <c r="DG24" s="17">
        <v>1.94552008334464</v>
      </c>
      <c r="DH24" s="17">
        <v>0</v>
      </c>
      <c r="DI24" s="17">
        <v>0</v>
      </c>
      <c r="DJ24" s="17">
        <v>1.2735794851945301E-2</v>
      </c>
      <c r="DK24" s="17">
        <v>0</v>
      </c>
      <c r="DL24" s="17">
        <v>0.16644363236554799</v>
      </c>
      <c r="DM24" s="17">
        <v>0.47372358603021397</v>
      </c>
      <c r="DN24" s="17">
        <v>5.17338515441393E-2</v>
      </c>
      <c r="DO24" s="17">
        <v>0.105035473727652</v>
      </c>
      <c r="DP24" s="17">
        <v>0.47970401609858998</v>
      </c>
      <c r="DQ24" s="17">
        <v>4.3128842603178098E-2</v>
      </c>
      <c r="DR24" s="17">
        <v>0</v>
      </c>
      <c r="DS24" s="17">
        <v>0.27988137210116998</v>
      </c>
      <c r="DT24" s="17">
        <v>570.42466192638199</v>
      </c>
      <c r="DU24" s="17">
        <v>0</v>
      </c>
      <c r="DV24" s="17">
        <v>0.13262583278282</v>
      </c>
      <c r="DW24" s="17">
        <v>0.190851631576124</v>
      </c>
      <c r="DX24" s="17">
        <v>372.86258306196601</v>
      </c>
      <c r="DY24" s="17">
        <v>13160.885083811499</v>
      </c>
      <c r="DZ24" s="17">
        <v>1462.3205551316601</v>
      </c>
      <c r="EA24" s="17">
        <v>14623.2056389432</v>
      </c>
      <c r="EB24" s="17">
        <v>0</v>
      </c>
      <c r="EC24" s="17">
        <v>9.6351957322095796</v>
      </c>
      <c r="ED24" s="17">
        <v>0</v>
      </c>
      <c r="EE24" s="17">
        <v>9.4906957568439906E-3</v>
      </c>
      <c r="EF24" s="17">
        <v>0</v>
      </c>
      <c r="EG24" s="17">
        <v>0</v>
      </c>
      <c r="EH24" s="17">
        <v>0</v>
      </c>
      <c r="EI24" s="5">
        <v>1.3699752454460701E-6</v>
      </c>
      <c r="EJ24" s="17">
        <v>7.8051116609555897E-4</v>
      </c>
      <c r="EK24" s="17">
        <v>1.58590096030688E-4</v>
      </c>
      <c r="EL24" s="17">
        <v>1.0510052627500099E-2</v>
      </c>
      <c r="EM24" s="17">
        <v>35.460467160609902</v>
      </c>
      <c r="EN24" s="17">
        <v>83.428418824235493</v>
      </c>
      <c r="EO24" s="17">
        <v>21.230307479625701</v>
      </c>
      <c r="EP24" s="17">
        <v>4.0417114180983997</v>
      </c>
      <c r="EQ24" s="17">
        <v>32.2490871130938</v>
      </c>
      <c r="ER24" s="17">
        <v>18.212188896569501</v>
      </c>
      <c r="ES24" s="17">
        <v>0</v>
      </c>
      <c r="ET24" s="17">
        <v>2.9035251149301601E-3</v>
      </c>
      <c r="EU24" s="17">
        <v>6.1771399494180299</v>
      </c>
      <c r="EV24" s="17">
        <v>1105.5792278185299</v>
      </c>
      <c r="EW24" s="17">
        <v>689.60969384451801</v>
      </c>
      <c r="EX24" s="17">
        <v>415.96953397401802</v>
      </c>
      <c r="EY24" s="17">
        <v>4.7536762619642202E-2</v>
      </c>
      <c r="EZ24" s="17">
        <v>0.17312909591759101</v>
      </c>
      <c r="FA24" s="17">
        <v>352.774946841207</v>
      </c>
      <c r="FB24" s="17">
        <v>0.160134792728054</v>
      </c>
      <c r="FC24" s="17">
        <v>23.233398110120799</v>
      </c>
      <c r="FD24" s="17">
        <v>5.7561164137292797</v>
      </c>
      <c r="FE24" s="17">
        <v>1.9307912123414701</v>
      </c>
      <c r="FF24" s="17">
        <v>58.246372173184</v>
      </c>
      <c r="FG24" s="17">
        <v>5.9868244278918403E-2</v>
      </c>
      <c r="FH24" s="17">
        <v>13.4078988025255</v>
      </c>
      <c r="FI24" s="17">
        <v>59.341161282173999</v>
      </c>
      <c r="FJ24" s="17">
        <v>68.031463349837097</v>
      </c>
      <c r="FK24" s="17">
        <v>2.54374179324265</v>
      </c>
      <c r="FL24" s="17">
        <v>0</v>
      </c>
      <c r="FM24" s="17">
        <v>6419.6546889705596</v>
      </c>
      <c r="FN24" s="17">
        <v>0.22021590158030899</v>
      </c>
      <c r="FO24" s="17">
        <v>3.4507449091717102</v>
      </c>
      <c r="FP24" s="17">
        <v>148.14125544403799</v>
      </c>
      <c r="FQ24" s="17">
        <v>0</v>
      </c>
      <c r="FR24" s="17">
        <v>35.804258405738899</v>
      </c>
      <c r="FS24" s="17">
        <v>5.1826444879122402</v>
      </c>
      <c r="FT24" s="17">
        <v>0</v>
      </c>
      <c r="FU24" s="17">
        <v>350.60983719411598</v>
      </c>
      <c r="FV24" s="17">
        <v>1.76629450449537</v>
      </c>
      <c r="FW24" s="17">
        <v>108.83043948322199</v>
      </c>
      <c r="FY24" s="26">
        <f t="shared" si="0"/>
        <v>1.0634686865774667</v>
      </c>
      <c r="FZ24" s="40">
        <f t="shared" si="1"/>
        <v>-3.210370013988461E-7</v>
      </c>
      <c r="GA24" s="40">
        <f t="shared" si="2"/>
        <v>-2.1833486364129066E-7</v>
      </c>
      <c r="GB24" s="40">
        <f t="shared" si="3"/>
        <v>-2.8523537954079152E-7</v>
      </c>
      <c r="GC24" s="40">
        <f t="shared" si="4"/>
        <v>-2.9666021618769191E-7</v>
      </c>
      <c r="GD24" s="40">
        <f t="shared" si="5"/>
        <v>-3.1918839551173325E-7</v>
      </c>
      <c r="GE24" s="40">
        <f t="shared" si="6"/>
        <v>-5.219482750405421E-7</v>
      </c>
      <c r="GF24" s="40">
        <f t="shared" si="7"/>
        <v>-1.7128975680871795E-7</v>
      </c>
      <c r="GG24" s="40">
        <f t="shared" si="8"/>
        <v>-6.2494785115125127E-7</v>
      </c>
      <c r="GH24" s="40">
        <f t="shared" si="9"/>
        <v>-9.3679734320076372E-7</v>
      </c>
      <c r="GI24" s="40">
        <f t="shared" si="10"/>
        <v>0</v>
      </c>
      <c r="GJ24" s="40">
        <f t="shared" si="11"/>
        <v>-4.7075570512782881E-7</v>
      </c>
      <c r="GK24" s="40">
        <f t="shared" si="12"/>
        <v>-1.4540448164029394E-6</v>
      </c>
      <c r="GL24" s="40">
        <f t="shared" si="13"/>
        <v>-1.6602737694412839E-6</v>
      </c>
      <c r="GM24" s="40">
        <f t="shared" si="14"/>
        <v>-8.9636671164396427E-7</v>
      </c>
      <c r="GN24" s="40">
        <f t="shared" si="15"/>
        <v>4.5612131214224662E-7</v>
      </c>
      <c r="GO24" s="40">
        <f t="shared" si="16"/>
        <v>1.0846882852681543E-5</v>
      </c>
      <c r="GP24" s="40">
        <f t="shared" si="17"/>
        <v>4.0438377906125645E-5</v>
      </c>
      <c r="GQ24" s="40">
        <f t="shared" si="18"/>
        <v>0</v>
      </c>
      <c r="GR24" s="40">
        <f t="shared" si="19"/>
        <v>6.7704073453282279E-8</v>
      </c>
      <c r="GS24" s="40">
        <f t="shared" si="20"/>
        <v>1.3260023162098558E-5</v>
      </c>
      <c r="GT24" s="40">
        <f t="shared" si="21"/>
        <v>-4.6271681562581178E-5</v>
      </c>
      <c r="GU24" s="40">
        <f t="shared" si="22"/>
        <v>0</v>
      </c>
      <c r="GV24" s="40">
        <f t="shared" si="23"/>
        <v>0</v>
      </c>
      <c r="GW24" s="40">
        <f t="shared" si="24"/>
        <v>6.2994366613725667E-6</v>
      </c>
      <c r="GX24" s="40">
        <f t="shared" si="25"/>
        <v>-4.2149533542073707E-7</v>
      </c>
      <c r="GY24" s="40">
        <f t="shared" si="26"/>
        <v>-9.0707955792189046E-7</v>
      </c>
      <c r="GZ24" s="40">
        <f t="shared" si="27"/>
        <v>1.5859512268675492E-5</v>
      </c>
      <c r="HA24" s="40">
        <f t="shared" si="28"/>
        <v>3.0991250053780797E-7</v>
      </c>
      <c r="HB24" s="40">
        <f t="shared" si="29"/>
        <v>3.5256776605826505E-7</v>
      </c>
      <c r="HC24" s="40">
        <f t="shared" si="30"/>
        <v>-3.2808629006203528E-6</v>
      </c>
      <c r="HD24" s="40">
        <f t="shared" si="31"/>
        <v>3.3689608182221084E-6</v>
      </c>
      <c r="HE24" s="40">
        <f t="shared" si="32"/>
        <v>9.5138763203462984E-2</v>
      </c>
      <c r="HF24" s="40">
        <f t="shared" si="33"/>
        <v>8.7906956528647227E-7</v>
      </c>
      <c r="HG24" s="40">
        <f t="shared" si="34"/>
        <v>3.8037913628318198E-5</v>
      </c>
      <c r="HH24" s="40">
        <f t="shared" si="35"/>
        <v>-8.3089716203276127E-4</v>
      </c>
      <c r="HI24" s="40">
        <f t="shared" si="36"/>
        <v>0</v>
      </c>
      <c r="HJ24" s="40">
        <f t="shared" si="37"/>
        <v>-3.4192720691069702E-7</v>
      </c>
      <c r="HK24" s="40">
        <f t="shared" si="38"/>
        <v>0</v>
      </c>
      <c r="HL24" s="40">
        <f t="shared" si="39"/>
        <v>-1.1214618317205694E-5</v>
      </c>
      <c r="HM24" s="40">
        <f t="shared" si="40"/>
        <v>3.0826996085236868E-7</v>
      </c>
      <c r="HN24" s="40">
        <f t="shared" si="41"/>
        <v>6.0657802447397237E-7</v>
      </c>
      <c r="HO24" s="40">
        <f t="shared" si="42"/>
        <v>0</v>
      </c>
      <c r="HP24" s="40">
        <f t="shared" si="43"/>
        <v>0</v>
      </c>
      <c r="HQ24" s="40">
        <f t="shared" si="44"/>
        <v>0</v>
      </c>
      <c r="HR24" s="40">
        <f t="shared" si="45"/>
        <v>-1.8069017467088203E-5</v>
      </c>
      <c r="HS24" s="40">
        <f t="shared" si="46"/>
        <v>-1.1317973198724787E-5</v>
      </c>
      <c r="HT24" s="40">
        <f t="shared" si="47"/>
        <v>6.0552801554953141E-7</v>
      </c>
      <c r="HU24" s="40">
        <f t="shared" si="48"/>
        <v>-3.5558686843141514E-6</v>
      </c>
      <c r="HV24" s="40">
        <f t="shared" si="49"/>
        <v>-6.1507080322196489E-7</v>
      </c>
      <c r="HW24" s="40">
        <f t="shared" si="50"/>
        <v>-2.2547835646839889E-6</v>
      </c>
      <c r="HX24" s="40">
        <f t="shared" si="51"/>
        <v>-1.9647644624851067E-5</v>
      </c>
      <c r="HY24" s="40">
        <f t="shared" si="52"/>
        <v>-1.2086733034356583E-6</v>
      </c>
      <c r="HZ24" s="40">
        <f t="shared" si="53"/>
        <v>0</v>
      </c>
      <c r="IA24" s="40">
        <f t="shared" si="54"/>
        <v>0</v>
      </c>
      <c r="IB24" s="40">
        <f t="shared" si="55"/>
        <v>0</v>
      </c>
      <c r="IC24" s="40">
        <f t="shared" si="56"/>
        <v>-5.7086466757768511E-6</v>
      </c>
    </row>
    <row r="25" spans="1:237" x14ac:dyDescent="0.3">
      <c r="A25" s="17" t="s">
        <v>192</v>
      </c>
      <c r="B25" s="15">
        <v>7067.6907000000001</v>
      </c>
      <c r="C25" s="15">
        <v>572.07087999999999</v>
      </c>
      <c r="D25" s="15">
        <v>15114.377399999999</v>
      </c>
      <c r="E25" s="15">
        <v>2032.5212200000001</v>
      </c>
      <c r="F25" s="15">
        <v>1824.9001149999999</v>
      </c>
      <c r="G25" s="15">
        <v>3329.0250999999998</v>
      </c>
      <c r="H25" s="15">
        <v>601.67538500000001</v>
      </c>
      <c r="I25" s="17">
        <v>11.443065000000001</v>
      </c>
      <c r="J25" s="17">
        <v>1.8146549999999999</v>
      </c>
      <c r="K25" s="17">
        <v>0.1961</v>
      </c>
      <c r="L25" s="17">
        <v>5.0799999999999998E-2</v>
      </c>
      <c r="M25" s="17">
        <v>5.2878100000000003</v>
      </c>
      <c r="N25" s="17">
        <v>1.8499999999999999E-2</v>
      </c>
      <c r="O25" s="17">
        <v>0.10979999999999999</v>
      </c>
      <c r="P25" s="17">
        <v>3.56E-2</v>
      </c>
      <c r="Q25" s="17">
        <v>4.02E-2</v>
      </c>
      <c r="R25" s="17">
        <v>0.1197</v>
      </c>
      <c r="T25" s="17">
        <v>4.2936000000000002E-2</v>
      </c>
      <c r="U25" s="17">
        <v>0.15060000000000001</v>
      </c>
      <c r="V25" s="17">
        <v>9.4200000000000006E-2</v>
      </c>
      <c r="W25" s="17">
        <v>0.63290000000000002</v>
      </c>
      <c r="Y25" s="17">
        <v>1.2999999999999999E-3</v>
      </c>
      <c r="Z25" s="17">
        <v>54.876620000000003</v>
      </c>
      <c r="AA25" s="17">
        <v>83.4726</v>
      </c>
      <c r="AB25" s="17">
        <v>4.7199999999999999E-2</v>
      </c>
      <c r="AC25" s="17">
        <v>0.18529999999999999</v>
      </c>
      <c r="AD25" s="17">
        <v>0.70589999999999997</v>
      </c>
      <c r="AE25" s="17">
        <v>0.69389999999999996</v>
      </c>
      <c r="AF25" s="17">
        <v>23.575199999999999</v>
      </c>
      <c r="AG25" s="17">
        <v>0.45970594999999997</v>
      </c>
      <c r="AH25" s="17">
        <v>0.36930000000000002</v>
      </c>
      <c r="AI25" s="17">
        <v>0.2059</v>
      </c>
      <c r="AJ25" s="17">
        <v>8.8800000000000004E-2</v>
      </c>
      <c r="AL25" s="17">
        <v>16.84496</v>
      </c>
      <c r="AN25" s="17">
        <v>7.2999999999999995E-2</v>
      </c>
      <c r="AO25" s="17">
        <v>30.416155</v>
      </c>
      <c r="AP25" s="17">
        <v>3.5267670000000001E-2</v>
      </c>
      <c r="AQ25" s="5"/>
      <c r="AT25" s="5">
        <v>2.6E-7</v>
      </c>
      <c r="AU25" s="17">
        <v>1.1029E-3</v>
      </c>
      <c r="AV25" s="17">
        <v>7.4000000000000003E-3</v>
      </c>
      <c r="AW25" s="17">
        <v>0.30922888999999998</v>
      </c>
      <c r="AX25" s="17">
        <v>4.2505300000000004</v>
      </c>
      <c r="AY25" s="17">
        <v>10.828799999999999</v>
      </c>
      <c r="AZ25" s="17">
        <v>0.72270000000000001</v>
      </c>
      <c r="BA25" s="17">
        <v>1.125</v>
      </c>
      <c r="BE25" s="17">
        <v>1E-4</v>
      </c>
      <c r="BG25" s="17" t="s">
        <v>192</v>
      </c>
      <c r="BH25" s="17">
        <v>0.40462900697313697</v>
      </c>
      <c r="BI25" s="17">
        <v>3.81194832221288</v>
      </c>
      <c r="BJ25" s="17">
        <v>0</v>
      </c>
      <c r="BK25" s="17">
        <v>1.8146584366315801</v>
      </c>
      <c r="BL25" s="17">
        <v>0.19609981576459001</v>
      </c>
      <c r="BM25" s="17">
        <v>11.4431309277129</v>
      </c>
      <c r="BN25" s="17">
        <v>11.4431309277129</v>
      </c>
      <c r="BO25" s="17">
        <v>0.65944200365562999</v>
      </c>
      <c r="BP25" s="17">
        <v>10.3294079806613</v>
      </c>
      <c r="BQ25" s="17">
        <v>2.0827975355853501E-2</v>
      </c>
      <c r="BR25" s="17">
        <v>2.9971969047878799E-2</v>
      </c>
      <c r="BS25" s="17">
        <v>5.2878315022242601</v>
      </c>
      <c r="BT25" s="5">
        <v>9.9989099537580497E-5</v>
      </c>
      <c r="BU25" s="17">
        <v>5.9200116493736098E-3</v>
      </c>
      <c r="BV25" s="17">
        <v>1.2579996353467E-2</v>
      </c>
      <c r="BW25" s="17">
        <v>1.2999910232798699E-3</v>
      </c>
      <c r="BX25" s="17">
        <v>0.109800547788065</v>
      </c>
      <c r="BY25" s="17">
        <v>8.5440065686712106E-3</v>
      </c>
      <c r="BZ25" s="17">
        <v>2.705599873124E-2</v>
      </c>
      <c r="CA25" s="17">
        <v>4.0197272807916802E-2</v>
      </c>
      <c r="CB25" s="17">
        <v>0</v>
      </c>
      <c r="CC25" s="17">
        <v>1487.74404525202</v>
      </c>
      <c r="CD25" s="17">
        <v>0.119698906000577</v>
      </c>
      <c r="CE25" s="17">
        <v>1.2451431881281E-2</v>
      </c>
      <c r="CF25" s="17">
        <v>3.0484528795482701E-2</v>
      </c>
      <c r="CG25" s="17">
        <v>0</v>
      </c>
      <c r="CH25" s="17">
        <v>0.15060114399611399</v>
      </c>
      <c r="CI25" s="17">
        <v>0.69389681954245896</v>
      </c>
      <c r="CJ25" s="17">
        <v>9.4199394105755396E-2</v>
      </c>
      <c r="CK25" s="17">
        <v>0</v>
      </c>
      <c r="CL25" s="17">
        <v>0.20590069203921099</v>
      </c>
      <c r="CM25" s="17">
        <v>7.3001362043023293E-2</v>
      </c>
      <c r="CN25" s="17">
        <v>7067.6880412945502</v>
      </c>
      <c r="CO25" s="17">
        <v>0.63289266815081802</v>
      </c>
      <c r="CP25" s="17">
        <v>0</v>
      </c>
      <c r="CQ25" s="17">
        <v>17.416843114290401</v>
      </c>
      <c r="CR25" s="17">
        <v>173.124417674032</v>
      </c>
      <c r="CS25" s="17">
        <v>4.33755837262221</v>
      </c>
      <c r="CT25" s="17">
        <v>4.2505259145446104</v>
      </c>
      <c r="CU25" s="17">
        <v>9.0324024300235699</v>
      </c>
      <c r="CV25" s="17">
        <v>0</v>
      </c>
      <c r="CW25" s="17">
        <v>0.23272551163194</v>
      </c>
      <c r="CX25" s="17">
        <v>54.876557931699999</v>
      </c>
      <c r="CY25" s="17">
        <v>54.876557931699999</v>
      </c>
      <c r="CZ25" s="17">
        <v>1.10830145807609E-2</v>
      </c>
      <c r="DA25" s="17">
        <v>0</v>
      </c>
      <c r="DB25" s="17">
        <v>83.472840337358207</v>
      </c>
      <c r="DC25" s="17">
        <v>10.8288325644263</v>
      </c>
      <c r="DD25" s="17">
        <v>2.2192706595955701E-2</v>
      </c>
      <c r="DE25" s="17">
        <v>2.3672088986254999E-2</v>
      </c>
      <c r="DF25" s="17">
        <v>0</v>
      </c>
      <c r="DG25" s="17">
        <v>1.0727963099852</v>
      </c>
      <c r="DH25" s="17">
        <v>0.221577991804256</v>
      </c>
      <c r="DI25" s="17">
        <v>5.5373153675092003E-3</v>
      </c>
      <c r="DJ25" s="17">
        <v>12.727542745280401</v>
      </c>
      <c r="DK25" s="17">
        <v>1.09472955554373</v>
      </c>
      <c r="DL25" s="17">
        <v>4.8178011485639598E-2</v>
      </c>
      <c r="DM25" s="17">
        <v>0.137121967064049</v>
      </c>
      <c r="DN25" s="17">
        <v>0.232946684391276</v>
      </c>
      <c r="DO25" s="17">
        <v>0.47295093708008801</v>
      </c>
      <c r="DP25" s="17">
        <v>23.630759800522</v>
      </c>
      <c r="DQ25" s="17">
        <v>0.72269927173240101</v>
      </c>
      <c r="DR25" s="17">
        <v>0</v>
      </c>
      <c r="DS25" s="17">
        <v>0.58568950601285796</v>
      </c>
      <c r="DT25" s="17">
        <v>572.07070795019695</v>
      </c>
      <c r="DU25" s="17">
        <v>0</v>
      </c>
      <c r="DV25" s="17">
        <v>0.151413084581424</v>
      </c>
      <c r="DW25" s="17">
        <v>0.21788675966754201</v>
      </c>
      <c r="DX25" s="17">
        <v>613.91311344941596</v>
      </c>
      <c r="DY25" s="17">
        <v>13602.9355522156</v>
      </c>
      <c r="DZ25" s="17">
        <v>1511.43761167108</v>
      </c>
      <c r="EA25" s="17">
        <v>15114.373163886699</v>
      </c>
      <c r="EB25" s="17">
        <v>3.3212607279820301E-3</v>
      </c>
      <c r="EC25" s="17">
        <v>16.842271045393399</v>
      </c>
      <c r="ED25" s="17">
        <v>0.22084950699264599</v>
      </c>
      <c r="EE25" s="17">
        <v>3.5268292310135098E-2</v>
      </c>
      <c r="EF25" s="17">
        <v>0</v>
      </c>
      <c r="EG25" s="17">
        <v>0</v>
      </c>
      <c r="EH25" s="17">
        <v>0</v>
      </c>
      <c r="EI25" s="5">
        <v>2.5997510981773198E-7</v>
      </c>
      <c r="EJ25" s="17">
        <v>1.10290505704953E-3</v>
      </c>
      <c r="EK25" s="17">
        <v>7.4002273433306197E-3</v>
      </c>
      <c r="EL25" s="17">
        <v>0.30922418677520103</v>
      </c>
      <c r="EM25" s="17">
        <v>13.665181401139399</v>
      </c>
      <c r="EN25" s="17">
        <v>130.87733410179999</v>
      </c>
      <c r="EO25" s="17">
        <v>17.710517394331799</v>
      </c>
      <c r="EP25" s="17">
        <v>44.076564763099</v>
      </c>
      <c r="EQ25" s="17">
        <v>103.50558459019599</v>
      </c>
      <c r="ER25" s="17">
        <v>22.107293631293501</v>
      </c>
      <c r="ES25" s="17">
        <v>2.2423003773431001</v>
      </c>
      <c r="ET25" s="17">
        <v>1.33601634007407E-3</v>
      </c>
      <c r="EU25" s="17">
        <v>18.206280245090898</v>
      </c>
      <c r="EV25" s="17">
        <v>2032.5205285176901</v>
      </c>
      <c r="EW25" s="17">
        <v>1824.8995064358301</v>
      </c>
      <c r="EX25" s="17">
        <v>207.62102208186801</v>
      </c>
      <c r="EY25" s="17">
        <v>0.155720715179374</v>
      </c>
      <c r="EZ25" s="17">
        <v>2.3062729983410201E-2</v>
      </c>
      <c r="FA25" s="17">
        <v>218.10722540989701</v>
      </c>
      <c r="FB25" s="17">
        <v>65.342535425519799</v>
      </c>
      <c r="FC25" s="17">
        <v>256.19065005913899</v>
      </c>
      <c r="FD25" s="17">
        <v>60.912237090823801</v>
      </c>
      <c r="FE25" s="17">
        <v>32.311313149479901</v>
      </c>
      <c r="FF25" s="17">
        <v>640.47676347050401</v>
      </c>
      <c r="FG25" s="17">
        <v>8.8727389242547097E-2</v>
      </c>
      <c r="FH25" s="17">
        <v>46.116894008835402</v>
      </c>
      <c r="FI25" s="17">
        <v>47.910452611374701</v>
      </c>
      <c r="FJ25" s="17">
        <v>281.70999514488801</v>
      </c>
      <c r="FK25" s="17">
        <v>0.24582822654695499</v>
      </c>
      <c r="FL25" s="17">
        <v>0</v>
      </c>
      <c r="FM25" s="17">
        <v>3329.0237306459398</v>
      </c>
      <c r="FN25" s="17">
        <v>1.63405492835231</v>
      </c>
      <c r="FO25" s="17">
        <v>1.1249963061433801</v>
      </c>
      <c r="FP25" s="17">
        <v>83.631881709684393</v>
      </c>
      <c r="FQ25" s="17">
        <v>3.8776018741734197E-2</v>
      </c>
      <c r="FR25" s="17">
        <v>16.494235089918799</v>
      </c>
      <c r="FS25" s="17">
        <v>16.844963764044099</v>
      </c>
      <c r="FT25" s="17">
        <v>4.8516696309004503</v>
      </c>
      <c r="FU25" s="17">
        <v>601.67521087078103</v>
      </c>
      <c r="FV25" s="17">
        <v>30.416143460307602</v>
      </c>
      <c r="FW25" s="17">
        <v>31.5890496031944</v>
      </c>
      <c r="FY25" s="26">
        <f t="shared" si="0"/>
        <v>1.0203397154436917</v>
      </c>
      <c r="FZ25" s="40">
        <f t="shared" si="1"/>
        <v>-3.7617739128046577E-7</v>
      </c>
      <c r="GA25" s="40">
        <f t="shared" si="2"/>
        <v>-3.0074910130168398E-7</v>
      </c>
      <c r="GB25" s="40">
        <f t="shared" si="3"/>
        <v>-2.8027044634116326E-7</v>
      </c>
      <c r="GC25" s="40">
        <f t="shared" si="4"/>
        <v>-3.4020914674793224E-7</v>
      </c>
      <c r="GD25" s="40">
        <f t="shared" si="5"/>
        <v>-3.3347807085424425E-7</v>
      </c>
      <c r="GE25" s="40">
        <f t="shared" si="6"/>
        <v>-4.1133785984035885E-7</v>
      </c>
      <c r="GF25" s="40">
        <f t="shared" si="7"/>
        <v>-2.8940725068269895E-7</v>
      </c>
      <c r="GG25" s="40">
        <f t="shared" si="8"/>
        <v>5.7613683833478068E-6</v>
      </c>
      <c r="GH25" s="40">
        <f t="shared" si="9"/>
        <v>1.8938209082169095E-6</v>
      </c>
      <c r="GI25" s="40">
        <f t="shared" si="10"/>
        <v>-9.3949724621860611E-7</v>
      </c>
      <c r="GJ25" s="40">
        <f t="shared" si="11"/>
        <v>-1.0944147185174417E-6</v>
      </c>
      <c r="GK25" s="40">
        <f t="shared" si="12"/>
        <v>4.066376110295942E-6</v>
      </c>
      <c r="GL25" s="40">
        <f t="shared" si="13"/>
        <v>4.3258597886218987E-7</v>
      </c>
      <c r="GM25" s="40">
        <f t="shared" si="14"/>
        <v>4.9889623406708655E-6</v>
      </c>
      <c r="GN25" s="40">
        <f t="shared" si="15"/>
        <v>1.4887391042941731E-7</v>
      </c>
      <c r="GO25" s="40">
        <f t="shared" si="16"/>
        <v>-6.7840599084516154E-5</v>
      </c>
      <c r="GP25" s="40">
        <f t="shared" si="17"/>
        <v>-9.1395106348903288E-6</v>
      </c>
      <c r="GQ25" s="40">
        <f t="shared" si="18"/>
        <v>0</v>
      </c>
      <c r="GR25" s="40">
        <f t="shared" si="19"/>
        <v>-9.1585700342665661E-7</v>
      </c>
      <c r="GS25" s="40">
        <f t="shared" si="20"/>
        <v>7.5962557369062761E-6</v>
      </c>
      <c r="GT25" s="40">
        <f t="shared" si="21"/>
        <v>-6.4319983504210352E-6</v>
      </c>
      <c r="GU25" s="40">
        <f t="shared" si="22"/>
        <v>-1.1584530229106974E-5</v>
      </c>
      <c r="GV25" s="40">
        <f t="shared" si="23"/>
        <v>0</v>
      </c>
      <c r="GW25" s="40">
        <f t="shared" si="24"/>
        <v>-6.9051693307931361E-6</v>
      </c>
      <c r="GX25" s="40">
        <f t="shared" si="25"/>
        <v>-1.1310518031842934E-6</v>
      </c>
      <c r="GY25" s="40">
        <f t="shared" si="26"/>
        <v>2.8792365184137485E-6</v>
      </c>
      <c r="GZ25" s="40">
        <f t="shared" si="27"/>
        <v>1.7201743321309046E-5</v>
      </c>
      <c r="HA25" s="40">
        <f t="shared" si="28"/>
        <v>-1.157599103520073E-7</v>
      </c>
      <c r="HB25" s="40">
        <f t="shared" si="29"/>
        <v>-3.3694979967954449E-6</v>
      </c>
      <c r="HC25" s="40">
        <f t="shared" si="30"/>
        <v>-4.5834522856270448E-6</v>
      </c>
      <c r="HD25" s="40">
        <f t="shared" si="31"/>
        <v>2.3567053735281682E-3</v>
      </c>
      <c r="HE25" s="40">
        <f t="shared" si="32"/>
        <v>0.27405248074961397</v>
      </c>
      <c r="HF25" s="40">
        <f t="shared" si="33"/>
        <v>-4.2174663962751061E-7</v>
      </c>
      <c r="HG25" s="40">
        <f t="shared" si="34"/>
        <v>3.3610452209429131E-6</v>
      </c>
      <c r="HH25" s="40">
        <f t="shared" si="35"/>
        <v>-8.1768871005525538E-4</v>
      </c>
      <c r="HI25" s="40">
        <f t="shared" si="36"/>
        <v>0</v>
      </c>
      <c r="HJ25" s="40">
        <f t="shared" si="37"/>
        <v>2.2345224320098402E-7</v>
      </c>
      <c r="HK25" s="40">
        <f t="shared" si="38"/>
        <v>0</v>
      </c>
      <c r="HL25" s="40">
        <f t="shared" si="39"/>
        <v>1.865812360682205E-5</v>
      </c>
      <c r="HM25" s="40">
        <f t="shared" si="40"/>
        <v>-3.7939352946117498E-7</v>
      </c>
      <c r="HN25" s="40">
        <f t="shared" si="41"/>
        <v>1.7645343032213154E-5</v>
      </c>
      <c r="HO25" s="40">
        <f t="shared" si="42"/>
        <v>0</v>
      </c>
      <c r="HP25" s="40">
        <f t="shared" si="43"/>
        <v>0</v>
      </c>
      <c r="HQ25" s="40">
        <f t="shared" si="44"/>
        <v>0</v>
      </c>
      <c r="HR25" s="40">
        <f t="shared" si="45"/>
        <v>-9.5731470261603972E-5</v>
      </c>
      <c r="HS25" s="40">
        <f t="shared" si="46"/>
        <v>4.5852294224325983E-6</v>
      </c>
      <c r="HT25" s="40">
        <f t="shared" si="47"/>
        <v>3.0722071705318402E-5</v>
      </c>
      <c r="HU25" s="40">
        <f t="shared" si="48"/>
        <v>-1.5209525859475879E-5</v>
      </c>
      <c r="HV25" s="40">
        <f t="shared" si="49"/>
        <v>-9.6116375839965835E-7</v>
      </c>
      <c r="HW25" s="40">
        <f t="shared" si="50"/>
        <v>3.0072054429296485E-6</v>
      </c>
      <c r="HX25" s="40">
        <f t="shared" si="51"/>
        <v>-1.0077038868187446E-6</v>
      </c>
      <c r="HY25" s="40">
        <f t="shared" si="52"/>
        <v>-3.2834281065892887E-6</v>
      </c>
      <c r="HZ25" s="40">
        <f t="shared" si="53"/>
        <v>0</v>
      </c>
      <c r="IA25" s="40">
        <f t="shared" si="54"/>
        <v>0</v>
      </c>
      <c r="IB25" s="40">
        <f t="shared" si="55"/>
        <v>0</v>
      </c>
      <c r="IC25" s="40">
        <f t="shared" si="56"/>
        <v>-1.0900462419507844E-4</v>
      </c>
    </row>
    <row r="26" spans="1:237" x14ac:dyDescent="0.3">
      <c r="A26" s="17" t="s">
        <v>193</v>
      </c>
      <c r="B26" s="15">
        <v>16137.5427</v>
      </c>
      <c r="C26" s="15">
        <v>248.58355499999999</v>
      </c>
      <c r="D26" s="15">
        <v>52348.835899999998</v>
      </c>
      <c r="E26" s="15">
        <v>5523.7365900000004</v>
      </c>
      <c r="F26" s="15">
        <v>3867.0366899999999</v>
      </c>
      <c r="G26" s="15">
        <v>101178.42</v>
      </c>
      <c r="H26" s="15">
        <v>1065.78</v>
      </c>
      <c r="I26" s="17">
        <v>1.2582477299999999</v>
      </c>
      <c r="J26" s="17">
        <v>0.33508852</v>
      </c>
      <c r="K26" s="17">
        <v>0.57199999999999995</v>
      </c>
      <c r="L26" s="17">
        <v>0.23226952000000001</v>
      </c>
      <c r="M26" s="17">
        <v>1.63717504</v>
      </c>
      <c r="N26" s="17">
        <v>3.6359320000000001E-2</v>
      </c>
      <c r="O26" s="17">
        <v>1.2330000000000001E-2</v>
      </c>
      <c r="P26" s="17">
        <v>0.19570572</v>
      </c>
      <c r="Q26" s="17">
        <v>8.0000000000000002E-3</v>
      </c>
      <c r="R26" s="17">
        <v>8.0000000000000002E-3</v>
      </c>
      <c r="T26" s="17">
        <v>8.7642650000000002E-2</v>
      </c>
      <c r="U26" s="17">
        <v>1.7000000000000001E-2</v>
      </c>
      <c r="V26" s="17">
        <v>1.2999999999999999E-2</v>
      </c>
      <c r="W26" s="17">
        <v>1.65E-4</v>
      </c>
      <c r="Y26" s="17">
        <v>2.5999999999999999E-2</v>
      </c>
      <c r="Z26" s="17">
        <v>23.14148118</v>
      </c>
      <c r="AA26" s="17">
        <v>163.22421499999999</v>
      </c>
      <c r="AB26" s="17">
        <v>0.22225505000000001</v>
      </c>
      <c r="AC26" s="17">
        <v>0.43336511</v>
      </c>
      <c r="AD26" s="17">
        <v>1.46236889</v>
      </c>
      <c r="AE26" s="17">
        <v>1.248505</v>
      </c>
      <c r="AG26" s="17">
        <v>7.9971849999999997E-2</v>
      </c>
      <c r="AH26" s="17">
        <v>0.81895733999999998</v>
      </c>
      <c r="AI26" s="17">
        <v>2.5000000000000001E-3</v>
      </c>
      <c r="AL26" s="17">
        <v>3.3406228900000001</v>
      </c>
      <c r="AN26" s="17">
        <v>5.2630000000000003E-2</v>
      </c>
      <c r="AO26" s="17">
        <v>1.5523137899999999</v>
      </c>
      <c r="AP26" s="17">
        <v>2.3618000000000001E-4</v>
      </c>
      <c r="AU26" s="5">
        <v>7.8900000000000007E-6</v>
      </c>
      <c r="AV26" s="5">
        <v>8.2400000000000007E-6</v>
      </c>
      <c r="AW26" s="17">
        <v>6.274797E-2</v>
      </c>
      <c r="AX26" s="17">
        <v>0.76835819000000005</v>
      </c>
      <c r="AY26" s="17">
        <v>5.5746969000000002</v>
      </c>
      <c r="BA26" s="17">
        <v>7.0000000000000001E-3</v>
      </c>
      <c r="BE26" s="5">
        <v>2.8000000000000002E-7</v>
      </c>
      <c r="BG26" s="17" t="s">
        <v>193</v>
      </c>
      <c r="BH26" s="17">
        <v>0</v>
      </c>
      <c r="BI26" s="17">
        <v>0</v>
      </c>
      <c r="BJ26" s="17">
        <v>0</v>
      </c>
      <c r="BK26" s="17">
        <v>0.33508791449269898</v>
      </c>
      <c r="BL26" s="17">
        <v>0.57199962339628596</v>
      </c>
      <c r="BM26" s="17">
        <v>1.25824747175309</v>
      </c>
      <c r="BN26" s="17">
        <v>1.25824747175309</v>
      </c>
      <c r="BO26" s="17">
        <v>5.0629159542981798E-3</v>
      </c>
      <c r="BP26" s="17">
        <v>0</v>
      </c>
      <c r="BQ26" s="17">
        <v>9.5230463514938996E-2</v>
      </c>
      <c r="BR26" s="17">
        <v>0.137038929032336</v>
      </c>
      <c r="BS26" s="17">
        <v>1.6371747659654401</v>
      </c>
      <c r="BT26" s="5">
        <v>2.7999744252216601E-7</v>
      </c>
      <c r="BU26" s="17">
        <v>1.1634983141321701E-2</v>
      </c>
      <c r="BV26" s="17">
        <v>2.4724329783980099E-2</v>
      </c>
      <c r="BW26" s="17">
        <v>2.5999823059856101E-2</v>
      </c>
      <c r="BX26" s="17">
        <v>1.23300732476777E-2</v>
      </c>
      <c r="BY26" s="17">
        <v>4.6969369062484403E-2</v>
      </c>
      <c r="BZ26" s="17">
        <v>0.148736335173586</v>
      </c>
      <c r="CA26" s="17">
        <v>8.0000005994134305E-3</v>
      </c>
      <c r="CB26" s="17">
        <v>0</v>
      </c>
      <c r="CC26" s="17">
        <v>187.73842352186799</v>
      </c>
      <c r="CD26" s="17">
        <v>7.9999182644159908E-3</v>
      </c>
      <c r="CE26" s="17">
        <v>2.5416365669317698E-2</v>
      </c>
      <c r="CF26" s="17">
        <v>6.2226245377844602E-2</v>
      </c>
      <c r="CG26" s="17">
        <v>0</v>
      </c>
      <c r="CH26" s="17">
        <v>1.6999891185239299E-2</v>
      </c>
      <c r="CI26" s="17">
        <v>1.24850622350243</v>
      </c>
      <c r="CJ26" s="17">
        <v>1.30001305226367E-2</v>
      </c>
      <c r="CK26" s="17">
        <v>0</v>
      </c>
      <c r="CL26" s="17">
        <v>2.4999949575615801E-3</v>
      </c>
      <c r="CM26" s="17">
        <v>5.2630005924921501E-2</v>
      </c>
      <c r="CN26" s="17">
        <v>16137.537606431501</v>
      </c>
      <c r="CO26" s="17">
        <v>1.64999155423046E-4</v>
      </c>
      <c r="CP26" s="17">
        <v>0</v>
      </c>
      <c r="CQ26" s="17">
        <v>2.1110066885683199</v>
      </c>
      <c r="CR26" s="17">
        <v>28.141256643286301</v>
      </c>
      <c r="CS26" s="17">
        <v>0.86675334325945497</v>
      </c>
      <c r="CT26" s="17">
        <v>0.768357073957467</v>
      </c>
      <c r="CU26" s="17">
        <v>0</v>
      </c>
      <c r="CV26" s="17">
        <v>0</v>
      </c>
      <c r="CW26" s="17">
        <v>0</v>
      </c>
      <c r="CX26" s="17">
        <v>23.141481570466301</v>
      </c>
      <c r="CY26" s="17">
        <v>23.141481570466301</v>
      </c>
      <c r="CZ26" s="17">
        <v>0</v>
      </c>
      <c r="DA26" s="17">
        <v>0</v>
      </c>
      <c r="DB26" s="17">
        <v>163.22410779675801</v>
      </c>
      <c r="DC26" s="17">
        <v>5.5746840418575898</v>
      </c>
      <c r="DD26" s="17">
        <v>5.8219128449172798E-2</v>
      </c>
      <c r="DE26" s="17">
        <v>0.16308583884903999</v>
      </c>
      <c r="DF26" s="17">
        <v>0</v>
      </c>
      <c r="DG26" s="17">
        <v>8.4546026275620907</v>
      </c>
      <c r="DH26" s="17">
        <v>0</v>
      </c>
      <c r="DI26" s="17">
        <v>0</v>
      </c>
      <c r="DJ26" s="17">
        <v>2.6148868564850802E-3</v>
      </c>
      <c r="DK26" s="17">
        <v>0</v>
      </c>
      <c r="DL26" s="17">
        <v>0.112674958251734</v>
      </c>
      <c r="DM26" s="17">
        <v>0.32069012148106502</v>
      </c>
      <c r="DN26" s="17">
        <v>0.48258159135633799</v>
      </c>
      <c r="DO26" s="17">
        <v>0.97978686129620696</v>
      </c>
      <c r="DP26" s="17">
        <v>0</v>
      </c>
      <c r="DQ26" s="17">
        <v>0</v>
      </c>
      <c r="DR26" s="17">
        <v>0</v>
      </c>
      <c r="DS26" s="17">
        <v>8.4964527780829802E-2</v>
      </c>
      <c r="DT26" s="17">
        <v>248.58349610444799</v>
      </c>
      <c r="DU26" s="17">
        <v>0</v>
      </c>
      <c r="DV26" s="17">
        <v>0.33577244927737998</v>
      </c>
      <c r="DW26" s="17">
        <v>0.48318479657071001</v>
      </c>
      <c r="DX26" s="17">
        <v>1059.64925689743</v>
      </c>
      <c r="DY26" s="17">
        <v>47113.935986349803</v>
      </c>
      <c r="DZ26" s="17">
        <v>5234.8820181401998</v>
      </c>
      <c r="EA26" s="17">
        <v>52348.81800449</v>
      </c>
      <c r="EB26" s="17">
        <v>0</v>
      </c>
      <c r="EC26" s="17">
        <v>28.968055924917898</v>
      </c>
      <c r="ED26" s="17">
        <v>0</v>
      </c>
      <c r="EE26" s="17">
        <v>2.3619153439663899E-4</v>
      </c>
      <c r="EF26" s="17">
        <v>0</v>
      </c>
      <c r="EG26" s="17">
        <v>0</v>
      </c>
      <c r="EH26" s="17">
        <v>0</v>
      </c>
      <c r="EI26" s="17">
        <v>0</v>
      </c>
      <c r="EJ26" s="5">
        <v>7.8901251383732294E-6</v>
      </c>
      <c r="EK26" s="5">
        <v>8.2398798323054293E-6</v>
      </c>
      <c r="EL26" s="17">
        <v>6.2748027841460302E-2</v>
      </c>
      <c r="EM26" s="17">
        <v>222.25648415968001</v>
      </c>
      <c r="EN26" s="17">
        <v>301.20554259306101</v>
      </c>
      <c r="EO26" s="17">
        <v>129.45181840959299</v>
      </c>
      <c r="EP26" s="17">
        <v>6.0902064249542303</v>
      </c>
      <c r="EQ26" s="17">
        <v>185.84886858390499</v>
      </c>
      <c r="ER26" s="17">
        <v>110.21462417823</v>
      </c>
      <c r="ES26" s="17">
        <v>0</v>
      </c>
      <c r="ET26" s="17">
        <v>9.5333919619592202E-4</v>
      </c>
      <c r="EU26" s="17">
        <v>17.717118408229499</v>
      </c>
      <c r="EV26" s="17">
        <v>5523.7351287579204</v>
      </c>
      <c r="EW26" s="17">
        <v>3867.0355607156798</v>
      </c>
      <c r="EX26" s="17">
        <v>1656.6995680422399</v>
      </c>
      <c r="EY26" s="17">
        <v>0</v>
      </c>
      <c r="EZ26" s="17">
        <v>1.0507354092087</v>
      </c>
      <c r="FA26" s="17">
        <v>2169.6178691929699</v>
      </c>
      <c r="FB26" s="17">
        <v>0</v>
      </c>
      <c r="FC26" s="17">
        <v>72.7742819133572</v>
      </c>
      <c r="FD26" s="17">
        <v>18.951870489392999</v>
      </c>
      <c r="FE26" s="17">
        <v>5.3941474215329803</v>
      </c>
      <c r="FF26" s="17">
        <v>183.45474347730601</v>
      </c>
      <c r="FG26" s="17">
        <v>0</v>
      </c>
      <c r="FH26" s="17">
        <v>20.839551628633298</v>
      </c>
      <c r="FI26" s="17">
        <v>337.334317105661</v>
      </c>
      <c r="FJ26" s="17">
        <v>390.885702764955</v>
      </c>
      <c r="FK26" s="17">
        <v>15.992772776697</v>
      </c>
      <c r="FL26" s="17">
        <v>0</v>
      </c>
      <c r="FM26" s="17">
        <v>101178.392938643</v>
      </c>
      <c r="FN26" s="17">
        <v>1.5297773669266299E-2</v>
      </c>
      <c r="FO26" s="17">
        <v>6.9999815433759299E-3</v>
      </c>
      <c r="FP26" s="17">
        <v>2474.5072478442198</v>
      </c>
      <c r="FQ26" s="17">
        <v>0</v>
      </c>
      <c r="FR26" s="17">
        <v>155.45945777169601</v>
      </c>
      <c r="FS26" s="17">
        <v>3.3406217124091699</v>
      </c>
      <c r="FT26" s="17">
        <v>0</v>
      </c>
      <c r="FU26" s="17">
        <v>1065.77968451319</v>
      </c>
      <c r="FV26" s="17">
        <v>1.5523142795436899</v>
      </c>
      <c r="FW26" s="17">
        <v>481.18736931305898</v>
      </c>
      <c r="FY26" s="26">
        <f t="shared" si="0"/>
        <v>0.99424794100990943</v>
      </c>
      <c r="FZ26" s="40">
        <f t="shared" si="1"/>
        <v>-3.1563470313437975E-7</v>
      </c>
      <c r="GA26" s="40">
        <f t="shared" si="2"/>
        <v>-2.3692457049927871E-7</v>
      </c>
      <c r="GB26" s="40">
        <f t="shared" si="3"/>
        <v>-3.4185115467290972E-7</v>
      </c>
      <c r="GC26" s="40">
        <f t="shared" si="4"/>
        <v>-2.645386969910512E-7</v>
      </c>
      <c r="GD26" s="40">
        <f t="shared" si="5"/>
        <v>-2.9202834382373004E-7</v>
      </c>
      <c r="GE26" s="40">
        <f t="shared" si="6"/>
        <v>-2.6746174730561862E-7</v>
      </c>
      <c r="GF26" s="40">
        <f t="shared" si="7"/>
        <v>-2.9601494679529645E-7</v>
      </c>
      <c r="GG26" s="40">
        <f t="shared" si="8"/>
        <v>-2.0524329486106208E-7</v>
      </c>
      <c r="GH26" s="40">
        <f t="shared" si="9"/>
        <v>-1.8070069992889629E-6</v>
      </c>
      <c r="GI26" s="40">
        <f t="shared" si="10"/>
        <v>-6.5839810138433751E-7</v>
      </c>
      <c r="GJ26" s="40">
        <f t="shared" si="11"/>
        <v>-5.4872772377882352E-7</v>
      </c>
      <c r="GK26" s="40">
        <f t="shared" si="12"/>
        <v>-1.6738256645593674E-7</v>
      </c>
      <c r="GL26" s="40">
        <f t="shared" si="13"/>
        <v>-1.9457729688755402E-7</v>
      </c>
      <c r="GM26" s="40">
        <f t="shared" si="14"/>
        <v>5.9406064638499761E-6</v>
      </c>
      <c r="GN26" s="40">
        <f t="shared" si="15"/>
        <v>-8.0549150931105656E-8</v>
      </c>
      <c r="GO26" s="40">
        <f t="shared" si="16"/>
        <v>7.4926678793676982E-8</v>
      </c>
      <c r="GP26" s="40">
        <f t="shared" si="17"/>
        <v>-1.0216948001171011E-5</v>
      </c>
      <c r="GQ26" s="40">
        <f t="shared" si="18"/>
        <v>0</v>
      </c>
      <c r="GR26" s="40">
        <f t="shared" si="19"/>
        <v>-4.4445070642416727E-7</v>
      </c>
      <c r="GS26" s="40">
        <f t="shared" si="20"/>
        <v>-6.4008682765890594E-6</v>
      </c>
      <c r="GT26" s="40">
        <f t="shared" si="21"/>
        <v>1.004020282311583E-5</v>
      </c>
      <c r="GU26" s="40">
        <f t="shared" si="22"/>
        <v>-5.118648206063509E-6</v>
      </c>
      <c r="GV26" s="40">
        <f t="shared" si="23"/>
        <v>0</v>
      </c>
      <c r="GW26" s="40">
        <f t="shared" si="24"/>
        <v>-6.8053901499152655E-6</v>
      </c>
      <c r="GX26" s="40">
        <f t="shared" si="25"/>
        <v>1.6873003851091068E-8</v>
      </c>
      <c r="GY26" s="40">
        <f t="shared" si="26"/>
        <v>-6.5678515887684941E-7</v>
      </c>
      <c r="GZ26" s="40">
        <f t="shared" si="27"/>
        <v>1.4652060363477425E-5</v>
      </c>
      <c r="HA26" s="40">
        <f t="shared" si="28"/>
        <v>-6.9842265261665133E-8</v>
      </c>
      <c r="HB26" s="40">
        <f t="shared" si="29"/>
        <v>-2.9906780575728305E-7</v>
      </c>
      <c r="HC26" s="40">
        <f t="shared" si="30"/>
        <v>9.7997399292486642E-7</v>
      </c>
      <c r="HD26" s="40">
        <f t="shared" si="31"/>
        <v>0</v>
      </c>
      <c r="HE26" s="40">
        <f t="shared" si="32"/>
        <v>6.2430439971437511E-2</v>
      </c>
      <c r="HF26" s="40">
        <f t="shared" si="33"/>
        <v>-1.1496558530767186E-7</v>
      </c>
      <c r="HG26" s="40">
        <f t="shared" si="34"/>
        <v>-2.0169753679744051E-6</v>
      </c>
      <c r="HH26" s="40">
        <f t="shared" si="35"/>
        <v>0</v>
      </c>
      <c r="HI26" s="40">
        <f t="shared" si="36"/>
        <v>0</v>
      </c>
      <c r="HJ26" s="40">
        <f t="shared" si="37"/>
        <v>-3.5250636451857328E-7</v>
      </c>
      <c r="HK26" s="40">
        <f t="shared" si="38"/>
        <v>0</v>
      </c>
      <c r="HL26" s="40">
        <f t="shared" si="39"/>
        <v>1.1257688576607441E-7</v>
      </c>
      <c r="HM26" s="40">
        <f t="shared" si="40"/>
        <v>3.1536387371128602E-7</v>
      </c>
      <c r="HN26" s="40">
        <f t="shared" si="41"/>
        <v>4.8837313231367405E-5</v>
      </c>
      <c r="HO26" s="40">
        <f t="shared" si="42"/>
        <v>0</v>
      </c>
      <c r="HP26" s="40">
        <f t="shared" si="43"/>
        <v>0</v>
      </c>
      <c r="HQ26" s="40">
        <f t="shared" si="44"/>
        <v>0</v>
      </c>
      <c r="HR26" s="40">
        <f t="shared" si="45"/>
        <v>0</v>
      </c>
      <c r="HS26" s="40">
        <f t="shared" si="46"/>
        <v>1.5860376835068501E-5</v>
      </c>
      <c r="HT26" s="40">
        <f t="shared" si="47"/>
        <v>-1.458345807906121E-5</v>
      </c>
      <c r="HU26" s="40">
        <f t="shared" si="48"/>
        <v>9.2180608076988195E-7</v>
      </c>
      <c r="HV26" s="40">
        <f t="shared" si="49"/>
        <v>-1.4525029440447051E-6</v>
      </c>
      <c r="HW26" s="40">
        <f t="shared" si="50"/>
        <v>-2.3065186576091265E-6</v>
      </c>
      <c r="HX26" s="40">
        <f t="shared" si="51"/>
        <v>0</v>
      </c>
      <c r="HY26" s="40">
        <f t="shared" si="52"/>
        <v>-2.6366605814598772E-6</v>
      </c>
      <c r="HZ26" s="40">
        <f t="shared" si="53"/>
        <v>0</v>
      </c>
      <c r="IA26" s="40">
        <f t="shared" si="54"/>
        <v>0</v>
      </c>
      <c r="IB26" s="40">
        <f t="shared" si="55"/>
        <v>0</v>
      </c>
      <c r="IC26" s="40">
        <f t="shared" si="56"/>
        <v>-9.1338494071703416E-6</v>
      </c>
    </row>
    <row r="27" spans="1:237" x14ac:dyDescent="0.3">
      <c r="A27" s="17" t="s">
        <v>194</v>
      </c>
      <c r="B27" s="15">
        <v>1705.9905000000001</v>
      </c>
      <c r="C27" s="15">
        <v>0.570465</v>
      </c>
      <c r="D27" s="15">
        <v>9657.7212999999992</v>
      </c>
      <c r="E27" s="15">
        <v>1467.4318679999999</v>
      </c>
      <c r="F27" s="15">
        <v>1217.9736720000001</v>
      </c>
      <c r="G27" s="15">
        <v>7504.1737999999996</v>
      </c>
      <c r="H27" s="15">
        <v>247.12540000000001</v>
      </c>
      <c r="I27" s="17">
        <v>0.11097888</v>
      </c>
      <c r="J27" s="17">
        <v>1.7758139999999999E-2</v>
      </c>
      <c r="L27" s="17">
        <v>1.117698E-2</v>
      </c>
      <c r="M27" s="17">
        <v>3.3304359999999998E-2</v>
      </c>
      <c r="N27" s="17">
        <v>1.0533700000000001E-3</v>
      </c>
      <c r="O27" s="5">
        <v>2.5000000000000001E-5</v>
      </c>
      <c r="P27" s="17">
        <v>4.0104000000000002E-4</v>
      </c>
      <c r="T27" s="17">
        <v>1.6307100000000001E-3</v>
      </c>
      <c r="Z27" s="17">
        <v>1.97077342</v>
      </c>
      <c r="AA27" s="17">
        <v>3.61E-2</v>
      </c>
      <c r="AB27" s="17">
        <v>3.5264249999999997E-2</v>
      </c>
      <c r="AC27" s="17">
        <v>0.31490000000000001</v>
      </c>
      <c r="AG27" s="17">
        <v>3.6155599999999999E-3</v>
      </c>
      <c r="AH27" s="17">
        <v>8.4062500000000005E-3</v>
      </c>
      <c r="AL27" s="17">
        <v>0.36070268</v>
      </c>
      <c r="AO27" s="17">
        <v>0.17756759999999999</v>
      </c>
      <c r="AP27" s="17">
        <v>1.3E-7</v>
      </c>
      <c r="AU27" s="5"/>
      <c r="AV27" s="5"/>
      <c r="AW27" s="17">
        <v>1.1095300000000001E-3</v>
      </c>
      <c r="AX27" s="17">
        <v>8.8781159999999998E-2</v>
      </c>
      <c r="AY27" s="17">
        <v>1.0800000000000001E-2</v>
      </c>
      <c r="BE27" s="5"/>
      <c r="BG27" s="17" t="s">
        <v>194</v>
      </c>
      <c r="BH27" s="17">
        <v>0</v>
      </c>
      <c r="BI27" s="17">
        <v>0</v>
      </c>
      <c r="BJ27" s="17">
        <v>0</v>
      </c>
      <c r="BK27" s="17">
        <v>1.7758151492806601E-2</v>
      </c>
      <c r="BL27" s="17">
        <v>0</v>
      </c>
      <c r="BM27" s="17">
        <v>0.110978875677849</v>
      </c>
      <c r="BN27" s="17">
        <v>0.110978875677849</v>
      </c>
      <c r="BO27" s="17">
        <v>6.2012533524033095E-4</v>
      </c>
      <c r="BP27" s="17">
        <v>0</v>
      </c>
      <c r="BQ27" s="17">
        <v>4.5825587208783202E-3</v>
      </c>
      <c r="BR27" s="17">
        <v>6.5944122920903597E-3</v>
      </c>
      <c r="BS27" s="17">
        <v>3.3304306686282502E-2</v>
      </c>
      <c r="BT27" s="17">
        <v>0</v>
      </c>
      <c r="BU27" s="17">
        <v>3.3707844375733702E-4</v>
      </c>
      <c r="BV27" s="17">
        <v>7.1629125150878795E-4</v>
      </c>
      <c r="BW27" s="17">
        <v>0</v>
      </c>
      <c r="BX27" s="5">
        <v>2.5000533570585899E-5</v>
      </c>
      <c r="BY27" s="5">
        <v>9.6250039517849098E-5</v>
      </c>
      <c r="BZ27" s="17">
        <v>3.0479028522297001E-4</v>
      </c>
      <c r="CA27" s="17">
        <v>0</v>
      </c>
      <c r="CB27" s="17">
        <v>0</v>
      </c>
      <c r="CC27" s="17">
        <v>75.895571132866706</v>
      </c>
      <c r="CD27" s="17">
        <v>0</v>
      </c>
      <c r="CE27" s="17">
        <v>4.7290596736057101E-4</v>
      </c>
      <c r="CF27" s="17">
        <v>1.15780485788455E-3</v>
      </c>
      <c r="CG27" s="17">
        <v>0</v>
      </c>
      <c r="CH27" s="17">
        <v>0</v>
      </c>
      <c r="CI27" s="17">
        <v>0</v>
      </c>
      <c r="CJ27" s="17">
        <v>0</v>
      </c>
      <c r="CK27" s="17">
        <v>0</v>
      </c>
      <c r="CL27" s="17">
        <v>0</v>
      </c>
      <c r="CM27" s="17">
        <v>0</v>
      </c>
      <c r="CN27" s="17">
        <v>1705.99047210392</v>
      </c>
      <c r="CO27" s="17">
        <v>0</v>
      </c>
      <c r="CP27" s="17">
        <v>0</v>
      </c>
      <c r="CQ27" s="17">
        <v>7.3399091727404304</v>
      </c>
      <c r="CR27" s="17">
        <v>7.2920388087732499</v>
      </c>
      <c r="CS27" s="17">
        <v>0.51919232195660003</v>
      </c>
      <c r="CT27" s="17">
        <v>8.8781135985951096E-2</v>
      </c>
      <c r="CU27" s="17">
        <v>0</v>
      </c>
      <c r="CV27" s="17">
        <v>0</v>
      </c>
      <c r="CW27" s="17">
        <v>0</v>
      </c>
      <c r="CX27" s="17">
        <v>1.97077268349827</v>
      </c>
      <c r="CY27" s="17">
        <v>1.97077268349827</v>
      </c>
      <c r="CZ27" s="17">
        <v>0</v>
      </c>
      <c r="DA27" s="17">
        <v>0</v>
      </c>
      <c r="DB27" s="17">
        <v>3.6099976062875801E-2</v>
      </c>
      <c r="DC27" s="17">
        <v>1.0800009151937E-2</v>
      </c>
      <c r="DD27" s="17">
        <v>1.39583758461328E-2</v>
      </c>
      <c r="DE27" s="17">
        <v>1.78305705592679E-2</v>
      </c>
      <c r="DF27" s="17">
        <v>0</v>
      </c>
      <c r="DG27" s="17">
        <v>1.9659117828663499</v>
      </c>
      <c r="DH27" s="17">
        <v>0</v>
      </c>
      <c r="DI27" s="17">
        <v>0</v>
      </c>
      <c r="DJ27" s="17">
        <v>3.20275799637328E-4</v>
      </c>
      <c r="DK27" s="17">
        <v>0</v>
      </c>
      <c r="DL27" s="17">
        <v>8.1874013238754997E-2</v>
      </c>
      <c r="DM27" s="17">
        <v>0.23302600825630901</v>
      </c>
      <c r="DN27" s="17">
        <v>0</v>
      </c>
      <c r="DO27" s="17">
        <v>0</v>
      </c>
      <c r="DP27" s="17">
        <v>0</v>
      </c>
      <c r="DQ27" s="17">
        <v>0</v>
      </c>
      <c r="DR27" s="17">
        <v>0</v>
      </c>
      <c r="DS27" s="17">
        <v>4.2270305099669303E-3</v>
      </c>
      <c r="DT27" s="17">
        <v>0.57046571041187799</v>
      </c>
      <c r="DU27" s="17">
        <v>0</v>
      </c>
      <c r="DV27" s="17">
        <v>3.4465598533926301E-3</v>
      </c>
      <c r="DW27" s="17">
        <v>4.9596859355037796E-3</v>
      </c>
      <c r="DX27" s="17">
        <v>246.90956983129101</v>
      </c>
      <c r="DY27" s="17">
        <v>8691.9461461503397</v>
      </c>
      <c r="DZ27" s="17">
        <v>965.771055365552</v>
      </c>
      <c r="EA27" s="17">
        <v>9657.7172015158903</v>
      </c>
      <c r="EB27" s="17">
        <v>0</v>
      </c>
      <c r="EC27" s="17">
        <v>6.5246187107604801</v>
      </c>
      <c r="ED27" s="17">
        <v>0</v>
      </c>
      <c r="EE27" s="5">
        <v>1.2999965078787601E-7</v>
      </c>
      <c r="EF27" s="17">
        <v>0</v>
      </c>
      <c r="EG27" s="17">
        <v>0</v>
      </c>
      <c r="EH27" s="17">
        <v>0</v>
      </c>
      <c r="EI27" s="17">
        <v>0</v>
      </c>
      <c r="EJ27" s="17">
        <v>0</v>
      </c>
      <c r="EK27" s="17">
        <v>0</v>
      </c>
      <c r="EL27" s="17">
        <v>1.10953233442351E-3</v>
      </c>
      <c r="EM27" s="17">
        <v>71.100136018783303</v>
      </c>
      <c r="EN27" s="17">
        <v>67.465327964345207</v>
      </c>
      <c r="EO27" s="17">
        <v>42.882978557846499</v>
      </c>
      <c r="EP27" s="17">
        <v>1.4659635548427199</v>
      </c>
      <c r="EQ27" s="17">
        <v>52.382211011315199</v>
      </c>
      <c r="ER27" s="17">
        <v>35.162847085985703</v>
      </c>
      <c r="ES27" s="17">
        <v>0</v>
      </c>
      <c r="ET27" s="17">
        <v>3.4754734546977701E-3</v>
      </c>
      <c r="EU27" s="17">
        <v>5.6294475259180903</v>
      </c>
      <c r="EV27" s="17">
        <v>1467.4316423514199</v>
      </c>
      <c r="EW27" s="17">
        <v>1217.9734880102401</v>
      </c>
      <c r="EX27" s="17">
        <v>249.458154341176</v>
      </c>
      <c r="EY27" s="17">
        <v>0.12765115163941201</v>
      </c>
      <c r="EZ27" s="17">
        <v>0.33789525634793299</v>
      </c>
      <c r="FA27" s="17">
        <v>692.24068688040404</v>
      </c>
      <c r="FB27" s="17">
        <v>2.5023535442054198E-2</v>
      </c>
      <c r="FC27" s="17">
        <v>21.024787003973799</v>
      </c>
      <c r="FD27" s="17">
        <v>5.3048174302925997</v>
      </c>
      <c r="FE27" s="17">
        <v>1.3402832633916999</v>
      </c>
      <c r="FF27" s="17">
        <v>52.562991941224702</v>
      </c>
      <c r="FG27" s="17">
        <v>0</v>
      </c>
      <c r="FH27" s="17">
        <v>4.3438084588562598</v>
      </c>
      <c r="FI27" s="17">
        <v>107.766197496431</v>
      </c>
      <c r="FJ27" s="17">
        <v>123.44064235475599</v>
      </c>
      <c r="FK27" s="17">
        <v>5.1789279416530496</v>
      </c>
      <c r="FL27" s="17">
        <v>0</v>
      </c>
      <c r="FM27" s="17">
        <v>7504.1722525905798</v>
      </c>
      <c r="FN27" s="17">
        <v>1.87373200359794E-3</v>
      </c>
      <c r="FO27" s="17">
        <v>0</v>
      </c>
      <c r="FP27" s="17">
        <v>139.59373296811501</v>
      </c>
      <c r="FQ27" s="17">
        <v>0</v>
      </c>
      <c r="FR27" s="17">
        <v>35.990141223195302</v>
      </c>
      <c r="FS27" s="17">
        <v>0.36070223660324302</v>
      </c>
      <c r="FT27" s="17">
        <v>0</v>
      </c>
      <c r="FU27" s="17">
        <v>247.125336457282</v>
      </c>
      <c r="FV27" s="17">
        <v>0.177567534201094</v>
      </c>
      <c r="FW27" s="17">
        <v>111.93354155842</v>
      </c>
      <c r="FY27" s="26">
        <f t="shared" si="0"/>
        <v>0.9991268939515302</v>
      </c>
      <c r="FZ27" s="40">
        <f t="shared" si="1"/>
        <v>-1.6351837923591905E-8</v>
      </c>
      <c r="GA27" s="40">
        <f t="shared" si="2"/>
        <v>1.2453207085290685E-6</v>
      </c>
      <c r="GB27" s="40">
        <f t="shared" si="3"/>
        <v>-4.2437382293362012E-7</v>
      </c>
      <c r="GC27" s="40">
        <f t="shared" si="4"/>
        <v>-1.5377107783988817E-7</v>
      </c>
      <c r="GD27" s="40">
        <f t="shared" si="5"/>
        <v>-1.5106218157180719E-7</v>
      </c>
      <c r="GE27" s="40">
        <f t="shared" si="6"/>
        <v>-2.0620650068096846E-7</v>
      </c>
      <c r="GF27" s="40">
        <f t="shared" si="7"/>
        <v>-2.5712742603557677E-7</v>
      </c>
      <c r="GG27" s="40">
        <f t="shared" si="8"/>
        <v>-3.8945707491506306E-8</v>
      </c>
      <c r="GH27" s="40">
        <f t="shared" si="9"/>
        <v>6.4718526840261917E-7</v>
      </c>
      <c r="GI27" s="40">
        <f t="shared" si="10"/>
        <v>0</v>
      </c>
      <c r="GJ27" s="40">
        <f t="shared" si="11"/>
        <v>-8.0406615387319218E-7</v>
      </c>
      <c r="GK27" s="40">
        <f t="shared" si="12"/>
        <v>-1.600802942806404E-6</v>
      </c>
      <c r="GL27" s="40">
        <f t="shared" si="13"/>
        <v>-2.8929424140584122E-7</v>
      </c>
      <c r="GM27" s="40">
        <f t="shared" si="14"/>
        <v>2.1342823435904464E-5</v>
      </c>
      <c r="GN27" s="40">
        <f t="shared" si="15"/>
        <v>8.0974670628323667E-7</v>
      </c>
      <c r="GO27" s="40">
        <f t="shared" si="16"/>
        <v>0</v>
      </c>
      <c r="GP27" s="40">
        <f t="shared" si="17"/>
        <v>0</v>
      </c>
      <c r="GQ27" s="40">
        <f t="shared" si="18"/>
        <v>0</v>
      </c>
      <c r="GR27" s="40">
        <f t="shared" si="19"/>
        <v>5.0606491708327892E-7</v>
      </c>
      <c r="GS27" s="40">
        <f t="shared" si="20"/>
        <v>0</v>
      </c>
      <c r="GT27" s="40">
        <f t="shared" si="21"/>
        <v>0</v>
      </c>
      <c r="GU27" s="40">
        <f t="shared" si="22"/>
        <v>0</v>
      </c>
      <c r="GV27" s="40">
        <f t="shared" si="23"/>
        <v>0</v>
      </c>
      <c r="GW27" s="40">
        <f t="shared" si="24"/>
        <v>0</v>
      </c>
      <c r="GX27" s="40">
        <f t="shared" si="25"/>
        <v>-3.7371202725454782E-7</v>
      </c>
      <c r="GY27" s="40">
        <f t="shared" si="26"/>
        <v>-6.6307823267196476E-7</v>
      </c>
      <c r="GZ27" s="40">
        <f t="shared" si="27"/>
        <v>4.8167789892841238E-6</v>
      </c>
      <c r="HA27" s="40">
        <f t="shared" si="28"/>
        <v>6.8259968264543683E-8</v>
      </c>
      <c r="HB27" s="40">
        <f t="shared" si="29"/>
        <v>0</v>
      </c>
      <c r="HC27" s="40">
        <f t="shared" si="30"/>
        <v>0</v>
      </c>
      <c r="HD27" s="40">
        <f t="shared" si="31"/>
        <v>0</v>
      </c>
      <c r="HE27" s="40">
        <f t="shared" si="32"/>
        <v>0.16912193684157656</v>
      </c>
      <c r="HF27" s="40">
        <f t="shared" si="33"/>
        <v>-5.0094912604720531E-7</v>
      </c>
      <c r="HG27" s="40">
        <f t="shared" si="34"/>
        <v>0</v>
      </c>
      <c r="HH27" s="40">
        <f t="shared" si="35"/>
        <v>0</v>
      </c>
      <c r="HI27" s="40">
        <f t="shared" si="36"/>
        <v>0</v>
      </c>
      <c r="HJ27" s="40">
        <f t="shared" si="37"/>
        <v>-1.2292582826865701E-6</v>
      </c>
      <c r="HK27" s="40">
        <f t="shared" si="38"/>
        <v>0</v>
      </c>
      <c r="HL27" s="40">
        <f t="shared" si="39"/>
        <v>0</v>
      </c>
      <c r="HM27" s="40">
        <f t="shared" si="40"/>
        <v>-3.7055693713523824E-7</v>
      </c>
      <c r="HN27" s="40">
        <f t="shared" si="41"/>
        <v>-2.6862471076282614E-6</v>
      </c>
      <c r="HO27" s="40">
        <f t="shared" si="42"/>
        <v>0</v>
      </c>
      <c r="HP27" s="40">
        <f t="shared" si="43"/>
        <v>0</v>
      </c>
      <c r="HQ27" s="40">
        <f t="shared" si="44"/>
        <v>0</v>
      </c>
      <c r="HR27" s="40">
        <f t="shared" si="45"/>
        <v>0</v>
      </c>
      <c r="HS27" s="40">
        <f t="shared" si="46"/>
        <v>0</v>
      </c>
      <c r="HT27" s="40">
        <f t="shared" si="47"/>
        <v>0</v>
      </c>
      <c r="HU27" s="40">
        <f t="shared" si="48"/>
        <v>2.1039751155591545E-6</v>
      </c>
      <c r="HV27" s="40">
        <f t="shared" si="49"/>
        <v>-2.7048586549417391E-7</v>
      </c>
      <c r="HW27" s="40">
        <f t="shared" si="50"/>
        <v>8.4740157406547482E-7</v>
      </c>
      <c r="HX27" s="40">
        <f t="shared" si="51"/>
        <v>0</v>
      </c>
      <c r="HY27" s="40">
        <f t="shared" si="52"/>
        <v>0</v>
      </c>
      <c r="HZ27" s="40">
        <f t="shared" si="53"/>
        <v>0</v>
      </c>
      <c r="IA27" s="40">
        <f t="shared" si="54"/>
        <v>0</v>
      </c>
      <c r="IB27" s="40">
        <f t="shared" si="55"/>
        <v>0</v>
      </c>
      <c r="IC27" s="40">
        <f t="shared" si="56"/>
        <v>0</v>
      </c>
    </row>
    <row r="28" spans="1:237" x14ac:dyDescent="0.3">
      <c r="A28" s="17" t="s">
        <v>195</v>
      </c>
      <c r="B28" s="15">
        <v>9904.6031124000001</v>
      </c>
      <c r="C28" s="15">
        <v>371.56499776999999</v>
      </c>
      <c r="D28" s="15">
        <v>18716.890372999998</v>
      </c>
      <c r="E28" s="15">
        <v>875.64000672999998</v>
      </c>
      <c r="F28" s="15">
        <v>577.89227872000004</v>
      </c>
      <c r="G28" s="15">
        <v>41256.223881999998</v>
      </c>
      <c r="H28" s="15">
        <v>327.03265377000002</v>
      </c>
      <c r="I28" s="17">
        <v>1.4282887099999999</v>
      </c>
      <c r="J28" s="17">
        <v>0.66691175999999996</v>
      </c>
      <c r="L28" s="17">
        <v>0.13649650999999999</v>
      </c>
      <c r="M28" s="17">
        <v>3.3426143599999998</v>
      </c>
      <c r="N28" s="17">
        <v>1.8318839999999999E-2</v>
      </c>
      <c r="O28" s="17">
        <v>1.4442000000000001E-3</v>
      </c>
      <c r="P28" s="17">
        <v>3.3602979999999998E-2</v>
      </c>
      <c r="Q28" s="5">
        <v>3.2000000000000001E-7</v>
      </c>
      <c r="R28" s="17">
        <v>0.13009739000000001</v>
      </c>
      <c r="T28" s="17">
        <v>3.5334669999999999E-2</v>
      </c>
      <c r="U28" s="17">
        <v>8.8201459999999995E-2</v>
      </c>
      <c r="X28" s="5">
        <v>2.2999999999999999E-7</v>
      </c>
      <c r="Y28" s="17">
        <v>2.6464399999999999E-3</v>
      </c>
      <c r="Z28" s="17">
        <v>3.89824635</v>
      </c>
      <c r="AA28" s="17">
        <v>35.052399999999999</v>
      </c>
      <c r="AB28" s="17">
        <v>5.5389750000000001E-2</v>
      </c>
      <c r="AC28" s="17">
        <v>0.13426261</v>
      </c>
      <c r="AD28" s="17">
        <v>0.24051992999999999</v>
      </c>
      <c r="AE28" s="17">
        <v>0.72246147000000005</v>
      </c>
      <c r="AF28" s="17">
        <v>1.3020000000000001E-5</v>
      </c>
      <c r="AG28" s="17">
        <v>9.5518813100000006</v>
      </c>
      <c r="AH28" s="17">
        <v>0.28466909000000001</v>
      </c>
      <c r="AI28" s="17">
        <v>9.4816559999999994E-2</v>
      </c>
      <c r="AL28" s="17">
        <v>1.0873398299999999</v>
      </c>
      <c r="AM28" s="5">
        <v>3.4999999999999998E-7</v>
      </c>
      <c r="AN28" s="5">
        <v>1.3E-7</v>
      </c>
      <c r="AO28" s="17">
        <v>0.37222131000000003</v>
      </c>
      <c r="AP28" s="17">
        <v>7.3594999999999997E-4</v>
      </c>
      <c r="AQ28" s="5">
        <v>2.7000000000000001E-7</v>
      </c>
      <c r="AT28" s="5">
        <v>2.2000000000000001E-7</v>
      </c>
      <c r="AU28" s="5">
        <v>2.2900000000000001E-6</v>
      </c>
      <c r="AV28" s="5">
        <v>2.04E-6</v>
      </c>
      <c r="AW28" s="17">
        <v>1.56466E-2</v>
      </c>
      <c r="AX28" s="17">
        <v>0.32816514000000002</v>
      </c>
      <c r="AY28" s="17">
        <v>0.83026116999999999</v>
      </c>
      <c r="AZ28" s="17">
        <v>1.1686695</v>
      </c>
      <c r="BA28" s="17">
        <v>5.5125929999999997E-2</v>
      </c>
      <c r="BG28" s="17" t="s">
        <v>195</v>
      </c>
      <c r="BH28" s="17">
        <v>0</v>
      </c>
      <c r="BI28" s="17">
        <v>0</v>
      </c>
      <c r="BJ28" s="17">
        <v>0</v>
      </c>
      <c r="BK28" s="17">
        <v>0.66691170983370995</v>
      </c>
      <c r="BL28" s="17">
        <v>0</v>
      </c>
      <c r="BM28" s="17">
        <v>1.4282881639219001</v>
      </c>
      <c r="BN28" s="17">
        <v>1.4282881639219001</v>
      </c>
      <c r="BO28" s="17">
        <v>0</v>
      </c>
      <c r="BP28" s="17">
        <v>0</v>
      </c>
      <c r="BQ28" s="17">
        <v>5.5963563050144001E-2</v>
      </c>
      <c r="BR28" s="17">
        <v>8.0532981886951405E-2</v>
      </c>
      <c r="BS28" s="17">
        <v>3.3426111989017002</v>
      </c>
      <c r="BT28" s="17">
        <v>0</v>
      </c>
      <c r="BU28" s="17">
        <v>5.8620228417577396E-3</v>
      </c>
      <c r="BV28" s="17">
        <v>1.2456820082783499E-2</v>
      </c>
      <c r="BW28" s="17">
        <v>2.6464433776367102E-3</v>
      </c>
      <c r="BX28" s="17">
        <v>1.4442008924471399E-3</v>
      </c>
      <c r="BY28" s="17">
        <v>8.0647094367942602E-3</v>
      </c>
      <c r="BZ28" s="17">
        <v>2.5538253758172799E-2</v>
      </c>
      <c r="CA28" s="5">
        <v>3.19991944420928E-7</v>
      </c>
      <c r="CB28" s="17">
        <v>0</v>
      </c>
      <c r="CC28" s="17">
        <v>22.5170738825718</v>
      </c>
      <c r="CD28" s="17">
        <v>0.130097351169803</v>
      </c>
      <c r="CE28" s="17">
        <v>1.02470562077657E-2</v>
      </c>
      <c r="CF28" s="17">
        <v>2.50876140171718E-2</v>
      </c>
      <c r="CG28" s="17">
        <v>0</v>
      </c>
      <c r="CH28" s="17">
        <v>8.8201498450770605E-2</v>
      </c>
      <c r="CI28" s="17">
        <v>0.72246226568876504</v>
      </c>
      <c r="CJ28" s="17">
        <v>0</v>
      </c>
      <c r="CK28" s="5">
        <v>3.4998062253013399E-7</v>
      </c>
      <c r="CL28" s="17">
        <v>9.4816191274558106E-2</v>
      </c>
      <c r="CM28" s="5">
        <v>1.29995528751026E-7</v>
      </c>
      <c r="CN28" s="17">
        <v>9904.6001546249099</v>
      </c>
      <c r="CO28" s="17">
        <v>0</v>
      </c>
      <c r="CP28" s="5">
        <v>2.3001052210188599E-7</v>
      </c>
      <c r="CQ28" s="17">
        <v>1.34935050544546</v>
      </c>
      <c r="CR28" s="17">
        <v>6.7939840687583599</v>
      </c>
      <c r="CS28" s="17">
        <v>0.531028576581276</v>
      </c>
      <c r="CT28" s="17">
        <v>0.32816506236674098</v>
      </c>
      <c r="CU28" s="17">
        <v>0</v>
      </c>
      <c r="CV28" s="17">
        <v>0</v>
      </c>
      <c r="CW28" s="17">
        <v>0</v>
      </c>
      <c r="CX28" s="17">
        <v>3.8982441908554701</v>
      </c>
      <c r="CY28" s="17">
        <v>3.8982441908554701</v>
      </c>
      <c r="CZ28" s="17">
        <v>0</v>
      </c>
      <c r="DA28" s="17">
        <v>0</v>
      </c>
      <c r="DB28" s="17">
        <v>35.052407587453601</v>
      </c>
      <c r="DC28" s="17">
        <v>0.83026122259819801</v>
      </c>
      <c r="DD28" s="17">
        <v>2.0848630360357098E-2</v>
      </c>
      <c r="DE28" s="17">
        <v>3.0603220675562901E-2</v>
      </c>
      <c r="DF28" s="17">
        <v>0</v>
      </c>
      <c r="DG28" s="17">
        <v>2.68203557624929</v>
      </c>
      <c r="DH28" s="17">
        <v>0</v>
      </c>
      <c r="DI28" s="17">
        <v>0</v>
      </c>
      <c r="DJ28" s="17">
        <v>0</v>
      </c>
      <c r="DK28" s="17">
        <v>0</v>
      </c>
      <c r="DL28" s="17">
        <v>3.49082570935512E-2</v>
      </c>
      <c r="DM28" s="17">
        <v>9.9354343518719898E-2</v>
      </c>
      <c r="DN28" s="17">
        <v>7.9371539835094193E-2</v>
      </c>
      <c r="DO28" s="17">
        <v>0.161148329357297</v>
      </c>
      <c r="DP28" s="5">
        <v>1.3020395451137299E-5</v>
      </c>
      <c r="DQ28" s="17">
        <v>1.1686691891863199</v>
      </c>
      <c r="DR28" s="17">
        <v>0</v>
      </c>
      <c r="DS28" s="17">
        <v>9.5518881508023696</v>
      </c>
      <c r="DT28" s="17">
        <v>371.56486356981202</v>
      </c>
      <c r="DU28" s="17">
        <v>0</v>
      </c>
      <c r="DV28" s="17">
        <v>0.116714242004894</v>
      </c>
      <c r="DW28" s="17">
        <v>0.167954597428804</v>
      </c>
      <c r="DX28" s="17">
        <v>342.99252372955903</v>
      </c>
      <c r="DY28" s="17">
        <v>16845.195659158398</v>
      </c>
      <c r="DZ28" s="17">
        <v>1871.6884130570199</v>
      </c>
      <c r="EA28" s="17">
        <v>18716.884072215398</v>
      </c>
      <c r="EB28" s="17">
        <v>0</v>
      </c>
      <c r="EC28" s="17">
        <v>9.5027781188028904</v>
      </c>
      <c r="ED28" s="17">
        <v>0</v>
      </c>
      <c r="EE28" s="17">
        <v>7.3594685701192802E-4</v>
      </c>
      <c r="EF28" s="5">
        <v>2.6999841143757798E-7</v>
      </c>
      <c r="EG28" s="17">
        <v>0</v>
      </c>
      <c r="EH28" s="17">
        <v>0</v>
      </c>
      <c r="EI28" s="5">
        <v>2.1999976639825301E-7</v>
      </c>
      <c r="EJ28" s="5">
        <v>2.29001611155387E-6</v>
      </c>
      <c r="EK28" s="5">
        <v>2.0400049559020399E-6</v>
      </c>
      <c r="EL28" s="17">
        <v>1.5646554924222001E-2</v>
      </c>
      <c r="EM28" s="17">
        <v>32.639503583157499</v>
      </c>
      <c r="EN28" s="17">
        <v>93.781575166391704</v>
      </c>
      <c r="EO28" s="17">
        <v>19.098933014022901</v>
      </c>
      <c r="EP28" s="17">
        <v>1.30259164065282</v>
      </c>
      <c r="EQ28" s="17">
        <v>26.352967392303601</v>
      </c>
      <c r="ER28" s="17">
        <v>16.359378095137401</v>
      </c>
      <c r="ES28" s="5">
        <v>1.85818658818212E-6</v>
      </c>
      <c r="ET28" s="17">
        <v>3.9383312686396702E-3</v>
      </c>
      <c r="EU28" s="17">
        <v>2.64693189044646</v>
      </c>
      <c r="EV28" s="17">
        <v>875.63972291750395</v>
      </c>
      <c r="EW28" s="17">
        <v>577.89209846561005</v>
      </c>
      <c r="EX28" s="17">
        <v>297.74762445189299</v>
      </c>
      <c r="EY28" s="17">
        <v>0</v>
      </c>
      <c r="EZ28" s="17">
        <v>0.15377408409360699</v>
      </c>
      <c r="FA28" s="17">
        <v>317.92388783199499</v>
      </c>
      <c r="FB28" s="17">
        <v>0</v>
      </c>
      <c r="FC28" s="17">
        <v>13.148739331309301</v>
      </c>
      <c r="FD28" s="17">
        <v>3.4366691196191499</v>
      </c>
      <c r="FE28" s="17">
        <v>1.1423546809316201</v>
      </c>
      <c r="FF28" s="17">
        <v>32.942800422959699</v>
      </c>
      <c r="FG28" s="17">
        <v>0</v>
      </c>
      <c r="FH28" s="17">
        <v>5.9139111241875701</v>
      </c>
      <c r="FI28" s="17">
        <v>49.719776012287902</v>
      </c>
      <c r="FJ28" s="17">
        <v>58.683233273757999</v>
      </c>
      <c r="FK28" s="17">
        <v>2.34055623474798</v>
      </c>
      <c r="FL28" s="17">
        <v>0</v>
      </c>
      <c r="FM28" s="17">
        <v>41256.212592146803</v>
      </c>
      <c r="FN28" s="17">
        <v>0</v>
      </c>
      <c r="FO28" s="17">
        <v>5.51258401527756E-2</v>
      </c>
      <c r="FP28" s="17">
        <v>1005.56240516807</v>
      </c>
      <c r="FQ28" s="17">
        <v>0</v>
      </c>
      <c r="FR28" s="17">
        <v>49.235586869370302</v>
      </c>
      <c r="FS28" s="17">
        <v>1.0873402435945301</v>
      </c>
      <c r="FT28" s="17">
        <v>0</v>
      </c>
      <c r="FU28" s="17">
        <v>327.032553792908</v>
      </c>
      <c r="FV28" s="17">
        <v>0.37222107284620398</v>
      </c>
      <c r="FW28" s="17">
        <v>152.77570316840999</v>
      </c>
      <c r="FY28" s="26">
        <f t="shared" si="0"/>
        <v>1.0488023890941378</v>
      </c>
      <c r="FZ28" s="40">
        <f t="shared" si="1"/>
        <v>-2.9862631108134325E-7</v>
      </c>
      <c r="GA28" s="40">
        <f t="shared" si="2"/>
        <v>-3.6117553800136459E-7</v>
      </c>
      <c r="GB28" s="40">
        <f t="shared" si="3"/>
        <v>-3.3663629345503931E-7</v>
      </c>
      <c r="GC28" s="40">
        <f t="shared" si="4"/>
        <v>-3.2412006515798042E-7</v>
      </c>
      <c r="GD28" s="40">
        <f t="shared" si="5"/>
        <v>-3.1191693785514912E-7</v>
      </c>
      <c r="GE28" s="40">
        <f t="shared" si="6"/>
        <v>-2.7365212161648883E-7</v>
      </c>
      <c r="GF28" s="40">
        <f t="shared" si="7"/>
        <v>-3.0570981480817776E-7</v>
      </c>
      <c r="GG28" s="40">
        <f t="shared" si="8"/>
        <v>-3.8233033421518687E-7</v>
      </c>
      <c r="GH28" s="40">
        <f t="shared" si="9"/>
        <v>-7.5221780481090686E-8</v>
      </c>
      <c r="GI28" s="40">
        <f t="shared" si="10"/>
        <v>0</v>
      </c>
      <c r="GJ28" s="40">
        <f t="shared" si="11"/>
        <v>2.5595596115341046E-7</v>
      </c>
      <c r="GK28" s="40">
        <f t="shared" si="12"/>
        <v>-9.4569637987328514E-7</v>
      </c>
      <c r="GL28" s="40">
        <f t="shared" si="13"/>
        <v>1.5964663906957474E-7</v>
      </c>
      <c r="GM28" s="40">
        <f t="shared" si="14"/>
        <v>6.1795259648463767E-7</v>
      </c>
      <c r="GN28" s="40">
        <f t="shared" si="15"/>
        <v>-5.0010543533944063E-7</v>
      </c>
      <c r="GO28" s="40">
        <f t="shared" si="16"/>
        <v>-2.5173684600020541E-5</v>
      </c>
      <c r="GP28" s="40">
        <f t="shared" si="17"/>
        <v>-2.9847022297862815E-7</v>
      </c>
      <c r="GQ28" s="40">
        <f t="shared" si="18"/>
        <v>0</v>
      </c>
      <c r="GR28" s="40">
        <f t="shared" si="19"/>
        <v>6.3659148134823184E-9</v>
      </c>
      <c r="GS28" s="40">
        <f t="shared" si="20"/>
        <v>4.3594256386634927E-7</v>
      </c>
      <c r="GT28" s="40">
        <f t="shared" si="21"/>
        <v>0</v>
      </c>
      <c r="GU28" s="40">
        <f t="shared" si="22"/>
        <v>0</v>
      </c>
      <c r="GV28" s="40">
        <f t="shared" si="23"/>
        <v>4.5748269069532181E-5</v>
      </c>
      <c r="GW28" s="40">
        <f t="shared" si="24"/>
        <v>1.276294459822561E-6</v>
      </c>
      <c r="GX28" s="40">
        <f t="shared" si="25"/>
        <v>-5.5387585493003093E-7</v>
      </c>
      <c r="GY28" s="40">
        <f t="shared" si="26"/>
        <v>2.1646031662020163E-7</v>
      </c>
      <c r="GZ28" s="40">
        <f t="shared" si="27"/>
        <v>7.8047754262080938E-6</v>
      </c>
      <c r="HA28" s="40">
        <f t="shared" si="28"/>
        <v>-6.9920649537508743E-8</v>
      </c>
      <c r="HB28" s="40">
        <f t="shared" si="29"/>
        <v>-2.5281733942620373E-7</v>
      </c>
      <c r="HC28" s="40">
        <f t="shared" si="30"/>
        <v>1.1013580627176807E-6</v>
      </c>
      <c r="HD28" s="40">
        <f t="shared" si="31"/>
        <v>3.0372591190375317E-5</v>
      </c>
      <c r="HE28" s="40">
        <f t="shared" si="32"/>
        <v>7.1617330104916491E-7</v>
      </c>
      <c r="HF28" s="40">
        <f t="shared" si="33"/>
        <v>-8.8020199869512564E-7</v>
      </c>
      <c r="HG28" s="40">
        <f t="shared" si="34"/>
        <v>-3.8888295661402109E-6</v>
      </c>
      <c r="HH28" s="40">
        <f t="shared" si="35"/>
        <v>0</v>
      </c>
      <c r="HI28" s="40">
        <f t="shared" si="36"/>
        <v>0</v>
      </c>
      <c r="HJ28" s="40">
        <f t="shared" si="37"/>
        <v>3.803728317206504E-7</v>
      </c>
      <c r="HK28" s="40">
        <f t="shared" si="38"/>
        <v>-5.5364199617133811E-5</v>
      </c>
      <c r="HL28" s="40">
        <f t="shared" si="39"/>
        <v>-3.4394222876910222E-5</v>
      </c>
      <c r="HM28" s="40">
        <f t="shared" si="40"/>
        <v>-6.3713116276308104E-7</v>
      </c>
      <c r="HN28" s="40">
        <f t="shared" si="41"/>
        <v>-4.2706543541692997E-6</v>
      </c>
      <c r="HO28" s="40">
        <f t="shared" si="42"/>
        <v>-5.8835645260443339E-6</v>
      </c>
      <c r="HP28" s="40">
        <f t="shared" si="43"/>
        <v>0</v>
      </c>
      <c r="HQ28" s="40">
        <f t="shared" si="44"/>
        <v>0</v>
      </c>
      <c r="HR28" s="40">
        <f t="shared" si="45"/>
        <v>-1.0618261227295878E-6</v>
      </c>
      <c r="HS28" s="40">
        <f t="shared" si="46"/>
        <v>7.0356130436092437E-6</v>
      </c>
      <c r="HT28" s="40">
        <f t="shared" si="47"/>
        <v>2.4293637450896001E-6</v>
      </c>
      <c r="HU28" s="40">
        <f t="shared" si="48"/>
        <v>-2.8808672810105452E-6</v>
      </c>
      <c r="HV28" s="40">
        <f t="shared" si="49"/>
        <v>-2.3656765933008679E-7</v>
      </c>
      <c r="HW28" s="40">
        <f t="shared" si="50"/>
        <v>6.3351388598942252E-8</v>
      </c>
      <c r="HX28" s="40">
        <f t="shared" si="51"/>
        <v>-2.6595515680578862E-7</v>
      </c>
      <c r="HY28" s="40">
        <f t="shared" si="52"/>
        <v>-1.6298541248471118E-6</v>
      </c>
      <c r="HZ28" s="40">
        <f t="shared" si="53"/>
        <v>0</v>
      </c>
      <c r="IA28" s="40">
        <f t="shared" si="54"/>
        <v>0</v>
      </c>
      <c r="IB28" s="40">
        <f t="shared" si="55"/>
        <v>0</v>
      </c>
      <c r="IC28" s="40">
        <f t="shared" si="56"/>
        <v>0</v>
      </c>
    </row>
    <row r="29" spans="1:237" x14ac:dyDescent="0.3">
      <c r="A29" s="17" t="s">
        <v>196</v>
      </c>
      <c r="B29" s="15">
        <v>3702.3893410000001</v>
      </c>
      <c r="C29" s="15">
        <v>408.21927499999998</v>
      </c>
      <c r="D29" s="15">
        <v>4773.1294120000002</v>
      </c>
      <c r="E29" s="15">
        <v>1534.6667594</v>
      </c>
      <c r="F29" s="15">
        <v>1413.0238360000001</v>
      </c>
      <c r="G29" s="15">
        <v>2669.5570769999999</v>
      </c>
      <c r="H29" s="15">
        <v>630.11038871999995</v>
      </c>
      <c r="I29" s="17">
        <v>6.1973290099999998</v>
      </c>
      <c r="J29" s="17">
        <v>1.4501145900000001</v>
      </c>
      <c r="L29" s="17">
        <v>0.1772408</v>
      </c>
      <c r="M29" s="17">
        <v>1.61115451</v>
      </c>
      <c r="N29" s="17">
        <v>2.09435E-2</v>
      </c>
      <c r="O29" s="17">
        <v>4.746305E-2</v>
      </c>
      <c r="P29" s="17">
        <v>1.5224100000000001E-2</v>
      </c>
      <c r="T29" s="17">
        <v>4.3865689999999999E-2</v>
      </c>
      <c r="Z29" s="17">
        <v>89.573136700000006</v>
      </c>
      <c r="AA29" s="17">
        <v>0.42265599999999998</v>
      </c>
      <c r="AB29" s="17">
        <v>5.4450000000000002E-3</v>
      </c>
      <c r="AC29" s="17">
        <v>6.3864799999999999E-3</v>
      </c>
      <c r="AD29" s="17">
        <v>1.30284E-3</v>
      </c>
      <c r="AE29" s="17">
        <v>2.0988500000000002E-3</v>
      </c>
      <c r="AF29" s="17">
        <v>0.26234190000000002</v>
      </c>
      <c r="AG29" s="17">
        <v>0.18403309000000001</v>
      </c>
      <c r="AH29" s="17">
        <v>0.30659370000000002</v>
      </c>
      <c r="AL29" s="17">
        <v>16.560572730000001</v>
      </c>
      <c r="AN29" s="17">
        <v>1.5639E-3</v>
      </c>
      <c r="AO29" s="17">
        <v>8.6956866300000009</v>
      </c>
      <c r="AP29" s="17">
        <v>1.36878E-3</v>
      </c>
      <c r="AQ29" s="5">
        <v>1.0000000000000001E-5</v>
      </c>
      <c r="AR29" s="17">
        <v>5.5000000000000002E-5</v>
      </c>
      <c r="AT29" s="5"/>
      <c r="AU29" s="17">
        <v>4.7420000000000003E-5</v>
      </c>
      <c r="AV29" s="17">
        <v>9.2700000000000004E-5</v>
      </c>
      <c r="AW29" s="17">
        <v>2.6651580000000001E-2</v>
      </c>
      <c r="AX29" s="17">
        <v>4.0692626000000001</v>
      </c>
      <c r="AY29" s="17">
        <v>7.50445574</v>
      </c>
      <c r="BE29" s="5"/>
      <c r="BG29" s="17" t="s">
        <v>196</v>
      </c>
      <c r="BH29" s="17">
        <v>0</v>
      </c>
      <c r="BI29" s="17">
        <v>0</v>
      </c>
      <c r="BJ29" s="17">
        <v>0</v>
      </c>
      <c r="BK29" s="17">
        <v>1.45011402347426</v>
      </c>
      <c r="BL29" s="17">
        <v>0</v>
      </c>
      <c r="BM29" s="17">
        <v>6.1973247616331797</v>
      </c>
      <c r="BN29" s="17">
        <v>6.1973247616331797</v>
      </c>
      <c r="BO29" s="17">
        <v>1.34856527885712E-2</v>
      </c>
      <c r="BP29" s="17">
        <v>0</v>
      </c>
      <c r="BQ29" s="17">
        <v>7.2668778251293698E-2</v>
      </c>
      <c r="BR29" s="17">
        <v>0.10457192209902</v>
      </c>
      <c r="BS29" s="17">
        <v>1.6111549201097299</v>
      </c>
      <c r="BT29" s="17">
        <v>0</v>
      </c>
      <c r="BU29" s="17">
        <v>6.7019197050215704E-3</v>
      </c>
      <c r="BV29" s="17">
        <v>1.4241566023909099E-2</v>
      </c>
      <c r="BW29" s="17">
        <v>0</v>
      </c>
      <c r="BX29" s="17">
        <v>4.7462958364346802E-2</v>
      </c>
      <c r="BY29" s="17">
        <v>3.6537824666413102E-3</v>
      </c>
      <c r="BZ29" s="17">
        <v>1.1570300473442501E-2</v>
      </c>
      <c r="CA29" s="17">
        <v>0</v>
      </c>
      <c r="CB29" s="17">
        <v>0</v>
      </c>
      <c r="CC29" s="17">
        <v>1375.0080078030301</v>
      </c>
      <c r="CD29" s="17">
        <v>0</v>
      </c>
      <c r="CE29" s="17">
        <v>1.27210467441591E-2</v>
      </c>
      <c r="CF29" s="17">
        <v>3.1144625650225698E-2</v>
      </c>
      <c r="CG29" s="17">
        <v>0</v>
      </c>
      <c r="CH29" s="17">
        <v>0</v>
      </c>
      <c r="CI29" s="17">
        <v>2.0988364341341598E-3</v>
      </c>
      <c r="CJ29" s="17">
        <v>0</v>
      </c>
      <c r="CK29" s="17">
        <v>0</v>
      </c>
      <c r="CL29" s="17">
        <v>0</v>
      </c>
      <c r="CM29" s="17">
        <v>1.56390234626895E-3</v>
      </c>
      <c r="CN29" s="17">
        <v>3702.38835223245</v>
      </c>
      <c r="CO29" s="17">
        <v>0</v>
      </c>
      <c r="CP29" s="17">
        <v>0</v>
      </c>
      <c r="CQ29" s="17">
        <v>0.83950497701350901</v>
      </c>
      <c r="CR29" s="17">
        <v>19.097232261132699</v>
      </c>
      <c r="CS29" s="17">
        <v>0.426214971659584</v>
      </c>
      <c r="CT29" s="17">
        <v>4.06926750228393</v>
      </c>
      <c r="CU29" s="17">
        <v>0</v>
      </c>
      <c r="CV29" s="17">
        <v>0</v>
      </c>
      <c r="CW29" s="17">
        <v>0</v>
      </c>
      <c r="CX29" s="17">
        <v>89.573177711021003</v>
      </c>
      <c r="CY29" s="17">
        <v>89.573177711021003</v>
      </c>
      <c r="CZ29" s="17">
        <v>0</v>
      </c>
      <c r="DA29" s="17">
        <v>0</v>
      </c>
      <c r="DB29" s="17">
        <v>0.42265552022134401</v>
      </c>
      <c r="DC29" s="17">
        <v>7.5044470489136703</v>
      </c>
      <c r="DD29" s="17">
        <v>2.3903933993615501E-3</v>
      </c>
      <c r="DE29" s="17">
        <v>2.5675738594090401E-3</v>
      </c>
      <c r="DF29" s="17">
        <v>0</v>
      </c>
      <c r="DG29" s="17">
        <v>0.220961158537817</v>
      </c>
      <c r="DH29" s="17">
        <v>0</v>
      </c>
      <c r="DI29" s="17">
        <v>0</v>
      </c>
      <c r="DJ29" s="17">
        <v>6.9648616492104598E-3</v>
      </c>
      <c r="DK29" s="17">
        <v>0</v>
      </c>
      <c r="DL29" s="17">
        <v>1.6604849493763599E-3</v>
      </c>
      <c r="DM29" s="17">
        <v>4.7259944785242201E-3</v>
      </c>
      <c r="DN29" s="17">
        <v>4.29936479439144E-4</v>
      </c>
      <c r="DO29" s="17">
        <v>8.7290207950969098E-4</v>
      </c>
      <c r="DP29" s="17">
        <v>0.26234279110986197</v>
      </c>
      <c r="DQ29" s="17">
        <v>0</v>
      </c>
      <c r="DR29" s="17">
        <v>0</v>
      </c>
      <c r="DS29" s="17">
        <v>0.19733025833472501</v>
      </c>
      <c r="DT29" s="17">
        <v>408.21904105116403</v>
      </c>
      <c r="DU29" s="17">
        <v>0</v>
      </c>
      <c r="DV29" s="17">
        <v>0.12570340240744701</v>
      </c>
      <c r="DW29" s="17">
        <v>0.180890156668154</v>
      </c>
      <c r="DX29" s="17">
        <v>232.01983823696301</v>
      </c>
      <c r="DY29" s="17">
        <v>4295.8150042405896</v>
      </c>
      <c r="DZ29" s="17">
        <v>477.31285961341899</v>
      </c>
      <c r="EA29" s="17">
        <v>4773.1278638540098</v>
      </c>
      <c r="EB29" s="17">
        <v>0</v>
      </c>
      <c r="EC29" s="17">
        <v>2.0156073394605198</v>
      </c>
      <c r="ED29" s="17">
        <v>0</v>
      </c>
      <c r="EE29" s="17">
        <v>1.3687620115732701E-3</v>
      </c>
      <c r="EF29" s="5">
        <v>1.00001017225813E-5</v>
      </c>
      <c r="EG29" s="5">
        <v>5.50001906645281E-5</v>
      </c>
      <c r="EH29" s="17">
        <v>0</v>
      </c>
      <c r="EI29" s="17">
        <v>0</v>
      </c>
      <c r="EJ29" s="5">
        <v>4.7419853414683798E-5</v>
      </c>
      <c r="EK29" s="5">
        <v>9.2701130375832897E-5</v>
      </c>
      <c r="EL29" s="17">
        <v>2.6651666515046E-2</v>
      </c>
      <c r="EM29" s="17">
        <v>23.973043521552899</v>
      </c>
      <c r="EN29" s="17">
        <v>78.161401746226005</v>
      </c>
      <c r="EO29" s="17">
        <v>21.111653364418402</v>
      </c>
      <c r="EP29" s="17">
        <v>33.152724414755497</v>
      </c>
      <c r="EQ29" s="17">
        <v>90.4080836356421</v>
      </c>
      <c r="ER29" s="17">
        <v>25.844365940574399</v>
      </c>
      <c r="ES29" s="17">
        <v>0</v>
      </c>
      <c r="ET29" s="17">
        <v>4.87008400282191E-4</v>
      </c>
      <c r="EU29" s="17">
        <v>5.5378463315641202</v>
      </c>
      <c r="EV29" s="17">
        <v>1534.66657846679</v>
      </c>
      <c r="EW29" s="17">
        <v>1413.02369998225</v>
      </c>
      <c r="EX29" s="17">
        <v>121.642878484542</v>
      </c>
      <c r="EY29" s="17">
        <v>0</v>
      </c>
      <c r="EZ29" s="17">
        <v>6.9465794628438493E-2</v>
      </c>
      <c r="FA29" s="17">
        <v>177.874837912884</v>
      </c>
      <c r="FB29" s="17">
        <v>0</v>
      </c>
      <c r="FC29" s="17">
        <v>217.602383382661</v>
      </c>
      <c r="FD29" s="17">
        <v>54.199432119137697</v>
      </c>
      <c r="FE29" s="17">
        <v>28.738553141200502</v>
      </c>
      <c r="FF29" s="17">
        <v>544.00653247573496</v>
      </c>
      <c r="FG29" s="17">
        <v>0</v>
      </c>
      <c r="FH29" s="17">
        <v>14.3788404768096</v>
      </c>
      <c r="FI29" s="17">
        <v>51.228802234384403</v>
      </c>
      <c r="FJ29" s="17">
        <v>138.21867643865301</v>
      </c>
      <c r="FK29" s="17">
        <v>1.0572992744589</v>
      </c>
      <c r="FL29" s="17">
        <v>0</v>
      </c>
      <c r="FM29" s="17">
        <v>2669.5564539748698</v>
      </c>
      <c r="FN29" s="17">
        <v>4.0747351747747101E-2</v>
      </c>
      <c r="FO29" s="17">
        <v>0</v>
      </c>
      <c r="FP29" s="17">
        <v>58.270373176584698</v>
      </c>
      <c r="FQ29" s="17">
        <v>0</v>
      </c>
      <c r="FR29" s="17">
        <v>8.7670217182488397</v>
      </c>
      <c r="FS29" s="17">
        <v>16.560558832295399</v>
      </c>
      <c r="FT29" s="17">
        <v>0</v>
      </c>
      <c r="FU29" s="17">
        <v>630.11049857195599</v>
      </c>
      <c r="FV29" s="17">
        <v>8.6956823312753198</v>
      </c>
      <c r="FW29" s="17">
        <v>11.4973815320381</v>
      </c>
      <c r="FY29" s="26">
        <f t="shared" si="0"/>
        <v>0.36822087358137762</v>
      </c>
      <c r="FZ29" s="40">
        <f t="shared" si="1"/>
        <v>-2.6706201294071061E-7</v>
      </c>
      <c r="GA29" s="40">
        <f t="shared" si="2"/>
        <v>-5.7309600570744444E-7</v>
      </c>
      <c r="GB29" s="40">
        <f t="shared" si="3"/>
        <v>-3.2434611694432327E-7</v>
      </c>
      <c r="GC29" s="40">
        <f t="shared" si="4"/>
        <v>-1.1789739296531372E-7</v>
      </c>
      <c r="GD29" s="40">
        <f t="shared" si="5"/>
        <v>-9.6260053490954573E-8</v>
      </c>
      <c r="GE29" s="40">
        <f t="shared" si="6"/>
        <v>-2.3338146073776934E-7</v>
      </c>
      <c r="GF29" s="40">
        <f t="shared" si="7"/>
        <v>1.7433763671668192E-7</v>
      </c>
      <c r="GG29" s="40">
        <f t="shared" si="8"/>
        <v>-6.8551577837148154E-7</v>
      </c>
      <c r="GH29" s="40">
        <f t="shared" si="9"/>
        <v>-3.9067653274059206E-7</v>
      </c>
      <c r="GI29" s="40">
        <f t="shared" si="10"/>
        <v>0</v>
      </c>
      <c r="GJ29" s="40">
        <f t="shared" si="11"/>
        <v>-5.6222769423381304E-7</v>
      </c>
      <c r="GK29" s="40">
        <f t="shared" si="12"/>
        <v>2.5454401015430197E-7</v>
      </c>
      <c r="GL29" s="40">
        <f t="shared" si="13"/>
        <v>-6.8140804210120244E-7</v>
      </c>
      <c r="GM29" s="40">
        <f t="shared" si="14"/>
        <v>-1.9306735070211332E-6</v>
      </c>
      <c r="GN29" s="40">
        <f t="shared" si="15"/>
        <v>-1.1205861883323497E-6</v>
      </c>
      <c r="GO29" s="40">
        <f t="shared" si="16"/>
        <v>0</v>
      </c>
      <c r="GP29" s="40">
        <f t="shared" si="17"/>
        <v>0</v>
      </c>
      <c r="GQ29" s="40">
        <f t="shared" si="18"/>
        <v>0</v>
      </c>
      <c r="GR29" s="40">
        <f t="shared" si="19"/>
        <v>-4.0135274748465218E-7</v>
      </c>
      <c r="GS29" s="40">
        <f t="shared" si="20"/>
        <v>0</v>
      </c>
      <c r="GT29" s="40">
        <f t="shared" si="21"/>
        <v>0</v>
      </c>
      <c r="GU29" s="40">
        <f t="shared" si="22"/>
        <v>0</v>
      </c>
      <c r="GV29" s="40">
        <f t="shared" si="23"/>
        <v>0</v>
      </c>
      <c r="GW29" s="40">
        <f t="shared" si="24"/>
        <v>0</v>
      </c>
      <c r="GX29" s="40">
        <f t="shared" si="25"/>
        <v>4.5784955744395217E-7</v>
      </c>
      <c r="GY29" s="40">
        <f t="shared" si="26"/>
        <v>-1.135151650445536E-6</v>
      </c>
      <c r="GZ29" s="40">
        <f t="shared" si="27"/>
        <v>-4.4703300677231435E-6</v>
      </c>
      <c r="HA29" s="40">
        <f t="shared" si="28"/>
        <v>-8.9579771630221883E-8</v>
      </c>
      <c r="HB29" s="40">
        <f t="shared" si="29"/>
        <v>-1.1060845269681179E-6</v>
      </c>
      <c r="HC29" s="40">
        <f t="shared" si="30"/>
        <v>-6.4634756368451976E-6</v>
      </c>
      <c r="HD29" s="40">
        <f t="shared" si="31"/>
        <v>3.396750050051974E-6</v>
      </c>
      <c r="HE29" s="40">
        <f t="shared" si="32"/>
        <v>7.2254225230500638E-2</v>
      </c>
      <c r="HF29" s="40">
        <f t="shared" si="33"/>
        <v>-4.5964544928226063E-7</v>
      </c>
      <c r="HG29" s="40">
        <f t="shared" si="34"/>
        <v>0</v>
      </c>
      <c r="HH29" s="40">
        <f t="shared" si="35"/>
        <v>0</v>
      </c>
      <c r="HI29" s="40">
        <f t="shared" si="36"/>
        <v>0</v>
      </c>
      <c r="HJ29" s="40">
        <f t="shared" si="37"/>
        <v>-8.3920434564355746E-7</v>
      </c>
      <c r="HK29" s="40">
        <f t="shared" si="38"/>
        <v>0</v>
      </c>
      <c r="HL29" s="40">
        <f t="shared" si="39"/>
        <v>1.5002678879466831E-6</v>
      </c>
      <c r="HM29" s="40">
        <f t="shared" si="40"/>
        <v>-4.9435137948463435E-7</v>
      </c>
      <c r="HN29" s="40">
        <f t="shared" si="41"/>
        <v>-1.3141941531836051E-5</v>
      </c>
      <c r="HO29" s="40">
        <f t="shared" si="42"/>
        <v>1.0172258129955477E-5</v>
      </c>
      <c r="HP29" s="40">
        <f t="shared" si="43"/>
        <v>3.466627783591711E-6</v>
      </c>
      <c r="HQ29" s="40">
        <f t="shared" si="44"/>
        <v>0</v>
      </c>
      <c r="HR29" s="40">
        <f t="shared" si="45"/>
        <v>0</v>
      </c>
      <c r="HS29" s="40">
        <f t="shared" si="46"/>
        <v>-3.0912129102728723E-6</v>
      </c>
      <c r="HT29" s="40">
        <f t="shared" si="47"/>
        <v>1.219391405495035E-5</v>
      </c>
      <c r="HU29" s="40">
        <f t="shared" si="48"/>
        <v>3.2461507347309921E-6</v>
      </c>
      <c r="HV29" s="40">
        <f t="shared" si="49"/>
        <v>1.204710634774083E-6</v>
      </c>
      <c r="HW29" s="40">
        <f t="shared" si="50"/>
        <v>-1.1581234710201997E-6</v>
      </c>
      <c r="HX29" s="40">
        <f t="shared" si="51"/>
        <v>0</v>
      </c>
      <c r="HY29" s="40">
        <f t="shared" si="52"/>
        <v>0</v>
      </c>
      <c r="HZ29" s="40">
        <f t="shared" si="53"/>
        <v>0</v>
      </c>
      <c r="IA29" s="40">
        <f t="shared" si="54"/>
        <v>0</v>
      </c>
      <c r="IB29" s="40">
        <f t="shared" si="55"/>
        <v>0</v>
      </c>
      <c r="IC29" s="40">
        <f t="shared" si="56"/>
        <v>0</v>
      </c>
    </row>
    <row r="30" spans="1:237" x14ac:dyDescent="0.3">
      <c r="A30" s="17" t="s">
        <v>197</v>
      </c>
      <c r="B30" s="15">
        <v>1298.700836</v>
      </c>
      <c r="C30" s="15">
        <v>113.9322485</v>
      </c>
      <c r="D30" s="15">
        <v>1284.2154720000001</v>
      </c>
      <c r="E30" s="15">
        <v>184.86635579</v>
      </c>
      <c r="F30" s="15">
        <v>176.18386251999999</v>
      </c>
      <c r="G30" s="15">
        <v>330.09129503000003</v>
      </c>
      <c r="H30" s="15">
        <v>31.13695156</v>
      </c>
      <c r="I30" s="17">
        <v>0.67884423999999999</v>
      </c>
      <c r="J30" s="17">
        <v>0.41937226999999999</v>
      </c>
      <c r="L30" s="17">
        <v>5.4017040000000002E-2</v>
      </c>
      <c r="M30" s="17">
        <v>1.6388559</v>
      </c>
      <c r="N30" s="17">
        <v>3.9579400000000001E-3</v>
      </c>
      <c r="O30" s="17">
        <v>2.5100870000000001E-2</v>
      </c>
      <c r="P30" s="17">
        <v>1.878032E-2</v>
      </c>
      <c r="Q30" s="17">
        <v>3.1321179999999997E-2</v>
      </c>
      <c r="R30" s="17">
        <v>2.313393E-2</v>
      </c>
      <c r="T30" s="17">
        <v>2.8204989999999999E-2</v>
      </c>
      <c r="U30" s="17">
        <v>2.018472E-2</v>
      </c>
      <c r="V30" s="17">
        <v>2.0724570000000001E-2</v>
      </c>
      <c r="Y30" s="17">
        <v>7.4140000000000005E-5</v>
      </c>
      <c r="Z30" s="17">
        <v>8.8914703700000004</v>
      </c>
      <c r="AA30" s="17">
        <v>15.206064789999999</v>
      </c>
      <c r="AB30" s="17">
        <v>1.664825E-2</v>
      </c>
      <c r="AC30" s="17">
        <v>0.12813074999999999</v>
      </c>
      <c r="AD30" s="17">
        <v>1.9326566999999999</v>
      </c>
      <c r="AE30" s="17">
        <v>0.21831999999999999</v>
      </c>
      <c r="AG30" s="17">
        <v>7.8073169999999997E-2</v>
      </c>
      <c r="AH30" s="17">
        <v>0.10638697</v>
      </c>
      <c r="AI30" s="17">
        <v>2.8907039999999998E-2</v>
      </c>
      <c r="AJ30" s="17">
        <v>2.279641E-2</v>
      </c>
      <c r="AL30" s="17">
        <v>1.17664021</v>
      </c>
      <c r="AN30" s="17">
        <v>1.252848E-2</v>
      </c>
      <c r="AO30" s="17">
        <v>0.28155437</v>
      </c>
      <c r="AP30" s="17">
        <v>2.12159E-3</v>
      </c>
      <c r="AT30" s="17">
        <v>7.4900000000000003E-6</v>
      </c>
      <c r="AU30" s="17">
        <v>1.9625999999999999E-4</v>
      </c>
      <c r="AV30" s="17">
        <v>5.9660000000000001E-5</v>
      </c>
      <c r="AW30" s="17">
        <v>1.5104000000000001E-3</v>
      </c>
      <c r="AX30" s="17">
        <v>0.30376713999999999</v>
      </c>
      <c r="AY30" s="17">
        <v>0.53815800000000003</v>
      </c>
      <c r="AZ30" s="17">
        <v>4.8633940000000001E-2</v>
      </c>
      <c r="BA30" s="17">
        <v>0.42256738999999999</v>
      </c>
      <c r="BE30" s="17">
        <v>1.8122399999999999E-3</v>
      </c>
      <c r="BG30" s="17" t="s">
        <v>197</v>
      </c>
      <c r="BH30" s="17">
        <v>1.7321402759084501E-4</v>
      </c>
      <c r="BI30" s="17">
        <v>0.20349644350877</v>
      </c>
      <c r="BJ30" s="17">
        <v>0</v>
      </c>
      <c r="BK30" s="17">
        <v>0.41937200934602997</v>
      </c>
      <c r="BL30" s="17">
        <v>0</v>
      </c>
      <c r="BM30" s="17">
        <v>0.67884396901892796</v>
      </c>
      <c r="BN30" s="17">
        <v>0.67884396901892796</v>
      </c>
      <c r="BO30" s="17">
        <v>3.1683168107938202E-4</v>
      </c>
      <c r="BP30" s="17">
        <v>1.3993724734205301E-4</v>
      </c>
      <c r="BQ30" s="17">
        <v>2.2146984968040701E-2</v>
      </c>
      <c r="BR30" s="17">
        <v>3.1870023377470899E-2</v>
      </c>
      <c r="BS30" s="17">
        <v>1.63885447039036</v>
      </c>
      <c r="BT30" s="17">
        <v>1.8122289140258001E-3</v>
      </c>
      <c r="BU30" s="17">
        <v>1.26654016558387E-3</v>
      </c>
      <c r="BV30" s="17">
        <v>2.69140360079839E-3</v>
      </c>
      <c r="BW30" s="5">
        <v>7.4137185453727704E-5</v>
      </c>
      <c r="BX30" s="17">
        <v>2.5100848356365599E-2</v>
      </c>
      <c r="BY30" s="17">
        <v>4.5072756350457797E-3</v>
      </c>
      <c r="BZ30" s="17">
        <v>1.4273041554302601E-2</v>
      </c>
      <c r="CA30" s="17">
        <v>3.1321153269014398E-2</v>
      </c>
      <c r="CB30" s="17">
        <v>0</v>
      </c>
      <c r="CC30" s="17">
        <v>36.749403147844397</v>
      </c>
      <c r="CD30" s="17">
        <v>2.3133815764231899E-2</v>
      </c>
      <c r="CE30" s="17">
        <v>8.1794315495269197E-3</v>
      </c>
      <c r="CF30" s="17">
        <v>2.00255251018834E-2</v>
      </c>
      <c r="CG30" s="17">
        <v>0</v>
      </c>
      <c r="CH30" s="17">
        <v>2.0184834719396E-2</v>
      </c>
      <c r="CI30" s="17">
        <v>0.218319974871823</v>
      </c>
      <c r="CJ30" s="17">
        <v>2.0724593464058499E-2</v>
      </c>
      <c r="CK30" s="17">
        <v>0</v>
      </c>
      <c r="CL30" s="17">
        <v>2.8907147748691599E-2</v>
      </c>
      <c r="CM30" s="17">
        <v>1.2528472575880301E-2</v>
      </c>
      <c r="CN30" s="17">
        <v>1298.7005717360801</v>
      </c>
      <c r="CO30" s="17">
        <v>0</v>
      </c>
      <c r="CP30" s="17">
        <v>0</v>
      </c>
      <c r="CQ30" s="17">
        <v>4.3150227567734101</v>
      </c>
      <c r="CR30" s="17">
        <v>1.55484910488772</v>
      </c>
      <c r="CS30" s="17">
        <v>8.1316811439107697E-2</v>
      </c>
      <c r="CT30" s="17">
        <v>0.30376670777715498</v>
      </c>
      <c r="CU30" s="17">
        <v>3.45329081364109</v>
      </c>
      <c r="CV30" s="17">
        <v>0</v>
      </c>
      <c r="CW30" s="5">
        <v>9.9626087843162795E-5</v>
      </c>
      <c r="CX30" s="17">
        <v>8.8914669077008401</v>
      </c>
      <c r="CY30" s="17">
        <v>8.8914669077008401</v>
      </c>
      <c r="CZ30" s="17">
        <v>1.14578443922243E-4</v>
      </c>
      <c r="DA30" s="17">
        <v>0</v>
      </c>
      <c r="DB30" s="17">
        <v>15.2060631924804</v>
      </c>
      <c r="DC30" s="17">
        <v>0.53815777809002996</v>
      </c>
      <c r="DD30" s="17">
        <v>7.8202611407755199E-3</v>
      </c>
      <c r="DE30" s="17">
        <v>6.5102366759895499E-3</v>
      </c>
      <c r="DF30" s="17">
        <v>0</v>
      </c>
      <c r="DG30" s="17">
        <v>5.86436217731773E-2</v>
      </c>
      <c r="DH30" s="5">
        <v>9.48536649139922E-5</v>
      </c>
      <c r="DI30" s="5">
        <v>2.3705474108368201E-6</v>
      </c>
      <c r="DJ30" s="17">
        <v>1.7624268130196801E-3</v>
      </c>
      <c r="DK30" s="17">
        <v>2.2773640657638601E-4</v>
      </c>
      <c r="DL30" s="17">
        <v>3.3314119850472501E-2</v>
      </c>
      <c r="DM30" s="17">
        <v>9.4816648777206594E-2</v>
      </c>
      <c r="DN30" s="17">
        <v>0.63777653686550895</v>
      </c>
      <c r="DO30" s="17">
        <v>1.2948794210469099</v>
      </c>
      <c r="DP30" s="5">
        <v>2.3733971053313102E-5</v>
      </c>
      <c r="DQ30" s="17">
        <v>4.8634019952648003E-2</v>
      </c>
      <c r="DR30" s="5">
        <v>9.0924324628383405E-5</v>
      </c>
      <c r="DS30" s="17">
        <v>7.8180980451138193E-2</v>
      </c>
      <c r="DT30" s="17">
        <v>113.932217084277</v>
      </c>
      <c r="DU30" s="17">
        <v>0</v>
      </c>
      <c r="DV30" s="17">
        <v>4.3618657968859602E-2</v>
      </c>
      <c r="DW30" s="17">
        <v>6.2768319830068003E-2</v>
      </c>
      <c r="DX30" s="17">
        <v>30.3658072361095</v>
      </c>
      <c r="DY30" s="17">
        <v>1155.7936954161401</v>
      </c>
      <c r="DZ30" s="17">
        <v>128.42203091834301</v>
      </c>
      <c r="EA30" s="17">
        <v>1284.21572633449</v>
      </c>
      <c r="EB30" s="5">
        <v>1.41639079129394E-6</v>
      </c>
      <c r="EC30" s="17">
        <v>0.58356268495977304</v>
      </c>
      <c r="ED30" s="5">
        <v>9.4541854424676696E-5</v>
      </c>
      <c r="EE30" s="17">
        <v>2.1216012165145102E-3</v>
      </c>
      <c r="EF30" s="17">
        <v>0</v>
      </c>
      <c r="EG30" s="17">
        <v>0</v>
      </c>
      <c r="EH30" s="17">
        <v>0</v>
      </c>
      <c r="EI30" s="5">
        <v>7.4899935388821403E-6</v>
      </c>
      <c r="EJ30" s="17">
        <v>1.96259309783465E-4</v>
      </c>
      <c r="EK30" s="5">
        <v>5.9659938198336598E-5</v>
      </c>
      <c r="EL30" s="17">
        <v>1.5103865197760901E-3</v>
      </c>
      <c r="EM30" s="17">
        <v>2.5701444795557502</v>
      </c>
      <c r="EN30" s="17">
        <v>3.5770535579279201</v>
      </c>
      <c r="EO30" s="17">
        <v>2.41257107824313</v>
      </c>
      <c r="EP30" s="17">
        <v>3.3614224302970102</v>
      </c>
      <c r="EQ30" s="17">
        <v>10.2784908714958</v>
      </c>
      <c r="ER30" s="17">
        <v>1.9291746004144801</v>
      </c>
      <c r="ES30" s="17">
        <v>0</v>
      </c>
      <c r="ET30" s="17">
        <v>2.3179262535090398E-3</v>
      </c>
      <c r="EU30" s="17">
        <v>8.0983286710367803</v>
      </c>
      <c r="EV30" s="17">
        <v>184.86627259345499</v>
      </c>
      <c r="EW30" s="17">
        <v>176.18378455914399</v>
      </c>
      <c r="EX30" s="17">
        <v>8.6824880343105306</v>
      </c>
      <c r="EY30" s="17">
        <v>0.12058220958238899</v>
      </c>
      <c r="EZ30" s="17">
        <v>1.6978291179279601E-2</v>
      </c>
      <c r="FA30" s="17">
        <v>40.383663777454601</v>
      </c>
      <c r="FB30" s="17">
        <v>0.22845033240188001</v>
      </c>
      <c r="FC30" s="17">
        <v>20.453038577456599</v>
      </c>
      <c r="FD30" s="17">
        <v>3.0155216677458299</v>
      </c>
      <c r="FE30" s="17">
        <v>1.2053366909527801</v>
      </c>
      <c r="FF30" s="17">
        <v>51.362293793294597</v>
      </c>
      <c r="FG30" s="17">
        <v>2.2778406985455E-2</v>
      </c>
      <c r="FH30" s="17">
        <v>0.57968603865741797</v>
      </c>
      <c r="FI30" s="17">
        <v>16.381913382494201</v>
      </c>
      <c r="FJ30" s="17">
        <v>14.191230126575</v>
      </c>
      <c r="FK30" s="17">
        <v>0.17464357896444199</v>
      </c>
      <c r="FL30" s="17">
        <v>0</v>
      </c>
      <c r="FM30" s="17">
        <v>330.090725954422</v>
      </c>
      <c r="FN30" s="17">
        <v>5.6529706137322298E-2</v>
      </c>
      <c r="FO30" s="17">
        <v>0.42256718495355999</v>
      </c>
      <c r="FP30" s="17">
        <v>5.28241557547799</v>
      </c>
      <c r="FQ30" s="5">
        <v>1.6602817164084301E-5</v>
      </c>
      <c r="FR30" s="17">
        <v>1.1443295207175901</v>
      </c>
      <c r="FS30" s="17">
        <v>1.1766398138274801</v>
      </c>
      <c r="FT30" s="17">
        <v>5.6746054332909395E-4</v>
      </c>
      <c r="FU30" s="17">
        <v>31.136950258006799</v>
      </c>
      <c r="FV30" s="17">
        <v>0.281554124671474</v>
      </c>
      <c r="FW30" s="17">
        <v>3.3244511581549001</v>
      </c>
      <c r="FY30" s="26">
        <f t="shared" si="0"/>
        <v>0.97523382940501691</v>
      </c>
      <c r="FZ30" s="40">
        <f t="shared" si="1"/>
        <v>-2.0348329083283171E-7</v>
      </c>
      <c r="GA30" s="40">
        <f t="shared" si="2"/>
        <v>-2.7574039321101412E-7</v>
      </c>
      <c r="GB30" s="40">
        <f t="shared" si="3"/>
        <v>1.9804658599341695E-7</v>
      </c>
      <c r="GC30" s="40">
        <f t="shared" si="4"/>
        <v>-4.500361607204017E-7</v>
      </c>
      <c r="GD30" s="40">
        <f t="shared" si="5"/>
        <v>-4.4249714411219683E-7</v>
      </c>
      <c r="GE30" s="40">
        <f t="shared" si="6"/>
        <v>-1.723994502721309E-6</v>
      </c>
      <c r="GF30" s="40">
        <f t="shared" si="7"/>
        <v>-4.1815050479288839E-8</v>
      </c>
      <c r="GG30" s="40">
        <f t="shared" si="8"/>
        <v>-3.9918004169238177E-7</v>
      </c>
      <c r="GH30" s="40">
        <f t="shared" si="9"/>
        <v>-6.2153363172761435E-7</v>
      </c>
      <c r="GI30" s="40">
        <f t="shared" si="10"/>
        <v>0</v>
      </c>
      <c r="GJ30" s="40">
        <f t="shared" si="11"/>
        <v>-5.860093112372466E-7</v>
      </c>
      <c r="GK30" s="40">
        <f t="shared" si="12"/>
        <v>-8.7232174592188535E-7</v>
      </c>
      <c r="GL30" s="40">
        <f t="shared" si="13"/>
        <v>9.5160165639011087E-7</v>
      </c>
      <c r="GM30" s="40">
        <f t="shared" si="14"/>
        <v>-8.6226630399959379E-7</v>
      </c>
      <c r="GN30" s="40">
        <f t="shared" si="15"/>
        <v>-1.4965941036660849E-7</v>
      </c>
      <c r="GO30" s="40">
        <f t="shared" si="16"/>
        <v>-8.5344759037281086E-7</v>
      </c>
      <c r="GP30" s="40">
        <f t="shared" si="17"/>
        <v>-4.9380182313136366E-6</v>
      </c>
      <c r="GQ30" s="40">
        <f t="shared" si="18"/>
        <v>0</v>
      </c>
      <c r="GR30" s="40">
        <f t="shared" si="19"/>
        <v>-1.1823648822922263E-6</v>
      </c>
      <c r="GS30" s="40">
        <f t="shared" si="20"/>
        <v>5.6834772045428022E-6</v>
      </c>
      <c r="GT30" s="40">
        <f t="shared" si="21"/>
        <v>1.1321855410395779E-6</v>
      </c>
      <c r="GU30" s="40">
        <f t="shared" si="22"/>
        <v>0</v>
      </c>
      <c r="GV30" s="40">
        <f t="shared" si="23"/>
        <v>0</v>
      </c>
      <c r="GW30" s="40">
        <f t="shared" si="24"/>
        <v>-3.7962587972767893E-5</v>
      </c>
      <c r="GX30" s="40">
        <f t="shared" si="25"/>
        <v>-3.8939556858262917E-7</v>
      </c>
      <c r="GY30" s="40">
        <f t="shared" si="26"/>
        <v>-1.050580555412947E-7</v>
      </c>
      <c r="GZ30" s="40">
        <f t="shared" si="27"/>
        <v>1.0455770072414096E-5</v>
      </c>
      <c r="HA30" s="40">
        <f t="shared" si="28"/>
        <v>1.4538023927639131E-7</v>
      </c>
      <c r="HB30" s="40">
        <f t="shared" si="29"/>
        <v>-3.839727879051489E-7</v>
      </c>
      <c r="HC30" s="40">
        <f t="shared" si="30"/>
        <v>-1.1509791582830407E-7</v>
      </c>
      <c r="HD30" s="40">
        <f t="shared" si="31"/>
        <v>2.3733971053313102E+45</v>
      </c>
      <c r="HE30" s="40">
        <f t="shared" si="32"/>
        <v>1.3808898900633355E-3</v>
      </c>
      <c r="HF30" s="40">
        <f t="shared" si="33"/>
        <v>7.3307169240947403E-8</v>
      </c>
      <c r="HG30" s="40">
        <f t="shared" si="34"/>
        <v>3.7274204346402052E-6</v>
      </c>
      <c r="HH30" s="40">
        <f t="shared" si="35"/>
        <v>-7.8973024897339961E-4</v>
      </c>
      <c r="HI30" s="40">
        <f t="shared" si="36"/>
        <v>0</v>
      </c>
      <c r="HJ30" s="40">
        <f t="shared" si="37"/>
        <v>-3.366980972891217E-7</v>
      </c>
      <c r="HK30" s="40">
        <f t="shared" si="38"/>
        <v>0</v>
      </c>
      <c r="HL30" s="40">
        <f t="shared" si="39"/>
        <v>-5.9257944293439817E-7</v>
      </c>
      <c r="HM30" s="40">
        <f t="shared" si="40"/>
        <v>-8.7133623958319392E-7</v>
      </c>
      <c r="HN30" s="40">
        <f t="shared" si="41"/>
        <v>5.2868435985094021E-6</v>
      </c>
      <c r="HO30" s="40">
        <f t="shared" si="42"/>
        <v>0</v>
      </c>
      <c r="HP30" s="40">
        <f t="shared" si="43"/>
        <v>0</v>
      </c>
      <c r="HQ30" s="40">
        <f t="shared" si="44"/>
        <v>0</v>
      </c>
      <c r="HR30" s="40">
        <f t="shared" si="45"/>
        <v>-8.6263255807928986E-7</v>
      </c>
      <c r="HS30" s="40">
        <f t="shared" si="46"/>
        <v>-3.5168477274801372E-6</v>
      </c>
      <c r="HT30" s="40">
        <f t="shared" si="47"/>
        <v>-1.0358978109791686E-6</v>
      </c>
      <c r="HU30" s="40">
        <f t="shared" si="48"/>
        <v>-8.9249363810885781E-6</v>
      </c>
      <c r="HV30" s="40">
        <f t="shared" si="49"/>
        <v>-1.4228755783620095E-6</v>
      </c>
      <c r="HW30" s="40">
        <f t="shared" si="50"/>
        <v>-4.1235096396637074E-7</v>
      </c>
      <c r="HX30" s="40">
        <f t="shared" si="51"/>
        <v>1.6439681424577507E-6</v>
      </c>
      <c r="HY30" s="40">
        <f t="shared" si="52"/>
        <v>-4.8523962058184659E-7</v>
      </c>
      <c r="HZ30" s="40">
        <f t="shared" si="53"/>
        <v>0</v>
      </c>
      <c r="IA30" s="40">
        <f t="shared" si="54"/>
        <v>0</v>
      </c>
      <c r="IB30" s="40">
        <f t="shared" si="55"/>
        <v>0</v>
      </c>
      <c r="IC30" s="40">
        <f t="shared" si="56"/>
        <v>-6.1172770713754264E-6</v>
      </c>
    </row>
    <row r="31" spans="1:237" x14ac:dyDescent="0.3">
      <c r="A31" s="17" t="s">
        <v>198</v>
      </c>
      <c r="B31" s="15">
        <v>1688.8693000000001</v>
      </c>
      <c r="C31" s="15">
        <v>214.28880000000001</v>
      </c>
      <c r="D31" s="15">
        <v>5172.2875999999997</v>
      </c>
      <c r="E31" s="15">
        <v>503.98140000000001</v>
      </c>
      <c r="F31" s="15">
        <v>478.69650000000001</v>
      </c>
      <c r="G31" s="15">
        <v>1255.9192009000001</v>
      </c>
      <c r="H31" s="15">
        <v>126.0168</v>
      </c>
      <c r="I31" s="17">
        <v>1.51247132</v>
      </c>
      <c r="J31" s="17">
        <v>0.2623625</v>
      </c>
      <c r="L31" s="17">
        <v>5.5061600000000004E-3</v>
      </c>
      <c r="M31" s="17">
        <v>0.49291484000000002</v>
      </c>
      <c r="N31" s="17">
        <v>4.2559999999999999E-4</v>
      </c>
      <c r="O31" s="17">
        <v>1.5415150000000001E-2</v>
      </c>
      <c r="P31" s="17">
        <v>3.3172559999999997E-2</v>
      </c>
      <c r="Q31" s="17">
        <v>1.6400000000000001E-2</v>
      </c>
      <c r="T31" s="17">
        <v>6.8676900000000001E-3</v>
      </c>
      <c r="V31" s="17">
        <v>1.4305E-2</v>
      </c>
      <c r="Y31" s="5"/>
      <c r="Z31" s="17">
        <v>7.4280535700000003</v>
      </c>
      <c r="AA31" s="17">
        <v>105.5921625</v>
      </c>
      <c r="AB31" s="17">
        <v>1.4436050000000001E-2</v>
      </c>
      <c r="AC31" s="17">
        <v>0.21240000000000001</v>
      </c>
      <c r="AD31" s="17">
        <v>1.6720889999999999E-2</v>
      </c>
      <c r="AG31" s="17">
        <v>8.8873820000000006E-2</v>
      </c>
      <c r="AH31" s="17">
        <v>6.2253309999999999E-2</v>
      </c>
      <c r="AL31" s="17">
        <v>7.95545072</v>
      </c>
      <c r="AN31" s="17">
        <v>6.6699999999999997E-3</v>
      </c>
      <c r="AO31" s="17">
        <v>3.9164965700000001</v>
      </c>
      <c r="AP31" s="17">
        <v>1.4022000000000001E-4</v>
      </c>
      <c r="AU31" s="17">
        <v>5.7300000000000002E-6</v>
      </c>
      <c r="AV31" s="17">
        <v>3.3540000000000001E-5</v>
      </c>
      <c r="AW31" s="17">
        <v>1.1288400000000001E-3</v>
      </c>
      <c r="AX31" s="17">
        <v>1.9579557400000001</v>
      </c>
      <c r="AY31" s="17">
        <v>0.22254405999999999</v>
      </c>
      <c r="BE31" s="17">
        <v>2.8160000000000001E-5</v>
      </c>
      <c r="BG31" s="17" t="s">
        <v>198</v>
      </c>
      <c r="BH31" s="17">
        <v>0.107216370874738</v>
      </c>
      <c r="BI31" s="17">
        <v>0.21564395709404299</v>
      </c>
      <c r="BJ31" s="17">
        <v>0</v>
      </c>
      <c r="BK31" s="17">
        <v>0.26236354103394499</v>
      </c>
      <c r="BL31" s="17">
        <v>0</v>
      </c>
      <c r="BM31" s="17">
        <v>1.5124702834174599</v>
      </c>
      <c r="BN31" s="17">
        <v>1.5124702834174599</v>
      </c>
      <c r="BO31" s="17">
        <v>0.114272482480376</v>
      </c>
      <c r="BP31" s="17">
        <v>8.6600904627832195E-2</v>
      </c>
      <c r="BQ31" s="17">
        <v>2.25754225618511E-3</v>
      </c>
      <c r="BR31" s="17">
        <v>3.24861641011579E-3</v>
      </c>
      <c r="BS31" s="17">
        <v>0.49291389756712001</v>
      </c>
      <c r="BT31" s="5">
        <v>2.8160084292866799E-5</v>
      </c>
      <c r="BU31" s="17">
        <v>1.3618307892722999E-4</v>
      </c>
      <c r="BV31" s="17">
        <v>2.8941213918440002E-4</v>
      </c>
      <c r="BW31" s="17">
        <v>0</v>
      </c>
      <c r="BX31" s="17">
        <v>1.5415088181686701E-2</v>
      </c>
      <c r="BY31" s="17">
        <v>7.9612956382889601E-3</v>
      </c>
      <c r="BZ31" s="17">
        <v>2.52110754681499E-2</v>
      </c>
      <c r="CA31" s="17">
        <v>1.64007348638921E-2</v>
      </c>
      <c r="CB31" s="17">
        <v>0</v>
      </c>
      <c r="CC31" s="17">
        <v>255.82109613348001</v>
      </c>
      <c r="CD31" s="17">
        <v>0</v>
      </c>
      <c r="CE31" s="17">
        <v>1.9916565980922299E-3</v>
      </c>
      <c r="CF31" s="17">
        <v>4.8760368542634398E-3</v>
      </c>
      <c r="CG31" s="17">
        <v>0</v>
      </c>
      <c r="CH31" s="17">
        <v>0</v>
      </c>
      <c r="CI31" s="17">
        <v>0</v>
      </c>
      <c r="CJ31" s="17">
        <v>1.4304790095404999E-2</v>
      </c>
      <c r="CK31" s="17">
        <v>0</v>
      </c>
      <c r="CL31" s="17">
        <v>0</v>
      </c>
      <c r="CM31" s="17">
        <v>6.66884373088173E-3</v>
      </c>
      <c r="CN31" s="17">
        <v>1688.8688587955</v>
      </c>
      <c r="CO31" s="17">
        <v>0</v>
      </c>
      <c r="CP31" s="17">
        <v>0</v>
      </c>
      <c r="CQ31" s="17">
        <v>6.2981556453072596</v>
      </c>
      <c r="CR31" s="17">
        <v>6.9278206548285501</v>
      </c>
      <c r="CS31" s="17">
        <v>0.33298271957484499</v>
      </c>
      <c r="CT31" s="17">
        <v>1.9579562694719399</v>
      </c>
      <c r="CU31" s="17">
        <v>0.199435975742323</v>
      </c>
      <c r="CV31" s="17">
        <v>0</v>
      </c>
      <c r="CW31" s="17">
        <v>6.1666224763967603E-2</v>
      </c>
      <c r="CX31" s="17">
        <v>7.42805411330911</v>
      </c>
      <c r="CY31" s="17">
        <v>7.42805411330911</v>
      </c>
      <c r="CZ31" s="17">
        <v>2.9734059879668998E-3</v>
      </c>
      <c r="DA31" s="17">
        <v>0</v>
      </c>
      <c r="DB31" s="17">
        <v>105.591981691717</v>
      </c>
      <c r="DC31" s="17">
        <v>0.222544579569768</v>
      </c>
      <c r="DD31" s="17">
        <v>8.4594011251064704E-3</v>
      </c>
      <c r="DE31" s="17">
        <v>3.1906165529664398E-3</v>
      </c>
      <c r="DF31" s="17">
        <v>0</v>
      </c>
      <c r="DG31" s="17">
        <v>0.20945647362401701</v>
      </c>
      <c r="DH31" s="17">
        <v>5.8712478731901399E-2</v>
      </c>
      <c r="DI31" s="17">
        <v>1.4672470745437801E-3</v>
      </c>
      <c r="DJ31" s="17">
        <v>0.82126798994236705</v>
      </c>
      <c r="DK31" s="17">
        <v>0.14094119380942099</v>
      </c>
      <c r="DL31" s="17">
        <v>5.5225454227087203E-2</v>
      </c>
      <c r="DM31" s="17">
        <v>0.15717677723286799</v>
      </c>
      <c r="DN31" s="17">
        <v>5.5178906341870702E-3</v>
      </c>
      <c r="DO31" s="17">
        <v>1.12029948665939E-2</v>
      </c>
      <c r="DP31" s="17">
        <v>1.4693714494617901E-2</v>
      </c>
      <c r="DQ31" s="17">
        <v>0</v>
      </c>
      <c r="DR31" s="5">
        <v>3.0356969987301301E-5</v>
      </c>
      <c r="DS31" s="17">
        <v>9.2617709665527403E-2</v>
      </c>
      <c r="DT31" s="17">
        <v>214.288758416034</v>
      </c>
      <c r="DU31" s="17">
        <v>0</v>
      </c>
      <c r="DV31" s="17">
        <v>2.5523803325154699E-2</v>
      </c>
      <c r="DW31" s="17">
        <v>3.6729293434456002E-2</v>
      </c>
      <c r="DX31" s="17">
        <v>56.424178695361199</v>
      </c>
      <c r="DY31" s="17">
        <v>4655.0564975494499</v>
      </c>
      <c r="DZ31" s="17">
        <v>517.228719873763</v>
      </c>
      <c r="EA31" s="17">
        <v>5172.2852174232103</v>
      </c>
      <c r="EB31" s="17">
        <v>8.76636539625324E-4</v>
      </c>
      <c r="EC31" s="17">
        <v>2.3014365071479399</v>
      </c>
      <c r="ED31" s="17">
        <v>5.8519468157046201E-2</v>
      </c>
      <c r="EE31" s="17">
        <v>1.4021445251288301E-4</v>
      </c>
      <c r="EF31" s="17">
        <v>0</v>
      </c>
      <c r="EG31" s="17">
        <v>0</v>
      </c>
      <c r="EH31" s="17">
        <v>0</v>
      </c>
      <c r="EI31" s="17">
        <v>0</v>
      </c>
      <c r="EJ31" s="5">
        <v>5.7299718278498804E-6</v>
      </c>
      <c r="EK31" s="5">
        <v>3.3539483048727603E-5</v>
      </c>
      <c r="EL31" s="17">
        <v>1.12884057936495E-3</v>
      </c>
      <c r="EM31" s="17">
        <v>8.4353461650335895</v>
      </c>
      <c r="EN31" s="17">
        <v>13.4444831026176</v>
      </c>
      <c r="EO31" s="17">
        <v>7.5992698955901998</v>
      </c>
      <c r="EP31" s="17">
        <v>18.372904506941701</v>
      </c>
      <c r="EQ31" s="17">
        <v>29.2604116686894</v>
      </c>
      <c r="ER31" s="17">
        <v>9.0196179995370205</v>
      </c>
      <c r="ES31" s="17">
        <v>0.13846543979452899</v>
      </c>
      <c r="ET31" s="17">
        <v>2.7860683767170998E-3</v>
      </c>
      <c r="EU31" s="17">
        <v>3.0036712107265902</v>
      </c>
      <c r="EV31" s="17">
        <v>503.98116518399797</v>
      </c>
      <c r="EW31" s="17">
        <v>478.69627237194697</v>
      </c>
      <c r="EX31" s="17">
        <v>25.284892812050401</v>
      </c>
      <c r="EY31" s="17">
        <v>0</v>
      </c>
      <c r="EZ31" s="17">
        <v>6.0598846850421897E-2</v>
      </c>
      <c r="FA31" s="17">
        <v>84.324197829273999</v>
      </c>
      <c r="FB31" s="17">
        <v>0.52862787634275399</v>
      </c>
      <c r="FC31" s="17">
        <v>63.847581981844897</v>
      </c>
      <c r="FD31" s="17">
        <v>20.648765463273701</v>
      </c>
      <c r="FE31" s="17">
        <v>9.0413846257378605</v>
      </c>
      <c r="FF31" s="17">
        <v>159.83084495940699</v>
      </c>
      <c r="FG31" s="17">
        <v>0</v>
      </c>
      <c r="FH31" s="17">
        <v>2.8279353766619302</v>
      </c>
      <c r="FI31" s="17">
        <v>19.493789970557199</v>
      </c>
      <c r="FJ31" s="17">
        <v>44.608347263601097</v>
      </c>
      <c r="FK31" s="17">
        <v>0.48244666874487402</v>
      </c>
      <c r="FL31" s="17">
        <v>0</v>
      </c>
      <c r="FM31" s="17">
        <v>1255.92019071045</v>
      </c>
      <c r="FN31" s="17">
        <v>0.30716226202881702</v>
      </c>
      <c r="FO31" s="17">
        <v>0</v>
      </c>
      <c r="FP31" s="17">
        <v>16.2351980528558</v>
      </c>
      <c r="FQ31" s="17">
        <v>1.0274578657517399E-2</v>
      </c>
      <c r="FR31" s="17">
        <v>2.6361585731971502</v>
      </c>
      <c r="FS31" s="17">
        <v>7.9554478118354099</v>
      </c>
      <c r="FT31" s="17">
        <v>0.35124107402569399</v>
      </c>
      <c r="FU31" s="17">
        <v>126.016751531385</v>
      </c>
      <c r="FV31" s="17">
        <v>3.9164933437415299</v>
      </c>
      <c r="FW31" s="17">
        <v>6.5387031205059296</v>
      </c>
      <c r="FY31" s="26">
        <f t="shared" si="0"/>
        <v>0.44775141407536223</v>
      </c>
      <c r="FZ31" s="40">
        <f t="shared" si="1"/>
        <v>-2.6124253666096651E-7</v>
      </c>
      <c r="GA31" s="40">
        <f t="shared" si="2"/>
        <v>-1.9405571364105014E-7</v>
      </c>
      <c r="GB31" s="40">
        <f t="shared" si="3"/>
        <v>-4.6064275106952743E-7</v>
      </c>
      <c r="GC31" s="40">
        <f t="shared" si="4"/>
        <v>-4.6592196068084413E-7</v>
      </c>
      <c r="GD31" s="40">
        <f t="shared" si="5"/>
        <v>-4.7551643481736852E-7</v>
      </c>
      <c r="GE31" s="40">
        <f t="shared" si="6"/>
        <v>7.8811634476785031E-7</v>
      </c>
      <c r="GF31" s="40">
        <f t="shared" si="7"/>
        <v>-3.8462026496434427E-7</v>
      </c>
      <c r="GG31" s="40">
        <f t="shared" si="8"/>
        <v>-6.8535682384115031E-7</v>
      </c>
      <c r="GH31" s="40">
        <f t="shared" si="9"/>
        <v>3.9679220353247365E-6</v>
      </c>
      <c r="GI31" s="40">
        <f t="shared" si="10"/>
        <v>0</v>
      </c>
      <c r="GJ31" s="40">
        <f t="shared" si="11"/>
        <v>-2.4221945964951927E-7</v>
      </c>
      <c r="GK31" s="40">
        <f t="shared" si="12"/>
        <v>-1.9119588284527779E-6</v>
      </c>
      <c r="GL31" s="40">
        <f t="shared" si="13"/>
        <v>-1.1235639967049457E-5</v>
      </c>
      <c r="GM31" s="40">
        <f t="shared" si="14"/>
        <v>-4.0102310584015681E-6</v>
      </c>
      <c r="GN31" s="40">
        <f t="shared" si="15"/>
        <v>-5.6942714440186932E-6</v>
      </c>
      <c r="GO31" s="40">
        <f t="shared" si="16"/>
        <v>4.4808773908474403E-5</v>
      </c>
      <c r="GP31" s="40">
        <f t="shared" si="17"/>
        <v>0</v>
      </c>
      <c r="GQ31" s="40">
        <f t="shared" si="18"/>
        <v>0</v>
      </c>
      <c r="GR31" s="40">
        <f t="shared" si="19"/>
        <v>5.0269532689611708E-7</v>
      </c>
      <c r="GS31" s="40">
        <f t="shared" si="20"/>
        <v>0</v>
      </c>
      <c r="GT31" s="40">
        <f t="shared" si="21"/>
        <v>-1.4673512408291862E-5</v>
      </c>
      <c r="GU31" s="40">
        <f t="shared" si="22"/>
        <v>0</v>
      </c>
      <c r="GV31" s="40">
        <f t="shared" si="23"/>
        <v>0</v>
      </c>
      <c r="GW31" s="40">
        <f t="shared" si="24"/>
        <v>0</v>
      </c>
      <c r="GX31" s="40">
        <f t="shared" si="25"/>
        <v>7.3142863683170097E-8</v>
      </c>
      <c r="GY31" s="40">
        <f t="shared" si="26"/>
        <v>-1.7123267364210163E-6</v>
      </c>
      <c r="GZ31" s="40">
        <f t="shared" si="27"/>
        <v>2.4975523089396482E-6</v>
      </c>
      <c r="HA31" s="40">
        <f t="shared" si="28"/>
        <v>1.050593199235633E-5</v>
      </c>
      <c r="HB31" s="40">
        <f t="shared" si="29"/>
        <v>-2.6907772424745101E-7</v>
      </c>
      <c r="HC31" s="40">
        <f t="shared" si="30"/>
        <v>0</v>
      </c>
      <c r="HD31" s="40">
        <f t="shared" si="31"/>
        <v>1.4693714494617901E+48</v>
      </c>
      <c r="HE31" s="40">
        <f t="shared" si="32"/>
        <v>4.2125900130402821E-2</v>
      </c>
      <c r="HF31" s="40">
        <f t="shared" si="33"/>
        <v>-3.4253662865099559E-6</v>
      </c>
      <c r="HG31" s="40">
        <f t="shared" si="34"/>
        <v>0</v>
      </c>
      <c r="HH31" s="40">
        <f t="shared" si="35"/>
        <v>0</v>
      </c>
      <c r="HI31" s="40">
        <f t="shared" si="36"/>
        <v>0</v>
      </c>
      <c r="HJ31" s="40">
        <f t="shared" si="37"/>
        <v>-3.6555623212156086E-7</v>
      </c>
      <c r="HK31" s="40">
        <f t="shared" si="38"/>
        <v>0</v>
      </c>
      <c r="HL31" s="40">
        <f t="shared" si="39"/>
        <v>-1.7335369089501598E-4</v>
      </c>
      <c r="HM31" s="40">
        <f t="shared" si="40"/>
        <v>-8.2376134192733538E-7</v>
      </c>
      <c r="HN31" s="40">
        <f t="shared" si="41"/>
        <v>-3.9562737961774417E-5</v>
      </c>
      <c r="HO31" s="40">
        <f t="shared" si="42"/>
        <v>0</v>
      </c>
      <c r="HP31" s="40">
        <f t="shared" si="43"/>
        <v>0</v>
      </c>
      <c r="HQ31" s="40">
        <f t="shared" si="44"/>
        <v>0</v>
      </c>
      <c r="HR31" s="40">
        <f t="shared" si="45"/>
        <v>0</v>
      </c>
      <c r="HS31" s="40">
        <f t="shared" si="46"/>
        <v>-4.9166056055454667E-6</v>
      </c>
      <c r="HT31" s="40">
        <f t="shared" si="47"/>
        <v>-1.5412977710130007E-5</v>
      </c>
      <c r="HU31" s="40">
        <f t="shared" si="48"/>
        <v>5.1323921007007933E-7</v>
      </c>
      <c r="HV31" s="40">
        <f t="shared" si="49"/>
        <v>2.7042079094567567E-7</v>
      </c>
      <c r="HW31" s="40">
        <f t="shared" si="50"/>
        <v>2.3346827051457897E-6</v>
      </c>
      <c r="HX31" s="40">
        <f t="shared" si="51"/>
        <v>0</v>
      </c>
      <c r="HY31" s="40">
        <f t="shared" si="52"/>
        <v>0</v>
      </c>
      <c r="HZ31" s="40">
        <f t="shared" si="53"/>
        <v>0</v>
      </c>
      <c r="IA31" s="40">
        <f t="shared" si="54"/>
        <v>0</v>
      </c>
      <c r="IB31" s="40">
        <f t="shared" si="55"/>
        <v>0</v>
      </c>
      <c r="IC31" s="40">
        <f t="shared" si="56"/>
        <v>2.9933546448163126E-6</v>
      </c>
    </row>
    <row r="32" spans="1:237" x14ac:dyDescent="0.3">
      <c r="A32" s="17" t="s">
        <v>199</v>
      </c>
      <c r="B32" s="15">
        <v>7567.7020000000002</v>
      </c>
      <c r="C32" s="15">
        <v>278.442655</v>
      </c>
      <c r="D32" s="15">
        <v>8723.6934000000001</v>
      </c>
      <c r="E32" s="15">
        <v>360.94456000000002</v>
      </c>
      <c r="F32" s="15">
        <v>360.47555999999997</v>
      </c>
      <c r="G32" s="15">
        <v>955.04100000000005</v>
      </c>
      <c r="H32" s="15">
        <v>193.341295</v>
      </c>
      <c r="I32" s="17">
        <v>1.8517687</v>
      </c>
      <c r="J32" s="17">
        <v>0.73620770999999996</v>
      </c>
      <c r="L32" s="17">
        <v>7.3535299999999998E-2</v>
      </c>
      <c r="M32" s="17">
        <v>0.54444239000000005</v>
      </c>
      <c r="N32" s="17">
        <v>1.0886460000000001E-2</v>
      </c>
      <c r="O32" s="17">
        <v>6.6600000000000001E-3</v>
      </c>
      <c r="P32" s="17">
        <v>1.8867970000000001E-2</v>
      </c>
      <c r="T32" s="17">
        <v>5.8E-4</v>
      </c>
      <c r="Z32" s="17">
        <v>7.3369365999999996</v>
      </c>
      <c r="AA32" s="17">
        <v>3.45</v>
      </c>
      <c r="AB32" s="17">
        <v>1.33E-3</v>
      </c>
      <c r="AC32" s="17">
        <v>6.0785800000000001E-3</v>
      </c>
      <c r="AD32" s="17">
        <v>3.9100000000000003E-3</v>
      </c>
      <c r="AF32" s="17">
        <v>0.33500000000000002</v>
      </c>
      <c r="AG32" s="17">
        <v>0.14827306000000001</v>
      </c>
      <c r="AH32" s="17">
        <v>2.1649999999999999E-2</v>
      </c>
      <c r="AL32" s="17">
        <v>4.0323574999999998</v>
      </c>
      <c r="AO32" s="17">
        <v>1.9962834</v>
      </c>
      <c r="AP32" s="17">
        <v>2.7555E-4</v>
      </c>
      <c r="AQ32" s="17">
        <v>1.5E-5</v>
      </c>
      <c r="AR32" s="17">
        <v>1.7000000000000001E-4</v>
      </c>
      <c r="AT32" s="17">
        <v>1.0000000000000001E-5</v>
      </c>
      <c r="AU32" s="17">
        <v>4.5000000000000003E-5</v>
      </c>
      <c r="AV32" s="17">
        <v>3.0000000000000001E-5</v>
      </c>
      <c r="AW32" s="17">
        <v>3.4000000000000002E-4</v>
      </c>
      <c r="AX32" s="17">
        <v>0.98105109000000001</v>
      </c>
      <c r="AY32" s="17">
        <v>13.798415</v>
      </c>
      <c r="BE32" s="17">
        <v>1.0000000000000001E-5</v>
      </c>
      <c r="BG32" s="17" t="s">
        <v>199</v>
      </c>
      <c r="BH32" s="17">
        <v>0</v>
      </c>
      <c r="BI32" s="17">
        <v>0</v>
      </c>
      <c r="BJ32" s="17">
        <v>0</v>
      </c>
      <c r="BK32" s="17">
        <v>0.73620798078022998</v>
      </c>
      <c r="BL32" s="17">
        <v>0</v>
      </c>
      <c r="BM32" s="17">
        <v>1.8517683910955101</v>
      </c>
      <c r="BN32" s="17">
        <v>1.8517683910955101</v>
      </c>
      <c r="BO32" s="17">
        <v>5.0359758759238697E-3</v>
      </c>
      <c r="BP32" s="17">
        <v>0</v>
      </c>
      <c r="BQ32" s="17">
        <v>3.0149460609710198E-2</v>
      </c>
      <c r="BR32" s="17">
        <v>4.3385876750960298E-2</v>
      </c>
      <c r="BS32" s="17">
        <v>0.54444206785523597</v>
      </c>
      <c r="BT32" s="5">
        <v>1.00000676701309E-5</v>
      </c>
      <c r="BU32" s="17">
        <v>3.48367362395762E-3</v>
      </c>
      <c r="BV32" s="17">
        <v>7.4027909315078997E-3</v>
      </c>
      <c r="BW32" s="17">
        <v>0</v>
      </c>
      <c r="BX32" s="17">
        <v>6.65997874981841E-3</v>
      </c>
      <c r="BY32" s="17">
        <v>4.52831055231292E-3</v>
      </c>
      <c r="BZ32" s="17">
        <v>1.43396369805497E-2</v>
      </c>
      <c r="CA32" s="17">
        <v>0</v>
      </c>
      <c r="CB32" s="17">
        <v>0</v>
      </c>
      <c r="CC32" s="17">
        <v>226.71132475035401</v>
      </c>
      <c r="CD32" s="17">
        <v>0</v>
      </c>
      <c r="CE32" s="17">
        <v>1.6819951130585199E-4</v>
      </c>
      <c r="CF32" s="17">
        <v>4.1179979493708498E-4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0</v>
      </c>
      <c r="CM32" s="17">
        <v>0</v>
      </c>
      <c r="CN32" s="17">
        <v>7567.70000132934</v>
      </c>
      <c r="CO32" s="17">
        <v>0</v>
      </c>
      <c r="CP32" s="17">
        <v>0</v>
      </c>
      <c r="CQ32" s="17">
        <v>0.71827234644114402</v>
      </c>
      <c r="CR32" s="17">
        <v>8.7825790390992609</v>
      </c>
      <c r="CS32" s="17">
        <v>0.31845811863949403</v>
      </c>
      <c r="CT32" s="17">
        <v>0.98105040697462598</v>
      </c>
      <c r="CU32" s="17">
        <v>0</v>
      </c>
      <c r="CV32" s="17">
        <v>0</v>
      </c>
      <c r="CW32" s="17">
        <v>0</v>
      </c>
      <c r="CX32" s="17">
        <v>7.3369338771338404</v>
      </c>
      <c r="CY32" s="17">
        <v>7.3369338771338404</v>
      </c>
      <c r="CZ32" s="17">
        <v>0</v>
      </c>
      <c r="DA32" s="17">
        <v>0</v>
      </c>
      <c r="DB32" s="17">
        <v>3.4500009211770402</v>
      </c>
      <c r="DC32" s="17">
        <v>13.798409137415501</v>
      </c>
      <c r="DD32" s="5">
        <v>3.9102007233276497E-5</v>
      </c>
      <c r="DE32" s="17">
        <v>1.2851740505100901E-3</v>
      </c>
      <c r="DF32" s="17">
        <v>0</v>
      </c>
      <c r="DG32" s="17">
        <v>0.73131605577363001</v>
      </c>
      <c r="DH32" s="17">
        <v>0</v>
      </c>
      <c r="DI32" s="17">
        <v>0</v>
      </c>
      <c r="DJ32" s="17">
        <v>2.6009096567039701E-3</v>
      </c>
      <c r="DK32" s="17">
        <v>0</v>
      </c>
      <c r="DL32" s="17">
        <v>1.5804298482668901E-3</v>
      </c>
      <c r="DM32" s="17">
        <v>4.4981511661899096E-3</v>
      </c>
      <c r="DN32" s="17">
        <v>1.2902985735764999E-3</v>
      </c>
      <c r="DO32" s="17">
        <v>2.6196978278961798E-3</v>
      </c>
      <c r="DP32" s="17">
        <v>0.33500065790990702</v>
      </c>
      <c r="DQ32" s="17">
        <v>0</v>
      </c>
      <c r="DR32" s="17">
        <v>0</v>
      </c>
      <c r="DS32" s="17">
        <v>0.15323861117507201</v>
      </c>
      <c r="DT32" s="17">
        <v>278.44259197076599</v>
      </c>
      <c r="DU32" s="17">
        <v>0</v>
      </c>
      <c r="DV32" s="17">
        <v>8.8764981757855303E-3</v>
      </c>
      <c r="DW32" s="17">
        <v>1.2773501426280099E-2</v>
      </c>
      <c r="DX32" s="17">
        <v>144.890003935691</v>
      </c>
      <c r="DY32" s="17">
        <v>7851.3213537558504</v>
      </c>
      <c r="DZ32" s="17">
        <v>872.36901164591495</v>
      </c>
      <c r="EA32" s="17">
        <v>8723.6903654017606</v>
      </c>
      <c r="EB32" s="17">
        <v>0</v>
      </c>
      <c r="EC32" s="17">
        <v>3.0985131881297598</v>
      </c>
      <c r="ED32" s="17">
        <v>0</v>
      </c>
      <c r="EE32" s="17">
        <v>2.7554976127223198E-4</v>
      </c>
      <c r="EF32" s="5">
        <v>1.4999938892287599E-5</v>
      </c>
      <c r="EG32" s="17">
        <v>1.6999964564564E-4</v>
      </c>
      <c r="EH32" s="17">
        <v>0</v>
      </c>
      <c r="EI32" s="5">
        <v>1.0000034256731701E-5</v>
      </c>
      <c r="EJ32" s="5">
        <v>4.4999861959798697E-5</v>
      </c>
      <c r="EK32" s="5">
        <v>3.0000216123943798E-5</v>
      </c>
      <c r="EL32" s="17">
        <v>3.3999709630097401E-4</v>
      </c>
      <c r="EM32" s="17">
        <v>10.9173453530206</v>
      </c>
      <c r="EN32" s="17">
        <v>56.745495956003502</v>
      </c>
      <c r="EO32" s="17">
        <v>7.5709181577627502</v>
      </c>
      <c r="EP32" s="17">
        <v>5.8047114216945799</v>
      </c>
      <c r="EQ32" s="17">
        <v>22.541089765814</v>
      </c>
      <c r="ER32" s="17">
        <v>7.7785498131031696</v>
      </c>
      <c r="ES32" s="17">
        <v>0</v>
      </c>
      <c r="ET32" s="5">
        <v>5.7190070382556999E-6</v>
      </c>
      <c r="EU32" s="17">
        <v>1.48471979228382</v>
      </c>
      <c r="EV32" s="17">
        <v>360.94446688046901</v>
      </c>
      <c r="EW32" s="17">
        <v>360.47546767093598</v>
      </c>
      <c r="EX32" s="17">
        <v>0.46899920953278501</v>
      </c>
      <c r="EY32" s="17">
        <v>0</v>
      </c>
      <c r="EZ32" s="17">
        <v>4.4180702282334901E-2</v>
      </c>
      <c r="FA32" s="17">
        <v>97.016549025733397</v>
      </c>
      <c r="FB32" s="17">
        <v>0</v>
      </c>
      <c r="FC32" s="17">
        <v>39.180459551028697</v>
      </c>
      <c r="FD32" s="17">
        <v>9.7666292101390493</v>
      </c>
      <c r="FE32" s="17">
        <v>5.0372687124787099</v>
      </c>
      <c r="FF32" s="17">
        <v>98.126663702552406</v>
      </c>
      <c r="FG32" s="17">
        <v>0</v>
      </c>
      <c r="FH32" s="17">
        <v>7.5224068062953897</v>
      </c>
      <c r="FI32" s="17">
        <v>19.083477033857498</v>
      </c>
      <c r="FJ32" s="17">
        <v>35.450445276321801</v>
      </c>
      <c r="FK32" s="17">
        <v>0.67246015286392402</v>
      </c>
      <c r="FL32" s="17">
        <v>0</v>
      </c>
      <c r="FM32" s="17">
        <v>955.04069773287699</v>
      </c>
      <c r="FN32" s="17">
        <v>1.52162920216934E-2</v>
      </c>
      <c r="FO32" s="17">
        <v>0</v>
      </c>
      <c r="FP32" s="17">
        <v>22.890062436217502</v>
      </c>
      <c r="FQ32" s="17">
        <v>0</v>
      </c>
      <c r="FR32" s="17">
        <v>15.545632697479199</v>
      </c>
      <c r="FS32" s="17">
        <v>4.0323564673168502</v>
      </c>
      <c r="FT32" s="17">
        <v>0</v>
      </c>
      <c r="FU32" s="17">
        <v>193.34124151589799</v>
      </c>
      <c r="FV32" s="17">
        <v>1.99628261414927</v>
      </c>
      <c r="FW32" s="17">
        <v>41.2510015073739</v>
      </c>
      <c r="FY32" s="26">
        <f t="shared" si="0"/>
        <v>0.74940040107157913</v>
      </c>
      <c r="FZ32" s="40">
        <f t="shared" si="1"/>
        <v>-2.6410535988520353E-7</v>
      </c>
      <c r="GA32" s="40">
        <f t="shared" si="2"/>
        <v>-2.2636342845300218E-7</v>
      </c>
      <c r="GB32" s="40">
        <f t="shared" si="3"/>
        <v>-3.4785704865985373E-7</v>
      </c>
      <c r="GC32" s="40">
        <f t="shared" si="4"/>
        <v>-2.5798845954590026E-7</v>
      </c>
      <c r="GD32" s="40">
        <f t="shared" si="5"/>
        <v>-2.5613127278012239E-7</v>
      </c>
      <c r="GE32" s="40">
        <f t="shared" si="6"/>
        <v>-3.164964886963267E-7</v>
      </c>
      <c r="GF32" s="40">
        <f t="shared" si="7"/>
        <v>-2.7663051502383558E-7</v>
      </c>
      <c r="GG32" s="40">
        <f t="shared" si="8"/>
        <v>-1.6681591496137028E-7</v>
      </c>
      <c r="GH32" s="40">
        <f t="shared" si="9"/>
        <v>3.6780412149737374E-7</v>
      </c>
      <c r="GI32" s="40">
        <f t="shared" si="10"/>
        <v>0</v>
      </c>
      <c r="GJ32" s="40">
        <f t="shared" si="11"/>
        <v>5.0806443302402408E-7</v>
      </c>
      <c r="GK32" s="40">
        <f t="shared" si="12"/>
        <v>-5.916966973983261E-7</v>
      </c>
      <c r="GL32" s="40">
        <f t="shared" si="13"/>
        <v>4.1845241875654201E-7</v>
      </c>
      <c r="GM32" s="40">
        <f t="shared" si="14"/>
        <v>-3.1907179564679795E-6</v>
      </c>
      <c r="GN32" s="40">
        <f t="shared" si="15"/>
        <v>-1.190755411586866E-6</v>
      </c>
      <c r="GO32" s="40">
        <f t="shared" si="16"/>
        <v>0</v>
      </c>
      <c r="GP32" s="40">
        <f t="shared" si="17"/>
        <v>0</v>
      </c>
      <c r="GQ32" s="40">
        <f t="shared" si="18"/>
        <v>0</v>
      </c>
      <c r="GR32" s="40">
        <f t="shared" si="19"/>
        <v>-1.1961328673825692E-6</v>
      </c>
      <c r="GS32" s="40">
        <f t="shared" si="20"/>
        <v>0</v>
      </c>
      <c r="GT32" s="40">
        <f t="shared" si="21"/>
        <v>0</v>
      </c>
      <c r="GU32" s="40">
        <f t="shared" si="22"/>
        <v>0</v>
      </c>
      <c r="GV32" s="40">
        <f t="shared" si="23"/>
        <v>0</v>
      </c>
      <c r="GW32" s="40">
        <f t="shared" si="24"/>
        <v>0</v>
      </c>
      <c r="GX32" s="40">
        <f t="shared" si="25"/>
        <v>-3.7111758049135504E-7</v>
      </c>
      <c r="GY32" s="40">
        <f t="shared" si="26"/>
        <v>2.6700783767560787E-7</v>
      </c>
      <c r="GZ32" s="40">
        <f t="shared" si="27"/>
        <v>-3.7106905094958871E-6</v>
      </c>
      <c r="HA32" s="40">
        <f t="shared" si="28"/>
        <v>1.668904250357523E-7</v>
      </c>
      <c r="HB32" s="40">
        <f t="shared" si="29"/>
        <v>-9.2033946822074592E-7</v>
      </c>
      <c r="HC32" s="40">
        <f t="shared" si="30"/>
        <v>0</v>
      </c>
      <c r="HD32" s="40">
        <f t="shared" si="31"/>
        <v>1.9639101701435816E-6</v>
      </c>
      <c r="HE32" s="40">
        <f t="shared" si="32"/>
        <v>3.3489233816797179E-2</v>
      </c>
      <c r="HF32" s="40">
        <f t="shared" si="33"/>
        <v>-1.8380340391859844E-8</v>
      </c>
      <c r="HG32" s="40">
        <f t="shared" si="34"/>
        <v>0</v>
      </c>
      <c r="HH32" s="40">
        <f t="shared" si="35"/>
        <v>0</v>
      </c>
      <c r="HI32" s="40">
        <f t="shared" si="36"/>
        <v>0</v>
      </c>
      <c r="HJ32" s="40">
        <f t="shared" si="37"/>
        <v>-2.5609910571170197E-7</v>
      </c>
      <c r="HK32" s="40">
        <f t="shared" si="38"/>
        <v>0</v>
      </c>
      <c r="HL32" s="40">
        <f t="shared" si="39"/>
        <v>0</v>
      </c>
      <c r="HM32" s="40">
        <f t="shared" si="40"/>
        <v>-3.9365689763543206E-7</v>
      </c>
      <c r="HN32" s="40">
        <f t="shared" si="41"/>
        <v>-8.6636823815117533E-7</v>
      </c>
      <c r="HO32" s="40">
        <f t="shared" si="42"/>
        <v>-4.0738474934095973E-6</v>
      </c>
      <c r="HP32" s="40">
        <f t="shared" si="43"/>
        <v>-2.0844374118211029E-6</v>
      </c>
      <c r="HQ32" s="40">
        <f t="shared" si="44"/>
        <v>0</v>
      </c>
      <c r="HR32" s="40">
        <f t="shared" si="45"/>
        <v>3.4256731699843701E-6</v>
      </c>
      <c r="HS32" s="40">
        <f t="shared" si="46"/>
        <v>-3.0675600290220667E-6</v>
      </c>
      <c r="HT32" s="40">
        <f t="shared" si="47"/>
        <v>7.2041314599243112E-6</v>
      </c>
      <c r="HU32" s="40">
        <f t="shared" si="48"/>
        <v>-8.5402912529887384E-6</v>
      </c>
      <c r="HV32" s="40">
        <f t="shared" si="49"/>
        <v>-6.9621794522192208E-7</v>
      </c>
      <c r="HW32" s="40">
        <f t="shared" si="50"/>
        <v>-4.2487376264871734E-7</v>
      </c>
      <c r="HX32" s="40">
        <f t="shared" si="51"/>
        <v>0</v>
      </c>
      <c r="HY32" s="40">
        <f t="shared" si="52"/>
        <v>0</v>
      </c>
      <c r="HZ32" s="40">
        <f t="shared" si="53"/>
        <v>0</v>
      </c>
      <c r="IA32" s="40">
        <f t="shared" si="54"/>
        <v>0</v>
      </c>
      <c r="IB32" s="40">
        <f t="shared" si="55"/>
        <v>0</v>
      </c>
      <c r="IC32" s="40">
        <f t="shared" si="56"/>
        <v>6.7670130898822298E-6</v>
      </c>
    </row>
    <row r="33" spans="1:237" x14ac:dyDescent="0.3">
      <c r="A33" s="17" t="s">
        <v>200</v>
      </c>
      <c r="B33" s="15">
        <v>8019.9250396999996</v>
      </c>
      <c r="C33" s="15">
        <v>448.68774981000001</v>
      </c>
      <c r="D33" s="15">
        <v>13450.361731000001</v>
      </c>
      <c r="E33" s="15">
        <v>1275.6523153000001</v>
      </c>
      <c r="F33" s="15">
        <v>1145.3856232000001</v>
      </c>
      <c r="G33" s="15">
        <v>2063.0751796999998</v>
      </c>
      <c r="H33" s="15">
        <v>1028.2900903</v>
      </c>
      <c r="I33" s="17">
        <v>9.1754958500000008</v>
      </c>
      <c r="J33" s="17">
        <v>17.15846084</v>
      </c>
      <c r="K33" s="17">
        <v>8.8525000000000006E-2</v>
      </c>
      <c r="L33" s="17">
        <v>5.126505E-2</v>
      </c>
      <c r="M33" s="17">
        <v>22.212419950000001</v>
      </c>
      <c r="N33" s="17">
        <v>2.4308099999999998E-3</v>
      </c>
      <c r="O33" s="17">
        <v>7.0874679999999995E-2</v>
      </c>
      <c r="P33" s="17">
        <v>0.24012796</v>
      </c>
      <c r="Q33" s="17">
        <v>0.26067319999999999</v>
      </c>
      <c r="R33" s="17">
        <v>0.16256861</v>
      </c>
      <c r="S33" s="17">
        <v>3.2068769100000001</v>
      </c>
      <c r="T33" s="17">
        <v>6.4503499999999997E-3</v>
      </c>
      <c r="U33" s="17">
        <v>0.17471022999999999</v>
      </c>
      <c r="V33" s="17">
        <v>0.22951631</v>
      </c>
      <c r="W33" s="17">
        <v>2.7765000000000001E-2</v>
      </c>
      <c r="Y33" s="17">
        <v>3.8999999999999999E-4</v>
      </c>
      <c r="Z33" s="17">
        <v>182.04305367000001</v>
      </c>
      <c r="AA33" s="17">
        <v>199.041731</v>
      </c>
      <c r="AB33" s="17">
        <v>0.13699886</v>
      </c>
      <c r="AC33" s="17">
        <v>0.15942048</v>
      </c>
      <c r="AD33" s="17">
        <v>2.5132964800000002</v>
      </c>
      <c r="AE33" s="17">
        <v>1.89568234</v>
      </c>
      <c r="AG33" s="17">
        <v>0.65531563000000004</v>
      </c>
      <c r="AH33" s="17">
        <v>4.1183628700000003</v>
      </c>
      <c r="AI33" s="17">
        <v>0.34543153999999998</v>
      </c>
      <c r="AJ33" s="17">
        <v>0.19398260000000001</v>
      </c>
      <c r="AL33" s="17">
        <v>24.511353159999999</v>
      </c>
      <c r="AM33" s="17">
        <v>1.9179999999999999E-2</v>
      </c>
      <c r="AN33" s="17">
        <v>0.16385580999999999</v>
      </c>
      <c r="AO33" s="17">
        <v>10.26706115</v>
      </c>
      <c r="AP33" s="17">
        <v>4.6996700000000004E-3</v>
      </c>
      <c r="AQ33" s="17">
        <v>8.6669999999999995E-5</v>
      </c>
      <c r="AR33" s="17">
        <v>7.7517999999999999E-4</v>
      </c>
      <c r="AT33" s="17">
        <v>9.1080000000000002E-5</v>
      </c>
      <c r="AU33" s="17">
        <v>4.4413050000000003E-2</v>
      </c>
      <c r="AV33" s="17">
        <v>7.81221E-3</v>
      </c>
      <c r="AW33" s="17">
        <v>5.14574E-2</v>
      </c>
      <c r="AX33" s="17">
        <v>5.0842255200000004</v>
      </c>
      <c r="AY33" s="17">
        <v>55.527231950000001</v>
      </c>
      <c r="AZ33" s="17">
        <v>0.13562975999999999</v>
      </c>
      <c r="BA33" s="17">
        <v>10.99313282</v>
      </c>
      <c r="BD33" s="17">
        <v>8.2850000000000007E-3</v>
      </c>
      <c r="BE33" s="17">
        <v>8.4496779999999994E-2</v>
      </c>
      <c r="BG33" s="17" t="s">
        <v>200</v>
      </c>
      <c r="BH33" s="17">
        <v>6.4566412186387798E-3</v>
      </c>
      <c r="BI33" s="17">
        <v>6.4601165529333198</v>
      </c>
      <c r="BJ33" s="17">
        <v>0</v>
      </c>
      <c r="BK33" s="17">
        <v>17.158456583914699</v>
      </c>
      <c r="BL33" s="17">
        <v>8.8524926514437399E-2</v>
      </c>
      <c r="BM33" s="17">
        <v>9.1754892034929103</v>
      </c>
      <c r="BN33" s="17">
        <v>9.1754892034929103</v>
      </c>
      <c r="BO33" s="17">
        <v>0.11609545697384201</v>
      </c>
      <c r="BP33" s="17">
        <v>5.2163332811391502E-3</v>
      </c>
      <c r="BQ33" s="17">
        <v>2.1018665063854702E-2</v>
      </c>
      <c r="BR33" s="17">
        <v>3.0246374384005899E-2</v>
      </c>
      <c r="BS33" s="17">
        <v>22.212422402067201</v>
      </c>
      <c r="BT33" s="17">
        <v>8.4493392450628202E-2</v>
      </c>
      <c r="BU33" s="17">
        <v>7.7785236286215004E-4</v>
      </c>
      <c r="BV33" s="17">
        <v>1.65295748538038E-3</v>
      </c>
      <c r="BW33" s="17">
        <v>3.90002131126506E-4</v>
      </c>
      <c r="BX33" s="17">
        <v>7.08747029955904E-2</v>
      </c>
      <c r="BY33" s="17">
        <v>5.7630655486810699E-2</v>
      </c>
      <c r="BZ33" s="17">
        <v>0.18249644020797401</v>
      </c>
      <c r="CA33" s="17">
        <v>0.260673277128954</v>
      </c>
      <c r="CB33" s="17">
        <v>8.2849253039016194E-3</v>
      </c>
      <c r="CC33" s="17">
        <v>2459.2892493446898</v>
      </c>
      <c r="CD33" s="17">
        <v>0.162568433181635</v>
      </c>
      <c r="CE33" s="17">
        <v>1.87060148103859E-3</v>
      </c>
      <c r="CF33" s="17">
        <v>4.5797503358906899E-3</v>
      </c>
      <c r="CG33" s="17">
        <v>3.20687848263201</v>
      </c>
      <c r="CH33" s="17">
        <v>0.17471013947869499</v>
      </c>
      <c r="CI33" s="17">
        <v>1.8956823219266099</v>
      </c>
      <c r="CJ33" s="17">
        <v>0.22951637785543</v>
      </c>
      <c r="CK33" s="17">
        <v>1.9179980644686501E-2</v>
      </c>
      <c r="CL33" s="17">
        <v>0.34543122104289598</v>
      </c>
      <c r="CM33" s="17">
        <v>0.16385571989175299</v>
      </c>
      <c r="CN33" s="17">
        <v>8019.9226553406397</v>
      </c>
      <c r="CO33" s="17">
        <v>2.7764557955415901E-2</v>
      </c>
      <c r="CP33" s="17">
        <v>0</v>
      </c>
      <c r="CQ33" s="17">
        <v>56.788384804896602</v>
      </c>
      <c r="CR33" s="17">
        <v>160.97411546331901</v>
      </c>
      <c r="CS33" s="17">
        <v>5.2215375113547804</v>
      </c>
      <c r="CT33" s="17">
        <v>5.0842267597309903</v>
      </c>
      <c r="CU33" s="17">
        <v>9.6013414656487193</v>
      </c>
      <c r="CV33" s="17">
        <v>0</v>
      </c>
      <c r="CW33" s="17">
        <v>3.7140624928267202E-3</v>
      </c>
      <c r="CX33" s="17">
        <v>182.04292799477801</v>
      </c>
      <c r="CY33" s="17">
        <v>182.04292799477801</v>
      </c>
      <c r="CZ33" s="17">
        <v>6.8640929284119398E-3</v>
      </c>
      <c r="DA33" s="17">
        <v>0</v>
      </c>
      <c r="DB33" s="17">
        <v>199.04089178468899</v>
      </c>
      <c r="DC33" s="17">
        <v>55.527185413943798</v>
      </c>
      <c r="DD33" s="17">
        <v>5.9355642578468697E-2</v>
      </c>
      <c r="DE33" s="17">
        <v>6.16643510137291E-2</v>
      </c>
      <c r="DF33" s="17">
        <v>0</v>
      </c>
      <c r="DG33" s="17">
        <v>0.73176596805512495</v>
      </c>
      <c r="DH33" s="17">
        <v>3.5364924644354801E-3</v>
      </c>
      <c r="DI33" s="5">
        <v>8.8369963887780404E-5</v>
      </c>
      <c r="DJ33" s="17">
        <v>0.12824846075971</v>
      </c>
      <c r="DK33" s="17">
        <v>8.4894744130711696E-3</v>
      </c>
      <c r="DL33" s="17">
        <v>4.1449121881037103E-2</v>
      </c>
      <c r="DM33" s="17">
        <v>0.117971009583349</v>
      </c>
      <c r="DN33" s="17">
        <v>0.82938687201094297</v>
      </c>
      <c r="DO33" s="17">
        <v>1.6839115871944601</v>
      </c>
      <c r="DP33" s="17">
        <v>8.8513293844093603E-4</v>
      </c>
      <c r="DQ33" s="17">
        <v>0.13562960984384601</v>
      </c>
      <c r="DR33" s="17">
        <v>5.53607311009441E-3</v>
      </c>
      <c r="DS33" s="17">
        <v>0.76148853508498104</v>
      </c>
      <c r="DT33" s="17">
        <v>448.687663831159</v>
      </c>
      <c r="DU33" s="17">
        <v>0</v>
      </c>
      <c r="DV33" s="17">
        <v>1.6885277369006599</v>
      </c>
      <c r="DW33" s="17">
        <v>2.4298518641233802</v>
      </c>
      <c r="DX33" s="17">
        <v>896.32306028516803</v>
      </c>
      <c r="DY33" s="17">
        <v>12105.319117635299</v>
      </c>
      <c r="DZ33" s="17">
        <v>1345.0376574498</v>
      </c>
      <c r="EA33" s="17">
        <v>13450.3567750851</v>
      </c>
      <c r="EB33" s="5">
        <v>5.2799201359601302E-5</v>
      </c>
      <c r="EC33" s="17">
        <v>17.011376685937499</v>
      </c>
      <c r="ED33" s="17">
        <v>3.5239465214126301E-3</v>
      </c>
      <c r="EE33" s="17">
        <v>4.6996868557260098E-3</v>
      </c>
      <c r="EF33" s="5">
        <v>8.6669695383563103E-5</v>
      </c>
      <c r="EG33" s="17">
        <v>7.75179604145983E-4</v>
      </c>
      <c r="EH33" s="17">
        <v>0</v>
      </c>
      <c r="EI33" s="5">
        <v>9.1079978772326696E-5</v>
      </c>
      <c r="EJ33" s="17">
        <v>4.4410081906493398E-2</v>
      </c>
      <c r="EK33" s="17">
        <v>7.8120562004168797E-3</v>
      </c>
      <c r="EL33" s="17">
        <v>5.1458265124377497E-2</v>
      </c>
      <c r="EM33" s="17">
        <v>8.8217563917062094</v>
      </c>
      <c r="EN33" s="17">
        <v>295.45947545343199</v>
      </c>
      <c r="EO33" s="17">
        <v>11.2678666128297</v>
      </c>
      <c r="EP33" s="17">
        <v>28.625224848658199</v>
      </c>
      <c r="EQ33" s="17">
        <v>81.562533790682096</v>
      </c>
      <c r="ER33" s="17">
        <v>15.999939279187799</v>
      </c>
      <c r="ES33" s="17">
        <v>4.0750596642360699E-2</v>
      </c>
      <c r="ET33" s="17">
        <v>1.59826418998021E-2</v>
      </c>
      <c r="EU33" s="17">
        <v>5.4351431240232104</v>
      </c>
      <c r="EV33" s="17">
        <v>1275.65194508019</v>
      </c>
      <c r="EW33" s="17">
        <v>1145.3852819287399</v>
      </c>
      <c r="EX33" s="17">
        <v>130.26666315145701</v>
      </c>
      <c r="EY33" s="17">
        <v>2.53272844348175E-2</v>
      </c>
      <c r="EZ33" s="17">
        <v>1.48526988921906E-2</v>
      </c>
      <c r="FA33" s="17">
        <v>115.24957523206299</v>
      </c>
      <c r="FB33" s="17">
        <v>9.6694659788246096E-2</v>
      </c>
      <c r="FC33" s="17">
        <v>179.30211378913901</v>
      </c>
      <c r="FD33" s="17">
        <v>44.280425361861099</v>
      </c>
      <c r="FE33" s="17">
        <v>23.482933255951099</v>
      </c>
      <c r="FF33" s="17">
        <v>449.41024708807998</v>
      </c>
      <c r="FG33" s="17">
        <v>0.193827802834934</v>
      </c>
      <c r="FH33" s="17">
        <v>67.848252126259894</v>
      </c>
      <c r="FI33" s="17">
        <v>28.327727739105001</v>
      </c>
      <c r="FJ33" s="17">
        <v>153.263856201767</v>
      </c>
      <c r="FK33" s="17">
        <v>0.17831397392787299</v>
      </c>
      <c r="FL33" s="17">
        <v>0</v>
      </c>
      <c r="FM33" s="17">
        <v>2063.0741196315098</v>
      </c>
      <c r="FN33" s="17">
        <v>0.51681408830701903</v>
      </c>
      <c r="FO33" s="17">
        <v>10.9931273211019</v>
      </c>
      <c r="FP33" s="17">
        <v>21.927243587521101</v>
      </c>
      <c r="FQ33" s="17">
        <v>6.1881078974537697E-4</v>
      </c>
      <c r="FR33" s="17">
        <v>28.5824097501112</v>
      </c>
      <c r="FS33" s="17">
        <v>24.511349071949699</v>
      </c>
      <c r="FT33" s="17">
        <v>2.1161312428505798E-2</v>
      </c>
      <c r="FU33" s="17">
        <v>1028.2898003133801</v>
      </c>
      <c r="FV33" s="17">
        <v>10.2670589969327</v>
      </c>
      <c r="FW33" s="17">
        <v>32.742299311838501</v>
      </c>
      <c r="FY33" s="26">
        <f t="shared" si="0"/>
        <v>0.87166386364233694</v>
      </c>
      <c r="FZ33" s="40">
        <f t="shared" si="1"/>
        <v>-2.9730444462897344E-7</v>
      </c>
      <c r="GA33" s="40">
        <f t="shared" si="2"/>
        <v>-1.9162288484657777E-7</v>
      </c>
      <c r="GB33" s="40">
        <f t="shared" si="3"/>
        <v>-3.684595998375622E-7</v>
      </c>
      <c r="GC33" s="40">
        <f t="shared" si="4"/>
        <v>-2.902199961737992E-7</v>
      </c>
      <c r="GD33" s="40">
        <f t="shared" si="5"/>
        <v>-2.9795315501413788E-7</v>
      </c>
      <c r="GE33" s="40">
        <f t="shared" si="6"/>
        <v>-5.1382930706366921E-7</v>
      </c>
      <c r="GF33" s="40">
        <f t="shared" si="7"/>
        <v>-2.8200857195271982E-7</v>
      </c>
      <c r="GG33" s="40">
        <f t="shared" si="8"/>
        <v>-7.2437579386837804E-7</v>
      </c>
      <c r="GH33" s="40">
        <f t="shared" si="9"/>
        <v>-2.4804586732849361E-7</v>
      </c>
      <c r="GI33" s="40">
        <f t="shared" si="10"/>
        <v>-8.3011084560545413E-7</v>
      </c>
      <c r="GJ33" s="40">
        <f t="shared" si="11"/>
        <v>-2.0583495770273773E-7</v>
      </c>
      <c r="GK33" s="40">
        <f t="shared" si="12"/>
        <v>1.1039171803313328E-7</v>
      </c>
      <c r="GL33" s="40">
        <f t="shared" si="13"/>
        <v>-6.2430823417653383E-8</v>
      </c>
      <c r="GM33" s="40">
        <f t="shared" si="14"/>
        <v>3.244542395688363E-7</v>
      </c>
      <c r="GN33" s="40">
        <f t="shared" si="15"/>
        <v>-3.5993526754935078E-6</v>
      </c>
      <c r="GO33" s="40">
        <f t="shared" si="16"/>
        <v>2.9588371187126168E-7</v>
      </c>
      <c r="GP33" s="40">
        <f t="shared" si="17"/>
        <v>-1.0876537912532516E-6</v>
      </c>
      <c r="GQ33" s="40">
        <f t="shared" si="18"/>
        <v>4.9039363034037211E-7</v>
      </c>
      <c r="GR33" s="40">
        <f t="shared" si="19"/>
        <v>2.8167917706370884E-7</v>
      </c>
      <c r="GS33" s="40">
        <f t="shared" si="20"/>
        <v>-5.1812252211737836E-7</v>
      </c>
      <c r="GT33" s="40">
        <f t="shared" si="21"/>
        <v>2.956453508558892E-7</v>
      </c>
      <c r="GU33" s="40">
        <f t="shared" si="22"/>
        <v>-1.5920928654784951E-5</v>
      </c>
      <c r="GV33" s="40">
        <f t="shared" si="23"/>
        <v>0</v>
      </c>
      <c r="GW33" s="40">
        <f t="shared" si="24"/>
        <v>5.4644269384781016E-6</v>
      </c>
      <c r="GX33" s="40">
        <f t="shared" si="25"/>
        <v>-6.9035988718519789E-7</v>
      </c>
      <c r="GY33" s="40">
        <f t="shared" si="26"/>
        <v>-4.2162781984835487E-6</v>
      </c>
      <c r="GZ33" s="40">
        <f t="shared" si="27"/>
        <v>2.7558565085115927E-5</v>
      </c>
      <c r="HA33" s="40">
        <f t="shared" si="28"/>
        <v>-2.1862662431934316E-6</v>
      </c>
      <c r="HB33" s="40">
        <f t="shared" si="29"/>
        <v>7.8749380300896293E-7</v>
      </c>
      <c r="HC33" s="40">
        <f t="shared" si="30"/>
        <v>-9.5339760974057848E-9</v>
      </c>
      <c r="HD33" s="40">
        <f t="shared" si="31"/>
        <v>8.8513293844093599E+46</v>
      </c>
      <c r="HE33" s="40">
        <f t="shared" si="32"/>
        <v>0.162017965426799</v>
      </c>
      <c r="HF33" s="40">
        <f t="shared" si="33"/>
        <v>4.0625424636232393E-6</v>
      </c>
      <c r="HG33" s="40">
        <f t="shared" si="34"/>
        <v>-9.233583708259882E-7</v>
      </c>
      <c r="HH33" s="40">
        <f t="shared" si="35"/>
        <v>-7.9799510402479769E-4</v>
      </c>
      <c r="HI33" s="40">
        <f t="shared" si="36"/>
        <v>0</v>
      </c>
      <c r="HJ33" s="40">
        <f t="shared" si="37"/>
        <v>-1.6678191013649863E-7</v>
      </c>
      <c r="HK33" s="40">
        <f t="shared" si="38"/>
        <v>-1.0091404326267971E-6</v>
      </c>
      <c r="HL33" s="40">
        <f t="shared" si="39"/>
        <v>-5.4992402773414181E-7</v>
      </c>
      <c r="HM33" s="40">
        <f t="shared" si="40"/>
        <v>-2.09706289667862E-7</v>
      </c>
      <c r="HN33" s="40">
        <f t="shared" si="41"/>
        <v>3.5865765063082194E-6</v>
      </c>
      <c r="HO33" s="40">
        <f t="shared" si="42"/>
        <v>-3.5146698614564739E-6</v>
      </c>
      <c r="HP33" s="40">
        <f t="shared" si="43"/>
        <v>-5.1066077168132528E-7</v>
      </c>
      <c r="HQ33" s="40">
        <f t="shared" si="44"/>
        <v>0</v>
      </c>
      <c r="HR33" s="40">
        <f t="shared" si="45"/>
        <v>-2.3306624182772759E-7</v>
      </c>
      <c r="HS33" s="40">
        <f t="shared" si="46"/>
        <v>-6.6829310452767003E-5</v>
      </c>
      <c r="HT33" s="40">
        <f t="shared" si="47"/>
        <v>-1.9687077423716577E-5</v>
      </c>
      <c r="HU33" s="40">
        <f t="shared" si="48"/>
        <v>1.6812438589922617E-5</v>
      </c>
      <c r="HV33" s="40">
        <f t="shared" si="49"/>
        <v>2.4383870955157025E-7</v>
      </c>
      <c r="HW33" s="40">
        <f t="shared" si="50"/>
        <v>-8.3807628381509251E-7</v>
      </c>
      <c r="HX33" s="40">
        <f t="shared" si="51"/>
        <v>-1.1071032934287424E-6</v>
      </c>
      <c r="HY33" s="40">
        <f t="shared" si="52"/>
        <v>-5.0021210418995536E-7</v>
      </c>
      <c r="HZ33" s="40">
        <f t="shared" si="53"/>
        <v>0</v>
      </c>
      <c r="IA33" s="40">
        <f t="shared" si="54"/>
        <v>0</v>
      </c>
      <c r="IB33" s="40">
        <f t="shared" si="55"/>
        <v>-9.015823582531616E-6</v>
      </c>
      <c r="IC33" s="40">
        <f t="shared" si="56"/>
        <v>-4.0090869401078281E-5</v>
      </c>
    </row>
    <row r="34" spans="1:237" x14ac:dyDescent="0.3">
      <c r="A34" s="17" t="s">
        <v>201</v>
      </c>
      <c r="B34" s="15">
        <v>12779.599643</v>
      </c>
      <c r="C34" s="15">
        <v>221.16429797999999</v>
      </c>
      <c r="D34" s="15">
        <v>25773.0612</v>
      </c>
      <c r="E34" s="15">
        <v>2998.0878419999999</v>
      </c>
      <c r="F34" s="15">
        <v>2775.5711620000002</v>
      </c>
      <c r="G34" s="15">
        <v>12605.9221</v>
      </c>
      <c r="H34" s="15">
        <v>701.51138049999997</v>
      </c>
      <c r="I34" s="17">
        <v>8.4030965900000005</v>
      </c>
      <c r="J34" s="17">
        <v>3.75900554</v>
      </c>
      <c r="K34" s="17">
        <v>1.3948799999999999</v>
      </c>
      <c r="L34" s="17">
        <v>0.17080897</v>
      </c>
      <c r="M34" s="17">
        <v>4.9376168199999997</v>
      </c>
      <c r="N34" s="17">
        <v>1.131449E-2</v>
      </c>
      <c r="O34" s="17">
        <v>8.6421170000000005E-2</v>
      </c>
      <c r="P34" s="17">
        <v>0.18563472</v>
      </c>
      <c r="Q34" s="17">
        <v>0.20877222000000001</v>
      </c>
      <c r="R34" s="17">
        <v>0.13720357999999999</v>
      </c>
      <c r="S34" s="17">
        <v>0.57150000000000001</v>
      </c>
      <c r="T34" s="17">
        <v>0.12185622</v>
      </c>
      <c r="U34" s="17">
        <v>0.19770455000000001</v>
      </c>
      <c r="V34" s="17">
        <v>0.14481726</v>
      </c>
      <c r="W34" s="17">
        <v>0.64705106999999995</v>
      </c>
      <c r="Y34" s="17">
        <v>6.212227E-2</v>
      </c>
      <c r="Z34" s="17">
        <v>39.848762379999997</v>
      </c>
      <c r="AA34" s="17">
        <v>111.7637871</v>
      </c>
      <c r="AB34" s="17">
        <v>0.10175310999999999</v>
      </c>
      <c r="AC34" s="17">
        <v>0.32378259999999998</v>
      </c>
      <c r="AD34" s="17">
        <v>2.9615568900000002</v>
      </c>
      <c r="AE34" s="17">
        <v>3.6180433999999999</v>
      </c>
      <c r="AF34" s="17">
        <v>14.85005</v>
      </c>
      <c r="AG34" s="17">
        <v>0.60479048999999996</v>
      </c>
      <c r="AH34" s="17">
        <v>0.75044765999999996</v>
      </c>
      <c r="AI34" s="17">
        <v>0.20769065</v>
      </c>
      <c r="AJ34" s="17">
        <v>0.13942979</v>
      </c>
      <c r="AL34" s="17">
        <v>13.83336763</v>
      </c>
      <c r="AN34" s="17">
        <v>0.10849423</v>
      </c>
      <c r="AO34" s="17">
        <v>5.3874676099999999</v>
      </c>
      <c r="AP34" s="17">
        <v>4.2884760000000001E-2</v>
      </c>
      <c r="AT34" s="17">
        <v>8.7343999999999996E-4</v>
      </c>
      <c r="AU34" s="17">
        <v>3.76882E-3</v>
      </c>
      <c r="AV34" s="17">
        <v>1.5657999999999998E-2</v>
      </c>
      <c r="AW34" s="17">
        <v>0.83868668999999996</v>
      </c>
      <c r="AX34" s="17">
        <v>2.7618411900000002</v>
      </c>
      <c r="AY34" s="17">
        <v>58.007628699999998</v>
      </c>
      <c r="AZ34" s="17">
        <v>0.89662359999999997</v>
      </c>
      <c r="BA34" s="17">
        <v>2.2160449</v>
      </c>
      <c r="BE34" s="17">
        <v>1.1525E-4</v>
      </c>
      <c r="BG34" s="17" t="s">
        <v>201</v>
      </c>
      <c r="BH34" s="17">
        <v>0</v>
      </c>
      <c r="BI34" s="17">
        <v>0.64153708018761002</v>
      </c>
      <c r="BJ34" s="17">
        <v>0</v>
      </c>
      <c r="BK34" s="17">
        <v>3.7590007187417598</v>
      </c>
      <c r="BL34" s="17">
        <v>1.3948805217707501</v>
      </c>
      <c r="BM34" s="17">
        <v>8.4031756334843593</v>
      </c>
      <c r="BN34" s="17">
        <v>8.4031756334843593</v>
      </c>
      <c r="BO34" s="17">
        <v>5.0097756368656897E-3</v>
      </c>
      <c r="BP34" s="17">
        <v>1.4611465735985401</v>
      </c>
      <c r="BQ34" s="17">
        <v>7.0031639445724894E-2</v>
      </c>
      <c r="BR34" s="17">
        <v>0.10077725812084599</v>
      </c>
      <c r="BS34" s="17">
        <v>4.9376216613779196</v>
      </c>
      <c r="BT34" s="17">
        <v>1.1522259616285501E-4</v>
      </c>
      <c r="BU34" s="17">
        <v>3.6206370852692599E-3</v>
      </c>
      <c r="BV34" s="17">
        <v>7.6938628817716298E-3</v>
      </c>
      <c r="BW34" s="17">
        <v>6.21219173827358E-2</v>
      </c>
      <c r="BX34" s="17">
        <v>8.6421332366622194E-2</v>
      </c>
      <c r="BY34" s="17">
        <v>4.4552292447339797E-2</v>
      </c>
      <c r="BZ34" s="17">
        <v>0.14108227018915601</v>
      </c>
      <c r="CA34" s="17">
        <v>0.208771373826073</v>
      </c>
      <c r="CB34" s="17">
        <v>0</v>
      </c>
      <c r="CC34" s="17">
        <v>640.92054868134699</v>
      </c>
      <c r="CD34" s="17">
        <v>0.137203899691723</v>
      </c>
      <c r="CE34" s="17">
        <v>2.4393024412467101E-2</v>
      </c>
      <c r="CF34" s="17">
        <v>5.9720438019775397E-2</v>
      </c>
      <c r="CG34" s="17">
        <v>0.57149958917188803</v>
      </c>
      <c r="CH34" s="17">
        <v>0.19770310629482701</v>
      </c>
      <c r="CI34" s="17">
        <v>3.6180420357465599</v>
      </c>
      <c r="CJ34" s="17">
        <v>0.14481729845757799</v>
      </c>
      <c r="CK34" s="17">
        <v>0</v>
      </c>
      <c r="CL34" s="17">
        <v>0.20769164186848199</v>
      </c>
      <c r="CM34" s="17">
        <v>0.10849318282654601</v>
      </c>
      <c r="CN34" s="17">
        <v>12779.5957940018</v>
      </c>
      <c r="CO34" s="17">
        <v>0.64704800669106299</v>
      </c>
      <c r="CP34" s="17">
        <v>0</v>
      </c>
      <c r="CQ34" s="17">
        <v>29.614302136509401</v>
      </c>
      <c r="CR34" s="17">
        <v>22.026871633363601</v>
      </c>
      <c r="CS34" s="17">
        <v>0.48990963372687801</v>
      </c>
      <c r="CT34" s="17">
        <v>2.7618379753923001</v>
      </c>
      <c r="CU34" s="17">
        <v>30.222792147253099</v>
      </c>
      <c r="CV34" s="17">
        <v>0</v>
      </c>
      <c r="CW34" s="17">
        <v>0</v>
      </c>
      <c r="CX34" s="17">
        <v>39.848742472535399</v>
      </c>
      <c r="CY34" s="17">
        <v>39.848742472535399</v>
      </c>
      <c r="CZ34" s="17">
        <v>0</v>
      </c>
      <c r="DA34" s="17">
        <v>0</v>
      </c>
      <c r="DB34" s="17">
        <v>111.76326543067201</v>
      </c>
      <c r="DC34" s="17">
        <v>58.007607073528298</v>
      </c>
      <c r="DD34" s="17">
        <v>2.4062872193021299E-2</v>
      </c>
      <c r="DE34" s="17">
        <v>7.2592557549946105E-2</v>
      </c>
      <c r="DF34" s="17">
        <v>0</v>
      </c>
      <c r="DG34" s="17">
        <v>2.4266801677424601</v>
      </c>
      <c r="DH34" s="17">
        <v>0</v>
      </c>
      <c r="DI34" s="17">
        <v>0</v>
      </c>
      <c r="DJ34" s="17">
        <v>5.9560769714034203</v>
      </c>
      <c r="DK34" s="17">
        <v>0.11953842237250401</v>
      </c>
      <c r="DL34" s="17">
        <v>8.4183546048843302E-2</v>
      </c>
      <c r="DM34" s="17">
        <v>0.239597090385477</v>
      </c>
      <c r="DN34" s="17">
        <v>0.97731222339214097</v>
      </c>
      <c r="DO34" s="17">
        <v>1.9842428394461999</v>
      </c>
      <c r="DP34" s="17">
        <v>14.8501690691535</v>
      </c>
      <c r="DQ34" s="17">
        <v>0.89662419914717495</v>
      </c>
      <c r="DR34" s="17">
        <v>0</v>
      </c>
      <c r="DS34" s="17">
        <v>0.60972987716925198</v>
      </c>
      <c r="DT34" s="17">
        <v>221.16427317179699</v>
      </c>
      <c r="DU34" s="17">
        <v>0</v>
      </c>
      <c r="DV34" s="17">
        <v>0.30768365048822999</v>
      </c>
      <c r="DW34" s="17">
        <v>0.44276364931836398</v>
      </c>
      <c r="DX34" s="17">
        <v>539.54773318115895</v>
      </c>
      <c r="DY34" s="17">
        <v>23195.746249996799</v>
      </c>
      <c r="DZ34" s="17">
        <v>2577.3059481834898</v>
      </c>
      <c r="EA34" s="17">
        <v>25773.052198180299</v>
      </c>
      <c r="EB34" s="17">
        <v>0</v>
      </c>
      <c r="EC34" s="17">
        <v>10.9374088653013</v>
      </c>
      <c r="ED34" s="17">
        <v>0</v>
      </c>
      <c r="EE34" s="17">
        <v>4.28799599635689E-2</v>
      </c>
      <c r="EF34" s="17">
        <v>0</v>
      </c>
      <c r="EG34" s="17">
        <v>0</v>
      </c>
      <c r="EH34" s="17">
        <v>0</v>
      </c>
      <c r="EI34" s="17">
        <v>8.7343465775999803E-4</v>
      </c>
      <c r="EJ34" s="17">
        <v>3.7687355941731899E-3</v>
      </c>
      <c r="EK34" s="17">
        <v>1.5659048595380001E-2</v>
      </c>
      <c r="EL34" s="17">
        <v>0.83868826910104399</v>
      </c>
      <c r="EM34" s="17">
        <v>104.772342827882</v>
      </c>
      <c r="EN34" s="17">
        <v>146.445783660708</v>
      </c>
      <c r="EO34" s="17">
        <v>67.575316325916006</v>
      </c>
      <c r="EP34" s="17">
        <v>30.4289584851876</v>
      </c>
      <c r="EQ34" s="17">
        <v>154.36972388422399</v>
      </c>
      <c r="ER34" s="17">
        <v>62.434209605241698</v>
      </c>
      <c r="ES34" s="17">
        <v>0</v>
      </c>
      <c r="ET34" s="17">
        <v>5.0980904589755004E-3</v>
      </c>
      <c r="EU34" s="17">
        <v>22.9980771205</v>
      </c>
      <c r="EV34" s="17">
        <v>2998.0870591146399</v>
      </c>
      <c r="EW34" s="17">
        <v>2775.5704566997001</v>
      </c>
      <c r="EX34" s="17">
        <v>222.51660241493099</v>
      </c>
      <c r="EY34" s="17">
        <v>0.17261451699487901</v>
      </c>
      <c r="EZ34" s="17">
        <v>0.46464464850058101</v>
      </c>
      <c r="FA34" s="17">
        <v>1000.6676883761299</v>
      </c>
      <c r="FB34" s="17">
        <v>22.2760478962945</v>
      </c>
      <c r="FC34" s="17">
        <v>209.29881465763799</v>
      </c>
      <c r="FD34" s="17">
        <v>48.913473131416403</v>
      </c>
      <c r="FE34" s="17">
        <v>23.950971534099398</v>
      </c>
      <c r="FF34" s="17">
        <v>524.57816438387897</v>
      </c>
      <c r="FG34" s="17">
        <v>0.13931768715256501</v>
      </c>
      <c r="FH34" s="17">
        <v>17.0188532895394</v>
      </c>
      <c r="FI34" s="17">
        <v>185.266676316999</v>
      </c>
      <c r="FJ34" s="17">
        <v>310.36621281348999</v>
      </c>
      <c r="FK34" s="17">
        <v>7.0365201753025204</v>
      </c>
      <c r="FL34" s="17">
        <v>0</v>
      </c>
      <c r="FM34" s="17">
        <v>12605.9174261115</v>
      </c>
      <c r="FN34" s="17">
        <v>0.47338334056020998</v>
      </c>
      <c r="FO34" s="17">
        <v>2.2160407628318302</v>
      </c>
      <c r="FP34" s="17">
        <v>222.31067482297399</v>
      </c>
      <c r="FQ34" s="17">
        <v>0</v>
      </c>
      <c r="FR34" s="17">
        <v>57.6283584457071</v>
      </c>
      <c r="FS34" s="17">
        <v>13.833359301109001</v>
      </c>
      <c r="FT34" s="17">
        <v>0.23143147307329601</v>
      </c>
      <c r="FU34" s="17">
        <v>701.51119945574396</v>
      </c>
      <c r="FV34" s="17">
        <v>5.3874655875144901</v>
      </c>
      <c r="FW34" s="17">
        <v>137.981294054118</v>
      </c>
      <c r="FY34" s="26">
        <f t="shared" si="0"/>
        <v>0.76912205193553329</v>
      </c>
      <c r="FZ34" s="40">
        <f t="shared" si="1"/>
        <v>-3.0118300317306756E-7</v>
      </c>
      <c r="GA34" s="40">
        <f t="shared" si="2"/>
        <v>-1.1217092098812539E-7</v>
      </c>
      <c r="GB34" s="40">
        <f t="shared" si="3"/>
        <v>-3.492724294870706E-7</v>
      </c>
      <c r="GC34" s="40">
        <f t="shared" si="4"/>
        <v>-2.6112822613141508E-7</v>
      </c>
      <c r="GD34" s="40">
        <f t="shared" si="5"/>
        <v>-2.5410996832846162E-7</v>
      </c>
      <c r="GE34" s="40">
        <f t="shared" si="6"/>
        <v>-3.7076926719885752E-7</v>
      </c>
      <c r="GF34" s="40">
        <f t="shared" si="7"/>
        <v>-2.5807743258693231E-7</v>
      </c>
      <c r="GG34" s="40">
        <f t="shared" si="8"/>
        <v>9.4064709969876301E-6</v>
      </c>
      <c r="GH34" s="40">
        <f t="shared" si="9"/>
        <v>-1.2825887562259864E-6</v>
      </c>
      <c r="GI34" s="40">
        <f t="shared" si="10"/>
        <v>3.7406138890905705E-7</v>
      </c>
      <c r="GJ34" s="40">
        <f t="shared" si="11"/>
        <v>-4.2406103798753263E-7</v>
      </c>
      <c r="GK34" s="40">
        <f t="shared" si="12"/>
        <v>9.8050903834519339E-7</v>
      </c>
      <c r="GL34" s="40">
        <f t="shared" si="13"/>
        <v>8.8090942592556698E-7</v>
      </c>
      <c r="GM34" s="40">
        <f t="shared" si="14"/>
        <v>1.8787829670546739E-6</v>
      </c>
      <c r="GN34" s="40">
        <f t="shared" si="15"/>
        <v>-8.4770512865046171E-7</v>
      </c>
      <c r="GO34" s="40">
        <f t="shared" si="16"/>
        <v>-4.0530963698641227E-6</v>
      </c>
      <c r="GP34" s="40">
        <f t="shared" si="17"/>
        <v>2.3300538004243674E-6</v>
      </c>
      <c r="GQ34" s="40">
        <f t="shared" si="18"/>
        <v>-7.1885933853740397E-7</v>
      </c>
      <c r="GR34" s="50">
        <f t="shared" si="19"/>
        <v>-0.30973189196052126</v>
      </c>
      <c r="GS34" s="40">
        <f t="shared" si="20"/>
        <v>-7.3023366077978109E-6</v>
      </c>
      <c r="GT34" s="40">
        <f t="shared" si="21"/>
        <v>2.6555935379017738E-7</v>
      </c>
      <c r="GU34" s="40">
        <f t="shared" si="22"/>
        <v>-4.7342614501154348E-6</v>
      </c>
      <c r="GV34" s="40">
        <f t="shared" si="23"/>
        <v>0</v>
      </c>
      <c r="GW34" s="40">
        <f t="shared" si="24"/>
        <v>-5.6761812503014018E-6</v>
      </c>
      <c r="GX34" s="40">
        <f t="shared" si="25"/>
        <v>-4.9957548010752897E-7</v>
      </c>
      <c r="GY34" s="40">
        <f t="shared" si="26"/>
        <v>-4.6676060424477184E-6</v>
      </c>
      <c r="GZ34" s="40">
        <f t="shared" si="27"/>
        <v>4.0313455077609141E-6</v>
      </c>
      <c r="HA34" s="40">
        <f t="shared" si="28"/>
        <v>-6.0644570760241369E-6</v>
      </c>
      <c r="HB34" s="40">
        <f t="shared" si="29"/>
        <v>-6.1695983807586173E-7</v>
      </c>
      <c r="HC34" s="40">
        <f t="shared" si="30"/>
        <v>-3.7706939612579313E-7</v>
      </c>
      <c r="HD34" s="40">
        <f t="shared" si="31"/>
        <v>8.0180978178835608E-6</v>
      </c>
      <c r="HE34" s="40">
        <f t="shared" si="32"/>
        <v>8.1671045608736649E-3</v>
      </c>
      <c r="HF34" s="40">
        <f t="shared" si="33"/>
        <v>-4.7997138933109886E-7</v>
      </c>
      <c r="HG34" s="40">
        <f t="shared" si="34"/>
        <v>4.7757011785870621E-6</v>
      </c>
      <c r="HH34" s="40">
        <f t="shared" si="35"/>
        <v>-8.0400929697295041E-4</v>
      </c>
      <c r="HI34" s="40">
        <f t="shared" si="36"/>
        <v>0</v>
      </c>
      <c r="HJ34" s="40">
        <f t="shared" si="37"/>
        <v>-6.0208701321918939E-7</v>
      </c>
      <c r="HK34" s="40">
        <f t="shared" si="38"/>
        <v>0</v>
      </c>
      <c r="HL34" s="40">
        <f t="shared" si="39"/>
        <v>-9.6518815239418853E-6</v>
      </c>
      <c r="HM34" s="40">
        <f t="shared" si="40"/>
        <v>-3.7540559983690372E-7</v>
      </c>
      <c r="HN34" s="40">
        <f t="shared" si="41"/>
        <v>-1.1192872318978679E-4</v>
      </c>
      <c r="HO34" s="40">
        <f t="shared" si="42"/>
        <v>0</v>
      </c>
      <c r="HP34" s="40">
        <f t="shared" si="43"/>
        <v>0</v>
      </c>
      <c r="HQ34" s="40">
        <f t="shared" si="44"/>
        <v>0</v>
      </c>
      <c r="HR34" s="40">
        <f t="shared" si="45"/>
        <v>-6.1163216728492531E-6</v>
      </c>
      <c r="HS34" s="40">
        <f t="shared" si="46"/>
        <v>-2.2395823310774362E-5</v>
      </c>
      <c r="HT34" s="40">
        <f t="shared" si="47"/>
        <v>6.6968666496504363E-5</v>
      </c>
      <c r="HU34" s="40">
        <f t="shared" si="48"/>
        <v>1.8828259263728178E-6</v>
      </c>
      <c r="HV34" s="40">
        <f t="shared" si="49"/>
        <v>-1.1639364753013077E-6</v>
      </c>
      <c r="HW34" s="40">
        <f t="shared" si="50"/>
        <v>-3.7282116480786483E-7</v>
      </c>
      <c r="HX34" s="40">
        <f t="shared" si="51"/>
        <v>6.6822597016678787E-7</v>
      </c>
      <c r="HY34" s="40">
        <f t="shared" si="52"/>
        <v>-1.8669153182891584E-6</v>
      </c>
      <c r="HZ34" s="40">
        <f t="shared" si="53"/>
        <v>0</v>
      </c>
      <c r="IA34" s="40">
        <f t="shared" si="54"/>
        <v>0</v>
      </c>
      <c r="IB34" s="40">
        <f t="shared" si="55"/>
        <v>0</v>
      </c>
      <c r="IC34" s="40">
        <f t="shared" si="56"/>
        <v>-2.3777732880685658E-4</v>
      </c>
    </row>
    <row r="35" spans="1:237" x14ac:dyDescent="0.3">
      <c r="A35" s="17" t="s">
        <v>202</v>
      </c>
      <c r="B35" s="15">
        <v>5583.0239849999998</v>
      </c>
      <c r="C35" s="15">
        <v>118.68462</v>
      </c>
      <c r="D35" s="15">
        <v>29290.691699999999</v>
      </c>
      <c r="E35" s="15">
        <v>3260.2453599999999</v>
      </c>
      <c r="F35" s="15">
        <v>2734.77522</v>
      </c>
      <c r="G35" s="15">
        <v>36846.033300000003</v>
      </c>
      <c r="H35" s="15">
        <v>620.467128</v>
      </c>
      <c r="I35" s="17">
        <v>0.21686319000000001</v>
      </c>
      <c r="J35" s="17">
        <v>3.4697899999999997E-2</v>
      </c>
      <c r="L35" s="17">
        <v>2.53447522</v>
      </c>
      <c r="M35" s="17">
        <v>6.7692779999999994E-2</v>
      </c>
      <c r="N35" s="17">
        <v>0.16452639999999999</v>
      </c>
      <c r="P35" s="17">
        <v>3.1425939999999999E-2</v>
      </c>
      <c r="T35" s="17">
        <v>0.24802426</v>
      </c>
      <c r="Z35" s="17">
        <v>4.7437602999999999</v>
      </c>
      <c r="AA35" s="17">
        <v>94.330219999999997</v>
      </c>
      <c r="AB35" s="17">
        <v>0.42923499999999998</v>
      </c>
      <c r="AC35" s="17">
        <v>2.4041711499999998</v>
      </c>
      <c r="AD35" s="17">
        <v>4.7724890000000002</v>
      </c>
      <c r="AG35" s="17">
        <v>7.8124800000000001E-3</v>
      </c>
      <c r="AH35" s="17">
        <v>1.7801008599999999</v>
      </c>
      <c r="AL35" s="17">
        <v>0.52791173000000002</v>
      </c>
      <c r="AO35" s="17">
        <v>0.34698125000000002</v>
      </c>
      <c r="AP35" s="17">
        <v>3.2410000000000003E-5</v>
      </c>
      <c r="AW35" s="17">
        <v>2.0970199999999998E-3</v>
      </c>
      <c r="AX35" s="17">
        <v>0.38315848000000002</v>
      </c>
      <c r="AY35" s="17">
        <v>1.6760269999999999</v>
      </c>
      <c r="BG35" s="17" t="s">
        <v>202</v>
      </c>
      <c r="BH35" s="17">
        <v>0.14360132285975299</v>
      </c>
      <c r="BI35" s="17">
        <v>0.288815052670506</v>
      </c>
      <c r="BJ35" s="17">
        <v>0</v>
      </c>
      <c r="BK35" s="17">
        <v>3.4697898189292399E-2</v>
      </c>
      <c r="BL35" s="17">
        <v>0</v>
      </c>
      <c r="BM35" s="17">
        <v>0.21686282746757701</v>
      </c>
      <c r="BN35" s="17">
        <v>0.21686282746757701</v>
      </c>
      <c r="BO35" s="17">
        <v>0.19527292734319299</v>
      </c>
      <c r="BP35" s="17">
        <v>0.11598980837733699</v>
      </c>
      <c r="BQ35" s="17">
        <v>1.0391350795052801</v>
      </c>
      <c r="BR35" s="17">
        <v>1.4953393499727099</v>
      </c>
      <c r="BS35" s="17">
        <v>6.76927315151723E-2</v>
      </c>
      <c r="BT35" s="17">
        <v>0</v>
      </c>
      <c r="BU35" s="17">
        <v>5.2648431907493999E-2</v>
      </c>
      <c r="BV35" s="17">
        <v>0.111877847737782</v>
      </c>
      <c r="BW35" s="17">
        <v>0</v>
      </c>
      <c r="BX35" s="17">
        <v>0</v>
      </c>
      <c r="BY35" s="17">
        <v>7.5422130546691198E-3</v>
      </c>
      <c r="BZ35" s="17">
        <v>2.3883706994714399E-2</v>
      </c>
      <c r="CA35" s="17">
        <v>0</v>
      </c>
      <c r="CB35" s="17">
        <v>0</v>
      </c>
      <c r="CC35" s="17">
        <v>380.62083476501198</v>
      </c>
      <c r="CD35" s="17">
        <v>0</v>
      </c>
      <c r="CE35" s="17">
        <v>7.1927026733576899E-2</v>
      </c>
      <c r="CF35" s="17">
        <v>0.176097110157244</v>
      </c>
      <c r="CG35" s="17">
        <v>0</v>
      </c>
      <c r="CH35" s="17">
        <v>0</v>
      </c>
      <c r="CI35" s="17">
        <v>0</v>
      </c>
      <c r="CJ35" s="17">
        <v>0</v>
      </c>
      <c r="CK35" s="17">
        <v>0</v>
      </c>
      <c r="CL35" s="17">
        <v>0</v>
      </c>
      <c r="CM35" s="17">
        <v>0</v>
      </c>
      <c r="CN35" s="17">
        <v>5583.0224246305597</v>
      </c>
      <c r="CO35" s="17">
        <v>0</v>
      </c>
      <c r="CP35" s="17">
        <v>0</v>
      </c>
      <c r="CQ35" s="17">
        <v>3.3848455943367699</v>
      </c>
      <c r="CR35" s="17">
        <v>74.641038577937096</v>
      </c>
      <c r="CS35" s="17">
        <v>1.8431834004388301</v>
      </c>
      <c r="CT35" s="17">
        <v>0.38315844387322801</v>
      </c>
      <c r="CU35" s="17">
        <v>0.26711646738824102</v>
      </c>
      <c r="CV35" s="17">
        <v>0</v>
      </c>
      <c r="CW35" s="17">
        <v>8.2593267599717801E-2</v>
      </c>
      <c r="CX35" s="17">
        <v>4.7437591902134599</v>
      </c>
      <c r="CY35" s="17">
        <v>4.7437591902134599</v>
      </c>
      <c r="CZ35" s="17">
        <v>3.9333315908322104E-3</v>
      </c>
      <c r="DA35" s="17">
        <v>0</v>
      </c>
      <c r="DB35" s="17">
        <v>94.330186781174703</v>
      </c>
      <c r="DC35" s="17">
        <v>1.6760269483010599</v>
      </c>
      <c r="DD35" s="17">
        <v>0.17169380471791801</v>
      </c>
      <c r="DE35" s="17">
        <v>0.21461732455837601</v>
      </c>
      <c r="DF35" s="17">
        <v>0</v>
      </c>
      <c r="DG35" s="17">
        <v>4.8611822346138496</v>
      </c>
      <c r="DH35" s="17">
        <v>7.8637197656262203E-2</v>
      </c>
      <c r="DI35" s="17">
        <v>1.9651874833448001E-3</v>
      </c>
      <c r="DJ35" s="17">
        <v>1.12161300203911</v>
      </c>
      <c r="DK35" s="17">
        <v>0.188771196711188</v>
      </c>
      <c r="DL35" s="17">
        <v>0.625083344962714</v>
      </c>
      <c r="DM35" s="17">
        <v>1.7790861496828101</v>
      </c>
      <c r="DN35" s="17">
        <v>1.57492116161532</v>
      </c>
      <c r="DO35" s="17">
        <v>3.1975665218230001</v>
      </c>
      <c r="DP35" s="17">
        <v>1.9680219082663802E-2</v>
      </c>
      <c r="DQ35" s="17">
        <v>0</v>
      </c>
      <c r="DR35" s="17">
        <v>0</v>
      </c>
      <c r="DS35" s="17">
        <v>5.4470896451419101E-2</v>
      </c>
      <c r="DT35" s="17">
        <v>118.68461679492</v>
      </c>
      <c r="DU35" s="17">
        <v>0</v>
      </c>
      <c r="DV35" s="17">
        <v>0.72984118680313204</v>
      </c>
      <c r="DW35" s="17">
        <v>1.05025888426285</v>
      </c>
      <c r="DX35" s="17">
        <v>682.518912378511</v>
      </c>
      <c r="DY35" s="17">
        <v>26361.613443207199</v>
      </c>
      <c r="DZ35" s="17">
        <v>2929.0683079832602</v>
      </c>
      <c r="EA35" s="17">
        <v>29290.681751190499</v>
      </c>
      <c r="EB35" s="17">
        <v>1.1741324576408001E-3</v>
      </c>
      <c r="EC35" s="17">
        <v>20.521985186362201</v>
      </c>
      <c r="ED35" s="17">
        <v>7.8378715016491199E-2</v>
      </c>
      <c r="EE35" s="5">
        <v>3.2409830736509098E-5</v>
      </c>
      <c r="EF35" s="17">
        <v>0</v>
      </c>
      <c r="EG35" s="17">
        <v>0</v>
      </c>
      <c r="EH35" s="17">
        <v>0</v>
      </c>
      <c r="EI35" s="17">
        <v>0</v>
      </c>
      <c r="EJ35" s="17">
        <v>0</v>
      </c>
      <c r="EK35" s="17">
        <v>0</v>
      </c>
      <c r="EL35" s="17">
        <v>2.0970483753324802E-3</v>
      </c>
      <c r="EM35" s="17">
        <v>90.833880700221002</v>
      </c>
      <c r="EN35" s="17">
        <v>183.13130861237701</v>
      </c>
      <c r="EO35" s="17">
        <v>346.765997237509</v>
      </c>
      <c r="EP35" s="17">
        <v>4.4413833481704401</v>
      </c>
      <c r="EQ35" s="17">
        <v>51.553237523118199</v>
      </c>
      <c r="ER35" s="17">
        <v>67.165893989285493</v>
      </c>
      <c r="ES35" s="17">
        <v>3.5979497643810201</v>
      </c>
      <c r="ET35" s="17">
        <v>4.2923498084734599E-2</v>
      </c>
      <c r="EU35" s="17">
        <v>10.4671072166404</v>
      </c>
      <c r="EV35" s="17">
        <v>3260.2442999848099</v>
      </c>
      <c r="EW35" s="17">
        <v>2734.77433180253</v>
      </c>
      <c r="EX35" s="17">
        <v>525.46996818228899</v>
      </c>
      <c r="EY35" s="17">
        <v>23.684216805833401</v>
      </c>
      <c r="EZ35" s="17">
        <v>0.633936899309402</v>
      </c>
      <c r="FA35" s="17">
        <v>699.20263620844696</v>
      </c>
      <c r="FB35" s="17">
        <v>4.6428303228117702</v>
      </c>
      <c r="FC35" s="17">
        <v>295.178973312609</v>
      </c>
      <c r="FD35" s="17">
        <v>13.402132268302401</v>
      </c>
      <c r="FE35" s="17">
        <v>11.6865243068172</v>
      </c>
      <c r="FF35" s="17">
        <v>737.94745094506595</v>
      </c>
      <c r="FG35" s="17">
        <v>0</v>
      </c>
      <c r="FH35" s="17">
        <v>24.050165429087901</v>
      </c>
      <c r="FI35" s="17">
        <v>154.23537127262901</v>
      </c>
      <c r="FJ35" s="17">
        <v>203.00684445708399</v>
      </c>
      <c r="FK35" s="17">
        <v>16.327965224292701</v>
      </c>
      <c r="FL35" s="17">
        <v>0</v>
      </c>
      <c r="FM35" s="17">
        <v>36846.023037477898</v>
      </c>
      <c r="FN35" s="17">
        <v>0.53888389904781797</v>
      </c>
      <c r="FO35" s="17">
        <v>0</v>
      </c>
      <c r="FP35" s="17">
        <v>1053.7117276450699</v>
      </c>
      <c r="FQ35" s="17">
        <v>1.37615737357288E-2</v>
      </c>
      <c r="FR35" s="17">
        <v>86.881847460551</v>
      </c>
      <c r="FS35" s="17">
        <v>0.52791046880828496</v>
      </c>
      <c r="FT35" s="17">
        <v>0.47043894401521102</v>
      </c>
      <c r="FU35" s="17">
        <v>620.46694455044997</v>
      </c>
      <c r="FV35" s="17">
        <v>0.34698090383731001</v>
      </c>
      <c r="FW35" s="17">
        <v>266.49586341861101</v>
      </c>
      <c r="FY35" s="26">
        <f t="shared" ref="FY35:FY51" si="57">DX35/FU35</f>
        <v>1.1000084990394128</v>
      </c>
      <c r="FZ35" s="40">
        <f t="shared" ref="FZ35:FZ51" si="58">(CN35-B35)/(B35+1E-50)</f>
        <v>-2.7948463848220358E-7</v>
      </c>
      <c r="GA35" s="40">
        <f t="shared" ref="GA35:GA51" si="59">(DT35-C35)/(C35+1E-50)</f>
        <v>-2.7005015406634449E-8</v>
      </c>
      <c r="GB35" s="40">
        <f t="shared" ref="GB35:GB51" si="60">(EA35-D35)/(D35+1E-50)</f>
        <v>-3.3965771795691688E-7</v>
      </c>
      <c r="GC35" s="40">
        <f t="shared" ref="GC35:GC51" si="61">(EV35-E35)/(E35+1E-50)</f>
        <v>-3.2513356294693202E-7</v>
      </c>
      <c r="GD35" s="40">
        <f t="shared" ref="GD35:GD51" si="62">(EW35-F35)/(F35+1E-50)</f>
        <v>-3.2477896665165356E-7</v>
      </c>
      <c r="GE35" s="40">
        <f t="shared" ref="GE35:GE51" si="63">(FM35-G35)/(G35+1E-50)</f>
        <v>-2.785244756404393E-7</v>
      </c>
      <c r="GF35" s="40">
        <f t="shared" ref="GF35:GF51" si="64">(FU35-H35)/(H35+1E-50)</f>
        <v>-2.9566360852581693E-7</v>
      </c>
      <c r="GG35" s="40">
        <f t="shared" ref="GG35:GG51" si="65">(BN35-I35)/(I35+1E-50)</f>
        <v>-1.6717102750279084E-6</v>
      </c>
      <c r="GH35" s="40">
        <f t="shared" ref="GH35:GH51" si="66">(BK35-J35)/(J35+1E-50)</f>
        <v>-5.2184933317265616E-8</v>
      </c>
      <c r="GI35" s="40">
        <f t="shared" ref="GI35:GI51" si="67">(BL35-K35)/(K35+1E-50)</f>
        <v>0</v>
      </c>
      <c r="GJ35" s="40">
        <f t="shared" ref="GJ35:GJ51" si="68">(BR35+BQ35-L35)/(L35+1E-50)</f>
        <v>-3.1190757117545146E-7</v>
      </c>
      <c r="GK35" s="40">
        <f t="shared" ref="GK35:GK51" si="69">(BS35-M35)/(M35+1E-50)</f>
        <v>-7.1624813893553777E-7</v>
      </c>
      <c r="GL35" s="40">
        <f t="shared" ref="GL35:GL51" si="70">(BU35+BV35-N35)/(N35+1E-50)</f>
        <v>-7.3152226021186747E-7</v>
      </c>
      <c r="GM35" s="40">
        <f t="shared" ref="GM35:GM51" si="71">(BX35-O35)/(O35+1E-50)</f>
        <v>0</v>
      </c>
      <c r="GN35" s="40">
        <f t="shared" ref="GN35:GN51" si="72">(BY35+BZ35-P35)/(P35+1E-50)</f>
        <v>-6.3484549637349432E-7</v>
      </c>
      <c r="GO35" s="40">
        <f t="shared" ref="GO35:GO51" si="73">(CA35-Q35)/(Q35+1E-50)</f>
        <v>0</v>
      </c>
      <c r="GP35" s="40">
        <f t="shared" ref="GP35:GP51" si="74">(CD35-R35)/(R35+1E-50)</f>
        <v>0</v>
      </c>
      <c r="GQ35" s="40">
        <f t="shared" ref="GQ35:GQ51" si="75">(CG35-S35)/(S35+1E-50)</f>
        <v>0</v>
      </c>
      <c r="GR35" s="69">
        <f t="shared" ref="GR35:GR51" si="76">(CE35+CF35-T35)/(T35+1E-50)</f>
        <v>-4.9635942508594283E-7</v>
      </c>
      <c r="GS35" s="40">
        <f t="shared" ref="GS35:GS51" si="77">(CH35-U35)/(U35+1E-50)</f>
        <v>0</v>
      </c>
      <c r="GT35" s="40">
        <f t="shared" ref="GT35:GT51" si="78">(CJ35-V35)/(V35+1E-50)</f>
        <v>0</v>
      </c>
      <c r="GU35" s="40">
        <f t="shared" ref="GU35:GU51" si="79">(CO35-W35)/(W35+1E-50)</f>
        <v>0</v>
      </c>
      <c r="GV35" s="40">
        <f t="shared" ref="GV35:GV51" si="80">(CP35-X35)/(X35+1E-50)</f>
        <v>0</v>
      </c>
      <c r="GW35" s="40">
        <f t="shared" ref="GW35:GW51" si="81">(BW35-Y35)/(Y35+1E-50)</f>
        <v>0</v>
      </c>
      <c r="GX35" s="40">
        <f t="shared" ref="GX35:GX51" si="82">(CY35-Z35)/(Z35+1E-50)</f>
        <v>-2.3394658874288737E-7</v>
      </c>
      <c r="GY35" s="40">
        <f t="shared" ref="GY35:GY51" si="83">(DB35-AA35)/(AA35+1E-50)</f>
        <v>-3.5215464666632647E-7</v>
      </c>
      <c r="GZ35" s="40">
        <f t="shared" ref="GZ35:GZ51" si="84">(DD35+DE35+ET35-AB35)/(AB35+1E-50)</f>
        <v>-8.6814675258667045E-7</v>
      </c>
      <c r="HA35" s="40">
        <f t="shared" ref="HA35:HA51" si="85">(DL35+DM35-AC35)/(AC35+1E-50)</f>
        <v>-6.8853437315219988E-7</v>
      </c>
      <c r="HB35" s="40">
        <f t="shared" ref="HB35:HB51" si="86">(DN35+DO35-AD35)/(AD35+1E-50)</f>
        <v>-2.7586479091314556E-7</v>
      </c>
      <c r="HC35" s="40">
        <f t="shared" ref="HC35:HC51" si="87">(CI35-AE35)/(AE35+1E-50)</f>
        <v>0</v>
      </c>
      <c r="HD35" s="40">
        <f t="shared" ref="HD35:HD51" si="88">(DP35-AF35)/(AF35+1E-50)</f>
        <v>1.9680219082663801E+48</v>
      </c>
      <c r="HE35" s="40">
        <f t="shared" ref="HE35:HE51" si="89">(DS35-AG35)/(AG35+1E-50)</f>
        <v>5.9722925948506882</v>
      </c>
      <c r="HF35" s="40">
        <f t="shared" ref="HF35:HF51" si="90">(DV35+DW35-AH35)/(AH35+1E-50)</f>
        <v>-4.4319624557249706E-7</v>
      </c>
      <c r="HG35" s="40">
        <f t="shared" ref="HG35:HG51" si="91">(CL35-AI35)/(AI35+1E-50)</f>
        <v>0</v>
      </c>
      <c r="HH35" s="40">
        <f t="shared" ref="HH35:HH51" si="92">(FG35-AJ35)/(AJ35+1E-50)</f>
        <v>0</v>
      </c>
      <c r="HI35" s="40">
        <f t="shared" ref="HI35:HI51" si="93">(FL35-AK35)/(AK35+1E-50)</f>
        <v>0</v>
      </c>
      <c r="HJ35" s="40">
        <f t="shared" ref="HJ35:HJ51" si="94">(FS35-AL35)/(AL35+1E-50)</f>
        <v>-2.3890200641362764E-6</v>
      </c>
      <c r="HK35" s="40">
        <f t="shared" ref="HK35:HK51" si="95">(CK35-AM35)/(AM35+1E-50)</f>
        <v>0</v>
      </c>
      <c r="HL35" s="40">
        <f t="shared" ref="HL35:HL51" si="96">(CM35-AN35)/(AN35+1E-50)</f>
        <v>0</v>
      </c>
      <c r="HM35" s="40">
        <f t="shared" ref="HM35:HM51" si="97">(FV35-AO35)/(AO35+1E-50)</f>
        <v>-9.9764091002764646E-7</v>
      </c>
      <c r="HN35" s="40">
        <f t="shared" ref="HN35:HN51" si="98">(EE35-AP35)/(AP35+1E-50)</f>
        <v>-5.2225699137658688E-6</v>
      </c>
      <c r="HO35" s="40">
        <f t="shared" ref="HO35:HO51" si="99">(EF35-AQ35)/(AQ35+1E-50)</f>
        <v>0</v>
      </c>
      <c r="HP35" s="40">
        <f t="shared" ref="HP35:HP51" si="100">(EG35-AR35)/(AR35+1E-50)</f>
        <v>0</v>
      </c>
      <c r="HQ35" s="40">
        <f t="shared" ref="HQ35:HQ51" si="101">(EH35-AS35)/(AS35+1E-50)</f>
        <v>0</v>
      </c>
      <c r="HR35" s="40">
        <f t="shared" ref="HR35:HR51" si="102">(EI35-AT35)/(AT35+1E-50)</f>
        <v>0</v>
      </c>
      <c r="HS35" s="40">
        <f t="shared" ref="HS35:HS51" si="103">(EJ35-AU35)/(AU35+1E-50)</f>
        <v>0</v>
      </c>
      <c r="HT35" s="40">
        <f t="shared" ref="HT35:HT51" si="104">(EK35-AV35)/(AV35+1E-50)</f>
        <v>0</v>
      </c>
      <c r="HU35" s="40">
        <f t="shared" ref="HU35:HU51" si="105">(EL35-AW35)/(AW35+1E-50)</f>
        <v>1.3531264594701365E-5</v>
      </c>
      <c r="HV35" s="40">
        <f t="shared" ref="HV35:HV51" si="106">(CT35-AX35)/(AX35+1E-50)</f>
        <v>-9.4286760972544151E-8</v>
      </c>
      <c r="HW35" s="40">
        <f t="shared" ref="HW35:HW51" si="107">(DC35-AY35)/(AY35+1E-50)</f>
        <v>-3.0846125997902049E-8</v>
      </c>
      <c r="HX35" s="40">
        <f t="shared" ref="HX35:HX51" si="108">(DQ35-AZ35)/(AZ35+1E-50)</f>
        <v>0</v>
      </c>
      <c r="HY35" s="40">
        <f t="shared" ref="HY35:HY51" si="109">(FO35-BA35)/(BA35+1E-50)</f>
        <v>0</v>
      </c>
      <c r="HZ35" s="40">
        <f t="shared" ref="HZ35:HZ51" si="110">(CV35-BB35)/(BB35+1E-50)</f>
        <v>0</v>
      </c>
      <c r="IA35" s="40">
        <f t="shared" ref="IA35:IA51" si="111">(BJ35-BC35)/(BC35+1E-50)</f>
        <v>0</v>
      </c>
      <c r="IB35" s="40">
        <f t="shared" ref="IB35:IB51" si="112">(CB35-BD35)/(BD35+1E-50)</f>
        <v>0</v>
      </c>
      <c r="IC35" s="40">
        <f t="shared" ref="IC35:IC51" si="113">(BT35-BE35)/(BE35+1E-50)</f>
        <v>0</v>
      </c>
    </row>
    <row r="36" spans="1:237" x14ac:dyDescent="0.3">
      <c r="A36" s="17" t="s">
        <v>203</v>
      </c>
      <c r="B36" s="15">
        <v>7150.3179440000004</v>
      </c>
      <c r="C36" s="15">
        <v>872.6910034</v>
      </c>
      <c r="D36" s="15">
        <v>36114.510860000002</v>
      </c>
      <c r="E36" s="15">
        <v>5216.7957673999999</v>
      </c>
      <c r="F36" s="15">
        <v>4722.6175884000004</v>
      </c>
      <c r="G36" s="15">
        <v>75501.692536999995</v>
      </c>
      <c r="H36" s="15">
        <v>746.91897619999997</v>
      </c>
      <c r="I36" s="17">
        <v>9.2613056999999994</v>
      </c>
      <c r="J36" s="17">
        <v>3.0365845199999999</v>
      </c>
      <c r="L36" s="17">
        <v>0.42526425000000001</v>
      </c>
      <c r="M36" s="17">
        <v>7.6391723899999997</v>
      </c>
      <c r="N36" s="17">
        <v>2.7374590000000001E-2</v>
      </c>
      <c r="O36" s="17">
        <v>4.0047930000000002E-2</v>
      </c>
      <c r="P36" s="17">
        <v>0.33508346999999999</v>
      </c>
      <c r="Q36" s="17">
        <v>2.061E-2</v>
      </c>
      <c r="R36" s="17">
        <v>0.19622500000000001</v>
      </c>
      <c r="S36" s="17">
        <v>9.0419999999999997E-3</v>
      </c>
      <c r="T36" s="17">
        <v>0.16046274999999999</v>
      </c>
      <c r="U36" s="17">
        <v>2.1905000000000001E-2</v>
      </c>
      <c r="V36" s="17">
        <v>1.374E-2</v>
      </c>
      <c r="Y36" s="17">
        <v>2.5900000000000001E-4</v>
      </c>
      <c r="Z36" s="17">
        <v>50.475119839999998</v>
      </c>
      <c r="AA36" s="17">
        <v>1449.1519996</v>
      </c>
      <c r="AB36" s="17">
        <v>0.20733130999999999</v>
      </c>
      <c r="AC36" s="17">
        <v>0.85645108000000003</v>
      </c>
      <c r="AD36" s="17">
        <v>3.9021969900000002</v>
      </c>
      <c r="AE36" s="17">
        <v>0.19535</v>
      </c>
      <c r="AG36" s="17">
        <v>0.35264934999999997</v>
      </c>
      <c r="AH36" s="17">
        <v>4.0103992399999999</v>
      </c>
      <c r="AI36" s="17">
        <v>0.15107499999999999</v>
      </c>
      <c r="AJ36" s="17">
        <v>1.5115E-2</v>
      </c>
      <c r="AL36" s="17">
        <v>24.265995610000001</v>
      </c>
      <c r="AN36" s="17">
        <v>8.2450000000000006E-3</v>
      </c>
      <c r="AO36" s="17">
        <v>11.49601354</v>
      </c>
      <c r="AP36" s="17">
        <v>3.9094520000000001E-2</v>
      </c>
      <c r="AQ36" s="5">
        <v>2.1E-7</v>
      </c>
      <c r="AR36" s="5">
        <v>1.9599999999999999E-6</v>
      </c>
      <c r="AT36" s="17">
        <v>6.9309999999999999E-5</v>
      </c>
      <c r="AU36" s="17">
        <v>0.75168723999999998</v>
      </c>
      <c r="AV36" s="17">
        <v>0.26047685999999998</v>
      </c>
      <c r="AW36" s="17">
        <v>0.43222083</v>
      </c>
      <c r="AX36" s="17">
        <v>5.9908595099999999</v>
      </c>
      <c r="AY36" s="17">
        <v>0.64856400000000003</v>
      </c>
      <c r="AZ36" s="17">
        <v>0.120535</v>
      </c>
      <c r="BA36" s="17">
        <v>0.94797118000000002</v>
      </c>
      <c r="BE36" s="17">
        <v>0.21284141000000001</v>
      </c>
      <c r="BG36" s="17" t="s">
        <v>203</v>
      </c>
      <c r="BH36" s="17">
        <v>0</v>
      </c>
      <c r="BI36" s="17">
        <v>0</v>
      </c>
      <c r="BJ36" s="17">
        <v>0</v>
      </c>
      <c r="BK36" s="17">
        <v>3.03659171792461</v>
      </c>
      <c r="BL36" s="17">
        <v>0</v>
      </c>
      <c r="BM36" s="17">
        <v>9.2613068029290098</v>
      </c>
      <c r="BN36" s="17">
        <v>9.2613068029290098</v>
      </c>
      <c r="BO36" s="17">
        <v>0</v>
      </c>
      <c r="BP36" s="17">
        <v>0</v>
      </c>
      <c r="BQ36" s="17">
        <v>0.17435849174825899</v>
      </c>
      <c r="BR36" s="17">
        <v>0.25090573303395902</v>
      </c>
      <c r="BS36" s="17">
        <v>7.63917277430438</v>
      </c>
      <c r="BT36" s="17">
        <v>0.21284091351027701</v>
      </c>
      <c r="BU36" s="17">
        <v>8.7598692054548302E-3</v>
      </c>
      <c r="BV36" s="17">
        <v>1.8614709866258398E-2</v>
      </c>
      <c r="BW36" s="17">
        <v>2.59005425535486E-4</v>
      </c>
      <c r="BX36" s="17">
        <v>4.0047971261953801E-2</v>
      </c>
      <c r="BY36" s="17">
        <v>8.04199351565104E-2</v>
      </c>
      <c r="BZ36" s="17">
        <v>0.25466323408817798</v>
      </c>
      <c r="CA36" s="17">
        <v>2.0609225319532298E-2</v>
      </c>
      <c r="CB36" s="17">
        <v>0</v>
      </c>
      <c r="CC36" s="17">
        <v>372.79052991836301</v>
      </c>
      <c r="CD36" s="17">
        <v>0.196224274917216</v>
      </c>
      <c r="CE36" s="17">
        <v>4.6534187029576797E-2</v>
      </c>
      <c r="CF36" s="17">
        <v>0.113928511904606</v>
      </c>
      <c r="CG36" s="17">
        <v>9.0412135727553095E-3</v>
      </c>
      <c r="CH36" s="17">
        <v>2.19064809399112E-2</v>
      </c>
      <c r="CI36" s="17">
        <v>0.195350176588964</v>
      </c>
      <c r="CJ36" s="17">
        <v>1.3739153532135199E-2</v>
      </c>
      <c r="CK36" s="17">
        <v>0</v>
      </c>
      <c r="CL36" s="17">
        <v>0.151077420954635</v>
      </c>
      <c r="CM36" s="17">
        <v>8.2455273731377697E-3</v>
      </c>
      <c r="CN36" s="17">
        <v>7150.3164130096602</v>
      </c>
      <c r="CO36" s="17">
        <v>0</v>
      </c>
      <c r="CP36" s="17">
        <v>0</v>
      </c>
      <c r="CQ36" s="17">
        <v>6.7729735952900798</v>
      </c>
      <c r="CR36" s="17">
        <v>14.2728333054252</v>
      </c>
      <c r="CS36" s="17">
        <v>7.5405285754802098E-2</v>
      </c>
      <c r="CT36" s="17">
        <v>5.9908557738139603</v>
      </c>
      <c r="CU36" s="17">
        <v>6.1049789749830197</v>
      </c>
      <c r="CV36" s="17">
        <v>0</v>
      </c>
      <c r="CW36" s="17">
        <v>0</v>
      </c>
      <c r="CX36" s="17">
        <v>50.4751974456209</v>
      </c>
      <c r="CY36" s="17">
        <v>50.4751974456209</v>
      </c>
      <c r="CZ36" s="17">
        <v>0</v>
      </c>
      <c r="DA36" s="17">
        <v>0</v>
      </c>
      <c r="DB36" s="17">
        <v>1449.15156507402</v>
      </c>
      <c r="DC36" s="17">
        <v>0.64856419934692899</v>
      </c>
      <c r="DD36" s="17">
        <v>6.8784300563252201E-2</v>
      </c>
      <c r="DE36" s="17">
        <v>0.124051840577241</v>
      </c>
      <c r="DF36" s="17">
        <v>0</v>
      </c>
      <c r="DG36" s="17">
        <v>4.9136059426140797</v>
      </c>
      <c r="DH36" s="17">
        <v>0</v>
      </c>
      <c r="DI36" s="17">
        <v>0</v>
      </c>
      <c r="DJ36" s="17">
        <v>0</v>
      </c>
      <c r="DK36" s="17">
        <v>0</v>
      </c>
      <c r="DL36" s="17">
        <v>0.222677252005233</v>
      </c>
      <c r="DM36" s="17">
        <v>0.63377345603929403</v>
      </c>
      <c r="DN36" s="17">
        <v>1.2877246555769</v>
      </c>
      <c r="DO36" s="17">
        <v>2.6144723662054599</v>
      </c>
      <c r="DP36" s="17">
        <v>0</v>
      </c>
      <c r="DQ36" s="17">
        <v>0.120535185620122</v>
      </c>
      <c r="DR36" s="17">
        <v>0</v>
      </c>
      <c r="DS36" s="17">
        <v>0.352650595041544</v>
      </c>
      <c r="DT36" s="17">
        <v>872.69076192192301</v>
      </c>
      <c r="DU36" s="17">
        <v>0</v>
      </c>
      <c r="DV36" s="17">
        <v>1.6442619788827399</v>
      </c>
      <c r="DW36" s="17">
        <v>2.36613254430261</v>
      </c>
      <c r="DX36" s="17">
        <v>670.48538222665195</v>
      </c>
      <c r="DY36" s="17">
        <v>32503.0492960349</v>
      </c>
      <c r="DZ36" s="17">
        <v>3611.4499191334799</v>
      </c>
      <c r="EA36" s="17">
        <v>36114.499215168398</v>
      </c>
      <c r="EB36" s="17">
        <v>0</v>
      </c>
      <c r="EC36" s="17">
        <v>16.422972133878801</v>
      </c>
      <c r="ED36" s="17">
        <v>0</v>
      </c>
      <c r="EE36" s="17">
        <v>3.9093902646441601E-2</v>
      </c>
      <c r="EF36" s="5">
        <v>2.10002493619801E-7</v>
      </c>
      <c r="EG36" s="5">
        <v>1.96001228550345E-6</v>
      </c>
      <c r="EH36" s="17">
        <v>0</v>
      </c>
      <c r="EI36" s="5">
        <v>6.9309382718873096E-5</v>
      </c>
      <c r="EJ36" s="17">
        <v>0.75168660509097096</v>
      </c>
      <c r="EK36" s="17">
        <v>0.26047672016678702</v>
      </c>
      <c r="EL36" s="17">
        <v>0.43222114144290003</v>
      </c>
      <c r="EM36" s="17">
        <v>225.75515361377799</v>
      </c>
      <c r="EN36" s="17">
        <v>169.622406526985</v>
      </c>
      <c r="EO36" s="17">
        <v>137.30951917620601</v>
      </c>
      <c r="EP36" s="17">
        <v>32.5021156337543</v>
      </c>
      <c r="EQ36" s="17">
        <v>232.134978063874</v>
      </c>
      <c r="ER36" s="17">
        <v>123.230476796991</v>
      </c>
      <c r="ES36" s="17">
        <v>0</v>
      </c>
      <c r="ET36" s="17">
        <v>1.44964870560375E-2</v>
      </c>
      <c r="EU36" s="17">
        <v>21.619582687652599</v>
      </c>
      <c r="EV36" s="17">
        <v>5216.7942352728396</v>
      </c>
      <c r="EW36" s="17">
        <v>4722.6161360243896</v>
      </c>
      <c r="EX36" s="17">
        <v>494.17809924844403</v>
      </c>
      <c r="EY36" s="17">
        <v>1.10910012841923E-2</v>
      </c>
      <c r="EZ36" s="17">
        <v>1.0317968793674901</v>
      </c>
      <c r="FA36" s="17">
        <v>2159.3762557412101</v>
      </c>
      <c r="FB36" s="17">
        <v>1.1743602462562701E-2</v>
      </c>
      <c r="FC36" s="17">
        <v>243.800530106781</v>
      </c>
      <c r="FD36" s="17">
        <v>61.426353143384397</v>
      </c>
      <c r="FE36" s="17">
        <v>28.2280580761661</v>
      </c>
      <c r="FF36" s="17">
        <v>609.73563052855297</v>
      </c>
      <c r="FG36" s="17">
        <v>1.5103673726968501E-2</v>
      </c>
      <c r="FH36" s="17">
        <v>11.0424912280715</v>
      </c>
      <c r="FI36" s="17">
        <v>355.700645339461</v>
      </c>
      <c r="FJ36" s="17">
        <v>475.037768398803</v>
      </c>
      <c r="FK36" s="17">
        <v>15.7044372346611</v>
      </c>
      <c r="FL36" s="17">
        <v>0</v>
      </c>
      <c r="FM36" s="17">
        <v>75501.671332239493</v>
      </c>
      <c r="FN36" s="17">
        <v>9.8013328874484898E-2</v>
      </c>
      <c r="FO36" s="17">
        <v>0.94798502486730196</v>
      </c>
      <c r="FP36" s="17">
        <v>1563.10935468137</v>
      </c>
      <c r="FQ36" s="17">
        <v>0</v>
      </c>
      <c r="FR36" s="17">
        <v>90.048417175515596</v>
      </c>
      <c r="FS36" s="17">
        <v>24.265976670815899</v>
      </c>
      <c r="FT36" s="17">
        <v>0</v>
      </c>
      <c r="FU36" s="17">
        <v>746.91879190980296</v>
      </c>
      <c r="FV36" s="17">
        <v>11.4960109347208</v>
      </c>
      <c r="FW36" s="17">
        <v>279.891856396381</v>
      </c>
      <c r="FY36" s="26">
        <f t="shared" si="57"/>
        <v>0.8976683804035539</v>
      </c>
      <c r="FZ36" s="40">
        <f t="shared" si="58"/>
        <v>-2.1411500189690509E-7</v>
      </c>
      <c r="GA36" s="40">
        <f t="shared" si="59"/>
        <v>-2.7670512935967661E-7</v>
      </c>
      <c r="GB36" s="40">
        <f t="shared" si="60"/>
        <v>-3.2244190289766607E-7</v>
      </c>
      <c r="GC36" s="40">
        <f t="shared" si="61"/>
        <v>-2.936912289899033E-7</v>
      </c>
      <c r="GD36" s="40">
        <f t="shared" si="62"/>
        <v>-3.0753614571548064E-7</v>
      </c>
      <c r="GE36" s="40">
        <f t="shared" si="63"/>
        <v>-2.808514589453502E-7</v>
      </c>
      <c r="GF36" s="40">
        <f t="shared" si="64"/>
        <v>-2.4673385318143725E-7</v>
      </c>
      <c r="GG36" s="40">
        <f t="shared" si="65"/>
        <v>1.1909001236658246E-7</v>
      </c>
      <c r="GH36" s="40">
        <f t="shared" si="66"/>
        <v>2.3704015359088468E-6</v>
      </c>
      <c r="GI36" s="40">
        <f t="shared" si="67"/>
        <v>0</v>
      </c>
      <c r="GJ36" s="40">
        <f t="shared" si="68"/>
        <v>-5.9299087505544645E-8</v>
      </c>
      <c r="GK36" s="40">
        <f t="shared" si="69"/>
        <v>5.0307070020011349E-8</v>
      </c>
      <c r="GL36" s="40">
        <f t="shared" si="70"/>
        <v>-3.992128018006457E-7</v>
      </c>
      <c r="GM36" s="40">
        <f t="shared" si="71"/>
        <v>1.0303142708790745E-6</v>
      </c>
      <c r="GN36" s="40">
        <f t="shared" si="72"/>
        <v>-8.9755341139232086E-7</v>
      </c>
      <c r="GO36" s="40">
        <f t="shared" si="73"/>
        <v>-3.7587601538163218E-5</v>
      </c>
      <c r="GP36" s="40">
        <f t="shared" si="74"/>
        <v>-3.6951600662955577E-6</v>
      </c>
      <c r="GQ36" s="40">
        <f t="shared" si="75"/>
        <v>-8.6974921996257822E-5</v>
      </c>
      <c r="GR36" s="40">
        <f t="shared" si="76"/>
        <v>-3.1824094492925513E-7</v>
      </c>
      <c r="GS36" s="40">
        <f t="shared" si="77"/>
        <v>6.7607391517877328E-5</v>
      </c>
      <c r="GT36" s="40">
        <f t="shared" si="78"/>
        <v>-6.1606103697325188E-5</v>
      </c>
      <c r="GU36" s="40">
        <f t="shared" si="79"/>
        <v>0</v>
      </c>
      <c r="GV36" s="40">
        <f t="shared" si="80"/>
        <v>0</v>
      </c>
      <c r="GW36" s="40">
        <f t="shared" si="81"/>
        <v>2.094801345944452E-5</v>
      </c>
      <c r="GX36" s="40">
        <f t="shared" si="82"/>
        <v>1.537502459587565E-6</v>
      </c>
      <c r="GY36" s="40">
        <f t="shared" si="83"/>
        <v>-2.9984844933208325E-7</v>
      </c>
      <c r="GZ36" s="40">
        <f t="shared" si="84"/>
        <v>6.3579231265578093E-6</v>
      </c>
      <c r="HA36" s="40">
        <f t="shared" si="85"/>
        <v>-4.3429856259568893E-7</v>
      </c>
      <c r="HB36" s="40">
        <f t="shared" si="86"/>
        <v>8.144734859993543E-9</v>
      </c>
      <c r="HC36" s="40">
        <f t="shared" si="87"/>
        <v>9.0396193502469369E-7</v>
      </c>
      <c r="HD36" s="40">
        <f t="shared" si="88"/>
        <v>0</v>
      </c>
      <c r="HE36" s="40">
        <f t="shared" si="89"/>
        <v>3.5305369030994853E-6</v>
      </c>
      <c r="HF36" s="40">
        <f t="shared" si="90"/>
        <v>-1.176145906604129E-6</v>
      </c>
      <c r="HG36" s="40">
        <f t="shared" si="91"/>
        <v>1.6024852788435589E-5</v>
      </c>
      <c r="HH36" s="40">
        <f t="shared" si="92"/>
        <v>-7.4933992930858019E-4</v>
      </c>
      <c r="HI36" s="40">
        <f t="shared" si="93"/>
        <v>0</v>
      </c>
      <c r="HJ36" s="40">
        <f t="shared" si="94"/>
        <v>-7.8048246634031223E-7</v>
      </c>
      <c r="HK36" s="40">
        <f t="shared" si="95"/>
        <v>0</v>
      </c>
      <c r="HL36" s="40">
        <f t="shared" si="96"/>
        <v>6.3962782021723848E-5</v>
      </c>
      <c r="HM36" s="40">
        <f t="shared" si="97"/>
        <v>-2.2662457646041723E-7</v>
      </c>
      <c r="HN36" s="40">
        <f t="shared" si="98"/>
        <v>-1.5791306771363427E-5</v>
      </c>
      <c r="HO36" s="40">
        <f t="shared" si="99"/>
        <v>1.1874380004749325E-5</v>
      </c>
      <c r="HP36" s="40">
        <f t="shared" si="100"/>
        <v>6.2681140051604484E-6</v>
      </c>
      <c r="HQ36" s="40">
        <f t="shared" si="101"/>
        <v>0</v>
      </c>
      <c r="HR36" s="40">
        <f t="shared" si="102"/>
        <v>-8.9060904184449811E-6</v>
      </c>
      <c r="HS36" s="40">
        <f t="shared" si="103"/>
        <v>-8.4464521310496446E-7</v>
      </c>
      <c r="HT36" s="40">
        <f t="shared" si="104"/>
        <v>-5.3683545230539387E-7</v>
      </c>
      <c r="HU36" s="40">
        <f t="shared" si="105"/>
        <v>7.2056430048743741E-7</v>
      </c>
      <c r="HV36" s="40">
        <f t="shared" si="106"/>
        <v>-6.2364774761010601E-7</v>
      </c>
      <c r="HW36" s="40">
        <f t="shared" si="107"/>
        <v>3.073666268310629E-7</v>
      </c>
      <c r="HX36" s="40">
        <f t="shared" si="108"/>
        <v>1.5399686563669405E-6</v>
      </c>
      <c r="HY36" s="40">
        <f t="shared" si="109"/>
        <v>1.4604734399138134E-5</v>
      </c>
      <c r="HZ36" s="40">
        <f t="shared" si="110"/>
        <v>0</v>
      </c>
      <c r="IA36" s="40">
        <f t="shared" si="111"/>
        <v>0</v>
      </c>
      <c r="IB36" s="40">
        <f t="shared" si="112"/>
        <v>0</v>
      </c>
      <c r="IC36" s="40">
        <f t="shared" si="113"/>
        <v>-2.3326744687552589E-6</v>
      </c>
    </row>
    <row r="37" spans="1:237" x14ac:dyDescent="0.3">
      <c r="A37" s="17" t="s">
        <v>204</v>
      </c>
      <c r="B37" s="15">
        <v>10166.977934</v>
      </c>
      <c r="C37" s="15">
        <v>466.76101999999997</v>
      </c>
      <c r="D37" s="15">
        <v>19989.765879999999</v>
      </c>
      <c r="E37" s="15">
        <v>1371.517642</v>
      </c>
      <c r="F37" s="15">
        <v>1042.640482</v>
      </c>
      <c r="G37" s="15">
        <v>16109.296268</v>
      </c>
      <c r="H37" s="15">
        <v>553.08470820000002</v>
      </c>
      <c r="I37" s="17">
        <v>4.5625992000000002</v>
      </c>
      <c r="J37" s="17">
        <v>1.17559397</v>
      </c>
      <c r="K37" s="17">
        <v>0.44489200000000001</v>
      </c>
      <c r="L37" s="17">
        <v>0.17498141</v>
      </c>
      <c r="M37" s="17">
        <v>3.1442842400000002</v>
      </c>
      <c r="N37" s="17">
        <v>1.5854460000000001E-2</v>
      </c>
      <c r="O37" s="17">
        <v>2.9383289999999999E-2</v>
      </c>
      <c r="P37" s="17">
        <v>4.2799829999999997E-2</v>
      </c>
      <c r="Q37" s="17">
        <v>2.6649999999999998E-3</v>
      </c>
      <c r="R37" s="17">
        <v>8.9584999999999998E-2</v>
      </c>
      <c r="T37" s="17">
        <v>2.1785809999999999E-2</v>
      </c>
      <c r="U37" s="17">
        <v>1.0630000000000001E-2</v>
      </c>
      <c r="V37" s="17">
        <v>8.3770000000000008E-3</v>
      </c>
      <c r="Y37" s="17">
        <v>1.9813999999999998E-2</v>
      </c>
      <c r="Z37" s="17">
        <v>52.118201859999999</v>
      </c>
      <c r="AA37" s="17">
        <v>20.055603699999999</v>
      </c>
      <c r="AB37" s="17">
        <v>4.0410000000000001E-2</v>
      </c>
      <c r="AC37" s="17">
        <v>8.2016679999999995E-2</v>
      </c>
      <c r="AD37" s="17">
        <v>0.31626812999999998</v>
      </c>
      <c r="AE37" s="17">
        <v>1.1815542999999999</v>
      </c>
      <c r="AG37" s="17">
        <v>0.15775106</v>
      </c>
      <c r="AH37" s="17">
        <v>0.24129835999999999</v>
      </c>
      <c r="AI37" s="17">
        <v>1.74E-3</v>
      </c>
      <c r="AL37" s="17">
        <v>12.200947340000001</v>
      </c>
      <c r="AO37" s="17">
        <v>5.6895878299999998</v>
      </c>
      <c r="AP37" s="17">
        <v>5.0106E-4</v>
      </c>
      <c r="AQ37" s="17">
        <v>3.0000000000000001E-5</v>
      </c>
      <c r="AR37" s="17">
        <v>2.7999999999999998E-4</v>
      </c>
      <c r="AT37" s="17">
        <v>1.5E-5</v>
      </c>
      <c r="AU37" s="17">
        <v>9.0719999999999999E-5</v>
      </c>
      <c r="AV37" s="17">
        <v>6.1130000000000006E-5</v>
      </c>
      <c r="AW37" s="17">
        <v>4.3543520000000002E-2</v>
      </c>
      <c r="AX37" s="17">
        <v>3.1760750400000002</v>
      </c>
      <c r="AY37" s="17">
        <v>30.813917</v>
      </c>
      <c r="AZ37" s="17">
        <v>0.66790899999999997</v>
      </c>
      <c r="BA37" s="17">
        <v>4.1859999999999996E-3</v>
      </c>
      <c r="BE37" s="17">
        <v>1.6039999999999999E-5</v>
      </c>
      <c r="BG37" s="17" t="s">
        <v>204</v>
      </c>
      <c r="BH37" s="17">
        <v>0</v>
      </c>
      <c r="BI37" s="17">
        <v>0</v>
      </c>
      <c r="BJ37" s="17">
        <v>0</v>
      </c>
      <c r="BK37" s="17">
        <v>1.1755932776459099</v>
      </c>
      <c r="BL37" s="17">
        <v>0.444891346869634</v>
      </c>
      <c r="BM37" s="17">
        <v>4.5625979760906299</v>
      </c>
      <c r="BN37" s="17">
        <v>4.5625979760906299</v>
      </c>
      <c r="BO37" s="17">
        <v>0</v>
      </c>
      <c r="BP37" s="17">
        <v>0</v>
      </c>
      <c r="BQ37" s="17">
        <v>7.1742258098391007E-2</v>
      </c>
      <c r="BR37" s="17">
        <v>0.103238927454725</v>
      </c>
      <c r="BS37" s="17">
        <v>3.1442836092579598</v>
      </c>
      <c r="BT37" s="5">
        <v>1.6040138419987101E-5</v>
      </c>
      <c r="BU37" s="17">
        <v>5.0734263884025799E-3</v>
      </c>
      <c r="BV37" s="17">
        <v>1.0781027695654101E-2</v>
      </c>
      <c r="BW37" s="17">
        <v>1.98138344982835E-2</v>
      </c>
      <c r="BX37" s="17">
        <v>2.9383283535958801E-2</v>
      </c>
      <c r="BY37" s="17">
        <v>1.0271948591649101E-2</v>
      </c>
      <c r="BZ37" s="17">
        <v>3.2527859262621098E-2</v>
      </c>
      <c r="CA37" s="17">
        <v>2.6649504671371698E-3</v>
      </c>
      <c r="CB37" s="17">
        <v>0</v>
      </c>
      <c r="CC37" s="17">
        <v>632.28578459111304</v>
      </c>
      <c r="CD37" s="17">
        <v>8.9585004683956804E-2</v>
      </c>
      <c r="CE37" s="17">
        <v>6.3178839583160496E-3</v>
      </c>
      <c r="CF37" s="17">
        <v>1.5467915692064E-2</v>
      </c>
      <c r="CG37" s="17">
        <v>0</v>
      </c>
      <c r="CH37" s="17">
        <v>1.06300021787575E-2</v>
      </c>
      <c r="CI37" s="17">
        <v>1.18155289879576</v>
      </c>
      <c r="CJ37" s="17">
        <v>8.3769708389895906E-3</v>
      </c>
      <c r="CK37" s="17">
        <v>0</v>
      </c>
      <c r="CL37" s="17">
        <v>1.7400038091849299E-3</v>
      </c>
      <c r="CM37" s="17">
        <v>0</v>
      </c>
      <c r="CN37" s="17">
        <v>10166.975106402</v>
      </c>
      <c r="CO37" s="17">
        <v>0</v>
      </c>
      <c r="CP37" s="17">
        <v>0</v>
      </c>
      <c r="CQ37" s="17">
        <v>0</v>
      </c>
      <c r="CR37" s="17">
        <v>4.8639366845108398</v>
      </c>
      <c r="CS37" s="17">
        <v>0</v>
      </c>
      <c r="CT37" s="17">
        <v>3.17607157759182</v>
      </c>
      <c r="CU37" s="17">
        <v>0</v>
      </c>
      <c r="CV37" s="17">
        <v>0</v>
      </c>
      <c r="CW37" s="17">
        <v>0</v>
      </c>
      <c r="CX37" s="17">
        <v>52.118164742808403</v>
      </c>
      <c r="CY37" s="17">
        <v>52.118164742808403</v>
      </c>
      <c r="CZ37" s="17">
        <v>0</v>
      </c>
      <c r="DA37" s="17">
        <v>0</v>
      </c>
      <c r="DB37" s="17">
        <v>20.055584303307601</v>
      </c>
      <c r="DC37" s="17">
        <v>30.813896740579299</v>
      </c>
      <c r="DD37" s="17">
        <v>1.2665937177733601E-2</v>
      </c>
      <c r="DE37" s="17">
        <v>2.7116778321387799E-2</v>
      </c>
      <c r="DF37" s="17">
        <v>0</v>
      </c>
      <c r="DG37" s="17">
        <v>1.9579477541407599</v>
      </c>
      <c r="DH37" s="17">
        <v>0</v>
      </c>
      <c r="DI37" s="17">
        <v>0</v>
      </c>
      <c r="DJ37" s="17">
        <v>0</v>
      </c>
      <c r="DK37" s="17">
        <v>0</v>
      </c>
      <c r="DL37" s="17">
        <v>2.1324340157069101E-2</v>
      </c>
      <c r="DM37" s="17">
        <v>6.0692308358796902E-2</v>
      </c>
      <c r="DN37" s="17">
        <v>0.10436846485508899</v>
      </c>
      <c r="DO37" s="17">
        <v>0.21189959535247899</v>
      </c>
      <c r="DP37" s="17">
        <v>0</v>
      </c>
      <c r="DQ37" s="17">
        <v>0.66790943503145295</v>
      </c>
      <c r="DR37" s="17">
        <v>0</v>
      </c>
      <c r="DS37" s="17">
        <v>0.15775134229146101</v>
      </c>
      <c r="DT37" s="17">
        <v>466.76089438946798</v>
      </c>
      <c r="DU37" s="17">
        <v>0</v>
      </c>
      <c r="DV37" s="17">
        <v>9.8932347658403696E-2</v>
      </c>
      <c r="DW37" s="17">
        <v>0.14236596533107199</v>
      </c>
      <c r="DX37" s="17">
        <v>380.22586392323501</v>
      </c>
      <c r="DY37" s="17">
        <v>17990.782964521401</v>
      </c>
      <c r="DZ37" s="17">
        <v>1998.9758673517899</v>
      </c>
      <c r="EA37" s="17">
        <v>19989.758831873201</v>
      </c>
      <c r="EB37" s="17">
        <v>0</v>
      </c>
      <c r="EC37" s="17">
        <v>6.3458875863888196</v>
      </c>
      <c r="ED37" s="17">
        <v>0</v>
      </c>
      <c r="EE37" s="17">
        <v>5.0106067067811602E-4</v>
      </c>
      <c r="EF37" s="5">
        <v>2.9999925964516599E-5</v>
      </c>
      <c r="EG37" s="17">
        <v>2.7999960262059E-4</v>
      </c>
      <c r="EH37" s="17">
        <v>0</v>
      </c>
      <c r="EI37" s="5">
        <v>1.50001159416877E-5</v>
      </c>
      <c r="EJ37" s="5">
        <v>9.0718979655186598E-5</v>
      </c>
      <c r="EK37" s="5">
        <v>6.1129746317621503E-5</v>
      </c>
      <c r="EL37" s="17">
        <v>4.3543736749080603E-2</v>
      </c>
      <c r="EM37" s="17">
        <v>38.909761706948402</v>
      </c>
      <c r="EN37" s="17">
        <v>140.026913891899</v>
      </c>
      <c r="EO37" s="17">
        <v>25.301582492285402</v>
      </c>
      <c r="EP37" s="17">
        <v>13.0683445576807</v>
      </c>
      <c r="EQ37" s="17">
        <v>56.211798268870098</v>
      </c>
      <c r="ER37" s="17">
        <v>24.449960579178398</v>
      </c>
      <c r="ES37" s="17">
        <v>0</v>
      </c>
      <c r="ET37" s="17">
        <v>6.2755507354993699E-4</v>
      </c>
      <c r="EU37" s="17">
        <v>4.4415652985572898</v>
      </c>
      <c r="EV37" s="17">
        <v>1371.5172649725</v>
      </c>
      <c r="EW37" s="17">
        <v>1042.64020325606</v>
      </c>
      <c r="EX37" s="17">
        <v>328.87706171644101</v>
      </c>
      <c r="EY37" s="17">
        <v>0</v>
      </c>
      <c r="EZ37" s="17">
        <v>0.16774495408535101</v>
      </c>
      <c r="FA37" s="17">
        <v>359.39507732468002</v>
      </c>
      <c r="FB37" s="17">
        <v>0</v>
      </c>
      <c r="FC37" s="17">
        <v>90.171399950788398</v>
      </c>
      <c r="FD37" s="17">
        <v>22.582194573049399</v>
      </c>
      <c r="FE37" s="17">
        <v>11.340905303377699</v>
      </c>
      <c r="FF37" s="17">
        <v>225.42857471950401</v>
      </c>
      <c r="FG37" s="17">
        <v>0</v>
      </c>
      <c r="FH37" s="17">
        <v>15.042211034630601</v>
      </c>
      <c r="FI37" s="17">
        <v>64.546069609109495</v>
      </c>
      <c r="FJ37" s="17">
        <v>104.07207041255</v>
      </c>
      <c r="FK37" s="17">
        <v>2.5531535053982299</v>
      </c>
      <c r="FL37" s="17">
        <v>0</v>
      </c>
      <c r="FM37" s="17">
        <v>16109.2925698862</v>
      </c>
      <c r="FN37" s="17">
        <v>0</v>
      </c>
      <c r="FO37" s="17">
        <v>4.1860224525898104E-3</v>
      </c>
      <c r="FP37" s="17">
        <v>333.29651731945199</v>
      </c>
      <c r="FQ37" s="17">
        <v>0</v>
      </c>
      <c r="FR37" s="17">
        <v>41.306790819198199</v>
      </c>
      <c r="FS37" s="17">
        <v>12.2009430051314</v>
      </c>
      <c r="FT37" s="17">
        <v>0</v>
      </c>
      <c r="FU37" s="17">
        <v>553.084549060114</v>
      </c>
      <c r="FV37" s="17">
        <v>5.68958684846534</v>
      </c>
      <c r="FW37" s="17">
        <v>111.529840621275</v>
      </c>
      <c r="FY37" s="26">
        <f t="shared" si="57"/>
        <v>0.68746426666478577</v>
      </c>
      <c r="FZ37" s="40">
        <f t="shared" si="58"/>
        <v>-2.7811587854819563E-7</v>
      </c>
      <c r="GA37" s="40">
        <f t="shared" si="59"/>
        <v>-2.691110153014382E-7</v>
      </c>
      <c r="GB37" s="40">
        <f t="shared" si="60"/>
        <v>-3.5258676064090315E-7</v>
      </c>
      <c r="GC37" s="40">
        <f t="shared" si="61"/>
        <v>-2.7489803153979277E-7</v>
      </c>
      <c r="GD37" s="40">
        <f t="shared" si="62"/>
        <v>-2.6734425226697528E-7</v>
      </c>
      <c r="GE37" s="40">
        <f t="shared" si="63"/>
        <v>-2.2956395726619213E-7</v>
      </c>
      <c r="GF37" s="40">
        <f t="shared" si="64"/>
        <v>-2.8773148789577312E-7</v>
      </c>
      <c r="GG37" s="40">
        <f t="shared" si="65"/>
        <v>-2.6824827617905337E-7</v>
      </c>
      <c r="GH37" s="40">
        <f t="shared" si="66"/>
        <v>-5.8893981062135804E-7</v>
      </c>
      <c r="GI37" s="40">
        <f t="shared" si="67"/>
        <v>-1.4680649820920322E-6</v>
      </c>
      <c r="GJ37" s="40">
        <f t="shared" si="68"/>
        <v>-1.2826898811430546E-6</v>
      </c>
      <c r="GK37" s="40">
        <f t="shared" si="69"/>
        <v>-2.0059956169072491E-7</v>
      </c>
      <c r="GL37" s="40">
        <f t="shared" si="70"/>
        <v>-3.7314063793767696E-7</v>
      </c>
      <c r="GM37" s="40">
        <f t="shared" si="71"/>
        <v>-2.1999038222540138E-7</v>
      </c>
      <c r="GN37" s="40">
        <f t="shared" si="72"/>
        <v>-5.174256486201901E-7</v>
      </c>
      <c r="GO37" s="40">
        <f t="shared" si="73"/>
        <v>-1.8586440086320811E-5</v>
      </c>
      <c r="GP37" s="40">
        <f t="shared" si="74"/>
        <v>5.228505671430559E-8</v>
      </c>
      <c r="GQ37" s="40">
        <f t="shared" si="75"/>
        <v>0</v>
      </c>
      <c r="GR37" s="40">
        <f t="shared" si="76"/>
        <v>-4.7506243510117053E-7</v>
      </c>
      <c r="GS37" s="40">
        <f t="shared" si="77"/>
        <v>2.0496307611184651E-7</v>
      </c>
      <c r="GT37" s="40">
        <f t="shared" si="78"/>
        <v>-3.4810803879926139E-6</v>
      </c>
      <c r="GU37" s="40">
        <f t="shared" si="79"/>
        <v>0</v>
      </c>
      <c r="GV37" s="40">
        <f t="shared" si="80"/>
        <v>0</v>
      </c>
      <c r="GW37" s="40">
        <f t="shared" si="81"/>
        <v>-8.3527665538556295E-6</v>
      </c>
      <c r="GX37" s="40">
        <f t="shared" si="82"/>
        <v>-7.1217329591550332E-7</v>
      </c>
      <c r="GY37" s="40">
        <f t="shared" si="83"/>
        <v>-9.671457757231539E-7</v>
      </c>
      <c r="GZ37" s="40">
        <f t="shared" si="84"/>
        <v>6.6956860019194649E-6</v>
      </c>
      <c r="HA37" s="40">
        <f t="shared" si="85"/>
        <v>-3.8387476784407383E-7</v>
      </c>
      <c r="HB37" s="40">
        <f t="shared" si="86"/>
        <v>-2.2067488115333454E-7</v>
      </c>
      <c r="HC37" s="40">
        <f t="shared" si="87"/>
        <v>-1.1858991499334861E-6</v>
      </c>
      <c r="HD37" s="40">
        <f t="shared" si="88"/>
        <v>0</v>
      </c>
      <c r="HE37" s="40">
        <f t="shared" si="89"/>
        <v>1.7894742578105623E-6</v>
      </c>
      <c r="HF37" s="40">
        <f t="shared" si="90"/>
        <v>-1.9482322344282669E-7</v>
      </c>
      <c r="HG37" s="40">
        <f t="shared" si="91"/>
        <v>2.189186741343755E-6</v>
      </c>
      <c r="HH37" s="40">
        <f t="shared" si="92"/>
        <v>0</v>
      </c>
      <c r="HI37" s="40">
        <f t="shared" si="93"/>
        <v>0</v>
      </c>
      <c r="HJ37" s="40">
        <f t="shared" si="94"/>
        <v>-3.5528950991797817E-7</v>
      </c>
      <c r="HK37" s="40">
        <f t="shared" si="95"/>
        <v>0</v>
      </c>
      <c r="HL37" s="40">
        <f t="shared" si="96"/>
        <v>0</v>
      </c>
      <c r="HM37" s="40">
        <f t="shared" si="97"/>
        <v>-1.7251419419109484E-7</v>
      </c>
      <c r="HN37" s="40">
        <f t="shared" si="98"/>
        <v>1.3385185726596057E-6</v>
      </c>
      <c r="HO37" s="40">
        <f t="shared" si="99"/>
        <v>-2.4678494467286977E-6</v>
      </c>
      <c r="HP37" s="40">
        <f t="shared" si="100"/>
        <v>-1.4192121784878487E-6</v>
      </c>
      <c r="HQ37" s="40">
        <f t="shared" si="101"/>
        <v>0</v>
      </c>
      <c r="HR37" s="40">
        <f t="shared" si="102"/>
        <v>7.7294458466409766E-6</v>
      </c>
      <c r="HS37" s="40">
        <f t="shared" si="103"/>
        <v>-1.1247187096574754E-5</v>
      </c>
      <c r="HT37" s="40">
        <f t="shared" si="104"/>
        <v>-4.1498835024168498E-6</v>
      </c>
      <c r="HU37" s="40">
        <f t="shared" si="105"/>
        <v>4.9777574390042719E-6</v>
      </c>
      <c r="HV37" s="40">
        <f t="shared" si="106"/>
        <v>-1.0901531407664617E-6</v>
      </c>
      <c r="HW37" s="40">
        <f t="shared" si="107"/>
        <v>-6.5747631828345684E-7</v>
      </c>
      <c r="HX37" s="40">
        <f t="shared" si="108"/>
        <v>6.5133341963080292E-7</v>
      </c>
      <c r="HY37" s="40">
        <f t="shared" si="109"/>
        <v>5.3637338296250593E-6</v>
      </c>
      <c r="HZ37" s="40">
        <f t="shared" si="110"/>
        <v>0</v>
      </c>
      <c r="IA37" s="40">
        <f t="shared" si="111"/>
        <v>0</v>
      </c>
      <c r="IB37" s="40">
        <f t="shared" si="112"/>
        <v>0</v>
      </c>
      <c r="IC37" s="40">
        <f t="shared" si="113"/>
        <v>8.6296750063362195E-6</v>
      </c>
    </row>
    <row r="38" spans="1:237" x14ac:dyDescent="0.3">
      <c r="A38" s="17" t="s">
        <v>205</v>
      </c>
      <c r="B38" s="15">
        <v>4455.9892499999996</v>
      </c>
      <c r="C38" s="15">
        <v>303.52971500000001</v>
      </c>
      <c r="D38" s="15">
        <v>3130.6113</v>
      </c>
      <c r="E38" s="15">
        <v>546.72976000000006</v>
      </c>
      <c r="F38" s="15">
        <v>540.77106485000002</v>
      </c>
      <c r="G38" s="15">
        <v>182.17009999999999</v>
      </c>
      <c r="H38" s="15">
        <v>359.181985</v>
      </c>
      <c r="I38" s="17">
        <v>3.552203</v>
      </c>
      <c r="J38" s="17">
        <v>7.9303999999999997</v>
      </c>
      <c r="K38" s="17">
        <v>1.6860000000000001E-4</v>
      </c>
      <c r="L38" s="17">
        <v>2.8277110000000001E-2</v>
      </c>
      <c r="M38" s="17">
        <v>7.8988850099999999</v>
      </c>
      <c r="N38" s="17">
        <v>1.43962E-3</v>
      </c>
      <c r="O38" s="17">
        <v>2.02162E-2</v>
      </c>
      <c r="P38" s="17">
        <v>5.3898499999999998E-3</v>
      </c>
      <c r="Q38" s="17">
        <v>0.13049552</v>
      </c>
      <c r="R38" s="17">
        <v>8.1650769999999998E-2</v>
      </c>
      <c r="S38" s="17">
        <v>1.256E-2</v>
      </c>
      <c r="T38" s="17">
        <v>4.5828500000000003E-3</v>
      </c>
      <c r="U38" s="17">
        <v>8.4764690000000004E-2</v>
      </c>
      <c r="V38" s="17">
        <v>9.0295619999999993E-2</v>
      </c>
      <c r="W38" s="17">
        <v>7.9880000000000003E-3</v>
      </c>
      <c r="Y38" s="17">
        <v>6.6283739999999994E-2</v>
      </c>
      <c r="Z38" s="17">
        <v>27.12275</v>
      </c>
      <c r="AA38" s="17">
        <v>10.133559999999999</v>
      </c>
      <c r="AB38" s="17">
        <v>4.6765000000000001E-3</v>
      </c>
      <c r="AC38" s="17">
        <v>5.9005549999999997E-2</v>
      </c>
      <c r="AD38" s="17">
        <v>1.9565098000000001</v>
      </c>
      <c r="AE38" s="17">
        <v>1.0477919</v>
      </c>
      <c r="AG38" s="17">
        <v>0.35672011999999997</v>
      </c>
      <c r="AH38" s="17">
        <v>4.3458820000000002E-2</v>
      </c>
      <c r="AI38" s="17">
        <v>0.11884740000000001</v>
      </c>
      <c r="AJ38" s="17">
        <v>9.6172209999999994E-2</v>
      </c>
      <c r="AL38" s="17">
        <v>10.310012990000001</v>
      </c>
      <c r="AM38" s="17">
        <v>4.9129999999999996E-4</v>
      </c>
      <c r="AN38" s="17">
        <v>5.5408190000000003E-2</v>
      </c>
      <c r="AO38" s="17">
        <v>3.8814093600000001</v>
      </c>
      <c r="AP38" s="17">
        <v>1.793556E-2</v>
      </c>
      <c r="AQ38" s="5"/>
      <c r="AR38" s="5"/>
      <c r="AT38" s="17">
        <v>1.093E-5</v>
      </c>
      <c r="AU38" s="17">
        <v>3.2782999999999998E-4</v>
      </c>
      <c r="AV38" s="17">
        <v>2.2673400000000001E-3</v>
      </c>
      <c r="AW38" s="17">
        <v>5.5233079999999997E-2</v>
      </c>
      <c r="AX38" s="17">
        <v>2.00590511</v>
      </c>
      <c r="AY38" s="17">
        <v>0.1145727</v>
      </c>
      <c r="AZ38" s="17">
        <v>6.804847E-2</v>
      </c>
      <c r="BA38" s="17">
        <v>3.2343000000000002</v>
      </c>
      <c r="BD38" s="17">
        <v>9.7099999999999997E-4</v>
      </c>
      <c r="BE38" s="17">
        <v>3.4085500000000002E-3</v>
      </c>
      <c r="BG38" s="17" t="s">
        <v>205</v>
      </c>
      <c r="BH38" s="17">
        <v>0</v>
      </c>
      <c r="BI38" s="17">
        <v>0.74199351631254895</v>
      </c>
      <c r="BJ38" s="17">
        <v>0</v>
      </c>
      <c r="BK38" s="17">
        <v>7.9303957875459297</v>
      </c>
      <c r="BL38" s="17">
        <v>1.68600266264543E-4</v>
      </c>
      <c r="BM38" s="17">
        <v>3.5522072310999802</v>
      </c>
      <c r="BN38" s="17">
        <v>3.5522072310999802</v>
      </c>
      <c r="BO38" s="17">
        <v>0.15128455240943101</v>
      </c>
      <c r="BP38" s="17">
        <v>0</v>
      </c>
      <c r="BQ38" s="17">
        <v>1.15935909434128E-2</v>
      </c>
      <c r="BR38" s="17">
        <v>1.6683502482955501E-2</v>
      </c>
      <c r="BS38" s="17">
        <v>7.8987710371793698</v>
      </c>
      <c r="BT38" s="17">
        <v>3.4085303176631001E-3</v>
      </c>
      <c r="BU38" s="17">
        <v>4.6068007517760903E-4</v>
      </c>
      <c r="BV38" s="17">
        <v>9.7893393299051403E-4</v>
      </c>
      <c r="BW38" s="17">
        <v>6.6283703963609594E-2</v>
      </c>
      <c r="BX38" s="17">
        <v>2.02163251745494E-2</v>
      </c>
      <c r="BY38" s="17">
        <v>1.29355601117743E-3</v>
      </c>
      <c r="BZ38" s="17">
        <v>4.0962689528596698E-3</v>
      </c>
      <c r="CA38" s="17">
        <v>0.130496124417115</v>
      </c>
      <c r="CB38" s="17">
        <v>9.7100149960482104E-4</v>
      </c>
      <c r="CC38" s="17">
        <v>8835.9056987695603</v>
      </c>
      <c r="CD38" s="17">
        <v>8.1650708471749003E-2</v>
      </c>
      <c r="CE38" s="17">
        <v>1.3290124285564699E-3</v>
      </c>
      <c r="CF38" s="17">
        <v>3.2538186477951E-3</v>
      </c>
      <c r="CG38" s="17">
        <v>1.25599435108384E-2</v>
      </c>
      <c r="CH38" s="17">
        <v>8.4763268566868305E-2</v>
      </c>
      <c r="CI38" s="17">
        <v>1.0477749389703299</v>
      </c>
      <c r="CJ38" s="17">
        <v>9.0297608730336806E-2</v>
      </c>
      <c r="CK38" s="17">
        <v>4.9129868829014996E-4</v>
      </c>
      <c r="CL38" s="17">
        <v>0.11884763450279601</v>
      </c>
      <c r="CM38" s="17">
        <v>5.5407618656889299E-2</v>
      </c>
      <c r="CN38" s="17">
        <v>4455.9873166068501</v>
      </c>
      <c r="CO38" s="17">
        <v>7.9878581265042294E-3</v>
      </c>
      <c r="CP38" s="17">
        <v>0</v>
      </c>
      <c r="CQ38" s="17">
        <v>18.749435358344599</v>
      </c>
      <c r="CR38" s="17">
        <v>258.34570002775303</v>
      </c>
      <c r="CS38" s="17">
        <v>4.78138372734304</v>
      </c>
      <c r="CT38" s="17">
        <v>2.0059031826698601</v>
      </c>
      <c r="CU38" s="17">
        <v>11.583946937653399</v>
      </c>
      <c r="CV38" s="17">
        <v>0</v>
      </c>
      <c r="CW38" s="17">
        <v>0</v>
      </c>
      <c r="CX38" s="17">
        <v>27.122749081270701</v>
      </c>
      <c r="CY38" s="17">
        <v>27.122749081270701</v>
      </c>
      <c r="CZ38" s="17">
        <v>0</v>
      </c>
      <c r="DA38" s="17">
        <v>0</v>
      </c>
      <c r="DB38" s="17">
        <v>10.133596393509601</v>
      </c>
      <c r="DC38" s="17">
        <v>0.11457345964872</v>
      </c>
      <c r="DD38" s="17">
        <v>1.8534988749714201E-3</v>
      </c>
      <c r="DE38" s="17">
        <v>2.3600819508351198E-3</v>
      </c>
      <c r="DF38" s="17">
        <v>0</v>
      </c>
      <c r="DG38" s="17">
        <v>0.23885598578964601</v>
      </c>
      <c r="DH38" s="17">
        <v>0</v>
      </c>
      <c r="DI38" s="17">
        <v>0</v>
      </c>
      <c r="DJ38" s="17">
        <v>7.8134361400335806E-2</v>
      </c>
      <c r="DK38" s="17">
        <v>0.301295856796573</v>
      </c>
      <c r="DL38" s="17">
        <v>1.5341411847969199E-2</v>
      </c>
      <c r="DM38" s="17">
        <v>4.3664032171717999E-2</v>
      </c>
      <c r="DN38" s="17">
        <v>0.64564784139949305</v>
      </c>
      <c r="DO38" s="17">
        <v>1.31086059954694</v>
      </c>
      <c r="DP38" s="17">
        <v>0</v>
      </c>
      <c r="DQ38" s="17">
        <v>6.8049650295008104E-2</v>
      </c>
      <c r="DR38" s="17">
        <v>0</v>
      </c>
      <c r="DS38" s="17">
        <v>0.505890585578749</v>
      </c>
      <c r="DT38" s="17">
        <v>303.52966959109699</v>
      </c>
      <c r="DU38" s="17">
        <v>0</v>
      </c>
      <c r="DV38" s="17">
        <v>1.7818140291120301E-2</v>
      </c>
      <c r="DW38" s="17">
        <v>2.56407185965376E-2</v>
      </c>
      <c r="DX38" s="17">
        <v>498.73833241400501</v>
      </c>
      <c r="DY38" s="17">
        <v>2817.54831803877</v>
      </c>
      <c r="DZ38" s="17">
        <v>313.06087136295099</v>
      </c>
      <c r="EA38" s="17">
        <v>3130.60918940172</v>
      </c>
      <c r="EB38" s="17">
        <v>0</v>
      </c>
      <c r="EC38" s="17">
        <v>16.753771106204301</v>
      </c>
      <c r="ED38" s="17">
        <v>0</v>
      </c>
      <c r="EE38" s="17">
        <v>1.79353757425442E-2</v>
      </c>
      <c r="EF38" s="17">
        <v>0</v>
      </c>
      <c r="EG38" s="17">
        <v>0</v>
      </c>
      <c r="EH38" s="17">
        <v>0</v>
      </c>
      <c r="EI38" s="5">
        <v>1.09298361648396E-5</v>
      </c>
      <c r="EJ38" s="17">
        <v>3.2783177367350601E-4</v>
      </c>
      <c r="EK38" s="17">
        <v>2.26734883182592E-3</v>
      </c>
      <c r="EL38" s="17">
        <v>5.5232995333476601E-2</v>
      </c>
      <c r="EM38" s="17">
        <v>3.9523992248548998</v>
      </c>
      <c r="EN38" s="17">
        <v>54.097649264538397</v>
      </c>
      <c r="EO38" s="17">
        <v>5.6998619486653697</v>
      </c>
      <c r="EP38" s="17">
        <v>15.121244135981</v>
      </c>
      <c r="EQ38" s="17">
        <v>34.328588656999401</v>
      </c>
      <c r="ER38" s="17">
        <v>7.7112036072024903</v>
      </c>
      <c r="ES38" s="17">
        <v>0</v>
      </c>
      <c r="ET38" s="17">
        <v>4.6290028312857801E-4</v>
      </c>
      <c r="EU38" s="17">
        <v>7.7727309763719896</v>
      </c>
      <c r="EV38" s="17">
        <v>546.72958883686601</v>
      </c>
      <c r="EW38" s="17">
        <v>540.77092746989103</v>
      </c>
      <c r="EX38" s="17">
        <v>5.9586613669758499</v>
      </c>
      <c r="EY38" s="17">
        <v>9.2442729762947706E-2</v>
      </c>
      <c r="EZ38" s="17">
        <v>7.2598863517363797E-3</v>
      </c>
      <c r="FA38" s="17">
        <v>29.498944023214701</v>
      </c>
      <c r="FB38" s="17">
        <v>0.19577166564703</v>
      </c>
      <c r="FC38" s="17">
        <v>94.688865503728493</v>
      </c>
      <c r="FD38" s="17">
        <v>22.1726358773568</v>
      </c>
      <c r="FE38" s="17">
        <v>11.52498112094</v>
      </c>
      <c r="FF38" s="17">
        <v>236.72254053583299</v>
      </c>
      <c r="FG38" s="17">
        <v>9.60938515830497E-2</v>
      </c>
      <c r="FH38" s="17">
        <v>44.962763914831903</v>
      </c>
      <c r="FI38" s="17">
        <v>21.212117930521298</v>
      </c>
      <c r="FJ38" s="17">
        <v>50.040299681873002</v>
      </c>
      <c r="FK38" s="17">
        <v>2.90399645857994E-2</v>
      </c>
      <c r="FL38" s="17">
        <v>0</v>
      </c>
      <c r="FM38" s="17">
        <v>182.169253172395</v>
      </c>
      <c r="FN38" s="17">
        <v>0.60736126941551905</v>
      </c>
      <c r="FO38" s="17">
        <v>3.2342848394982902</v>
      </c>
      <c r="FP38" s="17">
        <v>0</v>
      </c>
      <c r="FQ38" s="17">
        <v>0</v>
      </c>
      <c r="FR38" s="17">
        <v>28.1171133452393</v>
      </c>
      <c r="FS38" s="17">
        <v>10.3100267104204</v>
      </c>
      <c r="FT38" s="17">
        <v>1.9570061899369999</v>
      </c>
      <c r="FU38" s="17">
        <v>359.18188721705002</v>
      </c>
      <c r="FV38" s="17">
        <v>3.8814094481199501</v>
      </c>
      <c r="FW38" s="17">
        <v>3.6133755611462899</v>
      </c>
      <c r="FY38" s="26">
        <f t="shared" si="57"/>
        <v>1.3885397626206648</v>
      </c>
      <c r="FZ38" s="40">
        <f t="shared" si="58"/>
        <v>-4.3388640346397839E-7</v>
      </c>
      <c r="GA38" s="40">
        <f t="shared" si="59"/>
        <v>-1.4960282560790183E-7</v>
      </c>
      <c r="GB38" s="40">
        <f t="shared" si="60"/>
        <v>-6.7418087964772189E-7</v>
      </c>
      <c r="GC38" s="40">
        <f t="shared" si="61"/>
        <v>-3.130671614461005E-7</v>
      </c>
      <c r="GD38" s="40">
        <f t="shared" si="62"/>
        <v>-2.5404485911120252E-7</v>
      </c>
      <c r="GE38" s="40">
        <f t="shared" si="63"/>
        <v>-4.6485543181247675E-6</v>
      </c>
      <c r="GF38" s="40">
        <f t="shared" si="64"/>
        <v>-2.7223790185040617E-7</v>
      </c>
      <c r="GG38" s="40">
        <f t="shared" si="65"/>
        <v>1.1911199838963236E-6</v>
      </c>
      <c r="GH38" s="40">
        <f t="shared" si="66"/>
        <v>-5.31178007415421E-7</v>
      </c>
      <c r="GI38" s="40">
        <f t="shared" si="67"/>
        <v>1.5792677520359747E-6</v>
      </c>
      <c r="GJ38" s="40">
        <f t="shared" si="68"/>
        <v>-5.8611476560668711E-7</v>
      </c>
      <c r="GK38" s="40">
        <f t="shared" si="69"/>
        <v>-1.4428975796684199E-5</v>
      </c>
      <c r="GL38" s="40">
        <f t="shared" si="70"/>
        <v>-4.1620926890537218E-6</v>
      </c>
      <c r="GM38" s="40">
        <f t="shared" si="71"/>
        <v>6.1917941749371793E-6</v>
      </c>
      <c r="GN38" s="40">
        <f t="shared" si="72"/>
        <v>-4.6450203438025292E-6</v>
      </c>
      <c r="GO38" s="40">
        <f t="shared" si="73"/>
        <v>4.6317077781412844E-6</v>
      </c>
      <c r="GP38" s="40">
        <f t="shared" si="74"/>
        <v>-7.535538365914648E-7</v>
      </c>
      <c r="GQ38" s="40">
        <f t="shared" si="75"/>
        <v>-4.4975447133860637E-6</v>
      </c>
      <c r="GR38" s="40">
        <f t="shared" si="76"/>
        <v>-4.1292314674003985E-6</v>
      </c>
      <c r="GS38" s="40">
        <f t="shared" si="77"/>
        <v>-1.6769165695039102E-5</v>
      </c>
      <c r="GT38" s="40">
        <f t="shared" si="78"/>
        <v>2.2024660075574411E-5</v>
      </c>
      <c r="GU38" s="40">
        <f t="shared" si="79"/>
        <v>-1.7760828213680942E-5</v>
      </c>
      <c r="GV38" s="40">
        <f t="shared" si="80"/>
        <v>0</v>
      </c>
      <c r="GW38" s="40">
        <f t="shared" si="81"/>
        <v>-5.4366863426094503E-7</v>
      </c>
      <c r="GX38" s="40">
        <f t="shared" si="82"/>
        <v>-3.3873014309387644E-8</v>
      </c>
      <c r="GY38" s="40">
        <f t="shared" si="83"/>
        <v>3.5913844297063981E-6</v>
      </c>
      <c r="GZ38" s="40">
        <f t="shared" si="84"/>
        <v>-4.0395733736062284E-6</v>
      </c>
      <c r="HA38" s="40">
        <f t="shared" si="85"/>
        <v>-1.79610753219758E-6</v>
      </c>
      <c r="HB38" s="40">
        <f t="shared" si="86"/>
        <v>-6.946316174947167E-7</v>
      </c>
      <c r="HC38" s="40">
        <f t="shared" si="87"/>
        <v>-1.6187402928083076E-5</v>
      </c>
      <c r="HD38" s="40">
        <f t="shared" si="88"/>
        <v>0</v>
      </c>
      <c r="HE38" s="40">
        <f t="shared" si="89"/>
        <v>0.41817227909305771</v>
      </c>
      <c r="HF38" s="40">
        <f t="shared" si="90"/>
        <v>8.9481623981942172E-7</v>
      </c>
      <c r="HG38" s="40">
        <f t="shared" si="91"/>
        <v>1.9731419955422889E-6</v>
      </c>
      <c r="HH38" s="40">
        <f t="shared" si="92"/>
        <v>-8.1477192788118665E-4</v>
      </c>
      <c r="HI38" s="40">
        <f t="shared" si="93"/>
        <v>0</v>
      </c>
      <c r="HJ38" s="40">
        <f t="shared" si="94"/>
        <v>1.3307859469361259E-6</v>
      </c>
      <c r="HK38" s="40">
        <f t="shared" si="95"/>
        <v>-2.6698755343062592E-6</v>
      </c>
      <c r="HL38" s="40">
        <f t="shared" si="96"/>
        <v>-1.0311528146007593E-5</v>
      </c>
      <c r="HM38" s="40">
        <f t="shared" si="97"/>
        <v>2.2703080719002909E-8</v>
      </c>
      <c r="HN38" s="40">
        <f t="shared" si="98"/>
        <v>-1.0273303749647618E-5</v>
      </c>
      <c r="HO38" s="40">
        <f t="shared" si="99"/>
        <v>0</v>
      </c>
      <c r="HP38" s="40">
        <f t="shared" si="100"/>
        <v>0</v>
      </c>
      <c r="HQ38" s="40">
        <f t="shared" si="101"/>
        <v>0</v>
      </c>
      <c r="HR38" s="40">
        <f t="shared" si="102"/>
        <v>-1.4989493174815585E-5</v>
      </c>
      <c r="HS38" s="40">
        <f t="shared" si="103"/>
        <v>5.4103453193028188E-6</v>
      </c>
      <c r="HT38" s="40">
        <f t="shared" si="104"/>
        <v>3.8952366737687001E-6</v>
      </c>
      <c r="HU38" s="40">
        <f t="shared" si="105"/>
        <v>-1.5328952033164329E-6</v>
      </c>
      <c r="HV38" s="40">
        <f t="shared" si="106"/>
        <v>-9.6082817194083231E-7</v>
      </c>
      <c r="HW38" s="40">
        <f t="shared" si="107"/>
        <v>6.6302768460317442E-6</v>
      </c>
      <c r="HX38" s="40">
        <f t="shared" si="108"/>
        <v>1.7344916176729343E-5</v>
      </c>
      <c r="HY38" s="40">
        <f t="shared" si="109"/>
        <v>-4.6874135701762118E-6</v>
      </c>
      <c r="HZ38" s="40">
        <f t="shared" si="110"/>
        <v>0</v>
      </c>
      <c r="IA38" s="40">
        <f t="shared" si="111"/>
        <v>0</v>
      </c>
      <c r="IB38" s="40">
        <f t="shared" si="112"/>
        <v>1.5443921947179428E-6</v>
      </c>
      <c r="IC38" s="40">
        <f t="shared" si="113"/>
        <v>-5.7744016957543337E-6</v>
      </c>
    </row>
    <row r="39" spans="1:237" x14ac:dyDescent="0.3">
      <c r="A39" s="17" t="s">
        <v>206</v>
      </c>
      <c r="B39" s="15">
        <v>17675.822199999999</v>
      </c>
      <c r="C39" s="15">
        <v>881.54935499999999</v>
      </c>
      <c r="D39" s="15">
        <v>32378.042600000001</v>
      </c>
      <c r="E39" s="15">
        <v>4980.6013440999996</v>
      </c>
      <c r="F39" s="15">
        <v>4633.9780436000001</v>
      </c>
      <c r="G39" s="15">
        <v>46916.6538</v>
      </c>
      <c r="H39" s="15">
        <v>485.10079999999999</v>
      </c>
      <c r="I39" s="17">
        <v>10.34858223</v>
      </c>
      <c r="J39" s="17">
        <v>1.62953153</v>
      </c>
      <c r="L39" s="17">
        <v>0.79980572000000005</v>
      </c>
      <c r="M39" s="17">
        <v>3.92125835</v>
      </c>
      <c r="N39" s="17">
        <v>0.14238115000000001</v>
      </c>
      <c r="O39" s="17">
        <v>3.6459999999999999E-2</v>
      </c>
      <c r="P39" s="17">
        <v>0.10740905000000001</v>
      </c>
      <c r="R39" s="17">
        <v>3.725E-3</v>
      </c>
      <c r="S39" s="17">
        <v>0.85819999999999996</v>
      </c>
      <c r="T39" s="17">
        <v>8.0554360000000005E-2</v>
      </c>
      <c r="U39" s="17">
        <v>2.5249999999999999E-3</v>
      </c>
      <c r="Y39" s="17">
        <v>7.4999999999999993E-5</v>
      </c>
      <c r="Z39" s="17">
        <v>61.126882559999999</v>
      </c>
      <c r="AA39" s="17">
        <v>620.97</v>
      </c>
      <c r="AB39" s="17">
        <v>0.1309362</v>
      </c>
      <c r="AC39" s="17">
        <v>0.59260422999999995</v>
      </c>
      <c r="AD39" s="17">
        <v>1.01378415</v>
      </c>
      <c r="AE39" s="17">
        <v>0.31119999999999998</v>
      </c>
      <c r="AF39" s="17">
        <v>0.55589999999999995</v>
      </c>
      <c r="AG39" s="17">
        <v>0.24172167</v>
      </c>
      <c r="AH39" s="17">
        <v>0.79362178000000005</v>
      </c>
      <c r="AI39" s="17">
        <v>2.715E-3</v>
      </c>
      <c r="AL39" s="17">
        <v>25.489956360000001</v>
      </c>
      <c r="AO39" s="17">
        <v>9.4740269999999995</v>
      </c>
      <c r="AP39" s="17">
        <v>5.4841999999999998E-4</v>
      </c>
      <c r="AQ39" s="5"/>
      <c r="AT39" s="5">
        <v>2.9999999999999997E-8</v>
      </c>
      <c r="AU39" s="17">
        <v>1.8749999999999998E-5</v>
      </c>
      <c r="AV39" s="17">
        <v>9.0599999999999997E-6</v>
      </c>
      <c r="AW39" s="17">
        <v>0.29922389999999999</v>
      </c>
      <c r="AX39" s="17">
        <v>5.2803666600000003</v>
      </c>
      <c r="AY39" s="17">
        <v>11.329568439999999</v>
      </c>
      <c r="AZ39" s="17">
        <v>0.68746499999999999</v>
      </c>
      <c r="BA39" s="17">
        <v>1.58E-3</v>
      </c>
      <c r="BE39" s="17">
        <v>9.0799999999999998E-5</v>
      </c>
      <c r="BG39" s="17" t="s">
        <v>206</v>
      </c>
      <c r="BH39" s="17">
        <v>1.11024658694753E-2</v>
      </c>
      <c r="BI39" s="17">
        <v>7.1142167604201001E-2</v>
      </c>
      <c r="BJ39" s="17">
        <v>0</v>
      </c>
      <c r="BK39" s="17">
        <v>1.6295319500655201</v>
      </c>
      <c r="BL39" s="17">
        <v>0</v>
      </c>
      <c r="BM39" s="17">
        <v>10.348581718278099</v>
      </c>
      <c r="BN39" s="17">
        <v>10.348581718278099</v>
      </c>
      <c r="BO39" s="17">
        <v>3.3741448157161902E-2</v>
      </c>
      <c r="BP39" s="17">
        <v>6.1512149490577699E-2</v>
      </c>
      <c r="BQ39" s="17">
        <v>0.32792004458969898</v>
      </c>
      <c r="BR39" s="17">
        <v>0.471885170102125</v>
      </c>
      <c r="BS39" s="17">
        <v>3.9212580720613701</v>
      </c>
      <c r="BT39" s="5">
        <v>9.0800880606114394E-5</v>
      </c>
      <c r="BU39" s="17">
        <v>4.5561980676823398E-2</v>
      </c>
      <c r="BV39" s="17">
        <v>9.6819198546186105E-2</v>
      </c>
      <c r="BW39" s="5">
        <v>7.5002404810264599E-5</v>
      </c>
      <c r="BX39" s="17">
        <v>3.6459970515739203E-2</v>
      </c>
      <c r="BY39" s="17">
        <v>2.5778188762903401E-2</v>
      </c>
      <c r="BZ39" s="17">
        <v>8.1630907252380494E-2</v>
      </c>
      <c r="CA39" s="17">
        <v>0</v>
      </c>
      <c r="CB39" s="17">
        <v>0</v>
      </c>
      <c r="CC39" s="17">
        <v>855.41867216146795</v>
      </c>
      <c r="CD39" s="17">
        <v>3.7250026067450299E-3</v>
      </c>
      <c r="CE39" s="17">
        <v>2.3360785383644399E-2</v>
      </c>
      <c r="CF39" s="17">
        <v>5.7193624634814498E-2</v>
      </c>
      <c r="CG39" s="17">
        <v>0.85819967827785903</v>
      </c>
      <c r="CH39" s="17">
        <v>2.5249971909032799E-3</v>
      </c>
      <c r="CI39" s="17">
        <v>0.31119995330926098</v>
      </c>
      <c r="CJ39" s="17">
        <v>0</v>
      </c>
      <c r="CK39" s="17">
        <v>0</v>
      </c>
      <c r="CL39" s="17">
        <v>2.7150007822439701E-3</v>
      </c>
      <c r="CM39" s="17">
        <v>0</v>
      </c>
      <c r="CN39" s="17">
        <v>17675.811132093</v>
      </c>
      <c r="CO39" s="17">
        <v>0</v>
      </c>
      <c r="CP39" s="17">
        <v>0</v>
      </c>
      <c r="CQ39" s="17">
        <v>9.4961675142714892</v>
      </c>
      <c r="CR39" s="17">
        <v>37.554480937169401</v>
      </c>
      <c r="CS39" s="17">
        <v>0.91117868057181095</v>
      </c>
      <c r="CT39" s="17">
        <v>5.2803660004388897</v>
      </c>
      <c r="CU39" s="17">
        <v>0.885051439106466</v>
      </c>
      <c r="CV39" s="17">
        <v>0</v>
      </c>
      <c r="CW39" s="17">
        <v>6.38616185576814E-3</v>
      </c>
      <c r="CX39" s="17">
        <v>61.126889566080401</v>
      </c>
      <c r="CY39" s="17">
        <v>61.126889566080401</v>
      </c>
      <c r="CZ39" s="17">
        <v>3.0407134971808598E-4</v>
      </c>
      <c r="DA39" s="17">
        <v>0</v>
      </c>
      <c r="DB39" s="17">
        <v>620.969588198824</v>
      </c>
      <c r="DC39" s="17">
        <v>11.329568246580999</v>
      </c>
      <c r="DD39" s="17">
        <v>3.7893469011765497E-2</v>
      </c>
      <c r="DE39" s="17">
        <v>8.3001399938545106E-2</v>
      </c>
      <c r="DF39" s="17">
        <v>0</v>
      </c>
      <c r="DG39" s="17">
        <v>1.3580074108384099</v>
      </c>
      <c r="DH39" s="17">
        <v>6.0792127680517399E-3</v>
      </c>
      <c r="DI39" s="17">
        <v>1.5194797173839799E-4</v>
      </c>
      <c r="DJ39" s="17">
        <v>0.310439332917614</v>
      </c>
      <c r="DK39" s="17">
        <v>1.8893425090802801E-2</v>
      </c>
      <c r="DL39" s="17">
        <v>0.15407711317136999</v>
      </c>
      <c r="DM39" s="17">
        <v>0.43852685564821903</v>
      </c>
      <c r="DN39" s="17">
        <v>0.33454869171055501</v>
      </c>
      <c r="DO39" s="17">
        <v>0.67923566005160996</v>
      </c>
      <c r="DP39" s="17">
        <v>0.55742323553739304</v>
      </c>
      <c r="DQ39" s="17">
        <v>0.687464894727426</v>
      </c>
      <c r="DR39" s="17">
        <v>0</v>
      </c>
      <c r="DS39" s="17">
        <v>0.26371223113326703</v>
      </c>
      <c r="DT39" s="17">
        <v>881.54903293356199</v>
      </c>
      <c r="DU39" s="17">
        <v>0</v>
      </c>
      <c r="DV39" s="17">
        <v>0.325384917802164</v>
      </c>
      <c r="DW39" s="17">
        <v>0.46823677036824901</v>
      </c>
      <c r="DX39" s="17">
        <v>323.98714792012902</v>
      </c>
      <c r="DY39" s="17">
        <v>29140.223944547299</v>
      </c>
      <c r="DZ39" s="17">
        <v>3237.8024057786301</v>
      </c>
      <c r="EA39" s="17">
        <v>32378.026350325901</v>
      </c>
      <c r="EB39" s="5">
        <v>9.0780590128253902E-5</v>
      </c>
      <c r="EC39" s="17">
        <v>7.6136959614767399</v>
      </c>
      <c r="ED39" s="17">
        <v>6.0606849998470899E-3</v>
      </c>
      <c r="EE39" s="17">
        <v>5.4842315138121695E-4</v>
      </c>
      <c r="EF39" s="17">
        <v>0</v>
      </c>
      <c r="EG39" s="17">
        <v>0</v>
      </c>
      <c r="EH39" s="17">
        <v>0</v>
      </c>
      <c r="EI39" s="5">
        <v>3.0003323089852601E-8</v>
      </c>
      <c r="EJ39" s="5">
        <v>1.87496441376454E-5</v>
      </c>
      <c r="EK39" s="5">
        <v>9.0598927787503307E-6</v>
      </c>
      <c r="EL39" s="17">
        <v>0.29922384404297903</v>
      </c>
      <c r="EM39" s="17">
        <v>134.267411764862</v>
      </c>
      <c r="EN39" s="17">
        <v>73.778696072129705</v>
      </c>
      <c r="EO39" s="17">
        <v>91.479190966607007</v>
      </c>
      <c r="EP39" s="17">
        <v>73.674351014603502</v>
      </c>
      <c r="EQ39" s="17">
        <v>391.35679944178599</v>
      </c>
      <c r="ER39" s="17">
        <v>91.741059303482402</v>
      </c>
      <c r="ES39" s="17">
        <v>0</v>
      </c>
      <c r="ET39" s="17">
        <v>1.00375938477521E-2</v>
      </c>
      <c r="EU39" s="17">
        <v>19.714944120819599</v>
      </c>
      <c r="EV39" s="17">
        <v>4980.5989953283697</v>
      </c>
      <c r="EW39" s="17">
        <v>4633.9757929834605</v>
      </c>
      <c r="EX39" s="17">
        <v>346.62320234490898</v>
      </c>
      <c r="EY39" s="17">
        <v>2.3908865446408401E-2</v>
      </c>
      <c r="EZ39" s="17">
        <v>0.62573141637076202</v>
      </c>
      <c r="FA39" s="17">
        <v>1387.79838964596</v>
      </c>
      <c r="FB39" s="17">
        <v>1.3518859021368199</v>
      </c>
      <c r="FC39" s="17">
        <v>441.14552506091599</v>
      </c>
      <c r="FD39" s="17">
        <v>107.95182500789601</v>
      </c>
      <c r="FE39" s="17">
        <v>51.750728210349003</v>
      </c>
      <c r="FF39" s="17">
        <v>1113.89238509706</v>
      </c>
      <c r="FG39" s="17">
        <v>0</v>
      </c>
      <c r="FH39" s="17">
        <v>12.6273051415944</v>
      </c>
      <c r="FI39" s="17">
        <v>236.593224485886</v>
      </c>
      <c r="FJ39" s="17">
        <v>481.93752568450799</v>
      </c>
      <c r="FK39" s="17">
        <v>8.6709069947631807</v>
      </c>
      <c r="FL39" s="17">
        <v>0</v>
      </c>
      <c r="FM39" s="17">
        <v>46916.6181084278</v>
      </c>
      <c r="FN39" s="17">
        <v>0.110905540050101</v>
      </c>
      <c r="FO39" s="17">
        <v>1.5800073405093701E-3</v>
      </c>
      <c r="FP39" s="17">
        <v>922.76171016020498</v>
      </c>
      <c r="FQ39" s="17">
        <v>1.06420275934015E-3</v>
      </c>
      <c r="FR39" s="17">
        <v>25.614005146507498</v>
      </c>
      <c r="FS39" s="17">
        <v>25.489956797599302</v>
      </c>
      <c r="FT39" s="17">
        <v>4.4696313599761901E-2</v>
      </c>
      <c r="FU39" s="17">
        <v>485.100680703921</v>
      </c>
      <c r="FV39" s="17">
        <v>9.4740238168444098</v>
      </c>
      <c r="FW39" s="17">
        <v>75.056489556268502</v>
      </c>
      <c r="FY39" s="26">
        <f t="shared" si="57"/>
        <v>0.66787609419553284</v>
      </c>
      <c r="FZ39" s="40">
        <f t="shared" si="58"/>
        <v>-6.2616080164606722E-7</v>
      </c>
      <c r="GA39" s="40">
        <f t="shared" si="59"/>
        <v>-3.6534135743581408E-7</v>
      </c>
      <c r="GB39" s="40">
        <f t="shared" si="60"/>
        <v>-5.0187326949550065E-7</v>
      </c>
      <c r="GC39" s="40">
        <f t="shared" si="61"/>
        <v>-4.7158394490312506E-7</v>
      </c>
      <c r="GD39" s="40">
        <f t="shared" si="62"/>
        <v>-4.8567699684056389E-7</v>
      </c>
      <c r="GE39" s="40">
        <f t="shared" si="63"/>
        <v>-7.6074419869323072E-7</v>
      </c>
      <c r="GF39" s="40">
        <f t="shared" si="64"/>
        <v>-2.4592018605657344E-7</v>
      </c>
      <c r="GG39" s="40">
        <f t="shared" si="65"/>
        <v>-4.9448503093080866E-8</v>
      </c>
      <c r="GH39" s="40">
        <f t="shared" si="66"/>
        <v>2.5778299616322265E-7</v>
      </c>
      <c r="GI39" s="40">
        <f t="shared" si="67"/>
        <v>0</v>
      </c>
      <c r="GJ39" s="40">
        <f t="shared" si="68"/>
        <v>-6.3178864997332592E-7</v>
      </c>
      <c r="GK39" s="40">
        <f t="shared" si="69"/>
        <v>-7.0879958697188984E-8</v>
      </c>
      <c r="GL39" s="40">
        <f t="shared" si="70"/>
        <v>2.0524493224342838E-7</v>
      </c>
      <c r="GM39" s="40">
        <f t="shared" si="71"/>
        <v>-8.086741853192979E-7</v>
      </c>
      <c r="GN39" s="40">
        <f t="shared" si="72"/>
        <v>4.2841160860106021E-7</v>
      </c>
      <c r="GO39" s="40">
        <f t="shared" si="73"/>
        <v>0</v>
      </c>
      <c r="GP39" s="40">
        <f t="shared" si="74"/>
        <v>6.9979732346338333E-7</v>
      </c>
      <c r="GQ39" s="40">
        <f t="shared" si="75"/>
        <v>-3.7488014556975097E-7</v>
      </c>
      <c r="GR39" s="40">
        <f t="shared" si="76"/>
        <v>6.2092801542504117E-7</v>
      </c>
      <c r="GS39" s="40">
        <f t="shared" si="77"/>
        <v>-1.1125135524723077E-6</v>
      </c>
      <c r="GT39" s="40">
        <f t="shared" si="78"/>
        <v>0</v>
      </c>
      <c r="GU39" s="40">
        <f t="shared" si="79"/>
        <v>0</v>
      </c>
      <c r="GV39" s="40">
        <f t="shared" si="80"/>
        <v>0</v>
      </c>
      <c r="GW39" s="40">
        <f t="shared" si="81"/>
        <v>3.2064136861401318E-5</v>
      </c>
      <c r="GX39" s="40">
        <f t="shared" si="82"/>
        <v>1.1461537229831821E-7</v>
      </c>
      <c r="GY39" s="40">
        <f t="shared" si="83"/>
        <v>-6.6315792393891485E-7</v>
      </c>
      <c r="GZ39" s="40">
        <f t="shared" si="84"/>
        <v>-2.8542159748823235E-5</v>
      </c>
      <c r="HA39" s="40">
        <f t="shared" si="85"/>
        <v>-4.4073328832861159E-7</v>
      </c>
      <c r="HB39" s="40">
        <f t="shared" si="86"/>
        <v>1.9901885916765409E-7</v>
      </c>
      <c r="HC39" s="40">
        <f t="shared" si="87"/>
        <v>-1.5003450834615579E-7</v>
      </c>
      <c r="HD39" s="40">
        <f t="shared" si="88"/>
        <v>2.740125089751909E-3</v>
      </c>
      <c r="HE39" s="40">
        <f t="shared" si="89"/>
        <v>9.0974719532870299E-2</v>
      </c>
      <c r="HF39" s="40">
        <f t="shared" si="90"/>
        <v>-1.1570950969310158E-7</v>
      </c>
      <c r="HG39" s="40">
        <f t="shared" si="91"/>
        <v>2.881193260109271E-7</v>
      </c>
      <c r="HH39" s="40">
        <f t="shared" si="92"/>
        <v>0</v>
      </c>
      <c r="HI39" s="40">
        <f t="shared" si="93"/>
        <v>0</v>
      </c>
      <c r="HJ39" s="40">
        <f t="shared" si="94"/>
        <v>1.716751863420824E-8</v>
      </c>
      <c r="HK39" s="40">
        <f t="shared" si="95"/>
        <v>0</v>
      </c>
      <c r="HL39" s="40">
        <f t="shared" si="96"/>
        <v>0</v>
      </c>
      <c r="HM39" s="40">
        <f t="shared" si="97"/>
        <v>-3.3598759954779474E-7</v>
      </c>
      <c r="HN39" s="40">
        <f t="shared" si="98"/>
        <v>5.7462915593201555E-6</v>
      </c>
      <c r="HO39" s="40">
        <f t="shared" si="99"/>
        <v>0</v>
      </c>
      <c r="HP39" s="40">
        <f t="shared" si="100"/>
        <v>0</v>
      </c>
      <c r="HQ39" s="40">
        <f t="shared" si="101"/>
        <v>0</v>
      </c>
      <c r="HR39" s="40">
        <f t="shared" si="102"/>
        <v>1.1076966175345708E-4</v>
      </c>
      <c r="HS39" s="40">
        <f t="shared" si="103"/>
        <v>-1.8979325578597633E-5</v>
      </c>
      <c r="HT39" s="40">
        <f t="shared" si="104"/>
        <v>-1.1834575018646792E-5</v>
      </c>
      <c r="HU39" s="40">
        <f t="shared" si="105"/>
        <v>-1.8700719080689621E-7</v>
      </c>
      <c r="HV39" s="40">
        <f t="shared" si="106"/>
        <v>-1.2490820298762738E-7</v>
      </c>
      <c r="HW39" s="40">
        <f t="shared" si="107"/>
        <v>-1.7072053622505893E-8</v>
      </c>
      <c r="HX39" s="40">
        <f t="shared" si="108"/>
        <v>-1.5313153977496971E-7</v>
      </c>
      <c r="HY39" s="40">
        <f t="shared" si="109"/>
        <v>4.6458920063614703E-6</v>
      </c>
      <c r="HZ39" s="40">
        <f t="shared" si="110"/>
        <v>0</v>
      </c>
      <c r="IA39" s="40">
        <f t="shared" si="111"/>
        <v>0</v>
      </c>
      <c r="IB39" s="40">
        <f t="shared" si="112"/>
        <v>0</v>
      </c>
      <c r="IC39" s="40">
        <f t="shared" si="113"/>
        <v>9.6983052246214861E-6</v>
      </c>
    </row>
    <row r="40" spans="1:237" x14ac:dyDescent="0.3">
      <c r="A40" s="17" t="s">
        <v>207</v>
      </c>
      <c r="B40" s="15">
        <v>335.7475</v>
      </c>
      <c r="C40" s="15">
        <v>101.57550000000001</v>
      </c>
      <c r="D40" s="15">
        <v>370.64839999999998</v>
      </c>
      <c r="E40" s="15">
        <v>99.085840000000005</v>
      </c>
      <c r="F40" s="15">
        <v>98.093140000000005</v>
      </c>
      <c r="G40" s="15">
        <v>13.01535</v>
      </c>
      <c r="H40" s="15">
        <v>29.82759386</v>
      </c>
      <c r="I40" s="17">
        <v>0.83534949999999997</v>
      </c>
      <c r="J40" s="17">
        <v>0.1336569</v>
      </c>
      <c r="L40" s="5">
        <v>1.1098E-4</v>
      </c>
      <c r="M40" s="17">
        <v>0.25377601</v>
      </c>
      <c r="N40" s="17">
        <v>2.9900000000000002E-6</v>
      </c>
      <c r="O40" s="17">
        <v>9.9029900000000004E-3</v>
      </c>
      <c r="P40" s="17">
        <v>4.6239999999999998E-5</v>
      </c>
      <c r="T40" s="5">
        <v>5.1399999999999999E-6</v>
      </c>
      <c r="Z40" s="17">
        <v>13.334591680000001</v>
      </c>
      <c r="AB40" s="17">
        <v>1.1559999999999999E-5</v>
      </c>
      <c r="AC40" s="5">
        <v>1.3988E-4</v>
      </c>
      <c r="AD40" s="17">
        <v>7.8560000000000001E-3</v>
      </c>
      <c r="AG40" s="17">
        <v>2.917084E-2</v>
      </c>
      <c r="AH40" s="17">
        <v>4.4320000000000003E-5</v>
      </c>
      <c r="AL40" s="17">
        <v>2.7148859999999999</v>
      </c>
      <c r="AO40" s="17">
        <v>1.3365545000000001</v>
      </c>
      <c r="AW40" s="17">
        <v>2.9019110000000001E-2</v>
      </c>
      <c r="AX40" s="17">
        <v>0.66827650000000005</v>
      </c>
      <c r="BG40" s="17" t="s">
        <v>207</v>
      </c>
      <c r="BH40" s="17">
        <v>0</v>
      </c>
      <c r="BI40" s="17">
        <v>0</v>
      </c>
      <c r="BJ40" s="17">
        <v>0</v>
      </c>
      <c r="BK40" s="17">
        <v>0.133656792446151</v>
      </c>
      <c r="BL40" s="17">
        <v>0</v>
      </c>
      <c r="BM40" s="17">
        <v>0.83534887348543396</v>
      </c>
      <c r="BN40" s="17">
        <v>0.83534887348543396</v>
      </c>
      <c r="BO40" s="17">
        <v>0</v>
      </c>
      <c r="BP40" s="17">
        <v>0</v>
      </c>
      <c r="BQ40" s="5">
        <v>4.5501809840330203E-5</v>
      </c>
      <c r="BR40" s="5">
        <v>6.5478345210734305E-5</v>
      </c>
      <c r="BS40" s="17">
        <v>0.25377612001198202</v>
      </c>
      <c r="BT40" s="17">
        <v>0</v>
      </c>
      <c r="BU40" s="5">
        <v>9.5678130811245808E-7</v>
      </c>
      <c r="BV40" s="5">
        <v>2.0332111201133101E-6</v>
      </c>
      <c r="BW40" s="17">
        <v>0</v>
      </c>
      <c r="BX40" s="17">
        <v>9.9029561003991899E-3</v>
      </c>
      <c r="BY40" s="5">
        <v>1.1097708758412E-5</v>
      </c>
      <c r="BZ40" s="5">
        <v>3.5142595666815403E-5</v>
      </c>
      <c r="CA40" s="17">
        <v>0</v>
      </c>
      <c r="CB40" s="17">
        <v>0</v>
      </c>
      <c r="CC40" s="17">
        <v>69.725233781859004</v>
      </c>
      <c r="CD40" s="17">
        <v>0</v>
      </c>
      <c r="CE40" s="5">
        <v>1.49066264323153E-6</v>
      </c>
      <c r="CF40" s="5">
        <v>3.6495025832658101E-6</v>
      </c>
      <c r="CG40" s="17">
        <v>0</v>
      </c>
      <c r="CH40" s="17">
        <v>0</v>
      </c>
      <c r="CI40" s="17">
        <v>0</v>
      </c>
      <c r="CJ40" s="17">
        <v>0</v>
      </c>
      <c r="CK40" s="17">
        <v>0</v>
      </c>
      <c r="CL40" s="17">
        <v>0</v>
      </c>
      <c r="CM40" s="17">
        <v>0</v>
      </c>
      <c r="CN40" s="17">
        <v>335.74736449566501</v>
      </c>
      <c r="CO40" s="17">
        <v>0</v>
      </c>
      <c r="CP40" s="17">
        <v>0</v>
      </c>
      <c r="CQ40" s="17">
        <v>8.4092698551156593E-3</v>
      </c>
      <c r="CR40" s="17">
        <v>8.1803117929105898E-4</v>
      </c>
      <c r="CS40" s="17">
        <v>3.3093702762016499E-3</v>
      </c>
      <c r="CT40" s="17">
        <v>0.66827658565347703</v>
      </c>
      <c r="CU40" s="17">
        <v>0</v>
      </c>
      <c r="CV40" s="17">
        <v>0</v>
      </c>
      <c r="CW40" s="17">
        <v>0</v>
      </c>
      <c r="CX40" s="17">
        <v>13.334603925718501</v>
      </c>
      <c r="CY40" s="17">
        <v>13.334603925718501</v>
      </c>
      <c r="CZ40" s="17">
        <v>0</v>
      </c>
      <c r="DA40" s="17">
        <v>0</v>
      </c>
      <c r="DB40" s="17">
        <v>0</v>
      </c>
      <c r="DC40" s="17">
        <v>0</v>
      </c>
      <c r="DD40" s="5">
        <v>4.6240368960266097E-6</v>
      </c>
      <c r="DE40" s="5">
        <v>5.7800751581933097E-6</v>
      </c>
      <c r="DF40" s="17">
        <v>0</v>
      </c>
      <c r="DG40" s="17">
        <v>0</v>
      </c>
      <c r="DH40" s="17">
        <v>0</v>
      </c>
      <c r="DI40" s="17">
        <v>0</v>
      </c>
      <c r="DJ40" s="17">
        <v>0</v>
      </c>
      <c r="DK40" s="17">
        <v>0</v>
      </c>
      <c r="DL40" s="5">
        <v>3.63690492016512E-5</v>
      </c>
      <c r="DM40" s="17">
        <v>1.03511126616952E-4</v>
      </c>
      <c r="DN40" s="17">
        <v>2.5924762314191601E-3</v>
      </c>
      <c r="DO40" s="17">
        <v>5.2635266235663003E-3</v>
      </c>
      <c r="DP40" s="17">
        <v>0</v>
      </c>
      <c r="DQ40" s="17">
        <v>0</v>
      </c>
      <c r="DR40" s="17">
        <v>0</v>
      </c>
      <c r="DS40" s="17">
        <v>2.9170890805319299E-2</v>
      </c>
      <c r="DT40" s="17">
        <v>101.57545719924801</v>
      </c>
      <c r="DU40" s="17">
        <v>0</v>
      </c>
      <c r="DV40" s="5">
        <v>1.8171601073650901E-5</v>
      </c>
      <c r="DW40" s="5">
        <v>2.6148927043546699E-5</v>
      </c>
      <c r="DX40" s="17">
        <v>14.4764250081295</v>
      </c>
      <c r="DY40" s="17">
        <v>333.58342505663097</v>
      </c>
      <c r="DZ40" s="17">
        <v>37.064865807966399</v>
      </c>
      <c r="EA40" s="17">
        <v>370.64829086459702</v>
      </c>
      <c r="EB40" s="17">
        <v>0</v>
      </c>
      <c r="EC40" s="17">
        <v>5.04832561308333E-3</v>
      </c>
      <c r="ED40" s="17">
        <v>0</v>
      </c>
      <c r="EE40" s="17">
        <v>0</v>
      </c>
      <c r="EF40" s="17">
        <v>0</v>
      </c>
      <c r="EG40" s="17">
        <v>0</v>
      </c>
      <c r="EH40" s="17">
        <v>0</v>
      </c>
      <c r="EI40" s="17">
        <v>0</v>
      </c>
      <c r="EJ40" s="17">
        <v>0</v>
      </c>
      <c r="EK40" s="17">
        <v>0</v>
      </c>
      <c r="EL40" s="17">
        <v>2.9019071309600498E-2</v>
      </c>
      <c r="EM40" s="17">
        <v>0.78002864355120505</v>
      </c>
      <c r="EN40" s="17">
        <v>3.4413223489872498E-3</v>
      </c>
      <c r="EO40" s="17">
        <v>1.0557119795851999</v>
      </c>
      <c r="EP40" s="17">
        <v>2.7531786622353698</v>
      </c>
      <c r="EQ40" s="17">
        <v>7.1684763890496397</v>
      </c>
      <c r="ER40" s="17">
        <v>1.5602292641522899</v>
      </c>
      <c r="ES40" s="17">
        <v>0</v>
      </c>
      <c r="ET40" s="5">
        <v>1.1559830078760101E-6</v>
      </c>
      <c r="EU40" s="17">
        <v>0.36709716232080503</v>
      </c>
      <c r="EV40" s="17">
        <v>99.085810833155406</v>
      </c>
      <c r="EW40" s="17">
        <v>98.093111538524198</v>
      </c>
      <c r="EX40" s="17">
        <v>0.992699294631194</v>
      </c>
      <c r="EY40" s="17">
        <v>0</v>
      </c>
      <c r="EZ40" s="17">
        <v>0</v>
      </c>
      <c r="FA40" s="17">
        <v>2.9075244290855702</v>
      </c>
      <c r="FB40" s="17">
        <v>0</v>
      </c>
      <c r="FC40" s="17">
        <v>17.924226734348501</v>
      </c>
      <c r="FD40" s="17">
        <v>4.4507566062048998</v>
      </c>
      <c r="FE40" s="17">
        <v>2.38671229407452</v>
      </c>
      <c r="FF40" s="17">
        <v>44.853273811846499</v>
      </c>
      <c r="FG40" s="17">
        <v>0</v>
      </c>
      <c r="FH40" s="17">
        <v>0</v>
      </c>
      <c r="FI40" s="17">
        <v>2.43185734552489</v>
      </c>
      <c r="FJ40" s="17">
        <v>9.4540356233844207</v>
      </c>
      <c r="FK40" s="5">
        <v>2.5931602385400999E-6</v>
      </c>
      <c r="FL40" s="17">
        <v>0</v>
      </c>
      <c r="FM40" s="17">
        <v>13.015344421259099</v>
      </c>
      <c r="FN40" s="17">
        <v>0</v>
      </c>
      <c r="FO40" s="17">
        <v>0</v>
      </c>
      <c r="FP40" s="17">
        <v>0</v>
      </c>
      <c r="FQ40" s="17">
        <v>0</v>
      </c>
      <c r="FR40" s="17">
        <v>0</v>
      </c>
      <c r="FS40" s="17">
        <v>2.7148861296707101</v>
      </c>
      <c r="FT40" s="17">
        <v>0</v>
      </c>
      <c r="FU40" s="17">
        <v>29.827584257896699</v>
      </c>
      <c r="FV40" s="17">
        <v>1.33655526608751</v>
      </c>
      <c r="FW40" s="17">
        <v>0</v>
      </c>
      <c r="FY40" s="26">
        <f t="shared" si="57"/>
        <v>0.4853368238930359</v>
      </c>
      <c r="FZ40" s="40">
        <f t="shared" si="58"/>
        <v>-4.035900043686552E-7</v>
      </c>
      <c r="GA40" s="40">
        <f t="shared" si="59"/>
        <v>-4.2136885369586185E-7</v>
      </c>
      <c r="GB40" s="40">
        <f t="shared" si="60"/>
        <v>-2.9444455436856398E-7</v>
      </c>
      <c r="GC40" s="40">
        <f t="shared" si="61"/>
        <v>-2.9435936152122316E-7</v>
      </c>
      <c r="GD40" s="40">
        <f t="shared" si="62"/>
        <v>-2.9014746400474185E-7</v>
      </c>
      <c r="GE40" s="40">
        <f t="shared" si="63"/>
        <v>-4.2862780488785599E-7</v>
      </c>
      <c r="GF40" s="40">
        <f t="shared" si="64"/>
        <v>-3.219201436760081E-7</v>
      </c>
      <c r="GG40" s="40">
        <f t="shared" si="65"/>
        <v>-7.5000292213557083E-7</v>
      </c>
      <c r="GH40" s="40">
        <f t="shared" si="66"/>
        <v>-8.0470105915695809E-7</v>
      </c>
      <c r="GI40" s="40">
        <f t="shared" si="67"/>
        <v>0</v>
      </c>
      <c r="GJ40" s="40">
        <f t="shared" si="68"/>
        <v>1.3971081682909358E-6</v>
      </c>
      <c r="GK40" s="40">
        <f t="shared" si="69"/>
        <v>4.3350032189446956E-7</v>
      </c>
      <c r="GL40" s="40">
        <f t="shared" si="70"/>
        <v>-2.5323659638050336E-6</v>
      </c>
      <c r="GM40" s="40">
        <f t="shared" si="71"/>
        <v>-3.4231682361073365E-6</v>
      </c>
      <c r="GN40" s="40">
        <f t="shared" si="72"/>
        <v>6.5835905580421465E-6</v>
      </c>
      <c r="GO40" s="40">
        <f t="shared" si="73"/>
        <v>0</v>
      </c>
      <c r="GP40" s="40">
        <f t="shared" si="74"/>
        <v>0</v>
      </c>
      <c r="GQ40" s="40">
        <f t="shared" si="75"/>
        <v>0</v>
      </c>
      <c r="GR40" s="40">
        <f t="shared" si="76"/>
        <v>3.214523294551019E-5</v>
      </c>
      <c r="GS40" s="40">
        <f t="shared" si="77"/>
        <v>0</v>
      </c>
      <c r="GT40" s="40">
        <f t="shared" si="78"/>
        <v>0</v>
      </c>
      <c r="GU40" s="40">
        <f t="shared" si="79"/>
        <v>0</v>
      </c>
      <c r="GV40" s="40">
        <f t="shared" si="80"/>
        <v>0</v>
      </c>
      <c r="GW40" s="40">
        <f t="shared" si="81"/>
        <v>0</v>
      </c>
      <c r="GX40" s="40">
        <f t="shared" si="82"/>
        <v>9.1834221801011961E-7</v>
      </c>
      <c r="GY40" s="40">
        <f t="shared" si="83"/>
        <v>0</v>
      </c>
      <c r="GZ40" s="40">
        <f t="shared" si="84"/>
        <v>8.223364699768905E-6</v>
      </c>
      <c r="HA40" s="40">
        <f t="shared" si="85"/>
        <v>1.2569245295473884E-6</v>
      </c>
      <c r="HB40" s="40">
        <f t="shared" si="86"/>
        <v>3.6341464611114953E-7</v>
      </c>
      <c r="HC40" s="40">
        <f t="shared" si="87"/>
        <v>0</v>
      </c>
      <c r="HD40" s="40">
        <f t="shared" si="88"/>
        <v>0</v>
      </c>
      <c r="HE40" s="40">
        <f t="shared" si="89"/>
        <v>1.7416474568026401E-6</v>
      </c>
      <c r="HF40" s="40">
        <f t="shared" si="90"/>
        <v>1.1916001750839049E-5</v>
      </c>
      <c r="HG40" s="40">
        <f t="shared" si="91"/>
        <v>0</v>
      </c>
      <c r="HH40" s="40">
        <f t="shared" si="92"/>
        <v>0</v>
      </c>
      <c r="HI40" s="40">
        <f t="shared" si="93"/>
        <v>0</v>
      </c>
      <c r="HJ40" s="40">
        <f t="shared" si="94"/>
        <v>4.7762856403344162E-8</v>
      </c>
      <c r="HK40" s="40">
        <f t="shared" si="95"/>
        <v>0</v>
      </c>
      <c r="HL40" s="40">
        <f t="shared" si="96"/>
        <v>0</v>
      </c>
      <c r="HM40" s="40">
        <f t="shared" si="97"/>
        <v>5.731808990008369E-7</v>
      </c>
      <c r="HN40" s="40">
        <f t="shared" si="98"/>
        <v>0</v>
      </c>
      <c r="HO40" s="40">
        <f t="shared" si="99"/>
        <v>0</v>
      </c>
      <c r="HP40" s="40">
        <f t="shared" si="100"/>
        <v>0</v>
      </c>
      <c r="HQ40" s="40">
        <f t="shared" si="101"/>
        <v>0</v>
      </c>
      <c r="HR40" s="40">
        <f t="shared" si="102"/>
        <v>0</v>
      </c>
      <c r="HS40" s="40">
        <f t="shared" si="103"/>
        <v>0</v>
      </c>
      <c r="HT40" s="40">
        <f t="shared" si="104"/>
        <v>0</v>
      </c>
      <c r="HU40" s="40">
        <f t="shared" si="105"/>
        <v>-1.3332731259598413E-6</v>
      </c>
      <c r="HV40" s="40">
        <f t="shared" si="106"/>
        <v>1.2817071523202436E-7</v>
      </c>
      <c r="HW40" s="40">
        <f t="shared" si="107"/>
        <v>0</v>
      </c>
      <c r="HX40" s="40">
        <f t="shared" si="108"/>
        <v>0</v>
      </c>
      <c r="HY40" s="40">
        <f t="shared" si="109"/>
        <v>0</v>
      </c>
      <c r="HZ40" s="40">
        <f t="shared" si="110"/>
        <v>0</v>
      </c>
      <c r="IA40" s="40">
        <f t="shared" si="111"/>
        <v>0</v>
      </c>
      <c r="IB40" s="40">
        <f t="shared" si="112"/>
        <v>0</v>
      </c>
      <c r="IC40" s="40">
        <f t="shared" si="113"/>
        <v>0</v>
      </c>
    </row>
    <row r="41" spans="1:237" x14ac:dyDescent="0.3">
      <c r="A41" s="17" t="s">
        <v>208</v>
      </c>
      <c r="B41" s="15">
        <v>5040.2192144999999</v>
      </c>
      <c r="C41" s="15">
        <v>1068.7999222999999</v>
      </c>
      <c r="D41" s="15">
        <v>13200.693337000001</v>
      </c>
      <c r="E41" s="15">
        <v>2346.4483399999999</v>
      </c>
      <c r="F41" s="15">
        <v>2216.4751710999999</v>
      </c>
      <c r="G41" s="15">
        <v>8544.7340891000003</v>
      </c>
      <c r="H41" s="15">
        <v>505.48891164000003</v>
      </c>
      <c r="I41" s="17">
        <v>14.33975094</v>
      </c>
      <c r="J41" s="17">
        <v>20.465101610000001</v>
      </c>
      <c r="K41" s="17">
        <v>9.6500000000000006E-3</v>
      </c>
      <c r="L41" s="17">
        <v>0.54384447999999996</v>
      </c>
      <c r="M41" s="17">
        <v>22.422300750000002</v>
      </c>
      <c r="N41" s="17">
        <v>2.715358E-2</v>
      </c>
      <c r="O41" s="17">
        <v>5.3766099999999997E-2</v>
      </c>
      <c r="P41" s="17">
        <v>7.5795899999999999E-2</v>
      </c>
      <c r="Q41" s="17">
        <v>0.30367318999999998</v>
      </c>
      <c r="R41" s="17">
        <v>0.38178250000000002</v>
      </c>
      <c r="S41" s="17">
        <v>87.830757039999995</v>
      </c>
      <c r="T41" s="17">
        <v>0.15242871</v>
      </c>
      <c r="U41" s="17">
        <v>0.32195016999999998</v>
      </c>
      <c r="V41" s="17">
        <v>0.20242254000000001</v>
      </c>
      <c r="W41" s="17">
        <v>1.392902E-2</v>
      </c>
      <c r="X41" s="17">
        <v>2.264E-3</v>
      </c>
      <c r="Y41" s="17">
        <v>5.0069700000000003E-3</v>
      </c>
      <c r="Z41" s="17">
        <v>51.459490979999998</v>
      </c>
      <c r="AA41" s="17">
        <v>82.082550900000001</v>
      </c>
      <c r="AB41" s="17">
        <v>5.1078239999999997E-2</v>
      </c>
      <c r="AC41" s="17">
        <v>0.38502739000000002</v>
      </c>
      <c r="AD41" s="17">
        <v>6.7572109600000001</v>
      </c>
      <c r="AE41" s="17">
        <v>3.4107441299999999</v>
      </c>
      <c r="AF41" s="17">
        <v>29.621289999999998</v>
      </c>
      <c r="AG41" s="17">
        <v>0.78836238999999997</v>
      </c>
      <c r="AH41" s="17">
        <v>0.63921121000000003</v>
      </c>
      <c r="AI41" s="17">
        <v>0.43211844999999999</v>
      </c>
      <c r="AJ41" s="17">
        <v>0.21440406000000001</v>
      </c>
      <c r="AL41" s="17">
        <v>10.53619907</v>
      </c>
      <c r="AM41" s="17">
        <v>6.5399999999999998E-3</v>
      </c>
      <c r="AN41" s="17">
        <v>0.11814485</v>
      </c>
      <c r="AO41" s="17">
        <v>3.4782684499999998</v>
      </c>
      <c r="AP41" s="17">
        <v>2.6279999999999999E-4</v>
      </c>
      <c r="AT41" s="5">
        <v>4.3200000000000001E-6</v>
      </c>
      <c r="AU41" s="5">
        <v>6.9E-6</v>
      </c>
      <c r="AV41" s="5">
        <v>3.9700000000000001E-6</v>
      </c>
      <c r="AW41" s="17">
        <v>0.61848044000000002</v>
      </c>
      <c r="AX41" s="17">
        <v>2.0862635100000002</v>
      </c>
      <c r="AY41" s="17">
        <v>2.5977223199999999</v>
      </c>
      <c r="AZ41" s="17">
        <v>1.9303052999999999</v>
      </c>
      <c r="BA41" s="17">
        <v>12.324848940000001</v>
      </c>
      <c r="BC41" s="17">
        <v>2.2899999999999999E-3</v>
      </c>
      <c r="BD41" s="17">
        <v>8.4999999999999995E-4</v>
      </c>
      <c r="BE41" s="5"/>
      <c r="BG41" s="17" t="s">
        <v>208</v>
      </c>
      <c r="BH41" s="17">
        <v>1.54513001317261E-2</v>
      </c>
      <c r="BI41" s="17">
        <v>3.1501384597898698</v>
      </c>
      <c r="BJ41" s="17">
        <v>2.2900142859504898E-3</v>
      </c>
      <c r="BK41" s="17">
        <v>20.465108399753198</v>
      </c>
      <c r="BL41" s="17">
        <v>9.6500083996097791E-3</v>
      </c>
      <c r="BM41" s="17">
        <v>14.339711705407</v>
      </c>
      <c r="BN41" s="17">
        <v>14.339711705407</v>
      </c>
      <c r="BO41" s="17">
        <v>0.50765090257775503</v>
      </c>
      <c r="BP41" s="17">
        <v>7.5974853107767002</v>
      </c>
      <c r="BQ41" s="17">
        <v>0.222976202611705</v>
      </c>
      <c r="BR41" s="17">
        <v>0.32086806442897498</v>
      </c>
      <c r="BS41" s="17">
        <v>22.422400057676299</v>
      </c>
      <c r="BT41" s="17">
        <v>0</v>
      </c>
      <c r="BU41" s="17">
        <v>8.6891370652072003E-3</v>
      </c>
      <c r="BV41" s="17">
        <v>1.8464376114023E-2</v>
      </c>
      <c r="BW41" s="17">
        <v>5.0069408066361499E-3</v>
      </c>
      <c r="BX41" s="17">
        <v>5.37655101630065E-2</v>
      </c>
      <c r="BY41" s="17">
        <v>1.81910405887773E-2</v>
      </c>
      <c r="BZ41" s="17">
        <v>5.7604799361761903E-2</v>
      </c>
      <c r="CA41" s="17">
        <v>0.303671772815304</v>
      </c>
      <c r="CB41" s="17">
        <v>8.4999462193488604E-4</v>
      </c>
      <c r="CC41" s="17">
        <v>581.10932497929105</v>
      </c>
      <c r="CD41" s="17">
        <v>0.38177999490599202</v>
      </c>
      <c r="CE41" s="17">
        <v>4.4204319547732802E-2</v>
      </c>
      <c r="CF41" s="17">
        <v>0.10822414869881</v>
      </c>
      <c r="CG41" s="17">
        <v>87.831034013296403</v>
      </c>
      <c r="CH41" s="17">
        <v>0.32194527575113402</v>
      </c>
      <c r="CI41" s="17">
        <v>3.41072371625601</v>
      </c>
      <c r="CJ41" s="17">
        <v>0.202424356173243</v>
      </c>
      <c r="CK41" s="17">
        <v>6.5399674597794201E-3</v>
      </c>
      <c r="CL41" s="17">
        <v>0.432122687044942</v>
      </c>
      <c r="CM41" s="17">
        <v>0.118145437534791</v>
      </c>
      <c r="CN41" s="17">
        <v>5040.2180233755498</v>
      </c>
      <c r="CO41" s="17">
        <v>1.3928697075716799E-2</v>
      </c>
      <c r="CP41" s="17">
        <v>2.2639868979315099E-3</v>
      </c>
      <c r="CQ41" s="17">
        <v>33.249872118677501</v>
      </c>
      <c r="CR41" s="17">
        <v>38.940207523786803</v>
      </c>
      <c r="CS41" s="17">
        <v>0.97376286437896897</v>
      </c>
      <c r="CT41" s="17">
        <v>2.0862649414177801</v>
      </c>
      <c r="CU41" s="17">
        <v>33.729717032415699</v>
      </c>
      <c r="CV41" s="17">
        <v>0</v>
      </c>
      <c r="CW41" s="17">
        <v>8.8867211070508701E-3</v>
      </c>
      <c r="CX41" s="17">
        <v>51.4600974878865</v>
      </c>
      <c r="CY41" s="17">
        <v>51.4600974878865</v>
      </c>
      <c r="CZ41" s="17">
        <v>4.4285683548338797E-4</v>
      </c>
      <c r="DA41" s="17">
        <v>0</v>
      </c>
      <c r="DB41" s="17">
        <v>82.082880267030205</v>
      </c>
      <c r="DC41" s="17">
        <v>2.5977379035742501</v>
      </c>
      <c r="DD41" s="17">
        <v>1.0443490363998701E-2</v>
      </c>
      <c r="DE41" s="17">
        <v>3.8552173889986698E-2</v>
      </c>
      <c r="DF41" s="17">
        <v>0</v>
      </c>
      <c r="DG41" s="17">
        <v>1.05778290746448</v>
      </c>
      <c r="DH41" s="17">
        <v>4.1071280624128702E-2</v>
      </c>
      <c r="DI41" s="17">
        <v>2.1144854254644799E-4</v>
      </c>
      <c r="DJ41" s="17">
        <v>7.1141641920489596</v>
      </c>
      <c r="DK41" s="17">
        <v>0.35939912562487503</v>
      </c>
      <c r="DL41" s="17">
        <v>0.10010690928013501</v>
      </c>
      <c r="DM41" s="17">
        <v>0.284920121546542</v>
      </c>
      <c r="DN41" s="17">
        <v>2.2298799702530299</v>
      </c>
      <c r="DO41" s="17">
        <v>4.52732832834206</v>
      </c>
      <c r="DP41" s="17">
        <v>29.6232197302534</v>
      </c>
      <c r="DQ41" s="17">
        <v>1.9303033818814701</v>
      </c>
      <c r="DR41" s="5">
        <v>1.11743186593693E-5</v>
      </c>
      <c r="DS41" s="17">
        <v>0.80731266488198306</v>
      </c>
      <c r="DT41" s="17">
        <v>1068.7999211762699</v>
      </c>
      <c r="DU41" s="17">
        <v>0</v>
      </c>
      <c r="DV41" s="17">
        <v>0.26207655897418902</v>
      </c>
      <c r="DW41" s="17">
        <v>0.37713432739959302</v>
      </c>
      <c r="DX41" s="17">
        <v>460.33360706592299</v>
      </c>
      <c r="DY41" s="17">
        <v>11880.621407434101</v>
      </c>
      <c r="DZ41" s="17">
        <v>1320.0686561964701</v>
      </c>
      <c r="EA41" s="17">
        <v>13200.6900636306</v>
      </c>
      <c r="EB41" s="17">
        <v>1.30758622596273E-3</v>
      </c>
      <c r="EC41" s="17">
        <v>7.6505981704252504</v>
      </c>
      <c r="ED41" s="17">
        <v>8.4331673919872396E-3</v>
      </c>
      <c r="EE41" s="17">
        <v>2.6280220831345299E-4</v>
      </c>
      <c r="EF41" s="17">
        <v>0</v>
      </c>
      <c r="EG41" s="17">
        <v>0</v>
      </c>
      <c r="EH41" s="17">
        <v>0</v>
      </c>
      <c r="EI41" s="5">
        <v>4.3199965675975598E-6</v>
      </c>
      <c r="EJ41" s="5">
        <v>6.9001093777961498E-6</v>
      </c>
      <c r="EK41" s="5">
        <v>3.9700198112402601E-6</v>
      </c>
      <c r="EL41" s="17">
        <v>0.61847664670528202</v>
      </c>
      <c r="EM41" s="17">
        <v>89.443832838726493</v>
      </c>
      <c r="EN41" s="17">
        <v>98.794253938613807</v>
      </c>
      <c r="EO41" s="17">
        <v>56.709070759098701</v>
      </c>
      <c r="EP41" s="17">
        <v>21.239786731932899</v>
      </c>
      <c r="EQ41" s="17">
        <v>109.970911340795</v>
      </c>
      <c r="ER41" s="17">
        <v>51.416736077500097</v>
      </c>
      <c r="ES41" s="17">
        <v>2.1344725717466501E-2</v>
      </c>
      <c r="ET41" s="17">
        <v>2.08227623822042E-3</v>
      </c>
      <c r="EU41" s="17">
        <v>20.1687719562639</v>
      </c>
      <c r="EV41" s="17">
        <v>2346.4477325841599</v>
      </c>
      <c r="EW41" s="17">
        <v>2216.4745933266599</v>
      </c>
      <c r="EX41" s="17">
        <v>129.97313925750501</v>
      </c>
      <c r="EY41" s="17">
        <v>0.16815256535326301</v>
      </c>
      <c r="EZ41" s="17">
        <v>0.40319553702938099</v>
      </c>
      <c r="FA41" s="17">
        <v>866.62623906008105</v>
      </c>
      <c r="FB41" s="17">
        <v>13.2060550383879</v>
      </c>
      <c r="FC41" s="17">
        <v>151.437055643115</v>
      </c>
      <c r="FD41" s="17">
        <v>34.575271076395602</v>
      </c>
      <c r="FE41" s="17">
        <v>16.539636435957298</v>
      </c>
      <c r="FF41" s="17">
        <v>378.67570322051102</v>
      </c>
      <c r="FG41" s="17">
        <v>0.21422998669400301</v>
      </c>
      <c r="FH41" s="17">
        <v>15.3416505100323</v>
      </c>
      <c r="FI41" s="17">
        <v>158.55118165319101</v>
      </c>
      <c r="FJ41" s="17">
        <v>241.22010695403901</v>
      </c>
      <c r="FK41" s="17">
        <v>6.1015417125640701</v>
      </c>
      <c r="FL41" s="17">
        <v>0</v>
      </c>
      <c r="FM41" s="17">
        <v>8544.7337091286809</v>
      </c>
      <c r="FN41" s="17">
        <v>1.7676818609453799</v>
      </c>
      <c r="FO41" s="17">
        <v>12.3247293112852</v>
      </c>
      <c r="FP41" s="17">
        <v>162.49515495882301</v>
      </c>
      <c r="FQ41" s="17">
        <v>1.4975423167380399E-2</v>
      </c>
      <c r="FR41" s="17">
        <v>27.008895667724701</v>
      </c>
      <c r="FS41" s="17">
        <v>10.5361729973379</v>
      </c>
      <c r="FT41" s="17">
        <v>0.36309578862084402</v>
      </c>
      <c r="FU41" s="17">
        <v>505.488830064539</v>
      </c>
      <c r="FV41" s="17">
        <v>3.4782677139553502</v>
      </c>
      <c r="FW41" s="17">
        <v>56.430668466667697</v>
      </c>
      <c r="FY41" s="26">
        <f t="shared" si="57"/>
        <v>0.91067018633655905</v>
      </c>
      <c r="FZ41" s="40">
        <f t="shared" si="58"/>
        <v>-2.3632393739170266E-7</v>
      </c>
      <c r="GA41" s="40">
        <f t="shared" si="59"/>
        <v>-1.0513942045484223E-9</v>
      </c>
      <c r="GB41" s="40">
        <f t="shared" si="60"/>
        <v>-2.4796950562105569E-7</v>
      </c>
      <c r="GC41" s="40">
        <f t="shared" si="61"/>
        <v>-2.5886606138639324E-7</v>
      </c>
      <c r="GD41" s="40">
        <f t="shared" si="62"/>
        <v>-2.6067214624773667E-7</v>
      </c>
      <c r="GE41" s="40">
        <f t="shared" si="63"/>
        <v>-4.4468477956981749E-8</v>
      </c>
      <c r="GF41" s="40">
        <f t="shared" si="64"/>
        <v>-1.6137932830163106E-7</v>
      </c>
      <c r="GG41" s="40">
        <f t="shared" si="65"/>
        <v>-2.7360721371259123E-6</v>
      </c>
      <c r="GH41" s="40">
        <f t="shared" si="66"/>
        <v>3.3177226902670651E-7</v>
      </c>
      <c r="GI41" s="40">
        <f t="shared" si="67"/>
        <v>8.7042588378790172E-7</v>
      </c>
      <c r="GJ41" s="40">
        <f t="shared" si="68"/>
        <v>-3.9158128433378738E-7</v>
      </c>
      <c r="GK41" s="40">
        <f t="shared" si="69"/>
        <v>4.4289690609648919E-6</v>
      </c>
      <c r="GL41" s="40">
        <f t="shared" si="70"/>
        <v>-2.4608456711528589E-6</v>
      </c>
      <c r="GM41" s="40">
        <f t="shared" si="71"/>
        <v>-1.0970425481810514E-5</v>
      </c>
      <c r="GN41" s="40">
        <f t="shared" si="72"/>
        <v>-7.9225209797289506E-7</v>
      </c>
      <c r="GO41" s="40">
        <f t="shared" si="73"/>
        <v>-4.6668087360108609E-6</v>
      </c>
      <c r="GP41" s="40">
        <f t="shared" si="74"/>
        <v>-6.5615736918522417E-6</v>
      </c>
      <c r="GQ41" s="40">
        <f t="shared" si="75"/>
        <v>3.1534886609500698E-6</v>
      </c>
      <c r="GR41" s="40">
        <f t="shared" si="76"/>
        <v>-1.5860099924578367E-6</v>
      </c>
      <c r="GS41" s="40">
        <f t="shared" si="77"/>
        <v>-1.520188315465373E-5</v>
      </c>
      <c r="GT41" s="40">
        <f t="shared" si="78"/>
        <v>8.9721887838730978E-6</v>
      </c>
      <c r="GU41" s="40">
        <f t="shared" si="79"/>
        <v>-2.3183560882304714E-5</v>
      </c>
      <c r="GV41" s="40">
        <f t="shared" si="80"/>
        <v>-5.7871327252831157E-6</v>
      </c>
      <c r="GW41" s="40">
        <f t="shared" si="81"/>
        <v>-5.8305449903741203E-6</v>
      </c>
      <c r="GX41" s="40">
        <f t="shared" si="82"/>
        <v>1.1786122927989996E-5</v>
      </c>
      <c r="GY41" s="40">
        <f t="shared" si="83"/>
        <v>4.0126315105084388E-6</v>
      </c>
      <c r="GZ41" s="40">
        <f t="shared" si="84"/>
        <v>-5.8637062314006632E-6</v>
      </c>
      <c r="HA41" s="40">
        <f t="shared" si="85"/>
        <v>-9.32851356439676E-7</v>
      </c>
      <c r="HB41" s="40">
        <f t="shared" si="86"/>
        <v>-3.9386145046258542E-7</v>
      </c>
      <c r="HC41" s="40">
        <f t="shared" si="87"/>
        <v>-5.9851291131201386E-6</v>
      </c>
      <c r="HD41" s="40">
        <f t="shared" si="88"/>
        <v>6.5146732414468581E-5</v>
      </c>
      <c r="HE41" s="40">
        <f t="shared" si="89"/>
        <v>2.4037517672530127E-2</v>
      </c>
      <c r="HF41" s="40">
        <f t="shared" si="90"/>
        <v>-5.0628996016224114E-7</v>
      </c>
      <c r="HG41" s="40">
        <f t="shared" si="91"/>
        <v>9.8052858932836632E-6</v>
      </c>
      <c r="HH41" s="40">
        <f t="shared" si="92"/>
        <v>-8.1189370199893755E-4</v>
      </c>
      <c r="HI41" s="40">
        <f t="shared" si="93"/>
        <v>0</v>
      </c>
      <c r="HJ41" s="40">
        <f t="shared" si="94"/>
        <v>-2.4745794880295616E-6</v>
      </c>
      <c r="HK41" s="40">
        <f t="shared" si="95"/>
        <v>-4.9755688959803955E-6</v>
      </c>
      <c r="HL41" s="40">
        <f t="shared" si="96"/>
        <v>4.9730038253845922E-6</v>
      </c>
      <c r="HM41" s="40">
        <f t="shared" si="97"/>
        <v>-2.1161237559856201E-7</v>
      </c>
      <c r="HN41" s="40">
        <f t="shared" si="98"/>
        <v>8.4030192275451718E-6</v>
      </c>
      <c r="HO41" s="40">
        <f t="shared" si="99"/>
        <v>0</v>
      </c>
      <c r="HP41" s="40">
        <f t="shared" si="100"/>
        <v>0</v>
      </c>
      <c r="HQ41" s="40">
        <f t="shared" si="101"/>
        <v>0</v>
      </c>
      <c r="HR41" s="40">
        <f t="shared" si="102"/>
        <v>-7.9453760193145778E-7</v>
      </c>
      <c r="HS41" s="40">
        <f t="shared" si="103"/>
        <v>1.5851854514464872E-5</v>
      </c>
      <c r="HT41" s="40">
        <f t="shared" si="104"/>
        <v>4.990236841315066E-6</v>
      </c>
      <c r="HU41" s="40">
        <f t="shared" si="105"/>
        <v>-6.1332492875634647E-6</v>
      </c>
      <c r="HV41" s="40">
        <f t="shared" si="106"/>
        <v>6.8611552327943592E-7</v>
      </c>
      <c r="HW41" s="40">
        <f t="shared" si="107"/>
        <v>5.998937657868346E-6</v>
      </c>
      <c r="HX41" s="40">
        <f t="shared" si="108"/>
        <v>-9.9368660998171577E-7</v>
      </c>
      <c r="HY41" s="40">
        <f t="shared" si="109"/>
        <v>-9.7063027208889986E-6</v>
      </c>
      <c r="HZ41" s="40">
        <f t="shared" si="110"/>
        <v>0</v>
      </c>
      <c r="IA41" s="40">
        <f t="shared" si="111"/>
        <v>6.2384063274466329E-6</v>
      </c>
      <c r="IB41" s="40">
        <f t="shared" si="112"/>
        <v>-6.327135428126646E-6</v>
      </c>
      <c r="IC41" s="40">
        <f t="shared" si="113"/>
        <v>0</v>
      </c>
    </row>
    <row r="42" spans="1:237" x14ac:dyDescent="0.3">
      <c r="A42" s="17" t="s">
        <v>209</v>
      </c>
      <c r="B42" s="15">
        <v>318.82</v>
      </c>
      <c r="D42" s="15">
        <v>976.47540000000004</v>
      </c>
      <c r="E42" s="15">
        <v>29.617419999999999</v>
      </c>
      <c r="F42" s="15">
        <v>26.537420000000001</v>
      </c>
      <c r="G42" s="15">
        <v>670.40129999999999</v>
      </c>
      <c r="H42" s="15">
        <v>70.77</v>
      </c>
      <c r="I42" s="17">
        <v>0.17926897999999999</v>
      </c>
      <c r="J42" s="17">
        <v>2.843412E-2</v>
      </c>
      <c r="M42" s="17">
        <v>5.520804E-2</v>
      </c>
      <c r="Z42" s="17">
        <v>3.1568203000000001</v>
      </c>
      <c r="AB42" s="17">
        <v>4.81E-3</v>
      </c>
      <c r="AG42" s="17">
        <v>5.9473499999999997E-3</v>
      </c>
      <c r="AL42" s="17">
        <v>0.57839931</v>
      </c>
      <c r="AO42" s="17">
        <v>0.28492192999999999</v>
      </c>
      <c r="AU42" s="5">
        <v>2.2999999999999999E-7</v>
      </c>
      <c r="AV42" s="5">
        <v>2.03E-6</v>
      </c>
      <c r="AW42" s="17">
        <v>2.124E-5</v>
      </c>
      <c r="AX42" s="17">
        <v>0.14217141</v>
      </c>
      <c r="BG42" s="17" t="s">
        <v>209</v>
      </c>
      <c r="BH42" s="17">
        <v>0</v>
      </c>
      <c r="BI42" s="17">
        <v>0</v>
      </c>
      <c r="BJ42" s="17">
        <v>0</v>
      </c>
      <c r="BK42" s="17">
        <v>2.8433998843047301E-2</v>
      </c>
      <c r="BL42" s="17">
        <v>0</v>
      </c>
      <c r="BM42" s="17">
        <v>0.17926884515830199</v>
      </c>
      <c r="BN42" s="17">
        <v>0.17926884515830199</v>
      </c>
      <c r="BO42" s="17">
        <v>0</v>
      </c>
      <c r="BP42" s="17">
        <v>0</v>
      </c>
      <c r="BQ42" s="17">
        <v>0</v>
      </c>
      <c r="BR42" s="17">
        <v>0</v>
      </c>
      <c r="BS42" s="17">
        <v>5.52080280670149E-2</v>
      </c>
      <c r="BT42" s="17">
        <v>0</v>
      </c>
      <c r="BU42" s="17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0</v>
      </c>
      <c r="CC42" s="17">
        <v>21.9249528138484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0</v>
      </c>
      <c r="CN42" s="17">
        <v>318.81988231992301</v>
      </c>
      <c r="CO42" s="17">
        <v>0</v>
      </c>
      <c r="CP42" s="17">
        <v>0</v>
      </c>
      <c r="CQ42" s="17">
        <v>0.24185866497990999</v>
      </c>
      <c r="CR42" s="17">
        <v>1.3183283182618399</v>
      </c>
      <c r="CS42" s="17">
        <v>9.5181911497809094E-2</v>
      </c>
      <c r="CT42" s="17">
        <v>0.14217123707380999</v>
      </c>
      <c r="CU42" s="17">
        <v>0</v>
      </c>
      <c r="CV42" s="17">
        <v>0</v>
      </c>
      <c r="CW42" s="17">
        <v>0</v>
      </c>
      <c r="CX42" s="17">
        <v>3.1568206555100198</v>
      </c>
      <c r="CY42" s="17">
        <v>3.1568206555100198</v>
      </c>
      <c r="CZ42" s="17">
        <v>0</v>
      </c>
      <c r="DA42" s="17">
        <v>0</v>
      </c>
      <c r="DB42" s="17">
        <v>0</v>
      </c>
      <c r="DC42" s="17">
        <v>0</v>
      </c>
      <c r="DD42" s="17">
        <v>1.92397956892122E-3</v>
      </c>
      <c r="DE42" s="17">
        <v>2.4050086506815001E-3</v>
      </c>
      <c r="DF42" s="17">
        <v>0</v>
      </c>
      <c r="DG42" s="17">
        <v>0.52121402201491296</v>
      </c>
      <c r="DH42" s="17">
        <v>0</v>
      </c>
      <c r="DI42" s="17">
        <v>0</v>
      </c>
      <c r="DJ42" s="17">
        <v>0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0</v>
      </c>
      <c r="DS42" s="17">
        <v>5.9473868869840702E-3</v>
      </c>
      <c r="DT42" s="17">
        <v>0</v>
      </c>
      <c r="DU42" s="17">
        <v>0</v>
      </c>
      <c r="DV42" s="17">
        <v>0</v>
      </c>
      <c r="DW42" s="17">
        <v>0</v>
      </c>
      <c r="DX42" s="17">
        <v>66.090463807051506</v>
      </c>
      <c r="DY42" s="17">
        <v>878.82747035367595</v>
      </c>
      <c r="DZ42" s="17">
        <v>97.647489338337806</v>
      </c>
      <c r="EA42" s="17">
        <v>976.47495969201395</v>
      </c>
      <c r="EB42" s="17">
        <v>0</v>
      </c>
      <c r="EC42" s="17">
        <v>1.83449841213368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5">
        <v>2.3000128829290599E-7</v>
      </c>
      <c r="EK42" s="5">
        <v>2.0299976864696801E-6</v>
      </c>
      <c r="EL42" s="5">
        <v>2.12398726081229E-5</v>
      </c>
      <c r="EM42" s="17">
        <v>0.28288729862155998</v>
      </c>
      <c r="EN42" s="17">
        <v>17.911575701559201</v>
      </c>
      <c r="EO42" s="17">
        <v>0.29907495301399301</v>
      </c>
      <c r="EP42" s="17">
        <v>0.61055541292349402</v>
      </c>
      <c r="EQ42" s="17">
        <v>3.9758077680958102</v>
      </c>
      <c r="ER42" s="17">
        <v>0.39972674896520499</v>
      </c>
      <c r="ES42" s="17">
        <v>0</v>
      </c>
      <c r="ET42" s="17">
        <v>4.8100061068029099E-4</v>
      </c>
      <c r="EU42" s="17">
        <v>8.9878054259054097E-2</v>
      </c>
      <c r="EV42" s="17">
        <v>29.617413152887199</v>
      </c>
      <c r="EW42" s="17">
        <v>26.537414400703302</v>
      </c>
      <c r="EX42" s="17">
        <v>3.07999875218395</v>
      </c>
      <c r="EY42" s="17">
        <v>0</v>
      </c>
      <c r="EZ42" s="17">
        <v>5.2447454929259105E-4</v>
      </c>
      <c r="FA42" s="17">
        <v>1.73526177637416</v>
      </c>
      <c r="FB42" s="17">
        <v>0</v>
      </c>
      <c r="FC42" s="17">
        <v>4.1183439724973399</v>
      </c>
      <c r="FD42" s="17">
        <v>0.99057310718320901</v>
      </c>
      <c r="FE42" s="17">
        <v>0.53222018265072701</v>
      </c>
      <c r="FF42" s="17">
        <v>10.502656841658499</v>
      </c>
      <c r="FG42" s="17">
        <v>0</v>
      </c>
      <c r="FH42" s="17">
        <v>1.10378785170848</v>
      </c>
      <c r="FI42" s="17">
        <v>0.70443439585090095</v>
      </c>
      <c r="FJ42" s="17">
        <v>2.2874741035180199</v>
      </c>
      <c r="FK42" s="17">
        <v>7.9953105419842598E-3</v>
      </c>
      <c r="FL42" s="17">
        <v>0</v>
      </c>
      <c r="FM42" s="17">
        <v>670.40110875201799</v>
      </c>
      <c r="FN42" s="17">
        <v>0</v>
      </c>
      <c r="FO42" s="17">
        <v>0</v>
      </c>
      <c r="FP42" s="17">
        <v>16.349377501391601</v>
      </c>
      <c r="FQ42" s="17">
        <v>0</v>
      </c>
      <c r="FR42" s="17">
        <v>9.5454560116042408</v>
      </c>
      <c r="FS42" s="17">
        <v>0.57839888590132005</v>
      </c>
      <c r="FT42" s="17">
        <v>0</v>
      </c>
      <c r="FU42" s="17">
        <v>70.769977093757007</v>
      </c>
      <c r="FV42" s="17">
        <v>0.28492161071000399</v>
      </c>
      <c r="FW42" s="17">
        <v>29.689665716377501</v>
      </c>
      <c r="FY42" s="26">
        <f t="shared" si="57"/>
        <v>0.93387714001226796</v>
      </c>
      <c r="FZ42" s="40">
        <f t="shared" si="58"/>
        <v>-3.6911133863199101E-7</v>
      </c>
      <c r="GA42" s="40">
        <f t="shared" si="59"/>
        <v>0</v>
      </c>
      <c r="GB42" s="40">
        <f t="shared" si="60"/>
        <v>-4.5091559509045388E-7</v>
      </c>
      <c r="GC42" s="40">
        <f t="shared" si="61"/>
        <v>-2.3118532270201616E-7</v>
      </c>
      <c r="GD42" s="40">
        <f t="shared" si="62"/>
        <v>-2.1099627240281898E-7</v>
      </c>
      <c r="GE42" s="40">
        <f t="shared" si="63"/>
        <v>-2.8527388297441586E-7</v>
      </c>
      <c r="GF42" s="40">
        <f t="shared" si="64"/>
        <v>-3.2367165450765311E-7</v>
      </c>
      <c r="GG42" s="40">
        <f t="shared" si="65"/>
        <v>-7.5217529547956193E-7</v>
      </c>
      <c r="GH42" s="40">
        <f t="shared" si="66"/>
        <v>-4.2609707175603478E-6</v>
      </c>
      <c r="GI42" s="40">
        <f t="shared" si="67"/>
        <v>0</v>
      </c>
      <c r="GJ42" s="40">
        <f t="shared" si="68"/>
        <v>0</v>
      </c>
      <c r="GK42" s="40">
        <f t="shared" si="69"/>
        <v>-2.1614578420189096E-7</v>
      </c>
      <c r="GL42" s="40">
        <f t="shared" si="70"/>
        <v>0</v>
      </c>
      <c r="GM42" s="40">
        <f t="shared" si="71"/>
        <v>0</v>
      </c>
      <c r="GN42" s="40">
        <f t="shared" si="72"/>
        <v>0</v>
      </c>
      <c r="GO42" s="40">
        <f t="shared" si="73"/>
        <v>0</v>
      </c>
      <c r="GP42" s="40">
        <f t="shared" si="74"/>
        <v>0</v>
      </c>
      <c r="GQ42" s="40">
        <f t="shared" si="75"/>
        <v>0</v>
      </c>
      <c r="GR42" s="40">
        <f t="shared" si="76"/>
        <v>0</v>
      </c>
      <c r="GS42" s="40">
        <f t="shared" si="77"/>
        <v>0</v>
      </c>
      <c r="GT42" s="40">
        <f t="shared" si="78"/>
        <v>0</v>
      </c>
      <c r="GU42" s="40">
        <f t="shared" si="79"/>
        <v>0</v>
      </c>
      <c r="GV42" s="40">
        <f t="shared" si="80"/>
        <v>0</v>
      </c>
      <c r="GW42" s="40">
        <f t="shared" si="81"/>
        <v>0</v>
      </c>
      <c r="GX42" s="40">
        <f t="shared" si="82"/>
        <v>1.1261648933424138E-7</v>
      </c>
      <c r="GY42" s="40">
        <f t="shared" si="83"/>
        <v>0</v>
      </c>
      <c r="GZ42" s="40">
        <f t="shared" si="84"/>
        <v>-2.3221864842012898E-6</v>
      </c>
      <c r="HA42" s="40">
        <f t="shared" si="85"/>
        <v>0</v>
      </c>
      <c r="HB42" s="40">
        <f t="shared" si="86"/>
        <v>0</v>
      </c>
      <c r="HC42" s="40">
        <f t="shared" si="87"/>
        <v>0</v>
      </c>
      <c r="HD42" s="40">
        <f t="shared" si="88"/>
        <v>0</v>
      </c>
      <c r="HE42" s="40">
        <f t="shared" si="89"/>
        <v>6.2022554701718108E-6</v>
      </c>
      <c r="HF42" s="40">
        <f t="shared" si="90"/>
        <v>0</v>
      </c>
      <c r="HG42" s="40">
        <f t="shared" si="91"/>
        <v>0</v>
      </c>
      <c r="HH42" s="40">
        <f t="shared" si="92"/>
        <v>0</v>
      </c>
      <c r="HI42" s="40">
        <f t="shared" si="93"/>
        <v>0</v>
      </c>
      <c r="HJ42" s="40">
        <f t="shared" si="94"/>
        <v>-7.3322819135445979E-7</v>
      </c>
      <c r="HK42" s="40">
        <f t="shared" si="95"/>
        <v>0</v>
      </c>
      <c r="HL42" s="40">
        <f t="shared" si="96"/>
        <v>0</v>
      </c>
      <c r="HM42" s="40">
        <f t="shared" si="97"/>
        <v>-1.1206227474243986E-6</v>
      </c>
      <c r="HN42" s="40">
        <f t="shared" si="98"/>
        <v>0</v>
      </c>
      <c r="HO42" s="40">
        <f t="shared" si="99"/>
        <v>0</v>
      </c>
      <c r="HP42" s="40">
        <f t="shared" si="100"/>
        <v>0</v>
      </c>
      <c r="HQ42" s="40">
        <f t="shared" si="101"/>
        <v>0</v>
      </c>
      <c r="HR42" s="40">
        <f t="shared" si="102"/>
        <v>0</v>
      </c>
      <c r="HS42" s="40">
        <f t="shared" si="103"/>
        <v>5.6012735043127166E-6</v>
      </c>
      <c r="HT42" s="40">
        <f t="shared" si="104"/>
        <v>-1.1396701083461479E-6</v>
      </c>
      <c r="HU42" s="40">
        <f t="shared" si="105"/>
        <v>-5.997734326753072E-6</v>
      </c>
      <c r="HV42" s="40">
        <f t="shared" si="106"/>
        <v>-1.2163218329642097E-6</v>
      </c>
      <c r="HW42" s="40">
        <f t="shared" si="107"/>
        <v>0</v>
      </c>
      <c r="HX42" s="40">
        <f t="shared" si="108"/>
        <v>0</v>
      </c>
      <c r="HY42" s="40">
        <f t="shared" si="109"/>
        <v>0</v>
      </c>
      <c r="HZ42" s="40">
        <f t="shared" si="110"/>
        <v>0</v>
      </c>
      <c r="IA42" s="40">
        <f t="shared" si="111"/>
        <v>0</v>
      </c>
      <c r="IB42" s="40">
        <f t="shared" si="112"/>
        <v>0</v>
      </c>
      <c r="IC42" s="40">
        <f t="shared" si="113"/>
        <v>0</v>
      </c>
    </row>
    <row r="43" spans="1:237" x14ac:dyDescent="0.3">
      <c r="A43" s="17" t="s">
        <v>210</v>
      </c>
      <c r="B43" s="15">
        <v>2669.2779427999999</v>
      </c>
      <c r="C43" s="15">
        <v>38.997621440000003</v>
      </c>
      <c r="D43" s="15">
        <v>8515.3948061999999</v>
      </c>
      <c r="E43" s="15">
        <v>2286.8412088</v>
      </c>
      <c r="F43" s="15">
        <v>2114.4873418000002</v>
      </c>
      <c r="G43" s="15">
        <v>13011.996639000001</v>
      </c>
      <c r="H43" s="15">
        <v>398.71542894999999</v>
      </c>
      <c r="I43" s="17">
        <v>2.2243395600000002</v>
      </c>
      <c r="J43" s="17">
        <v>0.65097468000000003</v>
      </c>
      <c r="K43" s="17">
        <v>1.0747978199999999</v>
      </c>
      <c r="L43" s="17">
        <v>0.15687703</v>
      </c>
      <c r="M43" s="17">
        <v>0.78057105999999998</v>
      </c>
      <c r="N43" s="17">
        <v>1.1238049999999999E-2</v>
      </c>
      <c r="O43" s="17">
        <v>2.2311850000000001E-2</v>
      </c>
      <c r="P43" s="17">
        <v>2.343201E-2</v>
      </c>
      <c r="Q43" s="17">
        <v>1.5633399999999999E-2</v>
      </c>
      <c r="R43" s="17">
        <v>1.5633399999999999E-2</v>
      </c>
      <c r="T43" s="17">
        <v>3.0205610000000001E-2</v>
      </c>
      <c r="U43" s="17">
        <v>3.2243899999999999E-2</v>
      </c>
      <c r="V43" s="17">
        <v>2.5404240000000002E-2</v>
      </c>
      <c r="W43" s="17">
        <v>0.24453287000000001</v>
      </c>
      <c r="X43" s="17">
        <v>3.7129339999999997E-2</v>
      </c>
      <c r="Y43" s="17">
        <v>4.787723E-2</v>
      </c>
      <c r="Z43" s="17">
        <v>7.1337502700000002</v>
      </c>
      <c r="AA43" s="17">
        <v>277.7570829</v>
      </c>
      <c r="AB43" s="17">
        <v>1.9407290000000001E-2</v>
      </c>
      <c r="AC43" s="17">
        <v>0.19551845000000001</v>
      </c>
      <c r="AD43" s="17">
        <v>0.32144593999999999</v>
      </c>
      <c r="AE43" s="17">
        <v>1.8564662300000001</v>
      </c>
      <c r="AG43" s="17">
        <v>9.560507E-2</v>
      </c>
      <c r="AH43" s="17">
        <v>0.39047380999999998</v>
      </c>
      <c r="AI43" s="17">
        <v>5.2763000000000003E-3</v>
      </c>
      <c r="AJ43" s="17">
        <v>2.9312669999999999E-2</v>
      </c>
      <c r="AL43" s="17">
        <v>6.4335151599999998</v>
      </c>
      <c r="AO43" s="17">
        <v>3.12707047</v>
      </c>
      <c r="AW43" s="17">
        <v>0.63442494999999999</v>
      </c>
      <c r="AX43" s="17">
        <v>1.5586498499999999</v>
      </c>
      <c r="AY43" s="17">
        <v>0.21505284999999999</v>
      </c>
      <c r="BA43" s="17">
        <v>1.2702120000000001E-2</v>
      </c>
      <c r="BG43" s="17" t="s">
        <v>210</v>
      </c>
      <c r="BH43" s="17">
        <v>0</v>
      </c>
      <c r="BI43" s="17">
        <v>0</v>
      </c>
      <c r="BJ43" s="17">
        <v>0</v>
      </c>
      <c r="BK43" s="17">
        <v>0.65097477665820103</v>
      </c>
      <c r="BL43" s="17">
        <v>1.07479814475371</v>
      </c>
      <c r="BM43" s="17">
        <v>2.2243382969311201</v>
      </c>
      <c r="BN43" s="17">
        <v>2.2243382969311201</v>
      </c>
      <c r="BO43" s="17">
        <v>0</v>
      </c>
      <c r="BP43" s="17">
        <v>0</v>
      </c>
      <c r="BQ43" s="17">
        <v>6.4319542857267195E-2</v>
      </c>
      <c r="BR43" s="17">
        <v>9.2557455832647101E-2</v>
      </c>
      <c r="BS43" s="17">
        <v>0.78057101565950904</v>
      </c>
      <c r="BT43" s="17">
        <v>0</v>
      </c>
      <c r="BU43" s="17">
        <v>3.5961731911793001E-3</v>
      </c>
      <c r="BV43" s="17">
        <v>7.6418769582830403E-3</v>
      </c>
      <c r="BW43" s="17">
        <v>4.78776056507349E-2</v>
      </c>
      <c r="BX43" s="17">
        <v>2.2311874208949201E-2</v>
      </c>
      <c r="BY43" s="17">
        <v>5.6236729043028701E-3</v>
      </c>
      <c r="BZ43" s="17">
        <v>1.7808330188770701E-2</v>
      </c>
      <c r="CA43" s="17">
        <v>1.56334510161391E-2</v>
      </c>
      <c r="CB43" s="17">
        <v>0</v>
      </c>
      <c r="CC43" s="17">
        <v>299.65357746733201</v>
      </c>
      <c r="CD43" s="17">
        <v>1.56332469150855E-2</v>
      </c>
      <c r="CE43" s="17">
        <v>8.7596226711199997E-3</v>
      </c>
      <c r="CF43" s="17">
        <v>2.1445969513605199E-2</v>
      </c>
      <c r="CG43" s="17">
        <v>0</v>
      </c>
      <c r="CH43" s="17">
        <v>3.22439135353857E-2</v>
      </c>
      <c r="CI43" s="17">
        <v>1.8564650924605199</v>
      </c>
      <c r="CJ43" s="17">
        <v>2.5404307109539E-2</v>
      </c>
      <c r="CK43" s="17">
        <v>0</v>
      </c>
      <c r="CL43" s="17">
        <v>5.2762910826468596E-3</v>
      </c>
      <c r="CM43" s="17">
        <v>0</v>
      </c>
      <c r="CN43" s="17">
        <v>2669.2772164548501</v>
      </c>
      <c r="CO43" s="17">
        <v>0.24452976817774999</v>
      </c>
      <c r="CP43" s="17">
        <v>3.7129368294369899E-2</v>
      </c>
      <c r="CQ43" s="17">
        <v>0.19965558174892101</v>
      </c>
      <c r="CR43" s="17">
        <v>5.7226541774436797</v>
      </c>
      <c r="CS43" s="17">
        <v>7.8573149367274803E-2</v>
      </c>
      <c r="CT43" s="17">
        <v>1.55865021879745</v>
      </c>
      <c r="CU43" s="17">
        <v>0</v>
      </c>
      <c r="CV43" s="17">
        <v>0</v>
      </c>
      <c r="CW43" s="17">
        <v>0</v>
      </c>
      <c r="CX43" s="17">
        <v>7.1337496265404203</v>
      </c>
      <c r="CY43" s="17">
        <v>7.1337496265404203</v>
      </c>
      <c r="CZ43" s="17">
        <v>0</v>
      </c>
      <c r="DA43" s="17">
        <v>0</v>
      </c>
      <c r="DB43" s="17">
        <v>277.75705875659702</v>
      </c>
      <c r="DC43" s="17">
        <v>0.215052760425512</v>
      </c>
      <c r="DD43" s="17">
        <v>1.4780346070813501E-3</v>
      </c>
      <c r="DE43" s="17">
        <v>1.78443257347255E-2</v>
      </c>
      <c r="DF43" s="17">
        <v>0</v>
      </c>
      <c r="DG43" s="17">
        <v>2.2957979493883802</v>
      </c>
      <c r="DH43" s="17">
        <v>0</v>
      </c>
      <c r="DI43" s="17">
        <v>0</v>
      </c>
      <c r="DJ43" s="17">
        <v>0</v>
      </c>
      <c r="DK43" s="17">
        <v>0</v>
      </c>
      <c r="DL43" s="17">
        <v>5.0834797920710703E-2</v>
      </c>
      <c r="DM43" s="17">
        <v>0.14468357358157299</v>
      </c>
      <c r="DN43" s="17">
        <v>0.106077161817203</v>
      </c>
      <c r="DO43" s="17">
        <v>0.215368689032226</v>
      </c>
      <c r="DP43" s="17">
        <v>0</v>
      </c>
      <c r="DQ43" s="17">
        <v>0</v>
      </c>
      <c r="DR43" s="17">
        <v>0</v>
      </c>
      <c r="DS43" s="17">
        <v>9.5605051963149806E-2</v>
      </c>
      <c r="DT43" s="17">
        <v>38.997615500311902</v>
      </c>
      <c r="DU43" s="17">
        <v>0</v>
      </c>
      <c r="DV43" s="17">
        <v>0.160094140813582</v>
      </c>
      <c r="DW43" s="17">
        <v>0.230379584623356</v>
      </c>
      <c r="DX43" s="17">
        <v>287.23724559411801</v>
      </c>
      <c r="DY43" s="17">
        <v>7663.8527439382196</v>
      </c>
      <c r="DZ43" s="17">
        <v>851.53911494965098</v>
      </c>
      <c r="EA43" s="17">
        <v>8515.3918588878696</v>
      </c>
      <c r="EB43" s="17">
        <v>0</v>
      </c>
      <c r="EC43" s="17">
        <v>7.5607472413454699</v>
      </c>
      <c r="ED43" s="17">
        <v>0</v>
      </c>
      <c r="EE43" s="17">
        <v>0</v>
      </c>
      <c r="EF43" s="17">
        <v>0</v>
      </c>
      <c r="EG43" s="17">
        <v>0</v>
      </c>
      <c r="EH43" s="17">
        <v>0</v>
      </c>
      <c r="EI43" s="17">
        <v>0</v>
      </c>
      <c r="EJ43" s="17">
        <v>0</v>
      </c>
      <c r="EK43" s="17">
        <v>0</v>
      </c>
      <c r="EL43" s="17">
        <v>0.63442512702687504</v>
      </c>
      <c r="EM43" s="17">
        <v>113.64436475107</v>
      </c>
      <c r="EN43" s="17">
        <v>81.360781481802803</v>
      </c>
      <c r="EO43" s="17">
        <v>67.247520927095707</v>
      </c>
      <c r="EP43" s="17">
        <v>7.9397063116122899</v>
      </c>
      <c r="EQ43" s="17">
        <v>97.798947500664099</v>
      </c>
      <c r="ER43" s="17">
        <v>58.425124996182902</v>
      </c>
      <c r="ES43" s="17">
        <v>0</v>
      </c>
      <c r="ET43" s="5">
        <v>8.5196869394886393E-5</v>
      </c>
      <c r="EU43" s="17">
        <v>9.5972388225056395</v>
      </c>
      <c r="EV43" s="17">
        <v>2286.8405315730001</v>
      </c>
      <c r="EW43" s="17">
        <v>2114.4866909709199</v>
      </c>
      <c r="EX43" s="17">
        <v>172.35384060208199</v>
      </c>
      <c r="EY43" s="17">
        <v>0</v>
      </c>
      <c r="EZ43" s="17">
        <v>0.53074377221845603</v>
      </c>
      <c r="FA43" s="17">
        <v>1100.65703216938</v>
      </c>
      <c r="FB43" s="17">
        <v>0</v>
      </c>
      <c r="FC43" s="17">
        <v>67.853719478595806</v>
      </c>
      <c r="FD43" s="17">
        <v>17.439078812149599</v>
      </c>
      <c r="FE43" s="17">
        <v>6.93009391491261</v>
      </c>
      <c r="FF43" s="17">
        <v>169.738247935217</v>
      </c>
      <c r="FG43" s="17">
        <v>2.92894077866807E-2</v>
      </c>
      <c r="FH43" s="17">
        <v>5.2286792012209098</v>
      </c>
      <c r="FI43" s="17">
        <v>174.68430467587601</v>
      </c>
      <c r="FJ43" s="17">
        <v>213.92240251064499</v>
      </c>
      <c r="FK43" s="17">
        <v>8.0781643927990796</v>
      </c>
      <c r="FL43" s="17">
        <v>0</v>
      </c>
      <c r="FM43" s="17">
        <v>13011.988495817501</v>
      </c>
      <c r="FN43" s="17">
        <v>0</v>
      </c>
      <c r="FO43" s="17">
        <v>1.2701990642134699E-2</v>
      </c>
      <c r="FP43" s="17">
        <v>296.77209135623298</v>
      </c>
      <c r="FQ43" s="17">
        <v>0</v>
      </c>
      <c r="FR43" s="17">
        <v>42.223478792989503</v>
      </c>
      <c r="FS43" s="17">
        <v>6.4335162653752596</v>
      </c>
      <c r="FT43" s="17">
        <v>0</v>
      </c>
      <c r="FU43" s="17">
        <v>398.71531938105198</v>
      </c>
      <c r="FV43" s="17">
        <v>3.12707011690217</v>
      </c>
      <c r="FW43" s="17">
        <v>130.77482491255799</v>
      </c>
      <c r="FY43" s="26">
        <f t="shared" si="57"/>
        <v>0.72040684576657954</v>
      </c>
      <c r="FZ43" s="40">
        <f t="shared" si="58"/>
        <v>-2.7211297039109273E-7</v>
      </c>
      <c r="GA43" s="40">
        <f t="shared" si="59"/>
        <v>-1.5230898403643836E-7</v>
      </c>
      <c r="GB43" s="40">
        <f t="shared" si="60"/>
        <v>-3.4611573478653782E-7</v>
      </c>
      <c r="GC43" s="40">
        <f t="shared" si="61"/>
        <v>-2.9614080648150103E-7</v>
      </c>
      <c r="GD43" s="40">
        <f t="shared" si="62"/>
        <v>-3.0779521231844578E-7</v>
      </c>
      <c r="GE43" s="40">
        <f t="shared" si="63"/>
        <v>-6.2582113460800831E-7</v>
      </c>
      <c r="GF43" s="40">
        <f t="shared" si="64"/>
        <v>-2.7480488601565993E-7</v>
      </c>
      <c r="GG43" s="40">
        <f t="shared" si="65"/>
        <v>-5.6783995702208732E-7</v>
      </c>
      <c r="GH43" s="40">
        <f t="shared" si="66"/>
        <v>1.4848227430088276E-7</v>
      </c>
      <c r="GI43" s="40">
        <f t="shared" si="67"/>
        <v>3.0215330186084858E-7</v>
      </c>
      <c r="GJ43" s="40">
        <f t="shared" si="68"/>
        <v>-1.9958362112381898E-7</v>
      </c>
      <c r="GK43" s="40">
        <f t="shared" si="69"/>
        <v>-5.6805194578432818E-8</v>
      </c>
      <c r="GL43" s="40">
        <f t="shared" si="70"/>
        <v>1.3299668697734086E-8</v>
      </c>
      <c r="GM43" s="40">
        <f t="shared" si="71"/>
        <v>1.0850265307209761E-6</v>
      </c>
      <c r="GN43" s="40">
        <f t="shared" si="72"/>
        <v>-2.9476457333793681E-7</v>
      </c>
      <c r="GO43" s="40">
        <f t="shared" si="73"/>
        <v>3.263278563932615E-6</v>
      </c>
      <c r="GP43" s="40">
        <f t="shared" si="74"/>
        <v>-9.792170257161475E-6</v>
      </c>
      <c r="GQ43" s="40">
        <f t="shared" si="75"/>
        <v>0</v>
      </c>
      <c r="GR43" s="40">
        <f t="shared" si="76"/>
        <v>-5.8980019949901615E-7</v>
      </c>
      <c r="GS43" s="40">
        <f t="shared" si="77"/>
        <v>4.1978128269677836E-7</v>
      </c>
      <c r="GT43" s="40">
        <f t="shared" si="78"/>
        <v>2.6416668634380492E-6</v>
      </c>
      <c r="GU43" s="40">
        <f t="shared" si="79"/>
        <v>-1.2684684271784904E-5</v>
      </c>
      <c r="GV43" s="40">
        <f t="shared" si="80"/>
        <v>7.6204882453048778E-7</v>
      </c>
      <c r="GW43" s="40">
        <f t="shared" si="81"/>
        <v>7.8461250765837531E-6</v>
      </c>
      <c r="GX43" s="40">
        <f t="shared" si="82"/>
        <v>-9.0199341929167567E-8</v>
      </c>
      <c r="GY43" s="40">
        <f t="shared" si="83"/>
        <v>-8.6922726612980144E-8</v>
      </c>
      <c r="GZ43" s="40">
        <f t="shared" si="84"/>
        <v>1.3768599414699114E-5</v>
      </c>
      <c r="HA43" s="40">
        <f t="shared" si="85"/>
        <v>-4.0148495616175311E-7</v>
      </c>
      <c r="HB43" s="40">
        <f t="shared" si="86"/>
        <v>-2.7734234559323578E-7</v>
      </c>
      <c r="HC43" s="40">
        <f t="shared" si="87"/>
        <v>-6.1274450447027465E-7</v>
      </c>
      <c r="HD43" s="40">
        <f t="shared" si="88"/>
        <v>0</v>
      </c>
      <c r="HE43" s="40">
        <f t="shared" si="89"/>
        <v>-1.8865997581477461E-7</v>
      </c>
      <c r="HF43" s="40">
        <f t="shared" si="90"/>
        <v>-2.1656525937478748E-7</v>
      </c>
      <c r="HG43" s="40">
        <f t="shared" si="91"/>
        <v>-1.6900769745133954E-6</v>
      </c>
      <c r="HH43" s="40">
        <f t="shared" si="92"/>
        <v>-7.9358902888407344E-4</v>
      </c>
      <c r="HI43" s="40">
        <f t="shared" si="93"/>
        <v>0</v>
      </c>
      <c r="HJ43" s="40">
        <f t="shared" si="94"/>
        <v>1.7181513251753155E-7</v>
      </c>
      <c r="HK43" s="40">
        <f t="shared" si="95"/>
        <v>0</v>
      </c>
      <c r="HL43" s="40">
        <f t="shared" si="96"/>
        <v>0</v>
      </c>
      <c r="HM43" s="40">
        <f t="shared" si="97"/>
        <v>-1.1291649276002975E-7</v>
      </c>
      <c r="HN43" s="40">
        <f t="shared" si="98"/>
        <v>0</v>
      </c>
      <c r="HO43" s="40">
        <f t="shared" si="99"/>
        <v>0</v>
      </c>
      <c r="HP43" s="40">
        <f t="shared" si="100"/>
        <v>0</v>
      </c>
      <c r="HQ43" s="40">
        <f t="shared" si="101"/>
        <v>0</v>
      </c>
      <c r="HR43" s="40">
        <f t="shared" si="102"/>
        <v>0</v>
      </c>
      <c r="HS43" s="40">
        <f t="shared" si="103"/>
        <v>0</v>
      </c>
      <c r="HT43" s="40">
        <f t="shared" si="104"/>
        <v>0</v>
      </c>
      <c r="HU43" s="40">
        <f t="shared" si="105"/>
        <v>2.7903517200550915E-7</v>
      </c>
      <c r="HV43" s="40">
        <f t="shared" si="106"/>
        <v>2.3661340623379588E-7</v>
      </c>
      <c r="HW43" s="40">
        <f t="shared" si="107"/>
        <v>-4.1652313835239416E-7</v>
      </c>
      <c r="HX43" s="40">
        <f t="shared" si="108"/>
        <v>0</v>
      </c>
      <c r="HY43" s="40">
        <f t="shared" si="109"/>
        <v>-1.0183958685745585E-5</v>
      </c>
      <c r="HZ43" s="40">
        <f t="shared" si="110"/>
        <v>0</v>
      </c>
      <c r="IA43" s="40">
        <f t="shared" si="111"/>
        <v>0</v>
      </c>
      <c r="IB43" s="40">
        <f t="shared" si="112"/>
        <v>0</v>
      </c>
      <c r="IC43" s="40">
        <f t="shared" si="113"/>
        <v>0</v>
      </c>
    </row>
    <row r="44" spans="1:237" x14ac:dyDescent="0.3">
      <c r="A44" s="17" t="s">
        <v>211</v>
      </c>
      <c r="B44" s="15">
        <v>121209.30199000001</v>
      </c>
      <c r="C44" s="15">
        <v>3587.1013600000001</v>
      </c>
      <c r="D44" s="15">
        <v>90337.371199999994</v>
      </c>
      <c r="E44" s="15">
        <v>13852.445</v>
      </c>
      <c r="F44" s="15">
        <v>11709.679969000001</v>
      </c>
      <c r="G44" s="15">
        <v>154112.30470000001</v>
      </c>
      <c r="H44" s="15">
        <v>2687.30942</v>
      </c>
      <c r="I44" s="17">
        <v>31.683344590000001</v>
      </c>
      <c r="J44" s="17">
        <v>11.10006561</v>
      </c>
      <c r="K44" s="17">
        <v>0.40200000000000002</v>
      </c>
      <c r="L44" s="17">
        <v>0.76513027</v>
      </c>
      <c r="M44" s="17">
        <v>24.24723951</v>
      </c>
      <c r="N44" s="17">
        <v>0.30868896000000001</v>
      </c>
      <c r="O44" s="17">
        <v>1.1129849999999999</v>
      </c>
      <c r="P44" s="17">
        <v>0.46131340999999998</v>
      </c>
      <c r="Q44" s="17">
        <v>2.187037E-2</v>
      </c>
      <c r="R44" s="17">
        <v>0.35100826000000002</v>
      </c>
      <c r="S44" s="17">
        <v>1.2879</v>
      </c>
      <c r="T44" s="17">
        <v>0.52512656000000002</v>
      </c>
      <c r="U44" s="17">
        <v>0.10899441</v>
      </c>
      <c r="V44" s="17">
        <v>1.4580559999999999E-2</v>
      </c>
      <c r="Y44" s="17">
        <v>1.5E-3</v>
      </c>
      <c r="Z44" s="17">
        <v>286.23239260000003</v>
      </c>
      <c r="AA44" s="17">
        <v>261.34309999999999</v>
      </c>
      <c r="AB44" s="17">
        <v>0.79749999999999999</v>
      </c>
      <c r="AC44" s="17">
        <v>1.0884079099999999</v>
      </c>
      <c r="AD44" s="17">
        <v>4.68942134</v>
      </c>
      <c r="AE44" s="17">
        <v>5.79394411</v>
      </c>
      <c r="AF44" s="17">
        <v>0.19</v>
      </c>
      <c r="AG44" s="17">
        <v>2.01240877</v>
      </c>
      <c r="AH44" s="17">
        <v>4.5718932700000003</v>
      </c>
      <c r="AI44" s="17">
        <v>7.5868169999999999E-2</v>
      </c>
      <c r="AJ44" s="17">
        <v>1.6038170000000001E-2</v>
      </c>
      <c r="AL44" s="17">
        <v>72.516300900000005</v>
      </c>
      <c r="AN44" s="17">
        <v>8.7483300000000003E-3</v>
      </c>
      <c r="AO44" s="17">
        <v>35.663491669999999</v>
      </c>
      <c r="AP44" s="17">
        <v>2.1721239999999999E-2</v>
      </c>
      <c r="AQ44" s="17">
        <v>1.3999999999999999E-4</v>
      </c>
      <c r="AR44" s="17">
        <v>1.635E-3</v>
      </c>
      <c r="AT44" s="17">
        <v>7.5640000000000001E-5</v>
      </c>
      <c r="AU44" s="17">
        <v>4.414E-4</v>
      </c>
      <c r="AV44" s="17">
        <v>2.8944000000000002E-4</v>
      </c>
      <c r="AW44" s="17">
        <v>0.15838073</v>
      </c>
      <c r="AX44" s="17">
        <v>19.720965570000001</v>
      </c>
      <c r="AY44" s="17">
        <v>170.54601650000001</v>
      </c>
      <c r="AZ44" s="17">
        <v>4.8682782600000003</v>
      </c>
      <c r="BA44" s="17">
        <v>0.80429930000000005</v>
      </c>
      <c r="BD44" s="17">
        <v>6.2030000000000003</v>
      </c>
      <c r="BE44" s="17">
        <v>4.7259999999999999E-4</v>
      </c>
      <c r="BG44" s="17" t="s">
        <v>211</v>
      </c>
      <c r="BH44" s="17">
        <v>0.39907107013453702</v>
      </c>
      <c r="BI44" s="17">
        <v>0.80267188071113305</v>
      </c>
      <c r="BJ44" s="17">
        <v>0</v>
      </c>
      <c r="BK44" s="17">
        <v>11.1000604564239</v>
      </c>
      <c r="BL44" s="17">
        <v>0.40199993346009899</v>
      </c>
      <c r="BM44" s="17">
        <v>31.683323372716</v>
      </c>
      <c r="BN44" s="17">
        <v>31.683323372716</v>
      </c>
      <c r="BO44" s="17">
        <v>0.57923232105150502</v>
      </c>
      <c r="BP44" s="17">
        <v>0.322338067160722</v>
      </c>
      <c r="BQ44" s="17">
        <v>0.313703326588611</v>
      </c>
      <c r="BR44" s="17">
        <v>0.45142684951151901</v>
      </c>
      <c r="BS44" s="17">
        <v>24.247227607723399</v>
      </c>
      <c r="BT44" s="17">
        <v>4.7260257806709698E-4</v>
      </c>
      <c r="BU44" s="17">
        <v>9.8780530356599602E-2</v>
      </c>
      <c r="BV44" s="17">
        <v>0.20990842596217901</v>
      </c>
      <c r="BW44" s="17">
        <v>1.49999224669058E-3</v>
      </c>
      <c r="BX44" s="17">
        <v>1.1129852132019</v>
      </c>
      <c r="BY44" s="17">
        <v>0.11071516475734899</v>
      </c>
      <c r="BZ44" s="17">
        <v>0.35059814445167797</v>
      </c>
      <c r="CA44" s="17">
        <v>2.1870069662326401E-2</v>
      </c>
      <c r="CB44" s="17">
        <v>6.2029968450756998</v>
      </c>
      <c r="CC44" s="17">
        <v>4747.1152139650503</v>
      </c>
      <c r="CD44" s="17">
        <v>0.35100720105759198</v>
      </c>
      <c r="CE44" s="17">
        <v>0.152286641574569</v>
      </c>
      <c r="CF44" s="17">
        <v>0.37283968633216602</v>
      </c>
      <c r="CG44" s="17">
        <v>1.28789853196426</v>
      </c>
      <c r="CH44" s="17">
        <v>0.108994528733102</v>
      </c>
      <c r="CI44" s="17">
        <v>5.7939421349834097</v>
      </c>
      <c r="CJ44" s="17">
        <v>1.4581019532992401E-2</v>
      </c>
      <c r="CK44" s="17">
        <v>0</v>
      </c>
      <c r="CL44" s="17">
        <v>7.5865785982177303E-2</v>
      </c>
      <c r="CM44" s="17">
        <v>8.7477455880001897E-3</v>
      </c>
      <c r="CN44" s="17">
        <v>121209.269004186</v>
      </c>
      <c r="CO44" s="17">
        <v>0</v>
      </c>
      <c r="CP44" s="17">
        <v>0</v>
      </c>
      <c r="CQ44" s="17">
        <v>25.0447997536664</v>
      </c>
      <c r="CR44" s="17">
        <v>250.93157641318999</v>
      </c>
      <c r="CS44" s="17">
        <v>8.7467016535756894</v>
      </c>
      <c r="CT44" s="17">
        <v>19.720959117200699</v>
      </c>
      <c r="CU44" s="17">
        <v>3.5772469625847001</v>
      </c>
      <c r="CV44" s="17">
        <v>0</v>
      </c>
      <c r="CW44" s="17">
        <v>0.22952841035180199</v>
      </c>
      <c r="CX44" s="17">
        <v>286.23226796491099</v>
      </c>
      <c r="CY44" s="17">
        <v>286.23226796491099</v>
      </c>
      <c r="CZ44" s="17">
        <v>1.1174449125194901E-2</v>
      </c>
      <c r="DA44" s="17">
        <v>0</v>
      </c>
      <c r="DB44" s="17">
        <v>261.34297985361002</v>
      </c>
      <c r="DC44" s="17">
        <v>170.54592137382701</v>
      </c>
      <c r="DD44" s="17">
        <v>0.14843147793710099</v>
      </c>
      <c r="DE44" s="17">
        <v>0.62850085948491996</v>
      </c>
      <c r="DF44" s="17">
        <v>0</v>
      </c>
      <c r="DG44" s="17">
        <v>6.0706875653988401</v>
      </c>
      <c r="DH44" s="17">
        <v>0.21853430216504899</v>
      </c>
      <c r="DI44" s="17">
        <v>5.4612963904165004E-3</v>
      </c>
      <c r="DJ44" s="17">
        <v>3.1366844214332201</v>
      </c>
      <c r="DK44" s="17">
        <v>0.52459899614080796</v>
      </c>
      <c r="DL44" s="17">
        <v>0.28298595031884899</v>
      </c>
      <c r="DM44" s="17">
        <v>0.80542184812755702</v>
      </c>
      <c r="DN44" s="17">
        <v>1.54750847892856</v>
      </c>
      <c r="DO44" s="17">
        <v>3.1419118571931901</v>
      </c>
      <c r="DP44" s="17">
        <v>0.244692203126153</v>
      </c>
      <c r="DQ44" s="17">
        <v>4.8682759510706299</v>
      </c>
      <c r="DR44" s="17">
        <v>2.0185678906727901E-4</v>
      </c>
      <c r="DS44" s="17">
        <v>2.1780624149143799</v>
      </c>
      <c r="DT44" s="17">
        <v>3587.1001979262301</v>
      </c>
      <c r="DU44" s="17">
        <v>0</v>
      </c>
      <c r="DV44" s="17">
        <v>1.87447504112077</v>
      </c>
      <c r="DW44" s="17">
        <v>2.6974169168002802</v>
      </c>
      <c r="DX44" s="17">
        <v>1950.7962811745799</v>
      </c>
      <c r="DY44" s="17">
        <v>81303.607848639993</v>
      </c>
      <c r="DZ44" s="17">
        <v>9033.7349107011196</v>
      </c>
      <c r="EA44" s="17">
        <v>90337.342759341103</v>
      </c>
      <c r="EB44" s="17">
        <v>3.2629367539476501E-3</v>
      </c>
      <c r="EC44" s="17">
        <v>45.344230727816303</v>
      </c>
      <c r="ED44" s="17">
        <v>0.21781586845152801</v>
      </c>
      <c r="EE44" s="17">
        <v>2.1720593496139699E-2</v>
      </c>
      <c r="EF44" s="17">
        <v>1.4000016773259099E-4</v>
      </c>
      <c r="EG44" s="17">
        <v>1.63499816688562E-3</v>
      </c>
      <c r="EH44" s="17">
        <v>0</v>
      </c>
      <c r="EI44" s="5">
        <v>7.5639866020138806E-5</v>
      </c>
      <c r="EJ44" s="17">
        <v>4.4140252180095398E-4</v>
      </c>
      <c r="EK44" s="17">
        <v>2.8944052815488497E-4</v>
      </c>
      <c r="EL44" s="17">
        <v>0.15838053810174199</v>
      </c>
      <c r="EM44" s="17">
        <v>367.72924947373201</v>
      </c>
      <c r="EN44" s="17">
        <v>670.76222227393703</v>
      </c>
      <c r="EO44" s="17">
        <v>707.10020014619602</v>
      </c>
      <c r="EP44" s="17">
        <v>135.12083483648499</v>
      </c>
      <c r="EQ44" s="17">
        <v>577.76534253266095</v>
      </c>
      <c r="ER44" s="17">
        <v>270.510159680622</v>
      </c>
      <c r="ES44" s="17">
        <v>0.61494283856104204</v>
      </c>
      <c r="ET44" s="17">
        <v>2.0592737064060802E-2</v>
      </c>
      <c r="EU44" s="17">
        <v>49.609903478238898</v>
      </c>
      <c r="EV44" s="17">
        <v>13852.4411584506</v>
      </c>
      <c r="EW44" s="17">
        <v>11709.6767000738</v>
      </c>
      <c r="EX44" s="17">
        <v>2142.7644583767701</v>
      </c>
      <c r="EY44" s="17">
        <v>37.620850496425703</v>
      </c>
      <c r="EZ44" s="17">
        <v>1.9137851935901999</v>
      </c>
      <c r="FA44" s="17">
        <v>2780.0767730939301</v>
      </c>
      <c r="FB44" s="17">
        <v>7.43591932185827</v>
      </c>
      <c r="FC44" s="17">
        <v>1327.79916102468</v>
      </c>
      <c r="FD44" s="17">
        <v>242.36465681801201</v>
      </c>
      <c r="FE44" s="17">
        <v>130.91269685687999</v>
      </c>
      <c r="FF44" s="17">
        <v>3324.7055113275001</v>
      </c>
      <c r="FG44" s="17">
        <v>1.6023575537073301E-2</v>
      </c>
      <c r="FH44" s="17">
        <v>128.94109033998799</v>
      </c>
      <c r="FI44" s="17">
        <v>641.77423540273401</v>
      </c>
      <c r="FJ44" s="17">
        <v>1067.25180748556</v>
      </c>
      <c r="FK44" s="17">
        <v>39.370670066187301</v>
      </c>
      <c r="FL44" s="17">
        <v>0</v>
      </c>
      <c r="FM44" s="17">
        <v>154112.24839933999</v>
      </c>
      <c r="FN44" s="17">
        <v>1.8164861069370399</v>
      </c>
      <c r="FO44" s="17">
        <v>0.80427917828315398</v>
      </c>
      <c r="FP44" s="17">
        <v>3698.4145467250601</v>
      </c>
      <c r="FQ44" s="17">
        <v>3.8243412775541899E-2</v>
      </c>
      <c r="FR44" s="17">
        <v>132.887787408647</v>
      </c>
      <c r="FS44" s="17">
        <v>72.5162642022905</v>
      </c>
      <c r="FT44" s="17">
        <v>1.30735839765869</v>
      </c>
      <c r="FU44" s="17">
        <v>2687.3085799243599</v>
      </c>
      <c r="FV44" s="17">
        <v>35.663483469764998</v>
      </c>
      <c r="FW44" s="17">
        <v>313.31665267513898</v>
      </c>
      <c r="FY44" s="26">
        <f t="shared" si="57"/>
        <v>0.72592939111945576</v>
      </c>
      <c r="FZ44" s="40">
        <f t="shared" si="58"/>
        <v>-2.7213929509933493E-7</v>
      </c>
      <c r="GA44" s="40">
        <f t="shared" si="59"/>
        <v>-3.239590001568412E-7</v>
      </c>
      <c r="GB44" s="40">
        <f t="shared" si="60"/>
        <v>-3.1482716967480941E-7</v>
      </c>
      <c r="GC44" s="40">
        <f t="shared" si="61"/>
        <v>-2.7731923137192779E-7</v>
      </c>
      <c r="GD44" s="40">
        <f t="shared" si="62"/>
        <v>-2.7916443569284946E-7</v>
      </c>
      <c r="GE44" s="40">
        <f t="shared" si="63"/>
        <v>-3.6532228963039578E-7</v>
      </c>
      <c r="GF44" s="40">
        <f t="shared" si="64"/>
        <v>-3.1260845284381246E-7</v>
      </c>
      <c r="GG44" s="40">
        <f t="shared" si="65"/>
        <v>-6.6966680050367319E-7</v>
      </c>
      <c r="GH44" s="40">
        <f t="shared" si="66"/>
        <v>-4.6428339077212542E-7</v>
      </c>
      <c r="GI44" s="40">
        <f t="shared" si="67"/>
        <v>-1.6552214187452155E-7</v>
      </c>
      <c r="GJ44" s="40">
        <f t="shared" si="68"/>
        <v>-1.2272402971410799E-7</v>
      </c>
      <c r="GK44" s="40">
        <f t="shared" si="69"/>
        <v>-4.9087140809747314E-7</v>
      </c>
      <c r="GL44" s="40">
        <f t="shared" si="70"/>
        <v>-1.1925341882256492E-8</v>
      </c>
      <c r="GM44" s="40">
        <f t="shared" si="71"/>
        <v>1.9155864646370587E-7</v>
      </c>
      <c r="GN44" s="40">
        <f t="shared" si="72"/>
        <v>-2.1848697832605407E-7</v>
      </c>
      <c r="GO44" s="40">
        <f t="shared" si="73"/>
        <v>-1.3732628830655577E-5</v>
      </c>
      <c r="GP44" s="40">
        <f t="shared" si="74"/>
        <v>-3.0168589424041506E-6</v>
      </c>
      <c r="GQ44" s="40">
        <f t="shared" si="75"/>
        <v>-1.1398678003587466E-6</v>
      </c>
      <c r="GR44" s="40">
        <f t="shared" si="76"/>
        <v>-4.419758637617286E-7</v>
      </c>
      <c r="GS44" s="40">
        <f t="shared" si="77"/>
        <v>1.0893503804741423E-6</v>
      </c>
      <c r="GT44" s="40">
        <f t="shared" si="78"/>
        <v>3.1516827364756846E-5</v>
      </c>
      <c r="GU44" s="40">
        <f t="shared" si="79"/>
        <v>0</v>
      </c>
      <c r="GV44" s="40">
        <f t="shared" si="80"/>
        <v>0</v>
      </c>
      <c r="GW44" s="40">
        <f t="shared" si="81"/>
        <v>-5.1688729467020316E-6</v>
      </c>
      <c r="GX44" s="40">
        <f t="shared" si="82"/>
        <v>-4.3543320832698984E-7</v>
      </c>
      <c r="GY44" s="40">
        <f t="shared" si="83"/>
        <v>-4.5972665807785567E-7</v>
      </c>
      <c r="GZ44" s="40">
        <f t="shared" si="84"/>
        <v>3.1441361858056099E-5</v>
      </c>
      <c r="HA44" s="40">
        <f t="shared" si="85"/>
        <v>-1.0249245057194623E-7</v>
      </c>
      <c r="HB44" s="40">
        <f t="shared" si="86"/>
        <v>-2.1407294782796066E-7</v>
      </c>
      <c r="HC44" s="40">
        <f t="shared" si="87"/>
        <v>-3.4087601688517237E-7</v>
      </c>
      <c r="HD44" s="40">
        <f t="shared" si="88"/>
        <v>0.28785370066396315</v>
      </c>
      <c r="HE44" s="40">
        <f t="shared" si="89"/>
        <v>8.2316101670725658E-2</v>
      </c>
      <c r="HF44" s="40">
        <f t="shared" si="90"/>
        <v>-2.8698809724780095E-7</v>
      </c>
      <c r="HG44" s="40">
        <f t="shared" si="91"/>
        <v>-3.1423162344575026E-5</v>
      </c>
      <c r="HH44" s="40">
        <f t="shared" si="92"/>
        <v>-9.0998305459414404E-4</v>
      </c>
      <c r="HI44" s="40">
        <f t="shared" si="93"/>
        <v>0</v>
      </c>
      <c r="HJ44" s="40">
        <f t="shared" si="94"/>
        <v>-5.0606152063248117E-7</v>
      </c>
      <c r="HK44" s="40">
        <f t="shared" si="95"/>
        <v>0</v>
      </c>
      <c r="HL44" s="40">
        <f t="shared" si="96"/>
        <v>-6.6802692606549805E-5</v>
      </c>
      <c r="HM44" s="40">
        <f t="shared" si="97"/>
        <v>-2.2993359924296052E-7</v>
      </c>
      <c r="HN44" s="40">
        <f t="shared" si="98"/>
        <v>-2.976367188524617E-5</v>
      </c>
      <c r="HO44" s="40">
        <f t="shared" si="99"/>
        <v>1.1980899357153708E-6</v>
      </c>
      <c r="HP44" s="40">
        <f t="shared" si="100"/>
        <v>-1.1211708745614793E-6</v>
      </c>
      <c r="HQ44" s="40">
        <f t="shared" si="101"/>
        <v>0</v>
      </c>
      <c r="HR44" s="40">
        <f t="shared" si="102"/>
        <v>-1.7712831993026849E-6</v>
      </c>
      <c r="HS44" s="40">
        <f t="shared" si="103"/>
        <v>5.7131874807093665E-6</v>
      </c>
      <c r="HT44" s="40">
        <f t="shared" si="104"/>
        <v>1.8247473913508611E-6</v>
      </c>
      <c r="HU44" s="40">
        <f t="shared" si="105"/>
        <v>-1.2116263007895667E-6</v>
      </c>
      <c r="HV44" s="40">
        <f t="shared" si="106"/>
        <v>-3.2720503862810704E-7</v>
      </c>
      <c r="HW44" s="40">
        <f t="shared" si="107"/>
        <v>-5.5777422977092459E-7</v>
      </c>
      <c r="HX44" s="40">
        <f t="shared" si="108"/>
        <v>-4.7428048419830152E-7</v>
      </c>
      <c r="HY44" s="40">
        <f t="shared" si="109"/>
        <v>-2.5017697822274074E-5</v>
      </c>
      <c r="HZ44" s="40">
        <f t="shared" si="110"/>
        <v>0</v>
      </c>
      <c r="IA44" s="40">
        <f t="shared" si="111"/>
        <v>0</v>
      </c>
      <c r="IB44" s="40">
        <f t="shared" si="112"/>
        <v>-5.086126552433829E-7</v>
      </c>
      <c r="IC44" s="40">
        <f t="shared" si="113"/>
        <v>5.4550721476694825E-6</v>
      </c>
    </row>
    <row r="45" spans="1:237" x14ac:dyDescent="0.3">
      <c r="A45" s="17" t="s">
        <v>212</v>
      </c>
      <c r="B45" s="15">
        <v>12546.228735000001</v>
      </c>
      <c r="C45" s="15">
        <v>284.64612355999998</v>
      </c>
      <c r="D45" s="15">
        <v>28995.806519999998</v>
      </c>
      <c r="E45" s="15">
        <v>1819.1577076000001</v>
      </c>
      <c r="F45" s="15">
        <v>1587.7779813</v>
      </c>
      <c r="G45" s="15">
        <v>9342.8127213000007</v>
      </c>
      <c r="H45" s="15">
        <v>402.15637204000001</v>
      </c>
      <c r="I45" s="17">
        <v>1.6047205</v>
      </c>
      <c r="J45" s="17">
        <v>0.56721626999999997</v>
      </c>
      <c r="L45" s="17">
        <v>0.10642254</v>
      </c>
      <c r="M45" s="17">
        <v>0.94778671000000003</v>
      </c>
      <c r="N45" s="17">
        <v>7.6724499999999999E-3</v>
      </c>
      <c r="O45" s="17">
        <v>5.6791999999999997E-4</v>
      </c>
      <c r="P45" s="17">
        <v>4.8173029999999999E-2</v>
      </c>
      <c r="R45" s="17">
        <v>0.109164</v>
      </c>
      <c r="T45" s="17">
        <v>4.4264900000000003E-2</v>
      </c>
      <c r="U45" s="17">
        <v>7.3959999999999998E-2</v>
      </c>
      <c r="Y45" s="17">
        <v>6.3842100000000004E-3</v>
      </c>
      <c r="Z45" s="17">
        <v>21.830350379999999</v>
      </c>
      <c r="AA45" s="17">
        <v>39.773029999999999</v>
      </c>
      <c r="AB45" s="17">
        <v>4.1557199999999999E-3</v>
      </c>
      <c r="AC45" s="17">
        <v>0.15432783</v>
      </c>
      <c r="AD45" s="17">
        <v>2.2301960599999999</v>
      </c>
      <c r="AE45" s="17">
        <v>1.505482</v>
      </c>
      <c r="AG45" s="17">
        <v>7.0583660000000006E-2</v>
      </c>
      <c r="AH45" s="17">
        <v>0.36755023999999997</v>
      </c>
      <c r="AI45" s="17">
        <v>6.1199999999999997E-2</v>
      </c>
      <c r="AL45" s="17">
        <v>4.6714599000000003</v>
      </c>
      <c r="AO45" s="17">
        <v>2.3411572</v>
      </c>
      <c r="AP45" s="17">
        <v>2.6290000000000001E-5</v>
      </c>
      <c r="AQ45" s="5"/>
      <c r="AR45" s="17">
        <v>1.5E-5</v>
      </c>
      <c r="AT45" s="5"/>
      <c r="AU45" s="5">
        <v>8.8000000000000004E-7</v>
      </c>
      <c r="AV45" s="5">
        <v>9.7999999999999993E-7</v>
      </c>
      <c r="AW45" s="17">
        <v>7.7321470000000003E-2</v>
      </c>
      <c r="AX45" s="17">
        <v>1.3011063700000001</v>
      </c>
      <c r="AY45" s="17">
        <v>1.3379978699999999</v>
      </c>
      <c r="AZ45" s="17">
        <v>2.836697</v>
      </c>
      <c r="BA45" s="17">
        <v>4.539E-2</v>
      </c>
      <c r="BE45" s="5">
        <v>4.4999999999999998E-7</v>
      </c>
      <c r="BG45" s="17" t="s">
        <v>212</v>
      </c>
      <c r="BH45" s="17">
        <v>0</v>
      </c>
      <c r="BI45" s="17">
        <v>0</v>
      </c>
      <c r="BJ45" s="17">
        <v>0</v>
      </c>
      <c r="BK45" s="17">
        <v>0.56721664459621801</v>
      </c>
      <c r="BL45" s="17">
        <v>0</v>
      </c>
      <c r="BM45" s="17">
        <v>1.6047197829941999</v>
      </c>
      <c r="BN45" s="17">
        <v>1.6047197829941999</v>
      </c>
      <c r="BO45" s="17">
        <v>4.1311376014815E-3</v>
      </c>
      <c r="BP45" s="17">
        <v>0</v>
      </c>
      <c r="BQ45" s="17">
        <v>4.3633224253959997E-2</v>
      </c>
      <c r="BR45" s="17">
        <v>6.2789419966645596E-2</v>
      </c>
      <c r="BS45" s="17">
        <v>0.94778567107525602</v>
      </c>
      <c r="BT45" s="5">
        <v>4.4999850826898502E-7</v>
      </c>
      <c r="BU45" s="17">
        <v>2.4551825421496101E-3</v>
      </c>
      <c r="BV45" s="17">
        <v>5.2172632847765302E-3</v>
      </c>
      <c r="BW45" s="17">
        <v>6.3842013183987804E-3</v>
      </c>
      <c r="BX45" s="17">
        <v>5.6791261925195696E-4</v>
      </c>
      <c r="BY45" s="17">
        <v>1.1561520388842599E-2</v>
      </c>
      <c r="BZ45" s="17">
        <v>3.6611481192275398E-2</v>
      </c>
      <c r="CA45" s="17">
        <v>0</v>
      </c>
      <c r="CB45" s="17">
        <v>0</v>
      </c>
      <c r="CC45" s="17">
        <v>209.41329167496301</v>
      </c>
      <c r="CD45" s="17">
        <v>0.10916372627457201</v>
      </c>
      <c r="CE45" s="17">
        <v>1.28368105570708E-2</v>
      </c>
      <c r="CF45" s="17">
        <v>3.1428066172346301E-2</v>
      </c>
      <c r="CG45" s="17">
        <v>0</v>
      </c>
      <c r="CH45" s="17">
        <v>7.39598972200292E-2</v>
      </c>
      <c r="CI45" s="17">
        <v>1.5054810967972301</v>
      </c>
      <c r="CJ45" s="17">
        <v>0</v>
      </c>
      <c r="CK45" s="17">
        <v>0</v>
      </c>
      <c r="CL45" s="17">
        <v>6.1200122273141602E-2</v>
      </c>
      <c r="CM45" s="17">
        <v>0</v>
      </c>
      <c r="CN45" s="17">
        <v>12546.2254456916</v>
      </c>
      <c r="CO45" s="17">
        <v>0</v>
      </c>
      <c r="CP45" s="17">
        <v>0</v>
      </c>
      <c r="CQ45" s="17">
        <v>0.31669366872810201</v>
      </c>
      <c r="CR45" s="17">
        <v>12.5344148249395</v>
      </c>
      <c r="CS45" s="17">
        <v>0.15399023905286099</v>
      </c>
      <c r="CT45" s="17">
        <v>1.30110606460122</v>
      </c>
      <c r="CU45" s="17">
        <v>0</v>
      </c>
      <c r="CV45" s="17">
        <v>0</v>
      </c>
      <c r="CW45" s="17">
        <v>0</v>
      </c>
      <c r="CX45" s="17">
        <v>21.8303263316607</v>
      </c>
      <c r="CY45" s="17">
        <v>21.8303263316607</v>
      </c>
      <c r="CZ45" s="17">
        <v>0</v>
      </c>
      <c r="DA45" s="17">
        <v>0</v>
      </c>
      <c r="DB45" s="17">
        <v>39.773030336590601</v>
      </c>
      <c r="DC45" s="17">
        <v>1.33799598375802</v>
      </c>
      <c r="DD45" s="17">
        <v>1.3938354302600901E-3</v>
      </c>
      <c r="DE45" s="17">
        <v>2.4812831869563501E-3</v>
      </c>
      <c r="DF45" s="17">
        <v>0</v>
      </c>
      <c r="DG45" s="17">
        <v>2.7560379976096301</v>
      </c>
      <c r="DH45" s="17">
        <v>0</v>
      </c>
      <c r="DI45" s="17">
        <v>0</v>
      </c>
      <c r="DJ45" s="17">
        <v>2.13364571987411E-3</v>
      </c>
      <c r="DK45" s="17">
        <v>0</v>
      </c>
      <c r="DL45" s="17">
        <v>4.0125237837733599E-2</v>
      </c>
      <c r="DM45" s="17">
        <v>0.114202658172238</v>
      </c>
      <c r="DN45" s="17">
        <v>0.73596461105452904</v>
      </c>
      <c r="DO45" s="17">
        <v>1.4942294373548899</v>
      </c>
      <c r="DP45" s="17">
        <v>0</v>
      </c>
      <c r="DQ45" s="17">
        <v>2.83669694134956</v>
      </c>
      <c r="DR45" s="17">
        <v>0</v>
      </c>
      <c r="DS45" s="17">
        <v>7.4656994244590602E-2</v>
      </c>
      <c r="DT45" s="17">
        <v>284.64605765379702</v>
      </c>
      <c r="DU45" s="17">
        <v>0</v>
      </c>
      <c r="DV45" s="17">
        <v>0.15069552582044499</v>
      </c>
      <c r="DW45" s="17">
        <v>0.216854629844353</v>
      </c>
      <c r="DX45" s="17">
        <v>363.61583047396601</v>
      </c>
      <c r="DY45" s="17">
        <v>26096.2171502452</v>
      </c>
      <c r="DZ45" s="17">
        <v>2899.5796395051202</v>
      </c>
      <c r="EA45" s="17">
        <v>28995.796789750399</v>
      </c>
      <c r="EB45" s="17">
        <v>0</v>
      </c>
      <c r="EC45" s="17">
        <v>9.3663669357370107</v>
      </c>
      <c r="ED45" s="17">
        <v>0</v>
      </c>
      <c r="EE45" s="5">
        <v>2.62895031443421E-5</v>
      </c>
      <c r="EF45" s="17">
        <v>0</v>
      </c>
      <c r="EG45" s="5">
        <v>1.4999988403688301E-5</v>
      </c>
      <c r="EH45" s="17">
        <v>0</v>
      </c>
      <c r="EI45" s="17">
        <v>0</v>
      </c>
      <c r="EJ45" s="5">
        <v>8.80000342157333E-7</v>
      </c>
      <c r="EK45" s="5">
        <v>9.80001521189173E-7</v>
      </c>
      <c r="EL45" s="17">
        <v>7.7321266033828495E-2</v>
      </c>
      <c r="EM45" s="17">
        <v>88.748965314555306</v>
      </c>
      <c r="EN45" s="17">
        <v>97.440175387497405</v>
      </c>
      <c r="EO45" s="17">
        <v>52.0713343800887</v>
      </c>
      <c r="EP45" s="17">
        <v>4.1825439204730399</v>
      </c>
      <c r="EQ45" s="17">
        <v>70.975455604185996</v>
      </c>
      <c r="ER45" s="17">
        <v>44.759077475762503</v>
      </c>
      <c r="ES45" s="17">
        <v>0</v>
      </c>
      <c r="ET45" s="17">
        <v>2.80582603327877E-4</v>
      </c>
      <c r="EU45" s="17">
        <v>7.2694472815560101</v>
      </c>
      <c r="EV45" s="17">
        <v>1819.15711848827</v>
      </c>
      <c r="EW45" s="17">
        <v>1587.77745222464</v>
      </c>
      <c r="EX45" s="17">
        <v>231.379666263628</v>
      </c>
      <c r="EY45" s="17">
        <v>0</v>
      </c>
      <c r="EZ45" s="17">
        <v>0.41720045648902898</v>
      </c>
      <c r="FA45" s="17">
        <v>862.89004546787999</v>
      </c>
      <c r="FB45" s="17">
        <v>0</v>
      </c>
      <c r="FC45" s="17">
        <v>39.871904247598899</v>
      </c>
      <c r="FD45" s="17">
        <v>10.3805993654729</v>
      </c>
      <c r="FE45" s="17">
        <v>3.6622989652667099</v>
      </c>
      <c r="FF45" s="17">
        <v>99.686348096977596</v>
      </c>
      <c r="FG45" s="17">
        <v>0</v>
      </c>
      <c r="FH45" s="17">
        <v>7.3463685680359099</v>
      </c>
      <c r="FI45" s="17">
        <v>135.49262573208199</v>
      </c>
      <c r="FJ45" s="17">
        <v>161.01962523438601</v>
      </c>
      <c r="FK45" s="17">
        <v>6.3499806818661302</v>
      </c>
      <c r="FL45" s="17">
        <v>0</v>
      </c>
      <c r="FM45" s="17">
        <v>9342.8094074841592</v>
      </c>
      <c r="FN45" s="17">
        <v>1.2482446800575401E-2</v>
      </c>
      <c r="FO45" s="17">
        <v>4.53899403092368E-2</v>
      </c>
      <c r="FP45" s="17">
        <v>182.27746530994199</v>
      </c>
      <c r="FQ45" s="17">
        <v>0</v>
      </c>
      <c r="FR45" s="17">
        <v>50.542835424782197</v>
      </c>
      <c r="FS45" s="17">
        <v>4.6714562580293499</v>
      </c>
      <c r="FT45" s="17">
        <v>0</v>
      </c>
      <c r="FU45" s="17">
        <v>402.15625100714601</v>
      </c>
      <c r="FV45" s="17">
        <v>2.3411562634788501</v>
      </c>
      <c r="FW45" s="17">
        <v>156.657519930799</v>
      </c>
      <c r="FY45" s="26">
        <f t="shared" si="57"/>
        <v>0.90416555645557983</v>
      </c>
      <c r="FZ45" s="40">
        <f t="shared" si="58"/>
        <v>-2.6217507031454663E-7</v>
      </c>
      <c r="GA45" s="40">
        <f t="shared" si="59"/>
        <v>-2.3153732830919412E-7</v>
      </c>
      <c r="GB45" s="40">
        <f t="shared" si="60"/>
        <v>-3.3557437324457845E-7</v>
      </c>
      <c r="GC45" s="40">
        <f t="shared" si="61"/>
        <v>-3.2383763518113441E-7</v>
      </c>
      <c r="GD45" s="40">
        <f t="shared" si="62"/>
        <v>-3.3321746881175656E-7</v>
      </c>
      <c r="GE45" s="40">
        <f t="shared" si="63"/>
        <v>-3.5469145538055268E-7</v>
      </c>
      <c r="GF45" s="40">
        <f t="shared" si="64"/>
        <v>-3.009596823815979E-7</v>
      </c>
      <c r="GG45" s="40">
        <f t="shared" si="65"/>
        <v>-4.4681039474853208E-7</v>
      </c>
      <c r="GH45" s="40">
        <f t="shared" si="66"/>
        <v>6.6041162402585386E-7</v>
      </c>
      <c r="GI45" s="40">
        <f t="shared" si="67"/>
        <v>0</v>
      </c>
      <c r="GJ45" s="40">
        <f t="shared" si="68"/>
        <v>9.7930951097389336E-7</v>
      </c>
      <c r="GK45" s="40">
        <f t="shared" si="69"/>
        <v>-1.0961588013956729E-6</v>
      </c>
      <c r="GL45" s="40">
        <f t="shared" si="70"/>
        <v>-5.4390368911631947E-7</v>
      </c>
      <c r="GM45" s="40">
        <f t="shared" si="71"/>
        <v>-1.2996105160961679E-5</v>
      </c>
      <c r="GN45" s="40">
        <f t="shared" si="72"/>
        <v>-5.8993345456182666E-7</v>
      </c>
      <c r="GO45" s="40">
        <f t="shared" si="73"/>
        <v>0</v>
      </c>
      <c r="GP45" s="40">
        <f t="shared" si="74"/>
        <v>-2.5074697518461611E-6</v>
      </c>
      <c r="GQ45" s="40">
        <f t="shared" si="75"/>
        <v>0</v>
      </c>
      <c r="GR45" s="40">
        <f t="shared" si="76"/>
        <v>-5.2571185969330836E-7</v>
      </c>
      <c r="GS45" s="40">
        <f t="shared" si="77"/>
        <v>-1.3896696971079754E-6</v>
      </c>
      <c r="GT45" s="40">
        <f t="shared" si="78"/>
        <v>0</v>
      </c>
      <c r="GU45" s="40">
        <f t="shared" si="79"/>
        <v>0</v>
      </c>
      <c r="GV45" s="40">
        <f t="shared" si="80"/>
        <v>0</v>
      </c>
      <c r="GW45" s="40">
        <f t="shared" si="81"/>
        <v>-1.3598552084025319E-6</v>
      </c>
      <c r="GX45" s="40">
        <f t="shared" si="82"/>
        <v>-1.1016011598522022E-6</v>
      </c>
      <c r="GY45" s="40">
        <f t="shared" si="83"/>
        <v>8.4627850204276375E-9</v>
      </c>
      <c r="GZ45" s="40">
        <f t="shared" si="84"/>
        <v>-4.5189415269451381E-6</v>
      </c>
      <c r="HA45" s="40">
        <f t="shared" si="85"/>
        <v>4.2772565129626743E-7</v>
      </c>
      <c r="HB45" s="40">
        <f t="shared" si="86"/>
        <v>-9.0197925523149964E-7</v>
      </c>
      <c r="HC45" s="40">
        <f t="shared" si="87"/>
        <v>-5.9994258975432295E-7</v>
      </c>
      <c r="HD45" s="40">
        <f t="shared" si="88"/>
        <v>0</v>
      </c>
      <c r="HE45" s="40">
        <f t="shared" si="89"/>
        <v>5.7709308990077805E-2</v>
      </c>
      <c r="HF45" s="40">
        <f t="shared" si="90"/>
        <v>-2.2945217499676635E-7</v>
      </c>
      <c r="HG45" s="40">
        <f t="shared" si="91"/>
        <v>1.9979271504050575E-6</v>
      </c>
      <c r="HH45" s="40">
        <f t="shared" si="92"/>
        <v>0</v>
      </c>
      <c r="HI45" s="40">
        <f t="shared" si="93"/>
        <v>0</v>
      </c>
      <c r="HJ45" s="40">
        <f t="shared" si="94"/>
        <v>-7.7962151626134422E-7</v>
      </c>
      <c r="HK45" s="40">
        <f t="shared" si="95"/>
        <v>0</v>
      </c>
      <c r="HL45" s="40">
        <f t="shared" si="96"/>
        <v>0</v>
      </c>
      <c r="HM45" s="40">
        <f t="shared" si="97"/>
        <v>-4.0002488938523821E-7</v>
      </c>
      <c r="HN45" s="40">
        <f t="shared" si="98"/>
        <v>-1.8899036055573837E-5</v>
      </c>
      <c r="HO45" s="40">
        <f t="shared" si="99"/>
        <v>0</v>
      </c>
      <c r="HP45" s="40">
        <f t="shared" si="100"/>
        <v>-7.730874466527031E-7</v>
      </c>
      <c r="HQ45" s="40">
        <f t="shared" si="101"/>
        <v>0</v>
      </c>
      <c r="HR45" s="40">
        <f t="shared" si="102"/>
        <v>0</v>
      </c>
      <c r="HS45" s="40">
        <f t="shared" si="103"/>
        <v>3.8881515108167515E-7</v>
      </c>
      <c r="HT45" s="40">
        <f t="shared" si="104"/>
        <v>1.5522338500692766E-6</v>
      </c>
      <c r="HU45" s="40">
        <f t="shared" si="105"/>
        <v>-2.6378982643253596E-6</v>
      </c>
      <c r="HV45" s="40">
        <f t="shared" si="106"/>
        <v>-2.3472237711261445E-7</v>
      </c>
      <c r="HW45" s="40">
        <f t="shared" si="107"/>
        <v>-1.4097496133850962E-6</v>
      </c>
      <c r="HX45" s="40">
        <f t="shared" si="108"/>
        <v>-2.0675609717974253E-8</v>
      </c>
      <c r="HY45" s="40">
        <f t="shared" si="109"/>
        <v>-1.3150641815439939E-6</v>
      </c>
      <c r="HZ45" s="40">
        <f t="shared" si="110"/>
        <v>0</v>
      </c>
      <c r="IA45" s="40">
        <f t="shared" si="111"/>
        <v>0</v>
      </c>
      <c r="IB45" s="40">
        <f t="shared" si="112"/>
        <v>0</v>
      </c>
      <c r="IC45" s="40">
        <f t="shared" si="113"/>
        <v>-3.314957811020236E-6</v>
      </c>
    </row>
    <row r="46" spans="1:237" x14ac:dyDescent="0.3">
      <c r="A46" s="17" t="s">
        <v>213</v>
      </c>
      <c r="B46" s="15">
        <v>1438.4425000000001</v>
      </c>
      <c r="C46" s="15">
        <v>15.514925</v>
      </c>
      <c r="D46" s="15">
        <v>218.40530000000001</v>
      </c>
      <c r="E46" s="15">
        <v>46.044840000000001</v>
      </c>
      <c r="F46" s="15">
        <v>44.457825</v>
      </c>
      <c r="G46" s="15">
        <v>1.9342189999999999</v>
      </c>
      <c r="H46" s="15">
        <v>38.013095</v>
      </c>
      <c r="I46" s="17">
        <v>1.9811179999999999</v>
      </c>
      <c r="J46" s="17">
        <v>9.5475510000000003</v>
      </c>
      <c r="L46" s="17">
        <v>4.764856E-2</v>
      </c>
      <c r="M46" s="17">
        <v>10.024929999999999</v>
      </c>
      <c r="N46" s="17">
        <v>2.3821799999999998E-3</v>
      </c>
      <c r="P46" s="17">
        <v>8.8781199999999998E-3</v>
      </c>
      <c r="Q46" s="17">
        <v>0.1074109</v>
      </c>
      <c r="R46" s="17">
        <v>6.6834550000000006E-2</v>
      </c>
      <c r="S46" s="17">
        <v>1.7094549999999999</v>
      </c>
      <c r="T46" s="17">
        <v>7.5819299999999997E-3</v>
      </c>
      <c r="U46" s="17">
        <v>6.9217639999999997E-2</v>
      </c>
      <c r="V46" s="17">
        <v>7.1605730000000006E-2</v>
      </c>
      <c r="Z46" s="17">
        <v>10.50231</v>
      </c>
      <c r="AA46" s="17">
        <v>41.161029999999997</v>
      </c>
      <c r="AB46" s="17">
        <v>1.2469999999999999E-5</v>
      </c>
      <c r="AC46" s="17">
        <v>1.8126000000000001E-4</v>
      </c>
      <c r="AD46" s="17">
        <v>3.4653529999999999</v>
      </c>
      <c r="AE46" s="17">
        <v>0.69219640000000004</v>
      </c>
      <c r="AG46" s="17">
        <v>0.23152800000000001</v>
      </c>
      <c r="AH46" s="17">
        <v>7.1475339999999998E-2</v>
      </c>
      <c r="AI46" s="17">
        <v>9.0699669999999996E-2</v>
      </c>
      <c r="AJ46" s="17">
        <v>7.8769610000000004E-2</v>
      </c>
      <c r="AL46" s="17">
        <v>2.195935</v>
      </c>
      <c r="AN46" s="17">
        <v>4.296444E-2</v>
      </c>
      <c r="AO46" s="17">
        <v>1.7175670000000001E-2</v>
      </c>
      <c r="AP46" s="17">
        <v>2.966713E-2</v>
      </c>
      <c r="AT46" s="17">
        <v>2.0020000000000001E-5</v>
      </c>
      <c r="AU46" s="17">
        <v>5.4549999999999998E-4</v>
      </c>
      <c r="AV46" s="17">
        <v>1.6019999999999999E-4</v>
      </c>
      <c r="AW46" s="17">
        <v>2.1064220000000002E-2</v>
      </c>
      <c r="AX46" s="17">
        <v>7.3993820000000002E-2</v>
      </c>
      <c r="AY46" s="17">
        <v>3.2727300000000001E-2</v>
      </c>
      <c r="AZ46" s="17">
        <v>5.4899499999999997E-2</v>
      </c>
      <c r="BA46" s="17">
        <v>4.5350859999999997</v>
      </c>
      <c r="BE46" s="17">
        <v>5.6301500000000004E-3</v>
      </c>
      <c r="BG46" s="17" t="s">
        <v>213</v>
      </c>
      <c r="BH46" s="17">
        <v>0</v>
      </c>
      <c r="BI46" s="17">
        <v>0</v>
      </c>
      <c r="BJ46" s="17">
        <v>0</v>
      </c>
      <c r="BK46" s="17">
        <v>9.5475448361476207</v>
      </c>
      <c r="BL46" s="17">
        <v>0</v>
      </c>
      <c r="BM46" s="17">
        <v>1.9811132710212001</v>
      </c>
      <c r="BN46" s="17">
        <v>1.9811132710212001</v>
      </c>
      <c r="BO46" s="17">
        <v>0</v>
      </c>
      <c r="BP46" s="17">
        <v>0</v>
      </c>
      <c r="BQ46" s="17">
        <v>1.95359098441883E-2</v>
      </c>
      <c r="BR46" s="17">
        <v>2.8112676955637499E-2</v>
      </c>
      <c r="BS46" s="17">
        <v>10.0249232754255</v>
      </c>
      <c r="BT46" s="17">
        <v>5.6301410244169901E-3</v>
      </c>
      <c r="BU46" s="17">
        <v>7.6229730165291499E-4</v>
      </c>
      <c r="BV46" s="17">
        <v>1.6198821773949E-3</v>
      </c>
      <c r="BW46" s="17">
        <v>0</v>
      </c>
      <c r="BX46" s="17">
        <v>0</v>
      </c>
      <c r="BY46" s="17">
        <v>2.1307482065951199E-3</v>
      </c>
      <c r="BZ46" s="17">
        <v>6.7473684430408298E-3</v>
      </c>
      <c r="CA46" s="17">
        <v>0.107410721307896</v>
      </c>
      <c r="CB46" s="17">
        <v>0</v>
      </c>
      <c r="CC46" s="17">
        <v>25.9447947902372</v>
      </c>
      <c r="CD46" s="17">
        <v>6.6834459780580599E-2</v>
      </c>
      <c r="CE46" s="17">
        <v>2.1987603593533801E-3</v>
      </c>
      <c r="CF46" s="17">
        <v>5.3831715273069897E-3</v>
      </c>
      <c r="CG46" s="17">
        <v>1.70945587579108</v>
      </c>
      <c r="CH46" s="17">
        <v>6.9217625147421802E-2</v>
      </c>
      <c r="CI46" s="17">
        <v>0.69219640221075096</v>
      </c>
      <c r="CJ46" s="17">
        <v>7.1605632394090402E-2</v>
      </c>
      <c r="CK46" s="17">
        <v>0</v>
      </c>
      <c r="CL46" s="17">
        <v>9.0699775719291997E-2</v>
      </c>
      <c r="CM46" s="17">
        <v>4.2964397731719499E-2</v>
      </c>
      <c r="CN46" s="17">
        <v>1438.44205715923</v>
      </c>
      <c r="CO46" s="17">
        <v>0</v>
      </c>
      <c r="CP46" s="17">
        <v>0</v>
      </c>
      <c r="CQ46" s="17">
        <v>11.059691963505699</v>
      </c>
      <c r="CR46" s="17">
        <v>3.50750386242599</v>
      </c>
      <c r="CS46" s="17">
        <v>0</v>
      </c>
      <c r="CT46" s="17">
        <v>7.39937740174898E-2</v>
      </c>
      <c r="CU46" s="17">
        <v>11.0918523357221</v>
      </c>
      <c r="CV46" s="17">
        <v>0</v>
      </c>
      <c r="CW46" s="17">
        <v>0</v>
      </c>
      <c r="CX46" s="17">
        <v>10.5023175555996</v>
      </c>
      <c r="CY46" s="17">
        <v>10.5023175555996</v>
      </c>
      <c r="CZ46" s="17">
        <v>0</v>
      </c>
      <c r="DA46" s="17">
        <v>0</v>
      </c>
      <c r="DB46" s="17">
        <v>41.160965824761199</v>
      </c>
      <c r="DC46" s="17">
        <v>3.2727242572676403E-2</v>
      </c>
      <c r="DD46" s="5">
        <v>4.9880039155472903E-6</v>
      </c>
      <c r="DE46" s="5">
        <v>6.2349710266781898E-6</v>
      </c>
      <c r="DF46" s="17">
        <v>0</v>
      </c>
      <c r="DG46" s="17">
        <v>0</v>
      </c>
      <c r="DH46" s="17">
        <v>0</v>
      </c>
      <c r="DI46" s="17">
        <v>0</v>
      </c>
      <c r="DJ46" s="17">
        <v>0</v>
      </c>
      <c r="DK46" s="17">
        <v>0</v>
      </c>
      <c r="DL46" s="5">
        <v>4.7127581580383202E-5</v>
      </c>
      <c r="DM46" s="17">
        <v>1.3413337956425599E-4</v>
      </c>
      <c r="DN46" s="17">
        <v>1.14356679960537</v>
      </c>
      <c r="DO46" s="17">
        <v>2.3217858458859002</v>
      </c>
      <c r="DP46" s="17">
        <v>0</v>
      </c>
      <c r="DQ46" s="17">
        <v>5.4899536470907201E-2</v>
      </c>
      <c r="DR46" s="17">
        <v>0</v>
      </c>
      <c r="DS46" s="17">
        <v>0.23152773524134099</v>
      </c>
      <c r="DT46" s="17">
        <v>15.514936193499601</v>
      </c>
      <c r="DU46" s="17">
        <v>0</v>
      </c>
      <c r="DV46" s="17">
        <v>2.93048182212007E-2</v>
      </c>
      <c r="DW46" s="17">
        <v>4.2170557626062997E-2</v>
      </c>
      <c r="DX46" s="17">
        <v>51.519167627330603</v>
      </c>
      <c r="DY46" s="17">
        <v>196.56468855724</v>
      </c>
      <c r="DZ46" s="17">
        <v>21.840513636138098</v>
      </c>
      <c r="EA46" s="17">
        <v>218.40520219337799</v>
      </c>
      <c r="EB46" s="17">
        <v>0</v>
      </c>
      <c r="EC46" s="17">
        <v>0.79456065041948498</v>
      </c>
      <c r="ED46" s="17">
        <v>0</v>
      </c>
      <c r="EE46" s="17">
        <v>2.9666987981977099E-2</v>
      </c>
      <c r="EF46" s="17">
        <v>0</v>
      </c>
      <c r="EG46" s="17">
        <v>0</v>
      </c>
      <c r="EH46" s="17">
        <v>0</v>
      </c>
      <c r="EI46" s="5">
        <v>2.0019890312295698E-5</v>
      </c>
      <c r="EJ46" s="17">
        <v>5.4550051126330305E-4</v>
      </c>
      <c r="EK46" s="17">
        <v>1.6020073607434001E-4</v>
      </c>
      <c r="EL46" s="17">
        <v>2.1064255434955399E-2</v>
      </c>
      <c r="EM46" s="5">
        <v>2.2413487877334801E-5</v>
      </c>
      <c r="EN46" s="17">
        <v>1.0268803841237399</v>
      </c>
      <c r="EO46" s="17">
        <v>0.282697914890568</v>
      </c>
      <c r="EP46" s="17">
        <v>0.23811561950429</v>
      </c>
      <c r="EQ46" s="17">
        <v>1.64894014065488</v>
      </c>
      <c r="ER46" s="5">
        <v>4.4826788361800403E-5</v>
      </c>
      <c r="ES46" s="17">
        <v>0</v>
      </c>
      <c r="ET46" s="5">
        <v>1.2469853899700699E-6</v>
      </c>
      <c r="EU46" s="17">
        <v>3.94248978400215</v>
      </c>
      <c r="EV46" s="17">
        <v>46.044828765841501</v>
      </c>
      <c r="EW46" s="17">
        <v>44.457811550168898</v>
      </c>
      <c r="EX46" s="17">
        <v>1.5870172156726501</v>
      </c>
      <c r="EY46" s="17">
        <v>6.3228392202252001E-2</v>
      </c>
      <c r="EZ46" s="17">
        <v>0</v>
      </c>
      <c r="FA46" s="17">
        <v>7.4341656379900396</v>
      </c>
      <c r="FB46" s="17">
        <v>6.6947757921482304E-2</v>
      </c>
      <c r="FC46" s="17">
        <v>6.2440741186196798</v>
      </c>
      <c r="FD46" s="17">
        <v>1.2788844612730501E-4</v>
      </c>
      <c r="FE46" s="5">
        <v>6.8559158275324195E-5</v>
      </c>
      <c r="FF46" s="17">
        <v>15.610178401428501</v>
      </c>
      <c r="FG46" s="17">
        <v>7.8706846694081095E-2</v>
      </c>
      <c r="FH46" s="17">
        <v>0.923550080625548</v>
      </c>
      <c r="FI46" s="17">
        <v>6.0253697336265404</v>
      </c>
      <c r="FJ46" s="17">
        <v>2.9013403614477702</v>
      </c>
      <c r="FK46" s="17">
        <v>0</v>
      </c>
      <c r="FL46" s="17">
        <v>0</v>
      </c>
      <c r="FM46" s="17">
        <v>1.93422003053401</v>
      </c>
      <c r="FN46" s="17">
        <v>0.17807569875461199</v>
      </c>
      <c r="FO46" s="17">
        <v>4.5350788517367402</v>
      </c>
      <c r="FP46" s="17">
        <v>0</v>
      </c>
      <c r="FQ46" s="17">
        <v>0</v>
      </c>
      <c r="FR46" s="17">
        <v>1.8189349455293E-4</v>
      </c>
      <c r="FS46" s="17">
        <v>2.1959361032034299</v>
      </c>
      <c r="FT46" s="17">
        <v>0</v>
      </c>
      <c r="FU46" s="17">
        <v>38.013084190655697</v>
      </c>
      <c r="FV46" s="17">
        <v>1.7175684914174701E-2</v>
      </c>
      <c r="FW46" s="17">
        <v>0</v>
      </c>
      <c r="FY46" s="26">
        <f t="shared" si="57"/>
        <v>1.3553009108372991</v>
      </c>
      <c r="FZ46" s="40">
        <f t="shared" si="58"/>
        <v>-3.0786129450416067E-7</v>
      </c>
      <c r="GA46" s="40">
        <f t="shared" si="59"/>
        <v>7.2146656210018032E-7</v>
      </c>
      <c r="GB46" s="40">
        <f t="shared" si="60"/>
        <v>-4.4782165095235646E-7</v>
      </c>
      <c r="GC46" s="40">
        <f t="shared" si="61"/>
        <v>-2.4398300655322961E-7</v>
      </c>
      <c r="GD46" s="40">
        <f t="shared" si="62"/>
        <v>-3.0253011930515278E-7</v>
      </c>
      <c r="GE46" s="40">
        <f t="shared" si="63"/>
        <v>5.327907595400889E-7</v>
      </c>
      <c r="GF46" s="40">
        <f t="shared" si="64"/>
        <v>-2.843584376172889E-7</v>
      </c>
      <c r="GG46" s="40">
        <f t="shared" si="65"/>
        <v>-2.3870253058545105E-6</v>
      </c>
      <c r="GH46" s="40">
        <f t="shared" si="66"/>
        <v>-6.4559512482466016E-7</v>
      </c>
      <c r="GI46" s="40">
        <f t="shared" si="67"/>
        <v>0</v>
      </c>
      <c r="GJ46" s="40">
        <f t="shared" si="68"/>
        <v>5.6244775909417697E-7</v>
      </c>
      <c r="GK46" s="40">
        <f t="shared" si="69"/>
        <v>-6.7078518244191449E-7</v>
      </c>
      <c r="GL46" s="40">
        <f t="shared" si="70"/>
        <v>-2.1868716243204971E-7</v>
      </c>
      <c r="GM46" s="40">
        <f t="shared" si="71"/>
        <v>0</v>
      </c>
      <c r="GN46" s="40">
        <f t="shared" si="72"/>
        <v>-3.7737314323616699E-7</v>
      </c>
      <c r="GO46" s="40">
        <f t="shared" si="73"/>
        <v>-1.6636310095396707E-6</v>
      </c>
      <c r="GP46" s="40">
        <f t="shared" si="74"/>
        <v>-1.3498919257697658E-6</v>
      </c>
      <c r="GQ46" s="40">
        <f t="shared" si="75"/>
        <v>5.1232181022700607E-7</v>
      </c>
      <c r="GR46" s="40">
        <f t="shared" si="76"/>
        <v>2.4883642693432912E-7</v>
      </c>
      <c r="GS46" s="40">
        <f t="shared" si="77"/>
        <v>-2.1457793410917424E-7</v>
      </c>
      <c r="GT46" s="40">
        <f t="shared" si="78"/>
        <v>-1.3631019417681444E-6</v>
      </c>
      <c r="GU46" s="40">
        <f t="shared" si="79"/>
        <v>0</v>
      </c>
      <c r="GV46" s="40">
        <f t="shared" si="80"/>
        <v>0</v>
      </c>
      <c r="GW46" s="40">
        <f t="shared" si="81"/>
        <v>0</v>
      </c>
      <c r="GX46" s="40">
        <f t="shared" si="82"/>
        <v>7.1942264132321847E-7</v>
      </c>
      <c r="GY46" s="40">
        <f t="shared" si="83"/>
        <v>-1.5591261636980172E-6</v>
      </c>
      <c r="GZ46" s="40">
        <f t="shared" si="84"/>
        <v>-3.1810588972227669E-6</v>
      </c>
      <c r="HA46" s="40">
        <f t="shared" si="85"/>
        <v>5.3025744188750359E-6</v>
      </c>
      <c r="HB46" s="40">
        <f t="shared" si="86"/>
        <v>-1.0230089964375106E-7</v>
      </c>
      <c r="HC46" s="40">
        <f t="shared" si="87"/>
        <v>3.1938203025405381E-9</v>
      </c>
      <c r="HD46" s="40">
        <f t="shared" si="88"/>
        <v>0</v>
      </c>
      <c r="HE46" s="40">
        <f t="shared" si="89"/>
        <v>-1.1435276036777892E-6</v>
      </c>
      <c r="HF46" s="40">
        <f t="shared" si="90"/>
        <v>5.0153330783870153E-7</v>
      </c>
      <c r="HG46" s="40">
        <f t="shared" si="91"/>
        <v>1.165597316960526E-6</v>
      </c>
      <c r="HH46" s="40">
        <f t="shared" si="92"/>
        <v>-7.9679594603691275E-4</v>
      </c>
      <c r="HI46" s="40">
        <f t="shared" si="93"/>
        <v>0</v>
      </c>
      <c r="HJ46" s="40">
        <f t="shared" si="94"/>
        <v>5.0238437382793978E-7</v>
      </c>
      <c r="HK46" s="40">
        <f t="shared" si="95"/>
        <v>0</v>
      </c>
      <c r="HL46" s="40">
        <f t="shared" si="96"/>
        <v>-9.8379684456937427E-7</v>
      </c>
      <c r="HM46" s="40">
        <f t="shared" si="97"/>
        <v>8.6833146542675628E-7</v>
      </c>
      <c r="HN46" s="40">
        <f t="shared" si="98"/>
        <v>-4.787049603407226E-6</v>
      </c>
      <c r="HO46" s="40">
        <f t="shared" si="99"/>
        <v>0</v>
      </c>
      <c r="HP46" s="40">
        <f t="shared" si="100"/>
        <v>0</v>
      </c>
      <c r="HQ46" s="40">
        <f t="shared" si="101"/>
        <v>0</v>
      </c>
      <c r="HR46" s="40">
        <f t="shared" si="102"/>
        <v>-5.4789063088474647E-6</v>
      </c>
      <c r="HS46" s="40">
        <f t="shared" si="103"/>
        <v>9.3723795246446589E-7</v>
      </c>
      <c r="HT46" s="40">
        <f t="shared" si="104"/>
        <v>4.5947212235705985E-6</v>
      </c>
      <c r="HU46" s="40">
        <f t="shared" si="105"/>
        <v>1.6822343954351197E-6</v>
      </c>
      <c r="HV46" s="40">
        <f t="shared" si="106"/>
        <v>-6.21437171405251E-7</v>
      </c>
      <c r="HW46" s="40">
        <f t="shared" si="107"/>
        <v>-1.7547223143329728E-6</v>
      </c>
      <c r="HX46" s="40">
        <f t="shared" si="108"/>
        <v>6.6432129990235374E-7</v>
      </c>
      <c r="HY46" s="40">
        <f t="shared" si="109"/>
        <v>-1.5762133859286588E-6</v>
      </c>
      <c r="HZ46" s="40">
        <f t="shared" si="110"/>
        <v>0</v>
      </c>
      <c r="IA46" s="40">
        <f t="shared" si="111"/>
        <v>0</v>
      </c>
      <c r="IB46" s="40">
        <f t="shared" si="112"/>
        <v>0</v>
      </c>
      <c r="IC46" s="40">
        <f t="shared" si="113"/>
        <v>-1.5941996235155008E-6</v>
      </c>
    </row>
    <row r="47" spans="1:237" x14ac:dyDescent="0.3">
      <c r="A47" s="17" t="s">
        <v>214</v>
      </c>
      <c r="B47" s="15">
        <v>6413.9216711999998</v>
      </c>
      <c r="C47" s="15">
        <v>704.81266473999995</v>
      </c>
      <c r="D47" s="15">
        <v>13247.187905000001</v>
      </c>
      <c r="E47" s="15">
        <v>1983.9560736999999</v>
      </c>
      <c r="F47" s="15">
        <v>1792.1952309000001</v>
      </c>
      <c r="G47" s="15">
        <v>2284.9980108999998</v>
      </c>
      <c r="H47" s="15">
        <v>861.73958779999998</v>
      </c>
      <c r="I47" s="17">
        <v>9.1968520599999994</v>
      </c>
      <c r="J47" s="17">
        <v>8.6814850200000002</v>
      </c>
      <c r="L47" s="17">
        <v>2.1409930000000001E-2</v>
      </c>
      <c r="M47" s="17">
        <v>12.708805870000001</v>
      </c>
      <c r="N47" s="17">
        <v>2.41603E-3</v>
      </c>
      <c r="O47" s="17">
        <v>1.5715949999999999E-2</v>
      </c>
      <c r="P47" s="17">
        <v>0.10013188000000001</v>
      </c>
      <c r="Q47" s="17">
        <v>0.10856063000000001</v>
      </c>
      <c r="R47" s="17">
        <v>8.7717509999999999E-2</v>
      </c>
      <c r="S47" s="17">
        <v>3.3915899999999999</v>
      </c>
      <c r="T47" s="17">
        <v>7.0400300000000001E-3</v>
      </c>
      <c r="U47" s="17">
        <v>9.8515019999999995E-2</v>
      </c>
      <c r="V47" s="17">
        <v>9.1296279999999994E-2</v>
      </c>
      <c r="W47" s="17">
        <v>5.3861000000000002E-4</v>
      </c>
      <c r="Y47" s="17">
        <v>2.3000000000000001E-4</v>
      </c>
      <c r="Z47" s="17">
        <v>154.38355013</v>
      </c>
      <c r="AA47" s="17">
        <v>364.72878335000001</v>
      </c>
      <c r="AB47" s="17">
        <v>0.19301182</v>
      </c>
      <c r="AC47" s="17">
        <v>0.69951702000000004</v>
      </c>
      <c r="AD47" s="17">
        <v>0.28727381000000002</v>
      </c>
      <c r="AE47" s="17">
        <v>0.72595891999999995</v>
      </c>
      <c r="AF47" s="17">
        <v>0.67949705999999999</v>
      </c>
      <c r="AG47" s="17">
        <v>1.81627246</v>
      </c>
      <c r="AH47" s="17">
        <v>0.21339205</v>
      </c>
      <c r="AI47" s="17">
        <v>0.34036340999999998</v>
      </c>
      <c r="AJ47" s="17">
        <v>9.2836940000000007E-2</v>
      </c>
      <c r="AL47" s="17">
        <v>25.299959650000002</v>
      </c>
      <c r="AM47" s="17">
        <v>6.2608140000000007E-2</v>
      </c>
      <c r="AN47" s="17">
        <v>6.3483919999999999E-2</v>
      </c>
      <c r="AO47" s="17">
        <v>11.693089090000001</v>
      </c>
      <c r="AP47" s="17">
        <v>4.7051999999999997E-3</v>
      </c>
      <c r="AT47" s="5">
        <v>1.2300000000000001E-6</v>
      </c>
      <c r="AU47" s="17">
        <v>7.9919999999999994E-5</v>
      </c>
      <c r="AV47" s="17">
        <v>3.625E-5</v>
      </c>
      <c r="AW47" s="17">
        <v>5.0697299999999997E-3</v>
      </c>
      <c r="AX47" s="17">
        <v>5.8880016599999996</v>
      </c>
      <c r="AY47" s="17">
        <v>12.41707126</v>
      </c>
      <c r="AZ47" s="17">
        <v>0.29284761999999998</v>
      </c>
      <c r="BA47" s="17">
        <v>3.90711108</v>
      </c>
      <c r="BE47" s="17">
        <v>3.9877000000000001E-4</v>
      </c>
      <c r="BG47" s="17" t="s">
        <v>214</v>
      </c>
      <c r="BH47" s="17">
        <v>3.33021250986292E-3</v>
      </c>
      <c r="BI47" s="17">
        <v>4.2097566065546399</v>
      </c>
      <c r="BJ47" s="17">
        <v>0</v>
      </c>
      <c r="BK47" s="17">
        <v>8.68147714122148</v>
      </c>
      <c r="BL47" s="17">
        <v>0</v>
      </c>
      <c r="BM47" s="17">
        <v>9.1968480773404195</v>
      </c>
      <c r="BN47" s="17">
        <v>9.1968480773404195</v>
      </c>
      <c r="BO47" s="17">
        <v>9.6898244501182507E-2</v>
      </c>
      <c r="BP47" s="17">
        <v>6.8557027928449301</v>
      </c>
      <c r="BQ47" s="17">
        <v>8.7780856526706204E-3</v>
      </c>
      <c r="BR47" s="17">
        <v>1.2631838072522101E-2</v>
      </c>
      <c r="BS47" s="17">
        <v>12.7088047766208</v>
      </c>
      <c r="BT47" s="17">
        <v>3.9876380955541701E-4</v>
      </c>
      <c r="BU47" s="17">
        <v>7.7312383434470304E-4</v>
      </c>
      <c r="BV47" s="17">
        <v>1.6429124084062199E-3</v>
      </c>
      <c r="BW47" s="17">
        <v>2.2999683720226801E-4</v>
      </c>
      <c r="BX47" s="17">
        <v>1.5715992387031901E-2</v>
      </c>
      <c r="BY47" s="17">
        <v>2.4031656447571301E-2</v>
      </c>
      <c r="BZ47" s="17">
        <v>7.6100212321257493E-2</v>
      </c>
      <c r="CA47" s="17">
        <v>0.108560088418795</v>
      </c>
      <c r="CB47" s="17">
        <v>0</v>
      </c>
      <c r="CC47" s="17">
        <v>1646.87801152612</v>
      </c>
      <c r="CD47" s="17">
        <v>8.7717281890681398E-2</v>
      </c>
      <c r="CE47" s="17">
        <v>2.0416199924555602E-3</v>
      </c>
      <c r="CF47" s="17">
        <v>4.9984330971499704E-3</v>
      </c>
      <c r="CG47" s="17">
        <v>3.3915877144209801</v>
      </c>
      <c r="CH47" s="17">
        <v>9.8514457446313E-2</v>
      </c>
      <c r="CI47" s="17">
        <v>0.72595714455378102</v>
      </c>
      <c r="CJ47" s="17">
        <v>9.1295609628664398E-2</v>
      </c>
      <c r="CK47" s="17">
        <v>6.2608012070305294E-2</v>
      </c>
      <c r="CL47" s="17">
        <v>0.34036275450643999</v>
      </c>
      <c r="CM47" s="17">
        <v>6.3483753875311993E-2</v>
      </c>
      <c r="CN47" s="17">
        <v>6413.9213023453403</v>
      </c>
      <c r="CO47" s="17">
        <v>5.3860241648326596E-4</v>
      </c>
      <c r="CP47" s="17">
        <v>0</v>
      </c>
      <c r="CQ47" s="17">
        <v>26.785132000852499</v>
      </c>
      <c r="CR47" s="17">
        <v>50.668826270239997</v>
      </c>
      <c r="CS47" s="17">
        <v>7.8150973210824297</v>
      </c>
      <c r="CT47" s="17">
        <v>5.8879995398891403</v>
      </c>
      <c r="CU47" s="17">
        <v>15.112432234683601</v>
      </c>
      <c r="CV47" s="17">
        <v>0</v>
      </c>
      <c r="CW47" s="17">
        <v>5.3121683272981798E-3</v>
      </c>
      <c r="CX47" s="17">
        <v>154.383514522903</v>
      </c>
      <c r="CY47" s="17">
        <v>154.383514522903</v>
      </c>
      <c r="CZ47" s="5">
        <v>1.89726736143123E-5</v>
      </c>
      <c r="DA47" s="17">
        <v>0</v>
      </c>
      <c r="DB47" s="17">
        <v>364.72839064111997</v>
      </c>
      <c r="DC47" s="17">
        <v>12.417045866393501</v>
      </c>
      <c r="DD47" s="17">
        <v>6.6011983282544401E-2</v>
      </c>
      <c r="DE47" s="17">
        <v>0.113123835140938</v>
      </c>
      <c r="DF47" s="17">
        <v>0</v>
      </c>
      <c r="DG47" s="17">
        <v>0.43674588520171698</v>
      </c>
      <c r="DH47" s="17">
        <v>3.1346809583060201E-2</v>
      </c>
      <c r="DI47" s="17">
        <v>0</v>
      </c>
      <c r="DJ47" s="17">
        <v>9.9474584315275898</v>
      </c>
      <c r="DK47" s="17">
        <v>0.49396230166614402</v>
      </c>
      <c r="DL47" s="17">
        <v>0.181874296537751</v>
      </c>
      <c r="DM47" s="17">
        <v>0.51764296062370896</v>
      </c>
      <c r="DN47" s="17">
        <v>9.4800315778920494E-2</v>
      </c>
      <c r="DO47" s="17">
        <v>0.19247346799123599</v>
      </c>
      <c r="DP47" s="17">
        <v>0.70274209550932099</v>
      </c>
      <c r="DQ47" s="17">
        <v>0.292847538296929</v>
      </c>
      <c r="DR47" s="5">
        <v>1.073105715531E-5</v>
      </c>
      <c r="DS47" s="17">
        <v>1.8438881569993799</v>
      </c>
      <c r="DT47" s="17">
        <v>704.81242456668997</v>
      </c>
      <c r="DU47" s="17">
        <v>0</v>
      </c>
      <c r="DV47" s="17">
        <v>8.7490727168791305E-2</v>
      </c>
      <c r="DW47" s="17">
        <v>0.12590127672535301</v>
      </c>
      <c r="DX47" s="17">
        <v>471.46197855442898</v>
      </c>
      <c r="DY47" s="17">
        <v>11922.4641761435</v>
      </c>
      <c r="DZ47" s="17">
        <v>1324.71865757304</v>
      </c>
      <c r="EA47" s="17">
        <v>13247.182833716601</v>
      </c>
      <c r="EB47" s="17">
        <v>5.7562086480706797E-4</v>
      </c>
      <c r="EC47" s="17">
        <v>10.080821860615499</v>
      </c>
      <c r="ED47" s="17">
        <v>5.6353326454471799E-3</v>
      </c>
      <c r="EE47" s="17">
        <v>4.7055760661950004E-3</v>
      </c>
      <c r="EF47" s="17">
        <v>0</v>
      </c>
      <c r="EG47" s="17">
        <v>0</v>
      </c>
      <c r="EH47" s="17">
        <v>0</v>
      </c>
      <c r="EI47" s="5">
        <v>1.22999658063129E-6</v>
      </c>
      <c r="EJ47" s="5">
        <v>7.99204597088796E-5</v>
      </c>
      <c r="EK47" s="5">
        <v>3.6250169917888801E-5</v>
      </c>
      <c r="EL47" s="17">
        <v>5.0694881781720999E-3</v>
      </c>
      <c r="EM47" s="17">
        <v>23.365103542447201</v>
      </c>
      <c r="EN47" s="17">
        <v>73.395011111496302</v>
      </c>
      <c r="EO47" s="17">
        <v>24.893547441643701</v>
      </c>
      <c r="EP47" s="17">
        <v>44.608831981112203</v>
      </c>
      <c r="EQ47" s="17">
        <v>144.798460490087</v>
      </c>
      <c r="ER47" s="17">
        <v>27.1664355588901</v>
      </c>
      <c r="ES47" s="17">
        <v>0.147098150470962</v>
      </c>
      <c r="ET47" s="17">
        <v>1.38763355468481E-2</v>
      </c>
      <c r="EU47" s="17">
        <v>25.0751390642384</v>
      </c>
      <c r="EV47" s="17">
        <v>1983.95549930519</v>
      </c>
      <c r="EW47" s="17">
        <v>1792.1946550406701</v>
      </c>
      <c r="EX47" s="17">
        <v>191.76084426452101</v>
      </c>
      <c r="EY47" s="17">
        <v>0.44900680434530899</v>
      </c>
      <c r="EZ47" s="17">
        <v>9.4548416691193196E-2</v>
      </c>
      <c r="FA47" s="17">
        <v>217.320259681251</v>
      </c>
      <c r="FB47" s="17">
        <v>10.085078735120801</v>
      </c>
      <c r="FC47" s="17">
        <v>262.266309781014</v>
      </c>
      <c r="FD47" s="17">
        <v>61.672571437347301</v>
      </c>
      <c r="FE47" s="17">
        <v>31.1703634313218</v>
      </c>
      <c r="FF47" s="17">
        <v>659.36192685901995</v>
      </c>
      <c r="FG47" s="17">
        <v>9.2762859383697896E-2</v>
      </c>
      <c r="FH47" s="17">
        <v>15.5164509515765</v>
      </c>
      <c r="FI47" s="17">
        <v>80.056379238876303</v>
      </c>
      <c r="FJ47" s="17">
        <v>178.567263131614</v>
      </c>
      <c r="FK47" s="17">
        <v>1.09633129518243</v>
      </c>
      <c r="FL47" s="17">
        <v>0</v>
      </c>
      <c r="FM47" s="17">
        <v>2284.9963788191899</v>
      </c>
      <c r="FN47" s="17">
        <v>1.84970712814907</v>
      </c>
      <c r="FO47" s="17">
        <v>3.90710755596551</v>
      </c>
      <c r="FP47" s="17">
        <v>17.715816433362502</v>
      </c>
      <c r="FQ47" s="17">
        <v>1.9003620702502701E-2</v>
      </c>
      <c r="FR47" s="17">
        <v>21.191176960986699</v>
      </c>
      <c r="FS47" s="17">
        <v>25.2999517174262</v>
      </c>
      <c r="FT47" s="17">
        <v>2.3454174971212902</v>
      </c>
      <c r="FU47" s="17">
        <v>861.73937766032202</v>
      </c>
      <c r="FV47" s="17">
        <v>11.693084777271601</v>
      </c>
      <c r="FW47" s="17">
        <v>26.138944217839899</v>
      </c>
      <c r="FY47" s="26">
        <f t="shared" si="57"/>
        <v>0.5471050653789068</v>
      </c>
      <c r="FZ47" s="40">
        <f t="shared" si="58"/>
        <v>-5.7508444651552398E-8</v>
      </c>
      <c r="GA47" s="40">
        <f t="shared" si="59"/>
        <v>-3.4076191020849788E-7</v>
      </c>
      <c r="GB47" s="40">
        <f t="shared" si="60"/>
        <v>-3.8281961698775214E-7</v>
      </c>
      <c r="GC47" s="40">
        <f t="shared" si="61"/>
        <v>-2.8951992314135847E-7</v>
      </c>
      <c r="GD47" s="40">
        <f t="shared" si="62"/>
        <v>-3.2131506658841559E-7</v>
      </c>
      <c r="GE47" s="40">
        <f t="shared" si="63"/>
        <v>-7.142591819141163E-7</v>
      </c>
      <c r="GF47" s="40">
        <f t="shared" si="64"/>
        <v>-2.4385519817799959E-7</v>
      </c>
      <c r="GG47" s="40">
        <f t="shared" si="65"/>
        <v>-4.3304595462897767E-7</v>
      </c>
      <c r="GH47" s="40">
        <f t="shared" si="66"/>
        <v>-9.0753811152288007E-7</v>
      </c>
      <c r="GI47" s="40">
        <f t="shared" si="67"/>
        <v>0</v>
      </c>
      <c r="GJ47" s="40">
        <f t="shared" si="68"/>
        <v>-2.9307929908876384E-7</v>
      </c>
      <c r="GK47" s="40">
        <f t="shared" si="69"/>
        <v>-8.6033197115150384E-8</v>
      </c>
      <c r="GL47" s="40">
        <f t="shared" si="70"/>
        <v>2.5838879993100921E-6</v>
      </c>
      <c r="GM47" s="40">
        <f t="shared" si="71"/>
        <v>2.697070931236346E-6</v>
      </c>
      <c r="GN47" s="40">
        <f t="shared" si="72"/>
        <v>-1.1216379054567459E-7</v>
      </c>
      <c r="GO47" s="40">
        <f t="shared" si="73"/>
        <v>-4.9887441239744888E-6</v>
      </c>
      <c r="GP47" s="40">
        <f t="shared" si="74"/>
        <v>-2.6004992458259846E-6</v>
      </c>
      <c r="GQ47" s="40">
        <f t="shared" si="75"/>
        <v>-6.7389602511590365E-7</v>
      </c>
      <c r="GR47" s="40">
        <f t="shared" si="76"/>
        <v>3.2797595366067637E-6</v>
      </c>
      <c r="GS47" s="40">
        <f t="shared" si="77"/>
        <v>-5.7103341906102143E-6</v>
      </c>
      <c r="GT47" s="40">
        <f t="shared" si="78"/>
        <v>-7.3428110717703208E-6</v>
      </c>
      <c r="GU47" s="40">
        <f t="shared" si="79"/>
        <v>-1.4079791934916733E-5</v>
      </c>
      <c r="GV47" s="40">
        <f t="shared" si="80"/>
        <v>0</v>
      </c>
      <c r="GW47" s="40">
        <f t="shared" si="81"/>
        <v>-1.3751294486929885E-5</v>
      </c>
      <c r="GX47" s="40">
        <f t="shared" si="82"/>
        <v>-2.3064048581761316E-7</v>
      </c>
      <c r="GY47" s="40">
        <f t="shared" si="83"/>
        <v>-1.0767148028060661E-6</v>
      </c>
      <c r="GZ47" s="40">
        <f t="shared" si="84"/>
        <v>1.7303102500634333E-6</v>
      </c>
      <c r="HA47" s="40">
        <f t="shared" si="85"/>
        <v>3.3903601075358571E-7</v>
      </c>
      <c r="HB47" s="40">
        <f t="shared" si="86"/>
        <v>-9.1306073182966843E-8</v>
      </c>
      <c r="HC47" s="40">
        <f t="shared" si="87"/>
        <v>-2.4456565929823285E-6</v>
      </c>
      <c r="HD47" s="40">
        <f t="shared" si="88"/>
        <v>3.4209177460342508E-2</v>
      </c>
      <c r="HE47" s="40">
        <f t="shared" si="89"/>
        <v>1.5204600415171155E-2</v>
      </c>
      <c r="HF47" s="40">
        <f t="shared" si="90"/>
        <v>-2.1606173092611276E-7</v>
      </c>
      <c r="HG47" s="40">
        <f t="shared" si="91"/>
        <v>-1.9258637701001135E-6</v>
      </c>
      <c r="HH47" s="40">
        <f t="shared" si="92"/>
        <v>-7.9796486508614678E-4</v>
      </c>
      <c r="HI47" s="40">
        <f t="shared" si="93"/>
        <v>0</v>
      </c>
      <c r="HJ47" s="40">
        <f t="shared" si="94"/>
        <v>-3.1354096651231491E-7</v>
      </c>
      <c r="HK47" s="40">
        <f t="shared" si="95"/>
        <v>-2.0433396474108215E-6</v>
      </c>
      <c r="HL47" s="40">
        <f t="shared" si="96"/>
        <v>-2.6167994667910979E-6</v>
      </c>
      <c r="HM47" s="40">
        <f t="shared" si="97"/>
        <v>-3.6882712232716096E-7</v>
      </c>
      <c r="HN47" s="40">
        <f t="shared" si="98"/>
        <v>7.9925655657722998E-5</v>
      </c>
      <c r="HO47" s="40">
        <f t="shared" si="99"/>
        <v>0</v>
      </c>
      <c r="HP47" s="40">
        <f t="shared" si="100"/>
        <v>0</v>
      </c>
      <c r="HQ47" s="40">
        <f t="shared" si="101"/>
        <v>0</v>
      </c>
      <c r="HR47" s="40">
        <f t="shared" si="102"/>
        <v>-2.7799745610311806E-6</v>
      </c>
      <c r="HS47" s="40">
        <f t="shared" si="103"/>
        <v>5.7521131081807154E-6</v>
      </c>
      <c r="HT47" s="40">
        <f t="shared" si="104"/>
        <v>4.687390035879059E-6</v>
      </c>
      <c r="HU47" s="40">
        <f t="shared" si="105"/>
        <v>-4.7699153189575505E-5</v>
      </c>
      <c r="HV47" s="40">
        <f t="shared" si="106"/>
        <v>-3.6007307431976357E-7</v>
      </c>
      <c r="HW47" s="40">
        <f t="shared" si="107"/>
        <v>-2.0450560335541973E-6</v>
      </c>
      <c r="HX47" s="40">
        <f t="shared" si="108"/>
        <v>-2.7899516811998089E-7</v>
      </c>
      <c r="HY47" s="40">
        <f t="shared" si="109"/>
        <v>-9.0195400587355188E-7</v>
      </c>
      <c r="HZ47" s="40">
        <f t="shared" si="110"/>
        <v>0</v>
      </c>
      <c r="IA47" s="40">
        <f t="shared" si="111"/>
        <v>0</v>
      </c>
      <c r="IB47" s="40">
        <f t="shared" si="112"/>
        <v>0</v>
      </c>
      <c r="IC47" s="40">
        <f t="shared" si="113"/>
        <v>-1.552384728789909E-5</v>
      </c>
    </row>
    <row r="48" spans="1:237" x14ac:dyDescent="0.3">
      <c r="A48" s="17" t="s">
        <v>215</v>
      </c>
      <c r="B48" s="15">
        <v>6004.3860000000004</v>
      </c>
      <c r="C48" s="15">
        <v>143.0395</v>
      </c>
      <c r="D48" s="15">
        <v>7698.5425999999998</v>
      </c>
      <c r="E48" s="15">
        <v>786.01739999999995</v>
      </c>
      <c r="F48" s="15">
        <v>730.13383999999996</v>
      </c>
      <c r="G48" s="15">
        <v>1153.8193000000001</v>
      </c>
      <c r="H48" s="15">
        <v>279.0385</v>
      </c>
      <c r="I48" s="17">
        <v>4.6430213599999997</v>
      </c>
      <c r="J48" s="17">
        <v>10.09882816</v>
      </c>
      <c r="L48" s="17">
        <v>8.9126049999999998E-2</v>
      </c>
      <c r="M48" s="17">
        <v>13.1952865</v>
      </c>
      <c r="N48" s="17">
        <v>6.64965E-3</v>
      </c>
      <c r="O48" s="17">
        <v>9.1649999999999995E-3</v>
      </c>
      <c r="P48" s="17">
        <v>4.249298E-2</v>
      </c>
      <c r="Q48" s="17">
        <v>0.28019518999999998</v>
      </c>
      <c r="R48" s="17">
        <v>0.21573445999999999</v>
      </c>
      <c r="S48" s="17">
        <v>2.5292500000000002</v>
      </c>
      <c r="T48" s="17">
        <v>5.1855169999999999E-2</v>
      </c>
      <c r="U48" s="17">
        <v>0.15661321</v>
      </c>
      <c r="V48" s="17">
        <v>0.14375108</v>
      </c>
      <c r="Y48" s="17">
        <v>1.2700000000000001E-3</v>
      </c>
      <c r="Z48" s="17">
        <v>27.68088685</v>
      </c>
      <c r="AA48" s="17">
        <v>19.552785</v>
      </c>
      <c r="AB48" s="17">
        <v>2.5652270000000001E-2</v>
      </c>
      <c r="AC48" s="17">
        <v>0.32151980000000002</v>
      </c>
      <c r="AD48" s="17">
        <v>5.1263215899999999</v>
      </c>
      <c r="AE48" s="17">
        <v>2.1034787499999998</v>
      </c>
      <c r="AG48" s="17">
        <v>0.71662946000000005</v>
      </c>
      <c r="AH48" s="17">
        <v>9.7492819999999994E-2</v>
      </c>
      <c r="AI48" s="17">
        <v>0.22721540000000001</v>
      </c>
      <c r="AJ48" s="17">
        <v>0.12997291999999999</v>
      </c>
      <c r="AL48" s="17">
        <v>7.2128426599999997</v>
      </c>
      <c r="AN48" s="17">
        <v>0.12500175999999999</v>
      </c>
      <c r="AO48" s="17">
        <v>1.75206302</v>
      </c>
      <c r="AP48" s="17">
        <v>1.374764E-2</v>
      </c>
      <c r="AT48" s="5">
        <v>7.7400000000000004E-6</v>
      </c>
      <c r="AU48" s="17">
        <v>9.9083000000000005E-4</v>
      </c>
      <c r="AV48" s="17">
        <v>2.0635499999999999E-3</v>
      </c>
      <c r="AW48" s="17">
        <v>0.12134127</v>
      </c>
      <c r="AX48" s="17">
        <v>1.06677299</v>
      </c>
      <c r="AY48" s="17">
        <v>7.5645674500000002</v>
      </c>
      <c r="AZ48" s="17">
        <v>0.67105809000000005</v>
      </c>
      <c r="BA48" s="17">
        <v>6.3300925000000001</v>
      </c>
      <c r="BE48" s="17">
        <v>2.8521800000000002E-3</v>
      </c>
      <c r="BG48" s="17" t="s">
        <v>215</v>
      </c>
      <c r="BH48" s="17">
        <v>0</v>
      </c>
      <c r="BI48" s="17">
        <v>1.24848995120069</v>
      </c>
      <c r="BJ48" s="17">
        <v>0</v>
      </c>
      <c r="BK48" s="17">
        <v>10.098935499590301</v>
      </c>
      <c r="BL48" s="17">
        <v>0</v>
      </c>
      <c r="BM48" s="17">
        <v>4.6430202682529202</v>
      </c>
      <c r="BN48" s="17">
        <v>4.6430202682529202</v>
      </c>
      <c r="BO48" s="17">
        <v>3.0844657567089501E-2</v>
      </c>
      <c r="BP48" s="17">
        <v>3.6964700690377099</v>
      </c>
      <c r="BQ48" s="17">
        <v>3.6541621279011401E-2</v>
      </c>
      <c r="BR48" s="17">
        <v>5.2584181286066199E-2</v>
      </c>
      <c r="BS48" s="17">
        <v>13.195288456433699</v>
      </c>
      <c r="BT48" s="17">
        <v>2.8522154616943099E-3</v>
      </c>
      <c r="BU48" s="17">
        <v>2.1279086592040099E-3</v>
      </c>
      <c r="BV48" s="17">
        <v>4.52174813406306E-3</v>
      </c>
      <c r="BW48" s="17">
        <v>1.2699813526810899E-3</v>
      </c>
      <c r="BX48" s="17">
        <v>9.1650137280999602E-3</v>
      </c>
      <c r="BY48" s="17">
        <v>1.0198329359502101E-2</v>
      </c>
      <c r="BZ48" s="17">
        <v>3.2294561847914099E-2</v>
      </c>
      <c r="CA48" s="17">
        <v>0.28019671013054598</v>
      </c>
      <c r="CB48" s="17">
        <v>0</v>
      </c>
      <c r="CC48" s="17">
        <v>199.909944099017</v>
      </c>
      <c r="CD48" s="17">
        <v>0.215732651529393</v>
      </c>
      <c r="CE48" s="17">
        <v>1.5037996439535401E-2</v>
      </c>
      <c r="CF48" s="17">
        <v>3.6817153448304302E-2</v>
      </c>
      <c r="CG48" s="17">
        <v>2.52924953052023</v>
      </c>
      <c r="CH48" s="17">
        <v>0.156612888498008</v>
      </c>
      <c r="CI48" s="17">
        <v>2.1035092557062698</v>
      </c>
      <c r="CJ48" s="17">
        <v>0.14375242385099499</v>
      </c>
      <c r="CK48" s="17">
        <v>0</v>
      </c>
      <c r="CL48" s="17">
        <v>0.22721433974614799</v>
      </c>
      <c r="CM48" s="17">
        <v>0.125001684951249</v>
      </c>
      <c r="CN48" s="17">
        <v>6004.38390931719</v>
      </c>
      <c r="CO48" s="17">
        <v>0</v>
      </c>
      <c r="CP48" s="17">
        <v>0</v>
      </c>
      <c r="CQ48" s="17">
        <v>20.7249168196781</v>
      </c>
      <c r="CR48" s="17">
        <v>8.3415859580897305</v>
      </c>
      <c r="CS48" s="17">
        <v>7.93183538160353E-3</v>
      </c>
      <c r="CT48" s="17">
        <v>1.0667698899068601</v>
      </c>
      <c r="CU48" s="17">
        <v>20.9496138939475</v>
      </c>
      <c r="CV48" s="17">
        <v>0</v>
      </c>
      <c r="CW48" s="17">
        <v>0</v>
      </c>
      <c r="CX48" s="17">
        <v>27.6808185330732</v>
      </c>
      <c r="CY48" s="17">
        <v>27.6808185330732</v>
      </c>
      <c r="CZ48" s="17">
        <v>0</v>
      </c>
      <c r="DA48" s="17">
        <v>0</v>
      </c>
      <c r="DB48" s="17">
        <v>19.5533444699958</v>
      </c>
      <c r="DC48" s="17">
        <v>7.5645751043688296</v>
      </c>
      <c r="DD48" s="17">
        <v>6.3834352973454796E-3</v>
      </c>
      <c r="DE48" s="17">
        <v>1.74304600717997E-2</v>
      </c>
      <c r="DF48" s="17">
        <v>0</v>
      </c>
      <c r="DG48" s="17">
        <v>0.71687440059524798</v>
      </c>
      <c r="DH48" s="17">
        <v>0</v>
      </c>
      <c r="DI48" s="17">
        <v>0</v>
      </c>
      <c r="DJ48" s="17">
        <v>6.6810425766607402</v>
      </c>
      <c r="DK48" s="17">
        <v>0.233755651416194</v>
      </c>
      <c r="DL48" s="17">
        <v>8.3595108146629599E-2</v>
      </c>
      <c r="DM48" s="17">
        <v>0.23792460693794401</v>
      </c>
      <c r="DN48" s="17">
        <v>1.69168569724146</v>
      </c>
      <c r="DO48" s="17">
        <v>3.4346361941820001</v>
      </c>
      <c r="DP48" s="17">
        <v>0</v>
      </c>
      <c r="DQ48" s="17">
        <v>0.67105861406937894</v>
      </c>
      <c r="DR48" s="17">
        <v>0</v>
      </c>
      <c r="DS48" s="17">
        <v>0.71663063304290997</v>
      </c>
      <c r="DT48" s="17">
        <v>143.039501086217</v>
      </c>
      <c r="DU48" s="17">
        <v>0</v>
      </c>
      <c r="DV48" s="17">
        <v>3.9972035762275503E-2</v>
      </c>
      <c r="DW48" s="17">
        <v>5.7520746628306203E-2</v>
      </c>
      <c r="DX48" s="17">
        <v>236.475754586991</v>
      </c>
      <c r="DY48" s="17">
        <v>6928.6846390647997</v>
      </c>
      <c r="DZ48" s="17">
        <v>769.85376681823402</v>
      </c>
      <c r="EA48" s="17">
        <v>7698.5384058830296</v>
      </c>
      <c r="EB48" s="5">
        <v>3.46130499622461E-6</v>
      </c>
      <c r="EC48" s="17">
        <v>3.8080672150083501</v>
      </c>
      <c r="ED48" s="17">
        <v>0</v>
      </c>
      <c r="EE48" s="17">
        <v>1.37475426044808E-2</v>
      </c>
      <c r="EF48" s="17">
        <v>0</v>
      </c>
      <c r="EG48" s="17">
        <v>0</v>
      </c>
      <c r="EH48" s="17">
        <v>0</v>
      </c>
      <c r="EI48" s="5">
        <v>7.7399500666346999E-6</v>
      </c>
      <c r="EJ48" s="17">
        <v>9.9083642009071995E-4</v>
      </c>
      <c r="EK48" s="17">
        <v>2.0635405093338099E-3</v>
      </c>
      <c r="EL48" s="17">
        <v>0.12134124232212801</v>
      </c>
      <c r="EM48" s="17">
        <v>12.1810956934263</v>
      </c>
      <c r="EN48" s="17">
        <v>44.934263664303202</v>
      </c>
      <c r="EO48" s="17">
        <v>10.6007320752657</v>
      </c>
      <c r="EP48" s="17">
        <v>15.762901999041</v>
      </c>
      <c r="EQ48" s="17">
        <v>34.347371315332502</v>
      </c>
      <c r="ER48" s="17">
        <v>9.9643588183589902</v>
      </c>
      <c r="ES48" s="17">
        <v>0</v>
      </c>
      <c r="ET48" s="17">
        <v>1.8383216985554201E-3</v>
      </c>
      <c r="EU48" s="17">
        <v>14.6890271368023</v>
      </c>
      <c r="EV48" s="17">
        <v>786.01724314045805</v>
      </c>
      <c r="EW48" s="17">
        <v>730.13365115624299</v>
      </c>
      <c r="EX48" s="17">
        <v>55.883591984214704</v>
      </c>
      <c r="EY48" s="17">
        <v>0.168174879533942</v>
      </c>
      <c r="EZ48" s="17">
        <v>5.5968351549022501E-2</v>
      </c>
      <c r="FA48" s="17">
        <v>125.296338894161</v>
      </c>
      <c r="FB48" s="17">
        <v>38.515096319262298</v>
      </c>
      <c r="FC48" s="17">
        <v>77.228102817176193</v>
      </c>
      <c r="FD48" s="17">
        <v>17.497402054718702</v>
      </c>
      <c r="FE48" s="17">
        <v>8.4860826875995503</v>
      </c>
      <c r="FF48" s="17">
        <v>193.07230631458799</v>
      </c>
      <c r="FG48" s="17">
        <v>0.12986768752966499</v>
      </c>
      <c r="FH48" s="17">
        <v>5.1531625730625796</v>
      </c>
      <c r="FI48" s="17">
        <v>36.648075547104497</v>
      </c>
      <c r="FJ48" s="17">
        <v>134.91394799682499</v>
      </c>
      <c r="FK48" s="17">
        <v>0.70666825549672796</v>
      </c>
      <c r="FL48" s="17">
        <v>0</v>
      </c>
      <c r="FM48" s="17">
        <v>1153.8188597527501</v>
      </c>
      <c r="FN48" s="17">
        <v>0.31759089329728901</v>
      </c>
      <c r="FO48" s="17">
        <v>6.3301098685413502</v>
      </c>
      <c r="FP48" s="17">
        <v>15.062630471530801</v>
      </c>
      <c r="FQ48" s="17">
        <v>0</v>
      </c>
      <c r="FR48" s="17">
        <v>20.583259653102299</v>
      </c>
      <c r="FS48" s="17">
        <v>7.2128601258759302</v>
      </c>
      <c r="FT48" s="17">
        <v>1.1072935263810499</v>
      </c>
      <c r="FU48" s="17">
        <v>279.03842770041399</v>
      </c>
      <c r="FV48" s="17">
        <v>1.7520668055051101</v>
      </c>
      <c r="FW48" s="17">
        <v>40.940974300845397</v>
      </c>
      <c r="FY48" s="26">
        <f t="shared" si="57"/>
        <v>0.84746662506599324</v>
      </c>
      <c r="FZ48" s="40">
        <f t="shared" si="58"/>
        <v>-3.4819260626751267E-7</v>
      </c>
      <c r="GA48" s="40">
        <f t="shared" si="59"/>
        <v>7.5938254624560941E-9</v>
      </c>
      <c r="GB48" s="40">
        <f t="shared" si="60"/>
        <v>-5.4479363018804696E-7</v>
      </c>
      <c r="GC48" s="40">
        <f t="shared" si="61"/>
        <v>-1.9956242941063601E-7</v>
      </c>
      <c r="GD48" s="40">
        <f t="shared" si="62"/>
        <v>-2.5864265786291449E-7</v>
      </c>
      <c r="GE48" s="40">
        <f t="shared" si="63"/>
        <v>-3.8155649678073904E-7</v>
      </c>
      <c r="GF48" s="40">
        <f t="shared" si="64"/>
        <v>-2.5910254681249873E-7</v>
      </c>
      <c r="GG48" s="40">
        <f t="shared" si="65"/>
        <v>-2.3513720802847165E-7</v>
      </c>
      <c r="GH48" s="40">
        <f t="shared" si="66"/>
        <v>1.0628915414739147E-5</v>
      </c>
      <c r="GI48" s="40">
        <f t="shared" si="67"/>
        <v>0</v>
      </c>
      <c r="GJ48" s="40">
        <f t="shared" si="68"/>
        <v>-2.7762357066035943E-6</v>
      </c>
      <c r="GK48" s="40">
        <f t="shared" si="69"/>
        <v>1.4826761809911363E-7</v>
      </c>
      <c r="GL48" s="40">
        <f t="shared" si="70"/>
        <v>1.0215976886600817E-6</v>
      </c>
      <c r="GM48" s="40">
        <f t="shared" si="71"/>
        <v>1.4978832472043238E-6</v>
      </c>
      <c r="GN48" s="40">
        <f t="shared" si="72"/>
        <v>-2.0895824157180181E-6</v>
      </c>
      <c r="GO48" s="40">
        <f t="shared" si="73"/>
        <v>5.425255679783565E-6</v>
      </c>
      <c r="GP48" s="40">
        <f t="shared" si="74"/>
        <v>-8.3828545842414512E-6</v>
      </c>
      <c r="GQ48" s="40">
        <f t="shared" si="75"/>
        <v>-1.8562015228663729E-7</v>
      </c>
      <c r="GR48" s="40">
        <f t="shared" si="76"/>
        <v>-3.8785255738803318E-7</v>
      </c>
      <c r="GS48" s="40">
        <f t="shared" si="77"/>
        <v>-2.0528408299727346E-6</v>
      </c>
      <c r="GT48" s="40">
        <f t="shared" si="78"/>
        <v>9.3484584253814746E-6</v>
      </c>
      <c r="GU48" s="40">
        <f t="shared" si="79"/>
        <v>0</v>
      </c>
      <c r="GV48" s="40">
        <f t="shared" si="80"/>
        <v>0</v>
      </c>
      <c r="GW48" s="40">
        <f t="shared" si="81"/>
        <v>-1.4682928275692373E-5</v>
      </c>
      <c r="GX48" s="40">
        <f t="shared" si="82"/>
        <v>-2.4680179927144867E-6</v>
      </c>
      <c r="GY48" s="40">
        <f t="shared" si="83"/>
        <v>2.8613314972756493E-5</v>
      </c>
      <c r="GZ48" s="40">
        <f t="shared" si="84"/>
        <v>-2.0634547898201333E-6</v>
      </c>
      <c r="HA48" s="40">
        <f t="shared" si="85"/>
        <v>-2.6410636736103393E-7</v>
      </c>
      <c r="HB48" s="40">
        <f t="shared" si="86"/>
        <v>5.879917112530001E-8</v>
      </c>
      <c r="HC48" s="40">
        <f t="shared" si="87"/>
        <v>1.4502502708879481E-5</v>
      </c>
      <c r="HD48" s="40">
        <f t="shared" si="88"/>
        <v>0</v>
      </c>
      <c r="HE48" s="40">
        <f t="shared" si="89"/>
        <v>1.6368890415401287E-6</v>
      </c>
      <c r="HF48" s="40">
        <f t="shared" si="90"/>
        <v>-3.8576603167299239E-7</v>
      </c>
      <c r="HG48" s="40">
        <f t="shared" si="91"/>
        <v>-4.6662939748798276E-6</v>
      </c>
      <c r="HH48" s="40">
        <f t="shared" si="92"/>
        <v>-8.0964919719433732E-4</v>
      </c>
      <c r="HI48" s="40">
        <f t="shared" si="93"/>
        <v>0</v>
      </c>
      <c r="HJ48" s="40">
        <f t="shared" si="94"/>
        <v>2.421496870754364E-6</v>
      </c>
      <c r="HK48" s="40">
        <f t="shared" si="95"/>
        <v>0</v>
      </c>
      <c r="HL48" s="40">
        <f t="shared" si="96"/>
        <v>-6.0038155455981742E-7</v>
      </c>
      <c r="HM48" s="40">
        <f t="shared" si="97"/>
        <v>2.1605987152467121E-6</v>
      </c>
      <c r="HN48" s="40">
        <f t="shared" si="98"/>
        <v>-7.0845264496287943E-6</v>
      </c>
      <c r="HO48" s="40">
        <f t="shared" si="99"/>
        <v>0</v>
      </c>
      <c r="HP48" s="40">
        <f t="shared" si="100"/>
        <v>0</v>
      </c>
      <c r="HQ48" s="40">
        <f t="shared" si="101"/>
        <v>0</v>
      </c>
      <c r="HR48" s="40">
        <f t="shared" si="102"/>
        <v>-6.4513391861120032E-6</v>
      </c>
      <c r="HS48" s="40">
        <f t="shared" si="103"/>
        <v>6.479507806485854E-6</v>
      </c>
      <c r="HT48" s="40">
        <f t="shared" si="104"/>
        <v>-4.5991937147165592E-6</v>
      </c>
      <c r="HU48" s="40">
        <f t="shared" si="105"/>
        <v>-2.2809940916486055E-7</v>
      </c>
      <c r="HV48" s="40">
        <f t="shared" si="106"/>
        <v>-2.906047649344624E-6</v>
      </c>
      <c r="HW48" s="40">
        <f t="shared" si="107"/>
        <v>1.0118713171676516E-6</v>
      </c>
      <c r="HX48" s="40">
        <f t="shared" si="108"/>
        <v>7.8095978083397511E-7</v>
      </c>
      <c r="HY48" s="40">
        <f t="shared" si="109"/>
        <v>2.7438052998495611E-6</v>
      </c>
      <c r="HZ48" s="40">
        <f t="shared" si="110"/>
        <v>0</v>
      </c>
      <c r="IA48" s="40">
        <f t="shared" si="111"/>
        <v>0</v>
      </c>
      <c r="IB48" s="40">
        <f t="shared" si="112"/>
        <v>0</v>
      </c>
      <c r="IC48" s="40">
        <f t="shared" si="113"/>
        <v>1.2433189458500386E-5</v>
      </c>
    </row>
    <row r="49" spans="1:237" x14ac:dyDescent="0.3">
      <c r="A49" s="17" t="s">
        <v>216</v>
      </c>
      <c r="B49" s="15">
        <v>7072.8202348000004</v>
      </c>
      <c r="C49" s="15">
        <v>18.188063</v>
      </c>
      <c r="D49" s="15">
        <v>34066.294193000002</v>
      </c>
      <c r="E49" s="15">
        <v>5537.9503966000002</v>
      </c>
      <c r="F49" s="15">
        <v>4997.2160372999997</v>
      </c>
      <c r="G49" s="15">
        <v>46489.097507999999</v>
      </c>
      <c r="H49" s="15">
        <v>785.01962587000003</v>
      </c>
      <c r="I49" s="17">
        <v>4.4150415799999996</v>
      </c>
      <c r="J49" s="17">
        <v>1.7159238800000001</v>
      </c>
      <c r="L49" s="17">
        <v>0.58988169000000001</v>
      </c>
      <c r="M49" s="17">
        <v>9.2768739799999995</v>
      </c>
      <c r="N49" s="17">
        <v>3.5227790000000002E-2</v>
      </c>
      <c r="O49" s="17">
        <v>2.4120999999999999E-3</v>
      </c>
      <c r="P49" s="17">
        <v>6.9677879999999998E-2</v>
      </c>
      <c r="R49" s="17">
        <v>0.20591509999999999</v>
      </c>
      <c r="T49" s="17">
        <v>0.10508508</v>
      </c>
      <c r="U49" s="17">
        <v>0.1396135</v>
      </c>
      <c r="W49" s="17">
        <v>1.0841500000000001E-3</v>
      </c>
      <c r="Y49" s="17">
        <v>2.7021900000000001E-3</v>
      </c>
      <c r="Z49" s="17">
        <v>4.4829889100000004</v>
      </c>
      <c r="AA49" s="17">
        <v>120.742223</v>
      </c>
      <c r="AB49" s="17">
        <v>0.13262061</v>
      </c>
      <c r="AC49" s="17">
        <v>0.68098179000000003</v>
      </c>
      <c r="AD49" s="17">
        <v>1.08742765</v>
      </c>
      <c r="AE49" s="17">
        <v>1.6773260000000001</v>
      </c>
      <c r="AG49" s="17">
        <v>0.30980375999999998</v>
      </c>
      <c r="AH49" s="17">
        <v>1.4285271900000001</v>
      </c>
      <c r="AI49" s="17">
        <v>0.1500638</v>
      </c>
      <c r="AL49" s="17">
        <v>2.3943525000000001</v>
      </c>
      <c r="AO49" s="17">
        <v>0.37015439</v>
      </c>
      <c r="AP49" s="17">
        <v>3.6208199999999999E-3</v>
      </c>
      <c r="AQ49" s="5">
        <v>1.1999999999999999E-7</v>
      </c>
      <c r="AR49" s="5">
        <v>1.04E-6</v>
      </c>
      <c r="AT49" s="17">
        <v>2.5959999999999999E-5</v>
      </c>
      <c r="AU49" s="17">
        <v>1.5982999999999999E-4</v>
      </c>
      <c r="AV49" s="17">
        <v>1.1116999999999999E-4</v>
      </c>
      <c r="AW49" s="17">
        <v>0.49518466999999999</v>
      </c>
      <c r="AX49" s="17">
        <v>0.37618765999999998</v>
      </c>
      <c r="AY49" s="17">
        <v>2.9211733</v>
      </c>
      <c r="AZ49" s="17">
        <v>3.6513209999999998</v>
      </c>
      <c r="BA49" s="17">
        <v>5.6243929999999998E-2</v>
      </c>
      <c r="BE49" s="17">
        <v>4.21E-5</v>
      </c>
      <c r="BG49" s="17" t="s">
        <v>216</v>
      </c>
      <c r="BH49" s="17">
        <v>0</v>
      </c>
      <c r="BI49" s="17">
        <v>2.76062980902137E-3</v>
      </c>
      <c r="BJ49" s="17">
        <v>0</v>
      </c>
      <c r="BK49" s="17">
        <v>1.7159235230223699</v>
      </c>
      <c r="BL49" s="17">
        <v>0</v>
      </c>
      <c r="BM49" s="17">
        <v>4.4150400799834797</v>
      </c>
      <c r="BN49" s="17">
        <v>4.4150400799834797</v>
      </c>
      <c r="BO49" s="5">
        <v>5.98164624415086E-6</v>
      </c>
      <c r="BP49" s="17">
        <v>0</v>
      </c>
      <c r="BQ49" s="17">
        <v>0.24185146434440599</v>
      </c>
      <c r="BR49" s="17">
        <v>0.34803019755892101</v>
      </c>
      <c r="BS49" s="17">
        <v>9.2768817848885998</v>
      </c>
      <c r="BT49" s="5">
        <v>4.2100089753476603E-5</v>
      </c>
      <c r="BU49" s="17">
        <v>1.1272888980957499E-2</v>
      </c>
      <c r="BV49" s="17">
        <v>2.3954879139425799E-2</v>
      </c>
      <c r="BW49" s="17">
        <v>2.70219263681211E-3</v>
      </c>
      <c r="BX49" s="17">
        <v>2.41207641525707E-3</v>
      </c>
      <c r="BY49" s="17">
        <v>1.67226913121028E-2</v>
      </c>
      <c r="BZ49" s="17">
        <v>5.2955162025716901E-2</v>
      </c>
      <c r="CA49" s="17">
        <v>0</v>
      </c>
      <c r="CB49" s="17">
        <v>0</v>
      </c>
      <c r="CC49" s="17">
        <v>62.392710303536603</v>
      </c>
      <c r="CD49" s="17">
        <v>0.205915179005041</v>
      </c>
      <c r="CE49" s="17">
        <v>3.0474647786945301E-2</v>
      </c>
      <c r="CF49" s="17">
        <v>7.4610380735020895E-2</v>
      </c>
      <c r="CG49" s="17">
        <v>0</v>
      </c>
      <c r="CH49" s="17">
        <v>0.13961349731882999</v>
      </c>
      <c r="CI49" s="17">
        <v>1.67732547655904</v>
      </c>
      <c r="CJ49" s="17">
        <v>0</v>
      </c>
      <c r="CK49" s="17">
        <v>0</v>
      </c>
      <c r="CL49" s="17">
        <v>0.15006358993378099</v>
      </c>
      <c r="CM49" s="17">
        <v>0</v>
      </c>
      <c r="CN49" s="17">
        <v>7072.8179674257799</v>
      </c>
      <c r="CO49" s="17">
        <v>1.08413451623186E-3</v>
      </c>
      <c r="CP49" s="17">
        <v>0</v>
      </c>
      <c r="CQ49" s="17">
        <v>4.0821401131404204E-3</v>
      </c>
      <c r="CR49" s="17">
        <v>15.8836549162415</v>
      </c>
      <c r="CS49" s="17">
        <v>1.5952673887398899E-3</v>
      </c>
      <c r="CT49" s="17">
        <v>0.37618750084591701</v>
      </c>
      <c r="CU49" s="17">
        <v>0</v>
      </c>
      <c r="CV49" s="17">
        <v>0</v>
      </c>
      <c r="CW49" s="17">
        <v>0</v>
      </c>
      <c r="CX49" s="17">
        <v>4.4829872244324598</v>
      </c>
      <c r="CY49" s="17">
        <v>4.4829872244324598</v>
      </c>
      <c r="CZ49" s="5">
        <v>9.4932037463582406E-6</v>
      </c>
      <c r="DA49" s="17">
        <v>0</v>
      </c>
      <c r="DB49" s="17">
        <v>120.742167444912</v>
      </c>
      <c r="DC49" s="17">
        <v>2.9211726997325398</v>
      </c>
      <c r="DD49" s="17">
        <v>1.2661027413331499E-2</v>
      </c>
      <c r="DE49" s="17">
        <v>0.119152761327743</v>
      </c>
      <c r="DF49" s="17">
        <v>0</v>
      </c>
      <c r="DG49" s="17">
        <v>6.3937070582963997</v>
      </c>
      <c r="DH49" s="17">
        <v>0</v>
      </c>
      <c r="DI49" s="17">
        <v>0</v>
      </c>
      <c r="DJ49" s="5">
        <v>3.4866586999301103E-5</v>
      </c>
      <c r="DK49" s="17">
        <v>0</v>
      </c>
      <c r="DL49" s="17">
        <v>0.17705512389132699</v>
      </c>
      <c r="DM49" s="17">
        <v>0.50392639261815397</v>
      </c>
      <c r="DN49" s="17">
        <v>0.35885117783902898</v>
      </c>
      <c r="DO49" s="17">
        <v>0.72857633132437105</v>
      </c>
      <c r="DP49" s="17">
        <v>0</v>
      </c>
      <c r="DQ49" s="17">
        <v>3.6513192229596498</v>
      </c>
      <c r="DR49" s="5">
        <v>7.8594023891268006E-6</v>
      </c>
      <c r="DS49" s="17">
        <v>0.30980666814756602</v>
      </c>
      <c r="DT49" s="17">
        <v>18.188069861218899</v>
      </c>
      <c r="DU49" s="17">
        <v>0</v>
      </c>
      <c r="DV49" s="17">
        <v>0.58569591144805</v>
      </c>
      <c r="DW49" s="17">
        <v>0.84283053430226396</v>
      </c>
      <c r="DX49" s="17">
        <v>799.40048151863095</v>
      </c>
      <c r="DY49" s="17">
        <v>30659.654297147499</v>
      </c>
      <c r="DZ49" s="17">
        <v>3406.6284476617202</v>
      </c>
      <c r="EA49" s="17">
        <v>34066.282744809199</v>
      </c>
      <c r="EB49" s="17">
        <v>0</v>
      </c>
      <c r="EC49" s="17">
        <v>20.7249968934408</v>
      </c>
      <c r="ED49" s="17">
        <v>0</v>
      </c>
      <c r="EE49" s="17">
        <v>3.6208145357771501E-3</v>
      </c>
      <c r="EF49" s="5">
        <v>1.2000337867976201E-7</v>
      </c>
      <c r="EG49" s="5">
        <v>1.04000628313739E-6</v>
      </c>
      <c r="EH49" s="17">
        <v>0</v>
      </c>
      <c r="EI49" s="5">
        <v>2.5960011464343E-5</v>
      </c>
      <c r="EJ49" s="17">
        <v>1.5982745564091099E-4</v>
      </c>
      <c r="EK49" s="17">
        <v>1.11172038240711E-4</v>
      </c>
      <c r="EL49" s="17">
        <v>0.49518479256267101</v>
      </c>
      <c r="EM49" s="17">
        <v>292.14295247833201</v>
      </c>
      <c r="EN49" s="17">
        <v>235.499312629771</v>
      </c>
      <c r="EO49" s="17">
        <v>169.709434926646</v>
      </c>
      <c r="EP49" s="17">
        <v>6.0418844359606902</v>
      </c>
      <c r="EQ49" s="17">
        <v>217.153898034083</v>
      </c>
      <c r="ER49" s="17">
        <v>144.02626317980199</v>
      </c>
      <c r="ES49" s="17">
        <v>0</v>
      </c>
      <c r="ET49" s="17">
        <v>8.0681696087016395E-4</v>
      </c>
      <c r="EU49" s="17">
        <v>23.070363308359301</v>
      </c>
      <c r="EV49" s="17">
        <v>5537.9486478645804</v>
      </c>
      <c r="EW49" s="17">
        <v>4997.2143484668804</v>
      </c>
      <c r="EX49" s="17">
        <v>540.73429939769699</v>
      </c>
      <c r="EY49" s="17">
        <v>0</v>
      </c>
      <c r="EZ49" s="17">
        <v>1.38376775686436</v>
      </c>
      <c r="FA49" s="17">
        <v>2856.6460734961802</v>
      </c>
      <c r="FB49" s="17">
        <v>0</v>
      </c>
      <c r="FC49" s="17">
        <v>82.152177419379697</v>
      </c>
      <c r="FD49" s="17">
        <v>21.770344444484799</v>
      </c>
      <c r="FE49" s="17">
        <v>5.3601585761559098</v>
      </c>
      <c r="FF49" s="17">
        <v>205.393367301708</v>
      </c>
      <c r="FG49" s="17">
        <v>0</v>
      </c>
      <c r="FH49" s="17">
        <v>15.990586432037899</v>
      </c>
      <c r="FI49" s="17">
        <v>442.54850767384801</v>
      </c>
      <c r="FJ49" s="17">
        <v>508.753566405529</v>
      </c>
      <c r="FK49" s="17">
        <v>21.061589029545399</v>
      </c>
      <c r="FL49" s="17">
        <v>0</v>
      </c>
      <c r="FM49" s="17">
        <v>46489.083952045898</v>
      </c>
      <c r="FN49" s="5">
        <v>3.51871733933431E-5</v>
      </c>
      <c r="FO49" s="17">
        <v>5.6243937189924299E-2</v>
      </c>
      <c r="FP49" s="17">
        <v>1050.46507044737</v>
      </c>
      <c r="FQ49" s="17">
        <v>0</v>
      </c>
      <c r="FR49" s="17">
        <v>118.31160596996</v>
      </c>
      <c r="FS49" s="17">
        <v>2.3943527794281301</v>
      </c>
      <c r="FT49" s="17">
        <v>0</v>
      </c>
      <c r="FU49" s="17">
        <v>785.01937896697996</v>
      </c>
      <c r="FV49" s="17">
        <v>0.37015429518939502</v>
      </c>
      <c r="FW49" s="17">
        <v>364.20235530058</v>
      </c>
      <c r="FY49" s="26">
        <f t="shared" si="57"/>
        <v>1.01831942361802</v>
      </c>
      <c r="FZ49" s="40">
        <f t="shared" si="58"/>
        <v>-3.2057568908382366E-7</v>
      </c>
      <c r="GA49" s="40">
        <f t="shared" si="59"/>
        <v>3.7723747161535651E-7</v>
      </c>
      <c r="GB49" s="40">
        <f t="shared" si="60"/>
        <v>-3.3605624190660549E-7</v>
      </c>
      <c r="GC49" s="40">
        <f t="shared" si="61"/>
        <v>-3.157730377826093E-7</v>
      </c>
      <c r="GD49" s="40">
        <f t="shared" si="62"/>
        <v>-3.379547945605446E-7</v>
      </c>
      <c r="GE49" s="40">
        <f t="shared" si="63"/>
        <v>-2.9159426248246847E-7</v>
      </c>
      <c r="GF49" s="40">
        <f t="shared" si="64"/>
        <v>-3.1451827691109101E-7</v>
      </c>
      <c r="GG49" s="40">
        <f t="shared" si="65"/>
        <v>-3.3975139139780974E-7</v>
      </c>
      <c r="GH49" s="40">
        <f t="shared" si="66"/>
        <v>-2.0803815034187694E-7</v>
      </c>
      <c r="GI49" s="40">
        <f t="shared" si="67"/>
        <v>0</v>
      </c>
      <c r="GJ49" s="40">
        <f t="shared" si="68"/>
        <v>-4.763103087366244E-8</v>
      </c>
      <c r="GK49" s="40">
        <f t="shared" si="69"/>
        <v>8.4132743606641013E-7</v>
      </c>
      <c r="GL49" s="40">
        <f t="shared" si="70"/>
        <v>-6.2108967669409998E-7</v>
      </c>
      <c r="GM49" s="40">
        <f t="shared" si="71"/>
        <v>-9.7776804153620467E-6</v>
      </c>
      <c r="GN49" s="40">
        <f t="shared" si="72"/>
        <v>-3.8264913193253227E-7</v>
      </c>
      <c r="GO49" s="40">
        <f t="shared" si="73"/>
        <v>0</v>
      </c>
      <c r="GP49" s="40">
        <f t="shared" si="74"/>
        <v>3.8367774393100813E-7</v>
      </c>
      <c r="GQ49" s="40">
        <f t="shared" si="75"/>
        <v>0</v>
      </c>
      <c r="GR49" s="40">
        <f t="shared" si="76"/>
        <v>-4.8987005394005142E-7</v>
      </c>
      <c r="GS49" s="40">
        <f t="shared" si="77"/>
        <v>-1.9204231741443989E-8</v>
      </c>
      <c r="GT49" s="40">
        <f t="shared" si="78"/>
        <v>0</v>
      </c>
      <c r="GU49" s="40">
        <f t="shared" si="79"/>
        <v>-1.4281942664798524E-5</v>
      </c>
      <c r="GV49" s="40">
        <f t="shared" si="80"/>
        <v>0</v>
      </c>
      <c r="GW49" s="40">
        <f t="shared" si="81"/>
        <v>9.7580559094783177E-7</v>
      </c>
      <c r="GX49" s="40">
        <f t="shared" si="82"/>
        <v>-3.759919050646572E-7</v>
      </c>
      <c r="GY49" s="40">
        <f t="shared" si="83"/>
        <v>-4.6011317844127256E-7</v>
      </c>
      <c r="GZ49" s="40">
        <f t="shared" si="84"/>
        <v>-3.2408652986222719E-8</v>
      </c>
      <c r="HA49" s="40">
        <f t="shared" si="85"/>
        <v>-4.0161208864245603E-7</v>
      </c>
      <c r="HB49" s="40">
        <f t="shared" si="86"/>
        <v>-1.295135358548214E-7</v>
      </c>
      <c r="HC49" s="40">
        <f t="shared" si="87"/>
        <v>-3.120687094409754E-7</v>
      </c>
      <c r="HD49" s="40">
        <f t="shared" si="88"/>
        <v>0</v>
      </c>
      <c r="HE49" s="40">
        <f t="shared" si="89"/>
        <v>9.3870634947704716E-6</v>
      </c>
      <c r="HF49" s="40">
        <f t="shared" si="90"/>
        <v>-5.2099091379709351E-7</v>
      </c>
      <c r="HG49" s="40">
        <f t="shared" si="91"/>
        <v>-1.3998460588295857E-6</v>
      </c>
      <c r="HH49" s="40">
        <f t="shared" si="92"/>
        <v>0</v>
      </c>
      <c r="HI49" s="40">
        <f t="shared" si="93"/>
        <v>0</v>
      </c>
      <c r="HJ49" s="40">
        <f t="shared" si="94"/>
        <v>1.1670300424346051E-7</v>
      </c>
      <c r="HK49" s="40">
        <f t="shared" si="95"/>
        <v>0</v>
      </c>
      <c r="HL49" s="40">
        <f t="shared" si="96"/>
        <v>0</v>
      </c>
      <c r="HM49" s="40">
        <f t="shared" si="97"/>
        <v>-2.5613799954680631E-7</v>
      </c>
      <c r="HN49" s="40">
        <f t="shared" si="98"/>
        <v>-1.5091119828661121E-6</v>
      </c>
      <c r="HO49" s="40">
        <f t="shared" si="99"/>
        <v>2.8155664683476642E-5</v>
      </c>
      <c r="HP49" s="40">
        <f t="shared" si="100"/>
        <v>6.0414782596558912E-6</v>
      </c>
      <c r="HQ49" s="40">
        <f t="shared" si="101"/>
        <v>0</v>
      </c>
      <c r="HR49" s="40">
        <f t="shared" si="102"/>
        <v>4.4161567800426682E-7</v>
      </c>
      <c r="HS49" s="40">
        <f t="shared" si="103"/>
        <v>-1.5919158412096809E-5</v>
      </c>
      <c r="HT49" s="40">
        <f t="shared" si="104"/>
        <v>1.8334449140988067E-5</v>
      </c>
      <c r="HU49" s="40">
        <f t="shared" si="105"/>
        <v>2.4750901721610844E-7</v>
      </c>
      <c r="HV49" s="40">
        <f t="shared" si="106"/>
        <v>-4.2307098262655022E-7</v>
      </c>
      <c r="HW49" s="40">
        <f t="shared" si="107"/>
        <v>-2.0548847964014318E-7</v>
      </c>
      <c r="HX49" s="40">
        <f t="shared" si="108"/>
        <v>-4.8668423016812758E-7</v>
      </c>
      <c r="HY49" s="40">
        <f t="shared" si="109"/>
        <v>1.2783467125723245E-7</v>
      </c>
      <c r="HZ49" s="40">
        <f t="shared" si="110"/>
        <v>0</v>
      </c>
      <c r="IA49" s="40">
        <f t="shared" si="111"/>
        <v>0</v>
      </c>
      <c r="IB49" s="40">
        <f t="shared" si="112"/>
        <v>0</v>
      </c>
      <c r="IC49" s="40">
        <f t="shared" si="113"/>
        <v>2.1319115582709015E-6</v>
      </c>
    </row>
    <row r="50" spans="1:237" x14ac:dyDescent="0.3">
      <c r="A50" s="17" t="s">
        <v>217</v>
      </c>
      <c r="B50" s="15">
        <v>6697.7511321000002</v>
      </c>
      <c r="C50" s="15">
        <v>255.94589429999999</v>
      </c>
      <c r="D50" s="15">
        <v>13127.399285</v>
      </c>
      <c r="E50" s="15">
        <v>1146.3251438</v>
      </c>
      <c r="F50" s="15">
        <v>999.16122415999996</v>
      </c>
      <c r="G50" s="15">
        <v>5620.7932164000003</v>
      </c>
      <c r="H50" s="15">
        <v>546.64054952000004</v>
      </c>
      <c r="I50" s="17">
        <v>6.9269248899999996</v>
      </c>
      <c r="J50" s="17">
        <v>8.6302436900000004</v>
      </c>
      <c r="K50" s="17">
        <v>0.13450000000000001</v>
      </c>
      <c r="L50" s="17">
        <v>9.1262190000000007E-2</v>
      </c>
      <c r="M50" s="17">
        <v>13.378524990000001</v>
      </c>
      <c r="N50" s="17">
        <v>0.27940965000000001</v>
      </c>
      <c r="O50" s="17">
        <v>1.438774E-2</v>
      </c>
      <c r="P50" s="17">
        <v>4.0400329999999998E-2</v>
      </c>
      <c r="Q50" s="17">
        <v>7.5861949999999997E-2</v>
      </c>
      <c r="R50" s="17">
        <v>0.34437656</v>
      </c>
      <c r="S50" s="17">
        <v>23.095886440000001</v>
      </c>
      <c r="T50" s="17">
        <v>5.0114100000000002E-2</v>
      </c>
      <c r="U50" s="17">
        <v>0.19326771000000001</v>
      </c>
      <c r="V50" s="17">
        <v>4.1583630000000003E-2</v>
      </c>
      <c r="Y50" s="17">
        <v>9.4421100000000001E-3</v>
      </c>
      <c r="Z50" s="17">
        <v>31.059986339999998</v>
      </c>
      <c r="AA50" s="17">
        <v>47.413554740000002</v>
      </c>
      <c r="AB50" s="17">
        <v>0.12710312000000001</v>
      </c>
      <c r="AC50" s="17">
        <v>7.6020660000000004E-2</v>
      </c>
      <c r="AD50" s="17">
        <v>1.3110020200000001</v>
      </c>
      <c r="AE50" s="17">
        <v>2.11737552</v>
      </c>
      <c r="AG50" s="17">
        <v>0.26733485000000001</v>
      </c>
      <c r="AH50" s="17">
        <v>0.60385131999999997</v>
      </c>
      <c r="AI50" s="17">
        <v>0.21722305</v>
      </c>
      <c r="AJ50" s="17">
        <v>4.5741999999999998E-2</v>
      </c>
      <c r="AL50" s="17">
        <v>9.2522144700000002</v>
      </c>
      <c r="AN50" s="17">
        <v>2.4950179999999999E-2</v>
      </c>
      <c r="AO50" s="17">
        <v>4.2598063000000002</v>
      </c>
      <c r="AP50" s="17">
        <v>2.1007290000000001E-2</v>
      </c>
      <c r="AT50" s="17">
        <v>8.9999999999999999E-8</v>
      </c>
      <c r="AU50" s="17">
        <v>1.3714E-4</v>
      </c>
      <c r="AV50" s="17">
        <v>1.26E-6</v>
      </c>
      <c r="AW50" s="17">
        <v>0.27736652000000001</v>
      </c>
      <c r="AX50" s="17">
        <v>2.1097851599999999</v>
      </c>
      <c r="AY50" s="17">
        <v>4.0698702400000002</v>
      </c>
      <c r="AZ50" s="17">
        <v>1.3728897499999999</v>
      </c>
      <c r="BA50" s="17">
        <v>2.7292993800000001</v>
      </c>
      <c r="BE50" s="17">
        <v>3.7490000000000002E-5</v>
      </c>
      <c r="BG50" s="17" t="s">
        <v>217</v>
      </c>
      <c r="BH50" s="17">
        <v>1.22775127781279E-2</v>
      </c>
      <c r="BI50" s="17">
        <v>2.4692926526626399E-2</v>
      </c>
      <c r="BJ50" s="17">
        <v>0</v>
      </c>
      <c r="BK50" s="17">
        <v>8.6302354426767796</v>
      </c>
      <c r="BL50" s="17">
        <v>0.13449993192700399</v>
      </c>
      <c r="BM50" s="17">
        <v>6.9269225105821501</v>
      </c>
      <c r="BN50" s="17">
        <v>6.9269225105821501</v>
      </c>
      <c r="BO50" s="17">
        <v>1.28199653241306E-2</v>
      </c>
      <c r="BP50" s="17">
        <v>9.9167918678776893E-3</v>
      </c>
      <c r="BQ50" s="17">
        <v>3.7417484338861398E-2</v>
      </c>
      <c r="BR50" s="17">
        <v>5.3844683533524E-2</v>
      </c>
      <c r="BS50" s="17">
        <v>13.378522472888401</v>
      </c>
      <c r="BT50" s="5">
        <v>3.7489924172599803E-5</v>
      </c>
      <c r="BU50" s="17">
        <v>8.9411251174401005E-2</v>
      </c>
      <c r="BV50" s="17">
        <v>0.189998551823644</v>
      </c>
      <c r="BW50" s="17">
        <v>9.4421511699247593E-3</v>
      </c>
      <c r="BX50" s="17">
        <v>1.43876847503281E-2</v>
      </c>
      <c r="BY50" s="17">
        <v>9.6960722180505603E-3</v>
      </c>
      <c r="BZ50" s="17">
        <v>3.0704249392239698E-2</v>
      </c>
      <c r="CA50" s="17">
        <v>7.5862081088522104E-2</v>
      </c>
      <c r="CB50" s="17">
        <v>0</v>
      </c>
      <c r="CC50" s="17">
        <v>527.95486114551295</v>
      </c>
      <c r="CD50" s="17">
        <v>0.34437663361874499</v>
      </c>
      <c r="CE50" s="17">
        <v>1.45330803721842E-2</v>
      </c>
      <c r="CF50" s="17">
        <v>3.5580991934302197E-2</v>
      </c>
      <c r="CG50" s="17">
        <v>23.0958833678473</v>
      </c>
      <c r="CH50" s="17">
        <v>0.19326763493572299</v>
      </c>
      <c r="CI50" s="17">
        <v>2.1173745332862199</v>
      </c>
      <c r="CJ50" s="17">
        <v>4.1583588432239298E-2</v>
      </c>
      <c r="CK50" s="17">
        <v>0</v>
      </c>
      <c r="CL50" s="17">
        <v>0.217223250391263</v>
      </c>
      <c r="CM50" s="17">
        <v>2.49501417847517E-2</v>
      </c>
      <c r="CN50" s="17">
        <v>6697.74911715691</v>
      </c>
      <c r="CO50" s="17">
        <v>0</v>
      </c>
      <c r="CP50" s="17">
        <v>0</v>
      </c>
      <c r="CQ50" s="17">
        <v>34.400559586835101</v>
      </c>
      <c r="CR50" s="17">
        <v>17.669583701743299</v>
      </c>
      <c r="CS50" s="17">
        <v>0.32650332886859701</v>
      </c>
      <c r="CT50" s="17">
        <v>2.1097841098384298</v>
      </c>
      <c r="CU50" s="17">
        <v>8.1190747411647308</v>
      </c>
      <c r="CV50" s="17">
        <v>0</v>
      </c>
      <c r="CW50" s="17">
        <v>7.0614992929529203E-3</v>
      </c>
      <c r="CX50" s="17">
        <v>31.059988721512202</v>
      </c>
      <c r="CY50" s="17">
        <v>31.059988721512202</v>
      </c>
      <c r="CZ50" s="17">
        <v>3.3628423099029997E-4</v>
      </c>
      <c r="DA50" s="17">
        <v>0</v>
      </c>
      <c r="DB50" s="17">
        <v>47.413540844056698</v>
      </c>
      <c r="DC50" s="17">
        <v>4.0698699558287998</v>
      </c>
      <c r="DD50" s="17">
        <v>2.00375936016183E-2</v>
      </c>
      <c r="DE50" s="17">
        <v>0.102903477419273</v>
      </c>
      <c r="DF50" s="17">
        <v>0</v>
      </c>
      <c r="DG50" s="17">
        <v>2.92613165078625</v>
      </c>
      <c r="DH50" s="17">
        <v>6.7232804960775704E-3</v>
      </c>
      <c r="DI50" s="17">
        <v>1.68018137252781E-4</v>
      </c>
      <c r="DJ50" s="17">
        <v>9.3893514853270105E-2</v>
      </c>
      <c r="DK50" s="17">
        <v>1.61394575258254E-2</v>
      </c>
      <c r="DL50" s="17">
        <v>1.9765359296431199E-2</v>
      </c>
      <c r="DM50" s="17">
        <v>5.62551325942812E-2</v>
      </c>
      <c r="DN50" s="17">
        <v>0.43263039117936197</v>
      </c>
      <c r="DO50" s="17">
        <v>0.87837133697547898</v>
      </c>
      <c r="DP50" s="17">
        <v>1.6825990708426101E-3</v>
      </c>
      <c r="DQ50" s="17">
        <v>1.3728896661437799</v>
      </c>
      <c r="DR50" s="17">
        <v>0</v>
      </c>
      <c r="DS50" s="17">
        <v>0.26750297516545601</v>
      </c>
      <c r="DT50" s="17">
        <v>255.94578327716999</v>
      </c>
      <c r="DU50" s="17">
        <v>0</v>
      </c>
      <c r="DV50" s="17">
        <v>0.24757912792960601</v>
      </c>
      <c r="DW50" s="17">
        <v>0.35627207012356898</v>
      </c>
      <c r="DX50" s="17">
        <v>474.27055931788902</v>
      </c>
      <c r="DY50" s="17">
        <v>11814.655085886499</v>
      </c>
      <c r="DZ50" s="17">
        <v>1312.73959143416</v>
      </c>
      <c r="EA50" s="17">
        <v>13127.394677320701</v>
      </c>
      <c r="EB50" s="17">
        <v>1.0038491844401901E-4</v>
      </c>
      <c r="EC50" s="17">
        <v>11.061504147975899</v>
      </c>
      <c r="ED50" s="17">
        <v>6.7011771817003796E-3</v>
      </c>
      <c r="EE50" s="17">
        <v>2.10071126821222E-2</v>
      </c>
      <c r="EF50" s="17">
        <v>0</v>
      </c>
      <c r="EG50" s="17">
        <v>0</v>
      </c>
      <c r="EH50" s="17">
        <v>0</v>
      </c>
      <c r="EI50" s="5">
        <v>8.9999745013420694E-8</v>
      </c>
      <c r="EJ50" s="17">
        <v>1.3714146446424901E-4</v>
      </c>
      <c r="EK50" s="5">
        <v>1.26000156087236E-6</v>
      </c>
      <c r="EL50" s="17">
        <v>0.27736636788921398</v>
      </c>
      <c r="EM50" s="17">
        <v>44.378273447426899</v>
      </c>
      <c r="EN50" s="17">
        <v>115.70868850712399</v>
      </c>
      <c r="EO50" s="17">
        <v>27.456207633075898</v>
      </c>
      <c r="EP50" s="17">
        <v>8.2054603801539905</v>
      </c>
      <c r="EQ50" s="17">
        <v>53.721654391970702</v>
      </c>
      <c r="ER50" s="17">
        <v>24.922502717417</v>
      </c>
      <c r="ES50" s="17">
        <v>0</v>
      </c>
      <c r="ET50" s="17">
        <v>4.1673394023984001E-3</v>
      </c>
      <c r="EU50" s="17">
        <v>5.8588297279794102</v>
      </c>
      <c r="EV50" s="17">
        <v>1146.3248262442401</v>
      </c>
      <c r="EW50" s="17">
        <v>999.16094368433403</v>
      </c>
      <c r="EX50" s="17">
        <v>147.16388255990799</v>
      </c>
      <c r="EY50" s="17">
        <v>2.48044450249949E-2</v>
      </c>
      <c r="EZ50" s="17">
        <v>0.20120265345579999</v>
      </c>
      <c r="FA50" s="17">
        <v>424.73917689883501</v>
      </c>
      <c r="FB50" s="17">
        <v>3.4571698006470503E-2</v>
      </c>
      <c r="FC50" s="17">
        <v>60.702090270958998</v>
      </c>
      <c r="FD50" s="17">
        <v>14.707328104995099</v>
      </c>
      <c r="FE50" s="17">
        <v>6.9454945243142197</v>
      </c>
      <c r="FF50" s="17">
        <v>152.13719259923801</v>
      </c>
      <c r="FG50" s="17">
        <v>4.5705520613766697E-2</v>
      </c>
      <c r="FH50" s="17">
        <v>9.0039904964860007</v>
      </c>
      <c r="FI50" s="17">
        <v>72.846181403506407</v>
      </c>
      <c r="FJ50" s="17">
        <v>99.224468530784804</v>
      </c>
      <c r="FK50" s="17">
        <v>3.0555042571894999</v>
      </c>
      <c r="FL50" s="17">
        <v>0</v>
      </c>
      <c r="FM50" s="17">
        <v>5620.7916092989999</v>
      </c>
      <c r="FN50" s="17">
        <v>0.16434579208112299</v>
      </c>
      <c r="FO50" s="17">
        <v>2.7292986550162399</v>
      </c>
      <c r="FP50" s="17">
        <v>124.25979468755401</v>
      </c>
      <c r="FQ50" s="17">
        <v>1.17658104575745E-3</v>
      </c>
      <c r="FR50" s="17">
        <v>54.512803273359502</v>
      </c>
      <c r="FS50" s="17">
        <v>9.2522107785571901</v>
      </c>
      <c r="FT50" s="17">
        <v>4.0221143633624799E-2</v>
      </c>
      <c r="FU50" s="17">
        <v>546.64038835231997</v>
      </c>
      <c r="FV50" s="17">
        <v>4.2598036368961001</v>
      </c>
      <c r="FW50" s="17">
        <v>166.08402025427401</v>
      </c>
      <c r="FY50" s="26">
        <f t="shared" si="57"/>
        <v>0.86760980239208518</v>
      </c>
      <c r="FZ50" s="40">
        <f t="shared" si="58"/>
        <v>-3.0083875176544314E-7</v>
      </c>
      <c r="GA50" s="40">
        <f t="shared" si="59"/>
        <v>-4.3377460811202549E-7</v>
      </c>
      <c r="GB50" s="40">
        <f t="shared" si="60"/>
        <v>-3.509971166931778E-7</v>
      </c>
      <c r="GC50" s="40">
        <f t="shared" si="61"/>
        <v>-2.7702067047746397E-7</v>
      </c>
      <c r="GD50" s="40">
        <f t="shared" si="62"/>
        <v>-2.8071111963676058E-7</v>
      </c>
      <c r="GE50" s="40">
        <f t="shared" si="63"/>
        <v>-2.8592067677497106E-7</v>
      </c>
      <c r="GF50" s="40">
        <f t="shared" si="64"/>
        <v>-2.9483301266921227E-7</v>
      </c>
      <c r="GG50" s="40">
        <f t="shared" si="65"/>
        <v>-3.435027645317128E-7</v>
      </c>
      <c r="GH50" s="40">
        <f t="shared" si="66"/>
        <v>-9.5563039898358181E-7</v>
      </c>
      <c r="GI50" s="40">
        <f t="shared" si="67"/>
        <v>-5.061189295007723E-7</v>
      </c>
      <c r="GJ50" s="40">
        <f t="shared" si="68"/>
        <v>-2.4246201647822688E-7</v>
      </c>
      <c r="GK50" s="40">
        <f t="shared" si="69"/>
        <v>-1.8814567390079664E-7</v>
      </c>
      <c r="GL50" s="40">
        <f t="shared" si="70"/>
        <v>5.4757609485216496E-7</v>
      </c>
      <c r="GM50" s="40">
        <f t="shared" si="71"/>
        <v>-3.8400521485664231E-6</v>
      </c>
      <c r="GN50" s="40">
        <f t="shared" si="72"/>
        <v>-2.0766438639069108E-7</v>
      </c>
      <c r="GO50" s="40">
        <f t="shared" si="73"/>
        <v>1.7279877739334166E-6</v>
      </c>
      <c r="GP50" s="40">
        <f t="shared" si="74"/>
        <v>2.1377397169253461E-7</v>
      </c>
      <c r="GQ50" s="40">
        <f t="shared" si="75"/>
        <v>-1.3301731064115748E-7</v>
      </c>
      <c r="GR50" s="40">
        <f t="shared" si="76"/>
        <v>-5.5260921777263782E-7</v>
      </c>
      <c r="GS50" s="40">
        <f t="shared" si="77"/>
        <v>-3.8839533523951501E-7</v>
      </c>
      <c r="GT50" s="40">
        <f t="shared" si="78"/>
        <v>-9.9961837640775349E-7</v>
      </c>
      <c r="GU50" s="40">
        <f t="shared" si="79"/>
        <v>0</v>
      </c>
      <c r="GV50" s="40">
        <f t="shared" si="80"/>
        <v>0</v>
      </c>
      <c r="GW50" s="40">
        <f t="shared" si="81"/>
        <v>4.3602462542019577E-6</v>
      </c>
      <c r="GX50" s="40">
        <f t="shared" si="82"/>
        <v>7.6674605628370386E-8</v>
      </c>
      <c r="GY50" s="40">
        <f t="shared" si="83"/>
        <v>-2.9307955036648822E-7</v>
      </c>
      <c r="GZ50" s="40">
        <f t="shared" si="84"/>
        <v>4.1623079667123624E-5</v>
      </c>
      <c r="HA50" s="40">
        <f t="shared" si="85"/>
        <v>-2.2113631689277763E-6</v>
      </c>
      <c r="HB50" s="40">
        <f t="shared" si="86"/>
        <v>-2.2261228792804097E-7</v>
      </c>
      <c r="HC50" s="40">
        <f t="shared" si="87"/>
        <v>-4.6600792853961544E-7</v>
      </c>
      <c r="HD50" s="40">
        <f t="shared" si="88"/>
        <v>1.68259907084261E+47</v>
      </c>
      <c r="HE50" s="40">
        <f t="shared" si="89"/>
        <v>6.2889355972856216E-4</v>
      </c>
      <c r="HF50" s="40">
        <f t="shared" si="90"/>
        <v>-2.0194842825110146E-7</v>
      </c>
      <c r="HG50" s="40">
        <f t="shared" si="91"/>
        <v>9.2251380781172677E-7</v>
      </c>
      <c r="HH50" s="40">
        <f t="shared" si="92"/>
        <v>-7.975030876066038E-4</v>
      </c>
      <c r="HI50" s="40">
        <f t="shared" si="93"/>
        <v>0</v>
      </c>
      <c r="HJ50" s="40">
        <f t="shared" si="94"/>
        <v>-3.9897938186189263E-7</v>
      </c>
      <c r="HK50" s="40">
        <f t="shared" si="95"/>
        <v>0</v>
      </c>
      <c r="HL50" s="40">
        <f t="shared" si="96"/>
        <v>-1.5316622284555509E-6</v>
      </c>
      <c r="HM50" s="40">
        <f t="shared" si="97"/>
        <v>-6.2517018674512844E-7</v>
      </c>
      <c r="HN50" s="40">
        <f t="shared" si="98"/>
        <v>-8.4407783108140529E-6</v>
      </c>
      <c r="HO50" s="40">
        <f t="shared" si="99"/>
        <v>0</v>
      </c>
      <c r="HP50" s="40">
        <f t="shared" si="100"/>
        <v>0</v>
      </c>
      <c r="HQ50" s="40">
        <f t="shared" si="101"/>
        <v>0</v>
      </c>
      <c r="HR50" s="40">
        <f t="shared" si="102"/>
        <v>-2.833184214490554E-6</v>
      </c>
      <c r="HS50" s="40">
        <f t="shared" si="103"/>
        <v>1.0678607619989842E-5</v>
      </c>
      <c r="HT50" s="40">
        <f t="shared" si="104"/>
        <v>1.2387875873181175E-6</v>
      </c>
      <c r="HU50" s="40">
        <f t="shared" si="105"/>
        <v>-5.4841076717733609E-7</v>
      </c>
      <c r="HV50" s="40">
        <f t="shared" si="106"/>
        <v>-4.9775758691401018E-7</v>
      </c>
      <c r="HW50" s="40">
        <f t="shared" si="107"/>
        <v>-6.9823159853061384E-8</v>
      </c>
      <c r="HX50" s="40">
        <f t="shared" si="108"/>
        <v>-6.1080083064113868E-8</v>
      </c>
      <c r="HY50" s="40">
        <f t="shared" si="109"/>
        <v>-2.6562998747920818E-7</v>
      </c>
      <c r="HZ50" s="40">
        <f t="shared" si="110"/>
        <v>0</v>
      </c>
      <c r="IA50" s="40">
        <f t="shared" si="111"/>
        <v>0</v>
      </c>
      <c r="IB50" s="40">
        <f t="shared" si="112"/>
        <v>0</v>
      </c>
      <c r="IC50" s="40">
        <f t="shared" si="113"/>
        <v>-2.0226033662105305E-6</v>
      </c>
    </row>
    <row r="51" spans="1:237" x14ac:dyDescent="0.3">
      <c r="A51" s="17" t="s">
        <v>218</v>
      </c>
      <c r="B51" s="15">
        <v>11949.51224</v>
      </c>
      <c r="C51" s="15">
        <v>166.33777699999999</v>
      </c>
      <c r="D51" s="15">
        <v>23339.712100000001</v>
      </c>
      <c r="E51" s="15">
        <v>1625.1420097</v>
      </c>
      <c r="F51" s="15">
        <v>1158.9008831000001</v>
      </c>
      <c r="G51" s="15">
        <v>24155.175800000001</v>
      </c>
      <c r="H51" s="15">
        <v>495.08242899999999</v>
      </c>
      <c r="I51" s="17">
        <v>0.18757879999999999</v>
      </c>
      <c r="J51" s="17">
        <v>0.16950319999999999</v>
      </c>
      <c r="L51" s="17">
        <v>9.8915219999999998E-2</v>
      </c>
      <c r="M51" s="17">
        <v>0.11084057</v>
      </c>
      <c r="N51" s="17">
        <v>1.6044860000000001E-2</v>
      </c>
      <c r="O51" s="17">
        <v>2.9018000000000002E-4</v>
      </c>
      <c r="P51" s="17">
        <v>3.6628910000000001E-2</v>
      </c>
      <c r="R51" s="17">
        <v>3.4749999999999998E-3</v>
      </c>
      <c r="T51" s="17">
        <v>3.778712E-2</v>
      </c>
      <c r="Y51" s="17">
        <v>7.7799999999999996E-3</v>
      </c>
      <c r="Z51" s="17">
        <v>0.99935960000000001</v>
      </c>
      <c r="AA51" s="17">
        <v>18.810241000000001</v>
      </c>
      <c r="AB51" s="17">
        <v>0.14889747</v>
      </c>
      <c r="AC51" s="17">
        <v>0.20325994</v>
      </c>
      <c r="AD51" s="17">
        <v>0.66450569000000004</v>
      </c>
      <c r="AE51" s="17">
        <v>4.6097950000000001</v>
      </c>
      <c r="AG51" s="17">
        <v>1.729816E-2</v>
      </c>
      <c r="AH51" s="17">
        <v>0.65929431000000005</v>
      </c>
      <c r="AI51" s="17">
        <v>8.1099999999999992E-3</v>
      </c>
      <c r="AL51" s="17">
        <v>0.239673</v>
      </c>
      <c r="AO51" s="17">
        <v>0.121602</v>
      </c>
      <c r="AP51" s="17">
        <v>1.75191E-3</v>
      </c>
      <c r="AR51" s="5"/>
      <c r="AT51" s="5"/>
      <c r="AU51" s="17">
        <v>4.1007400000000003E-3</v>
      </c>
      <c r="AV51" s="17">
        <v>3.6600000000000001E-6</v>
      </c>
      <c r="AW51" s="17">
        <v>1.9197999999999999E-3</v>
      </c>
      <c r="AX51" s="17">
        <v>4.6235999999999999E-2</v>
      </c>
      <c r="AY51" s="17">
        <v>0.16550500000000001</v>
      </c>
      <c r="AZ51" s="17">
        <v>1.3526750000000001</v>
      </c>
      <c r="BA51" s="17">
        <v>1.3625E-2</v>
      </c>
      <c r="BE51" s="17">
        <v>6.7000000000000002E-6</v>
      </c>
      <c r="BG51" s="17" t="s">
        <v>218</v>
      </c>
      <c r="BH51" s="17">
        <v>0</v>
      </c>
      <c r="BI51" s="17">
        <v>3.9965633762220499E-3</v>
      </c>
      <c r="BJ51" s="17">
        <v>0</v>
      </c>
      <c r="BK51" s="17">
        <v>0.169503094700583</v>
      </c>
      <c r="BL51" s="17">
        <v>0</v>
      </c>
      <c r="BM51" s="17">
        <v>0.18757875012939301</v>
      </c>
      <c r="BN51" s="17">
        <v>0.18757875012939301</v>
      </c>
      <c r="BO51" s="17">
        <v>0</v>
      </c>
      <c r="BP51" s="17">
        <v>0</v>
      </c>
      <c r="BQ51" s="17">
        <v>4.0555230807167199E-2</v>
      </c>
      <c r="BR51" s="17">
        <v>5.8359989527273899E-2</v>
      </c>
      <c r="BS51" s="17">
        <v>0.110840530074896</v>
      </c>
      <c r="BT51" s="5">
        <v>6.7000147811659197E-6</v>
      </c>
      <c r="BU51" s="17">
        <v>5.1343553530977699E-3</v>
      </c>
      <c r="BV51" s="17">
        <v>1.09104966197633E-2</v>
      </c>
      <c r="BW51" s="17">
        <v>7.77995108576531E-3</v>
      </c>
      <c r="BX51" s="17">
        <v>2.9017951063787899E-4</v>
      </c>
      <c r="BY51" s="17">
        <v>8.7909391458192102E-3</v>
      </c>
      <c r="BZ51" s="17">
        <v>2.7837967196327099E-2</v>
      </c>
      <c r="CA51" s="17">
        <v>0</v>
      </c>
      <c r="CB51" s="17">
        <v>0</v>
      </c>
      <c r="CC51" s="17">
        <v>16.048244987834298</v>
      </c>
      <c r="CD51" s="17">
        <v>3.4749970135925898E-3</v>
      </c>
      <c r="CE51" s="17">
        <v>1.0958262003834899E-2</v>
      </c>
      <c r="CF51" s="17">
        <v>2.6828840991026E-2</v>
      </c>
      <c r="CG51" s="17">
        <v>0</v>
      </c>
      <c r="CH51" s="17">
        <v>0</v>
      </c>
      <c r="CI51" s="17">
        <v>4.6097950798280403</v>
      </c>
      <c r="CJ51" s="17">
        <v>0</v>
      </c>
      <c r="CK51" s="17">
        <v>0</v>
      </c>
      <c r="CL51" s="17">
        <v>8.1099906531743801E-3</v>
      </c>
      <c r="CM51" s="17">
        <v>0</v>
      </c>
      <c r="CN51" s="17">
        <v>11949.508636589</v>
      </c>
      <c r="CO51" s="17">
        <v>0</v>
      </c>
      <c r="CP51" s="17">
        <v>0</v>
      </c>
      <c r="CQ51" s="17">
        <v>0</v>
      </c>
      <c r="CR51" s="17">
        <v>10.2943735660642</v>
      </c>
      <c r="CS51" s="17">
        <v>0</v>
      </c>
      <c r="CT51" s="17">
        <v>4.6236003485397102E-2</v>
      </c>
      <c r="CU51" s="17">
        <v>0</v>
      </c>
      <c r="CV51" s="17">
        <v>0</v>
      </c>
      <c r="CW51" s="17">
        <v>0</v>
      </c>
      <c r="CX51" s="17">
        <v>0.99936023151352804</v>
      </c>
      <c r="CY51" s="17">
        <v>0.99936023151352804</v>
      </c>
      <c r="CZ51" s="17">
        <v>0</v>
      </c>
      <c r="DA51" s="17">
        <v>0</v>
      </c>
      <c r="DB51" s="17">
        <v>18.810236177560999</v>
      </c>
      <c r="DC51" s="17">
        <v>0.16550495036402399</v>
      </c>
      <c r="DD51" s="17">
        <v>2.5892605603009902E-2</v>
      </c>
      <c r="DE51" s="17">
        <v>0.121448002293675</v>
      </c>
      <c r="DF51" s="17">
        <v>0</v>
      </c>
      <c r="DG51" s="17">
        <v>4.1439339908184101</v>
      </c>
      <c r="DH51" s="17">
        <v>0</v>
      </c>
      <c r="DI51" s="17">
        <v>0</v>
      </c>
      <c r="DJ51" s="17">
        <v>0</v>
      </c>
      <c r="DK51" s="17">
        <v>0</v>
      </c>
      <c r="DL51" s="17">
        <v>5.2847578884130497E-2</v>
      </c>
      <c r="DM51" s="17">
        <v>0.15041226662698301</v>
      </c>
      <c r="DN51" s="17">
        <v>0.21928679279308999</v>
      </c>
      <c r="DO51" s="17">
        <v>0.44521865650335901</v>
      </c>
      <c r="DP51" s="17">
        <v>0</v>
      </c>
      <c r="DQ51" s="17">
        <v>1.3526746903428499</v>
      </c>
      <c r="DR51" s="17">
        <v>0</v>
      </c>
      <c r="DS51" s="17">
        <v>1.72982586676588E-2</v>
      </c>
      <c r="DT51" s="17">
        <v>166.33771753644501</v>
      </c>
      <c r="DU51" s="17">
        <v>0</v>
      </c>
      <c r="DV51" s="17">
        <v>0.27031057203326703</v>
      </c>
      <c r="DW51" s="17">
        <v>0.38898340094908901</v>
      </c>
      <c r="DX51" s="17">
        <v>502.71697292195103</v>
      </c>
      <c r="DY51" s="17">
        <v>21005.733533910901</v>
      </c>
      <c r="DZ51" s="17">
        <v>2333.9704857062202</v>
      </c>
      <c r="EA51" s="17">
        <v>23339.7040196171</v>
      </c>
      <c r="EB51" s="17">
        <v>0</v>
      </c>
      <c r="EC51" s="17">
        <v>13.430855393784</v>
      </c>
      <c r="ED51" s="17">
        <v>0</v>
      </c>
      <c r="EE51" s="17">
        <v>1.7519298201182699E-3</v>
      </c>
      <c r="EF51" s="17">
        <v>0</v>
      </c>
      <c r="EG51" s="17">
        <v>0</v>
      </c>
      <c r="EH51" s="17">
        <v>0</v>
      </c>
      <c r="EI51" s="17">
        <v>0</v>
      </c>
      <c r="EJ51" s="17">
        <v>4.1007080943375298E-3</v>
      </c>
      <c r="EK51" s="5">
        <v>3.6599823621422298E-6</v>
      </c>
      <c r="EL51" s="17">
        <v>1.91979053621036E-3</v>
      </c>
      <c r="EM51" s="17">
        <v>67.898643956855494</v>
      </c>
      <c r="EN51" s="17">
        <v>148.63340808954101</v>
      </c>
      <c r="EO51" s="17">
        <v>39.4366775204616</v>
      </c>
      <c r="EP51" s="17">
        <v>1.3767885272573901</v>
      </c>
      <c r="EQ51" s="17">
        <v>50.1949195070465</v>
      </c>
      <c r="ER51" s="17">
        <v>33.460401427492698</v>
      </c>
      <c r="ES51" s="17">
        <v>0</v>
      </c>
      <c r="ET51" s="17">
        <v>1.55983784046252E-3</v>
      </c>
      <c r="EU51" s="17">
        <v>5.3580785589488302</v>
      </c>
      <c r="EV51" s="17">
        <v>1625.1415036414801</v>
      </c>
      <c r="EW51" s="17">
        <v>1158.90052045723</v>
      </c>
      <c r="EX51" s="17">
        <v>466.24098318424501</v>
      </c>
      <c r="EY51" s="17">
        <v>0</v>
      </c>
      <c r="EZ51" s="17">
        <v>0.321653586313706</v>
      </c>
      <c r="FA51" s="17">
        <v>663.43801996483501</v>
      </c>
      <c r="FB51" s="17">
        <v>0</v>
      </c>
      <c r="FC51" s="17">
        <v>18.732189137055801</v>
      </c>
      <c r="FD51" s="17">
        <v>5.0149020070878496</v>
      </c>
      <c r="FE51" s="17">
        <v>1.2215085685940501</v>
      </c>
      <c r="FF51" s="17">
        <v>46.830476137722698</v>
      </c>
      <c r="FG51" s="17">
        <v>0</v>
      </c>
      <c r="FH51" s="17">
        <v>9.7981915384410403</v>
      </c>
      <c r="FI51" s="17">
        <v>102.828149951002</v>
      </c>
      <c r="FJ51" s="17">
        <v>117.892385058394</v>
      </c>
      <c r="FK51" s="17">
        <v>4.8957265481682297</v>
      </c>
      <c r="FL51" s="17">
        <v>0</v>
      </c>
      <c r="FM51" s="17">
        <v>24155.169175504401</v>
      </c>
      <c r="FN51" s="17">
        <v>0</v>
      </c>
      <c r="FO51" s="17">
        <v>1.36249510232202E-2</v>
      </c>
      <c r="FP51" s="17">
        <v>591.700399887564</v>
      </c>
      <c r="FQ51" s="17">
        <v>0</v>
      </c>
      <c r="FR51" s="17">
        <v>76.400836729844002</v>
      </c>
      <c r="FS51" s="17">
        <v>0.239672905091041</v>
      </c>
      <c r="FT51" s="17">
        <v>0</v>
      </c>
      <c r="FU51" s="17">
        <v>495.08227962774902</v>
      </c>
      <c r="FV51" s="17">
        <v>0.121602126045624</v>
      </c>
      <c r="FW51" s="17">
        <v>236.049311322058</v>
      </c>
      <c r="FY51" s="26">
        <f t="shared" si="57"/>
        <v>1.0154210595053867</v>
      </c>
      <c r="FZ51" s="40">
        <f t="shared" si="58"/>
        <v>-3.0155297785260647E-7</v>
      </c>
      <c r="GA51" s="40">
        <f t="shared" si="59"/>
        <v>-3.5748677208780682E-7</v>
      </c>
      <c r="GB51" s="40">
        <f t="shared" si="60"/>
        <v>-3.4620747959081595E-7</v>
      </c>
      <c r="GC51" s="40">
        <f t="shared" si="61"/>
        <v>-3.1139341479770295E-7</v>
      </c>
      <c r="GD51" s="40">
        <f t="shared" si="62"/>
        <v>-3.1291957356346438E-7</v>
      </c>
      <c r="GE51" s="40">
        <f t="shared" si="63"/>
        <v>-2.7424745961405146E-7</v>
      </c>
      <c r="GF51" s="40">
        <f t="shared" si="64"/>
        <v>-3.0171188114122349E-7</v>
      </c>
      <c r="GG51" s="40">
        <f t="shared" si="65"/>
        <v>-2.6586483641735991E-7</v>
      </c>
      <c r="GH51" s="40">
        <f t="shared" si="66"/>
        <v>-6.2122377035622057E-7</v>
      </c>
      <c r="GI51" s="40">
        <f t="shared" si="67"/>
        <v>0</v>
      </c>
      <c r="GJ51" s="40">
        <f t="shared" si="68"/>
        <v>3.3810883685449475E-9</v>
      </c>
      <c r="GK51" s="40">
        <f t="shared" si="69"/>
        <v>-3.602029834440372E-7</v>
      </c>
      <c r="GL51" s="40">
        <f t="shared" si="70"/>
        <v>-5.0029348543522488E-7</v>
      </c>
      <c r="GM51" s="40">
        <f t="shared" si="71"/>
        <v>-1.6864088532275191E-6</v>
      </c>
      <c r="GN51" s="40">
        <f t="shared" si="72"/>
        <v>-9.9862477304144154E-8</v>
      </c>
      <c r="GO51" s="40">
        <f t="shared" si="73"/>
        <v>0</v>
      </c>
      <c r="GP51" s="40">
        <f t="shared" si="74"/>
        <v>-8.5939781582578141E-7</v>
      </c>
      <c r="GQ51" s="40">
        <f t="shared" si="75"/>
        <v>0</v>
      </c>
      <c r="GR51" s="40">
        <f t="shared" si="76"/>
        <v>-4.5002474659118338E-7</v>
      </c>
      <c r="GS51" s="40">
        <f t="shared" si="77"/>
        <v>0</v>
      </c>
      <c r="GT51" s="40">
        <f t="shared" si="78"/>
        <v>0</v>
      </c>
      <c r="GU51" s="40">
        <f t="shared" si="79"/>
        <v>0</v>
      </c>
      <c r="GV51" s="40">
        <f t="shared" si="80"/>
        <v>0</v>
      </c>
      <c r="GW51" s="40">
        <f t="shared" si="81"/>
        <v>-6.2871766953184314E-6</v>
      </c>
      <c r="GX51" s="40">
        <f t="shared" si="82"/>
        <v>6.3191820844728456E-7</v>
      </c>
      <c r="GY51" s="40">
        <f t="shared" si="83"/>
        <v>-2.5637305778240686E-7</v>
      </c>
      <c r="GZ51" s="40">
        <f t="shared" si="84"/>
        <v>1.9985142443419869E-5</v>
      </c>
      <c r="HA51" s="40">
        <f t="shared" si="85"/>
        <v>-4.6486723597814103E-7</v>
      </c>
      <c r="HB51" s="40">
        <f t="shared" si="86"/>
        <v>-3.6222948065341186E-7</v>
      </c>
      <c r="HC51" s="40">
        <f t="shared" si="87"/>
        <v>1.7317047759855394E-8</v>
      </c>
      <c r="HD51" s="40">
        <f t="shared" si="88"/>
        <v>0</v>
      </c>
      <c r="HE51" s="40">
        <f t="shared" si="89"/>
        <v>5.7039395404039106E-6</v>
      </c>
      <c r="HF51" s="40">
        <f t="shared" si="90"/>
        <v>-5.1117936087493512E-7</v>
      </c>
      <c r="HG51" s="40">
        <f t="shared" si="91"/>
        <v>-1.1525062415584178E-6</v>
      </c>
      <c r="HH51" s="40">
        <f t="shared" si="92"/>
        <v>0</v>
      </c>
      <c r="HI51" s="40">
        <f t="shared" si="93"/>
        <v>0</v>
      </c>
      <c r="HJ51" s="40">
        <f t="shared" si="94"/>
        <v>-3.9599353701685909E-7</v>
      </c>
      <c r="HK51" s="40">
        <f t="shared" si="95"/>
        <v>0</v>
      </c>
      <c r="HL51" s="40">
        <f t="shared" si="96"/>
        <v>0</v>
      </c>
      <c r="HM51" s="40">
        <f t="shared" si="97"/>
        <v>1.0365423594493891E-6</v>
      </c>
      <c r="HN51" s="40">
        <f t="shared" si="98"/>
        <v>1.1313434063352051E-5</v>
      </c>
      <c r="HO51" s="40">
        <f t="shared" si="99"/>
        <v>0</v>
      </c>
      <c r="HP51" s="40">
        <f t="shared" si="100"/>
        <v>0</v>
      </c>
      <c r="HQ51" s="40">
        <f t="shared" si="101"/>
        <v>0</v>
      </c>
      <c r="HR51" s="40">
        <f t="shared" si="102"/>
        <v>0</v>
      </c>
      <c r="HS51" s="40">
        <f t="shared" si="103"/>
        <v>-7.780464616271346E-6</v>
      </c>
      <c r="HT51" s="40">
        <f t="shared" si="104"/>
        <v>-4.8190868224813248E-6</v>
      </c>
      <c r="HU51" s="40">
        <f t="shared" si="105"/>
        <v>-4.9295706010900546E-6</v>
      </c>
      <c r="HV51" s="40">
        <f t="shared" si="106"/>
        <v>7.5382755923433591E-8</v>
      </c>
      <c r="HW51" s="40">
        <f t="shared" si="107"/>
        <v>-2.9990620237340048E-7</v>
      </c>
      <c r="HX51" s="40">
        <f t="shared" si="108"/>
        <v>-2.2892206194669783E-7</v>
      </c>
      <c r="HY51" s="40">
        <f t="shared" si="109"/>
        <v>-3.5946260403787985E-6</v>
      </c>
      <c r="HZ51" s="40">
        <f t="shared" si="110"/>
        <v>0</v>
      </c>
      <c r="IA51" s="40">
        <f t="shared" si="111"/>
        <v>0</v>
      </c>
      <c r="IB51" s="40">
        <f t="shared" si="112"/>
        <v>0</v>
      </c>
      <c r="IC51" s="40">
        <f t="shared" si="113"/>
        <v>2.2061441670901249E-6</v>
      </c>
    </row>
    <row r="52" spans="1:237" x14ac:dyDescent="0.3">
      <c r="AR52" s="5"/>
      <c r="AT52" s="5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</row>
    <row r="53" spans="1:237" x14ac:dyDescent="0.3">
      <c r="AR53" s="5"/>
      <c r="AT53" s="5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</row>
    <row r="54" spans="1:237" x14ac:dyDescent="0.3">
      <c r="A54" s="17" t="s">
        <v>333</v>
      </c>
      <c r="B54" s="15">
        <v>1460.1180999999999</v>
      </c>
      <c r="D54" s="15">
        <v>6633.2335999999996</v>
      </c>
      <c r="E54" s="15">
        <v>2254.5540500000002</v>
      </c>
      <c r="F54" s="15">
        <v>1516.6165000000001</v>
      </c>
      <c r="G54" s="15">
        <v>2855.8199</v>
      </c>
      <c r="H54" s="15">
        <v>186.876745</v>
      </c>
      <c r="I54" s="17">
        <v>0.4</v>
      </c>
      <c r="J54" s="17">
        <v>2</v>
      </c>
      <c r="L54" s="17">
        <v>2.17636E-3</v>
      </c>
      <c r="M54" s="17">
        <v>2.1</v>
      </c>
      <c r="N54" s="17">
        <v>1.0882000000000001E-4</v>
      </c>
      <c r="P54" s="17">
        <v>4.0559999999999999E-4</v>
      </c>
      <c r="Q54" s="17">
        <v>2.99501E-2</v>
      </c>
      <c r="R54" s="17">
        <v>1.8635599999999999E-2</v>
      </c>
      <c r="S54" s="17">
        <v>0.4</v>
      </c>
      <c r="T54" s="17">
        <v>3.4623999999999999E-4</v>
      </c>
      <c r="U54" s="17">
        <v>1.93013E-2</v>
      </c>
      <c r="V54" s="17">
        <v>1.9967100000000002E-2</v>
      </c>
      <c r="Z54" s="17">
        <v>2.2000000000000002</v>
      </c>
      <c r="AA54" s="17">
        <v>2.1</v>
      </c>
      <c r="AB54" s="17">
        <v>1.3586239999999999E-2</v>
      </c>
      <c r="AD54" s="17">
        <v>0.8</v>
      </c>
      <c r="AE54" s="17">
        <v>0.1</v>
      </c>
      <c r="AG54" s="17">
        <v>6.45593E-2</v>
      </c>
      <c r="AH54" s="17">
        <v>3.2645399999999998E-3</v>
      </c>
      <c r="AI54" s="17">
        <v>2.5290900000000002E-2</v>
      </c>
      <c r="AJ54" s="17">
        <v>2.1963199999999999E-2</v>
      </c>
      <c r="AL54" s="17">
        <v>0.5</v>
      </c>
      <c r="AN54" s="17">
        <v>1.1980299999999999E-2</v>
      </c>
      <c r="AO54" s="17">
        <v>1.6639399999999999E-2</v>
      </c>
      <c r="AP54" s="17">
        <v>1.3552799999999999E-3</v>
      </c>
      <c r="AT54" s="5">
        <v>8.8999999999999995E-7</v>
      </c>
      <c r="AU54" s="17">
        <v>2.4729999999999999E-5</v>
      </c>
      <c r="AV54" s="17">
        <v>9.9000000000000001E-6</v>
      </c>
      <c r="AW54" s="17">
        <v>9.5984E-4</v>
      </c>
      <c r="AX54" s="17">
        <v>2.0632899999999999E-2</v>
      </c>
      <c r="AZ54" s="17">
        <v>1.5307899999999999E-2</v>
      </c>
      <c r="BA54" s="17">
        <v>0.9</v>
      </c>
      <c r="BE54" s="17">
        <v>2.5721000000000001E-4</v>
      </c>
      <c r="BG54" s="17" t="s">
        <v>333</v>
      </c>
      <c r="BH54" s="17">
        <v>0</v>
      </c>
      <c r="BI54" s="17">
        <v>0</v>
      </c>
      <c r="BJ54" s="17">
        <v>0</v>
      </c>
      <c r="BK54" s="17">
        <v>1.9999902561137</v>
      </c>
      <c r="BL54" s="17">
        <v>0</v>
      </c>
      <c r="BM54" s="17">
        <v>0.40000150248516197</v>
      </c>
      <c r="BN54" s="17">
        <v>0.40000150248516197</v>
      </c>
      <c r="BO54" s="17">
        <v>0</v>
      </c>
      <c r="BP54" s="17">
        <v>0</v>
      </c>
      <c r="BQ54" s="17">
        <v>8.9231744352034296E-4</v>
      </c>
      <c r="BR54" s="17">
        <v>1.2840390879478799E-3</v>
      </c>
      <c r="BS54" s="17">
        <v>2.1000039944884299</v>
      </c>
      <c r="BT54" s="17">
        <v>2.5724586667548601E-4</v>
      </c>
      <c r="BU54" s="5">
        <v>3.4822831065328303E-5</v>
      </c>
      <c r="BV54" s="5">
        <v>7.3990972072951106E-5</v>
      </c>
      <c r="BW54" s="17">
        <v>0</v>
      </c>
      <c r="BX54" s="17">
        <v>0</v>
      </c>
      <c r="BY54" s="5">
        <v>9.7326895837122795E-5</v>
      </c>
      <c r="BZ54" s="17">
        <v>3.0827559979496998E-4</v>
      </c>
      <c r="CA54" s="17">
        <v>2.99483607571225E-2</v>
      </c>
      <c r="CB54" s="17">
        <v>0</v>
      </c>
      <c r="CC54" s="17">
        <v>7.7801272970783701</v>
      </c>
      <c r="CD54" s="17">
        <v>1.86359515556365E-2</v>
      </c>
      <c r="CE54" s="17">
        <v>1.00424940888573E-4</v>
      </c>
      <c r="CF54" s="17">
        <v>2.4583188655015101E-4</v>
      </c>
      <c r="CG54" s="17">
        <v>0.39999310284010597</v>
      </c>
      <c r="CH54" s="17">
        <v>1.9302599093239101E-2</v>
      </c>
      <c r="CI54" s="17">
        <v>0.100001532680765</v>
      </c>
      <c r="CJ54" s="17">
        <v>1.9966442051125199E-2</v>
      </c>
      <c r="CK54" s="17">
        <v>0</v>
      </c>
      <c r="CL54" s="17">
        <v>2.5293788857840199E-2</v>
      </c>
      <c r="CM54" s="17">
        <v>1.1979778104796701E-2</v>
      </c>
      <c r="CN54" s="17">
        <v>1460.1176935897299</v>
      </c>
      <c r="CO54" s="17">
        <v>0</v>
      </c>
      <c r="CP54" s="17">
        <v>0</v>
      </c>
      <c r="CQ54" s="17">
        <v>3.3171195533986899</v>
      </c>
      <c r="CR54" s="17">
        <v>4.7938938877904302</v>
      </c>
      <c r="CS54" s="17">
        <v>0</v>
      </c>
      <c r="CT54" s="17">
        <v>2.0631247953835301E-2</v>
      </c>
      <c r="CU54" s="17">
        <v>3.3267195750370901</v>
      </c>
      <c r="CV54" s="17">
        <v>0</v>
      </c>
      <c r="CW54" s="17">
        <v>0</v>
      </c>
      <c r="CX54" s="17">
        <v>2.20002835573781</v>
      </c>
      <c r="CY54" s="17">
        <v>2.20002835573781</v>
      </c>
      <c r="CZ54" s="17">
        <v>0</v>
      </c>
      <c r="DA54" s="17">
        <v>0</v>
      </c>
      <c r="DB54" s="17">
        <v>2.0999309787970599</v>
      </c>
      <c r="DC54" s="17">
        <v>0</v>
      </c>
      <c r="DD54" s="17">
        <v>7.1442067358671105E-4</v>
      </c>
      <c r="DE54" s="17">
        <v>1.2707486972258399E-2</v>
      </c>
      <c r="DF54" s="17">
        <v>0</v>
      </c>
      <c r="DG54" s="17">
        <v>1.5062742627804599</v>
      </c>
      <c r="DH54" s="17">
        <v>0</v>
      </c>
      <c r="DI54" s="17">
        <v>0</v>
      </c>
      <c r="DJ54" s="17">
        <v>0</v>
      </c>
      <c r="DK54" s="17">
        <v>0</v>
      </c>
      <c r="DL54" s="17">
        <v>0</v>
      </c>
      <c r="DM54" s="17">
        <v>0</v>
      </c>
      <c r="DN54" s="17">
        <v>0.26400171960515301</v>
      </c>
      <c r="DO54" s="17">
        <v>0.53600202825223398</v>
      </c>
      <c r="DP54" s="17">
        <v>0</v>
      </c>
      <c r="DQ54" s="17">
        <v>1.5308874551497299E-2</v>
      </c>
      <c r="DR54" s="17">
        <v>0</v>
      </c>
      <c r="DS54" s="17">
        <v>6.4558691850889999E-2</v>
      </c>
      <c r="DT54" s="17">
        <v>0</v>
      </c>
      <c r="DU54" s="17">
        <v>0</v>
      </c>
      <c r="DV54" s="17">
        <v>1.3384761652804999E-3</v>
      </c>
      <c r="DW54" s="17">
        <v>1.92605863192182E-3</v>
      </c>
      <c r="DX54" s="17">
        <v>192.617865599629</v>
      </c>
      <c r="DY54" s="17">
        <v>5969.9080347913596</v>
      </c>
      <c r="DZ54" s="17">
        <v>663.32314946499298</v>
      </c>
      <c r="EA54" s="17">
        <v>6633.2311842563504</v>
      </c>
      <c r="EB54" s="17">
        <v>0</v>
      </c>
      <c r="EC54" s="17">
        <v>5.1202853933034502</v>
      </c>
      <c r="ED54" s="17">
        <v>0</v>
      </c>
      <c r="EE54" s="17">
        <v>1.35531504599391E-3</v>
      </c>
      <c r="EF54" s="17">
        <v>0</v>
      </c>
      <c r="EG54" s="17">
        <v>0</v>
      </c>
      <c r="EH54" s="17">
        <v>0</v>
      </c>
      <c r="EI54" s="5">
        <v>8.9002569486928798E-7</v>
      </c>
      <c r="EJ54" s="5">
        <v>2.4725779196084701E-5</v>
      </c>
      <c r="EK54" s="5">
        <v>9.89813323633001E-6</v>
      </c>
      <c r="EL54" s="17">
        <v>9.5971802884747305E-4</v>
      </c>
      <c r="EM54" s="17">
        <v>87.634491651647593</v>
      </c>
      <c r="EN54" s="17">
        <v>51.784463297385898</v>
      </c>
      <c r="EO54" s="17">
        <v>51.018347647392702</v>
      </c>
      <c r="EP54" s="17">
        <v>1.18182867210106</v>
      </c>
      <c r="EQ54" s="17">
        <v>64.581394082684298</v>
      </c>
      <c r="ER54" s="17">
        <v>42.819105319532298</v>
      </c>
      <c r="ES54" s="17">
        <v>0</v>
      </c>
      <c r="ET54" s="17">
        <v>1.6570106031294599E-4</v>
      </c>
      <c r="EU54" s="17">
        <v>11.096505906953899</v>
      </c>
      <c r="EV54" s="17">
        <v>2254.5533894720802</v>
      </c>
      <c r="EW54" s="17">
        <v>1516.6160359554301</v>
      </c>
      <c r="EX54" s="17">
        <v>737.93735351664702</v>
      </c>
      <c r="EY54" s="17">
        <v>6.8587498691005999E-2</v>
      </c>
      <c r="EZ54" s="17">
        <v>0.41628994177593298</v>
      </c>
      <c r="FA54" s="17">
        <v>865.36384573157602</v>
      </c>
      <c r="FB54" s="17">
        <v>7.2618980693022597E-2</v>
      </c>
      <c r="FC54" s="17">
        <v>25.349261420107201</v>
      </c>
      <c r="FD54" s="17">
        <v>5.1041362339544802</v>
      </c>
      <c r="FE54" s="17">
        <v>0.837718536902616</v>
      </c>
      <c r="FF54" s="17">
        <v>63.373173746259098</v>
      </c>
      <c r="FG54" s="17">
        <v>2.1944615872175999E-2</v>
      </c>
      <c r="FH54" s="17">
        <v>3.4667666216004802</v>
      </c>
      <c r="FI54" s="17">
        <v>138.855801619294</v>
      </c>
      <c r="FJ54" s="17">
        <v>152.50680846133901</v>
      </c>
      <c r="FK54" s="17">
        <v>6.3361205045277398</v>
      </c>
      <c r="FL54" s="17">
        <v>0</v>
      </c>
      <c r="FM54" s="17">
        <v>2855.8197956870899</v>
      </c>
      <c r="FN54" s="17">
        <v>5.3408926618826597E-2</v>
      </c>
      <c r="FO54" s="17">
        <v>0.90001576359838598</v>
      </c>
      <c r="FP54" s="17">
        <v>67.3658003981988</v>
      </c>
      <c r="FQ54" s="17">
        <v>0</v>
      </c>
      <c r="FR54" s="17">
        <v>27.5857281024706</v>
      </c>
      <c r="FS54" s="17">
        <v>0.50001752653317599</v>
      </c>
      <c r="FT54" s="17">
        <v>0</v>
      </c>
      <c r="FU54" s="17">
        <v>186.876694781108</v>
      </c>
      <c r="FV54" s="17">
        <v>1.6637414240204498E-2</v>
      </c>
      <c r="FW54" s="17">
        <v>85.801445563246205</v>
      </c>
      <c r="FY54" s="26">
        <f>DX54/FU54</f>
        <v>1.030721705696078</v>
      </c>
      <c r="FZ54" s="40">
        <f>(CN54-B54)/(B54+1E-50)</f>
        <v>-2.7834068353002079E-7</v>
      </c>
      <c r="GA54" s="40">
        <f>(DT54-C54)/(C54+1E-50)</f>
        <v>0</v>
      </c>
      <c r="GB54" s="40">
        <f>(EA54-D54)/(D54+1E-50)</f>
        <v>-3.6418793530511467E-7</v>
      </c>
      <c r="GC54" s="40">
        <f>(EV54-E54)/(E54+1E-50)</f>
        <v>-2.9297497657697423E-7</v>
      </c>
      <c r="GD54" s="40">
        <f>(EW54-F54)/(F54+1E-50)</f>
        <v>-3.0597357339882231E-7</v>
      </c>
      <c r="GE54" s="40">
        <f>(FM54-G54)/(G54+1E-50)</f>
        <v>-3.6526431525086074E-8</v>
      </c>
      <c r="GF54" s="40">
        <f>(FU54-H54)/(H54+1E-50)</f>
        <v>-2.6872734753337322E-7</v>
      </c>
      <c r="GG54" s="40">
        <f>(BN54-I54)/(I54+1E-50)</f>
        <v>3.7562129048818171E-6</v>
      </c>
      <c r="GH54" s="40">
        <f>(BK54-J54)/(J54+1E-50)</f>
        <v>-4.8719431500199306E-6</v>
      </c>
      <c r="GI54" s="40">
        <f>(BL54-K54)/(K54+1E-50)</f>
        <v>0</v>
      </c>
      <c r="GJ54" s="40">
        <f>(BR54+BQ54-L54)/(L54+1E-50)</f>
        <v>-1.5937307142814147E-6</v>
      </c>
      <c r="GK54" s="40">
        <f>(BS54-M54)/(M54+1E-50)</f>
        <v>1.902137347525603E-6</v>
      </c>
      <c r="GL54" s="40">
        <f>(BU54+BV54-N54)/(N54+1E-50)</f>
        <v>-5.6945981626501565E-5</v>
      </c>
      <c r="GM54" s="40">
        <f>(BX54-O54)/(O54+1E-50)</f>
        <v>0</v>
      </c>
      <c r="GN54" s="40">
        <f>(BY54+BZ54-P54)/(P54+1E-50)</f>
        <v>6.1529390848102487E-6</v>
      </c>
      <c r="GO54" s="40">
        <f>(CA54-Q54)/(Q54+1E-50)</f>
        <v>-5.8071354603155365E-5</v>
      </c>
      <c r="GP54" s="40">
        <f>(CD54-R54)/(R54+1E-50)</f>
        <v>1.8864733976969685E-5</v>
      </c>
      <c r="GQ54" s="40">
        <f>(CG54-S54)/(S54+1E-50)</f>
        <v>-1.7242899735120387E-5</v>
      </c>
      <c r="GR54" s="40">
        <f>(CE54+CF54-T54)/(T54+1E-50)</f>
        <v>4.8600504632678379E-5</v>
      </c>
      <c r="GS54" s="40">
        <f>(CH54-U54)/(U54+1E-50)</f>
        <v>6.7305996958765102E-5</v>
      </c>
      <c r="GT54" s="40">
        <f>(CJ54-V54)/(V54+1E-50)</f>
        <v>-3.2951649203077923E-5</v>
      </c>
      <c r="GU54" s="40">
        <f>(CO54-W54)/(W54+1E-50)</f>
        <v>0</v>
      </c>
      <c r="GV54" s="40">
        <f>(CP54-X54)/(X54+1E-50)</f>
        <v>0</v>
      </c>
      <c r="GW54" s="40">
        <f>(BW54-Y54)/(Y54+1E-50)</f>
        <v>0</v>
      </c>
      <c r="GX54" s="40">
        <f>(CY54-Z54)/(Z54+1E-50)</f>
        <v>1.2888971731724167E-5</v>
      </c>
      <c r="GY54" s="40">
        <f>(DB54-AA54)/(AA54+1E-50)</f>
        <v>-3.286723949531767E-5</v>
      </c>
      <c r="GZ54" s="40">
        <f>(DD54+DE54+ET54-AB54)/(AB54+1E-50)</f>
        <v>1.0074208596765782E-4</v>
      </c>
      <c r="HA54" s="40">
        <f>(DL54+DM54-AC54)/(AC54+1E-50)</f>
        <v>0</v>
      </c>
      <c r="HB54" s="40">
        <f>(DN54+DO54-AD54)/(AD54+1E-50)</f>
        <v>4.6848217336026288E-6</v>
      </c>
      <c r="HC54" s="40">
        <f>(CI54-AE54)/(AE54+1E-50)</f>
        <v>1.532680764998462E-5</v>
      </c>
      <c r="HD54" s="40">
        <f>(DP54-AF54)/(AF54+1E-50)</f>
        <v>0</v>
      </c>
      <c r="HE54" s="40">
        <f>(DS54-AG54)/(AG54+1E-50)</f>
        <v>-9.4200078067960485E-6</v>
      </c>
      <c r="HF54" s="40">
        <f>(DV54+DW54-AH54)/(AH54+1E-50)</f>
        <v>-1.593730718466062E-6</v>
      </c>
      <c r="HG54" s="40">
        <f>(CL54-AI54)/(AI54+1E-50)</f>
        <v>1.1422518930515259E-4</v>
      </c>
      <c r="HH54" s="40">
        <f>(FG54-AJ54)/(AJ54+1E-50)</f>
        <v>-8.4614845851241891E-4</v>
      </c>
      <c r="HI54" s="40">
        <f>(FL54-AK54)/(AK54+1E-50)</f>
        <v>0</v>
      </c>
      <c r="HJ54" s="40">
        <f>(FS54-AL54)/(AL54+1E-50)</f>
        <v>3.5053066351986573E-5</v>
      </c>
      <c r="HK54" s="40">
        <f>(CK54-AM54)/(AM54+1E-50)</f>
        <v>0</v>
      </c>
      <c r="HL54" s="40">
        <f>(CM54-AN54)/(AN54+1E-50)</f>
        <v>-4.3562782509494546E-5</v>
      </c>
      <c r="HM54" s="40">
        <f>(FV54-AO54)/(AO54+1E-50)</f>
        <v>-1.1934082932679714E-4</v>
      </c>
      <c r="HN54" s="40">
        <f t="shared" ref="HN54:HU54" si="114">(EE54-AP54)/(AP54+1E-50)</f>
        <v>2.5858858619678895E-5</v>
      </c>
      <c r="HO54" s="40">
        <f t="shared" si="114"/>
        <v>0</v>
      </c>
      <c r="HP54" s="40">
        <f t="shared" si="114"/>
        <v>0</v>
      </c>
      <c r="HQ54" s="40">
        <f t="shared" si="114"/>
        <v>0</v>
      </c>
      <c r="HR54" s="40">
        <f t="shared" si="114"/>
        <v>2.8870639649469652E-5</v>
      </c>
      <c r="HS54" s="40">
        <f t="shared" si="114"/>
        <v>-1.7067545148798821E-4</v>
      </c>
      <c r="HT54" s="40">
        <f t="shared" si="114"/>
        <v>-1.885619868676873E-4</v>
      </c>
      <c r="HU54" s="40">
        <f t="shared" si="114"/>
        <v>-1.270744629593973E-4</v>
      </c>
      <c r="HV54" s="40">
        <f>(CT54-AX54)/(AX54+1E-50)</f>
        <v>-8.006853930850033E-5</v>
      </c>
      <c r="HW54" s="40">
        <f>(DC54-AY54)/(AY54+1E-50)</f>
        <v>0</v>
      </c>
      <c r="HX54" s="40">
        <f>(DQ54-AZ54)/(AZ54+1E-50)</f>
        <v>6.3663304391851572E-5</v>
      </c>
      <c r="HY54" s="40">
        <f>(FO54-BA54)/(BA54+1E-50)</f>
        <v>1.7515109317726523E-5</v>
      </c>
      <c r="HZ54" s="40">
        <f>(CV54-BB54)/(BB54+1E-50)</f>
        <v>0</v>
      </c>
      <c r="IA54" s="40">
        <f>(BJ54-BC54)/(BC54+1E-50)</f>
        <v>0</v>
      </c>
      <c r="IB54" s="40">
        <f>(CB54-BD54)/(BD54+1E-50)</f>
        <v>0</v>
      </c>
      <c r="IC54" s="40">
        <f>(BT54-BE54)/(BE54+1E-50)</f>
        <v>1.3944510511254674E-4</v>
      </c>
    </row>
    <row r="55" spans="1:237" x14ac:dyDescent="0.3">
      <c r="A55" s="17" t="s">
        <v>334</v>
      </c>
      <c r="B55" s="15">
        <v>2132.9874</v>
      </c>
      <c r="C55" s="15">
        <v>23.4892</v>
      </c>
      <c r="D55" s="15">
        <v>6232.6750000000002</v>
      </c>
      <c r="E55" s="15">
        <v>235.64269999999999</v>
      </c>
      <c r="F55" s="15">
        <v>175.1988767</v>
      </c>
      <c r="G55" s="15">
        <v>880.54250000000002</v>
      </c>
      <c r="H55" s="15">
        <v>180.76480000000001</v>
      </c>
      <c r="I55" s="17">
        <v>0.50504587999999995</v>
      </c>
      <c r="J55" s="17">
        <v>4.3054719999999998E-2</v>
      </c>
      <c r="L55" s="17">
        <v>0.10105564</v>
      </c>
      <c r="M55" s="17">
        <v>0.79212433000000004</v>
      </c>
      <c r="N55" s="5">
        <v>4.0729999999999998E-5</v>
      </c>
      <c r="P55" s="17">
        <v>8.7674599999999995E-3</v>
      </c>
      <c r="T55" s="17">
        <v>1.18069E-2</v>
      </c>
      <c r="Z55" s="17">
        <v>7.3090289999999998</v>
      </c>
      <c r="AB55" s="5">
        <v>2.43E-6</v>
      </c>
      <c r="AC55" s="17">
        <v>5.1400000000000001E-2</v>
      </c>
      <c r="AD55" s="17">
        <v>2.4570000000000001E-4</v>
      </c>
      <c r="AG55" s="17">
        <v>0.30468071000000002</v>
      </c>
      <c r="AH55" s="17">
        <v>1.3986000000000001E-3</v>
      </c>
      <c r="AL55" s="17">
        <v>1.00044037</v>
      </c>
      <c r="AO55" s="17">
        <v>0.51837652000000001</v>
      </c>
      <c r="AP55" s="17">
        <v>2.836E-5</v>
      </c>
      <c r="AU55" s="5">
        <v>6.1099999999999999E-6</v>
      </c>
      <c r="AV55" s="17">
        <v>4.8850000000000002E-5</v>
      </c>
      <c r="AW55" s="17">
        <v>3.7762099999999999E-3</v>
      </c>
      <c r="AX55" s="17">
        <v>0.21527478</v>
      </c>
      <c r="AY55" s="17">
        <v>0.14043258</v>
      </c>
      <c r="BE55" s="17">
        <v>1.3E-7</v>
      </c>
      <c r="BG55" s="17" t="s">
        <v>334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V55" s="17">
        <v>0</v>
      </c>
      <c r="FW55" s="17">
        <v>0</v>
      </c>
      <c r="FY55" s="26" t="e">
        <f>DX55/FU55</f>
        <v>#DIV/0!</v>
      </c>
      <c r="FZ55" s="40">
        <f>(CN55-B55)/(B55+1E-50)</f>
        <v>-1</v>
      </c>
      <c r="GA55" s="40">
        <f>(DT55-C55)/(C55+1E-50)</f>
        <v>-1</v>
      </c>
      <c r="GB55" s="40">
        <f>(EA55-D55)/(D55+1E-50)</f>
        <v>-1</v>
      </c>
      <c r="GC55" s="40">
        <f>(EV55-E55)/(E55+1E-50)</f>
        <v>-1</v>
      </c>
      <c r="GD55" s="40">
        <f>(EW55-F55)/(F55+1E-50)</f>
        <v>-1</v>
      </c>
      <c r="GE55" s="40">
        <f>(FM55-G55)/(G55+1E-50)</f>
        <v>-1</v>
      </c>
      <c r="GF55" s="40">
        <f>(FU55-H55)/(H55+1E-50)</f>
        <v>-1</v>
      </c>
      <c r="GG55" s="40">
        <f>(BN55-I55)/(I55+1E-50)</f>
        <v>-1</v>
      </c>
      <c r="GH55" s="40">
        <f>(BK55-J55)/(J55+1E-50)</f>
        <v>-1</v>
      </c>
      <c r="GI55" s="40">
        <f>(BL55-K55)/(K55+1E-50)</f>
        <v>0</v>
      </c>
      <c r="GJ55" s="40">
        <f>(BR55+BQ55-L55)/(L55+1E-50)</f>
        <v>-1</v>
      </c>
      <c r="GK55" s="40">
        <f>(BS55-M55)/(M55+1E-50)</f>
        <v>-1</v>
      </c>
      <c r="GL55" s="40">
        <f>(BU55+BV55-N55)/(N55+1E-50)</f>
        <v>-1</v>
      </c>
      <c r="GM55" s="40">
        <f>(BX55-O55)/(O55+1E-50)</f>
        <v>0</v>
      </c>
      <c r="GN55" s="40">
        <f>(BY55+BZ55-P55)/(P55+1E-50)</f>
        <v>-1</v>
      </c>
      <c r="GO55" s="40">
        <f>(CA55-Q55)/(Q55+1E-50)</f>
        <v>0</v>
      </c>
      <c r="GP55" s="40">
        <f>(CD55-R55)/(R55+1E-50)</f>
        <v>0</v>
      </c>
      <c r="GQ55" s="40">
        <f>(CG55-S55)/(S55+1E-50)</f>
        <v>0</v>
      </c>
      <c r="GR55" s="40">
        <f>(CE55+CF55-T55)/(T55+1E-50)</f>
        <v>-1</v>
      </c>
      <c r="GS55" s="40">
        <f>(CH55-U55)/(U55+1E-50)</f>
        <v>0</v>
      </c>
      <c r="GT55" s="40">
        <f>(CJ55-V55)/(V55+1E-50)</f>
        <v>0</v>
      </c>
      <c r="GU55" s="40">
        <f>(CO55-W55)/(W55+1E-50)</f>
        <v>0</v>
      </c>
      <c r="GV55" s="40">
        <f>(CP55-X55)/(X55+1E-50)</f>
        <v>0</v>
      </c>
      <c r="GW55" s="40">
        <f>(BW55-Y55)/(Y55+1E-50)</f>
        <v>0</v>
      </c>
      <c r="GX55" s="40">
        <f>(CY55-Z55)/(Z55+1E-50)</f>
        <v>-1</v>
      </c>
      <c r="GY55" s="40">
        <f>(DB55-AA55)/(AA55+1E-50)</f>
        <v>0</v>
      </c>
      <c r="GZ55" s="40">
        <f>(DD55+DE55+ET55-AB55)/(AB55+1E-50)</f>
        <v>-1</v>
      </c>
      <c r="HA55" s="40">
        <f>(DL55+DM55-AC55)/(AC55+1E-50)</f>
        <v>-1</v>
      </c>
      <c r="HB55" s="40">
        <f>(DN55+DO55-AD55)/(AD55+1E-50)</f>
        <v>-1</v>
      </c>
      <c r="HC55" s="40">
        <f>(CI55-AE55)/(AE55+1E-50)</f>
        <v>0</v>
      </c>
      <c r="HD55" s="40">
        <f>(DP55-AF55)/(AF55+1E-50)</f>
        <v>0</v>
      </c>
      <c r="HE55" s="40">
        <f>(DS55-AG55)/(AG55+1E-50)</f>
        <v>-1</v>
      </c>
      <c r="HF55" s="40">
        <f>(DV55+DW55-AH55)/(AH55+1E-50)</f>
        <v>-1</v>
      </c>
      <c r="HG55" s="40">
        <f>(CL55-AI55)/(AI55+1E-50)</f>
        <v>0</v>
      </c>
      <c r="HH55" s="40">
        <f>(FG55-AJ55)/(AJ55+1E-50)</f>
        <v>0</v>
      </c>
      <c r="HI55" s="40">
        <f>(FL55-AK55)/(AK55+1E-50)</f>
        <v>0</v>
      </c>
      <c r="HJ55" s="40">
        <f>(FS55-AL55)/(AL55+1E-50)</f>
        <v>-1</v>
      </c>
      <c r="HK55" s="40">
        <f>(CK55-AM55)/(AM55+1E-50)</f>
        <v>0</v>
      </c>
      <c r="HL55" s="40">
        <f>(CM55-AN55)/(AN55+1E-50)</f>
        <v>0</v>
      </c>
      <c r="HM55" s="40">
        <f>(FV55-AO55)/(AO55+1E-50)</f>
        <v>-1</v>
      </c>
      <c r="HN55" s="40">
        <f t="shared" ref="HN55" si="115">(EE55-AP55)/(AP55+1E-50)</f>
        <v>-1</v>
      </c>
      <c r="HO55" s="40">
        <f t="shared" ref="HO55" si="116">(EF55-AQ55)/(AQ55+1E-50)</f>
        <v>0</v>
      </c>
      <c r="HP55" s="40">
        <f t="shared" ref="HP55" si="117">(EG55-AR55)/(AR55+1E-50)</f>
        <v>0</v>
      </c>
      <c r="HQ55" s="40">
        <f t="shared" ref="HQ55" si="118">(EH55-AS55)/(AS55+1E-50)</f>
        <v>0</v>
      </c>
      <c r="HR55" s="40">
        <f t="shared" ref="HR55" si="119">(EI55-AT55)/(AT55+1E-50)</f>
        <v>0</v>
      </c>
      <c r="HS55" s="40">
        <f t="shared" ref="HS55" si="120">(EJ55-AU55)/(AU55+1E-50)</f>
        <v>-1</v>
      </c>
      <c r="HT55" s="40">
        <f t="shared" ref="HT55" si="121">(EK55-AV55)/(AV55+1E-50)</f>
        <v>-1</v>
      </c>
      <c r="HU55" s="40">
        <f t="shared" ref="HU55" si="122">(EL55-AW55)/(AW55+1E-50)</f>
        <v>-1</v>
      </c>
      <c r="HV55" s="40">
        <f>(CT55-AX55)/(AX55+1E-50)</f>
        <v>-1</v>
      </c>
      <c r="HW55" s="40">
        <f>(DC55-AY55)/(AY55+1E-50)</f>
        <v>-1</v>
      </c>
      <c r="HX55" s="40">
        <f>(DQ55-AZ55)/(AZ55+1E-50)</f>
        <v>0</v>
      </c>
      <c r="HY55" s="40">
        <f>(FO55-BA55)/(BA55+1E-50)</f>
        <v>0</v>
      </c>
      <c r="HZ55" s="40">
        <f>(CV55-BB55)/(BB55+1E-50)</f>
        <v>0</v>
      </c>
      <c r="IA55" s="40">
        <f>(BJ55-BC55)/(BC55+1E-50)</f>
        <v>0</v>
      </c>
      <c r="IB55" s="40">
        <f>(CB55-BD55)/(BD55+1E-50)</f>
        <v>0</v>
      </c>
      <c r="IC55" s="40">
        <f>(BT55-BE55)/(BE55+1E-50)</f>
        <v>-1</v>
      </c>
    </row>
    <row r="56" spans="1:237" x14ac:dyDescent="0.3">
      <c r="A56" s="17" t="s">
        <v>335</v>
      </c>
      <c r="B56" s="15">
        <v>1187.6119386</v>
      </c>
      <c r="C56" s="15">
        <v>161.23745159000001</v>
      </c>
      <c r="D56" s="15">
        <v>14704.639848999999</v>
      </c>
      <c r="E56" s="15">
        <v>1297.2426597000001</v>
      </c>
      <c r="F56" s="15">
        <v>1154.4640952</v>
      </c>
      <c r="G56" s="15">
        <v>15712.549730999999</v>
      </c>
      <c r="H56" s="15">
        <v>149.60680170000001</v>
      </c>
      <c r="I56" s="17">
        <v>0.17260143999999999</v>
      </c>
      <c r="L56" s="17">
        <v>8.0887050000000002E-2</v>
      </c>
      <c r="M56" s="17">
        <v>1.7426009</v>
      </c>
      <c r="N56" s="17">
        <v>1.8402500000000001E-3</v>
      </c>
      <c r="P56" s="17">
        <v>2.4448129999999998E-2</v>
      </c>
      <c r="T56" s="17">
        <v>1.51825E-2</v>
      </c>
      <c r="Z56" s="17">
        <v>8.1649636599999997</v>
      </c>
      <c r="AB56" s="17">
        <v>3.5135600000000002E-3</v>
      </c>
      <c r="AC56" s="17">
        <v>0.44048302</v>
      </c>
      <c r="AD56" s="17">
        <v>0.18385433000000001</v>
      </c>
      <c r="AG56" s="17">
        <v>0.59338564999999999</v>
      </c>
      <c r="AH56" s="17">
        <v>3.7591060999999999</v>
      </c>
      <c r="AL56" s="17">
        <v>9.1893080000000002E-2</v>
      </c>
      <c r="AO56" s="17">
        <v>6.4245259999999998E-2</v>
      </c>
      <c r="AP56" s="17">
        <v>9.2902999999999996E-4</v>
      </c>
      <c r="AU56" s="5">
        <v>8.4E-7</v>
      </c>
      <c r="AV56" s="17">
        <v>7.7600000000000002E-6</v>
      </c>
      <c r="AW56" s="17">
        <v>1.7058799999999999E-3</v>
      </c>
      <c r="BG56" s="17" t="s">
        <v>335</v>
      </c>
      <c r="BH56" s="17">
        <v>0</v>
      </c>
      <c r="BI56" s="17">
        <v>0</v>
      </c>
      <c r="BJ56" s="17">
        <v>0</v>
      </c>
      <c r="BK56" s="17">
        <v>0</v>
      </c>
      <c r="BL56" s="17">
        <v>0</v>
      </c>
      <c r="BM56" s="17">
        <v>0</v>
      </c>
      <c r="BN56" s="17">
        <v>0</v>
      </c>
      <c r="BO56" s="17">
        <v>0</v>
      </c>
      <c r="BP56" s="17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Y56" s="26" t="e">
        <f t="shared" ref="FY56:FY59" si="123">DX56/FU56</f>
        <v>#DIV/0!</v>
      </c>
      <c r="FZ56" s="40">
        <f t="shared" ref="FZ56:FZ59" si="124">(CN56-B56)/(B56+1E-50)</f>
        <v>-1</v>
      </c>
      <c r="GA56" s="40">
        <f t="shared" ref="GA56:GA59" si="125">(DT56-C56)/(C56+1E-50)</f>
        <v>-1</v>
      </c>
      <c r="GB56" s="40">
        <f t="shared" ref="GB56:GB59" si="126">(EA56-D56)/(D56+1E-50)</f>
        <v>-1</v>
      </c>
      <c r="GC56" s="40">
        <f t="shared" ref="GC56:GC59" si="127">(EV56-E56)/(E56+1E-50)</f>
        <v>-1</v>
      </c>
      <c r="GD56" s="40">
        <f t="shared" ref="GD56:GD59" si="128">(EW56-F56)/(F56+1E-50)</f>
        <v>-1</v>
      </c>
      <c r="GE56" s="40">
        <f t="shared" ref="GE56:GE59" si="129">(FM56-G56)/(G56+1E-50)</f>
        <v>-1</v>
      </c>
      <c r="GF56" s="40">
        <f t="shared" ref="GF56:GF59" si="130">(FU56-H56)/(H56+1E-50)</f>
        <v>-1</v>
      </c>
      <c r="GG56" s="40">
        <f t="shared" ref="GG56:GG59" si="131">(BN56-I56)/(I56+1E-50)</f>
        <v>-1</v>
      </c>
      <c r="GH56" s="40">
        <f t="shared" ref="GH56:GH59" si="132">(BK56-J56)/(J56+1E-50)</f>
        <v>0</v>
      </c>
      <c r="GI56" s="40">
        <f t="shared" ref="GI56:GI59" si="133">(BL56-K56)/(K56+1E-50)</f>
        <v>0</v>
      </c>
      <c r="GJ56" s="40">
        <f t="shared" ref="GJ56:GJ59" si="134">(BR56+BQ56-L56)/(L56+1E-50)</f>
        <v>-1</v>
      </c>
      <c r="GK56" s="40">
        <f t="shared" ref="GK56:GK59" si="135">(BS56-M56)/(M56+1E-50)</f>
        <v>-1</v>
      </c>
      <c r="GL56" s="40">
        <f t="shared" ref="GL56:GL59" si="136">(BU56+BV56-N56)/(N56+1E-50)</f>
        <v>-1</v>
      </c>
      <c r="GM56" s="40">
        <f t="shared" ref="GM56:GM59" si="137">(BX56-O56)/(O56+1E-50)</f>
        <v>0</v>
      </c>
      <c r="GN56" s="40">
        <f t="shared" ref="GN56:GN59" si="138">(BY56+BZ56-P56)/(P56+1E-50)</f>
        <v>-1</v>
      </c>
      <c r="GO56" s="40">
        <f t="shared" ref="GO56:GO59" si="139">(CA56-Q56)/(Q56+1E-50)</f>
        <v>0</v>
      </c>
      <c r="GP56" s="40">
        <f t="shared" ref="GP56:GP59" si="140">(CD56-R56)/(R56+1E-50)</f>
        <v>0</v>
      </c>
      <c r="GQ56" s="40">
        <f t="shared" ref="GQ56:GQ59" si="141">(CG56-S56)/(S56+1E-50)</f>
        <v>0</v>
      </c>
      <c r="GR56" s="40">
        <f t="shared" ref="GR56:GR59" si="142">(CE56+CF56-T56)/(T56+1E-50)</f>
        <v>-1</v>
      </c>
      <c r="GS56" s="40">
        <f t="shared" ref="GS56:GS59" si="143">(CH56-U56)/(U56+1E-50)</f>
        <v>0</v>
      </c>
      <c r="GT56" s="40">
        <f t="shared" ref="GT56:GT59" si="144">(CJ56-V56)/(V56+1E-50)</f>
        <v>0</v>
      </c>
      <c r="GU56" s="40">
        <f t="shared" ref="GU56:GU59" si="145">(CO56-W56)/(W56+1E-50)</f>
        <v>0</v>
      </c>
      <c r="GV56" s="40">
        <f t="shared" ref="GV56:GV59" si="146">(CP56-X56)/(X56+1E-50)</f>
        <v>0</v>
      </c>
      <c r="GW56" s="40">
        <f t="shared" ref="GW56:GW59" si="147">(BW56-Y56)/(Y56+1E-50)</f>
        <v>0</v>
      </c>
      <c r="GX56" s="40">
        <f t="shared" ref="GX56:GX59" si="148">(CY56-Z56)/(Z56+1E-50)</f>
        <v>-1</v>
      </c>
      <c r="GY56" s="40">
        <f t="shared" ref="GY56:GY59" si="149">(DB56-AA56)/(AA56+1E-50)</f>
        <v>0</v>
      </c>
      <c r="GZ56" s="40">
        <f t="shared" ref="GZ56:GZ59" si="150">(DD56+DE56+ET56-AB56)/(AB56+1E-50)</f>
        <v>-1</v>
      </c>
      <c r="HA56" s="40">
        <f t="shared" ref="HA56:HA59" si="151">(DL56+DM56-AC56)/(AC56+1E-50)</f>
        <v>-1</v>
      </c>
      <c r="HB56" s="40">
        <f t="shared" ref="HB56:HB59" si="152">(DN56+DO56-AD56)/(AD56+1E-50)</f>
        <v>-1</v>
      </c>
      <c r="HC56" s="40">
        <f t="shared" ref="HC56:HC59" si="153">(CI56-AE56)/(AE56+1E-50)</f>
        <v>0</v>
      </c>
      <c r="HD56" s="40">
        <f t="shared" ref="HD56:HD59" si="154">(DP56-AF56)/(AF56+1E-50)</f>
        <v>0</v>
      </c>
      <c r="HE56" s="40">
        <f t="shared" ref="HE56:HE59" si="155">(DS56-AG56)/(AG56+1E-50)</f>
        <v>-1</v>
      </c>
      <c r="HF56" s="40">
        <f t="shared" ref="HF56:HF59" si="156">(DV56+DW56-AH56)/(AH56+1E-50)</f>
        <v>-1</v>
      </c>
      <c r="HG56" s="40">
        <f t="shared" ref="HG56:HG59" si="157">(CL56-AI56)/(AI56+1E-50)</f>
        <v>0</v>
      </c>
      <c r="HH56" s="40">
        <f t="shared" ref="HH56:HH59" si="158">(FG56-AJ56)/(AJ56+1E-50)</f>
        <v>0</v>
      </c>
      <c r="HI56" s="40">
        <f t="shared" ref="HI56:HI59" si="159">(FL56-AK56)/(AK56+1E-50)</f>
        <v>0</v>
      </c>
      <c r="HJ56" s="40">
        <f t="shared" ref="HJ56:HJ59" si="160">(FS56-AL56)/(AL56+1E-50)</f>
        <v>-1</v>
      </c>
      <c r="HK56" s="40">
        <f t="shared" ref="HK56:HK59" si="161">(CK56-AM56)/(AM56+1E-50)</f>
        <v>0</v>
      </c>
      <c r="HL56" s="40">
        <f t="shared" ref="HL56:HL59" si="162">(CM56-AN56)/(AN56+1E-50)</f>
        <v>0</v>
      </c>
      <c r="HM56" s="40">
        <f t="shared" ref="HM56:HM59" si="163">(FV56-AO56)/(AO56+1E-50)</f>
        <v>-1</v>
      </c>
      <c r="HN56" s="40">
        <f t="shared" ref="HN56:HN59" si="164">(EE56-AP56)/(AP56+1E-50)</f>
        <v>-1</v>
      </c>
      <c r="HO56" s="40">
        <f t="shared" ref="HO56:HO59" si="165">(EF56-AQ56)/(AQ56+1E-50)</f>
        <v>0</v>
      </c>
      <c r="HP56" s="40">
        <f t="shared" ref="HP56:HP59" si="166">(EG56-AR56)/(AR56+1E-50)</f>
        <v>0</v>
      </c>
      <c r="HQ56" s="40">
        <f t="shared" ref="HQ56:HQ59" si="167">(EH56-AS56)/(AS56+1E-50)</f>
        <v>0</v>
      </c>
      <c r="HR56" s="40">
        <f t="shared" ref="HR56:HR59" si="168">(EI56-AT56)/(AT56+1E-50)</f>
        <v>0</v>
      </c>
      <c r="HS56" s="40">
        <f t="shared" ref="HS56:HS59" si="169">(EJ56-AU56)/(AU56+1E-50)</f>
        <v>-1</v>
      </c>
      <c r="HT56" s="40">
        <f t="shared" ref="HT56:HT59" si="170">(EK56-AV56)/(AV56+1E-50)</f>
        <v>-1</v>
      </c>
      <c r="HU56" s="40">
        <f t="shared" ref="HU56:HU59" si="171">(EL56-AW56)/(AW56+1E-50)</f>
        <v>-1</v>
      </c>
      <c r="HV56" s="40">
        <f t="shared" ref="HV56:HV59" si="172">(CT56-AX56)/(AX56+1E-50)</f>
        <v>0</v>
      </c>
      <c r="HW56" s="40">
        <f t="shared" ref="HW56:HW59" si="173">(DC56-AY56)/(AY56+1E-50)</f>
        <v>0</v>
      </c>
      <c r="HX56" s="40">
        <f t="shared" ref="HX56:HX59" si="174">(DQ56-AZ56)/(AZ56+1E-50)</f>
        <v>0</v>
      </c>
      <c r="HY56" s="40">
        <f t="shared" ref="HY56:HY59" si="175">(FO56-BA56)/(BA56+1E-50)</f>
        <v>0</v>
      </c>
      <c r="HZ56" s="40">
        <f t="shared" ref="HZ56:HZ59" si="176">(CV56-BB56)/(BB56+1E-50)</f>
        <v>0</v>
      </c>
      <c r="IA56" s="40">
        <f t="shared" ref="IA56:IA59" si="177">(BJ56-BC56)/(BC56+1E-50)</f>
        <v>0</v>
      </c>
      <c r="IB56" s="40">
        <f t="shared" ref="IB56:IB59" si="178">(CB56-BD56)/(BD56+1E-50)</f>
        <v>0</v>
      </c>
      <c r="IC56" s="40">
        <f t="shared" ref="IC56:IC59" si="179">(BT56-BE56)/(BE56+1E-50)</f>
        <v>0</v>
      </c>
    </row>
    <row r="57" spans="1:237" x14ac:dyDescent="0.3">
      <c r="A57" s="17" t="s">
        <v>336</v>
      </c>
      <c r="B57" s="15">
        <v>1792.707197</v>
      </c>
      <c r="D57" s="15">
        <v>20818.266199999998</v>
      </c>
      <c r="E57" s="15">
        <v>2281.206678</v>
      </c>
      <c r="F57" s="15">
        <v>1178.7996619999999</v>
      </c>
      <c r="G57" s="15">
        <v>17747.069599999999</v>
      </c>
      <c r="H57" s="15">
        <v>248.32182449999999</v>
      </c>
      <c r="I57" s="17">
        <v>0.1194284</v>
      </c>
      <c r="J57" s="17">
        <v>1.9108429999999999E-2</v>
      </c>
      <c r="L57" s="17">
        <v>0.13461596000000001</v>
      </c>
      <c r="M57" s="17">
        <v>14.9717748</v>
      </c>
      <c r="N57" s="17">
        <v>2.7851600000000001E-3</v>
      </c>
      <c r="P57" s="17">
        <v>4.0642699999999997E-2</v>
      </c>
      <c r="T57" s="17">
        <v>2.5272719999999999E-2</v>
      </c>
      <c r="Z57" s="17">
        <v>78.157352729999999</v>
      </c>
      <c r="AB57" s="17">
        <v>1.1553249999999999E-2</v>
      </c>
      <c r="AC57" s="17">
        <v>0.66198433999999995</v>
      </c>
      <c r="AD57" s="17">
        <v>0.30605792999999998</v>
      </c>
      <c r="AG57" s="17">
        <v>1.5873093300000001</v>
      </c>
      <c r="AH57" s="17">
        <v>8.6194430700000009</v>
      </c>
      <c r="AL57" s="17">
        <v>0.38814300000000002</v>
      </c>
      <c r="AO57" s="17">
        <v>0.1910857</v>
      </c>
      <c r="AP57" s="17">
        <v>1.5510000000000001E-3</v>
      </c>
      <c r="AT57" s="17">
        <v>8.1550000000000004E-5</v>
      </c>
      <c r="AU57" s="17">
        <v>2.8558000000000001E-4</v>
      </c>
      <c r="AV57" s="17">
        <v>8.1669999999999996E-5</v>
      </c>
      <c r="AW57" s="17">
        <v>2.8667499999999999E-3</v>
      </c>
      <c r="AX57" s="17">
        <v>9.55429E-2</v>
      </c>
      <c r="BG57" s="17" t="s">
        <v>336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17">
        <v>0</v>
      </c>
      <c r="CI57" s="17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17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17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Y57" s="26" t="e">
        <f t="shared" si="123"/>
        <v>#DIV/0!</v>
      </c>
      <c r="FZ57" s="40">
        <f t="shared" si="124"/>
        <v>-1</v>
      </c>
      <c r="GA57" s="40">
        <f t="shared" si="125"/>
        <v>0</v>
      </c>
      <c r="GB57" s="40">
        <f t="shared" si="126"/>
        <v>-1</v>
      </c>
      <c r="GC57" s="40">
        <f t="shared" si="127"/>
        <v>-1</v>
      </c>
      <c r="GD57" s="40">
        <f t="shared" si="128"/>
        <v>-1</v>
      </c>
      <c r="GE57" s="40">
        <f t="shared" si="129"/>
        <v>-1</v>
      </c>
      <c r="GF57" s="40">
        <f t="shared" si="130"/>
        <v>-1</v>
      </c>
      <c r="GG57" s="40">
        <f t="shared" si="131"/>
        <v>-1</v>
      </c>
      <c r="GH57" s="40">
        <f t="shared" si="132"/>
        <v>-1</v>
      </c>
      <c r="GI57" s="40">
        <f t="shared" si="133"/>
        <v>0</v>
      </c>
      <c r="GJ57" s="40">
        <f t="shared" si="134"/>
        <v>-1</v>
      </c>
      <c r="GK57" s="40">
        <f t="shared" si="135"/>
        <v>-1</v>
      </c>
      <c r="GL57" s="40">
        <f t="shared" si="136"/>
        <v>-1</v>
      </c>
      <c r="GM57" s="40">
        <f t="shared" si="137"/>
        <v>0</v>
      </c>
      <c r="GN57" s="40">
        <f t="shared" si="138"/>
        <v>-1</v>
      </c>
      <c r="GO57" s="40">
        <f t="shared" si="139"/>
        <v>0</v>
      </c>
      <c r="GP57" s="40">
        <f t="shared" si="140"/>
        <v>0</v>
      </c>
      <c r="GQ57" s="40">
        <f t="shared" si="141"/>
        <v>0</v>
      </c>
      <c r="GR57" s="40">
        <f t="shared" si="142"/>
        <v>-1</v>
      </c>
      <c r="GS57" s="40">
        <f t="shared" si="143"/>
        <v>0</v>
      </c>
      <c r="GT57" s="40">
        <f t="shared" si="144"/>
        <v>0</v>
      </c>
      <c r="GU57" s="40">
        <f t="shared" si="145"/>
        <v>0</v>
      </c>
      <c r="GV57" s="40">
        <f t="shared" si="146"/>
        <v>0</v>
      </c>
      <c r="GW57" s="40">
        <f t="shared" si="147"/>
        <v>0</v>
      </c>
      <c r="GX57" s="40">
        <f t="shared" si="148"/>
        <v>-1</v>
      </c>
      <c r="GY57" s="40">
        <f t="shared" si="149"/>
        <v>0</v>
      </c>
      <c r="GZ57" s="40">
        <f t="shared" si="150"/>
        <v>-1</v>
      </c>
      <c r="HA57" s="40">
        <f t="shared" si="151"/>
        <v>-1</v>
      </c>
      <c r="HB57" s="40">
        <f t="shared" si="152"/>
        <v>-1</v>
      </c>
      <c r="HC57" s="40">
        <f t="shared" si="153"/>
        <v>0</v>
      </c>
      <c r="HD57" s="40">
        <f t="shared" si="154"/>
        <v>0</v>
      </c>
      <c r="HE57" s="40">
        <f t="shared" si="155"/>
        <v>-1</v>
      </c>
      <c r="HF57" s="40">
        <f t="shared" si="156"/>
        <v>-1</v>
      </c>
      <c r="HG57" s="40">
        <f t="shared" si="157"/>
        <v>0</v>
      </c>
      <c r="HH57" s="40">
        <f t="shared" si="158"/>
        <v>0</v>
      </c>
      <c r="HI57" s="40">
        <f t="shared" si="159"/>
        <v>0</v>
      </c>
      <c r="HJ57" s="40">
        <f t="shared" si="160"/>
        <v>-1</v>
      </c>
      <c r="HK57" s="40">
        <f t="shared" si="161"/>
        <v>0</v>
      </c>
      <c r="HL57" s="40">
        <f t="shared" si="162"/>
        <v>0</v>
      </c>
      <c r="HM57" s="40">
        <f t="shared" si="163"/>
        <v>-1</v>
      </c>
      <c r="HN57" s="40">
        <f t="shared" si="164"/>
        <v>-1</v>
      </c>
      <c r="HO57" s="40">
        <f t="shared" si="165"/>
        <v>0</v>
      </c>
      <c r="HP57" s="40">
        <f t="shared" si="166"/>
        <v>0</v>
      </c>
      <c r="HQ57" s="40">
        <f t="shared" si="167"/>
        <v>0</v>
      </c>
      <c r="HR57" s="40">
        <f t="shared" si="168"/>
        <v>-1</v>
      </c>
      <c r="HS57" s="40">
        <f t="shared" si="169"/>
        <v>-1</v>
      </c>
      <c r="HT57" s="40">
        <f t="shared" si="170"/>
        <v>-1</v>
      </c>
      <c r="HU57" s="40">
        <f t="shared" si="171"/>
        <v>-1</v>
      </c>
      <c r="HV57" s="40">
        <f t="shared" si="172"/>
        <v>-1</v>
      </c>
      <c r="HW57" s="40">
        <f t="shared" si="173"/>
        <v>0</v>
      </c>
      <c r="HX57" s="40">
        <f t="shared" si="174"/>
        <v>0</v>
      </c>
      <c r="HY57" s="40">
        <f t="shared" si="175"/>
        <v>0</v>
      </c>
      <c r="HZ57" s="40">
        <f t="shared" si="176"/>
        <v>0</v>
      </c>
      <c r="IA57" s="40">
        <f t="shared" si="177"/>
        <v>0</v>
      </c>
      <c r="IB57" s="40">
        <f t="shared" si="178"/>
        <v>0</v>
      </c>
      <c r="IC57" s="40">
        <f t="shared" si="179"/>
        <v>0</v>
      </c>
    </row>
    <row r="58" spans="1:237" x14ac:dyDescent="0.3">
      <c r="A58" s="17" t="s">
        <v>408</v>
      </c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Y58" s="26" t="e">
        <f t="shared" si="123"/>
        <v>#DIV/0!</v>
      </c>
      <c r="FZ58" s="40">
        <f t="shared" si="124"/>
        <v>0</v>
      </c>
      <c r="GA58" s="40">
        <f t="shared" si="125"/>
        <v>0</v>
      </c>
      <c r="GB58" s="40">
        <f t="shared" si="126"/>
        <v>0</v>
      </c>
      <c r="GC58" s="40">
        <f t="shared" si="127"/>
        <v>0</v>
      </c>
      <c r="GD58" s="40">
        <f t="shared" si="128"/>
        <v>0</v>
      </c>
      <c r="GE58" s="40">
        <f t="shared" si="129"/>
        <v>0</v>
      </c>
      <c r="GF58" s="40">
        <f t="shared" si="130"/>
        <v>0</v>
      </c>
      <c r="GG58" s="40">
        <f t="shared" si="131"/>
        <v>0</v>
      </c>
      <c r="GH58" s="40">
        <f t="shared" si="132"/>
        <v>0</v>
      </c>
      <c r="GI58" s="40">
        <f t="shared" si="133"/>
        <v>0</v>
      </c>
      <c r="GJ58" s="40">
        <f t="shared" si="134"/>
        <v>0</v>
      </c>
      <c r="GK58" s="40">
        <f t="shared" si="135"/>
        <v>0</v>
      </c>
      <c r="GL58" s="40">
        <f t="shared" si="136"/>
        <v>0</v>
      </c>
      <c r="GM58" s="40">
        <f t="shared" si="137"/>
        <v>0</v>
      </c>
      <c r="GN58" s="40">
        <f t="shared" si="138"/>
        <v>0</v>
      </c>
      <c r="GO58" s="40">
        <f t="shared" si="139"/>
        <v>0</v>
      </c>
      <c r="GP58" s="40">
        <f t="shared" si="140"/>
        <v>0</v>
      </c>
      <c r="GQ58" s="40">
        <f t="shared" si="141"/>
        <v>0</v>
      </c>
      <c r="GR58" s="40">
        <f t="shared" si="142"/>
        <v>0</v>
      </c>
      <c r="GS58" s="40">
        <f t="shared" si="143"/>
        <v>0</v>
      </c>
      <c r="GT58" s="40">
        <f t="shared" si="144"/>
        <v>0</v>
      </c>
      <c r="GU58" s="40">
        <f t="shared" si="145"/>
        <v>0</v>
      </c>
      <c r="GV58" s="40">
        <f t="shared" si="146"/>
        <v>0</v>
      </c>
      <c r="GW58" s="40">
        <f t="shared" si="147"/>
        <v>0</v>
      </c>
      <c r="GX58" s="40">
        <f t="shared" si="148"/>
        <v>0</v>
      </c>
      <c r="GY58" s="40">
        <f t="shared" si="149"/>
        <v>0</v>
      </c>
      <c r="GZ58" s="40">
        <f t="shared" si="150"/>
        <v>0</v>
      </c>
      <c r="HA58" s="40">
        <f t="shared" si="151"/>
        <v>0</v>
      </c>
      <c r="HB58" s="40">
        <f t="shared" si="152"/>
        <v>0</v>
      </c>
      <c r="HC58" s="40">
        <f t="shared" si="153"/>
        <v>0</v>
      </c>
      <c r="HD58" s="40">
        <f t="shared" si="154"/>
        <v>0</v>
      </c>
      <c r="HE58" s="40">
        <f t="shared" si="155"/>
        <v>0</v>
      </c>
      <c r="HF58" s="40">
        <f t="shared" si="156"/>
        <v>0</v>
      </c>
      <c r="HG58" s="40">
        <f t="shared" si="157"/>
        <v>0</v>
      </c>
      <c r="HH58" s="40">
        <f t="shared" si="158"/>
        <v>0</v>
      </c>
      <c r="HI58" s="40">
        <f t="shared" si="159"/>
        <v>0</v>
      </c>
      <c r="HJ58" s="40">
        <f t="shared" si="160"/>
        <v>0</v>
      </c>
      <c r="HK58" s="40">
        <f t="shared" si="161"/>
        <v>0</v>
      </c>
      <c r="HL58" s="40">
        <f t="shared" si="162"/>
        <v>0</v>
      </c>
      <c r="HM58" s="40">
        <f t="shared" si="163"/>
        <v>0</v>
      </c>
      <c r="HN58" s="40">
        <f t="shared" si="164"/>
        <v>0</v>
      </c>
      <c r="HO58" s="40">
        <f t="shared" si="165"/>
        <v>0</v>
      </c>
      <c r="HP58" s="40">
        <f t="shared" si="166"/>
        <v>0</v>
      </c>
      <c r="HQ58" s="40">
        <f t="shared" si="167"/>
        <v>0</v>
      </c>
      <c r="HR58" s="40">
        <f t="shared" si="168"/>
        <v>0</v>
      </c>
      <c r="HS58" s="40">
        <f t="shared" si="169"/>
        <v>0</v>
      </c>
      <c r="HT58" s="40">
        <f t="shared" si="170"/>
        <v>0</v>
      </c>
      <c r="HU58" s="40">
        <f t="shared" si="171"/>
        <v>0</v>
      </c>
      <c r="HV58" s="40">
        <f t="shared" si="172"/>
        <v>0</v>
      </c>
      <c r="HW58" s="40">
        <f t="shared" si="173"/>
        <v>0</v>
      </c>
      <c r="HX58" s="40">
        <f t="shared" si="174"/>
        <v>0</v>
      </c>
      <c r="HY58" s="40">
        <f t="shared" si="175"/>
        <v>0</v>
      </c>
      <c r="HZ58" s="40">
        <f t="shared" si="176"/>
        <v>0</v>
      </c>
      <c r="IA58" s="40">
        <f t="shared" si="177"/>
        <v>0</v>
      </c>
      <c r="IB58" s="40">
        <f t="shared" si="178"/>
        <v>0</v>
      </c>
      <c r="IC58" s="40">
        <f t="shared" si="179"/>
        <v>0</v>
      </c>
    </row>
    <row r="59" spans="1:237" x14ac:dyDescent="0.3">
      <c r="A59" s="17" t="s">
        <v>366</v>
      </c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Y59" s="26" t="e">
        <f t="shared" si="123"/>
        <v>#DIV/0!</v>
      </c>
      <c r="FZ59" s="40">
        <f t="shared" si="124"/>
        <v>0</v>
      </c>
      <c r="GA59" s="40">
        <f t="shared" si="125"/>
        <v>0</v>
      </c>
      <c r="GB59" s="40">
        <f t="shared" si="126"/>
        <v>0</v>
      </c>
      <c r="GC59" s="40">
        <f t="shared" si="127"/>
        <v>0</v>
      </c>
      <c r="GD59" s="40">
        <f t="shared" si="128"/>
        <v>0</v>
      </c>
      <c r="GE59" s="40">
        <f t="shared" si="129"/>
        <v>0</v>
      </c>
      <c r="GF59" s="40">
        <f t="shared" si="130"/>
        <v>0</v>
      </c>
      <c r="GG59" s="40">
        <f t="shared" si="131"/>
        <v>0</v>
      </c>
      <c r="GH59" s="40">
        <f t="shared" si="132"/>
        <v>0</v>
      </c>
      <c r="GI59" s="40">
        <f t="shared" si="133"/>
        <v>0</v>
      </c>
      <c r="GJ59" s="40">
        <f t="shared" si="134"/>
        <v>0</v>
      </c>
      <c r="GK59" s="40">
        <f t="shared" si="135"/>
        <v>0</v>
      </c>
      <c r="GL59" s="40">
        <f t="shared" si="136"/>
        <v>0</v>
      </c>
      <c r="GM59" s="40">
        <f t="shared" si="137"/>
        <v>0</v>
      </c>
      <c r="GN59" s="40">
        <f t="shared" si="138"/>
        <v>0</v>
      </c>
      <c r="GO59" s="40">
        <f t="shared" si="139"/>
        <v>0</v>
      </c>
      <c r="GP59" s="40">
        <f t="shared" si="140"/>
        <v>0</v>
      </c>
      <c r="GQ59" s="40">
        <f t="shared" si="141"/>
        <v>0</v>
      </c>
      <c r="GR59" s="40">
        <f t="shared" si="142"/>
        <v>0</v>
      </c>
      <c r="GS59" s="40">
        <f t="shared" si="143"/>
        <v>0</v>
      </c>
      <c r="GT59" s="40">
        <f t="shared" si="144"/>
        <v>0</v>
      </c>
      <c r="GU59" s="40">
        <f t="shared" si="145"/>
        <v>0</v>
      </c>
      <c r="GV59" s="40">
        <f t="shared" si="146"/>
        <v>0</v>
      </c>
      <c r="GW59" s="40">
        <f t="shared" si="147"/>
        <v>0</v>
      </c>
      <c r="GX59" s="40">
        <f t="shared" si="148"/>
        <v>0</v>
      </c>
      <c r="GY59" s="40">
        <f t="shared" si="149"/>
        <v>0</v>
      </c>
      <c r="GZ59" s="40">
        <f t="shared" si="150"/>
        <v>0</v>
      </c>
      <c r="HA59" s="40">
        <f t="shared" si="151"/>
        <v>0</v>
      </c>
      <c r="HB59" s="40">
        <f t="shared" si="152"/>
        <v>0</v>
      </c>
      <c r="HC59" s="40">
        <f t="shared" si="153"/>
        <v>0</v>
      </c>
      <c r="HD59" s="40">
        <f t="shared" si="154"/>
        <v>0</v>
      </c>
      <c r="HE59" s="40">
        <f t="shared" si="155"/>
        <v>0</v>
      </c>
      <c r="HF59" s="40">
        <f t="shared" si="156"/>
        <v>0</v>
      </c>
      <c r="HG59" s="40">
        <f t="shared" si="157"/>
        <v>0</v>
      </c>
      <c r="HH59" s="40">
        <f t="shared" si="158"/>
        <v>0</v>
      </c>
      <c r="HI59" s="40">
        <f t="shared" si="159"/>
        <v>0</v>
      </c>
      <c r="HJ59" s="40">
        <f t="shared" si="160"/>
        <v>0</v>
      </c>
      <c r="HK59" s="40">
        <f t="shared" si="161"/>
        <v>0</v>
      </c>
      <c r="HL59" s="40">
        <f t="shared" si="162"/>
        <v>0</v>
      </c>
      <c r="HM59" s="40">
        <f t="shared" si="163"/>
        <v>0</v>
      </c>
      <c r="HN59" s="40">
        <f t="shared" si="164"/>
        <v>0</v>
      </c>
      <c r="HO59" s="40">
        <f t="shared" si="165"/>
        <v>0</v>
      </c>
      <c r="HP59" s="40">
        <f t="shared" si="166"/>
        <v>0</v>
      </c>
      <c r="HQ59" s="40">
        <f t="shared" si="167"/>
        <v>0</v>
      </c>
      <c r="HR59" s="40">
        <f t="shared" si="168"/>
        <v>0</v>
      </c>
      <c r="HS59" s="40">
        <f t="shared" si="169"/>
        <v>0</v>
      </c>
      <c r="HT59" s="40">
        <f t="shared" si="170"/>
        <v>0</v>
      </c>
      <c r="HU59" s="40">
        <f t="shared" si="171"/>
        <v>0</v>
      </c>
      <c r="HV59" s="40">
        <f t="shared" si="172"/>
        <v>0</v>
      </c>
      <c r="HW59" s="40">
        <f t="shared" si="173"/>
        <v>0</v>
      </c>
      <c r="HX59" s="40">
        <f t="shared" si="174"/>
        <v>0</v>
      </c>
      <c r="HY59" s="40">
        <f t="shared" si="175"/>
        <v>0</v>
      </c>
      <c r="HZ59" s="40">
        <f t="shared" si="176"/>
        <v>0</v>
      </c>
      <c r="IA59" s="40">
        <f t="shared" si="177"/>
        <v>0</v>
      </c>
      <c r="IB59" s="40">
        <f t="shared" si="178"/>
        <v>0</v>
      </c>
      <c r="IC59" s="40">
        <f t="shared" si="179"/>
        <v>0</v>
      </c>
    </row>
    <row r="60" spans="1:237" x14ac:dyDescent="0.3"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</row>
    <row r="61" spans="1:237" x14ac:dyDescent="0.3">
      <c r="A61" s="1" t="s">
        <v>342</v>
      </c>
      <c r="B61" s="1">
        <f>SUM(B3:B54)</f>
        <v>467560.18843876006</v>
      </c>
      <c r="C61" s="1">
        <f t="shared" ref="C61:AW61" si="180">SUM(C3:C54)</f>
        <v>21482.062590389993</v>
      </c>
      <c r="D61" s="1">
        <f t="shared" si="180"/>
        <v>879533.26688840007</v>
      </c>
      <c r="E61" s="1">
        <f t="shared" si="180"/>
        <v>125563.92458463002</v>
      </c>
      <c r="F61" s="1">
        <f t="shared" si="180"/>
        <v>109305.70331495999</v>
      </c>
      <c r="G61" s="1">
        <f t="shared" si="180"/>
        <v>968652.01258409023</v>
      </c>
      <c r="H61" s="1">
        <f t="shared" si="180"/>
        <v>26730.707133170006</v>
      </c>
      <c r="I61" s="39">
        <f t="shared" si="180"/>
        <v>272.58130933999996</v>
      </c>
      <c r="J61" s="39">
        <f t="shared" si="180"/>
        <v>210.03775205000005</v>
      </c>
      <c r="K61" s="39">
        <f t="shared" si="180"/>
        <v>6.7660035500000006</v>
      </c>
      <c r="L61" s="39"/>
      <c r="M61" s="39">
        <f t="shared" si="180"/>
        <v>288.35352681999996</v>
      </c>
      <c r="N61" s="39">
        <f t="shared" si="180"/>
        <v>1.6738089699999998</v>
      </c>
      <c r="O61" s="39">
        <f t="shared" si="180"/>
        <v>3.7417273200000003</v>
      </c>
      <c r="P61" s="39">
        <f t="shared" si="180"/>
        <v>5.0561895799999999</v>
      </c>
      <c r="Q61" s="39">
        <f t="shared" si="180"/>
        <v>3.0946364800000006</v>
      </c>
      <c r="R61" s="39">
        <f t="shared" si="180"/>
        <v>4.4712912999999999</v>
      </c>
      <c r="S61" s="39">
        <f t="shared" si="180"/>
        <v>165.64170619000001</v>
      </c>
      <c r="T61" s="39">
        <f t="shared" si="180"/>
        <v>3.6342754599999996</v>
      </c>
      <c r="U61" s="39">
        <f t="shared" si="180"/>
        <v>3.5244330300000004</v>
      </c>
      <c r="V61" s="39">
        <f t="shared" si="180"/>
        <v>1.9520901900000001</v>
      </c>
      <c r="W61" s="39">
        <f t="shared" si="180"/>
        <v>3.0526420299999999</v>
      </c>
      <c r="X61" s="39">
        <f t="shared" si="180"/>
        <v>0.11536616000000001</v>
      </c>
      <c r="Y61" s="39">
        <f t="shared" si="180"/>
        <v>0.51472519999999988</v>
      </c>
      <c r="Z61" s="39">
        <f t="shared" si="180"/>
        <v>2194.8267767499997</v>
      </c>
      <c r="AA61" s="39">
        <f t="shared" si="180"/>
        <v>5933.1943093700011</v>
      </c>
      <c r="AB61" s="39">
        <f t="shared" si="180"/>
        <v>4.39053541</v>
      </c>
      <c r="AC61" s="39">
        <f t="shared" si="180"/>
        <v>20.107335390000003</v>
      </c>
      <c r="AD61" s="39">
        <f t="shared" si="180"/>
        <v>81.966852709999984</v>
      </c>
      <c r="AE61" s="39">
        <f t="shared" si="180"/>
        <v>52.85049119</v>
      </c>
      <c r="AF61" s="39">
        <f t="shared" si="180"/>
        <v>93.759464139999992</v>
      </c>
      <c r="AG61" s="39">
        <f t="shared" si="180"/>
        <v>25.970593950000001</v>
      </c>
      <c r="AH61" s="39">
        <f t="shared" si="180"/>
        <v>47.258632219999996</v>
      </c>
      <c r="AI61" s="39">
        <f t="shared" si="180"/>
        <v>4.3703929899999991</v>
      </c>
      <c r="AJ61" s="39">
        <f t="shared" si="180"/>
        <v>1.8233952499999997</v>
      </c>
      <c r="AK61" s="39">
        <f t="shared" si="180"/>
        <v>6.4720000000000001E-4</v>
      </c>
      <c r="AL61" s="39">
        <f t="shared" si="180"/>
        <v>569.42217593000009</v>
      </c>
      <c r="AM61" s="39">
        <f t="shared" si="180"/>
        <v>0.11695979000000001</v>
      </c>
      <c r="AN61" s="39">
        <f t="shared" si="180"/>
        <v>1.2434439799999997</v>
      </c>
      <c r="AO61" s="39">
        <f t="shared" si="180"/>
        <v>282.57920817999985</v>
      </c>
      <c r="AP61" s="39">
        <f t="shared" si="180"/>
        <v>0.42799244000000003</v>
      </c>
      <c r="AQ61" s="39">
        <f t="shared" si="180"/>
        <v>3.7255999999999992E-4</v>
      </c>
      <c r="AR61" s="39">
        <f t="shared" si="180"/>
        <v>3.6316799999999995E-3</v>
      </c>
      <c r="AS61" s="39">
        <f t="shared" si="180"/>
        <v>9.344E-5</v>
      </c>
      <c r="AT61" s="39">
        <f t="shared" si="180"/>
        <v>1.5700899999999997E-3</v>
      </c>
      <c r="AU61" s="39">
        <f t="shared" si="180"/>
        <v>1.3448785499999998</v>
      </c>
      <c r="AV61" s="39">
        <f t="shared" si="180"/>
        <v>0.35872231000000004</v>
      </c>
      <c r="AW61" s="39">
        <f t="shared" si="180"/>
        <v>9.4177952000000005</v>
      </c>
      <c r="AX61" s="39"/>
      <c r="AY61" s="39"/>
      <c r="AZ61" s="39"/>
      <c r="BA61" s="39"/>
      <c r="BB61" s="39"/>
      <c r="BC61" s="39"/>
      <c r="BD61" s="39"/>
      <c r="BE61" s="39"/>
      <c r="BF61" s="1"/>
      <c r="BH61" s="39">
        <f t="shared" ref="BH61:EK61" si="181">SUM(BH3:BH54)</f>
        <v>1.3819465584709323</v>
      </c>
      <c r="BI61" s="39">
        <f t="shared" si="181"/>
        <v>30.039791800867945</v>
      </c>
      <c r="BJ61" s="39">
        <f t="shared" si="181"/>
        <v>2.2531220699195789E-2</v>
      </c>
      <c r="BK61" s="39">
        <f t="shared" si="181"/>
        <v>210.03777506698154</v>
      </c>
      <c r="BL61" s="39">
        <f t="shared" si="181"/>
        <v>6.7660019159868297</v>
      </c>
      <c r="BM61" s="39">
        <f t="shared" si="181"/>
        <v>272.58140287392922</v>
      </c>
      <c r="BN61" s="39">
        <f t="shared" si="181"/>
        <v>272.58140287392922</v>
      </c>
      <c r="BO61" s="39">
        <f t="shared" si="181"/>
        <v>3.2846148734609049</v>
      </c>
      <c r="BP61" s="39">
        <f t="shared" si="181"/>
        <v>38.320857917587126</v>
      </c>
      <c r="BQ61" s="39">
        <f t="shared" si="181"/>
        <v>5.9792047245115034</v>
      </c>
      <c r="BR61" s="39">
        <f t="shared" si="181"/>
        <v>8.6042214617365769</v>
      </c>
      <c r="BS61" s="39">
        <f t="shared" si="181"/>
        <v>288.35343804360082</v>
      </c>
      <c r="BT61" s="39">
        <f t="shared" si="181"/>
        <v>1.0280446156722765</v>
      </c>
      <c r="BU61" s="39">
        <f t="shared" si="181"/>
        <v>0.53561902426532704</v>
      </c>
      <c r="BV61" s="39">
        <f t="shared" si="181"/>
        <v>1.1381896069025321</v>
      </c>
      <c r="BW61" s="39">
        <f t="shared" si="181"/>
        <v>0.5147250514006545</v>
      </c>
      <c r="BX61" s="39">
        <f t="shared" si="181"/>
        <v>3.7417272415238512</v>
      </c>
      <c r="BY61" s="39">
        <f t="shared" si="181"/>
        <v>1.2134853509512979</v>
      </c>
      <c r="BZ61" s="39">
        <f t="shared" si="181"/>
        <v>3.8427020099523146</v>
      </c>
      <c r="CA61" s="39">
        <f t="shared" si="181"/>
        <v>3.0946240579647148</v>
      </c>
      <c r="CB61" s="39">
        <f t="shared" si="181"/>
        <v>6.9435309167736872</v>
      </c>
      <c r="CC61" s="39">
        <f t="shared" si="181"/>
        <v>41839.323010189612</v>
      </c>
      <c r="CD61" s="39">
        <f t="shared" si="181"/>
        <v>4.4712840921635593</v>
      </c>
      <c r="CE61" s="39">
        <f t="shared" si="181"/>
        <v>1.0429942546893032</v>
      </c>
      <c r="CF61" s="39">
        <f t="shared" si="181"/>
        <v>2.553537217730069</v>
      </c>
      <c r="CG61" s="39">
        <f t="shared" si="181"/>
        <v>165.64184802495313</v>
      </c>
      <c r="CH61" s="39">
        <f t="shared" si="181"/>
        <v>3.5244270329214542</v>
      </c>
      <c r="CI61" s="39">
        <f t="shared" si="181"/>
        <v>52.850477941471325</v>
      </c>
      <c r="CJ61" s="39">
        <f t="shared" si="181"/>
        <v>1.9520887357503527</v>
      </c>
      <c r="CK61" s="39">
        <f t="shared" si="181"/>
        <v>0.11695964557048159</v>
      </c>
      <c r="CL61" s="39">
        <f t="shared" si="181"/>
        <v>4.3703971700821</v>
      </c>
      <c r="CM61" s="39">
        <f t="shared" si="181"/>
        <v>1.2434410271672092</v>
      </c>
      <c r="CN61" s="39">
        <f t="shared" si="181"/>
        <v>467560.0485915757</v>
      </c>
      <c r="CO61" s="39">
        <f t="shared" si="181"/>
        <v>3.052611625143641</v>
      </c>
      <c r="CP61" s="39">
        <f t="shared" si="181"/>
        <v>0.11536603154376492</v>
      </c>
      <c r="CQ61" s="39">
        <f t="shared" si="181"/>
        <v>658.94309311154132</v>
      </c>
      <c r="CR61" s="39">
        <f t="shared" si="181"/>
        <v>2101.3507766397333</v>
      </c>
      <c r="CS61" s="39">
        <f t="shared" si="181"/>
        <v>68.007946167887852</v>
      </c>
      <c r="CT61" s="39">
        <f t="shared" si="181"/>
        <v>132.70623748351116</v>
      </c>
      <c r="CU61" s="39">
        <f t="shared" si="181"/>
        <v>335.45836614171554</v>
      </c>
      <c r="CV61" s="39">
        <f t="shared" si="181"/>
        <v>1.6699814588865401E-4</v>
      </c>
      <c r="CW61" s="39">
        <f t="shared" si="181"/>
        <v>0.79823416786950607</v>
      </c>
      <c r="CX61" s="39">
        <f t="shared" si="181"/>
        <v>2194.8268380975478</v>
      </c>
      <c r="CY61" s="39">
        <f t="shared" si="181"/>
        <v>2194.8268380975478</v>
      </c>
      <c r="CZ61" s="39"/>
      <c r="DA61" s="39"/>
      <c r="DB61" s="39">
        <f t="shared" si="181"/>
        <v>5933.1911876007453</v>
      </c>
      <c r="DC61" s="39">
        <f t="shared" si="181"/>
        <v>865.38953157215815</v>
      </c>
      <c r="DD61" s="39">
        <f t="shared" si="181"/>
        <v>1.1757287868170003</v>
      </c>
      <c r="DE61" s="39">
        <f t="shared" si="181"/>
        <v>2.9836605897873878</v>
      </c>
      <c r="DF61" s="39">
        <f t="shared" si="181"/>
        <v>0</v>
      </c>
      <c r="DG61" s="39">
        <f t="shared" si="181"/>
        <v>109.26793758518149</v>
      </c>
      <c r="DH61" s="39">
        <f t="shared" si="181"/>
        <v>0.86793798233400632</v>
      </c>
      <c r="DI61" s="39"/>
      <c r="DJ61" s="39">
        <f t="shared" si="181"/>
        <v>78.968212644100731</v>
      </c>
      <c r="DK61" s="39">
        <f t="shared" si="181"/>
        <v>4.8218823601047633</v>
      </c>
      <c r="DL61" s="39">
        <f t="shared" si="181"/>
        <v>5.2279045907094766</v>
      </c>
      <c r="DM61" s="39">
        <f t="shared" si="181"/>
        <v>14.879422136231993</v>
      </c>
      <c r="DN61" s="39">
        <f t="shared" si="181"/>
        <v>27.049049335960351</v>
      </c>
      <c r="DO61" s="39">
        <f t="shared" si="181"/>
        <v>54.917771247986764</v>
      </c>
      <c r="DP61" s="39">
        <f t="shared" si="181"/>
        <v>93.972235091115536</v>
      </c>
      <c r="DQ61" s="39">
        <f t="shared" si="181"/>
        <v>36.255551848778474</v>
      </c>
      <c r="DR61" s="39"/>
      <c r="DS61" s="39">
        <f t="shared" si="181"/>
        <v>27.104208619141158</v>
      </c>
      <c r="DT61" s="39">
        <f t="shared" si="181"/>
        <v>21482.056020175241</v>
      </c>
      <c r="DU61" s="39">
        <f t="shared" si="181"/>
        <v>0</v>
      </c>
      <c r="DV61" s="39">
        <f t="shared" si="181"/>
        <v>19.376026058664912</v>
      </c>
      <c r="DW61" s="39">
        <f t="shared" si="181"/>
        <v>27.882599998941942</v>
      </c>
      <c r="DX61" s="39">
        <f t="shared" si="181"/>
        <v>22278.742078037965</v>
      </c>
      <c r="DY61" s="39">
        <f t="shared" si="181"/>
        <v>791579.65534604073</v>
      </c>
      <c r="DZ61" s="39">
        <f t="shared" si="181"/>
        <v>87953.306086775643</v>
      </c>
      <c r="EA61" s="39">
        <f t="shared" si="181"/>
        <v>879532.96143281623</v>
      </c>
      <c r="EB61" s="39">
        <f t="shared" si="181"/>
        <v>1.3274624912745069E-2</v>
      </c>
      <c r="EC61" s="39">
        <f t="shared" si="181"/>
        <v>539.82026550025012</v>
      </c>
      <c r="ED61" s="39"/>
      <c r="EE61" s="39">
        <f t="shared" si="181"/>
        <v>0.42798701828877284</v>
      </c>
      <c r="EF61" s="39">
        <f t="shared" si="181"/>
        <v>3.7256011740134361E-4</v>
      </c>
      <c r="EG61" s="39">
        <f t="shared" si="181"/>
        <v>3.6316751439794915E-3</v>
      </c>
      <c r="EH61" s="39">
        <f t="shared" si="181"/>
        <v>9.3440689861494495E-5</v>
      </c>
      <c r="EI61" s="39">
        <f t="shared" si="181"/>
        <v>1.5700805828474361E-3</v>
      </c>
      <c r="EJ61" s="39">
        <f t="shared" si="181"/>
        <v>1.3448737946100893</v>
      </c>
      <c r="EK61" s="39">
        <f t="shared" si="181"/>
        <v>0.35872320483601655</v>
      </c>
      <c r="EL61" s="39">
        <f t="shared" ref="EL61:FW61" si="182">SUM(EL3:EL54)</f>
        <v>9.4177878335179361</v>
      </c>
      <c r="EM61" s="39">
        <f t="shared" si="182"/>
        <v>4454.5901851463959</v>
      </c>
      <c r="EN61" s="39">
        <f t="shared" si="182"/>
        <v>6053.9900990842643</v>
      </c>
      <c r="EO61" s="39">
        <f t="shared" si="182"/>
        <v>3588.7574170555272</v>
      </c>
      <c r="EP61" s="39">
        <f t="shared" si="182"/>
        <v>1091.9276707908016</v>
      </c>
      <c r="EQ61" s="39">
        <f t="shared" si="182"/>
        <v>5562.0260573017995</v>
      </c>
      <c r="ER61" s="39">
        <f t="shared" si="182"/>
        <v>2619.8050453800611</v>
      </c>
      <c r="ES61" s="39">
        <f t="shared" si="182"/>
        <v>9.4665438693088895</v>
      </c>
      <c r="ET61" s="39">
        <f t="shared" si="182"/>
        <v>0.231215984818611</v>
      </c>
      <c r="EU61" s="39">
        <f t="shared" si="182"/>
        <v>691.40954333345076</v>
      </c>
      <c r="EV61" s="39">
        <f t="shared" si="182"/>
        <v>125987.58394829668</v>
      </c>
      <c r="EW61" s="39">
        <f t="shared" si="182"/>
        <v>109305.67059871535</v>
      </c>
      <c r="EX61" s="39">
        <f t="shared" si="182"/>
        <v>16681.913349581322</v>
      </c>
      <c r="EY61" s="39">
        <f t="shared" si="182"/>
        <v>66.93662366238091</v>
      </c>
      <c r="EZ61" s="39">
        <f t="shared" si="182"/>
        <v>21.107654288302179</v>
      </c>
      <c r="FA61" s="39">
        <f t="shared" si="182"/>
        <v>42316.356891342068</v>
      </c>
      <c r="FB61" s="39">
        <f t="shared" si="182"/>
        <v>379.42600121773137</v>
      </c>
      <c r="FC61" s="39">
        <f t="shared" si="182"/>
        <v>7633.3356871275528</v>
      </c>
      <c r="FD61" s="39">
        <f t="shared" si="182"/>
        <v>1750.0828452350406</v>
      </c>
      <c r="FE61" s="39">
        <f t="shared" si="182"/>
        <v>832.98701208906652</v>
      </c>
      <c r="FF61" s="39">
        <f t="shared" si="182"/>
        <v>19113.096649734605</v>
      </c>
      <c r="FG61" s="39">
        <f t="shared" si="182"/>
        <v>1.8219302430450943</v>
      </c>
      <c r="FH61" s="39">
        <f t="shared" si="182"/>
        <v>892.80826195262421</v>
      </c>
      <c r="FI61" s="39">
        <f t="shared" si="182"/>
        <v>7491.1780044513735</v>
      </c>
      <c r="FJ61" s="39">
        <f t="shared" si="182"/>
        <v>11351.241610879184</v>
      </c>
      <c r="FK61" s="39">
        <f t="shared" si="182"/>
        <v>331.9391558107165</v>
      </c>
      <c r="FL61" s="39">
        <f t="shared" si="182"/>
        <v>6.4719582524402398E-4</v>
      </c>
      <c r="FM61" s="39">
        <f t="shared" si="182"/>
        <v>968651.69099012204</v>
      </c>
      <c r="FN61" s="39">
        <f t="shared" si="182"/>
        <v>22.309618489716332</v>
      </c>
      <c r="FO61" s="39">
        <f t="shared" si="182"/>
        <v>86.174519638472177</v>
      </c>
      <c r="FP61" s="39">
        <f t="shared" si="182"/>
        <v>21976.966935603126</v>
      </c>
      <c r="FQ61" s="39">
        <f t="shared" si="182"/>
        <v>4.7245166744599354</v>
      </c>
      <c r="FR61" s="39">
        <f t="shared" si="182"/>
        <v>2193.5017731553153</v>
      </c>
      <c r="FS61" s="39">
        <f t="shared" si="182"/>
        <v>569.42203105161934</v>
      </c>
      <c r="FT61" s="39">
        <f t="shared" si="182"/>
        <v>15.447277168618379</v>
      </c>
      <c r="FU61" s="39">
        <f t="shared" si="182"/>
        <v>26730.699625559104</v>
      </c>
      <c r="FV61" s="39">
        <f t="shared" si="182"/>
        <v>282.57908728935683</v>
      </c>
      <c r="FW61" s="39">
        <f t="shared" si="182"/>
        <v>6029.2034934574267</v>
      </c>
      <c r="FZ61" s="40">
        <f>(CN61-B61)/(B61+1E-50)</f>
        <v>-2.9909985455291719E-7</v>
      </c>
      <c r="GA61" s="40">
        <f>(DT61-C61)/(C61+1E-50)</f>
        <v>-3.0584655098263401E-7</v>
      </c>
      <c r="GB61" s="40">
        <f>(EA61-D61)/(D61+1E-50)</f>
        <v>-3.4729281466161344E-7</v>
      </c>
      <c r="GC61" s="40">
        <f>(EV61-E61)/(E61+1E-50)</f>
        <v>3.3740532168626152E-3</v>
      </c>
      <c r="GD61" s="40">
        <f>(EW61-F61)/(F61+1E-50)</f>
        <v>-2.9930958441852446E-7</v>
      </c>
      <c r="GE61" s="40">
        <f>(FM61-G61)/(G61+1E-50)</f>
        <v>-3.3200154856415503E-7</v>
      </c>
      <c r="GF61" s="40">
        <f>(FU61-H61)/(H61+1E-50)</f>
        <v>-2.8086091643560663E-7</v>
      </c>
      <c r="GG61" s="40">
        <f>(BN61-I61)/(I61+1E-50)</f>
        <v>3.4314138957680566E-7</v>
      </c>
      <c r="GH61" s="40">
        <f>(BK61-J61)/(J61+1E-50)</f>
        <v>1.0958497347424645E-7</v>
      </c>
      <c r="GI61" s="40">
        <f>(BL61-K61)/(K61+1E-50)</f>
        <v>-2.4150344570724206E-7</v>
      </c>
      <c r="GJ61" s="40">
        <f>(BR61+BQ61-L61)/(L61+1E-50)</f>
        <v>1.4583426186248079E+51</v>
      </c>
      <c r="GK61" s="40">
        <f>(BS61-M61)/(M61+1E-50)</f>
        <v>-3.0787346393040966E-7</v>
      </c>
      <c r="GL61" s="40">
        <f>(BU61+BV61-N61)/(N61+1E-50)</f>
        <v>-2.0243178693763113E-7</v>
      </c>
      <c r="GM61" s="40">
        <f>(BX61-O61)/(O61+1E-50)</f>
        <v>-2.097324107909273E-8</v>
      </c>
      <c r="GN61" s="40">
        <f>(BY61+BZ61-P61)/(P61+1E-50)</f>
        <v>-4.3888710113092546E-7</v>
      </c>
      <c r="GO61" s="40">
        <f>(CA61-Q61)/(Q61+1E-50)</f>
        <v>-4.0140531419479395E-6</v>
      </c>
      <c r="GP61" s="40">
        <f>(CD61-R61)/(R61+1E-50)</f>
        <v>-1.6120256894451341E-6</v>
      </c>
      <c r="GQ61" s="40">
        <f>(CG61-S61)/(S61+1E-50)</f>
        <v>8.5627561070682634E-7</v>
      </c>
      <c r="GR61" s="40">
        <f>(CE61+CF61-T61)/(T61+1E-50)</f>
        <v>-1.0385560477198215E-2</v>
      </c>
      <c r="GS61" s="40">
        <f>(CH61-U61)/(U61+1E-50)</f>
        <v>-1.701572563631576E-6</v>
      </c>
      <c r="GT61" s="40">
        <f>(CJ61-V61)/(V61+1E-50)</f>
        <v>-7.4497052176168968E-7</v>
      </c>
      <c r="GU61" s="40">
        <f>(CO61-W61)/(W61+1E-50)</f>
        <v>-9.9601774659626875E-6</v>
      </c>
      <c r="GV61" s="40">
        <f>(CP61-X61)/(X61+1E-50)</f>
        <v>-1.1134654658990835E-6</v>
      </c>
      <c r="GW61" s="40">
        <f>(BW61-Y61)/(Y61+1E-50)</f>
        <v>-2.8869646441294944E-7</v>
      </c>
      <c r="GX61" s="40">
        <f>(CY61-Z61)/(Z61+1E-50)</f>
        <v>2.7950974890493905E-8</v>
      </c>
      <c r="GY61" s="40">
        <f>(DB61-AA61)/(AA61+1E-50)</f>
        <v>-5.2615321410979616E-7</v>
      </c>
      <c r="GZ61" s="40">
        <f>(DD61+DE61+ET61-AB61)/(AB61+1E-50)</f>
        <v>1.5932321793739092E-5</v>
      </c>
      <c r="HA61" s="40">
        <f>(DL61+DM61-AC61)/(AC61+1E-50)</f>
        <v>-4.3084070393288653E-7</v>
      </c>
      <c r="HB61" s="40">
        <f>(DN61+DO61-AD61)/(AD61+1E-50)</f>
        <v>-3.9193956837448398E-7</v>
      </c>
      <c r="HC61" s="40">
        <f>(CI61-AE61)/(AE61+1E-50)</f>
        <v>-2.5067938586410962E-7</v>
      </c>
      <c r="HD61" s="40">
        <f>(DP61-AF61)/(AF61+1E-50)</f>
        <v>2.2693277213896891E-3</v>
      </c>
      <c r="HE61" s="40">
        <f>(DS61-AG61)/(AG61+1E-50)</f>
        <v>4.3649932355172658E-2</v>
      </c>
      <c r="HF61" s="40">
        <f>(DV61+DW61-AH61)/(AH61+1E-50)</f>
        <v>-1.3039719628074952E-7</v>
      </c>
      <c r="HG61" s="40">
        <f>(CL61-AI61)/(AI61+1E-50)</f>
        <v>9.5645451346514447E-7</v>
      </c>
      <c r="HH61" s="40">
        <f>(FG61-AJ61)/(AJ61+1E-50)</f>
        <v>-8.0345002264614227E-4</v>
      </c>
      <c r="HI61" s="40">
        <f>(FL61-AK61)/(AK61+1E-50)</f>
        <v>-6.4504882200698238E-6</v>
      </c>
      <c r="HJ61" s="40">
        <f>(FS61-AL61)/(AL61+1E-50)</f>
        <v>-2.5443052075591101E-7</v>
      </c>
      <c r="HK61" s="40">
        <f>(CK61-AM61)/(AM61+1E-50)</f>
        <v>-1.2348647207251652E-6</v>
      </c>
      <c r="HL61" s="40">
        <f>(CM61-AN61)/(AN61+1E-50)</f>
        <v>-2.3747212081912488E-6</v>
      </c>
      <c r="HM61" s="40">
        <f>(FV61-AO61)/(AO61+1E-50)</f>
        <v>-4.2781152865604782E-7</v>
      </c>
      <c r="HN61" s="40">
        <f t="shared" ref="HN61" si="183">(EE61-AP61)/(AP61+1E-50)</f>
        <v>-1.2667773354112759E-5</v>
      </c>
      <c r="HO61" s="40">
        <f t="shared" ref="HO61" si="184">(EF61-AQ61)/(AQ61+1E-50)</f>
        <v>3.1512063477619754E-7</v>
      </c>
      <c r="HP61" s="40">
        <f t="shared" ref="HP61" si="185">(EG61-AR61)/(AR61+1E-50)</f>
        <v>-1.3371278603877417E-6</v>
      </c>
      <c r="HQ61" s="40">
        <f t="shared" ref="HQ61" si="186">(EH61-AS61)/(AS61+1E-50)</f>
        <v>7.3829355147118117E-6</v>
      </c>
      <c r="HR61" s="40">
        <f t="shared" ref="HR61" si="187">(EI61-AT61)/(AT61+1E-50)</f>
        <v>-5.9978425208812637E-6</v>
      </c>
      <c r="HS61" s="40">
        <f t="shared" ref="HS61" si="188">(EJ61-AU61)/(AU61+1E-50)</f>
        <v>-3.5359251662655473E-6</v>
      </c>
      <c r="HT61" s="40">
        <f t="shared" ref="HT61" si="189">(EK61-AV61)/(AV61+1E-50)</f>
        <v>2.4945089601683972E-6</v>
      </c>
      <c r="HU61" s="40">
        <f t="shared" ref="HU61" si="190">(EL61-AW61)/(AW61+1E-50)</f>
        <v>-7.8218754049159401E-7</v>
      </c>
      <c r="HV61" s="40">
        <f>(CT61-AX61)/(AX61+1E-50)</f>
        <v>1.3270623748351117E+52</v>
      </c>
      <c r="HW61" s="40">
        <f>(DC61-AY61)/(AY61+1E-50)</f>
        <v>8.6538953157215813E+52</v>
      </c>
      <c r="HX61" s="40">
        <f>(DQ61-AZ61)/(AZ61+1E-50)</f>
        <v>3.6255551848778476E+51</v>
      </c>
      <c r="HY61" s="40">
        <f>(FO61-BA61)/(BA61+1E-50)</f>
        <v>8.6174519638472173E+51</v>
      </c>
      <c r="HZ61" s="40">
        <f>(CV61-BB61)/(BB61+1E-50)</f>
        <v>1.6699814588865402E+46</v>
      </c>
      <c r="IA61" s="40">
        <f>(BJ61-BC61)/(BC61+1E-50)</f>
        <v>2.2531220699195788E+48</v>
      </c>
      <c r="IB61" s="40">
        <f>(CB61-BD61)/(BD61+1E-50)</f>
        <v>6.9435309167736871E+50</v>
      </c>
      <c r="IC61" s="40">
        <f t="shared" ref="IC61" si="191">(BT61-BE61)/(BE61+1E-50)</f>
        <v>1.0280446156722765E+50</v>
      </c>
    </row>
    <row r="62" spans="1:237" x14ac:dyDescent="0.3">
      <c r="A62" s="17" t="s">
        <v>220</v>
      </c>
      <c r="B62" s="1">
        <f>SUM(B2:B54)</f>
        <v>467560.18843876006</v>
      </c>
      <c r="C62" s="1">
        <f t="shared" ref="C62:BD62" si="192">SUM(C2:C54)</f>
        <v>21482.062590389993</v>
      </c>
      <c r="D62" s="1">
        <f t="shared" si="192"/>
        <v>879533.26688840007</v>
      </c>
      <c r="E62" s="1">
        <f t="shared" si="192"/>
        <v>125563.92458463002</v>
      </c>
      <c r="F62" s="1">
        <f t="shared" si="192"/>
        <v>109305.70331495999</v>
      </c>
      <c r="G62" s="1">
        <f t="shared" si="192"/>
        <v>968652.01258409023</v>
      </c>
      <c r="H62" s="1">
        <f t="shared" si="192"/>
        <v>26730.707133170006</v>
      </c>
      <c r="I62" s="1">
        <f t="shared" si="192"/>
        <v>272.58130933999996</v>
      </c>
      <c r="J62" s="1">
        <f t="shared" si="192"/>
        <v>210.03775205000005</v>
      </c>
      <c r="K62" s="1">
        <f t="shared" si="192"/>
        <v>6.7660035500000006</v>
      </c>
      <c r="L62" s="1">
        <f t="shared" si="192"/>
        <v>14.583431710000001</v>
      </c>
      <c r="M62" s="1">
        <f t="shared" si="192"/>
        <v>288.35352681999996</v>
      </c>
      <c r="N62" s="1">
        <f t="shared" si="192"/>
        <v>1.6738089699999998</v>
      </c>
      <c r="O62" s="1">
        <f t="shared" si="192"/>
        <v>3.7417273200000003</v>
      </c>
      <c r="P62" s="1">
        <f t="shared" si="192"/>
        <v>5.0561895799999999</v>
      </c>
      <c r="Q62" s="1">
        <f t="shared" si="192"/>
        <v>3.0946364800000006</v>
      </c>
      <c r="R62" s="1">
        <f t="shared" si="192"/>
        <v>4.4712912999999999</v>
      </c>
      <c r="S62" s="1">
        <f t="shared" si="192"/>
        <v>165.64170619000001</v>
      </c>
      <c r="T62" s="1">
        <f t="shared" si="192"/>
        <v>3.6342754599999996</v>
      </c>
      <c r="U62" s="1">
        <f t="shared" si="192"/>
        <v>3.5244330300000004</v>
      </c>
      <c r="V62" s="1">
        <f t="shared" si="192"/>
        <v>1.9520901900000001</v>
      </c>
      <c r="W62" s="1">
        <f t="shared" si="192"/>
        <v>3.0526420299999999</v>
      </c>
      <c r="X62" s="1">
        <f t="shared" si="192"/>
        <v>0.11536616000000001</v>
      </c>
      <c r="Y62" s="1">
        <f t="shared" si="192"/>
        <v>0.51472519999999988</v>
      </c>
      <c r="Z62" s="1">
        <f t="shared" si="192"/>
        <v>2194.8267767499997</v>
      </c>
      <c r="AA62" s="1">
        <f t="shared" si="192"/>
        <v>5933.1943093700011</v>
      </c>
      <c r="AB62" s="1">
        <f t="shared" si="192"/>
        <v>4.39053541</v>
      </c>
      <c r="AC62" s="1">
        <f t="shared" si="192"/>
        <v>20.107335390000003</v>
      </c>
      <c r="AD62" s="1">
        <f t="shared" si="192"/>
        <v>81.966852709999984</v>
      </c>
      <c r="AE62" s="1">
        <f t="shared" si="192"/>
        <v>52.85049119</v>
      </c>
      <c r="AF62" s="1">
        <f t="shared" si="192"/>
        <v>93.759464139999992</v>
      </c>
      <c r="AG62" s="1">
        <f t="shared" si="192"/>
        <v>25.970593950000001</v>
      </c>
      <c r="AH62" s="1">
        <f t="shared" si="192"/>
        <v>47.258632219999996</v>
      </c>
      <c r="AI62" s="1">
        <f t="shared" si="192"/>
        <v>4.3703929899999991</v>
      </c>
      <c r="AJ62" s="1">
        <f t="shared" si="192"/>
        <v>1.8233952499999997</v>
      </c>
      <c r="AK62" s="1">
        <f t="shared" si="192"/>
        <v>6.4720000000000001E-4</v>
      </c>
      <c r="AL62" s="1">
        <f t="shared" si="192"/>
        <v>569.42217593000009</v>
      </c>
      <c r="AM62" s="1">
        <f t="shared" si="192"/>
        <v>0.11695979000000001</v>
      </c>
      <c r="AN62" s="1">
        <f t="shared" si="192"/>
        <v>1.2434439799999997</v>
      </c>
      <c r="AO62" s="1">
        <f t="shared" si="192"/>
        <v>282.57920817999985</v>
      </c>
      <c r="AP62" s="1">
        <f t="shared" si="192"/>
        <v>0.42799244000000003</v>
      </c>
      <c r="AQ62" s="1">
        <f t="shared" si="192"/>
        <v>3.7255999999999992E-4</v>
      </c>
      <c r="AR62" s="1">
        <f t="shared" si="192"/>
        <v>3.6316799999999995E-3</v>
      </c>
      <c r="AS62" s="1">
        <f t="shared" si="192"/>
        <v>9.344E-5</v>
      </c>
      <c r="AT62" s="1">
        <f t="shared" si="192"/>
        <v>1.5700899999999997E-3</v>
      </c>
      <c r="AU62" s="1">
        <f t="shared" si="192"/>
        <v>1.3448785499999998</v>
      </c>
      <c r="AV62" s="1">
        <f t="shared" si="192"/>
        <v>0.35872231000000004</v>
      </c>
      <c r="AW62" s="1">
        <f t="shared" si="192"/>
        <v>9.4177952000000005</v>
      </c>
      <c r="AX62" s="1">
        <f t="shared" si="192"/>
        <v>132.70627841000001</v>
      </c>
      <c r="AY62" s="1">
        <f t="shared" si="192"/>
        <v>865.39011268000013</v>
      </c>
      <c r="AZ62" s="1">
        <f t="shared" si="192"/>
        <v>36.255565940000004</v>
      </c>
      <c r="BA62" s="1">
        <f t="shared" si="192"/>
        <v>86.174790949999988</v>
      </c>
      <c r="BB62" s="1">
        <f t="shared" si="192"/>
        <v>1.6699999999999999E-4</v>
      </c>
      <c r="BC62" s="1">
        <f t="shared" si="192"/>
        <v>2.2531240000000001E-2</v>
      </c>
      <c r="BD62" s="1">
        <f t="shared" si="192"/>
        <v>6.9435378700000001</v>
      </c>
      <c r="BE62" s="1"/>
    </row>
    <row r="63" spans="1:237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395788.75257176004</v>
      </c>
      <c r="C63" s="15">
        <f t="shared" ref="C63:AW63" si="193">+C3+C5+C8+C9+C11+C12+C14+C15+C16+C17+C18+C19+C20+C21+C22+C23+C24+C25+C26+C28+C30+C31+C33+C34+C35+C36+C37+C39+C40+C41+C42+C43+C44+C46+C47+C49+C50</f>
        <v>18005.392027879996</v>
      </c>
      <c r="D63" s="15">
        <f t="shared" si="193"/>
        <v>743912.65248820011</v>
      </c>
      <c r="E63" s="15">
        <f t="shared" si="193"/>
        <v>110860.76232653001</v>
      </c>
      <c r="F63" s="15">
        <f t="shared" si="193"/>
        <v>96846.667370509997</v>
      </c>
      <c r="G63" s="15">
        <f t="shared" si="193"/>
        <v>900379.31759589014</v>
      </c>
      <c r="H63" s="15">
        <f t="shared" si="193"/>
        <v>22286.089660950005</v>
      </c>
      <c r="I63" s="28">
        <f t="shared" si="193"/>
        <v>222.68675660000002</v>
      </c>
      <c r="J63" s="28">
        <f t="shared" si="193"/>
        <v>157.19260816000002</v>
      </c>
      <c r="K63" s="28">
        <f t="shared" si="193"/>
        <v>6.5859123200000003</v>
      </c>
      <c r="L63" s="28"/>
      <c r="M63" s="28">
        <f t="shared" si="193"/>
        <v>236.75009589999996</v>
      </c>
      <c r="N63" s="28">
        <f t="shared" si="193"/>
        <v>1.5499921800000001</v>
      </c>
      <c r="O63" s="28">
        <f t="shared" si="193"/>
        <v>2.4638709400000001</v>
      </c>
      <c r="P63" s="28">
        <f t="shared" si="193"/>
        <v>4.0664136599999994</v>
      </c>
      <c r="Q63" s="28">
        <f t="shared" si="193"/>
        <v>2.3755245500000002</v>
      </c>
      <c r="R63" s="28">
        <f t="shared" si="193"/>
        <v>3.72336315</v>
      </c>
      <c r="S63" s="28">
        <f t="shared" si="193"/>
        <v>144.28536538999998</v>
      </c>
      <c r="T63" s="28">
        <f t="shared" si="193"/>
        <v>3.0347922199999999</v>
      </c>
      <c r="U63" s="28">
        <f t="shared" si="193"/>
        <v>2.8739314300000007</v>
      </c>
      <c r="V63" s="28">
        <f t="shared" si="193"/>
        <v>1.4998332000000001</v>
      </c>
      <c r="W63" s="28">
        <f t="shared" si="193"/>
        <v>2.9544672199999997</v>
      </c>
      <c r="X63" s="28">
        <f t="shared" si="193"/>
        <v>5.7973559999999993E-2</v>
      </c>
      <c r="Y63" s="28">
        <f t="shared" si="193"/>
        <v>0.42139190000000004</v>
      </c>
      <c r="Z63" s="28">
        <f t="shared" si="193"/>
        <v>1866.3622348900001</v>
      </c>
      <c r="AA63" s="28">
        <f t="shared" si="193"/>
        <v>5793.84116318</v>
      </c>
      <c r="AB63" s="28">
        <f t="shared" si="193"/>
        <v>4.0111096999999996</v>
      </c>
      <c r="AC63" s="28">
        <f t="shared" si="193"/>
        <v>18.842571580000005</v>
      </c>
      <c r="AD63" s="28">
        <f t="shared" si="193"/>
        <v>57.106813530000011</v>
      </c>
      <c r="AE63" s="28">
        <f t="shared" si="193"/>
        <v>39.517614449999996</v>
      </c>
      <c r="AF63" s="28">
        <f t="shared" si="193"/>
        <v>91.795351039999986</v>
      </c>
      <c r="AG63" s="28">
        <f t="shared" si="193"/>
        <v>22.114718790000001</v>
      </c>
      <c r="AH63" s="28">
        <f t="shared" si="193"/>
        <v>43.362335399999999</v>
      </c>
      <c r="AI63" s="28">
        <f t="shared" si="193"/>
        <v>3.5360312499999993</v>
      </c>
      <c r="AJ63" s="28">
        <f t="shared" si="193"/>
        <v>1.3774285099999999</v>
      </c>
      <c r="AK63" s="28">
        <f t="shared" si="193"/>
        <v>0</v>
      </c>
      <c r="AL63" s="28">
        <f t="shared" si="193"/>
        <v>481.1858023000002</v>
      </c>
      <c r="AM63" s="28">
        <f t="shared" si="193"/>
        <v>0.11646849000000001</v>
      </c>
      <c r="AN63" s="28">
        <f t="shared" si="193"/>
        <v>0.92821850000000006</v>
      </c>
      <c r="AO63" s="28">
        <f t="shared" si="193"/>
        <v>242.97325600999997</v>
      </c>
      <c r="AP63" s="28">
        <f t="shared" si="193"/>
        <v>0.35460302000000005</v>
      </c>
      <c r="AQ63" s="28">
        <f t="shared" si="193"/>
        <v>3.3990999999999996E-4</v>
      </c>
      <c r="AR63" s="28">
        <f t="shared" si="193"/>
        <v>3.3431699999999995E-3</v>
      </c>
      <c r="AS63" s="28">
        <f t="shared" si="193"/>
        <v>0</v>
      </c>
      <c r="AT63" s="28">
        <f t="shared" si="193"/>
        <v>1.33742E-3</v>
      </c>
      <c r="AU63" s="28">
        <f t="shared" si="193"/>
        <v>1.0888275999999999</v>
      </c>
      <c r="AV63" s="28">
        <f t="shared" si="193"/>
        <v>0.35127804000000001</v>
      </c>
      <c r="AW63" s="28">
        <f t="shared" si="193"/>
        <v>8.9063968400000011</v>
      </c>
      <c r="AX63" s="28"/>
      <c r="AY63" s="28"/>
      <c r="AZ63" s="28"/>
      <c r="BA63" s="28"/>
      <c r="BB63" s="28"/>
      <c r="BC63" s="28"/>
      <c r="BD63" s="28"/>
      <c r="BE63" s="28"/>
      <c r="BF63" s="15"/>
    </row>
    <row r="77" spans="63:63" x14ac:dyDescent="0.3">
      <c r="BK77" s="5"/>
    </row>
    <row r="123" spans="63:69" x14ac:dyDescent="0.3">
      <c r="BN123" s="5"/>
      <c r="BQ123" s="5"/>
    </row>
    <row r="124" spans="63:69" x14ac:dyDescent="0.3">
      <c r="BN124" s="5"/>
      <c r="BQ124" s="5"/>
    </row>
    <row r="125" spans="63:69" x14ac:dyDescent="0.3">
      <c r="BN125" s="5"/>
      <c r="BQ125" s="5"/>
    </row>
    <row r="127" spans="63:69" x14ac:dyDescent="0.3">
      <c r="BK127" s="5"/>
    </row>
    <row r="131" spans="63:69" x14ac:dyDescent="0.3">
      <c r="BN131" s="5"/>
      <c r="BQ131" s="5"/>
    </row>
    <row r="132" spans="63:69" x14ac:dyDescent="0.3">
      <c r="BN132" s="5"/>
      <c r="BQ132" s="5"/>
    </row>
    <row r="141" spans="63:69" x14ac:dyDescent="0.3">
      <c r="BK141" s="5"/>
    </row>
    <row r="144" spans="63:69" x14ac:dyDescent="0.3">
      <c r="BK144" s="5"/>
    </row>
    <row r="145" spans="63:63" x14ac:dyDescent="0.3">
      <c r="BK145" s="5"/>
    </row>
    <row r="146" spans="63:63" x14ac:dyDescent="0.3">
      <c r="BK146" s="5"/>
    </row>
    <row r="178" spans="66:173" x14ac:dyDescent="0.3">
      <c r="BN178" s="5"/>
      <c r="BQ178" s="5"/>
    </row>
    <row r="187" spans="66:173" x14ac:dyDescent="0.3">
      <c r="DN187" s="5"/>
      <c r="DO187" s="5"/>
      <c r="DP187" s="5"/>
      <c r="DV187" s="5"/>
      <c r="DW187" s="5"/>
      <c r="FQ187" s="5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L63"/>
  <sheetViews>
    <sheetView zoomScale="85" zoomScaleNormal="85" workbookViewId="0">
      <pane xSplit="1" ySplit="2" topLeftCell="DL3" activePane="bottomRight" state="frozen"/>
      <selection pane="topRight" activeCell="AY55" sqref="AY55"/>
      <selection pane="bottomLeft" activeCell="AY55" sqref="AY55"/>
      <selection pane="bottomRight" activeCell="A16" sqref="A16"/>
    </sheetView>
  </sheetViews>
  <sheetFormatPr defaultColWidth="9.109375" defaultRowHeight="14.4" x14ac:dyDescent="0.3"/>
  <cols>
    <col min="1" max="1" width="19.109375" style="17" customWidth="1"/>
    <col min="2" max="8" width="9.109375" style="15" customWidth="1"/>
    <col min="9" max="67" width="9.109375" style="17" customWidth="1"/>
    <col min="68" max="68" width="11.109375" style="17" customWidth="1"/>
    <col min="69" max="69" width="15.109375" style="17" bestFit="1" customWidth="1"/>
    <col min="70" max="203" width="9.109375" style="28" customWidth="1"/>
    <col min="204" max="205" width="9.109375" style="17"/>
    <col min="206" max="207" width="9.109375" style="17" customWidth="1"/>
    <col min="208" max="16384" width="9.109375" style="17"/>
  </cols>
  <sheetData>
    <row r="1" spans="1:272" x14ac:dyDescent="0.3">
      <c r="B1" s="15" t="s">
        <v>650</v>
      </c>
      <c r="BQ1" s="17" t="s">
        <v>651</v>
      </c>
      <c r="GY1" s="17" t="s">
        <v>343</v>
      </c>
      <c r="HQ1" s="43" t="s">
        <v>592</v>
      </c>
      <c r="HS1" s="17" t="s">
        <v>593</v>
      </c>
    </row>
    <row r="2" spans="1:272" x14ac:dyDescent="0.3">
      <c r="A2" s="17" t="s">
        <v>344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394</v>
      </c>
      <c r="K2" s="17" t="s">
        <v>452</v>
      </c>
      <c r="L2" s="17" t="s">
        <v>395</v>
      </c>
      <c r="M2" s="17" t="s">
        <v>41</v>
      </c>
      <c r="N2" s="17" t="s">
        <v>434</v>
      </c>
      <c r="O2" s="17" t="s">
        <v>397</v>
      </c>
      <c r="P2" s="17" t="s">
        <v>398</v>
      </c>
      <c r="Q2" s="17" t="s">
        <v>453</v>
      </c>
      <c r="R2" s="17" t="s">
        <v>346</v>
      </c>
      <c r="S2" s="17" t="s">
        <v>521</v>
      </c>
      <c r="T2" s="17" t="s">
        <v>399</v>
      </c>
      <c r="U2" s="17" t="s">
        <v>281</v>
      </c>
      <c r="V2" s="17" t="s">
        <v>454</v>
      </c>
      <c r="W2" s="17" t="s">
        <v>347</v>
      </c>
      <c r="X2" s="17" t="s">
        <v>478</v>
      </c>
      <c r="Y2" s="17" t="s">
        <v>455</v>
      </c>
      <c r="Z2" s="17" t="s">
        <v>167</v>
      </c>
      <c r="AA2" s="17" t="s">
        <v>400</v>
      </c>
      <c r="AB2" s="17" t="s">
        <v>61</v>
      </c>
      <c r="AC2" s="17" t="s">
        <v>594</v>
      </c>
      <c r="AD2" s="17" t="s">
        <v>401</v>
      </c>
      <c r="AE2" s="17" t="s">
        <v>595</v>
      </c>
      <c r="AF2" s="17" t="s">
        <v>402</v>
      </c>
      <c r="AG2" s="17" t="s">
        <v>456</v>
      </c>
      <c r="AH2" s="17" t="s">
        <v>403</v>
      </c>
      <c r="AI2" s="17" t="s">
        <v>348</v>
      </c>
      <c r="AJ2" s="17" t="s">
        <v>349</v>
      </c>
      <c r="AK2" s="17" t="s">
        <v>404</v>
      </c>
      <c r="AL2" s="17" t="s">
        <v>405</v>
      </c>
      <c r="AM2" s="17" t="s">
        <v>457</v>
      </c>
      <c r="AN2" s="17" t="s">
        <v>458</v>
      </c>
      <c r="AO2" s="17" t="s">
        <v>588</v>
      </c>
      <c r="AP2" s="17" t="s">
        <v>479</v>
      </c>
      <c r="AQ2" s="17" t="s">
        <v>350</v>
      </c>
      <c r="AR2" s="17" t="s">
        <v>477</v>
      </c>
      <c r="AS2" s="17" t="s">
        <v>459</v>
      </c>
      <c r="AT2" s="17" t="s">
        <v>460</v>
      </c>
      <c r="AU2" s="17" t="s">
        <v>289</v>
      </c>
      <c r="AV2" s="17" t="s">
        <v>389</v>
      </c>
      <c r="AW2" s="17" t="s">
        <v>589</v>
      </c>
      <c r="AX2" s="17" t="s">
        <v>590</v>
      </c>
      <c r="AY2" s="17" t="s">
        <v>591</v>
      </c>
      <c r="AZ2" s="17" t="s">
        <v>390</v>
      </c>
      <c r="BA2" s="17" t="s">
        <v>391</v>
      </c>
      <c r="BB2" s="17" t="s">
        <v>392</v>
      </c>
      <c r="BC2" s="17" t="s">
        <v>596</v>
      </c>
      <c r="BD2" s="17" t="s">
        <v>286</v>
      </c>
      <c r="BE2" s="17" t="s">
        <v>351</v>
      </c>
      <c r="BF2" s="17" t="s">
        <v>462</v>
      </c>
      <c r="BG2" s="17" t="s">
        <v>463</v>
      </c>
      <c r="BH2" s="17" t="s">
        <v>461</v>
      </c>
      <c r="BI2" s="17" t="s">
        <v>406</v>
      </c>
      <c r="BJ2" s="17" t="s">
        <v>407</v>
      </c>
      <c r="BK2" s="17" t="s">
        <v>381</v>
      </c>
      <c r="BL2" s="17" t="s">
        <v>284</v>
      </c>
      <c r="BM2" s="17" t="s">
        <v>464</v>
      </c>
      <c r="BN2" s="17" t="s">
        <v>435</v>
      </c>
      <c r="BO2" s="17" t="s">
        <v>396</v>
      </c>
      <c r="BQ2" s="17" t="s">
        <v>329</v>
      </c>
      <c r="BR2" s="17" t="s">
        <v>352</v>
      </c>
      <c r="BS2" s="17" t="s">
        <v>31</v>
      </c>
      <c r="BT2" s="17" t="s">
        <v>353</v>
      </c>
      <c r="BU2" s="17" t="s">
        <v>33</v>
      </c>
      <c r="BV2" s="17" t="s">
        <v>465</v>
      </c>
      <c r="BW2" s="17" t="s">
        <v>466</v>
      </c>
      <c r="BX2" s="17" t="s">
        <v>35</v>
      </c>
      <c r="BY2" s="17" t="s">
        <v>37</v>
      </c>
      <c r="BZ2" s="17" t="s">
        <v>39</v>
      </c>
      <c r="CA2" s="17" t="s">
        <v>354</v>
      </c>
      <c r="CB2" s="17" t="s">
        <v>369</v>
      </c>
      <c r="CC2" s="17" t="s">
        <v>370</v>
      </c>
      <c r="CD2" s="17" t="s">
        <v>277</v>
      </c>
      <c r="CE2" s="17" t="s">
        <v>278</v>
      </c>
      <c r="CF2" s="17" t="s">
        <v>436</v>
      </c>
      <c r="CG2" s="17" t="s">
        <v>437</v>
      </c>
      <c r="CH2" s="17" t="s">
        <v>467</v>
      </c>
      <c r="CI2" s="17" t="s">
        <v>43</v>
      </c>
      <c r="CJ2" s="17" t="s">
        <v>371</v>
      </c>
      <c r="CK2" s="17" t="s">
        <v>372</v>
      </c>
      <c r="CL2" s="17" t="s">
        <v>453</v>
      </c>
      <c r="CM2" s="17" t="s">
        <v>468</v>
      </c>
      <c r="CN2" s="17" t="s">
        <v>45</v>
      </c>
      <c r="CO2" s="17" t="s">
        <v>346</v>
      </c>
      <c r="CP2" s="17" t="s">
        <v>461</v>
      </c>
      <c r="CQ2" s="17" t="s">
        <v>373</v>
      </c>
      <c r="CR2" s="17" t="s">
        <v>374</v>
      </c>
      <c r="CS2" s="17" t="s">
        <v>47</v>
      </c>
      <c r="CT2" s="17" t="s">
        <v>281</v>
      </c>
      <c r="CU2" s="17" t="s">
        <v>355</v>
      </c>
      <c r="CV2" s="17" t="s">
        <v>454</v>
      </c>
      <c r="CW2" s="17" t="s">
        <v>469</v>
      </c>
      <c r="CX2" s="17" t="s">
        <v>470</v>
      </c>
      <c r="CY2" s="17" t="s">
        <v>471</v>
      </c>
      <c r="CZ2" s="17" t="s">
        <v>49</v>
      </c>
      <c r="DA2" s="17" t="s">
        <v>356</v>
      </c>
      <c r="DB2" s="17" t="s">
        <v>480</v>
      </c>
      <c r="DC2" s="17" t="s">
        <v>375</v>
      </c>
      <c r="DD2" s="17" t="s">
        <v>376</v>
      </c>
      <c r="DE2" s="17" t="s">
        <v>377</v>
      </c>
      <c r="DF2" s="17" t="s">
        <v>378</v>
      </c>
      <c r="DG2" s="17" t="s">
        <v>379</v>
      </c>
      <c r="DH2" s="17" t="s">
        <v>380</v>
      </c>
      <c r="DI2" s="17" t="s">
        <v>51</v>
      </c>
      <c r="DJ2" s="17" t="s">
        <v>53</v>
      </c>
      <c r="DK2" s="17" t="s">
        <v>357</v>
      </c>
      <c r="DL2" s="17" t="s">
        <v>381</v>
      </c>
      <c r="DM2" s="17" t="s">
        <v>55</v>
      </c>
      <c r="DN2" s="17" t="s">
        <v>167</v>
      </c>
      <c r="DO2" s="17" t="s">
        <v>358</v>
      </c>
      <c r="DP2" s="17" t="s">
        <v>57</v>
      </c>
      <c r="DQ2" s="17" t="s">
        <v>59</v>
      </c>
      <c r="DR2" s="17" t="s">
        <v>359</v>
      </c>
      <c r="DS2" s="17" t="s">
        <v>360</v>
      </c>
      <c r="DT2" s="17" t="s">
        <v>61</v>
      </c>
      <c r="DU2" s="17" t="s">
        <v>597</v>
      </c>
      <c r="DV2" s="17" t="s">
        <v>284</v>
      </c>
      <c r="DW2" s="17" t="s">
        <v>382</v>
      </c>
      <c r="DX2" s="17" t="s">
        <v>285</v>
      </c>
      <c r="DY2" s="17" t="s">
        <v>63</v>
      </c>
      <c r="DZ2" s="17" t="s">
        <v>595</v>
      </c>
      <c r="EA2" s="17" t="s">
        <v>65</v>
      </c>
      <c r="EB2" s="17" t="s">
        <v>67</v>
      </c>
      <c r="EC2" s="17" t="s">
        <v>361</v>
      </c>
      <c r="ED2" s="17" t="s">
        <v>362</v>
      </c>
      <c r="EE2" s="17" t="s">
        <v>69</v>
      </c>
      <c r="EF2" s="17" t="s">
        <v>383</v>
      </c>
      <c r="EG2" s="17" t="s">
        <v>384</v>
      </c>
      <c r="EH2" s="17" t="s">
        <v>472</v>
      </c>
      <c r="EI2" s="17" t="s">
        <v>385</v>
      </c>
      <c r="EJ2" s="17" t="s">
        <v>386</v>
      </c>
      <c r="EK2" s="17" t="s">
        <v>71</v>
      </c>
      <c r="EL2" s="17" t="s">
        <v>473</v>
      </c>
      <c r="EM2" s="17" t="s">
        <v>363</v>
      </c>
      <c r="EN2" s="17" t="s">
        <v>73</v>
      </c>
      <c r="EO2" s="17" t="s">
        <v>75</v>
      </c>
      <c r="EP2" s="17" t="s">
        <v>77</v>
      </c>
      <c r="EQ2" s="17" t="s">
        <v>387</v>
      </c>
      <c r="ER2" s="17" t="s">
        <v>388</v>
      </c>
      <c r="ES2" s="17" t="s">
        <v>364</v>
      </c>
      <c r="ET2" s="17" t="s">
        <v>79</v>
      </c>
      <c r="EU2" s="17" t="s">
        <v>81</v>
      </c>
      <c r="EV2" s="17" t="s">
        <v>156</v>
      </c>
      <c r="EW2" s="17" t="s">
        <v>85</v>
      </c>
      <c r="EX2" s="17" t="s">
        <v>87</v>
      </c>
      <c r="EY2" s="17" t="s">
        <v>365</v>
      </c>
      <c r="EZ2" s="17" t="s">
        <v>389</v>
      </c>
      <c r="FA2" s="17" t="s">
        <v>589</v>
      </c>
      <c r="FB2" s="17" t="s">
        <v>590</v>
      </c>
      <c r="FC2" s="17" t="s">
        <v>591</v>
      </c>
      <c r="FD2" s="17" t="s">
        <v>390</v>
      </c>
      <c r="FE2" s="17" t="s">
        <v>391</v>
      </c>
      <c r="FF2" s="17" t="s">
        <v>392</v>
      </c>
      <c r="FG2" s="17" t="s">
        <v>596</v>
      </c>
      <c r="FH2" s="17" t="s">
        <v>286</v>
      </c>
      <c r="FI2" s="17" t="s">
        <v>89</v>
      </c>
      <c r="FJ2" s="17" t="s">
        <v>91</v>
      </c>
      <c r="FK2" s="17" t="s">
        <v>93</v>
      </c>
      <c r="FL2" s="17" t="s">
        <v>95</v>
      </c>
      <c r="FM2" s="17" t="s">
        <v>97</v>
      </c>
      <c r="FN2" s="17" t="s">
        <v>99</v>
      </c>
      <c r="FO2" s="17" t="s">
        <v>101</v>
      </c>
      <c r="FP2" s="17" t="s">
        <v>393</v>
      </c>
      <c r="FQ2" s="17" t="s">
        <v>103</v>
      </c>
      <c r="FR2" s="17" t="s">
        <v>157</v>
      </c>
      <c r="FS2" s="17" t="s">
        <v>158</v>
      </c>
      <c r="FT2" s="17" t="s">
        <v>105</v>
      </c>
      <c r="FU2" s="17" t="s">
        <v>109</v>
      </c>
      <c r="FV2" s="17" t="s">
        <v>111</v>
      </c>
      <c r="FW2" s="17" t="s">
        <v>113</v>
      </c>
      <c r="FX2" s="17" t="s">
        <v>115</v>
      </c>
      <c r="FY2" s="17" t="s">
        <v>117</v>
      </c>
      <c r="FZ2" s="17" t="s">
        <v>119</v>
      </c>
      <c r="GA2" s="17" t="s">
        <v>121</v>
      </c>
      <c r="GB2" s="17" t="s">
        <v>123</v>
      </c>
      <c r="GC2" s="17" t="s">
        <v>474</v>
      </c>
      <c r="GD2" s="17" t="s">
        <v>125</v>
      </c>
      <c r="GE2" s="17" t="s">
        <v>127</v>
      </c>
      <c r="GF2" s="17" t="s">
        <v>129</v>
      </c>
      <c r="GG2" s="17" t="s">
        <v>131</v>
      </c>
      <c r="GH2" s="17" t="s">
        <v>588</v>
      </c>
      <c r="GI2" s="17" t="s">
        <v>135</v>
      </c>
      <c r="GJ2" s="17" t="s">
        <v>137</v>
      </c>
      <c r="GK2" s="17" t="s">
        <v>435</v>
      </c>
      <c r="GL2" s="17" t="s">
        <v>139</v>
      </c>
      <c r="GM2" s="17" t="s">
        <v>141</v>
      </c>
      <c r="GN2" s="17" t="s">
        <v>143</v>
      </c>
      <c r="GO2" s="17" t="s">
        <v>288</v>
      </c>
      <c r="GP2" s="17" t="s">
        <v>479</v>
      </c>
      <c r="GQ2" s="17" t="s">
        <v>481</v>
      </c>
      <c r="GR2" s="17" t="s">
        <v>147</v>
      </c>
      <c r="GS2" s="17" t="s">
        <v>149</v>
      </c>
      <c r="GT2" s="17" t="s">
        <v>289</v>
      </c>
      <c r="GU2" s="17" t="s">
        <v>151</v>
      </c>
      <c r="GW2" s="17" t="s">
        <v>364</v>
      </c>
      <c r="GX2" s="17" t="s">
        <v>63</v>
      </c>
      <c r="GY2" s="17" t="s">
        <v>49</v>
      </c>
      <c r="GZ2" s="17" t="s">
        <v>75</v>
      </c>
      <c r="HA2" s="17" t="s">
        <v>156</v>
      </c>
      <c r="HB2" s="17" t="s">
        <v>157</v>
      </c>
      <c r="HC2" s="17" t="s">
        <v>158</v>
      </c>
      <c r="HD2" s="17" t="s">
        <v>135</v>
      </c>
      <c r="HE2" s="17" t="s">
        <v>159</v>
      </c>
      <c r="HF2" s="17" t="s">
        <v>345</v>
      </c>
      <c r="HG2" s="17" t="s">
        <v>394</v>
      </c>
      <c r="HH2" s="17" t="s">
        <v>598</v>
      </c>
      <c r="HI2" s="17" t="s">
        <v>395</v>
      </c>
      <c r="HJ2" s="17" t="s">
        <v>41</v>
      </c>
      <c r="HK2" s="17" t="s">
        <v>434</v>
      </c>
      <c r="HL2" s="17" t="s">
        <v>397</v>
      </c>
      <c r="HM2" s="17" t="s">
        <v>398</v>
      </c>
      <c r="HN2" s="17" t="s">
        <v>453</v>
      </c>
      <c r="HO2" s="17" t="s">
        <v>346</v>
      </c>
      <c r="HP2" s="17" t="s">
        <v>521</v>
      </c>
      <c r="HQ2" s="17" t="s">
        <v>399</v>
      </c>
      <c r="HR2" s="17" t="s">
        <v>281</v>
      </c>
      <c r="HS2" s="17" t="s">
        <v>454</v>
      </c>
      <c r="HT2" s="17" t="s">
        <v>347</v>
      </c>
      <c r="HU2" s="17" t="s">
        <v>478</v>
      </c>
      <c r="HV2" s="17" t="s">
        <v>455</v>
      </c>
      <c r="HW2" s="17" t="s">
        <v>167</v>
      </c>
      <c r="HX2" s="17" t="s">
        <v>400</v>
      </c>
      <c r="HY2" s="17" t="s">
        <v>61</v>
      </c>
      <c r="HZ2" s="17" t="s">
        <v>599</v>
      </c>
      <c r="IA2" s="17" t="s">
        <v>401</v>
      </c>
      <c r="IB2" s="17" t="s">
        <v>595</v>
      </c>
      <c r="IC2" s="17" t="s">
        <v>402</v>
      </c>
      <c r="ID2" s="17" t="s">
        <v>456</v>
      </c>
      <c r="IE2" s="17" t="s">
        <v>403</v>
      </c>
      <c r="IF2" s="17" t="s">
        <v>348</v>
      </c>
      <c r="IG2" s="17" t="s">
        <v>349</v>
      </c>
      <c r="IH2" s="17" t="s">
        <v>404</v>
      </c>
      <c r="II2" s="17" t="s">
        <v>405</v>
      </c>
      <c r="IJ2" s="17" t="s">
        <v>457</v>
      </c>
      <c r="IK2" s="17" t="s">
        <v>458</v>
      </c>
      <c r="IL2" s="17" t="s">
        <v>588</v>
      </c>
      <c r="IM2" s="17" t="s">
        <v>479</v>
      </c>
      <c r="IN2" s="17" t="s">
        <v>350</v>
      </c>
      <c r="IO2" s="17" t="s">
        <v>477</v>
      </c>
      <c r="IP2" s="17" t="s">
        <v>459</v>
      </c>
      <c r="IQ2" s="17" t="s">
        <v>460</v>
      </c>
      <c r="IR2" s="17" t="s">
        <v>289</v>
      </c>
      <c r="IS2" s="17" t="s">
        <v>389</v>
      </c>
      <c r="IT2" s="17" t="s">
        <v>589</v>
      </c>
      <c r="IU2" s="17" t="s">
        <v>590</v>
      </c>
      <c r="IV2" s="17" t="s">
        <v>591</v>
      </c>
      <c r="IW2" s="17" t="s">
        <v>390</v>
      </c>
      <c r="IX2" s="17" t="s">
        <v>391</v>
      </c>
      <c r="IY2" s="17" t="s">
        <v>392</v>
      </c>
      <c r="IZ2" s="17" t="s">
        <v>596</v>
      </c>
      <c r="JA2" s="17" t="s">
        <v>286</v>
      </c>
      <c r="JB2" s="17" t="s">
        <v>351</v>
      </c>
      <c r="JC2" s="17" t="s">
        <v>462</v>
      </c>
      <c r="JD2" s="17" t="s">
        <v>463</v>
      </c>
      <c r="JE2" s="17" t="s">
        <v>461</v>
      </c>
      <c r="JF2" s="17" t="s">
        <v>406</v>
      </c>
      <c r="JG2" s="17" t="s">
        <v>407</v>
      </c>
      <c r="JH2" s="17" t="s">
        <v>381</v>
      </c>
      <c r="JI2" s="17" t="s">
        <v>284</v>
      </c>
      <c r="JJ2" s="17" t="s">
        <v>464</v>
      </c>
      <c r="JK2" s="17" t="s">
        <v>435</v>
      </c>
      <c r="JL2" s="17" t="s">
        <v>396</v>
      </c>
    </row>
    <row r="3" spans="1:272" x14ac:dyDescent="0.3">
      <c r="A3" s="17" t="s">
        <v>169</v>
      </c>
      <c r="B3" s="15">
        <v>56086.540096999997</v>
      </c>
      <c r="C3" s="15">
        <v>2149.8073786999998</v>
      </c>
      <c r="D3" s="15">
        <v>37862.347545999997</v>
      </c>
      <c r="E3" s="15">
        <v>14650.61688</v>
      </c>
      <c r="F3" s="15">
        <v>11840.490153999999</v>
      </c>
      <c r="G3" s="15">
        <v>20350.828629</v>
      </c>
      <c r="H3" s="15">
        <v>26750.678592</v>
      </c>
      <c r="I3" s="17">
        <v>377.14477445</v>
      </c>
      <c r="J3" s="17">
        <v>45.212324481000003</v>
      </c>
      <c r="K3" s="17">
        <v>61.608211249999997</v>
      </c>
      <c r="L3" s="17">
        <v>0.3941874997</v>
      </c>
      <c r="M3" s="17">
        <v>99.555326425000004</v>
      </c>
      <c r="N3" s="17">
        <v>0.1322037596</v>
      </c>
      <c r="O3" s="17">
        <v>4.0835614914000002</v>
      </c>
      <c r="P3" s="17">
        <v>0.62756356449999995</v>
      </c>
      <c r="Q3" s="17">
        <v>2.7458580879999999</v>
      </c>
      <c r="R3" s="17">
        <v>14.994926354</v>
      </c>
      <c r="S3" s="17">
        <v>32.161241650999997</v>
      </c>
      <c r="T3" s="17">
        <v>0.66975700920000003</v>
      </c>
      <c r="U3" s="17">
        <v>1.3411872090000001</v>
      </c>
      <c r="V3" s="17">
        <v>54.260326384000003</v>
      </c>
      <c r="W3" s="17">
        <v>2.1991022349999998</v>
      </c>
      <c r="X3" s="17">
        <v>1.2999999999999999E-2</v>
      </c>
      <c r="Y3" s="17">
        <v>0.16284804189999999</v>
      </c>
      <c r="Z3" s="17">
        <v>5.6916000000000001E-2</v>
      </c>
      <c r="AA3" s="17">
        <v>271.89133244999999</v>
      </c>
      <c r="AB3" s="17">
        <v>746.42229798999995</v>
      </c>
      <c r="AC3" s="17">
        <v>0.60095399999999999</v>
      </c>
      <c r="AD3" s="17">
        <v>1.1128765003000001</v>
      </c>
      <c r="AE3" s="17">
        <v>2.1800000000000001E-4</v>
      </c>
      <c r="AF3" s="17">
        <v>4.7180445522000003</v>
      </c>
      <c r="AG3" s="17">
        <v>1.078735</v>
      </c>
      <c r="AH3" s="17">
        <v>24.558842047999999</v>
      </c>
      <c r="AI3" s="17">
        <v>82.450867510999998</v>
      </c>
      <c r="AJ3" s="17">
        <v>6250.7657694999998</v>
      </c>
      <c r="AK3" s="17">
        <v>29.317901732999999</v>
      </c>
      <c r="AL3" s="17">
        <v>4.6694243260999997</v>
      </c>
      <c r="AM3" s="17">
        <v>31.731400063999999</v>
      </c>
      <c r="AN3" s="17">
        <v>0.79026248349999995</v>
      </c>
      <c r="AO3" s="17">
        <v>0.153</v>
      </c>
      <c r="AP3" s="17">
        <v>9.1999999999999998E-2</v>
      </c>
      <c r="AQ3" s="17">
        <v>344.58465997000002</v>
      </c>
      <c r="AR3" s="17">
        <v>5.6653000000000002</v>
      </c>
      <c r="AS3" s="17">
        <v>2.2036598999999999</v>
      </c>
      <c r="AT3" s="17">
        <v>7.8603681621000003</v>
      </c>
      <c r="AU3" s="17">
        <v>653.12667986999998</v>
      </c>
      <c r="AV3" s="17">
        <v>0.1063610455</v>
      </c>
      <c r="AZ3" s="17">
        <v>3.14751E-5</v>
      </c>
      <c r="BA3" s="17">
        <v>7.5560120000000002E-4</v>
      </c>
      <c r="BB3" s="17">
        <v>7.4924349999999998E-4</v>
      </c>
      <c r="BD3" s="17">
        <v>35.050811295999999</v>
      </c>
      <c r="BE3" s="17">
        <v>8.7413139999999991</v>
      </c>
      <c r="BF3" s="17">
        <v>6.2193899999999998</v>
      </c>
      <c r="BG3" s="17">
        <v>5.3915883249999998</v>
      </c>
      <c r="BH3" s="17">
        <v>5.1999999999999998E-3</v>
      </c>
      <c r="BI3" s="17">
        <v>29.781054449999999</v>
      </c>
      <c r="BJ3" s="17">
        <v>28.887642</v>
      </c>
      <c r="BK3" s="17">
        <v>105.10394894</v>
      </c>
      <c r="BL3" s="17">
        <v>772.76820054999996</v>
      </c>
      <c r="BM3" s="17">
        <v>29.142742809000001</v>
      </c>
      <c r="BN3" s="17">
        <v>632.84720617000005</v>
      </c>
      <c r="BO3" s="17">
        <v>2.7231846999999998E-3</v>
      </c>
      <c r="BQ3" s="17" t="s">
        <v>169</v>
      </c>
      <c r="BR3" s="17">
        <v>16.8897684930255</v>
      </c>
      <c r="BS3" s="17">
        <v>386.578450902393</v>
      </c>
      <c r="BT3" s="17">
        <v>8.7413154507956001</v>
      </c>
      <c r="BU3" s="17">
        <v>45.209828847807103</v>
      </c>
      <c r="BV3" s="17">
        <v>6.21950636850148</v>
      </c>
      <c r="BW3" s="17">
        <v>61.607977487165499</v>
      </c>
      <c r="BX3" s="17">
        <v>377.13930756892</v>
      </c>
      <c r="BY3" s="17">
        <v>377.13930756892</v>
      </c>
      <c r="BZ3" s="17">
        <v>65.980237672522705</v>
      </c>
      <c r="CA3" s="17">
        <v>938.20111035328898</v>
      </c>
      <c r="CB3" s="17">
        <v>0.16159288752790199</v>
      </c>
      <c r="CC3" s="17">
        <v>0.23253400329370499</v>
      </c>
      <c r="CD3" s="17">
        <v>99.548747269488899</v>
      </c>
      <c r="CE3" s="17">
        <v>2.7226106694089201E-3</v>
      </c>
      <c r="CF3" s="17">
        <v>4.2304608817937003E-2</v>
      </c>
      <c r="CG3" s="17">
        <v>8.9896876712026605E-2</v>
      </c>
      <c r="CH3" s="17">
        <v>0.162844544663586</v>
      </c>
      <c r="CI3" s="17">
        <v>4.0835695192699699</v>
      </c>
      <c r="CJ3" s="17">
        <v>0.150614923302303</v>
      </c>
      <c r="CK3" s="17">
        <v>0.476945950892045</v>
      </c>
      <c r="CL3" s="17">
        <v>2.7458967081143602</v>
      </c>
      <c r="CM3" s="17">
        <v>5.3915961544139099</v>
      </c>
      <c r="CN3" s="17">
        <v>18656.677058167199</v>
      </c>
      <c r="CO3" s="17">
        <v>14.994914843249701</v>
      </c>
      <c r="CP3" s="17">
        <v>5.1992148856076798E-3</v>
      </c>
      <c r="CQ3" s="17">
        <v>0.19422332545985599</v>
      </c>
      <c r="CR3" s="17">
        <v>0.47551406786984002</v>
      </c>
      <c r="CS3" s="17">
        <v>32.161316188241599</v>
      </c>
      <c r="CT3" s="17">
        <v>1.3411854848835401</v>
      </c>
      <c r="CU3" s="17">
        <v>82.450684074968393</v>
      </c>
      <c r="CV3" s="17">
        <v>54.260377673279301</v>
      </c>
      <c r="CW3" s="17">
        <v>2.2036674558689802</v>
      </c>
      <c r="CX3" s="17">
        <v>31.731390628507501</v>
      </c>
      <c r="CY3" s="17">
        <v>7.8603823675710904</v>
      </c>
      <c r="CZ3" s="17">
        <v>56084.756322258298</v>
      </c>
      <c r="DA3" s="17">
        <v>2.1990811041513401</v>
      </c>
      <c r="DB3" s="17">
        <v>1.3001514972139101E-2</v>
      </c>
      <c r="DC3" s="17">
        <v>0.89340863936242298</v>
      </c>
      <c r="DD3" s="17">
        <v>22.2781224336821</v>
      </c>
      <c r="DE3" s="17">
        <v>1.41865155949448</v>
      </c>
      <c r="DF3" s="17">
        <v>3.2960543880244803E-2</v>
      </c>
      <c r="DG3" s="17">
        <v>5.0726733852521901</v>
      </c>
      <c r="DH3" s="17">
        <v>8.5217040074515804E-2</v>
      </c>
      <c r="DI3" s="17">
        <v>623.13019268924597</v>
      </c>
      <c r="DJ3" s="17">
        <v>266.94804478499901</v>
      </c>
      <c r="DK3" s="17">
        <v>239.531759815058</v>
      </c>
      <c r="DL3" s="17">
        <v>104.941493076329</v>
      </c>
      <c r="DM3" s="17">
        <v>429.188935597924</v>
      </c>
      <c r="DN3" s="17">
        <v>5.6917405306833598E-2</v>
      </c>
      <c r="DO3" s="17">
        <v>9.9473720149859304</v>
      </c>
      <c r="DP3" s="17">
        <v>271.81575961490103</v>
      </c>
      <c r="DQ3" s="17">
        <v>271.81575961490103</v>
      </c>
      <c r="DR3" s="17">
        <v>0.99047184741374605</v>
      </c>
      <c r="DS3" s="17">
        <v>0</v>
      </c>
      <c r="DT3" s="17">
        <v>746.42163018264</v>
      </c>
      <c r="DU3" s="17">
        <v>0.600952635063981</v>
      </c>
      <c r="DV3" s="17">
        <v>772.74458903326695</v>
      </c>
      <c r="DW3" s="17">
        <v>0.252886613502943</v>
      </c>
      <c r="DX3" s="17">
        <v>0.80262188245138799</v>
      </c>
      <c r="DY3" s="17">
        <v>0</v>
      </c>
      <c r="DZ3" s="17">
        <v>2.1805630328984799E-4</v>
      </c>
      <c r="EA3" s="17">
        <v>108.463796479065</v>
      </c>
      <c r="EB3" s="17">
        <v>52.919975035396803</v>
      </c>
      <c r="EC3" s="17">
        <v>0.22801278899486499</v>
      </c>
      <c r="ED3" s="17">
        <v>1386.06568077729</v>
      </c>
      <c r="EE3" s="17">
        <v>252.19307004167601</v>
      </c>
      <c r="EF3" s="17">
        <v>1.2260019357749501</v>
      </c>
      <c r="EG3" s="17">
        <v>3.48938529507212</v>
      </c>
      <c r="EH3" s="17">
        <v>1.0787234449610601</v>
      </c>
      <c r="EI3" s="17">
        <v>8.1041072522374105</v>
      </c>
      <c r="EJ3" s="17">
        <v>16.453856336715202</v>
      </c>
      <c r="EK3" s="17">
        <v>6254.4486698092396</v>
      </c>
      <c r="EL3" s="17">
        <v>29.1426340816896</v>
      </c>
      <c r="EM3" s="17">
        <v>0.13196031124897301</v>
      </c>
      <c r="EN3" s="17">
        <v>29.5693921773303</v>
      </c>
      <c r="EO3" s="17">
        <v>2149.8077076274399</v>
      </c>
      <c r="EP3" s="17">
        <v>0</v>
      </c>
      <c r="EQ3" s="17">
        <v>1.9128423485066399</v>
      </c>
      <c r="ER3" s="17">
        <v>2.7526190056934299</v>
      </c>
      <c r="ES3" s="17">
        <v>34948.480985906899</v>
      </c>
      <c r="ET3" s="17">
        <v>34074.985070465198</v>
      </c>
      <c r="EU3" s="17">
        <v>3786.11062073425</v>
      </c>
      <c r="EV3" s="17">
        <v>37861.095691199502</v>
      </c>
      <c r="EW3" s="17">
        <v>0.79026386341689403</v>
      </c>
      <c r="EX3" s="17">
        <v>413.65122937692001</v>
      </c>
      <c r="EY3" s="17">
        <v>9.4883670872284398</v>
      </c>
      <c r="EZ3" s="17">
        <v>0.106362461486779</v>
      </c>
      <c r="FA3" s="17">
        <v>0</v>
      </c>
      <c r="FB3" s="17">
        <v>0</v>
      </c>
      <c r="FC3" s="17">
        <v>0</v>
      </c>
      <c r="FD3" s="5">
        <v>3.1474306737876002E-5</v>
      </c>
      <c r="FE3" s="17">
        <v>7.5559564126391205E-4</v>
      </c>
      <c r="FF3" s="17">
        <v>7.4925830034094703E-4</v>
      </c>
      <c r="FG3" s="17">
        <v>0</v>
      </c>
      <c r="FH3" s="17">
        <v>35.051250906893699</v>
      </c>
      <c r="FI3" s="17">
        <v>97.517834948108501</v>
      </c>
      <c r="FJ3" s="17">
        <v>12681.1657607743</v>
      </c>
      <c r="FK3" s="17">
        <v>342.30628078506498</v>
      </c>
      <c r="FL3" s="17">
        <v>374.55569465037399</v>
      </c>
      <c r="FM3" s="17">
        <v>350.54091908122302</v>
      </c>
      <c r="FN3" s="17">
        <v>236.717264478689</v>
      </c>
      <c r="FO3" s="17">
        <v>95.242460928255994</v>
      </c>
      <c r="FP3" s="17">
        <v>5.7365641326116101E-2</v>
      </c>
      <c r="FQ3" s="17">
        <v>310.00113204373901</v>
      </c>
      <c r="FR3" s="17">
        <v>14648.513879030001</v>
      </c>
      <c r="FS3" s="17">
        <v>11838.991004163299</v>
      </c>
      <c r="FT3" s="17">
        <v>2809.52287486675</v>
      </c>
      <c r="FU3" s="17">
        <v>26.868838863958199</v>
      </c>
      <c r="FV3" s="17">
        <v>20.759964752172898</v>
      </c>
      <c r="FW3" s="17">
        <v>3468.4045269101598</v>
      </c>
      <c r="FX3" s="17">
        <v>862.76409781973803</v>
      </c>
      <c r="FY3" s="17">
        <v>810.81849155243799</v>
      </c>
      <c r="FZ3" s="17">
        <v>70.077147432882896</v>
      </c>
      <c r="GA3" s="17">
        <v>97.965863288524204</v>
      </c>
      <c r="GB3" s="17">
        <v>2032.48094647728</v>
      </c>
      <c r="GC3" s="17">
        <v>0.78963414406653698</v>
      </c>
      <c r="GD3" s="17">
        <v>332.45981680970499</v>
      </c>
      <c r="GE3" s="17">
        <v>372.99002529362701</v>
      </c>
      <c r="GF3" s="17">
        <v>2221.81013234069</v>
      </c>
      <c r="GG3" s="17">
        <v>47.169382516355498</v>
      </c>
      <c r="GH3" s="17">
        <v>0.152998685979154</v>
      </c>
      <c r="GI3" s="17">
        <v>20350.544731140799</v>
      </c>
      <c r="GJ3" s="17">
        <v>2497.44102829452</v>
      </c>
      <c r="GK3" s="17">
        <v>632.84320981284202</v>
      </c>
      <c r="GL3" s="17">
        <v>38.525973761713402</v>
      </c>
      <c r="GM3" s="17">
        <v>1977.8455382499301</v>
      </c>
      <c r="GN3" s="17">
        <v>1539.50448613656</v>
      </c>
      <c r="GO3" s="17">
        <v>343.56165913844001</v>
      </c>
      <c r="GP3" s="17">
        <v>9.1998309937918105E-2</v>
      </c>
      <c r="GQ3" s="17">
        <v>5.66528709120022</v>
      </c>
      <c r="GR3" s="17">
        <v>656.01047488351696</v>
      </c>
      <c r="GS3" s="17">
        <v>26747.112941671199</v>
      </c>
      <c r="GT3" s="17">
        <v>652.27554846175599</v>
      </c>
      <c r="GU3" s="17">
        <v>1709.11633167939</v>
      </c>
      <c r="GW3" s="26">
        <f t="shared" ref="GW3:GW34" si="0">ES3/GS3</f>
        <v>1.3066262912980868</v>
      </c>
      <c r="GX3" s="25">
        <f t="shared" ref="GX3:GX34" si="1">DY3/EV3</f>
        <v>0</v>
      </c>
      <c r="GY3" s="40">
        <f t="shared" ref="GY3:GY34" si="2">(CZ3-B3)/(B3+1E-50)</f>
        <v>-3.1803971837356331E-5</v>
      </c>
      <c r="GZ3" s="40">
        <f t="shared" ref="GZ3:GZ34" si="3">(EO3-C3)/(C3+1E-50)</f>
        <v>1.5300321474476104E-7</v>
      </c>
      <c r="HA3" s="40">
        <f t="shared" ref="HA3:HA34" si="4">(EV3-D3)/(D3+1E-50)</f>
        <v>-3.3063317032167146E-5</v>
      </c>
      <c r="HB3" s="40">
        <f t="shared" ref="HB3:HB34" si="5">(FR3-E3)/(E3+1E-50)</f>
        <v>-1.435435099575754E-4</v>
      </c>
      <c r="HC3" s="40">
        <f t="shared" ref="HC3:HC34" si="6">(FS3-F3)/(F3+1E-50)</f>
        <v>-1.2661214334893246E-4</v>
      </c>
      <c r="HD3" s="40">
        <f t="shared" ref="HD3:HD34" si="7">(GI3-G3)/(G3+1E-50)</f>
        <v>-1.3950186716046084E-5</v>
      </c>
      <c r="HE3" s="40">
        <f t="shared" ref="HE3:HE34" si="8">(GS3-H3)/(H3+1E-50)</f>
        <v>-1.3329195805400316E-4</v>
      </c>
      <c r="HF3" s="40">
        <f t="shared" ref="HF3:HF34" si="9">(BY3-I3)/(I3+1E-50)</f>
        <v>-1.4495444323653177E-5</v>
      </c>
      <c r="HG3" s="40">
        <f t="shared" ref="HG3:HG34" si="10">(BU3-J3)/(J3+1E-50)</f>
        <v>-5.5198073126039643E-5</v>
      </c>
      <c r="HH3" s="40">
        <f t="shared" ref="HH3:HH34" si="11">(BW3-K3)/(K3+1E-50)</f>
        <v>-3.7943454249777033E-6</v>
      </c>
      <c r="HI3" s="40">
        <f t="shared" ref="HI3:HI34" si="12">(CC3+CB3-L3)/(L3+1E-50)</f>
        <v>-1.5375646979955972E-4</v>
      </c>
      <c r="HJ3" s="40">
        <f t="shared" ref="HJ3:HJ34" si="13">(CD3-M3)/(M3+1E-50)</f>
        <v>-6.6085419508530048E-5</v>
      </c>
      <c r="HK3" s="40">
        <f t="shared" ref="HK3:HK34" si="14">(CF3+CG3-N3)/(N3+1E-50)</f>
        <v>-1.7201250881748055E-5</v>
      </c>
      <c r="HL3" s="40">
        <f t="shared" ref="HL3:HL34" si="15">(CI3-O3)/(O3+1E-50)</f>
        <v>1.965899126676591E-6</v>
      </c>
      <c r="HM3" s="40">
        <f t="shared" ref="HM3:HM34" si="16">(CJ3+CK3-P3)/(P3+1E-50)</f>
        <v>-4.286905429354444E-6</v>
      </c>
      <c r="HN3" s="40">
        <f t="shared" ref="HN3:HN34" si="17">(CL3-Q3)/(Q3+1E-50)</f>
        <v>1.4064861738145379E-5</v>
      </c>
      <c r="HO3" s="40">
        <f t="shared" ref="HO3:HO34" si="18">(CO3-R3)/(R3+1E-50)</f>
        <v>-7.6764300322969003E-7</v>
      </c>
      <c r="HP3" s="40">
        <f t="shared" ref="HP3:HP34" si="19">(CS3-S3)/(S3+1E-50)</f>
        <v>2.3176108189742172E-6</v>
      </c>
      <c r="HQ3" s="40">
        <f t="shared" ref="HQ3:HQ34" si="20">(CQ3+CR3-T3)/(T3+1E-50)</f>
        <v>-2.9288040340943708E-5</v>
      </c>
      <c r="HR3" s="40">
        <f t="shared" ref="HR3:HR34" si="21">(CT3-U3)/(U3+1E-50)</f>
        <v>-1.2855151379873886E-6</v>
      </c>
      <c r="HS3" s="40">
        <f t="shared" ref="HS3:HS34" si="22">(CV3-V3)/(V3+1E-50)</f>
        <v>9.4524457769278231E-7</v>
      </c>
      <c r="HT3" s="40">
        <f t="shared" ref="HT3:HT34" si="23">(DA3-W3)/(W3+1E-50)</f>
        <v>-9.6088523413891746E-6</v>
      </c>
      <c r="HU3" s="40">
        <f t="shared" ref="HU3:HU34" si="24">(DB3-X3)/(X3+1E-50)</f>
        <v>1.1653631839239941E-4</v>
      </c>
      <c r="HV3" s="40">
        <f t="shared" ref="HV3:HV34" si="25">(CH3-Y3)/(Y3+1E-50)</f>
        <v>-2.1475458796969973E-5</v>
      </c>
      <c r="HW3" s="40">
        <f t="shared" ref="HW3:HW34" si="26">(DN3-Z3)/(Z3+1E-50)</f>
        <v>2.4690892430883884E-5</v>
      </c>
      <c r="HX3" s="40">
        <f t="shared" ref="HX3:HX34" si="27">(DQ3-AA3)/(AA3+1E-50)</f>
        <v>-2.7795235110286085E-4</v>
      </c>
      <c r="HY3" s="40">
        <f t="shared" ref="HY3:HY34" si="28">(DT3-AB3)/(AB3+1E-50)</f>
        <v>-8.9467766670996339E-7</v>
      </c>
      <c r="HZ3" s="40">
        <f t="shared" ref="HZ3:HZ34" si="29">(DU3-AC3)/(AC3+1E-50)</f>
        <v>-2.2712820265581706E-6</v>
      </c>
      <c r="IA3" s="40">
        <f t="shared" ref="IA3:IA34" si="30">(DW3+DX3+FP3-AD3)/(AD3+1E-50)</f>
        <v>-2.1233439220641839E-6</v>
      </c>
      <c r="IB3" s="40">
        <f t="shared" ref="IB3:IB34" si="31">(DZ3-AE3)/(AE3+1E-50)</f>
        <v>2.5827197177970583E-4</v>
      </c>
      <c r="IC3" s="40">
        <f t="shared" ref="IC3:IC34" si="32">(EF3+EG3-AF3)/(AF3+1E-50)</f>
        <v>-5.6322515048974685E-4</v>
      </c>
      <c r="ID3" s="40">
        <f t="shared" ref="ID3:ID34" si="33">(EH3-AG3)/(AG3+1E-50)</f>
        <v>-1.0711656653305291E-5</v>
      </c>
      <c r="IE3" s="40">
        <f t="shared" ref="IE3:IE34" si="34">(EI3+EJ3-AH3)/(AH3+1E-50)</f>
        <v>-3.5769562981502274E-5</v>
      </c>
      <c r="IF3" s="40">
        <f t="shared" ref="IF3:IF34" si="35">(CU3-AI3)/(AI3+1E-50)</f>
        <v>-2.2247920142360909E-6</v>
      </c>
      <c r="IG3" s="40">
        <f t="shared" ref="IG3:IG34" si="36">(EK3-AJ3)/(AJ3+1E-50)</f>
        <v>5.8919185985342216E-4</v>
      </c>
      <c r="IH3" s="40">
        <f t="shared" ref="IH3:IH34" si="37">(EN3-AK3)/(AK3+1E-50)</f>
        <v>8.5780505924550974E-3</v>
      </c>
      <c r="II3" s="40">
        <f t="shared" ref="II3:II34" si="38">(EQ3+ER3-AL3)/(AL3+1E-50)</f>
        <v>-8.487067405244463E-4</v>
      </c>
      <c r="IJ3" s="40">
        <f t="shared" ref="IJ3:IJ34" si="39">(CX3-AM3)/(AM3+1E-50)</f>
        <v>-2.9735506402220211E-7</v>
      </c>
      <c r="IK3" s="40">
        <f t="shared" ref="IK3:IK34" si="40">(GC3-AN3)/(AN3+1E-50)</f>
        <v>-7.9510219272982299E-4</v>
      </c>
      <c r="IL3" s="40">
        <f t="shared" ref="IL3:IL34" si="41">(GH3-AO3)/(AO3+1E-50)</f>
        <v>-8.5883715424435125E-6</v>
      </c>
      <c r="IM3" s="40">
        <f t="shared" ref="IM3:IM34" si="42">(GP3-AP3)/(AP3+1E-50)</f>
        <v>-1.8370240020584969E-5</v>
      </c>
      <c r="IN3" s="40">
        <f t="shared" ref="IN3:IN34" si="43">(GO3-AQ3)/(AQ3+1E-50)</f>
        <v>-2.9687938855115473E-3</v>
      </c>
      <c r="IO3" s="40">
        <f t="shared" ref="IO3:IO34" si="44">(GQ3-AR3)/(AR3+1E-50)</f>
        <v>-2.2785730288281633E-6</v>
      </c>
      <c r="IP3" s="40">
        <f t="shared" ref="IP3:IP34" si="45">(CW3-AS3)/(AS3+1E-50)</f>
        <v>3.4287818098741343E-6</v>
      </c>
      <c r="IQ3" s="40">
        <f t="shared" ref="IQ3:IQ34" si="46">(CY3-AT3)/(AT3+1E-50)</f>
        <v>1.8072271930715204E-6</v>
      </c>
      <c r="IR3" s="40">
        <f t="shared" ref="IR3:IR34" si="47">(GT3-AU3)/(AU3+1E-50)</f>
        <v>-1.3031643545987099E-3</v>
      </c>
      <c r="IS3" s="40">
        <f t="shared" ref="IS3:IS34" si="48">(EZ3-AV3)/(AV3+1E-50)</f>
        <v>1.3313020498622859E-5</v>
      </c>
      <c r="IT3" s="40">
        <f t="shared" ref="IT3:IT34" si="49">(FA3-AW3)/(AW3+1E-50)</f>
        <v>0</v>
      </c>
      <c r="IU3" s="40">
        <f t="shared" ref="IU3:IU34" si="50">(FB3-AX3)/(AX3+1E-50)</f>
        <v>0</v>
      </c>
      <c r="IV3" s="40">
        <f t="shared" ref="IV3:IV34" si="51">(FC3-AY3)/(AY3+1E-50)</f>
        <v>0</v>
      </c>
      <c r="IW3" s="40">
        <f t="shared" ref="IW3:IW34" si="52">(FD3-AZ3)/(AZ3+1E-50)</f>
        <v>-2.5202846821695466E-5</v>
      </c>
      <c r="IX3" s="40">
        <f t="shared" ref="IX3:IX34" si="53">(FE3-BA3)/(BA3+1E-50)</f>
        <v>-7.3567062730523445E-6</v>
      </c>
      <c r="IY3" s="40">
        <f t="shared" ref="IY3:IY34" si="54">(FF3-BB3)/(BB3+1E-50)</f>
        <v>1.9753712841094724E-5</v>
      </c>
      <c r="IZ3" s="40">
        <f t="shared" ref="IZ3:IZ34" si="55">(FG3-BC3)/(BC3+1E-50)</f>
        <v>0</v>
      </c>
      <c r="JA3" s="40">
        <f t="shared" ref="JA3:JA34" si="56">(FH3-BD3)/(BD3+1E-50)</f>
        <v>1.2542103233722211E-5</v>
      </c>
      <c r="JB3" s="40">
        <f t="shared" ref="JB3:JB34" si="57">(BT3-BE3)/(BE3+1E-50)</f>
        <v>1.6596996755727238E-7</v>
      </c>
      <c r="JC3" s="40">
        <f t="shared" ref="JC3:JC34" si="58">(BV3-BF3)/(BF3+1E-50)</f>
        <v>1.8710597257966464E-5</v>
      </c>
      <c r="JD3" s="40">
        <f t="shared" ref="JD3:JD34" si="59">(CM3-BG3)/(BG3+1E-50)</f>
        <v>1.4521535099005587E-6</v>
      </c>
      <c r="JE3" s="40">
        <f t="shared" ref="JE3:JE34" si="60">(CP3-BH3)/(BH3+1E-50)</f>
        <v>-1.5098353698460458E-4</v>
      </c>
      <c r="JF3" s="40">
        <f t="shared" ref="JF3:JF34" si="61">(SUM(DC3:DH3)-BI3)/(BI3+1E-50)</f>
        <v>-7.0005090252276646E-7</v>
      </c>
      <c r="JG3" s="40">
        <f t="shared" ref="JG3:JG34" si="62">(SUM(DD3:DH3)-BJ3)/(BJ3+1E-50)</f>
        <v>-5.8978910323143123E-7</v>
      </c>
      <c r="JH3" s="40">
        <f t="shared" ref="JH3:JH34" si="63">(DL3-BK3)/(BK3+1E-50)</f>
        <v>-1.5456685054120972E-3</v>
      </c>
      <c r="JI3" s="40">
        <f t="shared" ref="JI3:JI34" si="64">(DV3-BL3)/(BL3+1E-50)</f>
        <v>-3.0554462148167716E-5</v>
      </c>
      <c r="JJ3" s="40">
        <f t="shared" ref="JJ3:JJ34" si="65">(EL3-BM3)/(BM3+1E-50)</f>
        <v>-3.7308537193574556E-6</v>
      </c>
      <c r="JK3" s="40">
        <f t="shared" ref="JK3:JK34" si="66">(GK3-BN3)/(BN3+1E-50)</f>
        <v>-6.3148847289951053E-6</v>
      </c>
      <c r="JL3" s="40">
        <f t="shared" ref="JL3:JL34" si="67">(CE3-BO3)/(BO3+1E-50)</f>
        <v>-2.1079385143421599E-4</v>
      </c>
    </row>
    <row r="4" spans="1:272" x14ac:dyDescent="0.3">
      <c r="A4" s="17" t="s">
        <v>171</v>
      </c>
      <c r="B4" s="15">
        <v>7580.9600504999999</v>
      </c>
      <c r="C4" s="15">
        <v>961.58155937000004</v>
      </c>
      <c r="D4" s="15">
        <v>5567.6464293999998</v>
      </c>
      <c r="E4" s="15">
        <v>7625.9971229000002</v>
      </c>
      <c r="F4" s="15">
        <v>2189.6111950999998</v>
      </c>
      <c r="G4" s="15">
        <v>3188.3942431999999</v>
      </c>
      <c r="H4" s="15">
        <v>1977.0331498</v>
      </c>
      <c r="I4" s="17">
        <v>3.5432763990999998</v>
      </c>
      <c r="J4" s="17">
        <v>1.8305491929</v>
      </c>
      <c r="K4" s="17">
        <v>1.0683890036999999</v>
      </c>
      <c r="L4" s="17">
        <v>2.6004915918</v>
      </c>
      <c r="M4" s="17">
        <v>18.467264455999999</v>
      </c>
      <c r="N4" s="17">
        <v>9.5081236999999992E-3</v>
      </c>
      <c r="O4" s="17">
        <v>7.4145472000000004E-2</v>
      </c>
      <c r="P4" s="17">
        <v>0.14972037499999999</v>
      </c>
      <c r="Q4" s="17">
        <v>1.5676033900000001E-2</v>
      </c>
      <c r="R4" s="17">
        <v>2.1283565201000001</v>
      </c>
      <c r="S4" s="17">
        <v>0.62713920000000001</v>
      </c>
      <c r="T4" s="17">
        <v>2.4377488109000001</v>
      </c>
      <c r="U4" s="17">
        <v>0.13174326010000001</v>
      </c>
      <c r="V4" s="17">
        <v>1.2821735782999999</v>
      </c>
      <c r="W4" s="17">
        <v>0.34864539220000001</v>
      </c>
      <c r="X4" s="5">
        <v>1.2318500000000001E-5</v>
      </c>
      <c r="Y4" s="17">
        <v>9.9082755000000008E-3</v>
      </c>
      <c r="Z4" s="17">
        <v>1.6813595628</v>
      </c>
      <c r="AA4" s="17">
        <v>23.261971833</v>
      </c>
      <c r="AB4" s="17">
        <v>27.96366106</v>
      </c>
      <c r="AC4" s="17">
        <v>1.0916550000000001E-2</v>
      </c>
      <c r="AD4" s="17">
        <v>0.2427071599</v>
      </c>
      <c r="AF4" s="17">
        <v>13.535396484</v>
      </c>
      <c r="AH4" s="17">
        <v>2.2478652253</v>
      </c>
      <c r="AI4" s="17">
        <v>4.1688890297999999</v>
      </c>
      <c r="AJ4" s="17">
        <v>14.645450667</v>
      </c>
      <c r="AK4" s="17">
        <v>1.722218775</v>
      </c>
      <c r="AL4" s="17">
        <v>0.32538643509999998</v>
      </c>
      <c r="AM4" s="17">
        <v>1.6330614378999999</v>
      </c>
      <c r="AN4" s="17">
        <v>7.62527239E-2</v>
      </c>
      <c r="AP4" s="17">
        <v>6.9999999999999999E-4</v>
      </c>
      <c r="AQ4" s="17">
        <v>33.525912130000002</v>
      </c>
      <c r="AS4" s="17">
        <v>0.60759409369999995</v>
      </c>
      <c r="AT4" s="17">
        <v>1.5347201975</v>
      </c>
      <c r="AU4" s="17">
        <v>23.034830956</v>
      </c>
      <c r="AV4" s="17">
        <v>0.25478002300000002</v>
      </c>
      <c r="AW4" s="5">
        <v>1.6999070999999999E-6</v>
      </c>
      <c r="AX4" s="17">
        <v>1.5110600000000001E-5</v>
      </c>
      <c r="AZ4" s="17">
        <v>5.359831E-4</v>
      </c>
      <c r="BA4" s="17">
        <v>6.617576E-4</v>
      </c>
      <c r="BB4" s="17">
        <v>4.5832769999999999E-4</v>
      </c>
      <c r="BD4" s="17">
        <v>0.2629451485</v>
      </c>
      <c r="BG4" s="17">
        <v>0.46430422310000002</v>
      </c>
      <c r="BI4" s="17">
        <v>15.88841835</v>
      </c>
      <c r="BJ4" s="17">
        <v>15.4117698</v>
      </c>
      <c r="BK4" s="17">
        <v>9.8529995952</v>
      </c>
      <c r="BL4" s="17">
        <v>7.8456472035000004</v>
      </c>
      <c r="BM4" s="17">
        <v>0.1417919353</v>
      </c>
      <c r="BN4" s="17">
        <v>114.25947849000001</v>
      </c>
      <c r="BO4" s="17">
        <v>2.168219E-4</v>
      </c>
      <c r="BQ4" s="17" t="s">
        <v>171</v>
      </c>
      <c r="BR4" s="17">
        <v>1.2434678912994599</v>
      </c>
      <c r="BS4" s="17">
        <v>25.664072938645099</v>
      </c>
      <c r="BT4" s="17">
        <v>0</v>
      </c>
      <c r="BU4" s="17">
        <v>1.8305446987090499</v>
      </c>
      <c r="BV4" s="17">
        <v>0</v>
      </c>
      <c r="BW4" s="17">
        <v>1.0683847834866</v>
      </c>
      <c r="BX4" s="17">
        <v>3.5432639348780799</v>
      </c>
      <c r="BY4" s="17">
        <v>3.5432639348780799</v>
      </c>
      <c r="BZ4" s="17">
        <v>2.1488354418145099</v>
      </c>
      <c r="CA4" s="17">
        <v>5.0359750124707601</v>
      </c>
      <c r="CB4" s="17">
        <v>1.06666601498481</v>
      </c>
      <c r="CC4" s="17">
        <v>1.5349551594977899</v>
      </c>
      <c r="CD4" s="17">
        <v>18.467283515117899</v>
      </c>
      <c r="CE4" s="17">
        <v>2.1680982525202201E-4</v>
      </c>
      <c r="CF4" s="17">
        <v>3.0434133914251098E-3</v>
      </c>
      <c r="CG4" s="17">
        <v>6.4671789745200598E-3</v>
      </c>
      <c r="CH4" s="17">
        <v>9.9085308733246197E-3</v>
      </c>
      <c r="CI4" s="17">
        <v>7.4145135772896206E-2</v>
      </c>
      <c r="CJ4" s="17">
        <v>3.5940934373914601E-2</v>
      </c>
      <c r="CK4" s="17">
        <v>0.11381382943941901</v>
      </c>
      <c r="CL4" s="17">
        <v>1.56730144533203E-2</v>
      </c>
      <c r="CM4" s="17">
        <v>0.46430676842088597</v>
      </c>
      <c r="CN4" s="17">
        <v>21091.559371144998</v>
      </c>
      <c r="CO4" s="17">
        <v>2.1283490265861502</v>
      </c>
      <c r="CP4" s="17">
        <v>0</v>
      </c>
      <c r="CQ4" s="17">
        <v>0.70692048202295399</v>
      </c>
      <c r="CR4" s="17">
        <v>1.7307302467993899</v>
      </c>
      <c r="CS4" s="17">
        <v>0.62711075462006405</v>
      </c>
      <c r="CT4" s="17">
        <v>0.13174702736982399</v>
      </c>
      <c r="CU4" s="17">
        <v>4.1689211573260998</v>
      </c>
      <c r="CV4" s="17">
        <v>1.28216328769581</v>
      </c>
      <c r="CW4" s="17">
        <v>0.60758905136576402</v>
      </c>
      <c r="CX4" s="17">
        <v>1.6330693581005999</v>
      </c>
      <c r="CY4" s="17">
        <v>1.5347310905093801</v>
      </c>
      <c r="CZ4" s="17">
        <v>7577.4706599994297</v>
      </c>
      <c r="DA4" s="17">
        <v>0.34864609378262701</v>
      </c>
      <c r="DB4" s="5">
        <v>1.23204088220704E-5</v>
      </c>
      <c r="DC4" s="17">
        <v>0.476647106158062</v>
      </c>
      <c r="DD4" s="17">
        <v>11.885541207140699</v>
      </c>
      <c r="DE4" s="17">
        <v>0.75685683184796704</v>
      </c>
      <c r="DF4" s="17">
        <v>1.7584543946383601E-2</v>
      </c>
      <c r="DG4" s="17">
        <v>2.7063113367174099</v>
      </c>
      <c r="DH4" s="17">
        <v>4.5464897457519499E-2</v>
      </c>
      <c r="DI4" s="17">
        <v>67.331243824557902</v>
      </c>
      <c r="DJ4" s="17">
        <v>168.30205012041799</v>
      </c>
      <c r="DK4" s="17">
        <v>5.7286910400839197</v>
      </c>
      <c r="DL4" s="17">
        <v>9.85296638492194</v>
      </c>
      <c r="DM4" s="17">
        <v>37.583526597415201</v>
      </c>
      <c r="DN4" s="17">
        <v>1.6813675349764301</v>
      </c>
      <c r="DO4" s="17">
        <v>0.71519604630849698</v>
      </c>
      <c r="DP4" s="17">
        <v>23.261830544215499</v>
      </c>
      <c r="DQ4" s="17">
        <v>23.261830544215499</v>
      </c>
      <c r="DR4" s="17">
        <v>0.48761330247553403</v>
      </c>
      <c r="DS4" s="17">
        <v>0</v>
      </c>
      <c r="DT4" s="5">
        <v>27.9626820992742</v>
      </c>
      <c r="DU4" s="17">
        <v>1.09166052348748E-2</v>
      </c>
      <c r="DV4" s="17">
        <v>7.8456757547991902</v>
      </c>
      <c r="DW4" s="17">
        <v>4.1499070945857801E-2</v>
      </c>
      <c r="DX4" s="17">
        <v>0.190664086592161</v>
      </c>
      <c r="DY4" s="17">
        <v>0</v>
      </c>
      <c r="DZ4" s="17">
        <v>0</v>
      </c>
      <c r="EA4" s="17">
        <v>13.170576989556301</v>
      </c>
      <c r="EB4" s="17">
        <v>0.98444997298129799</v>
      </c>
      <c r="EC4" s="17">
        <v>1.7015829533762399E-2</v>
      </c>
      <c r="ED4" s="17">
        <v>35.932635031045898</v>
      </c>
      <c r="EE4" s="17">
        <v>23.290435769550701</v>
      </c>
      <c r="EF4" s="17">
        <v>3.5199775445471402</v>
      </c>
      <c r="EG4" s="17">
        <v>10.0183660703164</v>
      </c>
      <c r="EH4" s="17">
        <v>0</v>
      </c>
      <c r="EI4" s="17">
        <v>0.74183889483401899</v>
      </c>
      <c r="EJ4" s="17">
        <v>1.5061741417516801</v>
      </c>
      <c r="EK4" s="17">
        <v>14.7654510854761</v>
      </c>
      <c r="EL4" s="17">
        <v>0.14179377823872699</v>
      </c>
      <c r="EM4" s="17">
        <v>0.41279661294067499</v>
      </c>
      <c r="EN4" s="17">
        <v>1.7702836517614999</v>
      </c>
      <c r="EO4" s="17">
        <v>961.58087626007602</v>
      </c>
      <c r="EP4" s="17">
        <v>0</v>
      </c>
      <c r="EQ4" s="17">
        <v>0.133399733373016</v>
      </c>
      <c r="ER4" s="17">
        <v>0.19196350722289299</v>
      </c>
      <c r="ES4" s="17">
        <v>2119.8816619322401</v>
      </c>
      <c r="ET4" s="17">
        <v>5010.07586544487</v>
      </c>
      <c r="EU4" s="17">
        <v>556.67514065025296</v>
      </c>
      <c r="EV4" s="17">
        <v>5566.7510060951199</v>
      </c>
      <c r="EW4" s="17">
        <v>1.3406970976903999E-2</v>
      </c>
      <c r="EX4" s="17">
        <v>150.60119806846299</v>
      </c>
      <c r="EY4" s="17">
        <v>0.67917109916365004</v>
      </c>
      <c r="EZ4" s="17">
        <v>0.25477571705243102</v>
      </c>
      <c r="FA4" s="5">
        <v>1.69992859229373E-6</v>
      </c>
      <c r="FB4" s="5">
        <v>1.51109941191708E-5</v>
      </c>
      <c r="FC4" s="17">
        <v>0</v>
      </c>
      <c r="FD4" s="17">
        <v>5.35967171088588E-4</v>
      </c>
      <c r="FE4" s="17">
        <v>6.6173450144497601E-4</v>
      </c>
      <c r="FF4" s="17">
        <v>4.5826163124522499E-4</v>
      </c>
      <c r="FG4" s="17">
        <v>0</v>
      </c>
      <c r="FH4" s="17">
        <v>0.26259894845210102</v>
      </c>
      <c r="FI4" s="17">
        <v>54.374620441255203</v>
      </c>
      <c r="FJ4" s="17">
        <v>801.99912415160099</v>
      </c>
      <c r="FK4" s="17">
        <v>76.953812445005198</v>
      </c>
      <c r="FL4" s="17">
        <v>18.860603831111501</v>
      </c>
      <c r="FM4" s="17">
        <v>35.6227067664258</v>
      </c>
      <c r="FN4" s="17">
        <v>37.383048924721997</v>
      </c>
      <c r="FO4" s="17">
        <v>32.381108451969503</v>
      </c>
      <c r="FP4" s="17">
        <v>1.06129563126595E-2</v>
      </c>
      <c r="FQ4" s="17">
        <v>38.804863274267497</v>
      </c>
      <c r="FR4" s="17">
        <v>7625.8787789417001</v>
      </c>
      <c r="FS4" s="17">
        <v>2189.5966653517498</v>
      </c>
      <c r="FT4" s="17">
        <v>5436.2821135899403</v>
      </c>
      <c r="FU4" s="17">
        <v>5.0711871878392802</v>
      </c>
      <c r="FV4" s="17">
        <v>2.1599491630703702</v>
      </c>
      <c r="FW4" s="17">
        <v>1302.88202776613</v>
      </c>
      <c r="FX4" s="17">
        <v>30.628758262647501</v>
      </c>
      <c r="FY4" s="17">
        <v>49.467488788284598</v>
      </c>
      <c r="FZ4" s="17">
        <v>21.2188702690189</v>
      </c>
      <c r="GA4" s="17">
        <v>61.398039016073803</v>
      </c>
      <c r="GB4" s="17">
        <v>126.19651373600701</v>
      </c>
      <c r="GC4" s="17">
        <v>7.6191535057518606E-2</v>
      </c>
      <c r="GD4" s="17">
        <v>56.571029090338001</v>
      </c>
      <c r="GE4" s="17">
        <v>144.53949806268801</v>
      </c>
      <c r="GF4" s="17">
        <v>147.54796942536501</v>
      </c>
      <c r="GG4" s="17">
        <v>4.1055995398712497</v>
      </c>
      <c r="GH4" s="17">
        <v>0</v>
      </c>
      <c r="GI4" s="17">
        <v>3188.4488274027399</v>
      </c>
      <c r="GJ4" s="17">
        <v>52.1728093071141</v>
      </c>
      <c r="GK4" s="17">
        <v>114.258331633553</v>
      </c>
      <c r="GL4" s="17">
        <v>1.5850982326317001E-2</v>
      </c>
      <c r="GM4" s="17">
        <v>26.4988414474028</v>
      </c>
      <c r="GN4" s="17">
        <v>393.91857232181502</v>
      </c>
      <c r="GO4" s="17">
        <v>33.4498324126874</v>
      </c>
      <c r="GP4" s="17">
        <v>6.9998932349498496E-4</v>
      </c>
      <c r="GQ4" s="17">
        <v>0</v>
      </c>
      <c r="GR4" s="17">
        <v>11.566735292619899</v>
      </c>
      <c r="GS4" s="17">
        <v>1975.60139819441</v>
      </c>
      <c r="GT4" s="17">
        <v>22.999937503270701</v>
      </c>
      <c r="GU4" s="17">
        <v>91.995041964162795</v>
      </c>
      <c r="GW4" s="26">
        <f t="shared" si="0"/>
        <v>1.0730310597419572</v>
      </c>
      <c r="GX4" s="25">
        <f t="shared" si="1"/>
        <v>0</v>
      </c>
      <c r="GY4" s="40">
        <f t="shared" si="2"/>
        <v>-4.6028345715131569E-4</v>
      </c>
      <c r="GZ4" s="40">
        <f t="shared" si="3"/>
        <v>-7.1040247949348531E-7</v>
      </c>
      <c r="HA4" s="40">
        <f t="shared" si="4"/>
        <v>-1.6082617964954668E-4</v>
      </c>
      <c r="HB4" s="40">
        <f t="shared" si="5"/>
        <v>-1.5518489765060148E-5</v>
      </c>
      <c r="HC4" s="40">
        <f t="shared" si="6"/>
        <v>-6.6357663326188934E-6</v>
      </c>
      <c r="HD4" s="40">
        <f t="shared" si="7"/>
        <v>1.7119652896250891E-5</v>
      </c>
      <c r="HE4" s="40">
        <f t="shared" si="8"/>
        <v>-7.2419200747084992E-4</v>
      </c>
      <c r="HF4" s="40">
        <f t="shared" si="9"/>
        <v>-3.5177108743429205E-6</v>
      </c>
      <c r="HG4" s="40">
        <f t="shared" si="10"/>
        <v>-2.4551052588405419E-6</v>
      </c>
      <c r="HH4" s="40">
        <f t="shared" si="11"/>
        <v>-3.9500719169116326E-6</v>
      </c>
      <c r="HI4" s="40">
        <f t="shared" si="12"/>
        <v>4.3437274942996083E-4</v>
      </c>
      <c r="HJ4" s="40">
        <f t="shared" si="13"/>
        <v>1.0320487880221865E-6</v>
      </c>
      <c r="HK4" s="40">
        <f t="shared" si="14"/>
        <v>2.5963755027406699E-4</v>
      </c>
      <c r="HL4" s="40">
        <f t="shared" si="15"/>
        <v>-4.5346950356949565E-6</v>
      </c>
      <c r="HM4" s="40">
        <f t="shared" si="16"/>
        <v>2.2968693027665063E-4</v>
      </c>
      <c r="HN4" s="40">
        <f t="shared" si="17"/>
        <v>-1.9261547269938672E-4</v>
      </c>
      <c r="HO4" s="40">
        <f t="shared" si="18"/>
        <v>-3.520798221119712E-6</v>
      </c>
      <c r="HP4" s="40">
        <f t="shared" si="19"/>
        <v>-4.5357362346285537E-5</v>
      </c>
      <c r="HQ4" s="40">
        <f t="shared" si="20"/>
        <v>-4.0234694082343698E-5</v>
      </c>
      <c r="HR4" s="40">
        <f t="shared" si="21"/>
        <v>2.8595541214972123E-5</v>
      </c>
      <c r="HS4" s="40">
        <f t="shared" si="22"/>
        <v>-8.0259056683516579E-6</v>
      </c>
      <c r="HT4" s="40">
        <f t="shared" si="23"/>
        <v>2.0123100511008163E-6</v>
      </c>
      <c r="HU4" s="40">
        <f t="shared" si="24"/>
        <v>1.5495572272593308E-4</v>
      </c>
      <c r="HV4" s="40">
        <f t="shared" si="25"/>
        <v>2.5773740810783369E-5</v>
      </c>
      <c r="HW4" s="40">
        <f t="shared" si="26"/>
        <v>4.7415059850965366E-6</v>
      </c>
      <c r="HX4" s="40">
        <f t="shared" si="27"/>
        <v>-6.0738094567260298E-6</v>
      </c>
      <c r="HY4" s="40">
        <f t="shared" si="28"/>
        <v>-3.5008317533916025E-5</v>
      </c>
      <c r="HZ4" s="40">
        <f t="shared" si="29"/>
        <v>5.0597372612199461E-6</v>
      </c>
      <c r="IA4" s="40">
        <f t="shared" si="30"/>
        <v>2.8410348795110505E-4</v>
      </c>
      <c r="IB4" s="40">
        <f t="shared" si="31"/>
        <v>0</v>
      </c>
      <c r="IC4" s="40">
        <f t="shared" si="32"/>
        <v>2.1773509679047149E-4</v>
      </c>
      <c r="ID4" s="40">
        <f t="shared" si="33"/>
        <v>0</v>
      </c>
      <c r="IE4" s="40">
        <f t="shared" si="34"/>
        <v>6.5756293587155494E-5</v>
      </c>
      <c r="IF4" s="40">
        <f t="shared" si="35"/>
        <v>7.7064958722289616E-6</v>
      </c>
      <c r="IG4" s="40">
        <f t="shared" si="36"/>
        <v>8.1936992725318639E-3</v>
      </c>
      <c r="IH4" s="40">
        <f t="shared" si="37"/>
        <v>2.7908693981982605E-2</v>
      </c>
      <c r="II4" s="40">
        <f t="shared" si="38"/>
        <v>-7.1282947255828396E-5</v>
      </c>
      <c r="IJ4" s="40">
        <f t="shared" si="39"/>
        <v>4.8499097561301739E-6</v>
      </c>
      <c r="IK4" s="40">
        <f t="shared" si="40"/>
        <v>-8.0244795663481723E-4</v>
      </c>
      <c r="IL4" s="40">
        <f t="shared" si="41"/>
        <v>0</v>
      </c>
      <c r="IM4" s="40">
        <f t="shared" si="42"/>
        <v>-1.5252150021476465E-5</v>
      </c>
      <c r="IN4" s="40">
        <f t="shared" si="43"/>
        <v>-2.2692810569208579E-3</v>
      </c>
      <c r="IO4" s="40">
        <f t="shared" si="44"/>
        <v>0</v>
      </c>
      <c r="IP4" s="40">
        <f t="shared" si="45"/>
        <v>-8.2988532775583998E-6</v>
      </c>
      <c r="IQ4" s="40">
        <f t="shared" si="46"/>
        <v>7.0977168332106353E-6</v>
      </c>
      <c r="IR4" s="40">
        <f t="shared" si="47"/>
        <v>-1.5148126242363758E-3</v>
      </c>
      <c r="IS4" s="40">
        <f t="shared" si="48"/>
        <v>-1.6900648325184764E-5</v>
      </c>
      <c r="IT4" s="40">
        <f t="shared" si="49"/>
        <v>1.2643216638189879E-5</v>
      </c>
      <c r="IU4" s="40">
        <f t="shared" si="50"/>
        <v>2.608229791004418E-5</v>
      </c>
      <c r="IV4" s="40">
        <f t="shared" si="51"/>
        <v>0</v>
      </c>
      <c r="IW4" s="40">
        <f t="shared" si="52"/>
        <v>-2.9719055343353951E-5</v>
      </c>
      <c r="IX4" s="40">
        <f t="shared" si="53"/>
        <v>-3.4904857947967278E-5</v>
      </c>
      <c r="IY4" s="40">
        <f t="shared" si="54"/>
        <v>-1.4415178217461988E-4</v>
      </c>
      <c r="IZ4" s="40">
        <f t="shared" si="55"/>
        <v>0</v>
      </c>
      <c r="JA4" s="40">
        <f t="shared" si="56"/>
        <v>-1.3166245883368382E-3</v>
      </c>
      <c r="JB4" s="40">
        <f t="shared" si="57"/>
        <v>0</v>
      </c>
      <c r="JC4" s="40">
        <f t="shared" si="58"/>
        <v>0</v>
      </c>
      <c r="JD4" s="40">
        <f t="shared" si="59"/>
        <v>5.4820110593764424E-6</v>
      </c>
      <c r="JE4" s="40">
        <f t="shared" si="60"/>
        <v>0</v>
      </c>
      <c r="JF4" s="40">
        <f t="shared" si="61"/>
        <v>-7.8212517357911922E-7</v>
      </c>
      <c r="JG4" s="40">
        <f t="shared" si="62"/>
        <v>-7.1263003301789205E-7</v>
      </c>
      <c r="JH4" s="40">
        <f t="shared" si="63"/>
        <v>-3.3705754008356959E-6</v>
      </c>
      <c r="JI4" s="40">
        <f t="shared" si="64"/>
        <v>3.6391260592287271E-6</v>
      </c>
      <c r="JJ4" s="40">
        <f t="shared" si="65"/>
        <v>1.2997486232821955E-5</v>
      </c>
      <c r="JK4" s="40">
        <f t="shared" si="66"/>
        <v>-1.0037298105716646E-5</v>
      </c>
      <c r="JL4" s="40">
        <f t="shared" si="67"/>
        <v>-5.5689706519446282E-5</v>
      </c>
    </row>
    <row r="5" spans="1:272" x14ac:dyDescent="0.3">
      <c r="A5" s="17" t="s">
        <v>172</v>
      </c>
      <c r="B5" s="15">
        <v>24328.200571000001</v>
      </c>
      <c r="C5" s="15">
        <v>916.11937353999997</v>
      </c>
      <c r="D5" s="15">
        <v>14111.082772</v>
      </c>
      <c r="E5" s="15">
        <v>6058.5152221999997</v>
      </c>
      <c r="F5" s="15">
        <v>4239.8302516000003</v>
      </c>
      <c r="G5" s="15">
        <v>6339.5293002999997</v>
      </c>
      <c r="H5" s="15">
        <v>20035.506196999999</v>
      </c>
      <c r="I5" s="17">
        <v>130.56502748</v>
      </c>
      <c r="J5" s="17">
        <v>19.146232210000001</v>
      </c>
      <c r="K5" s="17">
        <v>1.6907361249999999</v>
      </c>
      <c r="L5" s="17">
        <v>0.15399896239999999</v>
      </c>
      <c r="M5" s="17">
        <v>41.382406093</v>
      </c>
      <c r="N5" s="17">
        <v>0.1026340494</v>
      </c>
      <c r="O5" s="17">
        <v>0.2291836853</v>
      </c>
      <c r="P5" s="17">
        <v>0.1090096337</v>
      </c>
      <c r="Q5" s="17">
        <v>1.4133533968000001</v>
      </c>
      <c r="R5" s="17">
        <v>4.9420295292</v>
      </c>
      <c r="S5" s="17">
        <v>23.183675756</v>
      </c>
      <c r="T5" s="17">
        <v>0.1612221409</v>
      </c>
      <c r="U5" s="17">
        <v>2.4890826260000001</v>
      </c>
      <c r="V5" s="17">
        <v>2.2108959143</v>
      </c>
      <c r="W5" s="17">
        <v>0.27931977250000001</v>
      </c>
      <c r="Y5" s="17">
        <v>1.33195377E-2</v>
      </c>
      <c r="Z5" s="17">
        <v>0.48572296310000002</v>
      </c>
      <c r="AA5" s="17">
        <v>172.40909865</v>
      </c>
      <c r="AB5" s="17">
        <v>355.00100014999998</v>
      </c>
      <c r="AD5" s="17">
        <v>0.96962893610000001</v>
      </c>
      <c r="AE5" s="17">
        <v>0.62778765650000001</v>
      </c>
      <c r="AF5" s="17">
        <v>2.1598154449</v>
      </c>
      <c r="AG5" s="17">
        <v>0.21382999999999999</v>
      </c>
      <c r="AH5" s="17">
        <v>11.228407878000001</v>
      </c>
      <c r="AI5" s="17">
        <v>47.720107741</v>
      </c>
      <c r="AJ5" s="17">
        <v>2792.5095228999999</v>
      </c>
      <c r="AK5" s="17">
        <v>3.9091905964999998</v>
      </c>
      <c r="AL5" s="17">
        <v>0.64479196439999997</v>
      </c>
      <c r="AM5" s="17">
        <v>15.1578099</v>
      </c>
      <c r="AN5" s="17">
        <v>0.57452203300000004</v>
      </c>
      <c r="AP5" s="17">
        <v>1.4999999999999999E-4</v>
      </c>
      <c r="AQ5" s="17">
        <v>99.313267728</v>
      </c>
      <c r="AR5" s="17">
        <v>3.1016882314999998</v>
      </c>
      <c r="AS5" s="17">
        <v>0.95026577310000004</v>
      </c>
      <c r="AT5" s="17">
        <v>2.5683208531999999</v>
      </c>
      <c r="AU5" s="17">
        <v>101.81119346</v>
      </c>
      <c r="AV5" s="17">
        <v>9.6829673399999996E-2</v>
      </c>
      <c r="AW5" s="5">
        <v>3.4492500000000003E-7</v>
      </c>
      <c r="AX5" s="5">
        <v>3.066E-6</v>
      </c>
      <c r="AZ5" s="17">
        <v>2.7073899999999998E-5</v>
      </c>
      <c r="BA5" s="17">
        <v>6.7426339999999995E-4</v>
      </c>
      <c r="BB5" s="17">
        <v>5.4027510000000003E-4</v>
      </c>
      <c r="BD5" s="17">
        <v>2.9935056014999999</v>
      </c>
      <c r="BE5" s="17">
        <v>8.8144926999999998E-2</v>
      </c>
      <c r="BF5" s="17">
        <v>15.25015</v>
      </c>
      <c r="BG5" s="17">
        <v>16.047417795000001</v>
      </c>
      <c r="BI5" s="17">
        <v>25.819160849999999</v>
      </c>
      <c r="BJ5" s="17">
        <v>25.04460525</v>
      </c>
      <c r="BK5" s="17">
        <v>13.886599800000001</v>
      </c>
      <c r="BL5" s="17">
        <v>305.26494072000003</v>
      </c>
      <c r="BM5" s="17">
        <v>24.711747371000001</v>
      </c>
      <c r="BN5" s="17">
        <v>207.81443393000001</v>
      </c>
      <c r="BO5" s="17">
        <v>3.1006429000000001E-3</v>
      </c>
      <c r="BQ5" s="17" t="s">
        <v>172</v>
      </c>
      <c r="BR5" s="17">
        <v>13.7287740076835</v>
      </c>
      <c r="BS5" s="17">
        <v>540.49383354853796</v>
      </c>
      <c r="BT5" s="17">
        <v>8.8146140078924906E-2</v>
      </c>
      <c r="BU5" s="17">
        <v>19.1427770491788</v>
      </c>
      <c r="BV5" s="17">
        <v>15.250111572645601</v>
      </c>
      <c r="BW5" s="17">
        <v>1.69073356157785</v>
      </c>
      <c r="BX5" s="17">
        <v>130.5647660059</v>
      </c>
      <c r="BY5" s="17">
        <v>130.5647660059</v>
      </c>
      <c r="BZ5" s="17">
        <v>30.034915927769401</v>
      </c>
      <c r="CA5" s="17">
        <v>1007.75882442276</v>
      </c>
      <c r="CB5" s="17">
        <v>6.3136592492159804E-2</v>
      </c>
      <c r="CC5" s="17">
        <v>9.0854905796502294E-2</v>
      </c>
      <c r="CD5" s="17">
        <v>41.373329071531401</v>
      </c>
      <c r="CE5" s="17">
        <v>3.0996566972442299E-3</v>
      </c>
      <c r="CF5" s="17">
        <v>3.2842837410230599E-2</v>
      </c>
      <c r="CG5" s="17">
        <v>6.9790047189933202E-2</v>
      </c>
      <c r="CH5" s="17">
        <v>1.33183158401759E-2</v>
      </c>
      <c r="CI5" s="5">
        <v>0.22918075123292</v>
      </c>
      <c r="CJ5" s="17">
        <v>2.61619364275202E-2</v>
      </c>
      <c r="CK5" s="17">
        <v>8.2846050182708006E-2</v>
      </c>
      <c r="CL5" s="17">
        <v>1.41331007591872</v>
      </c>
      <c r="CM5" s="17">
        <v>16.047400525774702</v>
      </c>
      <c r="CN5" s="17">
        <v>11704.188251574</v>
      </c>
      <c r="CO5" s="17">
        <v>4.9420143946108102</v>
      </c>
      <c r="CP5" s="17">
        <v>0</v>
      </c>
      <c r="CQ5" s="5">
        <v>4.6742524328058699E-2</v>
      </c>
      <c r="CR5" s="17">
        <v>0.11443790349599001</v>
      </c>
      <c r="CS5" s="17">
        <v>23.182718859761501</v>
      </c>
      <c r="CT5" s="17">
        <v>2.4890571230115599</v>
      </c>
      <c r="CU5" s="17">
        <v>47.718887960406597</v>
      </c>
      <c r="CV5" s="17">
        <v>2.2108639845337601</v>
      </c>
      <c r="CW5" s="17">
        <v>0.95026152647766704</v>
      </c>
      <c r="CX5" s="17">
        <v>15.157646415192</v>
      </c>
      <c r="CY5" s="17">
        <v>2.56830745602185</v>
      </c>
      <c r="CZ5" s="17">
        <v>24326.872102971</v>
      </c>
      <c r="DA5" s="17">
        <v>0.27932284683722702</v>
      </c>
      <c r="DB5" s="17">
        <v>0</v>
      </c>
      <c r="DC5" s="17">
        <v>0.77455029018336796</v>
      </c>
      <c r="DD5" s="17">
        <v>19.3142950445609</v>
      </c>
      <c r="DE5" s="17">
        <v>1.2299222760517401</v>
      </c>
      <c r="DF5" s="17">
        <v>2.85757640393083E-2</v>
      </c>
      <c r="DG5" s="17">
        <v>4.3978238176336504</v>
      </c>
      <c r="DH5" s="17">
        <v>7.3881574871718605E-2</v>
      </c>
      <c r="DI5" s="17">
        <v>326.67037671933002</v>
      </c>
      <c r="DJ5" s="17">
        <v>147.93822429554299</v>
      </c>
      <c r="DK5" s="17">
        <v>74.5797244450617</v>
      </c>
      <c r="DL5" s="17">
        <v>13.884297639066499</v>
      </c>
      <c r="DM5" s="17">
        <v>159.26489579737199</v>
      </c>
      <c r="DN5" s="17">
        <v>0.48572479505669403</v>
      </c>
      <c r="DO5" s="17">
        <v>8.0250777109990192</v>
      </c>
      <c r="DP5" s="17">
        <v>172.39039925361899</v>
      </c>
      <c r="DQ5" s="17">
        <v>172.39039925361899</v>
      </c>
      <c r="DR5" s="17">
        <v>0.67201019221518399</v>
      </c>
      <c r="DS5" s="17">
        <v>0</v>
      </c>
      <c r="DT5" s="5">
        <v>354.98213129818402</v>
      </c>
      <c r="DU5" s="17">
        <v>0</v>
      </c>
      <c r="DV5" s="17">
        <v>305.27591089843702</v>
      </c>
      <c r="DW5" s="17">
        <v>0.249350871193494</v>
      </c>
      <c r="DX5" s="17">
        <v>0.65280323244042404</v>
      </c>
      <c r="DY5" s="17">
        <v>0</v>
      </c>
      <c r="DZ5" s="17">
        <v>0.62778551563352603</v>
      </c>
      <c r="EA5" s="17">
        <v>76.237519613356994</v>
      </c>
      <c r="EB5" s="17">
        <v>33.427838515111802</v>
      </c>
      <c r="EC5" s="17">
        <v>0.186143911809801</v>
      </c>
      <c r="ED5" s="17">
        <v>1343.9429799033101</v>
      </c>
      <c r="EE5" s="17">
        <v>198.23466066456999</v>
      </c>
      <c r="EF5" s="17">
        <v>0.56154841813577105</v>
      </c>
      <c r="EG5" s="17">
        <v>1.5982498966406999</v>
      </c>
      <c r="EH5" s="17">
        <v>0.21382786533485301</v>
      </c>
      <c r="EI5" s="17">
        <v>3.7036612995089202</v>
      </c>
      <c r="EJ5" s="17">
        <v>7.51956970685693</v>
      </c>
      <c r="EK5" s="17">
        <v>2795.2503996402602</v>
      </c>
      <c r="EL5" s="17">
        <v>24.712530120234899</v>
      </c>
      <c r="EM5" s="17">
        <v>3.2658714694530903E-2</v>
      </c>
      <c r="EN5" s="17">
        <v>4.0908277007966598</v>
      </c>
      <c r="EO5" s="17">
        <v>916.12544136863096</v>
      </c>
      <c r="EP5" s="17">
        <v>0</v>
      </c>
      <c r="EQ5" s="17">
        <v>0.26426183959170302</v>
      </c>
      <c r="ER5" s="17">
        <v>0.38028429431703498</v>
      </c>
      <c r="ES5" s="17">
        <v>21577.8467646069</v>
      </c>
      <c r="ET5" s="17">
        <v>12699.444030270501</v>
      </c>
      <c r="EU5" s="17">
        <v>1411.0510342565101</v>
      </c>
      <c r="EV5" s="17">
        <v>14110.495064527</v>
      </c>
      <c r="EW5" s="17">
        <v>0.24096309024547299</v>
      </c>
      <c r="EX5" s="17">
        <v>538.29954017630803</v>
      </c>
      <c r="EY5" s="17">
        <v>7.6390248101954601</v>
      </c>
      <c r="EZ5" s="17">
        <v>9.6824488980819898E-2</v>
      </c>
      <c r="FA5" s="5">
        <v>3.4493015206380199E-7</v>
      </c>
      <c r="FB5" s="5">
        <v>3.0659074830381998E-6</v>
      </c>
      <c r="FC5" s="17">
        <v>0</v>
      </c>
      <c r="FD5" s="5">
        <v>2.70705755419235E-5</v>
      </c>
      <c r="FE5" s="17">
        <v>6.7420699516932997E-4</v>
      </c>
      <c r="FF5" s="17">
        <v>5.4025854578177704E-4</v>
      </c>
      <c r="FG5" s="17">
        <v>0</v>
      </c>
      <c r="FH5" s="17">
        <v>2.99351220638682</v>
      </c>
      <c r="FI5" s="17">
        <v>22.942453270281099</v>
      </c>
      <c r="FJ5" s="17">
        <v>8346.2331799912299</v>
      </c>
      <c r="FK5" s="17">
        <v>119.20824115566199</v>
      </c>
      <c r="FL5" s="17">
        <v>74.582118792308194</v>
      </c>
      <c r="FM5" s="17">
        <v>146.35083530977599</v>
      </c>
      <c r="FN5" s="17">
        <v>103.67457101120399</v>
      </c>
      <c r="FO5" s="17">
        <v>25.77551669687</v>
      </c>
      <c r="FP5" s="17">
        <v>6.7469086159793398E-2</v>
      </c>
      <c r="FQ5" s="17">
        <v>142.055574565276</v>
      </c>
      <c r="FR5" s="17">
        <v>6295.6794156296</v>
      </c>
      <c r="FS5" s="17">
        <v>4239.43230494215</v>
      </c>
      <c r="FT5" s="17">
        <v>2056.24711068745</v>
      </c>
      <c r="FU5" s="17">
        <v>12.914559227169701</v>
      </c>
      <c r="FV5" s="17">
        <v>10.298913012868301</v>
      </c>
      <c r="FW5" s="17">
        <v>1088.3594554638701</v>
      </c>
      <c r="FX5" s="17">
        <v>318.46233320249399</v>
      </c>
      <c r="FY5" s="17">
        <v>316.14950795151998</v>
      </c>
      <c r="FZ5" s="17">
        <v>34.176059059849898</v>
      </c>
      <c r="GA5" s="17">
        <v>48.928519779151998</v>
      </c>
      <c r="GB5" s="17">
        <v>795.81251693976401</v>
      </c>
      <c r="GC5" s="17">
        <v>0.57402656792164597</v>
      </c>
      <c r="GD5" s="17">
        <v>206.41260394109401</v>
      </c>
      <c r="GE5" s="17">
        <v>183.78263057094199</v>
      </c>
      <c r="GF5" s="17">
        <v>784.26686074527197</v>
      </c>
      <c r="GG5" s="17">
        <v>11.691638187861001</v>
      </c>
      <c r="GH5" s="17">
        <v>0</v>
      </c>
      <c r="GI5" s="17">
        <v>6339.4770177875498</v>
      </c>
      <c r="GJ5" s="17">
        <v>1379.3302476844301</v>
      </c>
      <c r="GK5" s="17">
        <v>207.81184115411901</v>
      </c>
      <c r="GL5" s="17">
        <v>52.199838688712802</v>
      </c>
      <c r="GM5" s="17">
        <v>2059.7514487465701</v>
      </c>
      <c r="GN5" s="17">
        <v>1077.15888918512</v>
      </c>
      <c r="GO5" s="17">
        <v>99.313674482128704</v>
      </c>
      <c r="GP5" s="17">
        <v>1.5002110560304499E-4</v>
      </c>
      <c r="GQ5" s="17">
        <v>3.10169352942509</v>
      </c>
      <c r="GR5" s="17">
        <v>92.455261276284403</v>
      </c>
      <c r="GS5" s="17">
        <v>20034.400294757899</v>
      </c>
      <c r="GT5" s="17">
        <v>101.799123527497</v>
      </c>
      <c r="GU5" s="17">
        <v>476.36598404932897</v>
      </c>
      <c r="GW5" s="26">
        <f t="shared" si="0"/>
        <v>1.0770398138771766</v>
      </c>
      <c r="GX5" s="25">
        <f t="shared" si="1"/>
        <v>0</v>
      </c>
      <c r="GY5" s="40">
        <f t="shared" si="2"/>
        <v>-5.4606094894878751E-5</v>
      </c>
      <c r="GZ5" s="40">
        <f t="shared" si="3"/>
        <v>6.6234038993658384E-6</v>
      </c>
      <c r="HA5" s="40">
        <f t="shared" si="4"/>
        <v>-4.1648644721002143E-5</v>
      </c>
      <c r="HB5" s="40">
        <f t="shared" si="5"/>
        <v>3.9145596690187079E-2</v>
      </c>
      <c r="HC5" s="40">
        <f t="shared" si="6"/>
        <v>-9.3859101481745245E-5</v>
      </c>
      <c r="HD5" s="40">
        <f t="shared" si="7"/>
        <v>-8.2470653534826514E-6</v>
      </c>
      <c r="HE5" s="40">
        <f t="shared" si="8"/>
        <v>-5.5197120113947387E-5</v>
      </c>
      <c r="HF5" s="40">
        <f t="shared" si="9"/>
        <v>-2.0026350474308046E-6</v>
      </c>
      <c r="HG5" s="40">
        <f t="shared" si="10"/>
        <v>-1.8046165863359518E-4</v>
      </c>
      <c r="HH5" s="40">
        <f t="shared" si="11"/>
        <v>-1.5161574369753228E-6</v>
      </c>
      <c r="HI5" s="40">
        <f t="shared" si="12"/>
        <v>-4.8468582005822196E-5</v>
      </c>
      <c r="HJ5" s="40">
        <f t="shared" si="13"/>
        <v>-2.193449421041353E-4</v>
      </c>
      <c r="HK5" s="40">
        <f t="shared" si="14"/>
        <v>-1.1349058553225303E-5</v>
      </c>
      <c r="HL5" s="40">
        <f t="shared" si="15"/>
        <v>-1.2802251068394192E-5</v>
      </c>
      <c r="HM5" s="40">
        <f t="shared" si="16"/>
        <v>-1.5109579914078903E-5</v>
      </c>
      <c r="HN5" s="40">
        <f t="shared" si="17"/>
        <v>-3.0651131824560221E-5</v>
      </c>
      <c r="HO5" s="40">
        <f t="shared" si="18"/>
        <v>-3.0624238686694452E-6</v>
      </c>
      <c r="HP5" s="40">
        <f t="shared" si="19"/>
        <v>-4.1274569596724982E-5</v>
      </c>
      <c r="HQ5" s="40">
        <f t="shared" si="20"/>
        <v>-2.5873044309201071E-4</v>
      </c>
      <c r="HR5" s="40">
        <f t="shared" si="21"/>
        <v>-1.024593887474012E-5</v>
      </c>
      <c r="HS5" s="40">
        <f t="shared" si="22"/>
        <v>-1.4442003367671141E-5</v>
      </c>
      <c r="HT5" s="40">
        <f t="shared" si="23"/>
        <v>1.1006514861084132E-5</v>
      </c>
      <c r="HU5" s="40">
        <f t="shared" si="24"/>
        <v>0</v>
      </c>
      <c r="HV5" s="40">
        <f t="shared" si="25"/>
        <v>-9.1734401870417355E-5</v>
      </c>
      <c r="HW5" s="40">
        <f t="shared" si="26"/>
        <v>3.7716081659337228E-6</v>
      </c>
      <c r="HX5" s="40">
        <f t="shared" si="27"/>
        <v>-1.0845945212537999E-4</v>
      </c>
      <c r="HY5" s="40">
        <f t="shared" si="28"/>
        <v>-5.3151545511121958E-5</v>
      </c>
      <c r="HZ5" s="40">
        <f t="shared" si="29"/>
        <v>0</v>
      </c>
      <c r="IA5" s="40">
        <f t="shared" si="30"/>
        <v>-5.9262941468014533E-6</v>
      </c>
      <c r="IB5" s="40">
        <f t="shared" si="31"/>
        <v>-3.4101761189812105E-6</v>
      </c>
      <c r="IC5" s="40">
        <f t="shared" si="32"/>
        <v>-7.9312904116165373E-6</v>
      </c>
      <c r="ID5" s="40">
        <f t="shared" si="33"/>
        <v>-9.9830012017959098E-6</v>
      </c>
      <c r="IE5" s="40">
        <f t="shared" si="34"/>
        <v>-4.6105126304624069E-4</v>
      </c>
      <c r="IF5" s="40">
        <f t="shared" si="35"/>
        <v>-2.5561145000395986E-5</v>
      </c>
      <c r="IG5" s="40">
        <f t="shared" si="36"/>
        <v>9.8151025727351488E-4</v>
      </c>
      <c r="IH5" s="40">
        <f t="shared" si="37"/>
        <v>4.6464120848772238E-2</v>
      </c>
      <c r="II5" s="40">
        <f t="shared" si="38"/>
        <v>-3.8125551314955794E-4</v>
      </c>
      <c r="IJ5" s="40">
        <f t="shared" si="39"/>
        <v>-1.0785516448556784E-5</v>
      </c>
      <c r="IK5" s="40">
        <f t="shared" si="40"/>
        <v>-8.6239526057318972E-4</v>
      </c>
      <c r="IL5" s="40">
        <f t="shared" si="41"/>
        <v>0</v>
      </c>
      <c r="IM5" s="40">
        <f t="shared" si="42"/>
        <v>1.4070402030002892E-4</v>
      </c>
      <c r="IN5" s="40">
        <f t="shared" si="43"/>
        <v>4.0956675579168356E-6</v>
      </c>
      <c r="IO5" s="40">
        <f t="shared" si="44"/>
        <v>1.7080778900928488E-6</v>
      </c>
      <c r="IP5" s="40">
        <f t="shared" si="45"/>
        <v>-4.4688785529446855E-6</v>
      </c>
      <c r="IQ5" s="40">
        <f t="shared" si="46"/>
        <v>-5.2163179430144452E-6</v>
      </c>
      <c r="IR5" s="40">
        <f t="shared" si="47"/>
        <v>-1.1855211684300826E-4</v>
      </c>
      <c r="IS5" s="40">
        <f t="shared" si="48"/>
        <v>-5.3541636546495982E-5</v>
      </c>
      <c r="IT5" s="40">
        <f t="shared" si="49"/>
        <v>1.4936765389472613E-5</v>
      </c>
      <c r="IU5" s="40">
        <f t="shared" si="50"/>
        <v>-3.0175134311858624E-5</v>
      </c>
      <c r="IV5" s="40">
        <f t="shared" si="51"/>
        <v>0</v>
      </c>
      <c r="IW5" s="40">
        <f t="shared" si="52"/>
        <v>-1.2279199068099229E-4</v>
      </c>
      <c r="IX5" s="40">
        <f t="shared" si="53"/>
        <v>-8.3654000306078604E-5</v>
      </c>
      <c r="IY5" s="40">
        <f t="shared" si="54"/>
        <v>-3.064035011607775E-5</v>
      </c>
      <c r="IZ5" s="40">
        <f t="shared" si="55"/>
        <v>0</v>
      </c>
      <c r="JA5" s="40">
        <f t="shared" si="56"/>
        <v>2.2064053652777138E-6</v>
      </c>
      <c r="JB5" s="40">
        <f t="shared" si="57"/>
        <v>1.3762322645161237E-5</v>
      </c>
      <c r="JC5" s="40">
        <f t="shared" si="58"/>
        <v>-2.5198017330296532E-6</v>
      </c>
      <c r="JD5" s="40">
        <f t="shared" si="59"/>
        <v>-1.0761373275221828E-6</v>
      </c>
      <c r="JE5" s="40">
        <f t="shared" si="60"/>
        <v>0</v>
      </c>
      <c r="JF5" s="40">
        <f t="shared" si="61"/>
        <v>-4.3410651477534508E-6</v>
      </c>
      <c r="JG5" s="40">
        <f t="shared" si="62"/>
        <v>-4.2633070719919444E-6</v>
      </c>
      <c r="JH5" s="40">
        <f t="shared" si="63"/>
        <v>-1.657829106230483E-4</v>
      </c>
      <c r="JI5" s="40">
        <f t="shared" si="64"/>
        <v>3.5936581551479292E-5</v>
      </c>
      <c r="JJ5" s="40">
        <f t="shared" si="65"/>
        <v>3.1675187640347756E-5</v>
      </c>
      <c r="JK5" s="40">
        <f t="shared" si="66"/>
        <v>-1.2476399410600304E-5</v>
      </c>
      <c r="JL5" s="40">
        <f t="shared" si="67"/>
        <v>-3.1806395885517868E-4</v>
      </c>
    </row>
    <row r="6" spans="1:272" x14ac:dyDescent="0.3">
      <c r="A6" s="17" t="s">
        <v>173</v>
      </c>
      <c r="B6" s="15">
        <v>29457.204064000001</v>
      </c>
      <c r="C6" s="15">
        <v>6180.5570356999997</v>
      </c>
      <c r="D6" s="15">
        <v>28948.773771</v>
      </c>
      <c r="E6" s="15">
        <v>16354.994321</v>
      </c>
      <c r="F6" s="15">
        <v>9857.1378884999995</v>
      </c>
      <c r="G6" s="15">
        <v>6821.3793069000003</v>
      </c>
      <c r="H6" s="15">
        <v>26783.662353</v>
      </c>
      <c r="I6" s="17">
        <v>61.397629516999999</v>
      </c>
      <c r="J6" s="17">
        <v>9.4581957499999998</v>
      </c>
      <c r="K6" s="17">
        <v>2.9171341269000002</v>
      </c>
      <c r="L6" s="17">
        <v>0.15316388349999999</v>
      </c>
      <c r="M6" s="17">
        <v>59.550166726</v>
      </c>
      <c r="N6" s="17">
        <v>2.0520044800000001E-2</v>
      </c>
      <c r="O6" s="17">
        <v>2.1086005499999998</v>
      </c>
      <c r="P6" s="17">
        <v>0.15073996579999999</v>
      </c>
      <c r="Q6" s="17">
        <v>1.3812153262</v>
      </c>
      <c r="R6" s="17">
        <v>8.7079281503000008</v>
      </c>
      <c r="S6" s="17">
        <v>2.8402460985000002</v>
      </c>
      <c r="T6" s="17">
        <v>0.36123146699999997</v>
      </c>
      <c r="U6" s="17">
        <v>1.6354333098</v>
      </c>
      <c r="V6" s="17">
        <v>7.2587137881999997</v>
      </c>
      <c r="W6" s="17">
        <v>2.4950259269999999</v>
      </c>
      <c r="X6" s="17">
        <v>0.22990021999999999</v>
      </c>
      <c r="Y6" s="17">
        <v>0.235248665</v>
      </c>
      <c r="Z6" s="17">
        <v>0.79874305180000005</v>
      </c>
      <c r="AA6" s="17">
        <v>234.32912055</v>
      </c>
      <c r="AB6" s="17">
        <v>148.42741770000001</v>
      </c>
      <c r="AC6" s="17">
        <v>0.2379568715</v>
      </c>
      <c r="AD6" s="17">
        <v>0.6337072399</v>
      </c>
      <c r="AE6" s="17">
        <v>1.0201763999999999E-3</v>
      </c>
      <c r="AF6" s="17">
        <v>3.6093050625999998</v>
      </c>
      <c r="AG6" s="17">
        <v>0.41307262</v>
      </c>
      <c r="AH6" s="17">
        <v>4.5487200448999996</v>
      </c>
      <c r="AI6" s="17">
        <v>50.979166712999998</v>
      </c>
      <c r="AJ6" s="17">
        <v>228.53664990999999</v>
      </c>
      <c r="AK6" s="17">
        <v>9.0851355752000007</v>
      </c>
      <c r="AL6" s="17">
        <v>2.1371473592000001</v>
      </c>
      <c r="AM6" s="17">
        <v>39.370739125</v>
      </c>
      <c r="AN6" s="17">
        <v>0.1886806825</v>
      </c>
      <c r="AO6" s="17">
        <v>2.8115000000000001E-5</v>
      </c>
      <c r="AP6" s="17">
        <v>7.9063234999999996E-3</v>
      </c>
      <c r="AQ6" s="17">
        <v>349.70697577999999</v>
      </c>
      <c r="AR6" s="17">
        <v>0.53772914760000001</v>
      </c>
      <c r="AS6" s="17">
        <v>2.8889323706000001</v>
      </c>
      <c r="AT6" s="17">
        <v>5.7082546171999997</v>
      </c>
      <c r="AU6" s="17">
        <v>285.00928087</v>
      </c>
      <c r="AV6" s="17">
        <v>1.0271305731</v>
      </c>
      <c r="AW6" s="5">
        <v>2.6478728000000001E-6</v>
      </c>
      <c r="AX6" s="17">
        <v>4.4037900000000001E-5</v>
      </c>
      <c r="AY6" s="17">
        <v>2.1229E-5</v>
      </c>
      <c r="AZ6" s="17">
        <v>8.9240429999999996E-4</v>
      </c>
      <c r="BA6" s="17">
        <v>2.5510422200000001E-2</v>
      </c>
      <c r="BB6" s="17">
        <v>1.6660391600000001E-2</v>
      </c>
      <c r="BD6" s="17">
        <v>1.4830486656999999</v>
      </c>
      <c r="BE6" s="17">
        <v>5.0775051736999997</v>
      </c>
      <c r="BF6" s="17">
        <v>1.0367917754</v>
      </c>
      <c r="BG6" s="17">
        <v>42.024938511000002</v>
      </c>
      <c r="BH6" s="17">
        <v>4.8673845000000004E-3</v>
      </c>
      <c r="BI6" s="17">
        <v>73.1827404</v>
      </c>
      <c r="BJ6" s="17">
        <v>70.991169900000003</v>
      </c>
      <c r="BK6" s="17">
        <v>70.454689004000002</v>
      </c>
      <c r="BL6" s="17">
        <v>156.68598254</v>
      </c>
      <c r="BM6" s="17">
        <v>2.374575423</v>
      </c>
      <c r="BN6" s="17">
        <v>509.57216318000002</v>
      </c>
      <c r="BO6" s="17">
        <v>1.13317499E-2</v>
      </c>
      <c r="BQ6" s="17" t="s">
        <v>173</v>
      </c>
      <c r="BR6" s="17">
        <v>33.1060791189702</v>
      </c>
      <c r="BS6" s="17">
        <v>456.452220900908</v>
      </c>
      <c r="BT6" s="17">
        <v>5.0773568227043704</v>
      </c>
      <c r="BU6" s="17">
        <v>9.4563864045063095</v>
      </c>
      <c r="BV6" s="17">
        <v>1.0367038599071901</v>
      </c>
      <c r="BW6" s="17">
        <v>2.9171461061917099</v>
      </c>
      <c r="BX6" s="17">
        <v>61.379277628355801</v>
      </c>
      <c r="BY6" s="17">
        <v>61.379277628355801</v>
      </c>
      <c r="BZ6" s="17">
        <v>69.683764083803098</v>
      </c>
      <c r="CA6" s="17">
        <v>189.02016271517201</v>
      </c>
      <c r="CB6" s="17">
        <v>6.2732640773050699E-2</v>
      </c>
      <c r="CC6" s="17">
        <v>9.02738714773723E-2</v>
      </c>
      <c r="CD6" s="17">
        <v>59.5322236250598</v>
      </c>
      <c r="CE6" s="17">
        <v>1.1331329203049601E-2</v>
      </c>
      <c r="CF6" s="17">
        <v>6.5602309235381897E-3</v>
      </c>
      <c r="CG6" s="17">
        <v>1.39403849518786E-2</v>
      </c>
      <c r="CH6" s="17">
        <v>0.23520760234273799</v>
      </c>
      <c r="CI6" s="17">
        <v>2.1077578481655399</v>
      </c>
      <c r="CJ6" s="17">
        <v>3.6156209260646902E-2</v>
      </c>
      <c r="CK6" s="17">
        <v>0.11449440984727401</v>
      </c>
      <c r="CL6" s="17">
        <v>1.38109558527939</v>
      </c>
      <c r="CM6" s="17">
        <v>42.0248653037983</v>
      </c>
      <c r="CN6" s="17">
        <v>107560.75258090701</v>
      </c>
      <c r="CO6" s="17">
        <v>8.7077839138865407</v>
      </c>
      <c r="CP6" s="17">
        <v>4.8661693700844102E-3</v>
      </c>
      <c r="CQ6" s="17">
        <v>0.104601146902407</v>
      </c>
      <c r="CR6" s="17">
        <v>0.256092054516454</v>
      </c>
      <c r="CS6" s="17">
        <v>2.84006544343704</v>
      </c>
      <c r="CT6" s="17">
        <v>1.6353581740746901</v>
      </c>
      <c r="CU6" s="17">
        <v>50.9738320890796</v>
      </c>
      <c r="CV6" s="17">
        <v>7.2585590976561498</v>
      </c>
      <c r="CW6" s="17">
        <v>2.8850077301644501</v>
      </c>
      <c r="CX6" s="17">
        <v>39.370493718805797</v>
      </c>
      <c r="CY6" s="17">
        <v>5.7080313498066797</v>
      </c>
      <c r="CZ6" s="17">
        <v>29443.571456939801</v>
      </c>
      <c r="DA6" s="17">
        <v>2.4949215198000201</v>
      </c>
      <c r="DB6" s="17">
        <v>0.22989540203474601</v>
      </c>
      <c r="DC6" s="17">
        <v>2.1915848310983899</v>
      </c>
      <c r="DD6" s="17">
        <v>54.748286016633998</v>
      </c>
      <c r="DE6" s="5">
        <v>3.4862546393513898</v>
      </c>
      <c r="DF6" s="5">
        <v>8.10009628686542E-2</v>
      </c>
      <c r="DG6" s="17">
        <v>12.4660303576447</v>
      </c>
      <c r="DH6" s="17">
        <v>0.20942341969939901</v>
      </c>
      <c r="DI6" s="17">
        <v>1199.1569116114699</v>
      </c>
      <c r="DJ6" s="17">
        <v>2131.5185879164501</v>
      </c>
      <c r="DK6" s="17">
        <v>103.60911918402</v>
      </c>
      <c r="DL6" s="17">
        <v>70.408576048271897</v>
      </c>
      <c r="DM6" s="17">
        <v>2020.52953055382</v>
      </c>
      <c r="DN6" s="17">
        <v>0.79873851103968296</v>
      </c>
      <c r="DO6" s="17">
        <v>19.9340948666703</v>
      </c>
      <c r="DP6" s="17">
        <v>234.21334435078299</v>
      </c>
      <c r="DQ6" s="17">
        <v>234.21334435078299</v>
      </c>
      <c r="DR6" s="17">
        <v>2.8969703035045402</v>
      </c>
      <c r="DS6" s="17">
        <v>0</v>
      </c>
      <c r="DT6" s="17">
        <v>148.37530091702101</v>
      </c>
      <c r="DU6" s="17">
        <v>0.23767298626393599</v>
      </c>
      <c r="DV6" s="17">
        <v>156.67777474090499</v>
      </c>
      <c r="DW6" s="17">
        <v>0.15897241169749199</v>
      </c>
      <c r="DX6" s="17">
        <v>0.407809945294976</v>
      </c>
      <c r="DY6" s="17">
        <v>0</v>
      </c>
      <c r="DZ6" s="17">
        <v>1.02020173616737E-3</v>
      </c>
      <c r="EA6" s="17">
        <v>268.42927867741099</v>
      </c>
      <c r="EB6" s="17">
        <v>19.104062485211301</v>
      </c>
      <c r="EC6" s="17">
        <v>1.96499179369845</v>
      </c>
      <c r="ED6" s="17">
        <v>513.32997297598195</v>
      </c>
      <c r="EE6" s="17">
        <v>196.11256417498501</v>
      </c>
      <c r="EF6" s="17">
        <v>0.93807215155971702</v>
      </c>
      <c r="EG6" s="17">
        <v>2.6699068657087501</v>
      </c>
      <c r="EH6" s="17">
        <v>0.41307446646187501</v>
      </c>
      <c r="EI6" s="17">
        <v>1.50024792804951</v>
      </c>
      <c r="EJ6" s="17">
        <v>3.0459547128504099</v>
      </c>
      <c r="EK6" s="17">
        <v>239.32703778287399</v>
      </c>
      <c r="EL6" s="17">
        <v>2.3692126358963499</v>
      </c>
      <c r="EM6" s="17">
        <v>0.50428204909225705</v>
      </c>
      <c r="EN6" s="17">
        <v>10.129187972170101</v>
      </c>
      <c r="EO6" s="17">
        <v>6178.8655258149602</v>
      </c>
      <c r="EP6" s="17">
        <v>0</v>
      </c>
      <c r="EQ6" s="17">
        <v>0.87368936532746999</v>
      </c>
      <c r="ER6" s="17">
        <v>1.25724743425001</v>
      </c>
      <c r="ES6" s="17">
        <v>28621.328239570699</v>
      </c>
      <c r="ET6" s="17">
        <v>26047.136494358401</v>
      </c>
      <c r="EU6" s="17">
        <v>2894.0774403218702</v>
      </c>
      <c r="EV6" s="17">
        <v>28941.213934680301</v>
      </c>
      <c r="EW6" s="17">
        <v>0.52946166833351704</v>
      </c>
      <c r="EX6" s="17">
        <v>907.04991263737702</v>
      </c>
      <c r="EY6" s="17">
        <v>19.091146471162901</v>
      </c>
      <c r="EZ6" s="17">
        <v>1.0269903952050301</v>
      </c>
      <c r="FA6" s="5">
        <v>2.64679771623209E-6</v>
      </c>
      <c r="FB6" s="5">
        <v>4.39945094612454E-5</v>
      </c>
      <c r="FC6" s="5">
        <v>2.1227402349024701E-5</v>
      </c>
      <c r="FD6" s="17">
        <v>8.9213146931511596E-4</v>
      </c>
      <c r="FE6" s="17">
        <v>2.5507858734922399E-2</v>
      </c>
      <c r="FF6" s="17">
        <v>1.6654145326949001E-2</v>
      </c>
      <c r="FG6" s="17">
        <v>0</v>
      </c>
      <c r="FH6" s="17">
        <v>1.48165275206699</v>
      </c>
      <c r="FI6" s="17">
        <v>190.70100110264099</v>
      </c>
      <c r="FJ6" s="17">
        <v>12918.1671385628</v>
      </c>
      <c r="FK6" s="17">
        <v>317.30064764419501</v>
      </c>
      <c r="FL6" s="17">
        <v>160.527256531457</v>
      </c>
      <c r="FM6" s="17">
        <v>463.33862916626703</v>
      </c>
      <c r="FN6" s="17">
        <v>127.113155216411</v>
      </c>
      <c r="FO6" s="17">
        <v>154.89449472290599</v>
      </c>
      <c r="FP6" s="17">
        <v>6.5209155532603494E-2</v>
      </c>
      <c r="FQ6" s="17">
        <v>126.735395976289</v>
      </c>
      <c r="FR6" s="17">
        <v>16314.7531159754</v>
      </c>
      <c r="FS6" s="17">
        <v>9831.7899895679602</v>
      </c>
      <c r="FT6" s="17">
        <v>6482.9631264075097</v>
      </c>
      <c r="FU6" s="17">
        <v>11.398197712484199</v>
      </c>
      <c r="FV6" s="17">
        <v>4.28498296235166</v>
      </c>
      <c r="FW6" s="17">
        <v>3772.1471228448399</v>
      </c>
      <c r="FX6" s="17">
        <v>61.274789977457601</v>
      </c>
      <c r="FY6" s="17">
        <v>714.70846226006802</v>
      </c>
      <c r="FZ6" s="17">
        <v>174.14616836724599</v>
      </c>
      <c r="GA6" s="17">
        <v>124.57869127118499</v>
      </c>
      <c r="GB6" s="17">
        <v>1804.6421259696699</v>
      </c>
      <c r="GC6" s="17">
        <v>0.18852786954154899</v>
      </c>
      <c r="GD6" s="17">
        <v>1190.78051292491</v>
      </c>
      <c r="GE6" s="17">
        <v>553.36016658553604</v>
      </c>
      <c r="GF6" s="17">
        <v>975.41285455436298</v>
      </c>
      <c r="GG6" s="17">
        <v>95.22584670258</v>
      </c>
      <c r="GH6" s="5">
        <v>2.81136323254904E-5</v>
      </c>
      <c r="GI6" s="17">
        <v>6819.40286012258</v>
      </c>
      <c r="GJ6" s="17">
        <v>1335.81950439364</v>
      </c>
      <c r="GK6" s="17">
        <v>509.54791100829101</v>
      </c>
      <c r="GL6" s="17">
        <v>0.65960400214289605</v>
      </c>
      <c r="GM6" s="17">
        <v>163.95571285612101</v>
      </c>
      <c r="GN6" s="17">
        <v>2475.5134288211002</v>
      </c>
      <c r="GO6" s="17">
        <v>348.52065246272002</v>
      </c>
      <c r="GP6" s="17">
        <v>7.9041012397173399E-3</v>
      </c>
      <c r="GQ6" s="17">
        <v>0.53772715870878995</v>
      </c>
      <c r="GR6" s="17">
        <v>261.16277282072798</v>
      </c>
      <c r="GS6" s="17">
        <v>26751.461273015899</v>
      </c>
      <c r="GT6" s="17">
        <v>284.087831573024</v>
      </c>
      <c r="GU6" s="17">
        <v>1162.1528997279199</v>
      </c>
      <c r="GW6" s="26">
        <f t="shared" si="0"/>
        <v>1.0698977505367502</v>
      </c>
      <c r="GX6" s="25">
        <f t="shared" si="1"/>
        <v>0</v>
      </c>
      <c r="GY6" s="40">
        <f t="shared" si="2"/>
        <v>-4.6279365246552358E-4</v>
      </c>
      <c r="GZ6" s="40">
        <f t="shared" si="3"/>
        <v>-2.7368243271100968E-4</v>
      </c>
      <c r="HA6" s="40">
        <f t="shared" si="4"/>
        <v>-2.611453037527923E-4</v>
      </c>
      <c r="HB6" s="40">
        <f t="shared" si="5"/>
        <v>-2.460484194294712E-3</v>
      </c>
      <c r="HC6" s="40">
        <f t="shared" si="6"/>
        <v>-2.5715272748301318E-3</v>
      </c>
      <c r="HD6" s="40">
        <f t="shared" si="7"/>
        <v>-2.8974298136757353E-4</v>
      </c>
      <c r="HE6" s="40">
        <f t="shared" si="8"/>
        <v>-1.2022657528944747E-3</v>
      </c>
      <c r="HF6" s="40">
        <f t="shared" si="9"/>
        <v>-2.9890223431372064E-4</v>
      </c>
      <c r="HG6" s="40">
        <f t="shared" si="10"/>
        <v>-1.9129922254889609E-4</v>
      </c>
      <c r="HH6" s="40">
        <f t="shared" si="11"/>
        <v>4.1065275673276892E-6</v>
      </c>
      <c r="HI6" s="40">
        <f t="shared" si="12"/>
        <v>-1.027469700955888E-3</v>
      </c>
      <c r="HJ6" s="40">
        <f t="shared" si="13"/>
        <v>-3.0131067512808202E-4</v>
      </c>
      <c r="HK6" s="40">
        <f t="shared" si="14"/>
        <v>-9.4682661624649535E-4</v>
      </c>
      <c r="HL6" s="40">
        <f t="shared" si="15"/>
        <v>-3.9964982199207496E-4</v>
      </c>
      <c r="HM6" s="40">
        <f t="shared" si="16"/>
        <v>-5.9272066040948147E-4</v>
      </c>
      <c r="HN6" s="40">
        <f t="shared" si="17"/>
        <v>-8.6692435522988078E-5</v>
      </c>
      <c r="HO6" s="40">
        <f t="shared" si="18"/>
        <v>-1.6563803808497733E-5</v>
      </c>
      <c r="HP6" s="40">
        <f t="shared" si="19"/>
        <v>-6.3605425971916579E-5</v>
      </c>
      <c r="HQ6" s="40">
        <f t="shared" si="20"/>
        <v>-1.4900849740727392E-3</v>
      </c>
      <c r="HR6" s="40">
        <f t="shared" si="21"/>
        <v>-4.5942396342114166E-5</v>
      </c>
      <c r="HS6" s="40">
        <f t="shared" si="22"/>
        <v>-2.1311012992596138E-5</v>
      </c>
      <c r="HT6" s="40">
        <f t="shared" si="23"/>
        <v>-4.1846138290585809E-5</v>
      </c>
      <c r="HU6" s="40">
        <f t="shared" si="24"/>
        <v>-2.0956766609349708E-5</v>
      </c>
      <c r="HV6" s="40">
        <f t="shared" si="25"/>
        <v>-1.7455001184386401E-4</v>
      </c>
      <c r="HW6" s="40">
        <f t="shared" si="26"/>
        <v>-5.6848823997299287E-6</v>
      </c>
      <c r="HX6" s="40">
        <f t="shared" si="27"/>
        <v>-4.9407516635264148E-4</v>
      </c>
      <c r="HY6" s="40">
        <f t="shared" si="28"/>
        <v>-3.5112638747334887E-4</v>
      </c>
      <c r="HZ6" s="40">
        <f t="shared" si="29"/>
        <v>-1.1930112976964952E-3</v>
      </c>
      <c r="IA6" s="40">
        <f t="shared" si="30"/>
        <v>-2.70744480558448E-3</v>
      </c>
      <c r="IB6" s="40">
        <f t="shared" si="31"/>
        <v>2.4835084765782581E-5</v>
      </c>
      <c r="IC6" s="40">
        <f t="shared" si="32"/>
        <v>-3.6739630165195285E-4</v>
      </c>
      <c r="ID6" s="40">
        <f t="shared" si="33"/>
        <v>4.4700660019786648E-6</v>
      </c>
      <c r="IE6" s="40">
        <f t="shared" si="34"/>
        <v>-5.534312895123574E-4</v>
      </c>
      <c r="IF6" s="40">
        <f t="shared" si="35"/>
        <v>-1.0464321534383098E-4</v>
      </c>
      <c r="IG6" s="40">
        <f t="shared" si="36"/>
        <v>4.7215131039696934E-2</v>
      </c>
      <c r="IH6" s="40">
        <f t="shared" si="37"/>
        <v>0.11491874703775307</v>
      </c>
      <c r="II6" s="40">
        <f t="shared" si="38"/>
        <v>-2.9060043968353001E-3</v>
      </c>
      <c r="IJ6" s="40">
        <f t="shared" si="39"/>
        <v>-6.2332127782529311E-6</v>
      </c>
      <c r="IK6" s="40">
        <f t="shared" si="40"/>
        <v>-8.0990251056048184E-4</v>
      </c>
      <c r="IL6" s="40">
        <f t="shared" si="41"/>
        <v>-4.8645723265204488E-5</v>
      </c>
      <c r="IM6" s="40">
        <f t="shared" si="42"/>
        <v>-2.8107378640143546E-4</v>
      </c>
      <c r="IN6" s="40">
        <f t="shared" si="43"/>
        <v>-3.3923352962403723E-3</v>
      </c>
      <c r="IO6" s="40">
        <f t="shared" si="44"/>
        <v>-3.6986858884911947E-6</v>
      </c>
      <c r="IP6" s="40">
        <f t="shared" si="45"/>
        <v>-1.3585089341274052E-3</v>
      </c>
      <c r="IQ6" s="40">
        <f t="shared" si="46"/>
        <v>-3.9113075413151645E-5</v>
      </c>
      <c r="IR6" s="40">
        <f t="shared" si="47"/>
        <v>-3.2330501454662791E-3</v>
      </c>
      <c r="IS6" s="40">
        <f t="shared" si="48"/>
        <v>-1.3647524340242527E-4</v>
      </c>
      <c r="IT6" s="40">
        <f t="shared" si="49"/>
        <v>-4.0601790535788903E-4</v>
      </c>
      <c r="IU6" s="40">
        <f t="shared" si="50"/>
        <v>-9.8529990654869942E-4</v>
      </c>
      <c r="IV6" s="40">
        <f t="shared" si="51"/>
        <v>-7.5257947868394818E-5</v>
      </c>
      <c r="IW6" s="40">
        <f t="shared" si="52"/>
        <v>-3.0572542611459577E-4</v>
      </c>
      <c r="IX6" s="40">
        <f t="shared" si="53"/>
        <v>-1.0048697185427198E-4</v>
      </c>
      <c r="IY6" s="40">
        <f t="shared" si="54"/>
        <v>-3.7491754101385557E-4</v>
      </c>
      <c r="IZ6" s="40">
        <f t="shared" si="55"/>
        <v>0</v>
      </c>
      <c r="JA6" s="40">
        <f t="shared" si="56"/>
        <v>-9.4124600580863371E-4</v>
      </c>
      <c r="JB6" s="40">
        <f t="shared" si="57"/>
        <v>-2.9217300732194235E-5</v>
      </c>
      <c r="JC6" s="40">
        <f t="shared" si="58"/>
        <v>-8.4795708160430948E-5</v>
      </c>
      <c r="JD6" s="40">
        <f t="shared" si="59"/>
        <v>-1.7419942609172879E-6</v>
      </c>
      <c r="JE6" s="40">
        <f t="shared" si="60"/>
        <v>-2.496474062384349E-4</v>
      </c>
      <c r="JF6" s="40">
        <f t="shared" si="61"/>
        <v>-2.1886677457584436E-6</v>
      </c>
      <c r="JG6" s="40">
        <f t="shared" si="62"/>
        <v>-2.4581057348985877E-6</v>
      </c>
      <c r="JH6" s="40">
        <f t="shared" si="63"/>
        <v>-6.5450513486032776E-4</v>
      </c>
      <c r="JI6" s="40">
        <f t="shared" si="64"/>
        <v>-5.2383748449920662E-5</v>
      </c>
      <c r="JJ6" s="40">
        <f t="shared" si="65"/>
        <v>-2.2584193585541562E-3</v>
      </c>
      <c r="JK6" s="40">
        <f t="shared" si="66"/>
        <v>-4.7593203595859948E-5</v>
      </c>
      <c r="JL6" s="40">
        <f t="shared" si="67"/>
        <v>-3.7125506132059103E-5</v>
      </c>
    </row>
    <row r="7" spans="1:272" x14ac:dyDescent="0.3">
      <c r="A7" s="17" t="s">
        <v>174</v>
      </c>
      <c r="B7" s="15">
        <v>11098.259552</v>
      </c>
      <c r="C7" s="15">
        <v>185.95215947</v>
      </c>
      <c r="D7" s="15">
        <v>10797.407712</v>
      </c>
      <c r="E7" s="15">
        <v>11611.820766999999</v>
      </c>
      <c r="F7" s="15">
        <v>4472.1425824999997</v>
      </c>
      <c r="G7" s="15">
        <v>1916.6275003000001</v>
      </c>
      <c r="H7" s="15">
        <v>14651.173013</v>
      </c>
      <c r="I7" s="17">
        <v>62.338219881999997</v>
      </c>
      <c r="J7" s="17">
        <v>3.5958182057000001</v>
      </c>
      <c r="K7" s="17">
        <v>3.7141999999999999</v>
      </c>
      <c r="L7" s="17">
        <v>3.4734757099999999E-2</v>
      </c>
      <c r="M7" s="17">
        <v>45.567855117999997</v>
      </c>
      <c r="N7" s="17">
        <v>1.336844E-3</v>
      </c>
      <c r="O7" s="17">
        <v>4.8146211162999997</v>
      </c>
      <c r="P7" s="17">
        <v>4.1704680700000003E-2</v>
      </c>
      <c r="Q7" s="17">
        <v>6.7883500000000003E-4</v>
      </c>
      <c r="R7" s="17">
        <v>30.189218885999999</v>
      </c>
      <c r="S7" s="17">
        <v>1.6136151000000001</v>
      </c>
      <c r="T7" s="17">
        <v>0.1012290624</v>
      </c>
      <c r="U7" s="17">
        <v>0.97819742740000004</v>
      </c>
      <c r="V7" s="17">
        <v>14.567648833</v>
      </c>
      <c r="W7" s="17">
        <v>1.59352E-2</v>
      </c>
      <c r="X7" s="17">
        <v>2.2374500000000001E-5</v>
      </c>
      <c r="Y7" s="17">
        <v>2.9187500000000001E-5</v>
      </c>
      <c r="Z7" s="17">
        <v>0.57164780820000005</v>
      </c>
      <c r="AA7" s="17">
        <v>99.274073806000004</v>
      </c>
      <c r="AB7" s="17">
        <v>73.256559999999993</v>
      </c>
      <c r="AD7" s="17">
        <v>6.1782743100000002E-2</v>
      </c>
      <c r="AF7" s="17">
        <v>1.3100087215</v>
      </c>
      <c r="AG7" s="17">
        <v>5.0000000000000001E-3</v>
      </c>
      <c r="AH7" s="17">
        <v>1.8666340687</v>
      </c>
      <c r="AI7" s="17">
        <v>24.215365693999999</v>
      </c>
      <c r="AJ7" s="17">
        <v>69.773883021000003</v>
      </c>
      <c r="AK7" s="17">
        <v>4.2231195770000003</v>
      </c>
      <c r="AL7" s="17">
        <v>1.2986416885000001</v>
      </c>
      <c r="AM7" s="17">
        <v>9.7190684936</v>
      </c>
      <c r="AN7" s="17">
        <v>3.6100658999999998E-3</v>
      </c>
      <c r="AP7" s="17">
        <v>1.6850000000000001E-3</v>
      </c>
      <c r="AQ7" s="17">
        <v>205.74090333000001</v>
      </c>
      <c r="AR7" s="17">
        <v>0.28349999999999997</v>
      </c>
      <c r="AS7" s="17">
        <v>1.7468020539</v>
      </c>
      <c r="AT7" s="17">
        <v>6.3380066783000002</v>
      </c>
      <c r="AU7" s="17">
        <v>162.52898712000001</v>
      </c>
      <c r="AV7" s="17">
        <v>3.8115460587999999</v>
      </c>
      <c r="AZ7" s="17">
        <v>1.8200299999999999E-5</v>
      </c>
      <c r="BA7" s="17">
        <v>9.3431259999999996E-4</v>
      </c>
      <c r="BB7" s="17">
        <v>9.3517630000000001E-4</v>
      </c>
      <c r="BD7" s="17">
        <v>0.42960999849999998</v>
      </c>
      <c r="BE7" s="17">
        <v>7.4729000000000001</v>
      </c>
      <c r="BG7" s="17">
        <v>3.49E-2</v>
      </c>
      <c r="BK7" s="17">
        <v>34.273913878000002</v>
      </c>
      <c r="BL7" s="17">
        <v>110.39316914</v>
      </c>
      <c r="BM7" s="17">
        <v>0.43087508159999999</v>
      </c>
      <c r="BN7" s="17">
        <v>40.738122509999997</v>
      </c>
      <c r="BO7" s="17">
        <v>4.6164800000000002E-5</v>
      </c>
      <c r="BQ7" s="17" t="s">
        <v>174</v>
      </c>
      <c r="BR7" s="17">
        <v>18.250020402734801</v>
      </c>
      <c r="BS7" s="17">
        <v>174.215408172953</v>
      </c>
      <c r="BT7" s="17">
        <v>7.4729204021230604</v>
      </c>
      <c r="BU7" s="17">
        <v>3.5957915024493698</v>
      </c>
      <c r="BV7" s="17">
        <v>0</v>
      </c>
      <c r="BW7" s="17">
        <v>3.7142045913567698</v>
      </c>
      <c r="BX7" s="17">
        <v>62.330146169939098</v>
      </c>
      <c r="BY7" s="17">
        <v>62.330146169939098</v>
      </c>
      <c r="BZ7" s="17">
        <v>21.141318005238599</v>
      </c>
      <c r="CA7" s="17">
        <v>40.158792532682902</v>
      </c>
      <c r="CB7" s="17">
        <v>1.42409189586467E-2</v>
      </c>
      <c r="CC7" s="5">
        <v>2.0492932657120599E-2</v>
      </c>
      <c r="CD7" s="17">
        <v>45.564419454115097</v>
      </c>
      <c r="CE7" s="5">
        <v>4.61639585320746E-5</v>
      </c>
      <c r="CF7" s="17">
        <v>4.2778758786796498E-4</v>
      </c>
      <c r="CG7" s="17">
        <v>9.0906299277434903E-4</v>
      </c>
      <c r="CH7" s="5">
        <v>2.9190638271135601E-5</v>
      </c>
      <c r="CI7" s="17">
        <v>4.8146374143303197</v>
      </c>
      <c r="CJ7" s="17">
        <v>1.00050902897424E-2</v>
      </c>
      <c r="CK7" s="17">
        <v>3.1682879806213697E-2</v>
      </c>
      <c r="CL7" s="17">
        <v>6.7886664423408695E-4</v>
      </c>
      <c r="CM7" s="17">
        <v>3.4899710863826101E-2</v>
      </c>
      <c r="CN7" s="17">
        <v>182808.954938346</v>
      </c>
      <c r="CO7" s="17">
        <v>30.1837291715951</v>
      </c>
      <c r="CP7" s="17">
        <v>0</v>
      </c>
      <c r="CQ7" s="5">
        <v>2.9339616282566299E-2</v>
      </c>
      <c r="CR7" s="17">
        <v>7.1831601394974604E-2</v>
      </c>
      <c r="CS7" s="17">
        <v>1.61346346515209</v>
      </c>
      <c r="CT7" s="17">
        <v>0.97818873231149595</v>
      </c>
      <c r="CU7" s="17">
        <v>24.210123021583598</v>
      </c>
      <c r="CV7" s="17">
        <v>14.567766480759101</v>
      </c>
      <c r="CW7" s="17">
        <v>1.74679902748424</v>
      </c>
      <c r="CX7" s="17">
        <v>9.7190125590808005</v>
      </c>
      <c r="CY7" s="17">
        <v>6.33799940096287</v>
      </c>
      <c r="CZ7" s="17">
        <v>11094.654950362699</v>
      </c>
      <c r="DA7" s="17">
        <v>1.59335490183369E-2</v>
      </c>
      <c r="DB7" s="5">
        <v>2.23731426941584E-5</v>
      </c>
      <c r="DC7" s="17">
        <v>0</v>
      </c>
      <c r="DD7" s="17">
        <v>0</v>
      </c>
      <c r="DE7" s="17">
        <v>0</v>
      </c>
      <c r="DF7" s="17">
        <v>0</v>
      </c>
      <c r="DG7" s="17">
        <v>0</v>
      </c>
      <c r="DH7" s="17">
        <v>0</v>
      </c>
      <c r="DI7" s="17">
        <v>182.03054330828601</v>
      </c>
      <c r="DJ7" s="17">
        <v>1551.70752717285</v>
      </c>
      <c r="DK7" s="17">
        <v>60.260775237010698</v>
      </c>
      <c r="DL7" s="17">
        <v>34.264617644851498</v>
      </c>
      <c r="DM7" s="17">
        <v>640.91696914230897</v>
      </c>
      <c r="DN7" s="17">
        <v>0.57165103060960198</v>
      </c>
      <c r="DO7" s="17">
        <v>10.688744996487699</v>
      </c>
      <c r="DP7" s="17">
        <v>99.272090684268406</v>
      </c>
      <c r="DQ7" s="17">
        <v>99.272090684268406</v>
      </c>
      <c r="DR7" s="17">
        <v>1.8492759201642599</v>
      </c>
      <c r="DS7" s="17">
        <v>0</v>
      </c>
      <c r="DT7" s="5">
        <v>73.058494446480196</v>
      </c>
      <c r="DU7" s="17">
        <v>0</v>
      </c>
      <c r="DV7" s="17">
        <v>110.38861259158899</v>
      </c>
      <c r="DW7" s="17">
        <v>2.1563425835628602E-2</v>
      </c>
      <c r="DX7" s="17">
        <v>3.80060274601959E-2</v>
      </c>
      <c r="DY7" s="17">
        <v>0</v>
      </c>
      <c r="DZ7" s="17">
        <v>0</v>
      </c>
      <c r="EA7" s="17">
        <v>427.140086388329</v>
      </c>
      <c r="EB7" s="17">
        <v>11.947831722322499</v>
      </c>
      <c r="EC7" s="17">
        <v>2.1449352180595498</v>
      </c>
      <c r="ED7" s="17">
        <v>251.72153296366801</v>
      </c>
      <c r="EE7" s="17">
        <v>89.574532990670093</v>
      </c>
      <c r="EF7" s="17">
        <v>0.34049850471513499</v>
      </c>
      <c r="EG7" s="17">
        <v>0.96910437710058905</v>
      </c>
      <c r="EH7" s="17">
        <v>4.9987970810804697E-3</v>
      </c>
      <c r="EI7" s="17">
        <v>0.61578245061371095</v>
      </c>
      <c r="EJ7" s="17">
        <v>1.2502247771016901</v>
      </c>
      <c r="EK7" s="17">
        <v>73.549692803092995</v>
      </c>
      <c r="EL7" s="17">
        <v>0.43087392163395599</v>
      </c>
      <c r="EM7" s="17">
        <v>0.67444189217717798</v>
      </c>
      <c r="EN7" s="17">
        <v>4.5554180524893901</v>
      </c>
      <c r="EO7" s="17">
        <v>185.93413861229999</v>
      </c>
      <c r="EP7" s="17">
        <v>0</v>
      </c>
      <c r="EQ7" s="17">
        <v>0.53228941386817097</v>
      </c>
      <c r="ER7" s="17">
        <v>0.76597247854627604</v>
      </c>
      <c r="ES7" s="17">
        <v>16138.179756736399</v>
      </c>
      <c r="ET7" s="17">
        <v>9715.9750234005205</v>
      </c>
      <c r="EU7" s="17">
        <v>1079.55412193146</v>
      </c>
      <c r="EV7" s="17">
        <v>10795.529145331901</v>
      </c>
      <c r="EW7" s="17">
        <v>0.196478807366124</v>
      </c>
      <c r="EX7" s="17">
        <v>392.03282796230599</v>
      </c>
      <c r="EY7" s="17">
        <v>10.177674050615799</v>
      </c>
      <c r="EZ7" s="17">
        <v>3.8114863278202802</v>
      </c>
      <c r="FA7" s="17">
        <v>0</v>
      </c>
      <c r="FB7" s="17">
        <v>0</v>
      </c>
      <c r="FC7" s="17">
        <v>0</v>
      </c>
      <c r="FD7" s="5">
        <v>1.8202625660697699E-5</v>
      </c>
      <c r="FE7" s="17">
        <v>9.3430570610669196E-4</v>
      </c>
      <c r="FF7" s="17">
        <v>9.3514890236676899E-4</v>
      </c>
      <c r="FG7" s="17">
        <v>0</v>
      </c>
      <c r="FH7" s="17">
        <v>0.42960373587788597</v>
      </c>
      <c r="FI7" s="17">
        <v>132.09841494083301</v>
      </c>
      <c r="FJ7" s="17">
        <v>7980.8507089100403</v>
      </c>
      <c r="FK7" s="17">
        <v>217.91381082656801</v>
      </c>
      <c r="FL7" s="17">
        <v>44.133349953118703</v>
      </c>
      <c r="FM7" s="17">
        <v>121.575497824368</v>
      </c>
      <c r="FN7" s="17">
        <v>69.678856615078502</v>
      </c>
      <c r="FO7" s="17">
        <v>65.522998320915804</v>
      </c>
      <c r="FP7" s="17">
        <v>2.1901913971582401E-3</v>
      </c>
      <c r="FQ7" s="17">
        <v>67.452153802862597</v>
      </c>
      <c r="FR7" s="17">
        <v>11556.917428808099</v>
      </c>
      <c r="FS7" s="17">
        <v>4453.3669609123699</v>
      </c>
      <c r="FT7" s="17">
        <v>7103.5504678957404</v>
      </c>
      <c r="FU7" s="17">
        <v>10.800460159752401</v>
      </c>
      <c r="FV7" s="17">
        <v>3.8887041196282999</v>
      </c>
      <c r="FW7" s="17">
        <v>2260.8974411658</v>
      </c>
      <c r="FX7" s="17">
        <v>49.806750040124101</v>
      </c>
      <c r="FY7" s="17">
        <v>156.902332960531</v>
      </c>
      <c r="FZ7" s="17">
        <v>30.8219342816294</v>
      </c>
      <c r="GA7" s="17">
        <v>35.869463180336901</v>
      </c>
      <c r="GB7" s="17">
        <v>398.05525335857601</v>
      </c>
      <c r="GC7" s="17">
        <v>3.6071297675777398E-3</v>
      </c>
      <c r="GD7" s="17">
        <v>467.32945278938502</v>
      </c>
      <c r="GE7" s="17">
        <v>367.683040033179</v>
      </c>
      <c r="GF7" s="17">
        <v>384.17720847150201</v>
      </c>
      <c r="GG7" s="17">
        <v>36.089290857559398</v>
      </c>
      <c r="GH7" s="17">
        <v>0</v>
      </c>
      <c r="GI7" s="17">
        <v>1916.3342631839801</v>
      </c>
      <c r="GJ7" s="17">
        <v>569.71818999040499</v>
      </c>
      <c r="GK7" s="17">
        <v>40.607343209094097</v>
      </c>
      <c r="GL7" s="17">
        <v>1.8591478034132001</v>
      </c>
      <c r="GM7" s="17">
        <v>50.273795904452001</v>
      </c>
      <c r="GN7" s="17">
        <v>1704.6718989973001</v>
      </c>
      <c r="GO7" s="17">
        <v>205.50118734997</v>
      </c>
      <c r="GP7" s="17">
        <v>1.6851973796138599E-3</v>
      </c>
      <c r="GQ7" s="17">
        <v>0.28350187975991797</v>
      </c>
      <c r="GR7" s="17">
        <v>142.543834375062</v>
      </c>
      <c r="GS7" s="17">
        <v>14646.973448646</v>
      </c>
      <c r="GT7" s="17">
        <v>162.476015530712</v>
      </c>
      <c r="GU7" s="17">
        <v>819.534744622939</v>
      </c>
      <c r="GW7" s="26">
        <f t="shared" si="0"/>
        <v>1.101809859444256</v>
      </c>
      <c r="GX7" s="25">
        <f t="shared" si="1"/>
        <v>0</v>
      </c>
      <c r="GY7" s="40">
        <f t="shared" si="2"/>
        <v>-3.2478981234950854E-4</v>
      </c>
      <c r="GZ7" s="40">
        <f t="shared" si="3"/>
        <v>-9.6911257988999353E-5</v>
      </c>
      <c r="HA7" s="40">
        <f t="shared" si="4"/>
        <v>-1.7398311874542517E-4</v>
      </c>
      <c r="HB7" s="40">
        <f t="shared" si="5"/>
        <v>-4.7282281817448779E-3</v>
      </c>
      <c r="HC7" s="40">
        <f t="shared" si="6"/>
        <v>-4.1983503972124886E-3</v>
      </c>
      <c r="HD7" s="40">
        <f t="shared" si="7"/>
        <v>-1.5299640434779851E-4</v>
      </c>
      <c r="HE7" s="40">
        <f t="shared" si="8"/>
        <v>-2.8663673210828729E-4</v>
      </c>
      <c r="HF7" s="40">
        <f t="shared" si="9"/>
        <v>-1.2951463927236636E-4</v>
      </c>
      <c r="HG7" s="40">
        <f t="shared" si="10"/>
        <v>-7.4261959594971359E-6</v>
      </c>
      <c r="HH7" s="40">
        <f t="shared" si="11"/>
        <v>1.2361630418097148E-6</v>
      </c>
      <c r="HI7" s="40">
        <f t="shared" si="12"/>
        <v>-2.60685350437657E-5</v>
      </c>
      <c r="HJ7" s="40">
        <f t="shared" si="13"/>
        <v>-7.5396655734698482E-5</v>
      </c>
      <c r="HK7" s="40">
        <f t="shared" si="14"/>
        <v>4.9225207384370922E-6</v>
      </c>
      <c r="HL7" s="40">
        <f t="shared" si="15"/>
        <v>3.3851117099987615E-6</v>
      </c>
      <c r="HM7" s="40">
        <f t="shared" si="16"/>
        <v>-4.0068893379414559E-4</v>
      </c>
      <c r="HN7" s="40">
        <f t="shared" si="17"/>
        <v>4.6615501685861311E-5</v>
      </c>
      <c r="HO7" s="40">
        <f t="shared" si="18"/>
        <v>-1.8184353910012752E-4</v>
      </c>
      <c r="HP7" s="40">
        <f t="shared" si="19"/>
        <v>-9.3972129976988659E-5</v>
      </c>
      <c r="HQ7" s="40">
        <f t="shared" si="20"/>
        <v>-5.7142406624813204E-4</v>
      </c>
      <c r="HR7" s="40">
        <f t="shared" si="21"/>
        <v>-8.888889155236342E-6</v>
      </c>
      <c r="HS7" s="40">
        <f t="shared" si="22"/>
        <v>8.0759606748922007E-6</v>
      </c>
      <c r="HT7" s="40">
        <f t="shared" si="23"/>
        <v>-1.0360595807397308E-4</v>
      </c>
      <c r="HU7" s="40">
        <f t="shared" si="24"/>
        <v>-6.0663069190382283E-5</v>
      </c>
      <c r="HV7" s="40">
        <f t="shared" si="25"/>
        <v>1.0752106674430589E-4</v>
      </c>
      <c r="HW7" s="40">
        <f t="shared" si="26"/>
        <v>5.6370540666981142E-6</v>
      </c>
      <c r="HX7" s="40">
        <f t="shared" si="27"/>
        <v>-1.9976230002141261E-5</v>
      </c>
      <c r="HY7" s="40">
        <f t="shared" si="28"/>
        <v>-2.7037244653556874E-3</v>
      </c>
      <c r="HZ7" s="40">
        <f t="shared" si="29"/>
        <v>0</v>
      </c>
      <c r="IA7" s="40">
        <f t="shared" si="30"/>
        <v>-3.7386502861939594E-4</v>
      </c>
      <c r="IB7" s="40">
        <f t="shared" si="31"/>
        <v>0</v>
      </c>
      <c r="IC7" s="40">
        <f t="shared" si="32"/>
        <v>-3.0979922317723226E-4</v>
      </c>
      <c r="ID7" s="40">
        <f t="shared" si="33"/>
        <v>-2.4058378390607454E-4</v>
      </c>
      <c r="IE7" s="40">
        <f t="shared" si="34"/>
        <v>-3.358135346986589E-4</v>
      </c>
      <c r="IF7" s="40">
        <f t="shared" si="35"/>
        <v>-2.1650188903402613E-4</v>
      </c>
      <c r="IG7" s="40">
        <f t="shared" si="36"/>
        <v>5.4114944139723141E-2</v>
      </c>
      <c r="IH7" s="40">
        <f t="shared" si="37"/>
        <v>7.8685547361518587E-2</v>
      </c>
      <c r="II7" s="40">
        <f t="shared" si="38"/>
        <v>-2.9245640958272951E-4</v>
      </c>
      <c r="IJ7" s="40">
        <f t="shared" si="39"/>
        <v>-5.7551317018013896E-6</v>
      </c>
      <c r="IK7" s="40">
        <f t="shared" si="40"/>
        <v>-8.1331823395801371E-4</v>
      </c>
      <c r="IL7" s="40">
        <f t="shared" si="41"/>
        <v>0</v>
      </c>
      <c r="IM7" s="40">
        <f t="shared" si="42"/>
        <v>1.1713923671206853E-4</v>
      </c>
      <c r="IN7" s="40">
        <f t="shared" si="43"/>
        <v>-1.1651352558004395E-3</v>
      </c>
      <c r="IO7" s="40">
        <f t="shared" si="44"/>
        <v>6.6305464479711596E-6</v>
      </c>
      <c r="IP7" s="40">
        <f t="shared" si="45"/>
        <v>-1.7325464858723614E-6</v>
      </c>
      <c r="IQ7" s="40">
        <f t="shared" si="46"/>
        <v>-1.1482059738366066E-6</v>
      </c>
      <c r="IR7" s="40">
        <f t="shared" si="47"/>
        <v>-3.2592087249578292E-4</v>
      </c>
      <c r="IS7" s="40">
        <f t="shared" si="48"/>
        <v>-1.5671063342332958E-5</v>
      </c>
      <c r="IT7" s="40">
        <f t="shared" si="49"/>
        <v>0</v>
      </c>
      <c r="IU7" s="40">
        <f t="shared" si="50"/>
        <v>0</v>
      </c>
      <c r="IV7" s="40">
        <f t="shared" si="51"/>
        <v>0</v>
      </c>
      <c r="IW7" s="40">
        <f t="shared" si="52"/>
        <v>1.2778144853104823E-4</v>
      </c>
      <c r="IX7" s="40">
        <f t="shared" si="53"/>
        <v>-7.3785725548308836E-6</v>
      </c>
      <c r="IY7" s="40">
        <f t="shared" si="54"/>
        <v>-2.9296757446719677E-5</v>
      </c>
      <c r="IZ7" s="40">
        <f t="shared" si="55"/>
        <v>0</v>
      </c>
      <c r="JA7" s="40">
        <f t="shared" si="56"/>
        <v>-1.4577458941533639E-5</v>
      </c>
      <c r="JB7" s="40">
        <f t="shared" si="57"/>
        <v>2.7301480095163372E-6</v>
      </c>
      <c r="JC7" s="40">
        <f t="shared" si="58"/>
        <v>0</v>
      </c>
      <c r="JD7" s="40">
        <f t="shared" si="59"/>
        <v>-8.2847041231829509E-6</v>
      </c>
      <c r="JE7" s="40">
        <f t="shared" si="60"/>
        <v>0</v>
      </c>
      <c r="JF7" s="40">
        <f t="shared" si="61"/>
        <v>0</v>
      </c>
      <c r="JG7" s="40">
        <f t="shared" si="62"/>
        <v>0</v>
      </c>
      <c r="JH7" s="40">
        <f t="shared" si="63"/>
        <v>-2.7123348624830286E-4</v>
      </c>
      <c r="JI7" s="40">
        <f t="shared" si="64"/>
        <v>-4.1275637310713013E-5</v>
      </c>
      <c r="JJ7" s="40">
        <f t="shared" si="65"/>
        <v>-2.69211679563364E-6</v>
      </c>
      <c r="JK7" s="40">
        <f t="shared" si="66"/>
        <v>-3.210243694313534E-3</v>
      </c>
      <c r="JL7" s="40">
        <f t="shared" si="67"/>
        <v>-1.8227479062011425E-5</v>
      </c>
    </row>
    <row r="8" spans="1:272" x14ac:dyDescent="0.3">
      <c r="A8" s="17" t="s">
        <v>175</v>
      </c>
      <c r="B8" s="15">
        <v>377.65757645999997</v>
      </c>
      <c r="C8" s="15">
        <v>302.18644909</v>
      </c>
      <c r="D8" s="15">
        <v>666.71674838000001</v>
      </c>
      <c r="E8" s="15">
        <v>165.07962513999999</v>
      </c>
      <c r="F8" s="15">
        <v>163.23025049</v>
      </c>
      <c r="G8" s="15">
        <v>143.60437279000001</v>
      </c>
      <c r="H8" s="15">
        <v>686.14411814000005</v>
      </c>
      <c r="I8" s="17">
        <v>0.2019328071</v>
      </c>
      <c r="J8" s="17">
        <v>6.5657016299999996E-2</v>
      </c>
      <c r="K8" s="17">
        <v>4.02591463E-2</v>
      </c>
      <c r="L8" s="17">
        <v>5.4446521099999999E-2</v>
      </c>
      <c r="M8" s="17">
        <v>1.6631381096</v>
      </c>
      <c r="N8" s="17">
        <v>4.117759E-4</v>
      </c>
      <c r="O8" s="17">
        <v>6.9441199999999998E-3</v>
      </c>
      <c r="P8" s="17">
        <v>4.4493815000000003E-3</v>
      </c>
      <c r="Q8" s="17">
        <v>1.5501202E-3</v>
      </c>
      <c r="R8" s="17">
        <v>9.2956779999999999E-3</v>
      </c>
      <c r="S8" s="17">
        <v>0.125</v>
      </c>
      <c r="T8" s="17">
        <v>4.8961656700000002E-2</v>
      </c>
      <c r="U8" s="17">
        <v>7.9347450000000002E-4</v>
      </c>
      <c r="V8" s="17">
        <v>21.326397599</v>
      </c>
      <c r="W8" s="17">
        <v>4.6922776000000001E-3</v>
      </c>
      <c r="X8" s="17">
        <v>2.1255770000000001E-4</v>
      </c>
      <c r="Y8" s="17">
        <v>3.5947220000000002E-4</v>
      </c>
      <c r="Z8" s="17">
        <v>7.6743236500000006E-2</v>
      </c>
      <c r="AA8" s="17">
        <v>3.5800927702999998</v>
      </c>
      <c r="AB8" s="17">
        <v>0.14000464000000001</v>
      </c>
      <c r="AC8" s="17">
        <v>5.2375399999999997E-4</v>
      </c>
      <c r="AD8" s="17">
        <v>3.8369043200000001E-2</v>
      </c>
      <c r="AF8" s="17">
        <v>0.1146652725</v>
      </c>
      <c r="AG8" s="17">
        <v>7.2119444699999993E-2</v>
      </c>
      <c r="AH8" s="17">
        <v>0.19467764730000001</v>
      </c>
      <c r="AI8" s="17">
        <v>23.066614869999999</v>
      </c>
      <c r="AJ8" s="17">
        <v>21.297706623</v>
      </c>
      <c r="AK8" s="17">
        <v>0.90950361739999996</v>
      </c>
      <c r="AL8" s="17">
        <v>0.88621380439999997</v>
      </c>
      <c r="AM8" s="17">
        <v>0.58620227039999995</v>
      </c>
      <c r="AN8" s="17">
        <v>5.1908110000000005E-4</v>
      </c>
      <c r="AP8" s="5">
        <v>5.8815079999999997E-6</v>
      </c>
      <c r="AQ8" s="17">
        <v>18.530917565999999</v>
      </c>
      <c r="AR8" s="17">
        <v>4.65E-2</v>
      </c>
      <c r="AS8" s="17">
        <v>3.0934154000000001E-3</v>
      </c>
      <c r="AT8" s="17">
        <v>0.3114044118</v>
      </c>
      <c r="AU8" s="17">
        <v>16.633949435000002</v>
      </c>
      <c r="AV8" s="17">
        <v>6.4221199999999997E-4</v>
      </c>
      <c r="AW8" s="5">
        <v>3.9177481000000002E-6</v>
      </c>
      <c r="AX8" s="17">
        <v>3.4824399999999998E-5</v>
      </c>
      <c r="AZ8" s="17">
        <v>7.4573827000000003E-6</v>
      </c>
      <c r="BA8" s="17">
        <v>2.6313200000000001E-4</v>
      </c>
      <c r="BB8" s="17">
        <v>3.1956799999999999E-5</v>
      </c>
      <c r="BD8" s="17">
        <v>7.3807484199999995E-2</v>
      </c>
      <c r="BE8" s="17">
        <v>1.0589237274000001</v>
      </c>
      <c r="BF8" s="17">
        <v>0.12434729999999999</v>
      </c>
      <c r="BG8" s="17">
        <v>4.3778589999999998E-4</v>
      </c>
      <c r="BK8" s="17">
        <v>2.9648657114999999</v>
      </c>
      <c r="BL8" s="17">
        <v>6.8385515305000002</v>
      </c>
      <c r="BM8" s="17">
        <v>9.0865399999999995E-4</v>
      </c>
      <c r="BN8" s="17">
        <v>5.7579224406999998</v>
      </c>
      <c r="BO8" s="5">
        <v>5.7353414000000002E-6</v>
      </c>
      <c r="BQ8" s="17" t="s">
        <v>175</v>
      </c>
      <c r="BR8" s="17">
        <v>0.200131327350386</v>
      </c>
      <c r="BS8" s="17">
        <v>12.4010941369918</v>
      </c>
      <c r="BT8" s="17">
        <v>1.05891979715273</v>
      </c>
      <c r="BU8" s="17">
        <v>6.56232466881118E-2</v>
      </c>
      <c r="BV8" s="17">
        <v>0.12434753540898499</v>
      </c>
      <c r="BW8" s="17">
        <v>4.0259449369202602E-2</v>
      </c>
      <c r="BX8" s="17">
        <v>0.201756211891884</v>
      </c>
      <c r="BY8" s="17">
        <v>0.201756211891884</v>
      </c>
      <c r="BZ8" s="17">
        <v>0.38834999792159203</v>
      </c>
      <c r="CA8" s="17">
        <v>0.14146376809484501</v>
      </c>
      <c r="CB8" s="17">
        <v>2.2322733334435602E-2</v>
      </c>
      <c r="CC8" s="17">
        <v>3.2122910233303999E-2</v>
      </c>
      <c r="CD8" s="17">
        <v>1.6630768126095301</v>
      </c>
      <c r="CE8" s="5">
        <v>5.7328480878100803E-6</v>
      </c>
      <c r="CF8" s="5">
        <v>1.3173040526463699E-4</v>
      </c>
      <c r="CG8" s="5">
        <v>2.7990997260757099E-4</v>
      </c>
      <c r="CH8" s="17">
        <v>3.5947825083814002E-4</v>
      </c>
      <c r="CI8" s="17">
        <v>6.9425858998298203E-3</v>
      </c>
      <c r="CJ8" s="5">
        <v>1.0675919465158599E-3</v>
      </c>
      <c r="CK8" s="17">
        <v>3.3806622684457899E-3</v>
      </c>
      <c r="CL8" s="17">
        <v>1.55006957853666E-3</v>
      </c>
      <c r="CM8" s="5">
        <v>4.3769651228801301E-4</v>
      </c>
      <c r="CN8" s="5">
        <v>522.75084556592503</v>
      </c>
      <c r="CO8" s="17">
        <v>9.2944487114244596E-3</v>
      </c>
      <c r="CP8" s="17">
        <v>0</v>
      </c>
      <c r="CQ8" s="17">
        <v>1.4198854847688199E-2</v>
      </c>
      <c r="CR8" s="17">
        <v>3.4762779956679098E-2</v>
      </c>
      <c r="CS8" s="17">
        <v>0.12499927114645799</v>
      </c>
      <c r="CT8" s="17">
        <v>7.9333937093001902E-4</v>
      </c>
      <c r="CU8" s="17">
        <v>23.066428585524701</v>
      </c>
      <c r="CV8" s="17">
        <v>21.326511138315599</v>
      </c>
      <c r="CW8" s="17">
        <v>3.09329742100896E-3</v>
      </c>
      <c r="CX8" s="5">
        <v>0.58620204363748496</v>
      </c>
      <c r="CY8" s="5">
        <v>0.31140230528227297</v>
      </c>
      <c r="CZ8" s="17">
        <v>377.53542163946599</v>
      </c>
      <c r="DA8" s="5">
        <v>4.691864747541E-3</v>
      </c>
      <c r="DB8" s="5">
        <v>2.12576064588204E-4</v>
      </c>
      <c r="DC8" s="17">
        <v>0</v>
      </c>
      <c r="DD8" s="5">
        <v>0</v>
      </c>
      <c r="DE8" s="17">
        <v>0</v>
      </c>
      <c r="DF8" s="17">
        <v>0</v>
      </c>
      <c r="DG8" s="17">
        <v>0</v>
      </c>
      <c r="DH8" s="17">
        <v>0</v>
      </c>
      <c r="DI8" s="17">
        <v>10.146482326256701</v>
      </c>
      <c r="DJ8" s="5">
        <v>7.2197992690662796</v>
      </c>
      <c r="DK8" s="17">
        <v>0.60834377876684398</v>
      </c>
      <c r="DL8" s="17">
        <v>2.9647233326487998</v>
      </c>
      <c r="DM8" s="17">
        <v>7.8058237850096397</v>
      </c>
      <c r="DN8" s="17">
        <v>7.6742578228475605E-2</v>
      </c>
      <c r="DO8" s="5">
        <v>0.28690020381867998</v>
      </c>
      <c r="DP8" s="17">
        <v>3.5769333598819801</v>
      </c>
      <c r="DQ8" s="17">
        <v>3.5769333598819801</v>
      </c>
      <c r="DR8" s="17">
        <v>0.116660923202412</v>
      </c>
      <c r="DS8" s="17">
        <v>0</v>
      </c>
      <c r="DT8" s="17">
        <v>0.14000359471992899</v>
      </c>
      <c r="DU8" s="17">
        <v>5.2378257974944396E-4</v>
      </c>
      <c r="DV8" s="17">
        <v>6.83705479512723</v>
      </c>
      <c r="DW8" s="17">
        <v>2.2726668316063601E-2</v>
      </c>
      <c r="DX8" s="17">
        <v>8.1174012125916298E-3</v>
      </c>
      <c r="DY8" s="17">
        <v>0</v>
      </c>
      <c r="DZ8" s="17">
        <v>0</v>
      </c>
      <c r="EA8" s="17">
        <v>12.723164083117499</v>
      </c>
      <c r="EB8" s="17">
        <v>7.0884409932971806E-2</v>
      </c>
      <c r="EC8" s="17">
        <v>1.0448263244672599E-2</v>
      </c>
      <c r="ED8" s="17">
        <v>15.0267315597223</v>
      </c>
      <c r="EE8" s="17">
        <v>5.1966772111311403</v>
      </c>
      <c r="EF8" s="17">
        <v>2.98125772251524E-2</v>
      </c>
      <c r="EG8" s="17">
        <v>8.4851505260778906E-2</v>
      </c>
      <c r="EH8" s="17">
        <v>7.2117986172353404E-2</v>
      </c>
      <c r="EI8" s="17">
        <v>6.4237761360692605E-2</v>
      </c>
      <c r="EJ8" s="17">
        <v>0.130422617161879</v>
      </c>
      <c r="EK8" s="17">
        <v>22.477589018957001</v>
      </c>
      <c r="EL8" s="17">
        <v>9.0865971163543995E-4</v>
      </c>
      <c r="EM8" s="17">
        <v>9.6558243559813503E-2</v>
      </c>
      <c r="EN8" s="17">
        <v>0.91697062656182904</v>
      </c>
      <c r="EO8" s="17">
        <v>302.14822538181301</v>
      </c>
      <c r="EP8" s="17">
        <v>0</v>
      </c>
      <c r="EQ8" s="17">
        <v>0.36334768685549201</v>
      </c>
      <c r="ER8" s="17">
        <v>0.52286403093084799</v>
      </c>
      <c r="ES8" s="17">
        <v>719.20788108269005</v>
      </c>
      <c r="ET8" s="17">
        <v>599.93004121540798</v>
      </c>
      <c r="EU8" s="17">
        <v>66.659011405611906</v>
      </c>
      <c r="EV8" s="17">
        <v>666.58905262101996</v>
      </c>
      <c r="EW8" s="17">
        <v>2.9298834917450601E-2</v>
      </c>
      <c r="EX8" s="17">
        <v>12.4249773578817</v>
      </c>
      <c r="EY8" s="17">
        <v>0.30233472614376</v>
      </c>
      <c r="EZ8" s="17">
        <v>6.4216218239940097E-4</v>
      </c>
      <c r="FA8" s="5">
        <v>3.9162551655946603E-6</v>
      </c>
      <c r="FB8" s="5">
        <v>3.4811091276861899E-5</v>
      </c>
      <c r="FC8" s="17">
        <v>0</v>
      </c>
      <c r="FD8" s="5">
        <v>7.4561601146403296E-6</v>
      </c>
      <c r="FE8" s="17">
        <v>2.6311617989274499E-4</v>
      </c>
      <c r="FF8" s="5">
        <v>3.1954211875196403E-5</v>
      </c>
      <c r="FG8" s="17">
        <v>0</v>
      </c>
      <c r="FH8" s="17">
        <v>7.3811405118029999E-2</v>
      </c>
      <c r="FI8" s="17">
        <v>0.62884081526921198</v>
      </c>
      <c r="FJ8" s="17">
        <v>381.83009656112102</v>
      </c>
      <c r="FK8" s="17">
        <v>0.87359552902660498</v>
      </c>
      <c r="FL8" s="17">
        <v>2.2169709375706099</v>
      </c>
      <c r="FM8" s="17">
        <v>10.508603548339099</v>
      </c>
      <c r="FN8" s="17">
        <v>1.24688348903475</v>
      </c>
      <c r="FO8" s="17">
        <v>1.1053185521145099</v>
      </c>
      <c r="FP8" s="17">
        <v>7.5263937604788398E-3</v>
      </c>
      <c r="FQ8" s="17">
        <v>0.48000472450492399</v>
      </c>
      <c r="FR8" s="17">
        <v>165.02433043103099</v>
      </c>
      <c r="FS8" s="17">
        <v>163.17528208956799</v>
      </c>
      <c r="FT8" s="17">
        <v>1.84904834146287</v>
      </c>
      <c r="FU8" s="17">
        <v>2.6893074951636099E-2</v>
      </c>
      <c r="FV8" s="17">
        <v>7.2981841851441397E-3</v>
      </c>
      <c r="FW8" s="17">
        <v>46.262580013999397</v>
      </c>
      <c r="FX8" s="17">
        <v>2.0311019592806399</v>
      </c>
      <c r="FY8" s="17">
        <v>21.3123016474038</v>
      </c>
      <c r="FZ8" s="17">
        <v>3.3309603873520799</v>
      </c>
      <c r="GA8" s="17">
        <v>1.9292312857906599</v>
      </c>
      <c r="GB8" s="17">
        <v>53.602161720046098</v>
      </c>
      <c r="GC8" s="17">
        <v>5.18675100471789E-4</v>
      </c>
      <c r="GD8" s="17">
        <v>8.9561409340339608</v>
      </c>
      <c r="GE8" s="17">
        <v>2.0809928327738998</v>
      </c>
      <c r="GF8" s="17">
        <v>15.430079829362199</v>
      </c>
      <c r="GG8" s="17">
        <v>0.101463558562697</v>
      </c>
      <c r="GH8" s="17">
        <v>0</v>
      </c>
      <c r="GI8" s="17">
        <v>143.59458861952001</v>
      </c>
      <c r="GJ8" s="17">
        <v>41.3169674788791</v>
      </c>
      <c r="GK8" s="17">
        <v>5.7579311358319902</v>
      </c>
      <c r="GL8" s="17">
        <v>2.4592777071049399E-2</v>
      </c>
      <c r="GM8" s="17">
        <v>0.56689238420186705</v>
      </c>
      <c r="GN8" s="17">
        <v>90.092101560762998</v>
      </c>
      <c r="GO8" s="17">
        <v>18.5303050156251</v>
      </c>
      <c r="GP8" s="5">
        <v>5.8817242430265298E-6</v>
      </c>
      <c r="GQ8" s="17">
        <v>4.6502548620182202E-2</v>
      </c>
      <c r="GR8" s="17">
        <v>11.6875206494088</v>
      </c>
      <c r="GS8" s="17">
        <v>686.07569569602595</v>
      </c>
      <c r="GT8" s="17">
        <v>16.633555528286202</v>
      </c>
      <c r="GU8" s="17">
        <v>52.813026106687403</v>
      </c>
      <c r="GW8" s="26">
        <f t="shared" si="0"/>
        <v>1.0482923175890255</v>
      </c>
      <c r="GX8" s="25">
        <f t="shared" si="1"/>
        <v>0</v>
      </c>
      <c r="GY8" s="40">
        <f t="shared" si="2"/>
        <v>-3.2345391208354798E-4</v>
      </c>
      <c r="GZ8" s="40">
        <f t="shared" si="3"/>
        <v>-1.2649047732648706E-4</v>
      </c>
      <c r="HA8" s="40">
        <f t="shared" si="4"/>
        <v>-1.9152925030056696E-4</v>
      </c>
      <c r="HB8" s="40">
        <f t="shared" si="5"/>
        <v>-3.3495780549602474E-4</v>
      </c>
      <c r="HC8" s="40">
        <f t="shared" si="6"/>
        <v>-3.3675375898160827E-4</v>
      </c>
      <c r="HD8" s="40">
        <f t="shared" si="7"/>
        <v>-6.8132817197085857E-5</v>
      </c>
      <c r="HE8" s="40">
        <f t="shared" si="8"/>
        <v>-9.9720222275722107E-5</v>
      </c>
      <c r="HF8" s="40">
        <f t="shared" si="9"/>
        <v>-8.7452460376359652E-4</v>
      </c>
      <c r="HG8" s="40">
        <f t="shared" si="10"/>
        <v>-5.1433363547767294E-4</v>
      </c>
      <c r="HH8" s="40">
        <f t="shared" si="11"/>
        <v>7.52795899703643E-6</v>
      </c>
      <c r="HI8" s="40">
        <f t="shared" si="12"/>
        <v>-1.6117324719187105E-5</v>
      </c>
      <c r="HJ8" s="40">
        <f t="shared" si="13"/>
        <v>-3.685622385539812E-5</v>
      </c>
      <c r="HK8" s="40">
        <f t="shared" si="14"/>
        <v>-3.291162202353817E-4</v>
      </c>
      <c r="HL8" s="40">
        <f t="shared" si="15"/>
        <v>-2.2092074592310138E-4</v>
      </c>
      <c r="HM8" s="40">
        <f t="shared" si="16"/>
        <v>-2.5335769440103841E-4</v>
      </c>
      <c r="HN8" s="40">
        <f t="shared" si="17"/>
        <v>-3.2656476149340253E-5</v>
      </c>
      <c r="HO8" s="40">
        <f t="shared" si="18"/>
        <v>-1.3224302471969882E-4</v>
      </c>
      <c r="HP8" s="40">
        <f t="shared" si="19"/>
        <v>-5.8308283360508639E-6</v>
      </c>
      <c r="HQ8" s="40">
        <f t="shared" si="20"/>
        <v>-4.471995879741761E-7</v>
      </c>
      <c r="HR8" s="40">
        <f t="shared" si="21"/>
        <v>-1.7030045701658426E-4</v>
      </c>
      <c r="HS8" s="40">
        <f t="shared" si="22"/>
        <v>5.3238862809357979E-6</v>
      </c>
      <c r="HT8" s="40">
        <f t="shared" si="23"/>
        <v>-8.7985514539905385E-5</v>
      </c>
      <c r="HU8" s="40">
        <f t="shared" si="24"/>
        <v>8.6398131914234414E-5</v>
      </c>
      <c r="HV8" s="40">
        <f t="shared" si="25"/>
        <v>1.6832562128584285E-5</v>
      </c>
      <c r="HW8" s="40">
        <f t="shared" si="26"/>
        <v>-8.5775835685635771E-6</v>
      </c>
      <c r="HX8" s="40">
        <f t="shared" si="27"/>
        <v>-8.8249400804073447E-4</v>
      </c>
      <c r="HY8" s="40">
        <f t="shared" si="28"/>
        <v>-7.4660387757648554E-6</v>
      </c>
      <c r="HZ8" s="40">
        <f t="shared" si="29"/>
        <v>5.45671239627546E-5</v>
      </c>
      <c r="IA8" s="40">
        <f t="shared" si="30"/>
        <v>3.7011325163045952E-5</v>
      </c>
      <c r="IB8" s="40">
        <f t="shared" si="31"/>
        <v>0</v>
      </c>
      <c r="IC8" s="40">
        <f t="shared" si="32"/>
        <v>-1.0378155850881477E-5</v>
      </c>
      <c r="ID8" s="40">
        <f t="shared" si="33"/>
        <v>-2.0223778103895141E-5</v>
      </c>
      <c r="IE8" s="40">
        <f t="shared" si="34"/>
        <v>-8.8704469505813645E-5</v>
      </c>
      <c r="IF8" s="40">
        <f t="shared" si="35"/>
        <v>-8.0759346938271467E-6</v>
      </c>
      <c r="IG8" s="40">
        <f t="shared" si="36"/>
        <v>5.5399504596556556E-2</v>
      </c>
      <c r="IH8" s="40">
        <f t="shared" si="37"/>
        <v>8.2099829170278957E-3</v>
      </c>
      <c r="II8" s="40">
        <f t="shared" si="38"/>
        <v>-2.3545262436767659E-6</v>
      </c>
      <c r="IJ8" s="40">
        <f t="shared" si="39"/>
        <v>-3.8683322538638724E-7</v>
      </c>
      <c r="IK8" s="40">
        <f t="shared" si="40"/>
        <v>-7.8215047361779625E-4</v>
      </c>
      <c r="IL8" s="40">
        <f t="shared" si="41"/>
        <v>0</v>
      </c>
      <c r="IM8" s="40">
        <f t="shared" si="42"/>
        <v>3.676659566391688E-5</v>
      </c>
      <c r="IN8" s="40">
        <f t="shared" si="43"/>
        <v>-3.3055587923158312E-5</v>
      </c>
      <c r="IO8" s="40">
        <f t="shared" si="44"/>
        <v>5.4809036176392573E-5</v>
      </c>
      <c r="IP8" s="40">
        <f t="shared" si="45"/>
        <v>-3.8138748206963582E-5</v>
      </c>
      <c r="IQ8" s="40">
        <f t="shared" si="46"/>
        <v>-6.7645725211579455E-6</v>
      </c>
      <c r="IR8" s="40">
        <f t="shared" si="47"/>
        <v>-2.3680889216308205E-5</v>
      </c>
      <c r="IS8" s="40">
        <f t="shared" si="48"/>
        <v>-7.7571893080475343E-5</v>
      </c>
      <c r="IT8" s="40">
        <f t="shared" si="49"/>
        <v>-3.8106952443927808E-4</v>
      </c>
      <c r="IU8" s="40">
        <f t="shared" si="50"/>
        <v>-3.8216661702999424E-4</v>
      </c>
      <c r="IV8" s="40">
        <f t="shared" si="51"/>
        <v>0</v>
      </c>
      <c r="IW8" s="40">
        <f t="shared" si="52"/>
        <v>-1.6394295543806418E-4</v>
      </c>
      <c r="IX8" s="40">
        <f t="shared" si="53"/>
        <v>-6.0122323605720926E-5</v>
      </c>
      <c r="IY8" s="40">
        <f t="shared" si="54"/>
        <v>-8.0988234228574759E-5</v>
      </c>
      <c r="IZ8" s="40">
        <f t="shared" si="55"/>
        <v>0</v>
      </c>
      <c r="JA8" s="40">
        <f t="shared" si="56"/>
        <v>5.3123583231464724E-5</v>
      </c>
      <c r="JB8" s="40">
        <f t="shared" si="57"/>
        <v>-3.7115489703197519E-6</v>
      </c>
      <c r="JC8" s="40">
        <f t="shared" si="58"/>
        <v>1.8931571895799264E-6</v>
      </c>
      <c r="JD8" s="40">
        <f t="shared" si="59"/>
        <v>-2.0418134066667028E-4</v>
      </c>
      <c r="JE8" s="40">
        <f t="shared" si="60"/>
        <v>0</v>
      </c>
      <c r="JF8" s="40">
        <f t="shared" si="61"/>
        <v>0</v>
      </c>
      <c r="JG8" s="40">
        <f t="shared" si="62"/>
        <v>0</v>
      </c>
      <c r="JH8" s="40">
        <f t="shared" si="63"/>
        <v>-4.8022023610647924E-5</v>
      </c>
      <c r="JI8" s="40">
        <f t="shared" si="64"/>
        <v>-2.1886730926786498E-4</v>
      </c>
      <c r="JJ8" s="40">
        <f t="shared" si="65"/>
        <v>6.2858199490669582E-6</v>
      </c>
      <c r="JK8" s="40">
        <f t="shared" si="66"/>
        <v>1.5101162059703812E-6</v>
      </c>
      <c r="JL8" s="40">
        <f t="shared" si="67"/>
        <v>-4.3472777225081824E-4</v>
      </c>
    </row>
    <row r="9" spans="1:272" x14ac:dyDescent="0.3">
      <c r="A9" s="17" t="s">
        <v>176</v>
      </c>
      <c r="B9" s="15">
        <v>2630.026194</v>
      </c>
      <c r="C9" s="15">
        <v>65.991424856999998</v>
      </c>
      <c r="D9" s="15">
        <v>1742.1281947</v>
      </c>
      <c r="E9" s="15">
        <v>572.30960281</v>
      </c>
      <c r="F9" s="15">
        <v>519.50683967999998</v>
      </c>
      <c r="G9" s="15">
        <v>419.86434664000001</v>
      </c>
      <c r="H9" s="15">
        <v>503.51956081999998</v>
      </c>
      <c r="I9" s="17">
        <v>0.1119936654</v>
      </c>
      <c r="J9" s="17">
        <v>1.2290491000000001E-3</v>
      </c>
      <c r="K9" s="17">
        <v>0.12749618500000001</v>
      </c>
      <c r="L9" s="17">
        <v>3.01359956E-2</v>
      </c>
      <c r="M9" s="17">
        <v>2.6126713372000001</v>
      </c>
      <c r="N9" s="17">
        <v>1.3080391E-3</v>
      </c>
      <c r="O9" s="17">
        <v>6.0018000000000002E-2</v>
      </c>
      <c r="P9" s="17">
        <v>1.9934348800000001E-2</v>
      </c>
      <c r="Q9" s="17">
        <v>4.069334E-3</v>
      </c>
      <c r="R9" s="17">
        <v>0.1627535581</v>
      </c>
      <c r="S9" s="17">
        <v>8.7799999999999996E-3</v>
      </c>
      <c r="T9" s="17">
        <v>2.4845639999999999E-3</v>
      </c>
      <c r="U9" s="17">
        <v>0.16711250850000001</v>
      </c>
      <c r="V9" s="17">
        <v>1.5327807950000001</v>
      </c>
      <c r="W9" s="17">
        <v>4.5720704399999999E-2</v>
      </c>
      <c r="Y9" s="17">
        <v>2.11689E-5</v>
      </c>
      <c r="Z9" s="17">
        <v>0.45265139999999998</v>
      </c>
      <c r="AA9" s="17">
        <v>2.8731334843999998</v>
      </c>
      <c r="AB9" s="17">
        <v>0.34296407000000001</v>
      </c>
      <c r="AC9" s="17">
        <v>2.0599999999999999E-4</v>
      </c>
      <c r="AD9" s="17">
        <v>5.0408064000000002E-3</v>
      </c>
      <c r="AE9" s="17">
        <v>4.7000000000000002E-3</v>
      </c>
      <c r="AF9" s="17">
        <v>5.0030760799999997E-2</v>
      </c>
      <c r="AG9" s="17">
        <v>9.8993099999999999E-5</v>
      </c>
      <c r="AH9" s="17">
        <v>6.2360282900000001E-2</v>
      </c>
      <c r="AI9" s="17">
        <v>2.8468764499999999</v>
      </c>
      <c r="AJ9" s="17">
        <v>19.264415346</v>
      </c>
      <c r="AK9" s="17">
        <v>0.66876075769999999</v>
      </c>
      <c r="AL9" s="17">
        <v>6.3403253399999998E-2</v>
      </c>
      <c r="AM9" s="17">
        <v>0.1441528</v>
      </c>
      <c r="AN9" s="17">
        <v>2.291548E-3</v>
      </c>
      <c r="AO9" s="17">
        <v>6.7000000000000002E-3</v>
      </c>
      <c r="AP9" s="17">
        <v>4.4169999999999999E-3</v>
      </c>
      <c r="AQ9" s="17">
        <v>6.3815595955999997</v>
      </c>
      <c r="AR9" s="17">
        <v>0.1202</v>
      </c>
      <c r="AS9" s="17">
        <v>2.0992344999999999E-2</v>
      </c>
      <c r="AT9" s="17">
        <v>0.22673206000000001</v>
      </c>
      <c r="AU9" s="17">
        <v>2.5594408806</v>
      </c>
      <c r="AV9" s="17">
        <v>0.28044226929999999</v>
      </c>
      <c r="AW9" s="5">
        <v>2.4188972999999998E-7</v>
      </c>
      <c r="AX9" s="5">
        <v>2.1501306E-6</v>
      </c>
      <c r="AZ9" s="17">
        <v>2.3182600000000001E-5</v>
      </c>
      <c r="BA9" s="17">
        <v>1.4030528E-3</v>
      </c>
      <c r="BB9" s="17">
        <v>5.0643244000000004E-3</v>
      </c>
      <c r="BD9" s="17">
        <v>0.19279894850000001</v>
      </c>
      <c r="BE9" s="17">
        <v>1.1080000000000001</v>
      </c>
      <c r="BF9" s="17">
        <v>1.01882E-2</v>
      </c>
      <c r="BG9" s="17">
        <v>0.29208151449999997</v>
      </c>
      <c r="BK9" s="17">
        <v>0.54607398799999995</v>
      </c>
      <c r="BL9" s="17">
        <v>14.176780297000001</v>
      </c>
      <c r="BM9" s="17">
        <v>6.8834600000000001E-3</v>
      </c>
      <c r="BN9" s="17">
        <v>3.0533000000000001</v>
      </c>
      <c r="BO9" s="17">
        <v>7.7846405000000004E-3</v>
      </c>
      <c r="BQ9" s="17" t="s">
        <v>176</v>
      </c>
      <c r="BR9" s="17">
        <v>0.54216150499225402</v>
      </c>
      <c r="BS9" s="17">
        <v>5.4448818611542302</v>
      </c>
      <c r="BT9" s="17">
        <v>1.1080058747664401</v>
      </c>
      <c r="BU9" s="17">
        <v>1.2291191457033E-3</v>
      </c>
      <c r="BV9" s="17">
        <v>1.0188095768779199E-2</v>
      </c>
      <c r="BW9" s="17">
        <v>0.127495326586583</v>
      </c>
      <c r="BX9" s="17">
        <v>0.111893144916923</v>
      </c>
      <c r="BY9" s="17">
        <v>0.111893144916923</v>
      </c>
      <c r="BZ9" s="17">
        <v>0.79445227668777496</v>
      </c>
      <c r="CA9" s="17">
        <v>0.43477121239689998</v>
      </c>
      <c r="CB9" s="17">
        <v>1.23555866664461E-2</v>
      </c>
      <c r="CC9" s="17">
        <v>1.77801176496525E-2</v>
      </c>
      <c r="CD9" s="17">
        <v>2.6125637612108998</v>
      </c>
      <c r="CE9" s="17">
        <v>7.7844239193603998E-3</v>
      </c>
      <c r="CF9" s="17">
        <v>4.1856734954832502E-4</v>
      </c>
      <c r="CG9" s="17">
        <v>8.8946067781103398E-4</v>
      </c>
      <c r="CH9" s="5">
        <v>2.11711490930737E-5</v>
      </c>
      <c r="CI9" s="17">
        <v>6.0018374867299502E-2</v>
      </c>
      <c r="CJ9" s="17">
        <v>4.7843177080749699E-3</v>
      </c>
      <c r="CK9" s="17">
        <v>1.5150115687538801E-2</v>
      </c>
      <c r="CL9" s="17">
        <v>4.0692389332109896E-3</v>
      </c>
      <c r="CM9" s="17">
        <v>0.29207706148139601</v>
      </c>
      <c r="CN9" s="17">
        <v>3568.8362999811402</v>
      </c>
      <c r="CO9" s="17">
        <v>0.162752375892459</v>
      </c>
      <c r="CP9" s="17">
        <v>0</v>
      </c>
      <c r="CQ9" s="17">
        <v>7.2050535447565399E-4</v>
      </c>
      <c r="CR9" s="17">
        <v>1.7640449335030899E-3</v>
      </c>
      <c r="CS9" s="17">
        <v>8.7789938744578695E-3</v>
      </c>
      <c r="CT9" s="17">
        <v>0.16711102214422999</v>
      </c>
      <c r="CU9" s="17">
        <v>2.8468914034623301</v>
      </c>
      <c r="CV9" s="17">
        <v>1.5327799326470299</v>
      </c>
      <c r="CW9" s="17">
        <v>2.0989367879759899E-2</v>
      </c>
      <c r="CX9" s="17">
        <v>0.144149909858517</v>
      </c>
      <c r="CY9" s="17">
        <v>0.22673314290911001</v>
      </c>
      <c r="CZ9" s="17">
        <v>2629.83918958096</v>
      </c>
      <c r="DA9" s="17">
        <v>4.5718757947937803E-2</v>
      </c>
      <c r="DB9" s="17">
        <v>0</v>
      </c>
      <c r="DC9" s="17">
        <v>0</v>
      </c>
      <c r="DD9" s="17">
        <v>0</v>
      </c>
      <c r="DE9" s="17">
        <v>0</v>
      </c>
      <c r="DF9" s="17">
        <v>0</v>
      </c>
      <c r="DG9" s="17">
        <v>0</v>
      </c>
      <c r="DH9" s="17">
        <v>0</v>
      </c>
      <c r="DI9" s="5">
        <v>16.3693649702515</v>
      </c>
      <c r="DJ9" s="5">
        <v>49.246696533904398</v>
      </c>
      <c r="DK9" s="17">
        <v>5.2896479436002499</v>
      </c>
      <c r="DL9" s="17">
        <v>0.54607710894139505</v>
      </c>
      <c r="DM9" s="17">
        <v>4.1643957723860101</v>
      </c>
      <c r="DN9" s="17">
        <v>0.45264260769523001</v>
      </c>
      <c r="DO9" s="17">
        <v>0.31911072030236398</v>
      </c>
      <c r="DP9" s="17">
        <v>2.8693713528590199</v>
      </c>
      <c r="DQ9" s="17">
        <v>2.8693713528590199</v>
      </c>
      <c r="DR9" s="17">
        <v>3.61145390631172E-2</v>
      </c>
      <c r="DS9" s="17">
        <v>0</v>
      </c>
      <c r="DT9" s="17">
        <v>0.34296244076787102</v>
      </c>
      <c r="DU9" s="17">
        <v>2.0597719139977099E-4</v>
      </c>
      <c r="DV9" s="17">
        <v>14.1685769308272</v>
      </c>
      <c r="DW9" s="17">
        <v>1.9727751270137801E-3</v>
      </c>
      <c r="DX9" s="17">
        <v>2.5760806432039698E-3</v>
      </c>
      <c r="DY9" s="17">
        <v>0</v>
      </c>
      <c r="DZ9" s="17">
        <v>4.7002674482051901E-3</v>
      </c>
      <c r="EA9" s="17">
        <v>4.1681592616610699</v>
      </c>
      <c r="EB9" s="17">
        <v>0.306494638332097</v>
      </c>
      <c r="EC9" s="17">
        <v>7.3093692228128303E-3</v>
      </c>
      <c r="ED9" s="17">
        <v>7.3238798857834002</v>
      </c>
      <c r="EE9" s="17">
        <v>3.2892814882036099</v>
      </c>
      <c r="EF9" s="17">
        <v>1.3007954055677701E-2</v>
      </c>
      <c r="EG9" s="17">
        <v>3.7022558022894898E-2</v>
      </c>
      <c r="EH9" s="5">
        <v>9.8989596499059806E-5</v>
      </c>
      <c r="EI9" s="17">
        <v>2.05786661926728E-2</v>
      </c>
      <c r="EJ9" s="17">
        <v>4.1780327386365203E-2</v>
      </c>
      <c r="EK9" s="17">
        <v>19.389546840532098</v>
      </c>
      <c r="EL9" s="17">
        <v>6.88249296450012E-3</v>
      </c>
      <c r="EM9" s="17">
        <v>1.7392105921645001E-2</v>
      </c>
      <c r="EN9" s="17">
        <v>0.68403989714449998</v>
      </c>
      <c r="EO9" s="17">
        <v>65.9907406758267</v>
      </c>
      <c r="EP9" s="17">
        <v>0</v>
      </c>
      <c r="EQ9" s="17">
        <v>2.5995344720205801E-2</v>
      </c>
      <c r="ER9" s="17">
        <v>3.7408070569949999E-2</v>
      </c>
      <c r="ES9" s="17">
        <v>542.84213363316098</v>
      </c>
      <c r="ET9" s="17">
        <v>1567.73990950026</v>
      </c>
      <c r="EU9" s="17">
        <v>174.19266218026101</v>
      </c>
      <c r="EV9" s="17">
        <v>1741.9325716805199</v>
      </c>
      <c r="EW9" s="17">
        <v>6.6820235294226798E-3</v>
      </c>
      <c r="EX9" s="17">
        <v>32.0298607175217</v>
      </c>
      <c r="EY9" s="17">
        <v>0.30417010901048203</v>
      </c>
      <c r="EZ9" s="17">
        <v>0.28043723935769499</v>
      </c>
      <c r="FA9" s="5">
        <v>2.4185834201403199E-7</v>
      </c>
      <c r="FB9" s="5">
        <v>2.1506387341060501E-6</v>
      </c>
      <c r="FC9" s="17">
        <v>0</v>
      </c>
      <c r="FD9" s="5">
        <v>2.3182083878371001E-5</v>
      </c>
      <c r="FE9" s="17">
        <v>1.40306176120637E-3</v>
      </c>
      <c r="FF9" s="17">
        <v>5.0644133757634701E-3</v>
      </c>
      <c r="FG9" s="17">
        <v>0</v>
      </c>
      <c r="FH9" s="17">
        <v>0.192796110809901</v>
      </c>
      <c r="FI9" s="17">
        <v>30.341780099979601</v>
      </c>
      <c r="FJ9" s="17">
        <v>258.890612169512</v>
      </c>
      <c r="FK9" s="17">
        <v>3.9748713878646602</v>
      </c>
      <c r="FL9" s="17">
        <v>1.6564037214019101</v>
      </c>
      <c r="FM9" s="17">
        <v>14.3573143294917</v>
      </c>
      <c r="FN9" s="17">
        <v>5.9058522793035699</v>
      </c>
      <c r="FO9" s="17">
        <v>28.840798332203502</v>
      </c>
      <c r="FP9" s="17">
        <v>4.9196286314258104E-4</v>
      </c>
      <c r="FQ9" s="17">
        <v>1.03132690686023</v>
      </c>
      <c r="FR9" s="17">
        <v>574.79491319190595</v>
      </c>
      <c r="FS9" s="17">
        <v>519.46904746440896</v>
      </c>
      <c r="FT9" s="17">
        <v>55.3258657274976</v>
      </c>
      <c r="FU9" s="17">
        <v>0.18984724725386801</v>
      </c>
      <c r="FV9" s="17">
        <v>0.10702394109250001</v>
      </c>
      <c r="FW9" s="17">
        <v>176.21851320292899</v>
      </c>
      <c r="FX9" s="17">
        <v>0.86917486510469399</v>
      </c>
      <c r="FY9" s="17">
        <v>12.762970728131499</v>
      </c>
      <c r="FZ9" s="17">
        <v>3.55663232967918</v>
      </c>
      <c r="GA9" s="17">
        <v>1.40222307467605</v>
      </c>
      <c r="GB9" s="17">
        <v>32.646877538759902</v>
      </c>
      <c r="GC9" s="17">
        <v>2.28985321075633E-3</v>
      </c>
      <c r="GD9" s="17">
        <v>37.541660406113401</v>
      </c>
      <c r="GE9" s="17">
        <v>77.1683997200128</v>
      </c>
      <c r="GF9" s="17">
        <v>124.81568742869401</v>
      </c>
      <c r="GG9" s="17">
        <v>3.6233503309688899</v>
      </c>
      <c r="GH9" s="17">
        <v>6.6992179764876897E-3</v>
      </c>
      <c r="GI9" s="17">
        <v>419.825385296273</v>
      </c>
      <c r="GJ9" s="17">
        <v>22.646010829546299</v>
      </c>
      <c r="GK9" s="17">
        <v>3.0533040239085598</v>
      </c>
      <c r="GL9" s="17">
        <v>7.1775751583194299E-4</v>
      </c>
      <c r="GM9" s="17">
        <v>0.16958247808405399</v>
      </c>
      <c r="GN9" s="17">
        <v>46.396628929415797</v>
      </c>
      <c r="GO9" s="17">
        <v>6.3812935667047297</v>
      </c>
      <c r="GP9" s="17">
        <v>4.4170360899805404E-3</v>
      </c>
      <c r="GQ9" s="17">
        <v>0.120201474825972</v>
      </c>
      <c r="GR9" s="17">
        <v>3.40596991550784</v>
      </c>
      <c r="GS9" s="17">
        <v>503.43442715653498</v>
      </c>
      <c r="GT9" s="17">
        <v>2.55941392071021</v>
      </c>
      <c r="GU9" s="17">
        <v>10.141462552158</v>
      </c>
      <c r="GW9" s="26">
        <f t="shared" si="0"/>
        <v>1.0782777345983388</v>
      </c>
      <c r="GX9" s="25">
        <f t="shared" si="1"/>
        <v>0</v>
      </c>
      <c r="GY9" s="40">
        <f t="shared" si="2"/>
        <v>-7.1103633669749742E-5</v>
      </c>
      <c r="GZ9" s="40">
        <f t="shared" si="3"/>
        <v>-1.0367728455338792E-5</v>
      </c>
      <c r="HA9" s="40">
        <f t="shared" si="4"/>
        <v>-1.1228968113553084E-4</v>
      </c>
      <c r="HB9" s="40">
        <f t="shared" si="5"/>
        <v>4.3425977298008761E-3</v>
      </c>
      <c r="HC9" s="40">
        <f t="shared" si="6"/>
        <v>-7.2746329219273328E-5</v>
      </c>
      <c r="HD9" s="40">
        <f t="shared" si="7"/>
        <v>-9.2795075454254317E-5</v>
      </c>
      <c r="HE9" s="40">
        <f t="shared" si="8"/>
        <v>-1.6907717214870022E-4</v>
      </c>
      <c r="HF9" s="40">
        <f t="shared" si="9"/>
        <v>-8.975550779410582E-4</v>
      </c>
      <c r="HG9" s="40">
        <f t="shared" si="10"/>
        <v>5.6991786007480541E-5</v>
      </c>
      <c r="HH9" s="40">
        <f t="shared" si="11"/>
        <v>-6.7328557087046444E-6</v>
      </c>
      <c r="HI9" s="40">
        <f t="shared" si="12"/>
        <v>-9.6656471970640021E-6</v>
      </c>
      <c r="HJ9" s="40">
        <f t="shared" si="13"/>
        <v>-4.1174711709266021E-5</v>
      </c>
      <c r="HK9" s="40">
        <f t="shared" si="14"/>
        <v>-8.4650685449410594E-6</v>
      </c>
      <c r="HL9" s="40">
        <f t="shared" si="15"/>
        <v>6.245914550642822E-6</v>
      </c>
      <c r="HM9" s="40">
        <f t="shared" si="16"/>
        <v>4.2437109242815647E-6</v>
      </c>
      <c r="HN9" s="40">
        <f t="shared" si="17"/>
        <v>-2.3361756250627146E-5</v>
      </c>
      <c r="HO9" s="40">
        <f t="shared" si="18"/>
        <v>-7.2637892209658785E-6</v>
      </c>
      <c r="HP9" s="40">
        <f t="shared" si="19"/>
        <v>-1.1459288634739037E-4</v>
      </c>
      <c r="HQ9" s="40">
        <f t="shared" si="20"/>
        <v>-5.5188843015731426E-6</v>
      </c>
      <c r="HR9" s="40">
        <f t="shared" si="21"/>
        <v>-8.8943418021849796E-6</v>
      </c>
      <c r="HS9" s="40">
        <f t="shared" si="22"/>
        <v>-5.6260684695196495E-7</v>
      </c>
      <c r="HT9" s="40">
        <f t="shared" si="23"/>
        <v>-4.2572661286379976E-5</v>
      </c>
      <c r="HU9" s="40">
        <f t="shared" si="24"/>
        <v>0</v>
      </c>
      <c r="HV9" s="40">
        <f t="shared" si="25"/>
        <v>1.0624515556784624E-4</v>
      </c>
      <c r="HW9" s="40">
        <f t="shared" si="26"/>
        <v>-1.942400878461158E-5</v>
      </c>
      <c r="HX9" s="40">
        <f t="shared" si="27"/>
        <v>-1.3094175962957671E-3</v>
      </c>
      <c r="HY9" s="40">
        <f t="shared" si="28"/>
        <v>-4.7504455174726945E-6</v>
      </c>
      <c r="HZ9" s="40">
        <f t="shared" si="29"/>
        <v>-1.1072136033497354E-4</v>
      </c>
      <c r="IA9" s="40">
        <f t="shared" si="30"/>
        <v>2.4268657353740425E-6</v>
      </c>
      <c r="IB9" s="40">
        <f t="shared" si="31"/>
        <v>5.6903873444670602E-5</v>
      </c>
      <c r="IC9" s="40">
        <f t="shared" si="32"/>
        <v>-4.9713700815497241E-6</v>
      </c>
      <c r="ID9" s="40">
        <f t="shared" si="33"/>
        <v>-3.539136505669066E-5</v>
      </c>
      <c r="IE9" s="40">
        <f t="shared" si="34"/>
        <v>-2.0675354601407239E-5</v>
      </c>
      <c r="IF9" s="40">
        <f t="shared" si="35"/>
        <v>5.2525856294741468E-6</v>
      </c>
      <c r="IG9" s="40">
        <f t="shared" si="36"/>
        <v>6.495473248716078E-3</v>
      </c>
      <c r="IH9" s="40">
        <f t="shared" si="37"/>
        <v>2.2846943796534892E-2</v>
      </c>
      <c r="II9" s="40">
        <f t="shared" si="38"/>
        <v>2.5533414632110526E-6</v>
      </c>
      <c r="IJ9" s="40">
        <f t="shared" si="39"/>
        <v>-2.0049152586681474E-5</v>
      </c>
      <c r="IK9" s="40">
        <f t="shared" si="40"/>
        <v>-7.3958269417441209E-4</v>
      </c>
      <c r="IL9" s="40">
        <f t="shared" si="41"/>
        <v>-1.1671992721052849E-4</v>
      </c>
      <c r="IM9" s="40">
        <f t="shared" si="42"/>
        <v>8.1706996922148369E-6</v>
      </c>
      <c r="IN9" s="40">
        <f t="shared" si="43"/>
        <v>-4.1687128559212608E-5</v>
      </c>
      <c r="IO9" s="40">
        <f t="shared" si="44"/>
        <v>1.2269766821967034E-5</v>
      </c>
      <c r="IP9" s="40">
        <f t="shared" si="45"/>
        <v>-1.4181932700231233E-4</v>
      </c>
      <c r="IQ9" s="40">
        <f t="shared" si="46"/>
        <v>4.7761622683403895E-6</v>
      </c>
      <c r="IR9" s="40">
        <f t="shared" si="47"/>
        <v>-1.0533507530612271E-5</v>
      </c>
      <c r="IS9" s="40">
        <f t="shared" si="48"/>
        <v>-1.7935749548584665E-5</v>
      </c>
      <c r="IT9" s="40">
        <f t="shared" si="49"/>
        <v>-1.2976154865271063E-4</v>
      </c>
      <c r="IU9" s="40">
        <f t="shared" si="50"/>
        <v>2.3632708917779995E-4</v>
      </c>
      <c r="IV9" s="40">
        <f t="shared" si="51"/>
        <v>0</v>
      </c>
      <c r="IW9" s="40">
        <f t="shared" si="52"/>
        <v>-2.2263319429211729E-5</v>
      </c>
      <c r="IX9" s="40">
        <f t="shared" si="53"/>
        <v>6.3869345259491017E-6</v>
      </c>
      <c r="IY9" s="40">
        <f t="shared" si="54"/>
        <v>1.7569127970884812E-5</v>
      </c>
      <c r="IZ9" s="40">
        <f t="shared" si="55"/>
        <v>0</v>
      </c>
      <c r="JA9" s="40">
        <f t="shared" si="56"/>
        <v>-1.4718389913891295E-5</v>
      </c>
      <c r="JB9" s="40">
        <f t="shared" si="57"/>
        <v>5.3021357761587168E-6</v>
      </c>
      <c r="JC9" s="40">
        <f t="shared" si="58"/>
        <v>-1.0230582517051258E-5</v>
      </c>
      <c r="JD9" s="40">
        <f t="shared" si="59"/>
        <v>-1.5245807704023919E-5</v>
      </c>
      <c r="JE9" s="40">
        <f t="shared" si="60"/>
        <v>0</v>
      </c>
      <c r="JF9" s="40">
        <f t="shared" si="61"/>
        <v>0</v>
      </c>
      <c r="JG9" s="40">
        <f t="shared" si="62"/>
        <v>0</v>
      </c>
      <c r="JH9" s="40">
        <f t="shared" si="63"/>
        <v>5.7152354143924378E-6</v>
      </c>
      <c r="JI9" s="40">
        <f t="shared" si="64"/>
        <v>-5.7864804285190407E-4</v>
      </c>
      <c r="JJ9" s="40">
        <f t="shared" si="65"/>
        <v>-1.4048683363891134E-4</v>
      </c>
      <c r="JK9" s="40">
        <f t="shared" si="66"/>
        <v>1.3178883698593623E-6</v>
      </c>
      <c r="JL9" s="40">
        <f t="shared" si="67"/>
        <v>-2.7821533903918604E-5</v>
      </c>
    </row>
    <row r="10" spans="1:272" x14ac:dyDescent="0.3">
      <c r="A10" s="17" t="s">
        <v>177</v>
      </c>
      <c r="B10" s="15">
        <v>354.80042042999997</v>
      </c>
      <c r="C10" s="15">
        <v>1.4922654147000001</v>
      </c>
      <c r="D10" s="15">
        <v>552.35586731000001</v>
      </c>
      <c r="E10" s="15">
        <v>115.36269968000001</v>
      </c>
      <c r="F10" s="15">
        <v>105.29796816</v>
      </c>
      <c r="G10" s="15">
        <v>20.649092675999999</v>
      </c>
      <c r="H10" s="15">
        <v>107.858441</v>
      </c>
      <c r="I10" s="17">
        <v>0.96821676570000004</v>
      </c>
      <c r="J10" s="17">
        <v>0.18668187559999999</v>
      </c>
      <c r="L10" s="17">
        <v>7.0936749999999998E-4</v>
      </c>
      <c r="M10" s="17">
        <v>0.37692694300000001</v>
      </c>
      <c r="N10" s="17">
        <v>2.38544E-5</v>
      </c>
      <c r="O10" s="17">
        <v>1.6948213300000001E-2</v>
      </c>
      <c r="P10" s="17">
        <v>3.6558303000000002E-3</v>
      </c>
      <c r="Q10" s="17">
        <v>6.7985000000000002E-6</v>
      </c>
      <c r="R10" s="17">
        <v>5.3680000000000001E-6</v>
      </c>
      <c r="T10" s="17">
        <v>2.125501E-4</v>
      </c>
      <c r="W10" s="17">
        <v>9.7869150000000002E-4</v>
      </c>
      <c r="X10" s="17">
        <v>4.972E-6</v>
      </c>
      <c r="Y10" s="17">
        <v>9.3434999999999996E-6</v>
      </c>
      <c r="Z10" s="17">
        <v>6.2E-4</v>
      </c>
      <c r="AA10" s="17">
        <v>6.9280055528000002</v>
      </c>
      <c r="AB10" s="17">
        <v>2.6000000000000001E-8</v>
      </c>
      <c r="AD10" s="17">
        <v>1.7679228E-3</v>
      </c>
      <c r="AF10" s="17">
        <v>7.7353515999999999E-3</v>
      </c>
      <c r="AH10" s="17">
        <v>1.5627784E-3</v>
      </c>
      <c r="AI10" s="17">
        <v>3.7670000000000001E-6</v>
      </c>
      <c r="AJ10" s="17">
        <v>0.99615182700000005</v>
      </c>
      <c r="AK10" s="17">
        <v>0.17778979280000001</v>
      </c>
      <c r="AL10" s="17">
        <v>7.9039872000000004E-3</v>
      </c>
      <c r="AQ10" s="17">
        <v>1.1411501863</v>
      </c>
      <c r="AR10" s="17">
        <v>1.5499999999999999E-3</v>
      </c>
      <c r="AS10" s="17">
        <v>7.5325000000000003E-6</v>
      </c>
      <c r="AT10" s="17">
        <v>2.8059999999999999E-6</v>
      </c>
      <c r="AU10" s="17">
        <v>1.4426429071</v>
      </c>
      <c r="AV10" s="17">
        <v>1.1193241899999999E-2</v>
      </c>
      <c r="AW10" s="17">
        <v>6.1500000000000001E-8</v>
      </c>
      <c r="AX10" s="17">
        <v>6.5429999999999999E-6</v>
      </c>
      <c r="AZ10" s="5">
        <v>6.2064991000000003E-6</v>
      </c>
      <c r="BA10" s="17">
        <v>7.2281599999999996E-5</v>
      </c>
      <c r="BB10" s="5">
        <v>7.4487500000000001E-5</v>
      </c>
      <c r="BD10" s="17">
        <v>3.95357894E-2</v>
      </c>
      <c r="BF10" s="17">
        <v>8.7999999999999998E-5</v>
      </c>
      <c r="BK10" s="17">
        <v>0.38986523200000001</v>
      </c>
      <c r="BL10" s="17">
        <v>5.4860780598999996</v>
      </c>
      <c r="BN10" s="17">
        <v>2.2544445000000001E-3</v>
      </c>
      <c r="BO10" s="5">
        <v>9.0352989000000004E-6</v>
      </c>
      <c r="BQ10" s="17" t="s">
        <v>177</v>
      </c>
      <c r="BR10" s="17">
        <v>4.2549816019885799E-2</v>
      </c>
      <c r="BS10" s="17">
        <v>0.48599290286545799</v>
      </c>
      <c r="BT10" s="17">
        <v>0</v>
      </c>
      <c r="BU10" s="17">
        <v>0.186684729589223</v>
      </c>
      <c r="BV10" s="5">
        <v>8.7993371252831397E-5</v>
      </c>
      <c r="BW10" s="17">
        <v>0</v>
      </c>
      <c r="BX10" s="17">
        <v>0.96823189557697498</v>
      </c>
      <c r="BY10" s="17">
        <v>0.96823189557697498</v>
      </c>
      <c r="BZ10" s="17">
        <v>0.102483445493477</v>
      </c>
      <c r="CA10" s="17">
        <v>3.7947848285630699E-2</v>
      </c>
      <c r="CB10" s="17">
        <v>2.9085522798547102E-4</v>
      </c>
      <c r="CC10" s="17">
        <v>4.18531170599162E-4</v>
      </c>
      <c r="CD10" s="17">
        <v>0.37689799153491199</v>
      </c>
      <c r="CE10" s="5">
        <v>9.0297913391425408E-6</v>
      </c>
      <c r="CF10" s="5">
        <v>7.6336028483716198E-6</v>
      </c>
      <c r="CG10" s="5">
        <v>1.62215093944454E-5</v>
      </c>
      <c r="CH10" s="5">
        <v>9.3397493410935902E-6</v>
      </c>
      <c r="CI10" s="17">
        <v>1.6947782750905201E-2</v>
      </c>
      <c r="CJ10" s="17">
        <v>8.77390388950432E-4</v>
      </c>
      <c r="CK10" s="17">
        <v>2.7784199474197801E-3</v>
      </c>
      <c r="CL10" s="5">
        <v>6.7954742945485298E-6</v>
      </c>
      <c r="CM10" s="17">
        <v>0</v>
      </c>
      <c r="CN10" s="17">
        <v>58.126935952644601</v>
      </c>
      <c r="CO10" s="5">
        <v>5.3698437729900703E-6</v>
      </c>
      <c r="CP10" s="17">
        <v>0</v>
      </c>
      <c r="CQ10" s="5">
        <v>6.1639577373964595E-5</v>
      </c>
      <c r="CR10" s="17">
        <v>1.5090869006872799E-4</v>
      </c>
      <c r="CS10" s="17">
        <v>0</v>
      </c>
      <c r="CT10" s="17">
        <v>0</v>
      </c>
      <c r="CU10" s="5">
        <v>3.7656480100530699E-6</v>
      </c>
      <c r="CV10" s="17">
        <v>0</v>
      </c>
      <c r="CW10" s="5">
        <v>7.5299694935432303E-6</v>
      </c>
      <c r="CX10" s="17">
        <v>0</v>
      </c>
      <c r="CY10" s="5">
        <v>2.8063460043982301E-6</v>
      </c>
      <c r="CZ10" s="17">
        <v>354.768634402023</v>
      </c>
      <c r="DA10" s="17">
        <v>9.7863209586798402E-4</v>
      </c>
      <c r="DB10" s="5">
        <v>4.9737938457977002E-6</v>
      </c>
      <c r="DC10" s="17">
        <v>0</v>
      </c>
      <c r="DD10" s="17">
        <v>0</v>
      </c>
      <c r="DE10" s="17">
        <v>0</v>
      </c>
      <c r="DF10" s="17">
        <v>0</v>
      </c>
      <c r="DG10" s="17">
        <v>0</v>
      </c>
      <c r="DH10" s="17">
        <v>0</v>
      </c>
      <c r="DI10" s="17">
        <v>2.1214859956348402</v>
      </c>
      <c r="DJ10" s="17">
        <v>1.3963191299459301</v>
      </c>
      <c r="DK10" s="17">
        <v>0.55588091640073301</v>
      </c>
      <c r="DL10" s="17">
        <v>0.38988842155459003</v>
      </c>
      <c r="DM10" s="17">
        <v>3.65682299396043</v>
      </c>
      <c r="DN10" s="17">
        <v>6.1993114038261102E-4</v>
      </c>
      <c r="DO10" s="17">
        <v>2.4472118327573799E-2</v>
      </c>
      <c r="DP10" s="17">
        <v>6.92820827906103</v>
      </c>
      <c r="DQ10" s="17">
        <v>6.92820827906103</v>
      </c>
      <c r="DR10" s="17">
        <v>3.0705479617938999E-2</v>
      </c>
      <c r="DS10" s="17">
        <v>0</v>
      </c>
      <c r="DT10" s="5">
        <v>2.5994255636942898E-8</v>
      </c>
      <c r="DU10" s="17">
        <v>0</v>
      </c>
      <c r="DV10" s="17">
        <v>5.4860717604457596</v>
      </c>
      <c r="DW10" s="17">
        <v>4.6234902151159998E-4</v>
      </c>
      <c r="DX10" s="17">
        <v>1.1969751680197399E-3</v>
      </c>
      <c r="DY10" s="17">
        <v>0</v>
      </c>
      <c r="DZ10" s="17">
        <v>0</v>
      </c>
      <c r="EA10" s="17">
        <v>0.47600535350562301</v>
      </c>
      <c r="EB10" s="17">
        <v>3.08705987205476E-2</v>
      </c>
      <c r="EC10" s="17">
        <v>2.39699344818312E-3</v>
      </c>
      <c r="ED10" s="17">
        <v>5.1524325540964497</v>
      </c>
      <c r="EE10" s="17">
        <v>0.33277274765345499</v>
      </c>
      <c r="EF10" s="17">
        <v>2.0108605190782402E-3</v>
      </c>
      <c r="EG10" s="17">
        <v>5.7231975837342703E-3</v>
      </c>
      <c r="EH10" s="17">
        <v>0</v>
      </c>
      <c r="EI10" s="17">
        <v>5.1571950594421305E-4</v>
      </c>
      <c r="EJ10" s="17">
        <v>1.04706493162915E-3</v>
      </c>
      <c r="EK10" s="17">
        <v>1.0019809268804001</v>
      </c>
      <c r="EL10" s="17">
        <v>0</v>
      </c>
      <c r="EM10" s="17">
        <v>2.9081221703401098E-4</v>
      </c>
      <c r="EN10" s="17">
        <v>0.17838914539608799</v>
      </c>
      <c r="EO10" s="17">
        <v>1.4922757541185101</v>
      </c>
      <c r="EP10" s="17">
        <v>0</v>
      </c>
      <c r="EQ10" s="17">
        <v>3.24061045982903E-3</v>
      </c>
      <c r="ER10" s="17">
        <v>4.6633861891455597E-3</v>
      </c>
      <c r="ES10" s="17">
        <v>93.753249778159798</v>
      </c>
      <c r="ET10" s="17">
        <v>497.00764739276002</v>
      </c>
      <c r="EU10" s="17">
        <v>55.223335041915298</v>
      </c>
      <c r="EV10" s="17">
        <v>552.23098243467496</v>
      </c>
      <c r="EW10" s="17">
        <v>1.89293375324769E-3</v>
      </c>
      <c r="EX10" s="17">
        <v>6.8330165175791002</v>
      </c>
      <c r="EY10" s="17">
        <v>2.3232257706476699E-2</v>
      </c>
      <c r="EZ10" s="17">
        <v>1.1191664015608701E-2</v>
      </c>
      <c r="FA10" s="5">
        <v>6.1503560574745205E-8</v>
      </c>
      <c r="FB10" s="5">
        <v>6.5431007787826899E-6</v>
      </c>
      <c r="FC10" s="17">
        <v>0</v>
      </c>
      <c r="FD10" s="5">
        <v>6.2009703864151202E-6</v>
      </c>
      <c r="FE10" s="5">
        <v>7.22362243643797E-5</v>
      </c>
      <c r="FF10" s="5">
        <v>7.4449941301939394E-5</v>
      </c>
      <c r="FG10" s="17">
        <v>0</v>
      </c>
      <c r="FH10" s="17">
        <v>3.9533888236687999E-2</v>
      </c>
      <c r="FI10" s="17">
        <v>0.582969074665035</v>
      </c>
      <c r="FJ10" s="17">
        <v>41.747251293837202</v>
      </c>
      <c r="FK10" s="17">
        <v>0.69001791255366796</v>
      </c>
      <c r="FL10" s="17">
        <v>1.17525080330914</v>
      </c>
      <c r="FM10" s="17">
        <v>6.6719727508722002</v>
      </c>
      <c r="FN10" s="17">
        <v>0.74337053632941397</v>
      </c>
      <c r="FO10" s="17">
        <v>1.23658559169298</v>
      </c>
      <c r="FP10" s="17">
        <v>1.08794678042516E-4</v>
      </c>
      <c r="FQ10" s="17">
        <v>0.21078703902732099</v>
      </c>
      <c r="FR10" s="17">
        <v>115.968582349465</v>
      </c>
      <c r="FS10" s="17">
        <v>105.281904108533</v>
      </c>
      <c r="FT10" s="17">
        <v>10.6866782409321</v>
      </c>
      <c r="FU10" s="17">
        <v>1.4098642504009599E-2</v>
      </c>
      <c r="FV10" s="17">
        <v>2.2973943572700199E-3</v>
      </c>
      <c r="FW10" s="17">
        <v>43.947755639698499</v>
      </c>
      <c r="FX10" s="17">
        <v>0.164456974046087</v>
      </c>
      <c r="FY10" s="17">
        <v>9.7713497246978402</v>
      </c>
      <c r="FZ10" s="17">
        <v>1.90164982886621</v>
      </c>
      <c r="GA10" s="17">
        <v>1.1899636788527099</v>
      </c>
      <c r="GB10" s="17">
        <v>24.980896289070198</v>
      </c>
      <c r="GC10" s="17">
        <v>0</v>
      </c>
      <c r="GD10" s="17">
        <v>2.8462431152190599</v>
      </c>
      <c r="GE10" s="17">
        <v>1.52463929628466</v>
      </c>
      <c r="GF10" s="17">
        <v>9.7474949431482703</v>
      </c>
      <c r="GG10" s="17">
        <v>0.72634798855801097</v>
      </c>
      <c r="GH10" s="17">
        <v>0</v>
      </c>
      <c r="GI10" s="17">
        <v>20.6481572777327</v>
      </c>
      <c r="GJ10" s="17">
        <v>5.5246055338282698</v>
      </c>
      <c r="GK10" s="17">
        <v>2.25443933707017E-3</v>
      </c>
      <c r="GL10" s="17">
        <v>1.7334252660703101E-2</v>
      </c>
      <c r="GM10" s="17">
        <v>8.3620766637014607E-2</v>
      </c>
      <c r="GN10" s="17">
        <v>6.6172235236032098</v>
      </c>
      <c r="GO10" s="17">
        <v>1.1411954065113401</v>
      </c>
      <c r="GP10" s="17">
        <v>0</v>
      </c>
      <c r="GQ10" s="17">
        <v>1.5499492435390701E-3</v>
      </c>
      <c r="GR10" s="17">
        <v>0.28709481413383098</v>
      </c>
      <c r="GS10" s="17">
        <v>107.847507840186</v>
      </c>
      <c r="GT10" s="17">
        <v>1.4426709228878301</v>
      </c>
      <c r="GU10" s="17">
        <v>2.9572439596278599</v>
      </c>
      <c r="GW10" s="26">
        <f t="shared" si="0"/>
        <v>0.86931308526005258</v>
      </c>
      <c r="GX10" s="25">
        <f t="shared" si="1"/>
        <v>0</v>
      </c>
      <c r="GY10" s="40">
        <f t="shared" si="2"/>
        <v>-8.9588473256188507E-5</v>
      </c>
      <c r="GZ10" s="40">
        <f t="shared" si="3"/>
        <v>6.9286726129137601E-6</v>
      </c>
      <c r="HA10" s="40">
        <f t="shared" si="4"/>
        <v>-2.2609495565467015E-4</v>
      </c>
      <c r="HB10" s="40">
        <f t="shared" si="5"/>
        <v>5.251980676125154E-3</v>
      </c>
      <c r="HC10" s="40">
        <f t="shared" si="6"/>
        <v>-1.5255803837153407E-4</v>
      </c>
      <c r="HD10" s="40">
        <f t="shared" si="7"/>
        <v>-4.5299727304027037E-5</v>
      </c>
      <c r="HE10" s="40">
        <f t="shared" si="8"/>
        <v>-1.0136582461822965E-4</v>
      </c>
      <c r="HF10" s="69">
        <f t="shared" si="9"/>
        <v>1.5626538922821841E-5</v>
      </c>
      <c r="HG10" s="69">
        <f t="shared" si="10"/>
        <v>1.5287982370186613E-5</v>
      </c>
      <c r="HH10" s="69">
        <f t="shared" si="11"/>
        <v>0</v>
      </c>
      <c r="HI10" s="69">
        <f t="shared" si="12"/>
        <v>2.664145824693719E-5</v>
      </c>
      <c r="HJ10" s="69">
        <f t="shared" si="13"/>
        <v>-7.6809221589720452E-5</v>
      </c>
      <c r="HK10" s="69">
        <f t="shared" si="14"/>
        <v>2.9857922103189597E-5</v>
      </c>
      <c r="HL10" s="69">
        <f t="shared" si="15"/>
        <v>-2.5403804352642821E-5</v>
      </c>
      <c r="HM10" s="69">
        <f t="shared" si="16"/>
        <v>-5.4607649015741392E-6</v>
      </c>
      <c r="HN10" s="69">
        <f t="shared" si="17"/>
        <v>-4.4505485790548581E-4</v>
      </c>
      <c r="HO10" s="69">
        <f t="shared" si="18"/>
        <v>3.4347484911889523E-4</v>
      </c>
      <c r="HP10" s="69">
        <f t="shared" si="19"/>
        <v>0</v>
      </c>
      <c r="HQ10" s="69">
        <f t="shared" si="20"/>
        <v>-8.6217663855549435E-6</v>
      </c>
      <c r="HR10" s="69">
        <f t="shared" si="21"/>
        <v>0</v>
      </c>
      <c r="HS10" s="69">
        <f t="shared" si="22"/>
        <v>0</v>
      </c>
      <c r="HT10" s="69">
        <f t="shared" si="23"/>
        <v>-6.0697504796965715E-5</v>
      </c>
      <c r="HU10" s="69">
        <f t="shared" si="24"/>
        <v>3.6078958119473105E-4</v>
      </c>
      <c r="HV10" s="69">
        <f t="shared" si="25"/>
        <v>-4.0141905136290934E-4</v>
      </c>
      <c r="HW10" s="69">
        <f t="shared" si="26"/>
        <v>-1.110638990144774E-4</v>
      </c>
      <c r="HX10" s="40">
        <f t="shared" si="27"/>
        <v>2.9261850251817727E-5</v>
      </c>
      <c r="HY10" s="40">
        <f t="shared" si="28"/>
        <v>-2.2093704065780001E-4</v>
      </c>
      <c r="HZ10" s="40">
        <f t="shared" si="29"/>
        <v>0</v>
      </c>
      <c r="IA10" s="40">
        <f t="shared" si="30"/>
        <v>1.1090279160144857E-4</v>
      </c>
      <c r="IB10" s="40">
        <f t="shared" si="31"/>
        <v>0</v>
      </c>
      <c r="IC10" s="40">
        <f t="shared" si="32"/>
        <v>-1.6721892609114196E-4</v>
      </c>
      <c r="ID10" s="40">
        <f t="shared" si="33"/>
        <v>0</v>
      </c>
      <c r="IE10" s="40">
        <f t="shared" si="34"/>
        <v>3.8633585946255411E-6</v>
      </c>
      <c r="IF10" s="40">
        <f t="shared" si="35"/>
        <v>-3.5890362275822242E-4</v>
      </c>
      <c r="IG10" s="40">
        <f t="shared" si="36"/>
        <v>5.8516179184802466E-3</v>
      </c>
      <c r="IH10" s="40">
        <f t="shared" si="37"/>
        <v>3.3711305168244842E-3</v>
      </c>
      <c r="II10" s="40">
        <f t="shared" si="38"/>
        <v>1.1954693687860547E-6</v>
      </c>
      <c r="IJ10" s="40">
        <f t="shared" si="39"/>
        <v>0</v>
      </c>
      <c r="IK10" s="40">
        <f t="shared" si="40"/>
        <v>0</v>
      </c>
      <c r="IL10" s="40">
        <f t="shared" si="41"/>
        <v>0</v>
      </c>
      <c r="IM10" s="40">
        <f t="shared" si="42"/>
        <v>0</v>
      </c>
      <c r="IN10" s="40">
        <f t="shared" si="43"/>
        <v>3.9626871101641737E-5</v>
      </c>
      <c r="IO10" s="40">
        <f t="shared" si="44"/>
        <v>-3.2746103825703353E-5</v>
      </c>
      <c r="IP10" s="40">
        <f t="shared" si="45"/>
        <v>-3.359450988078363E-4</v>
      </c>
      <c r="IQ10" s="40">
        <f t="shared" si="46"/>
        <v>1.233087662973083E-4</v>
      </c>
      <c r="IR10" s="40">
        <f t="shared" si="47"/>
        <v>1.9419766105798576E-5</v>
      </c>
      <c r="IS10" s="40">
        <f t="shared" si="48"/>
        <v>-1.4096759503597539E-4</v>
      </c>
      <c r="IT10" s="40">
        <f t="shared" si="49"/>
        <v>5.7895524312248119E-5</v>
      </c>
      <c r="IU10" s="40">
        <f t="shared" si="50"/>
        <v>1.5402534416945145E-5</v>
      </c>
      <c r="IV10" s="40">
        <f t="shared" si="51"/>
        <v>0</v>
      </c>
      <c r="IW10" s="40">
        <f t="shared" si="52"/>
        <v>-8.9079422969385886E-4</v>
      </c>
      <c r="IX10" s="40">
        <f t="shared" si="53"/>
        <v>-6.2776191479292165E-4</v>
      </c>
      <c r="IY10" s="40">
        <f t="shared" si="54"/>
        <v>-5.0422820017596338E-4</v>
      </c>
      <c r="IZ10" s="40">
        <f t="shared" si="55"/>
        <v>0</v>
      </c>
      <c r="JA10" s="40">
        <f t="shared" si="56"/>
        <v>-4.8087146882702895E-5</v>
      </c>
      <c r="JB10" s="40">
        <f t="shared" si="57"/>
        <v>0</v>
      </c>
      <c r="JC10" s="40">
        <f t="shared" si="58"/>
        <v>-7.532667237046008E-5</v>
      </c>
      <c r="JD10" s="40">
        <f t="shared" si="59"/>
        <v>0</v>
      </c>
      <c r="JE10" s="40">
        <f t="shared" si="60"/>
        <v>0</v>
      </c>
      <c r="JF10" s="40">
        <f t="shared" si="61"/>
        <v>0</v>
      </c>
      <c r="JG10" s="40">
        <f t="shared" si="62"/>
        <v>0</v>
      </c>
      <c r="JH10" s="40">
        <f t="shared" si="63"/>
        <v>5.948095056093535E-5</v>
      </c>
      <c r="JI10" s="40">
        <f t="shared" si="64"/>
        <v>-1.1482618678117569E-6</v>
      </c>
      <c r="JJ10" s="40">
        <f t="shared" si="65"/>
        <v>0</v>
      </c>
      <c r="JK10" s="40">
        <f t="shared" si="66"/>
        <v>-2.2901117460146248E-6</v>
      </c>
      <c r="JL10" s="40">
        <f t="shared" si="67"/>
        <v>-6.0956044934601947E-4</v>
      </c>
    </row>
    <row r="11" spans="1:272" x14ac:dyDescent="0.3">
      <c r="A11" s="17" t="s">
        <v>178</v>
      </c>
      <c r="B11" s="15">
        <v>36637.468288999997</v>
      </c>
      <c r="C11" s="15">
        <v>1016.9381729</v>
      </c>
      <c r="D11" s="15">
        <v>22503.197779999999</v>
      </c>
      <c r="E11" s="15">
        <v>7947.8750558000002</v>
      </c>
      <c r="F11" s="15">
        <v>6060.8061085999998</v>
      </c>
      <c r="G11" s="15">
        <v>19218.359444000002</v>
      </c>
      <c r="H11" s="15">
        <v>23685.499188999998</v>
      </c>
      <c r="I11" s="17">
        <v>148.95087047999999</v>
      </c>
      <c r="J11" s="17">
        <v>12.6881225</v>
      </c>
      <c r="K11" s="17">
        <v>4.9077151499999996</v>
      </c>
      <c r="L11" s="17">
        <v>0.35334387769999998</v>
      </c>
      <c r="M11" s="17">
        <v>36.748228462999997</v>
      </c>
      <c r="N11" s="17">
        <v>3.4797546899999997E-2</v>
      </c>
      <c r="O11" s="17">
        <v>4.1663723600000001E-2</v>
      </c>
      <c r="P11" s="17">
        <v>6.7593546000000004E-2</v>
      </c>
      <c r="Q11" s="17">
        <v>2.3750181307</v>
      </c>
      <c r="R11" s="17">
        <v>38.021033641999999</v>
      </c>
      <c r="S11" s="17">
        <v>25.304380999999999</v>
      </c>
      <c r="T11" s="17">
        <v>0.180496235</v>
      </c>
      <c r="U11" s="17">
        <v>1.2164849874000001</v>
      </c>
      <c r="V11" s="17">
        <v>10.57366875</v>
      </c>
      <c r="W11" s="17">
        <v>0.3130956915</v>
      </c>
      <c r="X11" s="17">
        <v>0.26747332019999998</v>
      </c>
      <c r="Y11" s="17">
        <v>2.2266628000000002E-3</v>
      </c>
      <c r="Z11" s="17">
        <v>0.52789598199999999</v>
      </c>
      <c r="AA11" s="17">
        <v>155.71531067000001</v>
      </c>
      <c r="AB11" s="17">
        <v>377.527961</v>
      </c>
      <c r="AC11" s="17">
        <v>0.29718099999999997</v>
      </c>
      <c r="AD11" s="17">
        <v>0.40190641690000001</v>
      </c>
      <c r="AF11" s="17">
        <v>1.7071060649000001</v>
      </c>
      <c r="AG11" s="17">
        <v>5.3427319999999998</v>
      </c>
      <c r="AH11" s="17">
        <v>5.8105805981999996</v>
      </c>
      <c r="AI11" s="17">
        <v>41.243777540000004</v>
      </c>
      <c r="AJ11" s="17">
        <v>1985.2211173999999</v>
      </c>
      <c r="AK11" s="17">
        <v>15.416495154</v>
      </c>
      <c r="AL11" s="17">
        <v>0.94734142880000005</v>
      </c>
      <c r="AM11" s="17">
        <v>39.034323350000001</v>
      </c>
      <c r="AN11" s="17">
        <v>0.30640120189999998</v>
      </c>
      <c r="AP11" s="17">
        <v>3.1217999999999999E-2</v>
      </c>
      <c r="AQ11" s="17">
        <v>352.64795493000003</v>
      </c>
      <c r="AR11" s="17">
        <v>8.3034999999999998E-2</v>
      </c>
      <c r="AS11" s="17">
        <v>1.9771109569</v>
      </c>
      <c r="AT11" s="17">
        <v>8.7212099818999995</v>
      </c>
      <c r="AU11" s="17">
        <v>280.93936058000003</v>
      </c>
      <c r="AV11" s="17">
        <v>4.3102592500000002E-2</v>
      </c>
      <c r="AZ11" s="17">
        <v>5.0253177000000002E-6</v>
      </c>
      <c r="BA11" s="17">
        <v>5.9833480000000001E-4</v>
      </c>
      <c r="BB11" s="17">
        <v>4.6490810000000002E-4</v>
      </c>
      <c r="BD11" s="17">
        <v>4.6001233704000004</v>
      </c>
      <c r="BF11" s="17">
        <v>1.4109020000000001</v>
      </c>
      <c r="BG11" s="17">
        <v>2.6286024600000002</v>
      </c>
      <c r="BK11" s="17">
        <v>61.584118466</v>
      </c>
      <c r="BL11" s="17">
        <v>120.21340444000001</v>
      </c>
      <c r="BM11" s="17">
        <v>23.626967990000001</v>
      </c>
      <c r="BN11" s="17">
        <v>1334.2118711999999</v>
      </c>
      <c r="BO11" s="17">
        <v>4.5551700000000001E-4</v>
      </c>
      <c r="BQ11" s="17" t="s">
        <v>178</v>
      </c>
      <c r="BR11" s="17">
        <v>27.484555120630901</v>
      </c>
      <c r="BS11" s="17">
        <v>477.605262163041</v>
      </c>
      <c r="BT11" s="17">
        <v>0</v>
      </c>
      <c r="BU11" s="17">
        <v>12.6879248161519</v>
      </c>
      <c r="BV11" s="17">
        <v>1.4109054814530499</v>
      </c>
      <c r="BW11" s="17">
        <v>4.9077054698512397</v>
      </c>
      <c r="BX11" s="17">
        <v>148.95047049081501</v>
      </c>
      <c r="BY11" s="17">
        <v>148.95047049081501</v>
      </c>
      <c r="BZ11" s="17">
        <v>42.113398083996103</v>
      </c>
      <c r="CA11" s="17">
        <v>1400.11936776683</v>
      </c>
      <c r="CB11" s="17">
        <v>0.14450378041987899</v>
      </c>
      <c r="CC11" s="17">
        <v>0.207944551242672</v>
      </c>
      <c r="CD11" s="17">
        <v>36.747754625852899</v>
      </c>
      <c r="CE11" s="17">
        <v>4.5546999971835699E-4</v>
      </c>
      <c r="CF11" s="17">
        <v>1.1107063222352701E-2</v>
      </c>
      <c r="CG11" s="17">
        <v>2.3602481774610499E-2</v>
      </c>
      <c r="CH11" s="17">
        <v>2.22667428313959E-3</v>
      </c>
      <c r="CI11" s="17">
        <v>4.1665143100831199E-2</v>
      </c>
      <c r="CJ11" s="17">
        <v>1.6221984320552E-2</v>
      </c>
      <c r="CK11" s="17">
        <v>5.1369259190694301E-2</v>
      </c>
      <c r="CL11" s="17">
        <v>2.3749829270027898</v>
      </c>
      <c r="CM11" s="17">
        <v>2.6286118099009599</v>
      </c>
      <c r="CN11" s="17">
        <v>89696.709964116002</v>
      </c>
      <c r="CO11" s="17">
        <v>38.0209673320023</v>
      </c>
      <c r="CP11" s="17">
        <v>0</v>
      </c>
      <c r="CQ11" s="17">
        <v>5.2261719314768501E-2</v>
      </c>
      <c r="CR11" s="17">
        <v>0.12795029555714599</v>
      </c>
      <c r="CS11" s="17">
        <v>25.304964896529899</v>
      </c>
      <c r="CT11" s="17">
        <v>1.2164773123388899</v>
      </c>
      <c r="CU11" s="17">
        <v>41.243550099470198</v>
      </c>
      <c r="CV11" s="17">
        <v>10.5727781860204</v>
      </c>
      <c r="CW11" s="17">
        <v>1.97709584114633</v>
      </c>
      <c r="CX11" s="17">
        <v>39.034464997632298</v>
      </c>
      <c r="CY11" s="17">
        <v>8.7211721988555304</v>
      </c>
      <c r="CZ11" s="17">
        <v>36631.839584631998</v>
      </c>
      <c r="DA11" s="17">
        <v>0.31309948413984501</v>
      </c>
      <c r="DB11" s="17">
        <v>0.26747313098761499</v>
      </c>
      <c r="DC11" s="17">
        <v>0</v>
      </c>
      <c r="DD11" s="17">
        <v>0</v>
      </c>
      <c r="DE11" s="17">
        <v>0</v>
      </c>
      <c r="DF11" s="17">
        <v>0</v>
      </c>
      <c r="DG11" s="17">
        <v>0</v>
      </c>
      <c r="DH11" s="17">
        <v>0</v>
      </c>
      <c r="DI11" s="17">
        <v>582.621349115979</v>
      </c>
      <c r="DJ11" s="17">
        <v>989.30882433041802</v>
      </c>
      <c r="DK11" s="17">
        <v>98.327540013341405</v>
      </c>
      <c r="DL11" s="17">
        <v>61.549060835158599</v>
      </c>
      <c r="DM11" s="17">
        <v>488.40376826942202</v>
      </c>
      <c r="DN11" s="17">
        <v>0.52789918246889</v>
      </c>
      <c r="DO11" s="17">
        <v>15.8929639593761</v>
      </c>
      <c r="DP11" s="17">
        <v>155.55436607751199</v>
      </c>
      <c r="DQ11" s="17">
        <v>155.55436607751199</v>
      </c>
      <c r="DR11" s="17">
        <v>2.6855466542367399</v>
      </c>
      <c r="DS11" s="17">
        <v>0</v>
      </c>
      <c r="DT11" s="5">
        <v>377.46907789388803</v>
      </c>
      <c r="DU11" s="17">
        <v>0.29717015208182301</v>
      </c>
      <c r="DV11" s="17">
        <v>120.21106223172499</v>
      </c>
      <c r="DW11" s="17">
        <v>0.13422847086607401</v>
      </c>
      <c r="DX11" s="17">
        <v>0.24041916095455801</v>
      </c>
      <c r="DY11" s="17">
        <v>0</v>
      </c>
      <c r="DZ11" s="17">
        <v>0</v>
      </c>
      <c r="EA11" s="17">
        <v>148.40660640214799</v>
      </c>
      <c r="EB11" s="17">
        <v>31.3917412546332</v>
      </c>
      <c r="EC11" s="17">
        <v>2.0959020293478599</v>
      </c>
      <c r="ED11" s="17">
        <v>675.89456891488999</v>
      </c>
      <c r="EE11" s="17">
        <v>240.79042802256899</v>
      </c>
      <c r="EF11" s="17">
        <v>0.443598196352056</v>
      </c>
      <c r="EG11" s="17">
        <v>1.26255224286144</v>
      </c>
      <c r="EH11" s="17">
        <v>5.3427078180015304</v>
      </c>
      <c r="EI11" s="17">
        <v>1.9167395158654099</v>
      </c>
      <c r="EJ11" s="17">
        <v>3.89162135504399</v>
      </c>
      <c r="EK11" s="17">
        <v>1991.83747334792</v>
      </c>
      <c r="EL11" s="17">
        <v>23.627851997899899</v>
      </c>
      <c r="EM11" s="17">
        <v>0.23592840931844</v>
      </c>
      <c r="EN11" s="17">
        <v>16.011558147240699</v>
      </c>
      <c r="EO11" s="17">
        <v>1016.92960205691</v>
      </c>
      <c r="EP11" s="17">
        <v>0</v>
      </c>
      <c r="EQ11" s="17">
        <v>0.38777192297656998</v>
      </c>
      <c r="ER11" s="17">
        <v>0.55801333856061197</v>
      </c>
      <c r="ES11" s="17">
        <v>24956.423386007202</v>
      </c>
      <c r="ET11" s="17">
        <v>20250.193035689499</v>
      </c>
      <c r="EU11" s="17">
        <v>2250.0227104149599</v>
      </c>
      <c r="EV11" s="17">
        <v>22500.215746104401</v>
      </c>
      <c r="EW11" s="17">
        <v>0.69819976632348602</v>
      </c>
      <c r="EX11" s="17">
        <v>766.55772306236304</v>
      </c>
      <c r="EY11" s="17">
        <v>14.9772571484355</v>
      </c>
      <c r="EZ11" s="17">
        <v>4.31017088655496E-2</v>
      </c>
      <c r="FA11" s="17">
        <v>0</v>
      </c>
      <c r="FB11" s="17">
        <v>0</v>
      </c>
      <c r="FC11" s="17">
        <v>0</v>
      </c>
      <c r="FD11" s="5">
        <v>5.0253367857713801E-6</v>
      </c>
      <c r="FE11" s="17">
        <v>5.9834676654467705E-4</v>
      </c>
      <c r="FF11" s="17">
        <v>4.6488898543202E-4</v>
      </c>
      <c r="FG11" s="17">
        <v>0</v>
      </c>
      <c r="FH11" s="17">
        <v>4.5964590647452797</v>
      </c>
      <c r="FI11" s="17">
        <v>23.723249692510301</v>
      </c>
      <c r="FJ11" s="17">
        <v>9317.05928642051</v>
      </c>
      <c r="FK11" s="17">
        <v>107.365792554815</v>
      </c>
      <c r="FL11" s="17">
        <v>110.017314305966</v>
      </c>
      <c r="FM11" s="17">
        <v>204.01258349024701</v>
      </c>
      <c r="FN11" s="17">
        <v>49.041467381468998</v>
      </c>
      <c r="FO11" s="17">
        <v>66.797329715107594</v>
      </c>
      <c r="FP11" s="17">
        <v>2.7235059882781101E-2</v>
      </c>
      <c r="FQ11" s="17">
        <v>151.55436013123301</v>
      </c>
      <c r="FR11" s="17">
        <v>7945.2047065647102</v>
      </c>
      <c r="FS11" s="17">
        <v>6058.7731465932602</v>
      </c>
      <c r="FT11" s="17">
        <v>1886.43155997144</v>
      </c>
      <c r="FU11" s="17">
        <v>7.001681308377</v>
      </c>
      <c r="FV11" s="17">
        <v>3.1762789109222398</v>
      </c>
      <c r="FW11" s="17">
        <v>2021.4410819807399</v>
      </c>
      <c r="FX11" s="17">
        <v>292.82216032452101</v>
      </c>
      <c r="FY11" s="17">
        <v>479.49319474561298</v>
      </c>
      <c r="FZ11" s="17">
        <v>55.832256988817001</v>
      </c>
      <c r="GA11" s="17">
        <v>53.078309055892703</v>
      </c>
      <c r="GB11" s="17">
        <v>1202.3287013957399</v>
      </c>
      <c r="GC11" s="17">
        <v>0.30615797087253399</v>
      </c>
      <c r="GD11" s="17">
        <v>355.37904039755801</v>
      </c>
      <c r="GE11" s="17">
        <v>223.56625634793301</v>
      </c>
      <c r="GF11" s="17">
        <v>990.69688947138502</v>
      </c>
      <c r="GG11" s="17">
        <v>16.824238791961701</v>
      </c>
      <c r="GH11" s="17">
        <v>0</v>
      </c>
      <c r="GI11" s="17">
        <v>19218.028119988001</v>
      </c>
      <c r="GJ11" s="17">
        <v>1219.6541499411201</v>
      </c>
      <c r="GK11" s="17">
        <v>1334.2104226653501</v>
      </c>
      <c r="GL11" s="17">
        <v>18.2743195433438</v>
      </c>
      <c r="GM11" s="17">
        <v>1039.2024452114899</v>
      </c>
      <c r="GN11" s="17">
        <v>3205.0844775321698</v>
      </c>
      <c r="GO11" s="17">
        <v>352.50894217514502</v>
      </c>
      <c r="GP11" s="17">
        <v>3.1215209630436801E-2</v>
      </c>
      <c r="GQ11" s="17">
        <v>8.3033701893219E-2</v>
      </c>
      <c r="GR11" s="17">
        <v>211.40801830727301</v>
      </c>
      <c r="GS11" s="17">
        <v>23681.424488989502</v>
      </c>
      <c r="GT11" s="17">
        <v>280.78648711624999</v>
      </c>
      <c r="GU11" s="17">
        <v>780.32763436377797</v>
      </c>
      <c r="GW11" s="26">
        <f t="shared" si="0"/>
        <v>1.0538396200621505</v>
      </c>
      <c r="GX11" s="25">
        <f t="shared" si="1"/>
        <v>0</v>
      </c>
      <c r="GY11" s="40">
        <f t="shared" si="2"/>
        <v>-1.5363245963391357E-4</v>
      </c>
      <c r="GZ11" s="40">
        <f t="shared" si="3"/>
        <v>-8.4280867003232357E-6</v>
      </c>
      <c r="HA11" s="40">
        <f t="shared" si="4"/>
        <v>-1.3251600615838571E-4</v>
      </c>
      <c r="HB11" s="40">
        <f t="shared" si="5"/>
        <v>-3.3598278993341807E-4</v>
      </c>
      <c r="HC11" s="40">
        <f t="shared" si="6"/>
        <v>-3.3542765934302089E-4</v>
      </c>
      <c r="HD11" s="40">
        <f t="shared" si="7"/>
        <v>-1.7239973732720983E-5</v>
      </c>
      <c r="HE11" s="40">
        <f t="shared" si="8"/>
        <v>-1.720335289529793E-4</v>
      </c>
      <c r="HF11" s="69">
        <f t="shared" si="9"/>
        <v>-2.6853766191189443E-6</v>
      </c>
      <c r="HG11" s="69">
        <f t="shared" si="10"/>
        <v>-1.5580228524742542E-5</v>
      </c>
      <c r="HH11" s="69">
        <f t="shared" si="11"/>
        <v>-1.9724349242040248E-6</v>
      </c>
      <c r="HI11" s="69">
        <f t="shared" si="12"/>
        <v>-2.5344886213349359E-3</v>
      </c>
      <c r="HJ11" s="69">
        <f t="shared" si="13"/>
        <v>-1.2894149375796291E-5</v>
      </c>
      <c r="HK11" s="69">
        <f t="shared" si="14"/>
        <v>-2.5289685876332679E-3</v>
      </c>
      <c r="HL11" s="69">
        <f t="shared" si="15"/>
        <v>3.4070426465637873E-5</v>
      </c>
      <c r="HM11" s="69">
        <f t="shared" si="16"/>
        <v>-3.406373670201992E-5</v>
      </c>
      <c r="HN11" s="69">
        <f t="shared" si="17"/>
        <v>-1.4822496197046675E-5</v>
      </c>
      <c r="HO11" s="69">
        <f t="shared" si="18"/>
        <v>-1.7440345868376436E-6</v>
      </c>
      <c r="HP11" s="69">
        <f t="shared" si="19"/>
        <v>2.3074918524972983E-5</v>
      </c>
      <c r="HQ11" s="69">
        <f t="shared" si="20"/>
        <v>-1.5746595937888462E-3</v>
      </c>
      <c r="HR11" s="69">
        <f t="shared" si="21"/>
        <v>-6.3092115313455006E-6</v>
      </c>
      <c r="HS11" s="69">
        <f t="shared" si="22"/>
        <v>-8.422469065896162E-5</v>
      </c>
      <c r="HT11" s="69">
        <f t="shared" si="23"/>
        <v>1.2113356868127867E-5</v>
      </c>
      <c r="HU11" s="69">
        <f t="shared" si="24"/>
        <v>-7.0740657363800302E-7</v>
      </c>
      <c r="HV11" s="69">
        <f t="shared" si="25"/>
        <v>5.1571075736366693E-6</v>
      </c>
      <c r="HW11" s="69">
        <f t="shared" si="26"/>
        <v>6.0626884824800652E-6</v>
      </c>
      <c r="HX11" s="40">
        <f t="shared" si="27"/>
        <v>-1.0335823227370629E-3</v>
      </c>
      <c r="HY11" s="40">
        <f t="shared" si="28"/>
        <v>-1.5597018550892887E-4</v>
      </c>
      <c r="HZ11" s="40">
        <f t="shared" si="29"/>
        <v>-3.6502731254553299E-5</v>
      </c>
      <c r="IA11" s="40">
        <f t="shared" si="30"/>
        <v>-5.9031644157218198E-5</v>
      </c>
      <c r="IB11" s="40">
        <f t="shared" si="31"/>
        <v>0</v>
      </c>
      <c r="IC11" s="40">
        <f t="shared" si="32"/>
        <v>-5.5979280148605269E-4</v>
      </c>
      <c r="ID11" s="40">
        <f t="shared" si="33"/>
        <v>-4.5261485078102841E-6</v>
      </c>
      <c r="IE11" s="40">
        <f t="shared" si="34"/>
        <v>-3.8201471489563712E-4</v>
      </c>
      <c r="IF11" s="40">
        <f t="shared" si="35"/>
        <v>-5.5145416683691669E-6</v>
      </c>
      <c r="IG11" s="40">
        <f t="shared" si="36"/>
        <v>3.3328055448983689E-3</v>
      </c>
      <c r="IH11" s="40">
        <f t="shared" si="37"/>
        <v>3.8599110063372771E-2</v>
      </c>
      <c r="II11" s="40">
        <f t="shared" si="38"/>
        <v>-1.6426678022402584E-3</v>
      </c>
      <c r="IJ11" s="40">
        <f t="shared" si="39"/>
        <v>3.6287969187326157E-6</v>
      </c>
      <c r="IK11" s="40">
        <f t="shared" si="40"/>
        <v>-7.938318321132681E-4</v>
      </c>
      <c r="IL11" s="40">
        <f t="shared" si="41"/>
        <v>0</v>
      </c>
      <c r="IM11" s="40">
        <f t="shared" si="42"/>
        <v>-8.9383354577440266E-5</v>
      </c>
      <c r="IN11" s="40">
        <f t="shared" si="43"/>
        <v>-3.9419696870947801E-4</v>
      </c>
      <c r="IO11" s="40">
        <f t="shared" si="44"/>
        <v>-1.5633248401246584E-5</v>
      </c>
      <c r="IP11" s="40">
        <f t="shared" si="45"/>
        <v>-7.6453744881275846E-6</v>
      </c>
      <c r="IQ11" s="40">
        <f t="shared" si="46"/>
        <v>-4.3323167940599358E-6</v>
      </c>
      <c r="IR11" s="40">
        <f t="shared" si="47"/>
        <v>-5.4415110589855749E-4</v>
      </c>
      <c r="IS11" s="40">
        <f t="shared" si="48"/>
        <v>-2.0500726270747427E-5</v>
      </c>
      <c r="IT11" s="40">
        <f t="shared" si="49"/>
        <v>0</v>
      </c>
      <c r="IU11" s="40">
        <f t="shared" si="50"/>
        <v>0</v>
      </c>
      <c r="IV11" s="40">
        <f t="shared" si="51"/>
        <v>0</v>
      </c>
      <c r="IW11" s="40">
        <f t="shared" si="52"/>
        <v>3.7979233392284246E-6</v>
      </c>
      <c r="IX11" s="40">
        <f t="shared" si="53"/>
        <v>1.9999747093168782E-5</v>
      </c>
      <c r="IY11" s="40">
        <f t="shared" si="54"/>
        <v>-4.1114723490562083E-5</v>
      </c>
      <c r="IZ11" s="40">
        <f t="shared" si="55"/>
        <v>0</v>
      </c>
      <c r="JA11" s="40">
        <f t="shared" si="56"/>
        <v>-7.9656682216375631E-4</v>
      </c>
      <c r="JB11" s="40">
        <f t="shared" si="57"/>
        <v>0</v>
      </c>
      <c r="JC11" s="40">
        <f t="shared" si="58"/>
        <v>2.4675371144468292E-6</v>
      </c>
      <c r="JD11" s="40">
        <f t="shared" si="59"/>
        <v>3.5569855472506758E-6</v>
      </c>
      <c r="JE11" s="40">
        <f t="shared" si="60"/>
        <v>0</v>
      </c>
      <c r="JF11" s="40">
        <f t="shared" si="61"/>
        <v>0</v>
      </c>
      <c r="JG11" s="40">
        <f t="shared" si="62"/>
        <v>0</v>
      </c>
      <c r="JH11" s="40">
        <f t="shared" si="63"/>
        <v>-5.6926414982712704E-4</v>
      </c>
      <c r="JI11" s="40">
        <f t="shared" si="64"/>
        <v>-1.948375296349933E-5</v>
      </c>
      <c r="JJ11" s="40">
        <f t="shared" si="65"/>
        <v>3.7415207074931157E-5</v>
      </c>
      <c r="JK11" s="40">
        <f t="shared" si="66"/>
        <v>-1.085685625439946E-6</v>
      </c>
      <c r="JL11" s="40">
        <f t="shared" si="67"/>
        <v>-1.0318008250628801E-4</v>
      </c>
    </row>
    <row r="12" spans="1:272" x14ac:dyDescent="0.3">
      <c r="A12" s="17" t="s">
        <v>179</v>
      </c>
      <c r="B12" s="15">
        <v>23910.168217999999</v>
      </c>
      <c r="C12" s="15">
        <v>5319.9316820000004</v>
      </c>
      <c r="D12" s="15">
        <v>24219.984377000001</v>
      </c>
      <c r="E12" s="15">
        <v>11995.909820000001</v>
      </c>
      <c r="F12" s="15">
        <v>9829.2545329000004</v>
      </c>
      <c r="G12" s="15">
        <v>14860.569797</v>
      </c>
      <c r="H12" s="15">
        <v>27760.544285</v>
      </c>
      <c r="I12" s="17">
        <v>304.78417573000002</v>
      </c>
      <c r="J12" s="17">
        <v>60.715807789999999</v>
      </c>
      <c r="K12" s="17">
        <v>6.3599397590000004</v>
      </c>
      <c r="L12" s="17">
        <v>0.68357429510000001</v>
      </c>
      <c r="M12" s="17">
        <v>62.866959092999998</v>
      </c>
      <c r="N12" s="17">
        <v>7.2323229899999994E-2</v>
      </c>
      <c r="O12" s="17">
        <v>0.2852210597</v>
      </c>
      <c r="P12" s="17">
        <v>9.4747831099999999E-2</v>
      </c>
      <c r="Q12" s="17">
        <v>0.61214913150000005</v>
      </c>
      <c r="R12" s="17">
        <v>0.42957960039999998</v>
      </c>
      <c r="S12" s="17">
        <v>3.0075566999999999</v>
      </c>
      <c r="T12" s="17">
        <v>0.25556512529999997</v>
      </c>
      <c r="U12" s="17">
        <v>1.0060168488000001</v>
      </c>
      <c r="V12" s="17">
        <v>6.1398103726000004</v>
      </c>
      <c r="W12" s="17">
        <v>0.47492394599999999</v>
      </c>
      <c r="X12" s="17">
        <v>1.8499999999999999E-2</v>
      </c>
      <c r="Y12" s="17">
        <v>2.8596420999999999E-3</v>
      </c>
      <c r="Z12" s="17">
        <v>0.32682747509999999</v>
      </c>
      <c r="AA12" s="17">
        <v>228.04687000000001</v>
      </c>
      <c r="AB12" s="17">
        <v>490.12984139999998</v>
      </c>
      <c r="AD12" s="17">
        <v>8.3983664900000005E-2</v>
      </c>
      <c r="AE12" s="17">
        <v>3.5999999999999999E-3</v>
      </c>
      <c r="AF12" s="17">
        <v>2.2095222748999999</v>
      </c>
      <c r="AG12" s="17">
        <v>2.5688425650000002</v>
      </c>
      <c r="AH12" s="17">
        <v>11.595236404</v>
      </c>
      <c r="AI12" s="17">
        <v>29.538746153999998</v>
      </c>
      <c r="AJ12" s="17">
        <v>5205.4138266999998</v>
      </c>
      <c r="AK12" s="17">
        <v>4.1541818809000004</v>
      </c>
      <c r="AL12" s="17">
        <v>1.9470004182</v>
      </c>
      <c r="AM12" s="17">
        <v>38.767385415</v>
      </c>
      <c r="AN12" s="17">
        <v>0.75159655309999995</v>
      </c>
      <c r="AP12" s="17">
        <v>0.1040585</v>
      </c>
      <c r="AQ12" s="17">
        <v>151.76725533999999</v>
      </c>
      <c r="AR12" s="17">
        <v>8.5500000000000007E-2</v>
      </c>
      <c r="AS12" s="17">
        <v>2.8357982178999999</v>
      </c>
      <c r="AT12" s="17">
        <v>7.2235526916000001</v>
      </c>
      <c r="AU12" s="17">
        <v>99.646901545000006</v>
      </c>
      <c r="AV12" s="17">
        <v>0.11534200980000001</v>
      </c>
      <c r="AX12" s="17">
        <v>9.9999999999999995E-7</v>
      </c>
      <c r="AZ12" s="17">
        <v>3.1199099999999997E-5</v>
      </c>
      <c r="BA12" s="17">
        <v>8.2913840000000002E-4</v>
      </c>
      <c r="BB12" s="17">
        <v>7.7349229999999997E-4</v>
      </c>
      <c r="BD12" s="17">
        <v>0.71665060039999995</v>
      </c>
      <c r="BE12" s="17">
        <v>9.8322999999999994E-2</v>
      </c>
      <c r="BF12" s="17">
        <v>16.491721999999999</v>
      </c>
      <c r="BG12" s="17">
        <v>1.559388845</v>
      </c>
      <c r="BK12" s="17">
        <v>17.111783725999999</v>
      </c>
      <c r="BL12" s="17">
        <v>657.85919295999997</v>
      </c>
      <c r="BM12" s="17">
        <v>4.3223073867000004</v>
      </c>
      <c r="BN12" s="17">
        <v>754.19604906999996</v>
      </c>
      <c r="BO12" s="17">
        <v>1.6634880999999999E-3</v>
      </c>
      <c r="BQ12" s="17" t="s">
        <v>179</v>
      </c>
      <c r="BR12" s="17">
        <v>28.538652003387501</v>
      </c>
      <c r="BS12" s="17">
        <v>690.14227657858805</v>
      </c>
      <c r="BT12" s="17">
        <v>9.8322597458071107E-2</v>
      </c>
      <c r="BU12" s="17">
        <v>60.714785904016203</v>
      </c>
      <c r="BV12" s="17">
        <v>16.491678209897501</v>
      </c>
      <c r="BW12" s="17">
        <v>6.3599388289116296</v>
      </c>
      <c r="BX12" s="17">
        <v>304.78237594325799</v>
      </c>
      <c r="BY12" s="17">
        <v>304.78237594325799</v>
      </c>
      <c r="BZ12" s="17">
        <v>49.578186379593802</v>
      </c>
      <c r="CA12" s="17">
        <v>2206.0762927473502</v>
      </c>
      <c r="CB12" s="17">
        <v>0.28021566296879902</v>
      </c>
      <c r="CC12" s="17">
        <v>0.40323901203662899</v>
      </c>
      <c r="CD12" s="17">
        <v>62.866705006532101</v>
      </c>
      <c r="CE12" s="17">
        <v>1.6632515714978999E-3</v>
      </c>
      <c r="CF12" s="17">
        <v>2.3143219391111601E-2</v>
      </c>
      <c r="CG12" s="17">
        <v>4.9179405121328797E-2</v>
      </c>
      <c r="CH12" s="17">
        <v>2.85915574867309E-3</v>
      </c>
      <c r="CI12" s="5">
        <v>0.28518632518868697</v>
      </c>
      <c r="CJ12" s="17">
        <v>2.2737994911291502E-2</v>
      </c>
      <c r="CK12" s="17">
        <v>7.2002921564399705E-2</v>
      </c>
      <c r="CL12" s="17">
        <v>0.61214031887331599</v>
      </c>
      <c r="CM12" s="17">
        <v>1.55932990106096</v>
      </c>
      <c r="CN12" s="17">
        <v>9188.0044430054695</v>
      </c>
      <c r="CO12" s="17">
        <v>0.42957177010634101</v>
      </c>
      <c r="CP12" s="17">
        <v>0</v>
      </c>
      <c r="CQ12" s="5">
        <v>7.4093434443107994E-2</v>
      </c>
      <c r="CR12" s="17">
        <v>0.18140150570576</v>
      </c>
      <c r="CS12" s="17">
        <v>3.0075467137458101</v>
      </c>
      <c r="CT12" s="17">
        <v>1.0060195042728799</v>
      </c>
      <c r="CU12" s="17">
        <v>29.538732190816599</v>
      </c>
      <c r="CV12" s="17">
        <v>6.1397910281739803</v>
      </c>
      <c r="CW12" s="17">
        <v>2.83582027794772</v>
      </c>
      <c r="CX12" s="17">
        <v>38.767039039790198</v>
      </c>
      <c r="CY12" s="17">
        <v>7.2235306339114898</v>
      </c>
      <c r="CZ12" s="17">
        <v>23904.500669830199</v>
      </c>
      <c r="DA12" s="17">
        <v>0.474928231900484</v>
      </c>
      <c r="DB12" s="17">
        <v>1.8502155921890199E-2</v>
      </c>
      <c r="DC12" s="17">
        <v>0</v>
      </c>
      <c r="DD12" s="17">
        <v>0</v>
      </c>
      <c r="DE12" s="17">
        <v>0</v>
      </c>
      <c r="DF12" s="17">
        <v>0</v>
      </c>
      <c r="DG12" s="17">
        <v>0</v>
      </c>
      <c r="DH12" s="17">
        <v>0</v>
      </c>
      <c r="DI12" s="17">
        <v>488.745839395536</v>
      </c>
      <c r="DJ12" s="17">
        <v>283.55349226990597</v>
      </c>
      <c r="DK12" s="17">
        <v>100.350817022065</v>
      </c>
      <c r="DL12" s="17">
        <v>17.111775488201499</v>
      </c>
      <c r="DM12" s="17">
        <v>277.851433210881</v>
      </c>
      <c r="DN12" s="17">
        <v>0.32682327653201898</v>
      </c>
      <c r="DO12" s="17">
        <v>17.212778290898001</v>
      </c>
      <c r="DP12" s="17">
        <v>228.03914910989101</v>
      </c>
      <c r="DQ12" s="17">
        <v>228.03914910989101</v>
      </c>
      <c r="DR12" s="17">
        <v>1.9572777533937</v>
      </c>
      <c r="DS12" s="17">
        <v>0</v>
      </c>
      <c r="DT12" s="5">
        <v>490.07995425927498</v>
      </c>
      <c r="DU12" s="17">
        <v>0</v>
      </c>
      <c r="DV12" s="17">
        <v>657.85001395368204</v>
      </c>
      <c r="DW12" s="17">
        <v>2.51816987474776E-2</v>
      </c>
      <c r="DX12" s="17">
        <v>5.2793141453100302E-2</v>
      </c>
      <c r="DY12" s="17">
        <v>0</v>
      </c>
      <c r="DZ12" s="17">
        <v>3.6003145995579899E-3</v>
      </c>
      <c r="EA12" s="17">
        <v>168.947595518442</v>
      </c>
      <c r="EB12" s="17">
        <v>46.8625090513966</v>
      </c>
      <c r="EC12" s="17">
        <v>0.37984381483753299</v>
      </c>
      <c r="ED12" s="17">
        <v>1531.57408241348</v>
      </c>
      <c r="EE12" s="17">
        <v>270.39459568891601</v>
      </c>
      <c r="EF12" s="17">
        <v>0.57444172831903095</v>
      </c>
      <c r="EG12" s="17">
        <v>1.63494463139304</v>
      </c>
      <c r="EH12" s="17">
        <v>2.56883206871928</v>
      </c>
      <c r="EI12" s="17">
        <v>3.8262331478411999</v>
      </c>
      <c r="EJ12" s="17">
        <v>7.76843515129835</v>
      </c>
      <c r="EK12" s="17">
        <v>5214.6951199658897</v>
      </c>
      <c r="EL12" s="17">
        <v>4.3222402535263296</v>
      </c>
      <c r="EM12" s="17">
        <v>5.9124439730613099E-2</v>
      </c>
      <c r="EN12" s="17">
        <v>4.6499689531632802</v>
      </c>
      <c r="EO12" s="17">
        <v>5319.15737694571</v>
      </c>
      <c r="EP12" s="17">
        <v>0</v>
      </c>
      <c r="EQ12" s="17">
        <v>0.79807963910436897</v>
      </c>
      <c r="ER12" s="17">
        <v>1.1484600157104601</v>
      </c>
      <c r="ES12" s="17">
        <v>31387.982046085101</v>
      </c>
      <c r="ET12" s="17">
        <v>21794.351822839399</v>
      </c>
      <c r="EU12" s="17">
        <v>2421.59399078976</v>
      </c>
      <c r="EV12" s="17">
        <v>24215.9458136291</v>
      </c>
      <c r="EW12" s="17">
        <v>0.53036613823540901</v>
      </c>
      <c r="EX12" s="17">
        <v>713.17826523841802</v>
      </c>
      <c r="EY12" s="17">
        <v>16.4762077191541</v>
      </c>
      <c r="EZ12" s="17">
        <v>0.115335245051029</v>
      </c>
      <c r="FA12" s="17">
        <v>0</v>
      </c>
      <c r="FB12" s="5">
        <v>1.0002027811306301E-6</v>
      </c>
      <c r="FC12" s="17">
        <v>0</v>
      </c>
      <c r="FD12" s="5">
        <v>3.1198057954882398E-5</v>
      </c>
      <c r="FE12" s="17">
        <v>8.2908600346480997E-4</v>
      </c>
      <c r="FF12" s="17">
        <v>7.7346488458477204E-4</v>
      </c>
      <c r="FG12" s="17">
        <v>0</v>
      </c>
      <c r="FH12" s="17">
        <v>0.71664613184552495</v>
      </c>
      <c r="FI12" s="17">
        <v>77.997842228630404</v>
      </c>
      <c r="FJ12" s="17">
        <v>10429.6170565222</v>
      </c>
      <c r="FK12" s="17">
        <v>124.83894974061501</v>
      </c>
      <c r="FL12" s="17">
        <v>176.02140069327601</v>
      </c>
      <c r="FM12" s="17">
        <v>258.30559458941599</v>
      </c>
      <c r="FN12" s="17">
        <v>62.561154570306996</v>
      </c>
      <c r="FO12" s="17">
        <v>121.341164607769</v>
      </c>
      <c r="FP12" s="17">
        <v>6.0067265775578397E-3</v>
      </c>
      <c r="FQ12" s="17">
        <v>143.67679099568301</v>
      </c>
      <c r="FR12" s="17">
        <v>11993.028932667999</v>
      </c>
      <c r="FS12" s="17">
        <v>9826.5052158558301</v>
      </c>
      <c r="FT12" s="17">
        <v>2166.5237168122499</v>
      </c>
      <c r="FU12" s="17">
        <v>5.6725426327044701</v>
      </c>
      <c r="FV12" s="17">
        <v>2.5601269750697999</v>
      </c>
      <c r="FW12" s="17">
        <v>4175.6332689792898</v>
      </c>
      <c r="FX12" s="17">
        <v>467.96809142592701</v>
      </c>
      <c r="FY12" s="17">
        <v>621.47726975732598</v>
      </c>
      <c r="FZ12" s="17">
        <v>46.983089263270301</v>
      </c>
      <c r="GA12" s="17">
        <v>76.533132782475306</v>
      </c>
      <c r="GB12" s="17">
        <v>1557.92174693529</v>
      </c>
      <c r="GC12" s="17">
        <v>0.75098600440042496</v>
      </c>
      <c r="GD12" s="17">
        <v>281.13818972787601</v>
      </c>
      <c r="GE12" s="17">
        <v>256.82044498719603</v>
      </c>
      <c r="GF12" s="17">
        <v>1584.9852218707299</v>
      </c>
      <c r="GG12" s="17">
        <v>65.207382820836301</v>
      </c>
      <c r="GH12" s="17">
        <v>0</v>
      </c>
      <c r="GI12" s="17">
        <v>14860.053605294001</v>
      </c>
      <c r="GJ12" s="17">
        <v>1659.27062629396</v>
      </c>
      <c r="GK12" s="17">
        <v>754.19440203694796</v>
      </c>
      <c r="GL12" s="17">
        <v>57.721944582557398</v>
      </c>
      <c r="GM12" s="17">
        <v>2591.8685410328799</v>
      </c>
      <c r="GN12" s="17">
        <v>1817.4608110632</v>
      </c>
      <c r="GO12" s="17">
        <v>151.76670390965199</v>
      </c>
      <c r="GP12" s="17">
        <v>0.10406181407336899</v>
      </c>
      <c r="GQ12" s="17">
        <v>8.5497594206253594E-2</v>
      </c>
      <c r="GR12" s="17">
        <v>208.184809150174</v>
      </c>
      <c r="GS12" s="17">
        <v>27749.191475218598</v>
      </c>
      <c r="GT12" s="17">
        <v>99.6465231760492</v>
      </c>
      <c r="GU12" s="17">
        <v>974.82863328991198</v>
      </c>
      <c r="GW12" s="26">
        <f t="shared" si="0"/>
        <v>1.1311314087877524</v>
      </c>
      <c r="GX12" s="25">
        <f t="shared" si="1"/>
        <v>0</v>
      </c>
      <c r="GY12" s="40">
        <f t="shared" si="2"/>
        <v>-2.3703506048667835E-4</v>
      </c>
      <c r="GZ12" s="40">
        <f t="shared" si="3"/>
        <v>-1.4554793192368297E-4</v>
      </c>
      <c r="HA12" s="40">
        <f t="shared" si="4"/>
        <v>-1.6674508571261668E-4</v>
      </c>
      <c r="HB12" s="40">
        <f t="shared" si="5"/>
        <v>-2.4015580103796524E-4</v>
      </c>
      <c r="HC12" s="40">
        <f t="shared" si="6"/>
        <v>-2.797075846360405E-4</v>
      </c>
      <c r="HD12" s="40">
        <f t="shared" si="7"/>
        <v>-3.4735660412141435E-5</v>
      </c>
      <c r="HE12" s="40">
        <f t="shared" si="8"/>
        <v>-4.0895487007925024E-4</v>
      </c>
      <c r="HF12" s="69">
        <f t="shared" si="9"/>
        <v>-5.9051187211920123E-6</v>
      </c>
      <c r="HG12" s="69">
        <f t="shared" si="10"/>
        <v>-1.683064132706101E-5</v>
      </c>
      <c r="HH12" s="69">
        <f t="shared" si="11"/>
        <v>-1.4624169504893063E-7</v>
      </c>
      <c r="HI12" s="69">
        <f t="shared" si="12"/>
        <v>-1.7499209000318631E-4</v>
      </c>
      <c r="HJ12" s="69">
        <f t="shared" si="13"/>
        <v>-4.0416535420749955E-6</v>
      </c>
      <c r="HK12" s="69">
        <f t="shared" si="14"/>
        <v>-8.3705824592365322E-6</v>
      </c>
      <c r="HL12" s="69">
        <f t="shared" si="15"/>
        <v>-1.2178101907889441E-4</v>
      </c>
      <c r="HM12" s="69">
        <f t="shared" si="16"/>
        <v>-7.2979235814885665E-5</v>
      </c>
      <c r="HN12" s="69">
        <f t="shared" si="17"/>
        <v>-1.4396208751400776E-5</v>
      </c>
      <c r="HO12" s="69">
        <f t="shared" si="18"/>
        <v>-1.8227806096195802E-5</v>
      </c>
      <c r="HP12" s="69">
        <f t="shared" si="19"/>
        <v>-3.3203876720920028E-6</v>
      </c>
      <c r="HQ12" s="69">
        <f t="shared" si="20"/>
        <v>-2.7462726398841793E-4</v>
      </c>
      <c r="HR12" s="69">
        <f t="shared" si="21"/>
        <v>2.6395908607062086E-6</v>
      </c>
      <c r="HS12" s="69">
        <f t="shared" si="22"/>
        <v>-3.1506552883894033E-6</v>
      </c>
      <c r="HT12" s="69">
        <f t="shared" si="23"/>
        <v>9.0243933162583673E-6</v>
      </c>
      <c r="HU12" s="69">
        <f t="shared" si="24"/>
        <v>1.165363183891788E-4</v>
      </c>
      <c r="HV12" s="69">
        <f t="shared" si="25"/>
        <v>-1.7007419456788016E-4</v>
      </c>
      <c r="HW12" s="69">
        <f t="shared" si="26"/>
        <v>-1.2846435201696951E-5</v>
      </c>
      <c r="HX12" s="40">
        <f t="shared" si="27"/>
        <v>-3.3856593203839635E-5</v>
      </c>
      <c r="HY12" s="40">
        <f t="shared" si="28"/>
        <v>-1.0178352042898236E-4</v>
      </c>
      <c r="HZ12" s="40">
        <f t="shared" si="29"/>
        <v>0</v>
      </c>
      <c r="IA12" s="40">
        <f t="shared" si="30"/>
        <v>-2.4982499474855934E-5</v>
      </c>
      <c r="IB12" s="40">
        <f t="shared" si="31"/>
        <v>8.7388766108338197E-5</v>
      </c>
      <c r="IC12" s="40">
        <f t="shared" si="32"/>
        <v>-6.1513382088407075E-5</v>
      </c>
      <c r="ID12" s="40">
        <f t="shared" si="33"/>
        <v>-4.0859961070211808E-6</v>
      </c>
      <c r="IE12" s="40">
        <f t="shared" si="34"/>
        <v>-4.8994676835952057E-5</v>
      </c>
      <c r="IF12" s="40">
        <f t="shared" si="35"/>
        <v>-4.7270738324708998E-7</v>
      </c>
      <c r="IG12" s="40">
        <f t="shared" si="36"/>
        <v>1.7830077636255479E-3</v>
      </c>
      <c r="IH12" s="40">
        <f t="shared" si="37"/>
        <v>0.11934650106265157</v>
      </c>
      <c r="II12" s="40">
        <f t="shared" si="38"/>
        <v>-2.3665294617499706E-4</v>
      </c>
      <c r="IJ12" s="40">
        <f t="shared" si="39"/>
        <v>-8.9347064831302179E-6</v>
      </c>
      <c r="IK12" s="40">
        <f t="shared" si="40"/>
        <v>-8.1233568336198058E-4</v>
      </c>
      <c r="IL12" s="40">
        <f t="shared" si="41"/>
        <v>0</v>
      </c>
      <c r="IM12" s="40">
        <f t="shared" si="42"/>
        <v>3.1848175487785196E-5</v>
      </c>
      <c r="IN12" s="40">
        <f t="shared" si="43"/>
        <v>-3.633394744878464E-6</v>
      </c>
      <c r="IO12" s="40">
        <f t="shared" si="44"/>
        <v>-2.8137938554535785E-5</v>
      </c>
      <c r="IP12" s="40">
        <f t="shared" si="45"/>
        <v>7.7791316677080928E-6</v>
      </c>
      <c r="IQ12" s="40">
        <f t="shared" si="46"/>
        <v>-3.0535789592882261E-6</v>
      </c>
      <c r="IR12" s="40">
        <f t="shared" si="47"/>
        <v>-3.7970969988924622E-6</v>
      </c>
      <c r="IS12" s="40">
        <f t="shared" si="48"/>
        <v>-5.8649480642244314E-5</v>
      </c>
      <c r="IT12" s="40">
        <f t="shared" si="49"/>
        <v>0</v>
      </c>
      <c r="IU12" s="40">
        <f t="shared" si="50"/>
        <v>2.0278113063010097E-4</v>
      </c>
      <c r="IV12" s="40">
        <f t="shared" si="51"/>
        <v>0</v>
      </c>
      <c r="IW12" s="40">
        <f t="shared" si="52"/>
        <v>-3.3399845431437385E-5</v>
      </c>
      <c r="IX12" s="40">
        <f t="shared" si="53"/>
        <v>-6.3193955544757892E-5</v>
      </c>
      <c r="IY12" s="40">
        <f t="shared" si="54"/>
        <v>-3.5443682151618503E-5</v>
      </c>
      <c r="IZ12" s="40">
        <f t="shared" si="55"/>
        <v>0</v>
      </c>
      <c r="JA12" s="40">
        <f t="shared" si="56"/>
        <v>-6.2353320746637625E-6</v>
      </c>
      <c r="JB12" s="40">
        <f t="shared" si="57"/>
        <v>-4.0940769594827599E-6</v>
      </c>
      <c r="JC12" s="40">
        <f t="shared" si="58"/>
        <v>-2.6552777507876523E-6</v>
      </c>
      <c r="JD12" s="40">
        <f t="shared" si="59"/>
        <v>-3.7799384822414123E-5</v>
      </c>
      <c r="JE12" s="40">
        <f t="shared" si="60"/>
        <v>0</v>
      </c>
      <c r="JF12" s="40">
        <f t="shared" si="61"/>
        <v>0</v>
      </c>
      <c r="JG12" s="40">
        <f t="shared" si="62"/>
        <v>0</v>
      </c>
      <c r="JH12" s="40">
        <f t="shared" si="63"/>
        <v>-4.8141085886421931E-7</v>
      </c>
      <c r="JI12" s="40">
        <f t="shared" si="64"/>
        <v>-1.3952843429359989E-5</v>
      </c>
      <c r="JJ12" s="40">
        <f t="shared" si="65"/>
        <v>-1.5531790699886311E-5</v>
      </c>
      <c r="JK12" s="40">
        <f t="shared" si="66"/>
        <v>-2.1838261470953783E-6</v>
      </c>
      <c r="JL12" s="40">
        <f t="shared" si="67"/>
        <v>-1.4218827420524921E-4</v>
      </c>
    </row>
    <row r="13" spans="1:272" x14ac:dyDescent="0.3">
      <c r="A13" s="17" t="s">
        <v>180</v>
      </c>
      <c r="B13" s="15">
        <v>10160.544284</v>
      </c>
      <c r="C13" s="15">
        <v>1625.9850306000001</v>
      </c>
      <c r="D13" s="15">
        <v>4474.5039598000003</v>
      </c>
      <c r="E13" s="15">
        <v>1597.7787788999999</v>
      </c>
      <c r="F13" s="15">
        <v>1034.657974</v>
      </c>
      <c r="G13" s="15">
        <v>2264.0567458999999</v>
      </c>
      <c r="H13" s="15">
        <v>1947.2042133</v>
      </c>
      <c r="I13" s="17">
        <v>68.850505919</v>
      </c>
      <c r="J13" s="17">
        <v>8.7394407976000004</v>
      </c>
      <c r="K13" s="17">
        <v>0.49018306699999997</v>
      </c>
      <c r="L13" s="17">
        <v>0.20512709570000001</v>
      </c>
      <c r="M13" s="17">
        <v>8.9953452417000008</v>
      </c>
      <c r="N13" s="17">
        <v>1.8061929999999999E-4</v>
      </c>
      <c r="O13" s="17">
        <v>5.01746863E-2</v>
      </c>
      <c r="P13" s="17">
        <v>2.1264467871999999</v>
      </c>
      <c r="Q13" s="17">
        <v>0.1061436669</v>
      </c>
      <c r="R13" s="17">
        <v>7.6608164000000006E-2</v>
      </c>
      <c r="S13" s="17">
        <v>1.9005946600000001</v>
      </c>
      <c r="T13" s="17">
        <v>0.7216754849</v>
      </c>
      <c r="U13" s="17">
        <v>0.11897924360000001</v>
      </c>
      <c r="V13" s="17">
        <v>0.53647343000000003</v>
      </c>
      <c r="W13" s="17">
        <v>3.1772045999999998E-2</v>
      </c>
      <c r="X13" s="5">
        <v>4.0369999999999999E-11</v>
      </c>
      <c r="Y13" s="17">
        <v>1.9559199999999999E-4</v>
      </c>
      <c r="Z13" s="17">
        <v>6.5545740000000005E-4</v>
      </c>
      <c r="AA13" s="17">
        <v>50.119178101999999</v>
      </c>
      <c r="AB13" s="17">
        <v>131.78451706999999</v>
      </c>
      <c r="AC13" s="5">
        <v>1.405152E-13</v>
      </c>
      <c r="AD13" s="17">
        <v>0.5003129435</v>
      </c>
      <c r="AF13" s="17">
        <v>0.50466443370000003</v>
      </c>
      <c r="AH13" s="17">
        <v>0.77244443780000005</v>
      </c>
      <c r="AI13" s="17">
        <v>2.20893439</v>
      </c>
      <c r="AJ13" s="17">
        <v>475.77331950000001</v>
      </c>
      <c r="AK13" s="17">
        <v>0.30036429679999999</v>
      </c>
      <c r="AL13" s="17">
        <v>0.35567772780000001</v>
      </c>
      <c r="AM13" s="17">
        <v>0.86716568299999996</v>
      </c>
      <c r="AN13" s="17">
        <v>0.1025376605</v>
      </c>
      <c r="AQ13" s="17">
        <v>8.8708347993000007</v>
      </c>
      <c r="AS13" s="17">
        <v>0.23447527100000001</v>
      </c>
      <c r="AT13" s="17">
        <v>0.61818635300000002</v>
      </c>
      <c r="AU13" s="17">
        <v>3.2934078574000001</v>
      </c>
      <c r="AV13" s="17">
        <v>3.4377616499999999E-2</v>
      </c>
      <c r="AZ13" s="17">
        <v>1.09136E-5</v>
      </c>
      <c r="BA13" s="17">
        <v>1.9441120000000001E-4</v>
      </c>
      <c r="BB13" s="17">
        <v>1.9978420000000001E-4</v>
      </c>
      <c r="BD13" s="17">
        <v>0.1136757246</v>
      </c>
      <c r="BF13" s="5">
        <v>2.8103040000000001E-9</v>
      </c>
      <c r="BG13" s="17">
        <v>1.6580627865999999</v>
      </c>
      <c r="BK13" s="17">
        <v>1.3259785207000001</v>
      </c>
      <c r="BL13" s="17">
        <v>13.854451565</v>
      </c>
      <c r="BM13" s="17">
        <v>0.11744046349999999</v>
      </c>
      <c r="BN13" s="17">
        <v>101.27111997</v>
      </c>
      <c r="BO13" s="17">
        <v>3.6231620000000002E-4</v>
      </c>
      <c r="BQ13" s="17" t="s">
        <v>180</v>
      </c>
      <c r="BR13" s="17">
        <v>2.3425423328342001</v>
      </c>
      <c r="BS13" s="17">
        <v>15.090811843525</v>
      </c>
      <c r="BT13" s="17">
        <v>0</v>
      </c>
      <c r="BU13" s="17">
        <v>8.7393512665573105</v>
      </c>
      <c r="BV13" s="5">
        <v>2.8102792341143199E-9</v>
      </c>
      <c r="BW13" s="17">
        <v>0.49017298657936398</v>
      </c>
      <c r="BX13" s="17">
        <v>68.849728883029996</v>
      </c>
      <c r="BY13" s="17">
        <v>68.849728883029996</v>
      </c>
      <c r="BZ13" s="17">
        <v>5.4146947967889796</v>
      </c>
      <c r="CA13" s="5">
        <v>97.516529908398596</v>
      </c>
      <c r="CB13" s="17">
        <v>8.41036945408042E-2</v>
      </c>
      <c r="CC13" s="17">
        <v>0.12102804702789401</v>
      </c>
      <c r="CD13" s="5">
        <v>8.9953307507792193</v>
      </c>
      <c r="CE13" s="17">
        <v>3.6233395026130199E-4</v>
      </c>
      <c r="CF13" s="5">
        <v>5.7801322883424903E-5</v>
      </c>
      <c r="CG13" s="17">
        <v>1.2282842529362701E-4</v>
      </c>
      <c r="CH13" s="17">
        <v>1.95609021802609E-4</v>
      </c>
      <c r="CI13" s="5">
        <v>5.0174765514665702E-2</v>
      </c>
      <c r="CJ13" s="17">
        <v>0.51035293447863095</v>
      </c>
      <c r="CK13" s="17">
        <v>1.6161422462783199</v>
      </c>
      <c r="CL13" s="17">
        <v>0.106140047867778</v>
      </c>
      <c r="CM13" s="17">
        <v>1.6581012476396599</v>
      </c>
      <c r="CN13" s="17">
        <v>3342.95080496746</v>
      </c>
      <c r="CO13" s="17">
        <v>7.6612252752812096E-2</v>
      </c>
      <c r="CP13" s="17">
        <v>0</v>
      </c>
      <c r="CQ13" s="17">
        <v>0.20928940169480301</v>
      </c>
      <c r="CR13" s="5">
        <v>0.51240139875412405</v>
      </c>
      <c r="CS13" s="5">
        <v>1.90059575832327</v>
      </c>
      <c r="CT13" s="17">
        <v>0.118979142436813</v>
      </c>
      <c r="CU13" s="17">
        <v>2.20894244940061</v>
      </c>
      <c r="CV13" s="17">
        <v>0.536473875101387</v>
      </c>
      <c r="CW13" s="17">
        <v>0.234475821359479</v>
      </c>
      <c r="CX13" s="17">
        <v>0.86716455764210099</v>
      </c>
      <c r="CY13" s="17">
        <v>0.618177748681359</v>
      </c>
      <c r="CZ13" s="17">
        <v>10160.372635826299</v>
      </c>
      <c r="DA13" s="17">
        <v>3.1768916904731298E-2</v>
      </c>
      <c r="DB13" s="5">
        <v>4.0370775541923701E-11</v>
      </c>
      <c r="DC13" s="17">
        <v>0</v>
      </c>
      <c r="DD13" s="17">
        <v>0</v>
      </c>
      <c r="DE13" s="17">
        <v>0</v>
      </c>
      <c r="DF13" s="17">
        <v>0</v>
      </c>
      <c r="DG13" s="17">
        <v>0</v>
      </c>
      <c r="DH13" s="17">
        <v>0</v>
      </c>
      <c r="DI13" s="17">
        <v>35.623007867607399</v>
      </c>
      <c r="DJ13" s="17">
        <v>41.702335316329901</v>
      </c>
      <c r="DK13" s="17">
        <v>9.0502432735087108</v>
      </c>
      <c r="DL13" s="17">
        <v>1.3259791005605199</v>
      </c>
      <c r="DM13" s="17">
        <v>28.9773717847523</v>
      </c>
      <c r="DN13" s="17">
        <v>6.5544379485192605E-4</v>
      </c>
      <c r="DO13" s="17">
        <v>1.34797153820747</v>
      </c>
      <c r="DP13" s="17">
        <v>50.1194612926895</v>
      </c>
      <c r="DQ13" s="17">
        <v>50.1194612926895</v>
      </c>
      <c r="DR13" s="17">
        <v>0.95222895879302705</v>
      </c>
      <c r="DS13" s="17">
        <v>0</v>
      </c>
      <c r="DT13" s="5">
        <v>131.783733526893</v>
      </c>
      <c r="DU13" s="5">
        <v>1.4049159542981899E-13</v>
      </c>
      <c r="DV13" s="17">
        <v>13.8537740802923</v>
      </c>
      <c r="DW13" s="17">
        <v>0.110821009626576</v>
      </c>
      <c r="DX13" s="17">
        <v>0.36427780250827202</v>
      </c>
      <c r="DY13" s="17">
        <v>0</v>
      </c>
      <c r="DZ13" s="17">
        <v>0</v>
      </c>
      <c r="EA13" s="17">
        <v>7.9456914347607901</v>
      </c>
      <c r="EB13" s="17">
        <v>3.4993269496766999</v>
      </c>
      <c r="EC13" s="17">
        <v>3.2048566887310601E-2</v>
      </c>
      <c r="ED13" s="17">
        <v>83.104928844499597</v>
      </c>
      <c r="EE13" s="17">
        <v>7.0366223796755802</v>
      </c>
      <c r="EF13" s="17">
        <v>0.13121330852031199</v>
      </c>
      <c r="EG13" s="17">
        <v>0.37345700836102802</v>
      </c>
      <c r="EH13" s="17">
        <v>0</v>
      </c>
      <c r="EI13" s="17">
        <v>0.25490626584985299</v>
      </c>
      <c r="EJ13" s="17">
        <v>0.51753943678191106</v>
      </c>
      <c r="EK13" s="17">
        <v>476.099463909973</v>
      </c>
      <c r="EL13" s="17">
        <v>0.117438488303708</v>
      </c>
      <c r="EM13" s="17">
        <v>0.68942057778981303</v>
      </c>
      <c r="EN13" s="17">
        <v>0.351323005934701</v>
      </c>
      <c r="EO13" s="17">
        <v>1625.7536045685299</v>
      </c>
      <c r="EP13" s="17">
        <v>0</v>
      </c>
      <c r="EQ13" s="17">
        <v>0.145830049344951</v>
      </c>
      <c r="ER13" s="17">
        <v>0.20985272293413099</v>
      </c>
      <c r="ES13" s="17">
        <v>2399.4899439871601</v>
      </c>
      <c r="ET13" s="17">
        <v>4026.96527772024</v>
      </c>
      <c r="EU13" s="17">
        <v>447.43928235760302</v>
      </c>
      <c r="EV13" s="17">
        <v>4474.40456007785</v>
      </c>
      <c r="EW13" s="17">
        <v>2.9260069626603099E-2</v>
      </c>
      <c r="EX13" s="17">
        <v>114.289294965756</v>
      </c>
      <c r="EY13" s="17">
        <v>1.2793030967808601</v>
      </c>
      <c r="EZ13" s="17">
        <v>3.4376030682053797E-2</v>
      </c>
      <c r="FA13" s="17">
        <v>0</v>
      </c>
      <c r="FB13" s="17">
        <v>0</v>
      </c>
      <c r="FC13" s="17">
        <v>0</v>
      </c>
      <c r="FD13" s="5">
        <v>1.0913584210497301E-5</v>
      </c>
      <c r="FE13" s="17">
        <v>1.9442263409178901E-4</v>
      </c>
      <c r="FF13" s="17">
        <v>1.9978988906960799E-4</v>
      </c>
      <c r="FG13" s="17">
        <v>0</v>
      </c>
      <c r="FH13" s="17">
        <v>0.113672623578343</v>
      </c>
      <c r="FI13" s="17">
        <v>4.1645633790241199</v>
      </c>
      <c r="FJ13" s="17">
        <v>662.67973639530999</v>
      </c>
      <c r="FK13" s="17">
        <v>7.4443283867127397</v>
      </c>
      <c r="FL13" s="17">
        <v>5.9583869362919302</v>
      </c>
      <c r="FM13" s="17">
        <v>30.630988557240201</v>
      </c>
      <c r="FN13" s="17">
        <v>3.2213278601828699</v>
      </c>
      <c r="FO13" s="17">
        <v>7.9035520059304503</v>
      </c>
      <c r="FP13" s="17">
        <v>2.52265256663683E-2</v>
      </c>
      <c r="FQ13" s="17">
        <v>12.519997168218101</v>
      </c>
      <c r="FR13" s="17">
        <v>1596.8089876814399</v>
      </c>
      <c r="FS13" s="17">
        <v>1034.3841552838601</v>
      </c>
      <c r="FT13" s="17">
        <v>562.42483239758099</v>
      </c>
      <c r="FU13" s="17">
        <v>1.08151834741535</v>
      </c>
      <c r="FV13" s="17">
        <v>0.12809454389126701</v>
      </c>
      <c r="FW13" s="17">
        <v>547.52260988662704</v>
      </c>
      <c r="FX13" s="17">
        <v>28.996977704657699</v>
      </c>
      <c r="FY13" s="17">
        <v>66.693336439645606</v>
      </c>
      <c r="FZ13" s="17">
        <v>10.6921574791249</v>
      </c>
      <c r="GA13" s="17">
        <v>4.0154505949723598</v>
      </c>
      <c r="GB13" s="17">
        <v>168.54685014082</v>
      </c>
      <c r="GC13" s="17">
        <v>0.10245292033433</v>
      </c>
      <c r="GD13" s="17">
        <v>27.004152660689901</v>
      </c>
      <c r="GE13" s="17">
        <v>40.045940185298498</v>
      </c>
      <c r="GF13" s="17">
        <v>93.423981481175204</v>
      </c>
      <c r="GG13" s="17">
        <v>1.39409418663226</v>
      </c>
      <c r="GH13" s="17">
        <v>0</v>
      </c>
      <c r="GI13" s="17">
        <v>2264.0288284078501</v>
      </c>
      <c r="GJ13" s="17">
        <v>99.646840308062593</v>
      </c>
      <c r="GK13" s="17">
        <v>101.270006165729</v>
      </c>
      <c r="GL13" s="17">
        <v>9.3154540072003496</v>
      </c>
      <c r="GM13" s="17">
        <v>180.67489897419</v>
      </c>
      <c r="GN13" s="17">
        <v>249.84232295189301</v>
      </c>
      <c r="GO13" s="17">
        <v>8.8708042633619897</v>
      </c>
      <c r="GP13" s="17">
        <v>0</v>
      </c>
      <c r="GQ13" s="17">
        <v>0</v>
      </c>
      <c r="GR13" s="17">
        <v>11.642248521252</v>
      </c>
      <c r="GS13" s="17">
        <v>1947.1903544480899</v>
      </c>
      <c r="GT13" s="17">
        <v>3.2933841532064001</v>
      </c>
      <c r="GU13" s="17">
        <v>39.159940265628599</v>
      </c>
      <c r="GW13" s="26">
        <f t="shared" si="0"/>
        <v>1.2322831912688217</v>
      </c>
      <c r="GX13" s="25">
        <f t="shared" si="1"/>
        <v>0</v>
      </c>
      <c r="GY13" s="40">
        <f t="shared" si="2"/>
        <v>-1.6893600274013143E-5</v>
      </c>
      <c r="GZ13" s="40">
        <f t="shared" si="3"/>
        <v>-1.4232974296495601E-4</v>
      </c>
      <c r="HA13" s="40">
        <f t="shared" si="4"/>
        <v>-2.2214690844698838E-5</v>
      </c>
      <c r="HB13" s="40">
        <f t="shared" si="5"/>
        <v>-6.0696213478791765E-4</v>
      </c>
      <c r="HC13" s="40">
        <f t="shared" si="6"/>
        <v>-2.6464660111911098E-4</v>
      </c>
      <c r="HD13" s="40">
        <f t="shared" si="7"/>
        <v>-1.2330738706222926E-5</v>
      </c>
      <c r="HE13" s="40">
        <f t="shared" si="8"/>
        <v>-7.117307889646086E-6</v>
      </c>
      <c r="HF13" s="69">
        <f t="shared" si="9"/>
        <v>-1.1285842560363741E-5</v>
      </c>
      <c r="HG13" s="69">
        <f t="shared" si="10"/>
        <v>-1.0244481856827092E-5</v>
      </c>
      <c r="HH13" s="69">
        <f t="shared" si="11"/>
        <v>-2.0564603950290889E-5</v>
      </c>
      <c r="HI13" s="69">
        <f t="shared" si="12"/>
        <v>2.2648732398516953E-5</v>
      </c>
      <c r="HJ13" s="69">
        <f t="shared" si="13"/>
        <v>-1.6109354774249496E-6</v>
      </c>
      <c r="HK13" s="69">
        <f t="shared" si="14"/>
        <v>5.7846404298521929E-5</v>
      </c>
      <c r="HL13" s="69">
        <f t="shared" si="15"/>
        <v>1.5787774980455064E-6</v>
      </c>
      <c r="HM13" s="69">
        <f t="shared" si="16"/>
        <v>2.2757944023042554E-5</v>
      </c>
      <c r="HN13" s="69">
        <f t="shared" si="17"/>
        <v>-3.4095602005240489E-5</v>
      </c>
      <c r="HO13" s="69">
        <f t="shared" si="18"/>
        <v>5.3372285649474082E-5</v>
      </c>
      <c r="HP13" s="69">
        <f t="shared" si="19"/>
        <v>5.7788401335822594E-7</v>
      </c>
      <c r="HQ13" s="69">
        <f t="shared" si="20"/>
        <v>2.1222210325196815E-5</v>
      </c>
      <c r="HR13" s="69">
        <f t="shared" si="21"/>
        <v>-8.5025912038933454E-7</v>
      </c>
      <c r="HS13" s="69">
        <f t="shared" si="22"/>
        <v>8.296802079647437E-7</v>
      </c>
      <c r="HT13" s="69">
        <f t="shared" si="23"/>
        <v>-9.8485796876291804E-5</v>
      </c>
      <c r="HU13" s="69">
        <f t="shared" si="24"/>
        <v>1.921084775087234E-5</v>
      </c>
      <c r="HV13" s="69">
        <f t="shared" si="25"/>
        <v>8.7027090111068406E-5</v>
      </c>
      <c r="HW13" s="69">
        <f t="shared" si="26"/>
        <v>-2.0756723585697523E-5</v>
      </c>
      <c r="HX13" s="40">
        <f t="shared" si="27"/>
        <v>5.650345840164743E-6</v>
      </c>
      <c r="HY13" s="40">
        <f t="shared" si="28"/>
        <v>-5.9456385652230834E-6</v>
      </c>
      <c r="HZ13" s="40">
        <f t="shared" si="29"/>
        <v>-1.6798588466589181E-4</v>
      </c>
      <c r="IA13" s="40">
        <f t="shared" si="30"/>
        <v>2.4773097273179618E-5</v>
      </c>
      <c r="IB13" s="40">
        <f t="shared" si="31"/>
        <v>0</v>
      </c>
      <c r="IC13" s="40">
        <f t="shared" si="32"/>
        <v>1.1657610378543484E-5</v>
      </c>
      <c r="ID13" s="40">
        <f t="shared" si="33"/>
        <v>0</v>
      </c>
      <c r="IE13" s="40">
        <f t="shared" si="34"/>
        <v>1.6374404450295545E-6</v>
      </c>
      <c r="IF13" s="40">
        <f t="shared" si="35"/>
        <v>3.6485468497750753E-6</v>
      </c>
      <c r="IG13" s="40">
        <f t="shared" si="36"/>
        <v>6.8550378217033009E-4</v>
      </c>
      <c r="IH13" s="40">
        <f t="shared" si="37"/>
        <v>0.16965634623555906</v>
      </c>
      <c r="II13" s="40">
        <f t="shared" si="38"/>
        <v>1.4182724100135183E-5</v>
      </c>
      <c r="IJ13" s="40">
        <f t="shared" si="39"/>
        <v>-1.2977426586874522E-6</v>
      </c>
      <c r="IK13" s="40">
        <f t="shared" si="40"/>
        <v>-8.2642967722093975E-4</v>
      </c>
      <c r="IL13" s="40">
        <f t="shared" si="41"/>
        <v>0</v>
      </c>
      <c r="IM13" s="40">
        <f t="shared" si="42"/>
        <v>0</v>
      </c>
      <c r="IN13" s="40">
        <f t="shared" si="43"/>
        <v>-3.4422845991298944E-6</v>
      </c>
      <c r="IO13" s="40">
        <f t="shared" si="44"/>
        <v>0</v>
      </c>
      <c r="IP13" s="40">
        <f t="shared" si="45"/>
        <v>2.3471962593026756E-6</v>
      </c>
      <c r="IQ13" s="40">
        <f t="shared" si="46"/>
        <v>-1.3918648639313493E-5</v>
      </c>
      <c r="IR13" s="40">
        <f t="shared" si="47"/>
        <v>-7.197466765836914E-6</v>
      </c>
      <c r="IS13" s="40">
        <f t="shared" si="48"/>
        <v>-4.6129374507456532E-5</v>
      </c>
      <c r="IT13" s="40">
        <f t="shared" si="49"/>
        <v>0</v>
      </c>
      <c r="IU13" s="40">
        <f t="shared" si="50"/>
        <v>0</v>
      </c>
      <c r="IV13" s="40">
        <f t="shared" si="51"/>
        <v>0</v>
      </c>
      <c r="IW13" s="40">
        <f t="shared" si="52"/>
        <v>-1.4467730812220545E-6</v>
      </c>
      <c r="IX13" s="40">
        <f t="shared" si="53"/>
        <v>5.8813956135246919E-5</v>
      </c>
      <c r="IY13" s="40">
        <f t="shared" si="54"/>
        <v>2.8476073723467628E-5</v>
      </c>
      <c r="IZ13" s="40">
        <f t="shared" si="55"/>
        <v>0</v>
      </c>
      <c r="JA13" s="40">
        <f t="shared" si="56"/>
        <v>-2.7279541590016755E-5</v>
      </c>
      <c r="JB13" s="40">
        <f t="shared" si="57"/>
        <v>0</v>
      </c>
      <c r="JC13" s="40">
        <f t="shared" si="58"/>
        <v>-8.8125290645666213E-6</v>
      </c>
      <c r="JD13" s="40">
        <f t="shared" si="59"/>
        <v>2.319637107280769E-5</v>
      </c>
      <c r="JE13" s="40">
        <f t="shared" si="60"/>
        <v>0</v>
      </c>
      <c r="JF13" s="40">
        <f t="shared" si="61"/>
        <v>0</v>
      </c>
      <c r="JG13" s="40">
        <f t="shared" si="62"/>
        <v>0</v>
      </c>
      <c r="JH13" s="40">
        <f t="shared" si="63"/>
        <v>4.3730762660959363E-7</v>
      </c>
      <c r="JI13" s="40">
        <f t="shared" si="64"/>
        <v>-4.8900146246918549E-5</v>
      </c>
      <c r="JJ13" s="40">
        <f t="shared" si="65"/>
        <v>-1.6818703138018757E-5</v>
      </c>
      <c r="JK13" s="40">
        <f t="shared" si="66"/>
        <v>-1.0998241861353069E-5</v>
      </c>
      <c r="JL13" s="40">
        <f t="shared" si="67"/>
        <v>4.8991078240428715E-5</v>
      </c>
    </row>
    <row r="14" spans="1:272" x14ac:dyDescent="0.3">
      <c r="A14" s="17" t="s">
        <v>181</v>
      </c>
      <c r="B14" s="15">
        <v>38615.766100000001</v>
      </c>
      <c r="C14" s="15">
        <v>1288.6254543</v>
      </c>
      <c r="D14" s="15">
        <v>29946.082511000001</v>
      </c>
      <c r="E14" s="15">
        <v>13738.713651</v>
      </c>
      <c r="F14" s="15">
        <v>8595.8712412000004</v>
      </c>
      <c r="G14" s="15">
        <v>21690.219152000001</v>
      </c>
      <c r="H14" s="15">
        <v>31869.720384</v>
      </c>
      <c r="I14" s="17">
        <v>177.37335228000001</v>
      </c>
      <c r="J14" s="17">
        <v>10.079887413</v>
      </c>
      <c r="K14" s="17">
        <v>6.9886952149999999</v>
      </c>
      <c r="L14" s="17">
        <v>0.2102213852</v>
      </c>
      <c r="M14" s="17">
        <v>58.591390775000001</v>
      </c>
      <c r="N14" s="17">
        <v>8.2673152E-3</v>
      </c>
      <c r="O14" s="17">
        <v>36.610643674000002</v>
      </c>
      <c r="P14" s="17">
        <v>0.1133302207</v>
      </c>
      <c r="Q14" s="17">
        <v>9.8935230000000009E-4</v>
      </c>
      <c r="R14" s="17">
        <v>0.88754354410000003</v>
      </c>
      <c r="S14" s="17">
        <v>2.5848599999999999</v>
      </c>
      <c r="T14" s="17">
        <v>0.82998598130000001</v>
      </c>
      <c r="U14" s="17">
        <v>2.5284272118</v>
      </c>
      <c r="V14" s="17">
        <v>38.474631533999997</v>
      </c>
      <c r="W14" s="17">
        <v>2.0265190499999999E-2</v>
      </c>
      <c r="X14" s="5"/>
      <c r="Y14" s="17">
        <v>3.3296669999999999E-4</v>
      </c>
      <c r="Z14" s="17">
        <v>0.221695798</v>
      </c>
      <c r="AA14" s="17">
        <v>130.10821958</v>
      </c>
      <c r="AB14" s="17">
        <v>241.13488090000001</v>
      </c>
      <c r="AD14" s="17">
        <v>0.33031583710000001</v>
      </c>
      <c r="AE14" s="17">
        <v>3.4450000000000001E-3</v>
      </c>
      <c r="AF14" s="17">
        <v>6.0919432561000004</v>
      </c>
      <c r="AG14" s="17">
        <v>45.637909999999998</v>
      </c>
      <c r="AH14" s="17">
        <v>35.078751124999997</v>
      </c>
      <c r="AI14" s="17">
        <v>50.709673287999998</v>
      </c>
      <c r="AJ14" s="17">
        <v>457.11703034999999</v>
      </c>
      <c r="AK14" s="17">
        <v>36.978073061000003</v>
      </c>
      <c r="AL14" s="17">
        <v>9.8787938139999998</v>
      </c>
      <c r="AM14" s="17">
        <v>25.224713998999999</v>
      </c>
      <c r="AN14" s="17">
        <v>1.02066564E-2</v>
      </c>
      <c r="AO14" s="17">
        <v>0.11899999999999999</v>
      </c>
      <c r="AQ14" s="17">
        <v>200.24613872</v>
      </c>
      <c r="AR14" s="17">
        <v>5.8096399999999999</v>
      </c>
      <c r="AS14" s="17">
        <v>9.2191830000000002E-2</v>
      </c>
      <c r="AT14" s="17">
        <v>9.7843786118999994</v>
      </c>
      <c r="AU14" s="17">
        <v>219.20035983</v>
      </c>
      <c r="AV14" s="17">
        <v>1.1522075831</v>
      </c>
      <c r="AZ14" s="17">
        <v>9.8666799999999995E-5</v>
      </c>
      <c r="BA14" s="17">
        <v>9.1539593000000002E-3</v>
      </c>
      <c r="BB14" s="17">
        <v>3.0744418000000001E-3</v>
      </c>
      <c r="BD14" s="17">
        <v>2.5489031090999998</v>
      </c>
      <c r="BE14" s="17">
        <v>10.431425000000001</v>
      </c>
      <c r="BF14" s="17">
        <v>2.5710250000000001</v>
      </c>
      <c r="BG14" s="17">
        <v>11.258479691</v>
      </c>
      <c r="BK14" s="17">
        <v>41.201028110999999</v>
      </c>
      <c r="BL14" s="17">
        <v>2312.9593479</v>
      </c>
      <c r="BM14" s="17">
        <v>27.391601695999999</v>
      </c>
      <c r="BN14" s="17">
        <v>154.17911328</v>
      </c>
      <c r="BO14" s="17">
        <v>2.2094460000000001E-4</v>
      </c>
      <c r="BQ14" s="17" t="s">
        <v>181</v>
      </c>
      <c r="BR14" s="17">
        <v>86.842539628576105</v>
      </c>
      <c r="BS14" s="17">
        <v>703.96292567872399</v>
      </c>
      <c r="BT14" s="17">
        <v>10.431431190275299</v>
      </c>
      <c r="BU14" s="17">
        <v>10.079760635041801</v>
      </c>
      <c r="BV14" s="17">
        <v>2.5710445379387901</v>
      </c>
      <c r="BW14" s="17">
        <v>6.9887570588579102</v>
      </c>
      <c r="BX14" s="17">
        <v>177.37184174574199</v>
      </c>
      <c r="BY14" s="17">
        <v>177.37184174574199</v>
      </c>
      <c r="BZ14" s="17">
        <v>137.21301789526399</v>
      </c>
      <c r="CA14" s="17">
        <v>69.133384985453105</v>
      </c>
      <c r="CB14" s="17">
        <v>8.6184806771520905E-2</v>
      </c>
      <c r="CC14" s="5">
        <v>0.12402272404395399</v>
      </c>
      <c r="CD14" s="17">
        <v>58.589834091482203</v>
      </c>
      <c r="CE14" s="17">
        <v>2.20902527973897E-4</v>
      </c>
      <c r="CF14" s="17">
        <v>2.64552834630642E-3</v>
      </c>
      <c r="CG14" s="17">
        <v>5.6217846265425499E-3</v>
      </c>
      <c r="CH14" s="17">
        <v>3.32956190181716E-4</v>
      </c>
      <c r="CI14" s="17">
        <v>36.609972513345099</v>
      </c>
      <c r="CJ14" s="17">
        <v>2.71990712254832E-2</v>
      </c>
      <c r="CK14" s="17">
        <v>8.6130206141393301E-2</v>
      </c>
      <c r="CL14" s="17">
        <v>9.8937278342515491E-4</v>
      </c>
      <c r="CM14" s="17">
        <v>11.2585418321875</v>
      </c>
      <c r="CN14" s="17">
        <v>45282.434161433797</v>
      </c>
      <c r="CO14" s="17">
        <v>0.88754314385366895</v>
      </c>
      <c r="CP14" s="17">
        <v>0</v>
      </c>
      <c r="CQ14" s="5">
        <v>0.240176135034258</v>
      </c>
      <c r="CR14" s="17">
        <v>0.58801530601529095</v>
      </c>
      <c r="CS14" s="17">
        <v>2.5848646425128301</v>
      </c>
      <c r="CT14" s="17">
        <v>2.5284069747108102</v>
      </c>
      <c r="CU14" s="17">
        <v>50.7093898117446</v>
      </c>
      <c r="CV14" s="17">
        <v>38.474720962658701</v>
      </c>
      <c r="CW14" s="17">
        <v>9.2189787942922694E-2</v>
      </c>
      <c r="CX14" s="17">
        <v>25.224768366775699</v>
      </c>
      <c r="CY14" s="17">
        <v>9.7844982569914905</v>
      </c>
      <c r="CZ14" s="17">
        <v>38612.4059723885</v>
      </c>
      <c r="DA14" s="17">
        <v>2.0265593553779E-2</v>
      </c>
      <c r="DB14" s="17">
        <v>0</v>
      </c>
      <c r="DC14" s="17">
        <v>0</v>
      </c>
      <c r="DD14" s="17">
        <v>0</v>
      </c>
      <c r="DE14" s="17">
        <v>0</v>
      </c>
      <c r="DF14" s="17">
        <v>0</v>
      </c>
      <c r="DG14" s="17">
        <v>0</v>
      </c>
      <c r="DH14" s="17">
        <v>0</v>
      </c>
      <c r="DI14" s="17">
        <v>878.88183599192405</v>
      </c>
      <c r="DJ14" s="17">
        <v>761.63540344281898</v>
      </c>
      <c r="DK14" s="17">
        <v>131.80719173113999</v>
      </c>
      <c r="DL14" s="17">
        <v>41.199975215414497</v>
      </c>
      <c r="DM14" s="17">
        <v>1100.87379125403</v>
      </c>
      <c r="DN14" s="17">
        <v>0.22169703975694099</v>
      </c>
      <c r="DO14" s="17">
        <v>51.9571963288899</v>
      </c>
      <c r="DP14" s="17">
        <v>130.062049760901</v>
      </c>
      <c r="DQ14" s="17">
        <v>130.062049760901</v>
      </c>
      <c r="DR14" s="17">
        <v>6.30524702628525</v>
      </c>
      <c r="DS14" s="17">
        <v>0</v>
      </c>
      <c r="DT14" s="5">
        <v>240.93588034406</v>
      </c>
      <c r="DU14" s="17">
        <v>0</v>
      </c>
      <c r="DV14" s="17">
        <v>2313.0347809773498</v>
      </c>
      <c r="DW14" s="17">
        <v>6.3386546669076005E-2</v>
      </c>
      <c r="DX14" s="17">
        <v>0.24864086805742899</v>
      </c>
      <c r="DY14" s="17">
        <v>0</v>
      </c>
      <c r="DZ14" s="17">
        <v>3.4455732843907401E-3</v>
      </c>
      <c r="EA14" s="17">
        <v>175.433291548695</v>
      </c>
      <c r="EB14" s="17">
        <v>44.719491703473402</v>
      </c>
      <c r="EC14" s="17">
        <v>2.56800839336276</v>
      </c>
      <c r="ED14" s="17">
        <v>1141.51259761031</v>
      </c>
      <c r="EE14" s="17">
        <v>582.11876775768997</v>
      </c>
      <c r="EF14" s="17">
        <v>1.5838917815842299</v>
      </c>
      <c r="EG14" s="17">
        <v>4.50801481373386</v>
      </c>
      <c r="EH14" s="17">
        <v>45.637948152152099</v>
      </c>
      <c r="EI14" s="17">
        <v>11.5601130138893</v>
      </c>
      <c r="EJ14" s="17">
        <v>23.470588927882801</v>
      </c>
      <c r="EK14" s="17">
        <v>491.93315420086702</v>
      </c>
      <c r="EL14" s="17">
        <v>27.391671282158701</v>
      </c>
      <c r="EM14" s="17">
        <v>1.4017275788052601</v>
      </c>
      <c r="EN14" s="17">
        <v>38.223132816318497</v>
      </c>
      <c r="EO14" s="17">
        <v>1288.5808104923401</v>
      </c>
      <c r="EP14" s="17">
        <v>0</v>
      </c>
      <c r="EQ14" s="17">
        <v>4.0467700321279798</v>
      </c>
      <c r="ER14" s="17">
        <v>5.82339391145773</v>
      </c>
      <c r="ES14" s="17">
        <v>32832.880016706302</v>
      </c>
      <c r="ET14" s="17">
        <v>26949.368674678</v>
      </c>
      <c r="EU14" s="17">
        <v>2994.3815473282498</v>
      </c>
      <c r="EV14" s="17">
        <v>29943.750222006202</v>
      </c>
      <c r="EW14" s="17">
        <v>1.2845441028376401</v>
      </c>
      <c r="EX14" s="17">
        <v>1341.9295946672601</v>
      </c>
      <c r="EY14" s="17">
        <v>49.603537201856703</v>
      </c>
      <c r="EZ14" s="17">
        <v>1.1521265486669601</v>
      </c>
      <c r="FA14" s="17">
        <v>0</v>
      </c>
      <c r="FB14" s="17">
        <v>0</v>
      </c>
      <c r="FC14" s="17">
        <v>0</v>
      </c>
      <c r="FD14" s="5">
        <v>9.8669443284225204E-5</v>
      </c>
      <c r="FE14" s="17">
        <v>9.15427173986612E-3</v>
      </c>
      <c r="FF14" s="17">
        <v>3.0741738565609501E-3</v>
      </c>
      <c r="FG14" s="17">
        <v>0</v>
      </c>
      <c r="FH14" s="17">
        <v>2.54880768007206</v>
      </c>
      <c r="FI14" s="17">
        <v>159.82446454085999</v>
      </c>
      <c r="FJ14" s="17">
        <v>14900.309440961901</v>
      </c>
      <c r="FK14" s="17">
        <v>134.54115316214401</v>
      </c>
      <c r="FL14" s="17">
        <v>211.985746901238</v>
      </c>
      <c r="FM14" s="17">
        <v>258.32647340851099</v>
      </c>
      <c r="FN14" s="17">
        <v>169.11806381410599</v>
      </c>
      <c r="FO14" s="17">
        <v>101.728256705964</v>
      </c>
      <c r="FP14" s="17">
        <v>1.8276629110585901E-2</v>
      </c>
      <c r="FQ14" s="17">
        <v>86.841859627088098</v>
      </c>
      <c r="FR14" s="17">
        <v>13755.1462887495</v>
      </c>
      <c r="FS14" s="17">
        <v>8593.5495605188607</v>
      </c>
      <c r="FT14" s="17">
        <v>5161.5967282307302</v>
      </c>
      <c r="FU14" s="17">
        <v>9.4576375232174303</v>
      </c>
      <c r="FV14" s="17">
        <v>7.5273119249105802</v>
      </c>
      <c r="FW14" s="17">
        <v>4282.36630828331</v>
      </c>
      <c r="FX14" s="17">
        <v>59.220577684265102</v>
      </c>
      <c r="FY14" s="17">
        <v>415.80256694169299</v>
      </c>
      <c r="FZ14" s="17">
        <v>81.491803202874806</v>
      </c>
      <c r="GA14" s="17">
        <v>65.733497857658605</v>
      </c>
      <c r="GB14" s="17">
        <v>1054.52171764524</v>
      </c>
      <c r="GC14" s="17">
        <v>1.0198427491526E-2</v>
      </c>
      <c r="GD14" s="17">
        <v>951.00274087087405</v>
      </c>
      <c r="GE14" s="17">
        <v>496.89729492881798</v>
      </c>
      <c r="GF14" s="17">
        <v>919.72996394429003</v>
      </c>
      <c r="GG14" s="17">
        <v>78.434862422659094</v>
      </c>
      <c r="GH14" s="17">
        <v>0.118998519221547</v>
      </c>
      <c r="GI14" s="17">
        <v>21689.4126913974</v>
      </c>
      <c r="GJ14" s="17">
        <v>1427.1187900145101</v>
      </c>
      <c r="GK14" s="17">
        <v>154.176792273107</v>
      </c>
      <c r="GL14" s="17">
        <v>249.38156646282499</v>
      </c>
      <c r="GM14" s="17">
        <v>68.294661251115002</v>
      </c>
      <c r="GN14" s="17">
        <v>3044.38075657129</v>
      </c>
      <c r="GO14" s="17">
        <v>200.23786090362401</v>
      </c>
      <c r="GP14" s="17">
        <v>0</v>
      </c>
      <c r="GQ14" s="17">
        <v>5.8097072012764599</v>
      </c>
      <c r="GR14" s="17">
        <v>446.69362599621002</v>
      </c>
      <c r="GS14" s="17">
        <v>31862.937391879201</v>
      </c>
      <c r="GT14" s="17">
        <v>219.19465056596999</v>
      </c>
      <c r="GU14" s="17">
        <v>1936.85052663481</v>
      </c>
      <c r="GW14" s="26">
        <f t="shared" si="0"/>
        <v>1.0304410925112732</v>
      </c>
      <c r="GX14" s="25">
        <f t="shared" si="1"/>
        <v>0</v>
      </c>
      <c r="GY14" s="40">
        <f t="shared" si="2"/>
        <v>-8.7014397249016428E-5</v>
      </c>
      <c r="GZ14" s="40">
        <f t="shared" si="3"/>
        <v>-3.4644517932595347E-5</v>
      </c>
      <c r="HA14" s="40">
        <f t="shared" si="4"/>
        <v>-7.78829415481073E-5</v>
      </c>
      <c r="HB14" s="40">
        <f t="shared" si="5"/>
        <v>1.1960827022771403E-3</v>
      </c>
      <c r="HC14" s="40">
        <f t="shared" si="6"/>
        <v>-2.7009253814923187E-4</v>
      </c>
      <c r="HD14" s="40">
        <f t="shared" si="7"/>
        <v>-3.7180841601939831E-5</v>
      </c>
      <c r="HE14" s="40">
        <f t="shared" si="8"/>
        <v>-2.1283500573807427E-4</v>
      </c>
      <c r="HF14" s="69">
        <f t="shared" si="9"/>
        <v>-8.5161284860453212E-6</v>
      </c>
      <c r="HG14" s="69">
        <f t="shared" si="10"/>
        <v>-1.2577318873178815E-5</v>
      </c>
      <c r="HH14" s="69">
        <f t="shared" si="11"/>
        <v>8.8491279141158292E-6</v>
      </c>
      <c r="HI14" s="69">
        <f t="shared" si="12"/>
        <v>-6.5903782871247981E-5</v>
      </c>
      <c r="HJ14" s="69">
        <f t="shared" si="13"/>
        <v>-2.6568468459397271E-5</v>
      </c>
      <c r="HK14" s="69">
        <f t="shared" si="14"/>
        <v>-2.6939229673634223E-7</v>
      </c>
      <c r="HL14" s="69">
        <f t="shared" si="15"/>
        <v>-1.8332391554751299E-5</v>
      </c>
      <c r="HM14" s="69">
        <f t="shared" si="16"/>
        <v>-8.3237561672760012E-6</v>
      </c>
      <c r="HN14" s="69">
        <f t="shared" si="17"/>
        <v>2.0703873791795665E-5</v>
      </c>
      <c r="HO14" s="69">
        <f t="shared" si="18"/>
        <v>-4.5095965571359268E-7</v>
      </c>
      <c r="HP14" s="69">
        <f t="shared" si="19"/>
        <v>1.7960403388061124E-6</v>
      </c>
      <c r="HQ14" s="69">
        <f t="shared" si="20"/>
        <v>-2.1621332057202114E-3</v>
      </c>
      <c r="HR14" s="69">
        <f t="shared" si="21"/>
        <v>-8.0038251033290846E-6</v>
      </c>
      <c r="HS14" s="69">
        <f t="shared" si="22"/>
        <v>2.3243538700316272E-6</v>
      </c>
      <c r="HT14" s="69">
        <f t="shared" si="23"/>
        <v>1.988897064656756E-5</v>
      </c>
      <c r="HU14" s="69">
        <f t="shared" si="24"/>
        <v>0</v>
      </c>
      <c r="HV14" s="69">
        <f t="shared" si="25"/>
        <v>-3.1564172285073372E-5</v>
      </c>
      <c r="HW14" s="69">
        <f t="shared" si="26"/>
        <v>5.6011749081281297E-6</v>
      </c>
      <c r="HX14" s="40">
        <f t="shared" si="27"/>
        <v>-3.5485705090756032E-4</v>
      </c>
      <c r="HY14" s="40">
        <f t="shared" si="28"/>
        <v>-8.2526656947048678E-4</v>
      </c>
      <c r="HZ14" s="40">
        <f t="shared" si="29"/>
        <v>0</v>
      </c>
      <c r="IA14" s="40">
        <f t="shared" si="30"/>
        <v>-3.5702989637613968E-5</v>
      </c>
      <c r="IB14" s="40">
        <f t="shared" si="31"/>
        <v>1.6641056334976205E-4</v>
      </c>
      <c r="IC14" s="40">
        <f t="shared" si="32"/>
        <v>-6.0179125723076533E-6</v>
      </c>
      <c r="ID14" s="40">
        <f t="shared" si="33"/>
        <v>8.3597500631994117E-7</v>
      </c>
      <c r="IE14" s="40">
        <f t="shared" si="34"/>
        <v>-1.3697518208865755E-3</v>
      </c>
      <c r="IF14" s="40">
        <f t="shared" si="35"/>
        <v>-5.5901810644174833E-6</v>
      </c>
      <c r="IG14" s="40">
        <f t="shared" si="36"/>
        <v>7.6164573925870643E-2</v>
      </c>
      <c r="IH14" s="40">
        <f t="shared" si="37"/>
        <v>3.3670217300523206E-2</v>
      </c>
      <c r="II14" s="40">
        <f t="shared" si="38"/>
        <v>-8.7357531463616632E-4</v>
      </c>
      <c r="IJ14" s="40">
        <f t="shared" si="39"/>
        <v>2.1553376463364541E-6</v>
      </c>
      <c r="IK14" s="40">
        <f t="shared" si="40"/>
        <v>-8.0622959679527389E-4</v>
      </c>
      <c r="IL14" s="40">
        <f t="shared" si="41"/>
        <v>-1.2443516411719813E-5</v>
      </c>
      <c r="IM14" s="40">
        <f t="shared" si="42"/>
        <v>0</v>
      </c>
      <c r="IN14" s="40">
        <f t="shared" si="43"/>
        <v>-4.1338207212917624E-5</v>
      </c>
      <c r="IO14" s="40">
        <f t="shared" si="44"/>
        <v>1.1567201489245935E-5</v>
      </c>
      <c r="IP14" s="40">
        <f t="shared" si="45"/>
        <v>-2.2150087239930777E-5</v>
      </c>
      <c r="IQ14" s="40">
        <f t="shared" si="46"/>
        <v>1.2228174750472019E-5</v>
      </c>
      <c r="IR14" s="40">
        <f t="shared" si="47"/>
        <v>-2.6045869789769105E-5</v>
      </c>
      <c r="IS14" s="40">
        <f t="shared" si="48"/>
        <v>-7.032971682233723E-5</v>
      </c>
      <c r="IT14" s="40">
        <f t="shared" si="49"/>
        <v>0</v>
      </c>
      <c r="IU14" s="40">
        <f t="shared" si="50"/>
        <v>0</v>
      </c>
      <c r="IV14" s="40">
        <f t="shared" si="51"/>
        <v>0</v>
      </c>
      <c r="IW14" s="40">
        <f t="shared" si="52"/>
        <v>2.6790006620350307E-5</v>
      </c>
      <c r="IX14" s="40">
        <f t="shared" si="53"/>
        <v>3.413166433018755E-5</v>
      </c>
      <c r="IY14" s="40">
        <f t="shared" si="54"/>
        <v>-8.7151898289292322E-5</v>
      </c>
      <c r="IZ14" s="40">
        <f t="shared" si="55"/>
        <v>0</v>
      </c>
      <c r="JA14" s="40">
        <f t="shared" si="56"/>
        <v>-3.7439252829619205E-5</v>
      </c>
      <c r="JB14" s="40">
        <f t="shared" si="57"/>
        <v>5.9342566318396002E-7</v>
      </c>
      <c r="JC14" s="40">
        <f t="shared" si="58"/>
        <v>7.5992799719756063E-6</v>
      </c>
      <c r="JD14" s="40">
        <f t="shared" si="59"/>
        <v>5.519500785728794E-6</v>
      </c>
      <c r="JE14" s="40">
        <f t="shared" si="60"/>
        <v>0</v>
      </c>
      <c r="JF14" s="40">
        <f t="shared" si="61"/>
        <v>0</v>
      </c>
      <c r="JG14" s="40">
        <f t="shared" si="62"/>
        <v>0</v>
      </c>
      <c r="JH14" s="40">
        <f t="shared" si="63"/>
        <v>-2.5555080389393247E-5</v>
      </c>
      <c r="JI14" s="40">
        <f t="shared" si="64"/>
        <v>3.2613230932164512E-5</v>
      </c>
      <c r="JJ14" s="40">
        <f t="shared" si="65"/>
        <v>2.540419486022864E-6</v>
      </c>
      <c r="JK14" s="40">
        <f t="shared" si="66"/>
        <v>-1.5053964467828413E-5</v>
      </c>
      <c r="JL14" s="40">
        <f t="shared" si="67"/>
        <v>-1.9041889280390508E-4</v>
      </c>
    </row>
    <row r="15" spans="1:272" x14ac:dyDescent="0.3">
      <c r="A15" s="17" t="s">
        <v>182</v>
      </c>
      <c r="B15" s="15">
        <v>198839.61051</v>
      </c>
      <c r="C15" s="15">
        <v>817.66296623000005</v>
      </c>
      <c r="D15" s="15">
        <v>36476.682776000001</v>
      </c>
      <c r="E15" s="15">
        <v>19621.240344999998</v>
      </c>
      <c r="F15" s="15">
        <v>15154.636245</v>
      </c>
      <c r="G15" s="15">
        <v>32056.770621</v>
      </c>
      <c r="H15" s="15">
        <v>33435.853692999997</v>
      </c>
      <c r="I15" s="17">
        <v>94.230139866000002</v>
      </c>
      <c r="J15" s="17">
        <v>12.753513499</v>
      </c>
      <c r="K15" s="17">
        <v>1.36154778</v>
      </c>
      <c r="L15" s="17">
        <v>0.72057098730000002</v>
      </c>
      <c r="M15" s="17">
        <v>48.064410150999997</v>
      </c>
      <c r="N15" s="17">
        <v>7.6038571799999996E-2</v>
      </c>
      <c r="O15" s="17">
        <v>1.4553628946999999</v>
      </c>
      <c r="P15" s="17">
        <v>0.58608643869999999</v>
      </c>
      <c r="Q15" s="17">
        <v>4.8851891999999999E-3</v>
      </c>
      <c r="R15" s="17">
        <v>7.1303328200000002E-2</v>
      </c>
      <c r="S15" s="17">
        <v>10.46085515</v>
      </c>
      <c r="T15" s="17">
        <v>0.4650624277</v>
      </c>
      <c r="U15" s="17">
        <v>0.1166579928</v>
      </c>
      <c r="V15" s="17">
        <v>3.3353445787</v>
      </c>
      <c r="W15" s="17">
        <v>2.0095298500000001E-2</v>
      </c>
      <c r="X15" s="17">
        <v>7.2999999999999999E-5</v>
      </c>
      <c r="Y15" s="17">
        <v>3.5996109999999998E-4</v>
      </c>
      <c r="Z15" s="17">
        <v>2.9444581000000001E-3</v>
      </c>
      <c r="AA15" s="17">
        <v>284.62795691999997</v>
      </c>
      <c r="AB15" s="17">
        <v>761.51460774999998</v>
      </c>
      <c r="AC15" s="17">
        <v>0.439</v>
      </c>
      <c r="AD15" s="17">
        <v>0.7409238225</v>
      </c>
      <c r="AF15" s="17">
        <v>8.2841141257000004</v>
      </c>
      <c r="AG15" s="17">
        <v>0.65879549999999998</v>
      </c>
      <c r="AH15" s="17">
        <v>28.332834598000002</v>
      </c>
      <c r="AI15" s="17">
        <v>80.639997929000003</v>
      </c>
      <c r="AJ15" s="17">
        <v>297.47888012999999</v>
      </c>
      <c r="AK15" s="17">
        <v>13.008450428</v>
      </c>
      <c r="AL15" s="17">
        <v>6.3928361484999998</v>
      </c>
      <c r="AM15" s="17">
        <v>58.115158923000003</v>
      </c>
      <c r="AN15" s="17">
        <v>6.0130930800000003E-2</v>
      </c>
      <c r="AO15" s="17">
        <v>1.5E-3</v>
      </c>
      <c r="AQ15" s="17">
        <v>596.91327578999994</v>
      </c>
      <c r="AR15" s="17">
        <v>27.654</v>
      </c>
      <c r="AS15" s="17">
        <v>0.49887230220000001</v>
      </c>
      <c r="AT15" s="17">
        <v>1.205373464</v>
      </c>
      <c r="AU15" s="17">
        <v>518.33293709999998</v>
      </c>
      <c r="AV15" s="17">
        <v>1.7468095257</v>
      </c>
      <c r="AX15" s="17">
        <v>1.0000000000000001E-5</v>
      </c>
      <c r="AZ15" s="17">
        <v>2.6861700000000001E-5</v>
      </c>
      <c r="BA15" s="17">
        <v>1.1356494E-3</v>
      </c>
      <c r="BB15" s="17">
        <v>6.4496690000000005E-4</v>
      </c>
      <c r="BD15" s="17">
        <v>2.6208220825000001</v>
      </c>
      <c r="BE15" s="17">
        <v>9.4689999999999994</v>
      </c>
      <c r="BF15" s="17">
        <v>1.854025</v>
      </c>
      <c r="BG15" s="17">
        <v>4.6698337749999999</v>
      </c>
      <c r="BK15" s="17">
        <v>133.29844802</v>
      </c>
      <c r="BL15" s="17">
        <v>1743.7113148000001</v>
      </c>
      <c r="BM15" s="17">
        <v>0.17902521790000001</v>
      </c>
      <c r="BN15" s="17">
        <v>2335.5364625000002</v>
      </c>
      <c r="BO15" s="17">
        <v>1.8248200000000001E-4</v>
      </c>
      <c r="BQ15" s="17" t="s">
        <v>182</v>
      </c>
      <c r="BR15" s="17">
        <v>61.537915841248598</v>
      </c>
      <c r="BS15" s="17">
        <v>693.10819234958501</v>
      </c>
      <c r="BT15" s="17">
        <v>9.4650079164393102</v>
      </c>
      <c r="BU15" s="17">
        <v>12.750296694222801</v>
      </c>
      <c r="BV15" s="17">
        <v>1.8539235715603699</v>
      </c>
      <c r="BW15" s="17">
        <v>1.3615164006724001</v>
      </c>
      <c r="BX15" s="17">
        <v>94.224408803424794</v>
      </c>
      <c r="BY15" s="17">
        <v>94.224408803424794</v>
      </c>
      <c r="BZ15" s="17">
        <v>135.64679660977001</v>
      </c>
      <c r="CA15" s="17">
        <v>111.021159613276</v>
      </c>
      <c r="CB15" s="17">
        <v>0.29480986603228598</v>
      </c>
      <c r="CC15" s="17">
        <v>0.42423545339384999</v>
      </c>
      <c r="CD15" s="5">
        <v>48.064049960881803</v>
      </c>
      <c r="CE15" s="17">
        <v>1.8248149611362801E-4</v>
      </c>
      <c r="CF15" s="17">
        <v>2.4305889922838199E-2</v>
      </c>
      <c r="CG15" s="17">
        <v>5.16498445882594E-2</v>
      </c>
      <c r="CH15" s="17">
        <v>3.5998511883463598E-4</v>
      </c>
      <c r="CI15" s="17">
        <v>1.4554104915738499</v>
      </c>
      <c r="CJ15" s="17">
        <v>0.14065148137347899</v>
      </c>
      <c r="CK15" s="17">
        <v>0.44539824242574599</v>
      </c>
      <c r="CL15" s="17">
        <v>4.8851715249749999E-3</v>
      </c>
      <c r="CM15" s="17">
        <v>4.66976947411358</v>
      </c>
      <c r="CN15" s="17">
        <v>45066.838220054997</v>
      </c>
      <c r="CO15" s="17">
        <v>7.1290753496319095E-2</v>
      </c>
      <c r="CP15" s="17">
        <v>0</v>
      </c>
      <c r="CQ15" s="17">
        <v>0.13474643531460501</v>
      </c>
      <c r="CR15" s="17">
        <v>0.32989644639362398</v>
      </c>
      <c r="CS15" s="17">
        <v>10.4609949987919</v>
      </c>
      <c r="CT15" s="17">
        <v>0.11665415074652601</v>
      </c>
      <c r="CU15" s="17">
        <v>80.637165278383904</v>
      </c>
      <c r="CV15" s="17">
        <v>3.33531726122744</v>
      </c>
      <c r="CW15" s="17">
        <v>0.49887091285115298</v>
      </c>
      <c r="CX15" s="17">
        <v>58.114041591866602</v>
      </c>
      <c r="CY15" s="17">
        <v>1.2053798346806901</v>
      </c>
      <c r="CZ15" s="17">
        <v>198833.26151323001</v>
      </c>
      <c r="DA15" s="17">
        <v>2.00949614494066E-2</v>
      </c>
      <c r="DB15" s="5">
        <v>7.2999577539311402E-5</v>
      </c>
      <c r="DC15" s="17">
        <v>0</v>
      </c>
      <c r="DD15" s="17">
        <v>0</v>
      </c>
      <c r="DE15" s="17">
        <v>0</v>
      </c>
      <c r="DF15" s="17">
        <v>0</v>
      </c>
      <c r="DG15" s="17">
        <v>0</v>
      </c>
      <c r="DH15" s="17">
        <v>0</v>
      </c>
      <c r="DI15" s="17">
        <v>444.20678805354498</v>
      </c>
      <c r="DJ15" s="17">
        <v>886.349355383432</v>
      </c>
      <c r="DK15" s="17">
        <v>93.368302657426</v>
      </c>
      <c r="DL15" s="17">
        <v>133.14238789336699</v>
      </c>
      <c r="DM15" s="17">
        <v>3686.5910326438998</v>
      </c>
      <c r="DN15" s="17">
        <v>2.9440025506374101E-3</v>
      </c>
      <c r="DO15" s="17">
        <v>34.812517968885203</v>
      </c>
      <c r="DP15" s="17">
        <v>284.26022540989601</v>
      </c>
      <c r="DQ15" s="17">
        <v>284.26022540989601</v>
      </c>
      <c r="DR15" s="17">
        <v>2.9073182666805399</v>
      </c>
      <c r="DS15" s="17">
        <v>0</v>
      </c>
      <c r="DT15" s="5">
        <v>760.33686286423801</v>
      </c>
      <c r="DU15" s="17">
        <v>0.43900104514514399</v>
      </c>
      <c r="DV15" s="17">
        <v>1743.81023116042</v>
      </c>
      <c r="DW15" s="17">
        <v>0.17371714983596001</v>
      </c>
      <c r="DX15" s="17">
        <v>0.52384346647319102</v>
      </c>
      <c r="DY15" s="17">
        <v>0</v>
      </c>
      <c r="DZ15" s="17">
        <v>0</v>
      </c>
      <c r="EA15" s="17">
        <v>128.02072458386399</v>
      </c>
      <c r="EB15" s="17">
        <v>31.620216818460801</v>
      </c>
      <c r="EC15" s="17">
        <v>8.08949270125329</v>
      </c>
      <c r="ED15" s="17">
        <v>964.258168304278</v>
      </c>
      <c r="EE15" s="17">
        <v>633.84412964331204</v>
      </c>
      <c r="EF15" s="17">
        <v>2.15289162149947</v>
      </c>
      <c r="EG15" s="17">
        <v>6.1274665477713999</v>
      </c>
      <c r="EH15" s="17">
        <v>0.65879643471177496</v>
      </c>
      <c r="EI15" s="17">
        <v>9.3475553164471208</v>
      </c>
      <c r="EJ15" s="17">
        <v>18.978305015542499</v>
      </c>
      <c r="EK15" s="17">
        <v>311.65751711887702</v>
      </c>
      <c r="EL15" s="17">
        <v>0.179023065626746</v>
      </c>
      <c r="EM15" s="17">
        <v>0.27575300293626698</v>
      </c>
      <c r="EN15" s="17">
        <v>14.3075270630251</v>
      </c>
      <c r="EO15" s="17">
        <v>817.64248549172396</v>
      </c>
      <c r="EP15" s="17">
        <v>0</v>
      </c>
      <c r="EQ15" s="17">
        <v>2.6200736202097601</v>
      </c>
      <c r="ER15" s="17">
        <v>3.7703340335984201</v>
      </c>
      <c r="ES15" s="17">
        <v>34684.359831748698</v>
      </c>
      <c r="ET15" s="17">
        <v>32825.846130436403</v>
      </c>
      <c r="EU15" s="17">
        <v>3647.3243615363999</v>
      </c>
      <c r="EV15" s="17">
        <v>36473.1704919728</v>
      </c>
      <c r="EW15" s="17">
        <v>0.90415072397453899</v>
      </c>
      <c r="EX15" s="17">
        <v>941.84923265556097</v>
      </c>
      <c r="EY15" s="17">
        <v>32.428765339445199</v>
      </c>
      <c r="EZ15" s="17">
        <v>1.74681173559206</v>
      </c>
      <c r="FA15" s="17">
        <v>0</v>
      </c>
      <c r="FB15" s="5">
        <v>1.00002641137144E-5</v>
      </c>
      <c r="FC15" s="17">
        <v>0</v>
      </c>
      <c r="FD15" s="5">
        <v>2.6861487928041099E-5</v>
      </c>
      <c r="FE15" s="17">
        <v>1.1356644149410301E-3</v>
      </c>
      <c r="FF15" s="17">
        <v>6.4489076248678797E-4</v>
      </c>
      <c r="FG15" s="17">
        <v>0</v>
      </c>
      <c r="FH15" s="17">
        <v>2.6207892278192499</v>
      </c>
      <c r="FI15" s="17">
        <v>266.54595529687901</v>
      </c>
      <c r="FJ15" s="17">
        <v>13691.2713657147</v>
      </c>
      <c r="FK15" s="17">
        <v>407.826054964864</v>
      </c>
      <c r="FL15" s="17">
        <v>678.68143510367599</v>
      </c>
      <c r="FM15" s="17">
        <v>510.13308144105099</v>
      </c>
      <c r="FN15" s="17">
        <v>549.46610965481102</v>
      </c>
      <c r="FO15" s="17">
        <v>98.138947602989404</v>
      </c>
      <c r="FP15" s="17">
        <v>4.3350492901139202E-2</v>
      </c>
      <c r="FQ15" s="17">
        <v>436.27441083909002</v>
      </c>
      <c r="FR15" s="17">
        <v>19613.579982769199</v>
      </c>
      <c r="FS15" s="17">
        <v>15147.9799731194</v>
      </c>
      <c r="FT15" s="17">
        <v>4465.6000096497801</v>
      </c>
      <c r="FU15" s="17">
        <v>33.558411205211797</v>
      </c>
      <c r="FV15" s="17">
        <v>26.1258634577562</v>
      </c>
      <c r="FW15" s="17">
        <v>4567.1429892179103</v>
      </c>
      <c r="FX15" s="17">
        <v>302.14575871256301</v>
      </c>
      <c r="FY15" s="17">
        <v>1211.3347301884301</v>
      </c>
      <c r="FZ15" s="17">
        <v>236.20209230605099</v>
      </c>
      <c r="GA15" s="17">
        <v>169.063798193575</v>
      </c>
      <c r="GB15" s="17">
        <v>3036.1200235690599</v>
      </c>
      <c r="GC15" s="17">
        <v>6.0081142197567002E-2</v>
      </c>
      <c r="GD15" s="17">
        <v>545.05028290304006</v>
      </c>
      <c r="GE15" s="17">
        <v>621.36172857603401</v>
      </c>
      <c r="GF15" s="17">
        <v>1879.1368083453599</v>
      </c>
      <c r="GG15" s="17">
        <v>118.721774444117</v>
      </c>
      <c r="GH15" s="17">
        <v>1.4997586203475499E-3</v>
      </c>
      <c r="GI15" s="17">
        <v>32055.972349765001</v>
      </c>
      <c r="GJ15" s="17">
        <v>1475.34629339916</v>
      </c>
      <c r="GK15" s="17">
        <v>2335.5345572484498</v>
      </c>
      <c r="GL15" s="17">
        <v>12.312771729874401</v>
      </c>
      <c r="GM15" s="17">
        <v>69.669023758377804</v>
      </c>
      <c r="GN15" s="17">
        <v>5192.7461667710604</v>
      </c>
      <c r="GO15" s="17">
        <v>596.19179025504695</v>
      </c>
      <c r="GP15" s="17">
        <v>0</v>
      </c>
      <c r="GQ15" s="17">
        <v>27.6541172267268</v>
      </c>
      <c r="GR15" s="17">
        <v>248.605620351146</v>
      </c>
      <c r="GS15" s="17">
        <v>33387.808401208102</v>
      </c>
      <c r="GT15" s="17">
        <v>517.72531088387404</v>
      </c>
      <c r="GU15" s="17">
        <v>3151.2190074477298</v>
      </c>
      <c r="GW15" s="26">
        <f t="shared" si="0"/>
        <v>1.0388330798763563</v>
      </c>
      <c r="GX15" s="25">
        <f t="shared" si="1"/>
        <v>0</v>
      </c>
      <c r="GY15" s="40">
        <f t="shared" si="2"/>
        <v>-3.1930241432789431E-5</v>
      </c>
      <c r="GZ15" s="40">
        <f t="shared" si="3"/>
        <v>-2.504789763259359E-5</v>
      </c>
      <c r="HA15" s="40">
        <f t="shared" si="4"/>
        <v>-9.628847142625739E-5</v>
      </c>
      <c r="HB15" s="40">
        <f t="shared" si="5"/>
        <v>-3.9041172199653646E-4</v>
      </c>
      <c r="HC15" s="40">
        <f t="shared" si="6"/>
        <v>-4.3922346752440236E-4</v>
      </c>
      <c r="HD15" s="40">
        <f t="shared" si="7"/>
        <v>-2.4901798263971103E-5</v>
      </c>
      <c r="HE15" s="40">
        <f t="shared" si="8"/>
        <v>-1.4369392877788001E-3</v>
      </c>
      <c r="HF15" s="69">
        <f t="shared" si="9"/>
        <v>-6.0819845787748122E-5</v>
      </c>
      <c r="HG15" s="69">
        <f t="shared" si="10"/>
        <v>-2.5222890754393953E-4</v>
      </c>
      <c r="HH15" s="69">
        <f t="shared" si="11"/>
        <v>-2.3046806040027261E-5</v>
      </c>
      <c r="HI15" s="69">
        <f t="shared" si="12"/>
        <v>-2.1173040557472644E-3</v>
      </c>
      <c r="HJ15" s="69">
        <f t="shared" si="13"/>
        <v>-7.4939048885067132E-6</v>
      </c>
      <c r="HK15" s="69">
        <f t="shared" si="14"/>
        <v>-1.089411425562709E-3</v>
      </c>
      <c r="HL15" s="69">
        <f t="shared" si="15"/>
        <v>3.2704471182661502E-5</v>
      </c>
      <c r="HM15" s="69">
        <f t="shared" si="16"/>
        <v>-6.2644173880537659E-5</v>
      </c>
      <c r="HN15" s="69">
        <f t="shared" si="17"/>
        <v>-3.6180840242649233E-6</v>
      </c>
      <c r="HO15" s="69">
        <f t="shared" si="18"/>
        <v>-1.7635507343549944E-4</v>
      </c>
      <c r="HP15" s="69">
        <f t="shared" si="19"/>
        <v>1.3368772427726996E-5</v>
      </c>
      <c r="HQ15" s="69">
        <f t="shared" si="20"/>
        <v>-9.021283311273176E-4</v>
      </c>
      <c r="HR15" s="69">
        <f t="shared" si="21"/>
        <v>-3.2934335503096564E-5</v>
      </c>
      <c r="HS15" s="69">
        <f t="shared" si="22"/>
        <v>-8.1902999571532146E-6</v>
      </c>
      <c r="HT15" s="69">
        <f t="shared" si="23"/>
        <v>-1.6772609443972991E-5</v>
      </c>
      <c r="HU15" s="69">
        <f t="shared" si="24"/>
        <v>-5.7871327205053891E-6</v>
      </c>
      <c r="HV15" s="69">
        <f t="shared" si="25"/>
        <v>6.672619523608992E-5</v>
      </c>
      <c r="HW15" s="69">
        <f t="shared" si="26"/>
        <v>-1.5471416033736084E-4</v>
      </c>
      <c r="HX15" s="40">
        <f t="shared" si="27"/>
        <v>-1.2919725598400131E-3</v>
      </c>
      <c r="HY15" s="40">
        <f t="shared" si="28"/>
        <v>-1.5465821322085695E-3</v>
      </c>
      <c r="HZ15" s="40">
        <f t="shared" si="29"/>
        <v>2.3807406468912021E-6</v>
      </c>
      <c r="IA15" s="40">
        <f t="shared" si="30"/>
        <v>-1.7158700157402102E-5</v>
      </c>
      <c r="IB15" s="40">
        <f t="shared" si="31"/>
        <v>0</v>
      </c>
      <c r="IC15" s="40">
        <f t="shared" si="32"/>
        <v>-4.5339264671393295E-4</v>
      </c>
      <c r="ID15" s="40">
        <f t="shared" si="33"/>
        <v>1.4188193073272043E-6</v>
      </c>
      <c r="IE15" s="40">
        <f t="shared" si="34"/>
        <v>-2.4615489799505001E-4</v>
      </c>
      <c r="IF15" s="40">
        <f t="shared" si="35"/>
        <v>-3.512711667717813E-5</v>
      </c>
      <c r="IG15" s="40">
        <f t="shared" si="36"/>
        <v>4.7662667624272632E-2</v>
      </c>
      <c r="IH15" s="40">
        <f t="shared" si="37"/>
        <v>9.9864057000125614E-2</v>
      </c>
      <c r="II15" s="40">
        <f t="shared" si="38"/>
        <v>-3.7987751217258666E-4</v>
      </c>
      <c r="IJ15" s="40">
        <f t="shared" si="39"/>
        <v>-1.9226156378251086E-5</v>
      </c>
      <c r="IK15" s="40">
        <f t="shared" si="40"/>
        <v>-8.2800318855202741E-4</v>
      </c>
      <c r="IL15" s="40">
        <f t="shared" si="41"/>
        <v>-1.6091976830006835E-4</v>
      </c>
      <c r="IM15" s="40">
        <f t="shared" si="42"/>
        <v>0</v>
      </c>
      <c r="IN15" s="40">
        <f t="shared" si="43"/>
        <v>-1.2086940669867353E-3</v>
      </c>
      <c r="IO15" s="40">
        <f t="shared" si="44"/>
        <v>4.2390513777525108E-6</v>
      </c>
      <c r="IP15" s="40">
        <f t="shared" si="45"/>
        <v>-2.7849789232598713E-6</v>
      </c>
      <c r="IQ15" s="40">
        <f t="shared" si="46"/>
        <v>5.2852338966814744E-6</v>
      </c>
      <c r="IR15" s="40">
        <f t="shared" si="47"/>
        <v>-1.1722701233796175E-3</v>
      </c>
      <c r="IS15" s="40">
        <f t="shared" si="48"/>
        <v>1.2651019057882897E-6</v>
      </c>
      <c r="IT15" s="40">
        <f t="shared" si="49"/>
        <v>0</v>
      </c>
      <c r="IU15" s="40">
        <f t="shared" si="50"/>
        <v>2.6411371439899073E-5</v>
      </c>
      <c r="IV15" s="40">
        <f t="shared" si="51"/>
        <v>0</v>
      </c>
      <c r="IW15" s="40">
        <f t="shared" si="52"/>
        <v>-7.8949567190944086E-6</v>
      </c>
      <c r="IX15" s="40">
        <f t="shared" si="53"/>
        <v>1.3221458163139803E-5</v>
      </c>
      <c r="IY15" s="40">
        <f t="shared" si="54"/>
        <v>-1.1804871414654669E-4</v>
      </c>
      <c r="IZ15" s="40">
        <f t="shared" si="55"/>
        <v>0</v>
      </c>
      <c r="JA15" s="40">
        <f t="shared" si="56"/>
        <v>-1.253602103308935E-5</v>
      </c>
      <c r="JB15" s="40">
        <f t="shared" si="57"/>
        <v>-4.2159505340471569E-4</v>
      </c>
      <c r="JC15" s="40">
        <f t="shared" si="58"/>
        <v>-5.4707158549709199E-5</v>
      </c>
      <c r="JD15" s="40">
        <f t="shared" si="59"/>
        <v>-1.3769416539851796E-5</v>
      </c>
      <c r="JE15" s="40">
        <f t="shared" si="60"/>
        <v>0</v>
      </c>
      <c r="JF15" s="40">
        <f t="shared" si="61"/>
        <v>0</v>
      </c>
      <c r="JG15" s="40">
        <f t="shared" si="62"/>
        <v>0</v>
      </c>
      <c r="JH15" s="40">
        <f t="shared" si="63"/>
        <v>-1.1707572665031556E-3</v>
      </c>
      <c r="JI15" s="40">
        <f t="shared" si="64"/>
        <v>5.6727486700561032E-5</v>
      </c>
      <c r="JJ15" s="40">
        <f t="shared" si="65"/>
        <v>-1.2022179217289024E-5</v>
      </c>
      <c r="JK15" s="40">
        <f t="shared" si="66"/>
        <v>-8.157661338148448E-7</v>
      </c>
      <c r="JL15" s="40">
        <f t="shared" si="67"/>
        <v>-2.7612935631965932E-6</v>
      </c>
    </row>
    <row r="16" spans="1:272" x14ac:dyDescent="0.3">
      <c r="A16" s="17" t="s">
        <v>183</v>
      </c>
      <c r="B16" s="15">
        <v>10384.610234</v>
      </c>
      <c r="C16" s="15">
        <v>2778.0411773000001</v>
      </c>
      <c r="D16" s="15">
        <v>12810.866835999999</v>
      </c>
      <c r="E16" s="15">
        <v>5367.8177611999999</v>
      </c>
      <c r="F16" s="15">
        <v>4261.2269881000002</v>
      </c>
      <c r="G16" s="15">
        <v>4359.9000832000002</v>
      </c>
      <c r="H16" s="15">
        <v>20311.894968000001</v>
      </c>
      <c r="I16" s="17">
        <v>406.84893829999999</v>
      </c>
      <c r="J16" s="17">
        <v>82.880127028999993</v>
      </c>
      <c r="K16" s="17">
        <v>2.2677836518999999</v>
      </c>
      <c r="L16" s="17">
        <v>6.6803494199999994E-2</v>
      </c>
      <c r="M16" s="17">
        <v>61.062641991</v>
      </c>
      <c r="N16" s="17">
        <v>4.9885245000000002E-2</v>
      </c>
      <c r="O16" s="17">
        <v>6.5377540339999998</v>
      </c>
      <c r="P16" s="17">
        <v>0.18141756619999999</v>
      </c>
      <c r="Q16" s="17">
        <v>4.50283686E-2</v>
      </c>
      <c r="R16" s="17">
        <v>14.175769902000001</v>
      </c>
      <c r="S16" s="17">
        <v>11.013045841</v>
      </c>
      <c r="T16" s="17">
        <v>0.17913678650000001</v>
      </c>
      <c r="U16" s="17">
        <v>1.4411104051000001</v>
      </c>
      <c r="V16" s="17">
        <v>6.4792011733999999</v>
      </c>
      <c r="W16" s="17">
        <v>0.14230037509999999</v>
      </c>
      <c r="X16" s="5">
        <v>1.4591619999999999E-6</v>
      </c>
      <c r="Y16" s="17">
        <v>1.1266558999999999E-3</v>
      </c>
      <c r="Z16" s="17">
        <v>0.2331676952</v>
      </c>
      <c r="AA16" s="17">
        <v>140.93456757000001</v>
      </c>
      <c r="AB16" s="17">
        <v>194.42830236</v>
      </c>
      <c r="AC16" s="17">
        <v>0.17812</v>
      </c>
      <c r="AD16" s="17">
        <v>0.26812804489999997</v>
      </c>
      <c r="AF16" s="17">
        <v>1.1415507283999999</v>
      </c>
      <c r="AG16" s="17">
        <v>5.4452090000000002E-2</v>
      </c>
      <c r="AH16" s="17">
        <v>7.8874886058999998</v>
      </c>
      <c r="AI16" s="17">
        <v>13.182235092000001</v>
      </c>
      <c r="AJ16" s="17">
        <v>207.00470720000001</v>
      </c>
      <c r="AK16" s="17">
        <v>21.623862928000001</v>
      </c>
      <c r="AL16" s="17">
        <v>1.8317112739000001</v>
      </c>
      <c r="AM16" s="17">
        <v>4.4393195392000004</v>
      </c>
      <c r="AN16" s="17">
        <v>0.14631079699999999</v>
      </c>
      <c r="AQ16" s="17">
        <v>255.60012151000001</v>
      </c>
      <c r="AR16" s="17">
        <v>5.8955140775999997</v>
      </c>
      <c r="AS16" s="17">
        <v>1.1918788307999999</v>
      </c>
      <c r="AT16" s="17">
        <v>3.058455452</v>
      </c>
      <c r="AU16" s="17">
        <v>174.96522747</v>
      </c>
      <c r="AV16" s="17">
        <v>8.3217364899999993E-2</v>
      </c>
      <c r="AZ16" s="17">
        <v>2.44247E-5</v>
      </c>
      <c r="BA16" s="17">
        <v>4.4185019999999999E-4</v>
      </c>
      <c r="BB16" s="17">
        <v>4.9888449999999996E-4</v>
      </c>
      <c r="BD16" s="17">
        <v>14.02323881</v>
      </c>
      <c r="BE16" s="17">
        <v>1.4127655306</v>
      </c>
      <c r="BF16" s="17">
        <v>13.972164423000001</v>
      </c>
      <c r="BG16" s="17">
        <v>0.37253972639999999</v>
      </c>
      <c r="BK16" s="17">
        <v>41.602345700999997</v>
      </c>
      <c r="BL16" s="17">
        <v>2482.8179341999999</v>
      </c>
      <c r="BM16" s="17">
        <v>1.7182399856999999</v>
      </c>
      <c r="BN16" s="17">
        <v>236.25898905</v>
      </c>
      <c r="BO16" s="17">
        <v>6.6878099999999999E-5</v>
      </c>
      <c r="BQ16" s="17" t="s">
        <v>183</v>
      </c>
      <c r="BR16" s="17">
        <v>59.550595104960202</v>
      </c>
      <c r="BS16" s="17">
        <v>357.785220181358</v>
      </c>
      <c r="BT16" s="17">
        <v>1.4127640549226299</v>
      </c>
      <c r="BU16" s="17">
        <v>82.876346091538394</v>
      </c>
      <c r="BV16" s="17">
        <v>13.9353528767932</v>
      </c>
      <c r="BW16" s="17">
        <v>2.2677852202912101</v>
      </c>
      <c r="BX16" s="17">
        <v>406.84295019092502</v>
      </c>
      <c r="BY16" s="17">
        <v>406.84295019092502</v>
      </c>
      <c r="BZ16" s="17">
        <v>114.875132346039</v>
      </c>
      <c r="CA16" s="17">
        <v>55.981489469308897</v>
      </c>
      <c r="CB16" s="17">
        <v>2.7386772784900499E-2</v>
      </c>
      <c r="CC16" s="17">
        <v>3.9410452141856497E-2</v>
      </c>
      <c r="CD16" s="5">
        <v>61.062328995755998</v>
      </c>
      <c r="CE16" s="5">
        <v>6.6877816105498302E-5</v>
      </c>
      <c r="CF16" s="17">
        <v>1.5963335287829901E-2</v>
      </c>
      <c r="CG16" s="17">
        <v>3.3921793355048697E-2</v>
      </c>
      <c r="CH16" s="17">
        <v>1.1266016226815199E-3</v>
      </c>
      <c r="CI16" s="5">
        <v>6.5375591270117202</v>
      </c>
      <c r="CJ16" s="17">
        <v>4.35378603908574E-2</v>
      </c>
      <c r="CK16" s="17">
        <v>0.137870321304364</v>
      </c>
      <c r="CL16" s="17">
        <v>4.50292879147699E-2</v>
      </c>
      <c r="CM16" s="17">
        <v>0.372534409671675</v>
      </c>
      <c r="CN16" s="17">
        <v>14337.5404120937</v>
      </c>
      <c r="CO16" s="17">
        <v>14.175756746724399</v>
      </c>
      <c r="CP16" s="17">
        <v>0</v>
      </c>
      <c r="CQ16" s="5">
        <v>5.1931801518314301E-2</v>
      </c>
      <c r="CR16" s="17">
        <v>0.12714387677275299</v>
      </c>
      <c r="CS16" s="17">
        <v>11.0128827034788</v>
      </c>
      <c r="CT16" s="17">
        <v>1.44112039891345</v>
      </c>
      <c r="CU16" s="17">
        <v>13.182096820063199</v>
      </c>
      <c r="CV16" s="17">
        <v>6.47920136165627</v>
      </c>
      <c r="CW16" s="17">
        <v>1.1918857107279499</v>
      </c>
      <c r="CX16" s="17">
        <v>4.4392756559868696</v>
      </c>
      <c r="CY16" s="17">
        <v>3.05844800110218</v>
      </c>
      <c r="CZ16" s="17">
        <v>10384.023979691599</v>
      </c>
      <c r="DA16" s="17">
        <v>0.14230268410966501</v>
      </c>
      <c r="DB16" s="5">
        <v>1.4579385963061599E-6</v>
      </c>
      <c r="DC16" s="17">
        <v>0</v>
      </c>
      <c r="DD16" s="17">
        <v>0</v>
      </c>
      <c r="DE16" s="17">
        <v>0</v>
      </c>
      <c r="DF16" s="17">
        <v>0</v>
      </c>
      <c r="DG16" s="17">
        <v>0</v>
      </c>
      <c r="DH16" s="17">
        <v>0</v>
      </c>
      <c r="DI16" s="17">
        <v>545.82436154896004</v>
      </c>
      <c r="DJ16" s="17">
        <v>581.46456333723802</v>
      </c>
      <c r="DK16" s="17">
        <v>78.776906516188404</v>
      </c>
      <c r="DL16" s="17">
        <v>41.560903714631998</v>
      </c>
      <c r="DM16" s="17">
        <v>3476.6095676987902</v>
      </c>
      <c r="DN16" s="17">
        <v>0.23316821967102699</v>
      </c>
      <c r="DO16" s="17">
        <v>35.856691621237601</v>
      </c>
      <c r="DP16" s="17">
        <v>140.91826000713101</v>
      </c>
      <c r="DQ16" s="17">
        <v>140.91826000713101</v>
      </c>
      <c r="DR16" s="17">
        <v>3.9140477500757802</v>
      </c>
      <c r="DS16" s="17">
        <v>0</v>
      </c>
      <c r="DT16" s="5">
        <v>194.40312590482401</v>
      </c>
      <c r="DU16" s="17">
        <v>0.17763981941381199</v>
      </c>
      <c r="DV16" s="17">
        <v>2482.8898489970702</v>
      </c>
      <c r="DW16" s="17">
        <v>5.5343998384252802E-2</v>
      </c>
      <c r="DX16" s="17">
        <v>0.19734226255706899</v>
      </c>
      <c r="DY16" s="17">
        <v>0</v>
      </c>
      <c r="DZ16" s="17">
        <v>0</v>
      </c>
      <c r="EA16" s="17">
        <v>113.564215485421</v>
      </c>
      <c r="EB16" s="17">
        <v>32.509526816035098</v>
      </c>
      <c r="EC16" s="17">
        <v>0.91993610153696703</v>
      </c>
      <c r="ED16" s="17">
        <v>719.63879151864001</v>
      </c>
      <c r="EE16" s="17">
        <v>273.97600561453498</v>
      </c>
      <c r="EF16" s="17">
        <v>0.29678235239416401</v>
      </c>
      <c r="EG16" s="17">
        <v>0.84468410956339501</v>
      </c>
      <c r="EH16" s="17">
        <v>5.4450196145218899E-2</v>
      </c>
      <c r="EI16" s="17">
        <v>2.6027905344589</v>
      </c>
      <c r="EJ16" s="17">
        <v>5.2844603707599198</v>
      </c>
      <c r="EK16" s="17">
        <v>225.93232607929801</v>
      </c>
      <c r="EL16" s="17">
        <v>1.71821794223879</v>
      </c>
      <c r="EM16" s="17">
        <v>5.7777189721248803E-2</v>
      </c>
      <c r="EN16" s="17">
        <v>22.375804677050802</v>
      </c>
      <c r="EO16" s="17">
        <v>2776.4067187386399</v>
      </c>
      <c r="EP16" s="17">
        <v>0</v>
      </c>
      <c r="EQ16" s="17">
        <v>0.75081371088024995</v>
      </c>
      <c r="ER16" s="17">
        <v>1.08043381949448</v>
      </c>
      <c r="ES16" s="17">
        <v>21557.6299891532</v>
      </c>
      <c r="ET16" s="17">
        <v>11528.930556191999</v>
      </c>
      <c r="EU16" s="17">
        <v>1280.9901683169801</v>
      </c>
      <c r="EV16" s="17">
        <v>12809.9207245089</v>
      </c>
      <c r="EW16" s="17">
        <v>0.749161425759026</v>
      </c>
      <c r="EX16" s="17">
        <v>526.35102716977804</v>
      </c>
      <c r="EY16" s="17">
        <v>34.3087910753488</v>
      </c>
      <c r="EZ16" s="17">
        <v>8.3219600653218095E-2</v>
      </c>
      <c r="FA16" s="17">
        <v>0</v>
      </c>
      <c r="FB16" s="17">
        <v>0</v>
      </c>
      <c r="FC16" s="17">
        <v>0</v>
      </c>
      <c r="FD16" s="5">
        <v>2.4426031669394899E-5</v>
      </c>
      <c r="FE16" s="17">
        <v>4.4185865233881702E-4</v>
      </c>
      <c r="FF16" s="17">
        <v>4.9888474802523301E-4</v>
      </c>
      <c r="FG16" s="17">
        <v>0</v>
      </c>
      <c r="FH16" s="17">
        <v>14.0235658538286</v>
      </c>
      <c r="FI16" s="17">
        <v>32.147164421658097</v>
      </c>
      <c r="FJ16" s="17">
        <v>8443.4122065497904</v>
      </c>
      <c r="FK16" s="17">
        <v>104.487540326917</v>
      </c>
      <c r="FL16" s="17">
        <v>100.39053965844801</v>
      </c>
      <c r="FM16" s="17">
        <v>108.199643295909</v>
      </c>
      <c r="FN16" s="17">
        <v>75.378228635587007</v>
      </c>
      <c r="FO16" s="17">
        <v>58.421145682071497</v>
      </c>
      <c r="FP16" s="17">
        <v>1.54434437927013E-2</v>
      </c>
      <c r="FQ16" s="17">
        <v>49.445405002496599</v>
      </c>
      <c r="FR16" s="17">
        <v>5365.77931518478</v>
      </c>
      <c r="FS16" s="17">
        <v>4259.53660876911</v>
      </c>
      <c r="FT16" s="17">
        <v>1106.24270641567</v>
      </c>
      <c r="FU16" s="17">
        <v>7.4398849476126703</v>
      </c>
      <c r="FV16" s="17">
        <v>5.45958735008647</v>
      </c>
      <c r="FW16" s="17">
        <v>2196.19160616511</v>
      </c>
      <c r="FX16" s="17">
        <v>46.346745493036202</v>
      </c>
      <c r="FY16" s="17">
        <v>236.85569953184799</v>
      </c>
      <c r="FZ16" s="17">
        <v>37.367755842361802</v>
      </c>
      <c r="GA16" s="17">
        <v>41.029288721412897</v>
      </c>
      <c r="GB16" s="17">
        <v>596.11199261363402</v>
      </c>
      <c r="GC16" s="17">
        <v>0.14620443730744501</v>
      </c>
      <c r="GD16" s="17">
        <v>543.99765425156102</v>
      </c>
      <c r="GE16" s="17">
        <v>142.00602659409199</v>
      </c>
      <c r="GF16" s="17">
        <v>370.62210465009798</v>
      </c>
      <c r="GG16" s="17">
        <v>51.636249836722001</v>
      </c>
      <c r="GH16" s="17">
        <v>0</v>
      </c>
      <c r="GI16" s="17">
        <v>4359.2193297351896</v>
      </c>
      <c r="GJ16" s="17">
        <v>888.62236359454596</v>
      </c>
      <c r="GK16" s="17">
        <v>236.25820210353601</v>
      </c>
      <c r="GL16" s="17">
        <v>15.9479114437496</v>
      </c>
      <c r="GM16" s="17">
        <v>63.772689461815403</v>
      </c>
      <c r="GN16" s="17">
        <v>1429.3128869588299</v>
      </c>
      <c r="GO16" s="17">
        <v>255.52245447665001</v>
      </c>
      <c r="GP16" s="17">
        <v>0</v>
      </c>
      <c r="GQ16" s="17">
        <v>5.8664097300054401</v>
      </c>
      <c r="GR16" s="17">
        <v>264.46243593213802</v>
      </c>
      <c r="GS16" s="17">
        <v>20302.337303028002</v>
      </c>
      <c r="GT16" s="17">
        <v>174.800805461403</v>
      </c>
      <c r="GU16" s="17">
        <v>1050.7187685025101</v>
      </c>
      <c r="GW16" s="26">
        <f t="shared" si="0"/>
        <v>1.0618299591514508</v>
      </c>
      <c r="GX16" s="25">
        <f t="shared" si="1"/>
        <v>0</v>
      </c>
      <c r="GY16" s="40">
        <f t="shared" si="2"/>
        <v>-5.6454146587124057E-5</v>
      </c>
      <c r="GZ16" s="40">
        <f t="shared" si="3"/>
        <v>-5.8834929255752676E-4</v>
      </c>
      <c r="HA16" s="40">
        <f t="shared" si="4"/>
        <v>-7.385226177204997E-5</v>
      </c>
      <c r="HB16" s="40">
        <f t="shared" si="5"/>
        <v>-3.7975320808287968E-4</v>
      </c>
      <c r="HC16" s="40">
        <f t="shared" si="6"/>
        <v>-3.9668840350697146E-4</v>
      </c>
      <c r="HD16" s="40">
        <f t="shared" si="7"/>
        <v>-1.5613969398833177E-4</v>
      </c>
      <c r="HE16" s="40">
        <f t="shared" si="8"/>
        <v>-4.7054521437099757E-4</v>
      </c>
      <c r="HF16" s="69">
        <f t="shared" si="9"/>
        <v>-1.4718261524741264E-5</v>
      </c>
      <c r="HG16" s="69">
        <f t="shared" si="10"/>
        <v>-4.5619349259394224E-5</v>
      </c>
      <c r="HH16" s="69">
        <f t="shared" si="11"/>
        <v>6.9159648845875785E-7</v>
      </c>
      <c r="HI16" s="69">
        <f t="shared" si="12"/>
        <v>-9.3846486895304669E-5</v>
      </c>
      <c r="HJ16" s="69">
        <f t="shared" si="13"/>
        <v>-5.1258057921584874E-6</v>
      </c>
      <c r="HK16" s="69">
        <v>0</v>
      </c>
      <c r="HL16" s="69">
        <f t="shared" si="15"/>
        <v>-2.981253000128079E-5</v>
      </c>
      <c r="HM16" s="69">
        <f t="shared" si="16"/>
        <v>-5.1728754691060184E-5</v>
      </c>
      <c r="HN16" s="69">
        <f t="shared" si="17"/>
        <v>2.0416346371910272E-5</v>
      </c>
      <c r="HO16" s="69">
        <f t="shared" si="18"/>
        <v>-9.2801136673715667E-7</v>
      </c>
      <c r="HP16" s="69">
        <f t="shared" si="19"/>
        <v>-1.4813115604495424E-5</v>
      </c>
      <c r="HQ16" s="69">
        <f t="shared" si="20"/>
        <v>-3.4112596372107317E-4</v>
      </c>
      <c r="HR16" s="69">
        <f t="shared" si="21"/>
        <v>6.9348007026644045E-6</v>
      </c>
      <c r="HS16" s="69">
        <f t="shared" si="22"/>
        <v>2.905547537267125E-8</v>
      </c>
      <c r="HT16" s="69">
        <f t="shared" si="23"/>
        <v>1.6226307649590133E-5</v>
      </c>
      <c r="HU16" s="69">
        <f t="shared" si="24"/>
        <v>-8.3842897076542172E-4</v>
      </c>
      <c r="HV16" s="69">
        <f t="shared" si="25"/>
        <v>-4.8175595121821674E-5</v>
      </c>
      <c r="HW16" s="69">
        <f t="shared" si="26"/>
        <v>2.2493297218856372E-6</v>
      </c>
      <c r="HX16" s="40">
        <f t="shared" si="27"/>
        <v>-1.1571017068543283E-4</v>
      </c>
      <c r="HY16" s="40">
        <f t="shared" si="28"/>
        <v>-1.2948966210371205E-4</v>
      </c>
      <c r="HZ16" s="40">
        <f t="shared" si="29"/>
        <v>-2.6958263316191979E-3</v>
      </c>
      <c r="IA16" s="40">
        <f t="shared" si="30"/>
        <v>6.1904528626782834E-6</v>
      </c>
      <c r="IB16" s="40">
        <f t="shared" si="31"/>
        <v>0</v>
      </c>
      <c r="IC16" s="40">
        <f t="shared" si="32"/>
        <v>-7.3817518875468892E-5</v>
      </c>
      <c r="ID16" s="40">
        <f t="shared" si="33"/>
        <v>-3.4780203681858254E-5</v>
      </c>
      <c r="IE16" s="40">
        <f t="shared" si="34"/>
        <v>-3.0136421496977346E-5</v>
      </c>
      <c r="IF16" s="40">
        <f t="shared" si="35"/>
        <v>-1.0489263454695099E-5</v>
      </c>
      <c r="IG16" s="40">
        <f t="shared" si="36"/>
        <v>9.1435693107262794E-2</v>
      </c>
      <c r="IH16" s="40">
        <f t="shared" si="37"/>
        <v>3.4773701237124324E-2</v>
      </c>
      <c r="II16" s="40">
        <f t="shared" si="38"/>
        <v>-2.531750128297999E-4</v>
      </c>
      <c r="IJ16" s="40">
        <f t="shared" si="39"/>
        <v>-9.8851215244525335E-6</v>
      </c>
      <c r="IK16" s="40">
        <f t="shared" si="40"/>
        <v>-7.2694356626999918E-4</v>
      </c>
      <c r="IL16" s="40">
        <f t="shared" si="41"/>
        <v>0</v>
      </c>
      <c r="IM16" s="40">
        <f t="shared" si="42"/>
        <v>0</v>
      </c>
      <c r="IN16" s="40">
        <f t="shared" si="43"/>
        <v>-3.0386148837162368E-4</v>
      </c>
      <c r="IO16" s="40">
        <f t="shared" si="44"/>
        <v>-4.9366937660519786E-3</v>
      </c>
      <c r="IP16" s="40">
        <f t="shared" si="45"/>
        <v>5.7723384057353636E-6</v>
      </c>
      <c r="IQ16" s="40">
        <f t="shared" si="46"/>
        <v>-2.4361635920471388E-6</v>
      </c>
      <c r="IR16" s="40">
        <f t="shared" si="47"/>
        <v>-9.3974106155003136E-4</v>
      </c>
      <c r="IS16" s="40">
        <f t="shared" si="48"/>
        <v>2.6866426505920401E-5</v>
      </c>
      <c r="IT16" s="40">
        <f t="shared" si="49"/>
        <v>0</v>
      </c>
      <c r="IU16" s="40">
        <f t="shared" si="50"/>
        <v>0</v>
      </c>
      <c r="IV16" s="40">
        <f t="shared" si="51"/>
        <v>0</v>
      </c>
      <c r="IW16" s="40">
        <f t="shared" si="52"/>
        <v>5.4521422776916471E-5</v>
      </c>
      <c r="IX16" s="40">
        <f t="shared" si="53"/>
        <v>1.9129421729419137E-5</v>
      </c>
      <c r="IY16" s="40">
        <f t="shared" si="54"/>
        <v>4.9715962924417172E-7</v>
      </c>
      <c r="IZ16" s="40">
        <f t="shared" si="55"/>
        <v>0</v>
      </c>
      <c r="JA16" s="40">
        <f t="shared" si="56"/>
        <v>2.3321561661391027E-5</v>
      </c>
      <c r="JB16" s="40">
        <f t="shared" si="57"/>
        <v>-1.0445309841688724E-6</v>
      </c>
      <c r="JC16" s="40">
        <f t="shared" si="58"/>
        <v>-2.634634484132196E-3</v>
      </c>
      <c r="JD16" s="40">
        <f t="shared" si="59"/>
        <v>-1.4271574138861724E-5</v>
      </c>
      <c r="JE16" s="40">
        <f t="shared" si="60"/>
        <v>0</v>
      </c>
      <c r="JF16" s="40">
        <f t="shared" si="61"/>
        <v>0</v>
      </c>
      <c r="JG16" s="40">
        <f t="shared" si="62"/>
        <v>0</v>
      </c>
      <c r="JH16" s="40">
        <f t="shared" si="63"/>
        <v>-9.9614542568938406E-4</v>
      </c>
      <c r="JI16" s="40">
        <f t="shared" si="64"/>
        <v>2.8964990174972643E-5</v>
      </c>
      <c r="JJ16" s="40">
        <f t="shared" si="65"/>
        <v>-1.2829093370767043E-5</v>
      </c>
      <c r="JK16" s="40">
        <f t="shared" si="66"/>
        <v>-3.3308635881068483E-6</v>
      </c>
      <c r="JL16" s="40">
        <f t="shared" si="67"/>
        <v>-4.2449546517867292E-6</v>
      </c>
    </row>
    <row r="17" spans="1:272" x14ac:dyDescent="0.3">
      <c r="A17" s="17" t="s">
        <v>184</v>
      </c>
      <c r="B17" s="15">
        <v>10059.87556</v>
      </c>
      <c r="C17" s="15">
        <v>1924.0913152000001</v>
      </c>
      <c r="D17" s="15">
        <v>11120.281799</v>
      </c>
      <c r="E17" s="15">
        <v>7718.4106159000003</v>
      </c>
      <c r="F17" s="15">
        <v>4891.3110120000001</v>
      </c>
      <c r="G17" s="15">
        <v>3572.0729311999999</v>
      </c>
      <c r="H17" s="15">
        <v>11436.665211</v>
      </c>
      <c r="I17" s="17">
        <v>45.608777795000002</v>
      </c>
      <c r="J17" s="17">
        <v>14.467958748999999</v>
      </c>
      <c r="K17" s="17">
        <v>1.712305025</v>
      </c>
      <c r="L17" s="17">
        <v>1.69526342E-2</v>
      </c>
      <c r="M17" s="17">
        <v>42.627829243000001</v>
      </c>
      <c r="N17" s="17">
        <v>1.4616312E-3</v>
      </c>
      <c r="O17" s="17">
        <v>0.85678000219999995</v>
      </c>
      <c r="P17" s="17">
        <v>4.84562823E-2</v>
      </c>
      <c r="Q17" s="17">
        <v>6.8225110783999998</v>
      </c>
      <c r="R17" s="17">
        <v>3.1169523613000001</v>
      </c>
      <c r="S17" s="17">
        <v>3.4443952000000002</v>
      </c>
      <c r="T17" s="17">
        <v>1.2380568102</v>
      </c>
      <c r="U17" s="17">
        <v>0.2719642391</v>
      </c>
      <c r="V17" s="17">
        <v>59.414303136999997</v>
      </c>
      <c r="W17" s="17">
        <v>0.13416177369999999</v>
      </c>
      <c r="X17" s="17">
        <v>6.8168000000000005E-4</v>
      </c>
      <c r="Y17" s="17">
        <v>1.1614341000000001E-3</v>
      </c>
      <c r="Z17" s="17">
        <v>1.75004</v>
      </c>
      <c r="AA17" s="17">
        <v>55.340957922000001</v>
      </c>
      <c r="AB17" s="17">
        <v>100.68555544</v>
      </c>
      <c r="AC17" s="17">
        <v>1.089466085</v>
      </c>
      <c r="AD17" s="17">
        <v>0.25481530810000003</v>
      </c>
      <c r="AE17" s="17">
        <v>6.9305540000000002E-3</v>
      </c>
      <c r="AF17" s="17">
        <v>0.8168136144</v>
      </c>
      <c r="AG17" s="17">
        <v>7.7692999999999998E-2</v>
      </c>
      <c r="AH17" s="17">
        <v>18.467614763</v>
      </c>
      <c r="AI17" s="17">
        <v>17.596644268999999</v>
      </c>
      <c r="AJ17" s="17">
        <v>102.18168942</v>
      </c>
      <c r="AK17" s="17">
        <v>9.7360355960000007</v>
      </c>
      <c r="AL17" s="17">
        <v>4.3924449278999997</v>
      </c>
      <c r="AM17" s="17">
        <v>106.13341213</v>
      </c>
      <c r="AN17" s="17">
        <v>2.9936826E-2</v>
      </c>
      <c r="AP17" s="17">
        <v>5.4084800000000002E-2</v>
      </c>
      <c r="AQ17" s="17">
        <v>294.94181064000003</v>
      </c>
      <c r="AR17" s="17">
        <v>0.2278675</v>
      </c>
      <c r="AS17" s="17">
        <v>0.43083471099999998</v>
      </c>
      <c r="AT17" s="17">
        <v>1.7303844435</v>
      </c>
      <c r="AU17" s="17">
        <v>258.24792423000002</v>
      </c>
      <c r="AV17" s="17">
        <v>9.7054863800000002E-2</v>
      </c>
      <c r="AW17" s="17">
        <v>1.9832320000000001E-7</v>
      </c>
      <c r="AX17" s="17">
        <v>1.762874E-6</v>
      </c>
      <c r="AZ17" s="17">
        <v>2.7039500000000001E-5</v>
      </c>
      <c r="BA17" s="17">
        <v>6.2455520000000001E-4</v>
      </c>
      <c r="BB17" s="17">
        <v>7.3017229999999995E-4</v>
      </c>
      <c r="BD17" s="17">
        <v>0.43689698269999999</v>
      </c>
      <c r="BE17" s="17">
        <v>2.0129999999999999E-2</v>
      </c>
      <c r="BF17" s="17">
        <v>0.198486</v>
      </c>
      <c r="BG17" s="17">
        <v>6.3248412593000003</v>
      </c>
      <c r="BH17" s="17">
        <v>8.0000000000000002E-3</v>
      </c>
      <c r="BK17" s="17">
        <v>68.887269302999997</v>
      </c>
      <c r="BL17" s="17">
        <v>500.31431758000002</v>
      </c>
      <c r="BM17" s="17">
        <v>5.9758979780999999</v>
      </c>
      <c r="BN17" s="17">
        <v>648.42438603000005</v>
      </c>
      <c r="BO17" s="17">
        <v>8.1633700000000004E-5</v>
      </c>
      <c r="BQ17" s="17" t="s">
        <v>184</v>
      </c>
      <c r="BR17" s="17">
        <v>14.611251245882</v>
      </c>
      <c r="BS17" s="17">
        <v>492.11983667262899</v>
      </c>
      <c r="BT17" s="17">
        <v>2.0129467072041399E-2</v>
      </c>
      <c r="BU17" s="17">
        <v>14.4676822391481</v>
      </c>
      <c r="BV17" s="17">
        <v>0.198489705886009</v>
      </c>
      <c r="BW17" s="17">
        <v>1.7123047909764799</v>
      </c>
      <c r="BX17" s="17">
        <v>45.6045929231922</v>
      </c>
      <c r="BY17" s="17">
        <v>45.6045929231922</v>
      </c>
      <c r="BZ17" s="17">
        <v>31.005969363584601</v>
      </c>
      <c r="CA17" s="17">
        <v>26.4213164669173</v>
      </c>
      <c r="CB17" s="17">
        <v>6.9391669512480804E-3</v>
      </c>
      <c r="CC17" s="5">
        <v>9.9856968700303608E-3</v>
      </c>
      <c r="CD17" s="5">
        <v>42.623912626948403</v>
      </c>
      <c r="CE17" s="5">
        <v>8.1633495512078996E-5</v>
      </c>
      <c r="CF17" s="17">
        <v>4.67219422512499E-4</v>
      </c>
      <c r="CG17" s="17">
        <v>9.9285905879286491E-4</v>
      </c>
      <c r="CH17" s="17">
        <v>1.16148060422579E-3</v>
      </c>
      <c r="CI17" s="17">
        <v>0.85679110826665705</v>
      </c>
      <c r="CJ17" s="17">
        <v>1.1628323223596001E-2</v>
      </c>
      <c r="CK17" s="17">
        <v>3.6822977068618798E-2</v>
      </c>
      <c r="CL17" s="17">
        <v>6.8223400109202297</v>
      </c>
      <c r="CM17" s="17">
        <v>6.3248033317625696</v>
      </c>
      <c r="CN17" s="17">
        <v>11502.764454532</v>
      </c>
      <c r="CO17" s="17">
        <v>3.1169509734538998</v>
      </c>
      <c r="CP17" s="17">
        <v>8.0008124230449007E-3</v>
      </c>
      <c r="CQ17" s="17">
        <v>0.35810318905601402</v>
      </c>
      <c r="CR17" s="17">
        <v>0.87673078893130996</v>
      </c>
      <c r="CS17" s="17">
        <v>3.4443968642058</v>
      </c>
      <c r="CT17" s="17">
        <v>0.27197297376603002</v>
      </c>
      <c r="CU17" s="17">
        <v>17.577494353338299</v>
      </c>
      <c r="CV17" s="17">
        <v>58.923357810982203</v>
      </c>
      <c r="CW17" s="17">
        <v>0.43083245707384199</v>
      </c>
      <c r="CX17" s="17">
        <v>105.738107322266</v>
      </c>
      <c r="CY17" s="17">
        <v>1.73039450260262</v>
      </c>
      <c r="CZ17" s="17">
        <v>10057.6786789706</v>
      </c>
      <c r="DA17" s="17">
        <v>0.13415997904135599</v>
      </c>
      <c r="DB17" s="17">
        <v>6.8149327529003602E-4</v>
      </c>
      <c r="DC17" s="17">
        <v>0</v>
      </c>
      <c r="DD17" s="17">
        <v>0</v>
      </c>
      <c r="DE17" s="5">
        <v>0</v>
      </c>
      <c r="DF17" s="5">
        <v>0</v>
      </c>
      <c r="DG17" s="17">
        <v>0</v>
      </c>
      <c r="DH17" s="5">
        <v>0</v>
      </c>
      <c r="DI17" s="17">
        <v>131.479697547423</v>
      </c>
      <c r="DJ17" s="17">
        <v>216.508520311084</v>
      </c>
      <c r="DK17" s="17">
        <v>42.206365625009902</v>
      </c>
      <c r="DL17" s="17">
        <v>68.871931855612203</v>
      </c>
      <c r="DM17" s="17">
        <v>537.12545079852998</v>
      </c>
      <c r="DN17" s="17">
        <v>1.7500465683755</v>
      </c>
      <c r="DO17" s="17">
        <v>10.0798463600094</v>
      </c>
      <c r="DP17" s="17">
        <v>55.2809875671866</v>
      </c>
      <c r="DQ17" s="17">
        <v>55.2809875671866</v>
      </c>
      <c r="DR17" s="17">
        <v>1.81534950780911</v>
      </c>
      <c r="DS17" s="17">
        <v>0</v>
      </c>
      <c r="DT17" s="5">
        <v>100.30418428142499</v>
      </c>
      <c r="DU17" s="17">
        <v>1.08946603898212</v>
      </c>
      <c r="DV17" s="17">
        <v>500.33144193141197</v>
      </c>
      <c r="DW17" s="17">
        <v>6.6800903160193506E-2</v>
      </c>
      <c r="DX17" s="17">
        <v>0.17561107633357501</v>
      </c>
      <c r="DY17" s="17">
        <v>0</v>
      </c>
      <c r="DZ17" s="17">
        <v>6.9303724323043102E-3</v>
      </c>
      <c r="EA17" s="17">
        <v>76.621728677566097</v>
      </c>
      <c r="EB17" s="17">
        <v>7.3943144013755697</v>
      </c>
      <c r="EC17" s="17">
        <v>5.2531659610213897</v>
      </c>
      <c r="ED17" s="17">
        <v>285.46183318215901</v>
      </c>
      <c r="EE17" s="17">
        <v>369.44852227284201</v>
      </c>
      <c r="EF17" s="17">
        <v>0.212051698826798</v>
      </c>
      <c r="EG17" s="17">
        <v>0.60353426307387903</v>
      </c>
      <c r="EH17" s="17">
        <v>7.7692038074924405E-2</v>
      </c>
      <c r="EI17" s="17">
        <v>6.0346758640601097</v>
      </c>
      <c r="EJ17" s="17">
        <v>12.252158583</v>
      </c>
      <c r="EK17" s="17">
        <v>115.425968760177</v>
      </c>
      <c r="EL17" s="17">
        <v>5.9758866197040401</v>
      </c>
      <c r="EM17" s="17">
        <v>0.57044149016217904</v>
      </c>
      <c r="EN17" s="17">
        <v>9.9538843754940398</v>
      </c>
      <c r="EO17" s="17">
        <v>1924.09279736128</v>
      </c>
      <c r="EP17" s="17">
        <v>0</v>
      </c>
      <c r="EQ17" s="17">
        <v>1.79588694799103</v>
      </c>
      <c r="ER17" s="17">
        <v>2.5843305620493302</v>
      </c>
      <c r="ES17" s="17">
        <v>12194.0245672812</v>
      </c>
      <c r="ET17" s="17">
        <v>10007.1069614956</v>
      </c>
      <c r="EU17" s="17">
        <v>1111.9000936924699</v>
      </c>
      <c r="EV17" s="17">
        <v>11119.0070551881</v>
      </c>
      <c r="EW17" s="17">
        <v>0.41458808629066701</v>
      </c>
      <c r="EX17" s="17">
        <v>262.77620083513398</v>
      </c>
      <c r="EY17" s="17">
        <v>9.8654928950466108</v>
      </c>
      <c r="EZ17" s="17">
        <v>9.7059572294229596E-2</v>
      </c>
      <c r="FA17" s="5">
        <v>1.9832224518703301E-7</v>
      </c>
      <c r="FB17" s="5">
        <v>1.7629995628234501E-6</v>
      </c>
      <c r="FC17" s="17">
        <v>0</v>
      </c>
      <c r="FD17" s="5">
        <v>2.7040355312775301E-5</v>
      </c>
      <c r="FE17" s="17">
        <v>6.2454940110788601E-4</v>
      </c>
      <c r="FF17" s="17">
        <v>7.30205976941548E-4</v>
      </c>
      <c r="FG17" s="17">
        <v>0</v>
      </c>
      <c r="FH17" s="17">
        <v>0.43688908759303202</v>
      </c>
      <c r="FI17" s="17">
        <v>90.847668323076206</v>
      </c>
      <c r="FJ17" s="17">
        <v>5830.3148537362904</v>
      </c>
      <c r="FK17" s="17">
        <v>107.866462206351</v>
      </c>
      <c r="FL17" s="17">
        <v>142.01156070267899</v>
      </c>
      <c r="FM17" s="17">
        <v>136.69049024675201</v>
      </c>
      <c r="FN17" s="17">
        <v>75.638666136168396</v>
      </c>
      <c r="FO17" s="17">
        <v>73.307981653625802</v>
      </c>
      <c r="FP17" s="17">
        <v>1.21575160931399E-2</v>
      </c>
      <c r="FQ17" s="17">
        <v>40.968306255279202</v>
      </c>
      <c r="FR17" s="17">
        <v>7711.6414371309002</v>
      </c>
      <c r="FS17" s="17">
        <v>4886.7189607430701</v>
      </c>
      <c r="FT17" s="17">
        <v>2824.9224763878301</v>
      </c>
      <c r="FU17" s="17">
        <v>7.22525505348964</v>
      </c>
      <c r="FV17" s="17">
        <v>3.9263155514995298</v>
      </c>
      <c r="FW17" s="17">
        <v>2305.0160307226201</v>
      </c>
      <c r="FX17" s="17">
        <v>29.730016184598501</v>
      </c>
      <c r="FY17" s="17">
        <v>270.682450900334</v>
      </c>
      <c r="FZ17" s="17">
        <v>44.299706912603199</v>
      </c>
      <c r="GA17" s="17">
        <v>48.380012723946002</v>
      </c>
      <c r="GB17" s="17">
        <v>682.76029217436303</v>
      </c>
      <c r="GC17" s="17">
        <v>2.99148800998266E-2</v>
      </c>
      <c r="GD17" s="17">
        <v>300.45770613841501</v>
      </c>
      <c r="GE17" s="17">
        <v>253.626483496861</v>
      </c>
      <c r="GF17" s="17">
        <v>433.68524190776901</v>
      </c>
      <c r="GG17" s="17">
        <v>140.056019591053</v>
      </c>
      <c r="GH17" s="17">
        <v>0</v>
      </c>
      <c r="GI17" s="17">
        <v>3571.5136791464802</v>
      </c>
      <c r="GJ17" s="17">
        <v>720.38429601124597</v>
      </c>
      <c r="GK17" s="17">
        <v>648.32424343393598</v>
      </c>
      <c r="GL17" s="17">
        <v>0.44742955145918101</v>
      </c>
      <c r="GM17" s="17">
        <v>67.429614488807701</v>
      </c>
      <c r="GN17" s="17">
        <v>1446.85549276701</v>
      </c>
      <c r="GO17" s="17">
        <v>294.938266592574</v>
      </c>
      <c r="GP17" s="17">
        <v>5.40813026655124E-2</v>
      </c>
      <c r="GQ17" s="17">
        <v>0.22786866771275999</v>
      </c>
      <c r="GR17" s="17">
        <v>134.04448153662099</v>
      </c>
      <c r="GS17" s="17">
        <v>11433.856179284199</v>
      </c>
      <c r="GT17" s="17">
        <v>258.20724086236902</v>
      </c>
      <c r="GU17" s="17">
        <v>795.67926066875305</v>
      </c>
      <c r="GW17" s="26">
        <f t="shared" si="0"/>
        <v>1.0664839907094747</v>
      </c>
      <c r="GX17" s="25">
        <f t="shared" si="1"/>
        <v>0</v>
      </c>
      <c r="GY17" s="40">
        <f t="shared" si="2"/>
        <v>-2.1838053724395912E-4</v>
      </c>
      <c r="GZ17" s="40">
        <f t="shared" si="3"/>
        <v>7.7031753545208915E-7</v>
      </c>
      <c r="HA17" s="40">
        <f t="shared" si="4"/>
        <v>-1.1463232991227251E-4</v>
      </c>
      <c r="HB17" s="40">
        <f t="shared" si="5"/>
        <v>-8.7701718734107441E-4</v>
      </c>
      <c r="HC17" s="40">
        <f t="shared" si="6"/>
        <v>-9.3881808898764474E-4</v>
      </c>
      <c r="HD17" s="40">
        <f t="shared" si="7"/>
        <v>-1.5656232789508322E-4</v>
      </c>
      <c r="HE17" s="40">
        <f t="shared" si="8"/>
        <v>-2.4561632818441886E-4</v>
      </c>
      <c r="HF17" s="69">
        <f t="shared" si="9"/>
        <v>-9.1755841969969431E-5</v>
      </c>
      <c r="HG17" s="69">
        <f t="shared" si="10"/>
        <v>-1.9111877265891224E-5</v>
      </c>
      <c r="HH17" s="69">
        <f t="shared" si="11"/>
        <v>-1.3667163075582452E-7</v>
      </c>
      <c r="HI17" s="69">
        <f t="shared" si="12"/>
        <v>-1.6381158464187787E-3</v>
      </c>
      <c r="HJ17" s="69">
        <f t="shared" si="13"/>
        <v>-9.1879322056745332E-5</v>
      </c>
      <c r="HK17" s="69">
        <f t="shared" si="14"/>
        <v>-1.0623190683368502E-3</v>
      </c>
      <c r="HL17" s="69">
        <f t="shared" si="15"/>
        <v>1.2962565219297351E-5</v>
      </c>
      <c r="HM17" s="69">
        <f t="shared" si="16"/>
        <v>-1.0281448655840513E-4</v>
      </c>
      <c r="HN17" s="69">
        <f t="shared" si="17"/>
        <v>-2.5073976107086898E-5</v>
      </c>
      <c r="HO17" s="69">
        <f t="shared" si="18"/>
        <v>-4.452573987001624E-7</v>
      </c>
      <c r="HP17" s="69">
        <f t="shared" si="19"/>
        <v>4.8316343021089765E-7</v>
      </c>
      <c r="HQ17" s="69">
        <f t="shared" si="20"/>
        <v>-2.6031375831253767E-3</v>
      </c>
      <c r="HR17" s="69">
        <f t="shared" si="21"/>
        <v>3.2116965300013061E-5</v>
      </c>
      <c r="HS17" s="69">
        <f t="shared" si="22"/>
        <v>-8.263083131443142E-3</v>
      </c>
      <c r="HT17" s="69">
        <f t="shared" si="23"/>
        <v>-1.3376825562942436E-5</v>
      </c>
      <c r="HU17" s="69">
        <f t="shared" si="24"/>
        <v>-2.7391842208077734E-4</v>
      </c>
      <c r="HV17" s="69">
        <f t="shared" si="25"/>
        <v>4.004034821251102E-5</v>
      </c>
      <c r="HW17" s="69">
        <f t="shared" si="26"/>
        <v>3.7532716394762645E-6</v>
      </c>
      <c r="HX17" s="40">
        <f t="shared" si="27"/>
        <v>-1.0836522724801132E-3</v>
      </c>
      <c r="HY17" s="40">
        <f t="shared" si="28"/>
        <v>-3.7877444972955598E-3</v>
      </c>
      <c r="HZ17" s="40">
        <f t="shared" si="29"/>
        <v>-4.2238928393136501E-8</v>
      </c>
      <c r="IA17" s="40">
        <f t="shared" si="30"/>
        <v>-9.6466933217024067E-4</v>
      </c>
      <c r="IB17" s="40">
        <f t="shared" si="31"/>
        <v>-2.619815034845346E-5</v>
      </c>
      <c r="IC17" s="40">
        <f t="shared" si="32"/>
        <v>-1.5029775185919029E-3</v>
      </c>
      <c r="ID17" s="40">
        <f t="shared" si="33"/>
        <v>-1.2381103517604269E-5</v>
      </c>
      <c r="IE17" s="40">
        <f t="shared" si="34"/>
        <v>-9.7890452156326208E-3</v>
      </c>
      <c r="IF17" s="40">
        <f t="shared" si="35"/>
        <v>-1.088270886707432E-3</v>
      </c>
      <c r="IG17" s="40">
        <f t="shared" si="36"/>
        <v>0.12961499673134882</v>
      </c>
      <c r="IH17" s="40">
        <f t="shared" si="37"/>
        <v>2.2375511813405979E-2</v>
      </c>
      <c r="II17" s="40">
        <f t="shared" si="38"/>
        <v>-2.7837384555406131E-3</v>
      </c>
      <c r="IJ17" s="40">
        <f t="shared" si="39"/>
        <v>-3.7246028352484755E-3</v>
      </c>
      <c r="IK17" s="40">
        <f t="shared" si="40"/>
        <v>-7.330737124035797E-4</v>
      </c>
      <c r="IL17" s="40">
        <f t="shared" si="41"/>
        <v>0</v>
      </c>
      <c r="IM17" s="40">
        <f t="shared" si="42"/>
        <v>-6.4663907190234989E-5</v>
      </c>
      <c r="IN17" s="40">
        <f t="shared" si="43"/>
        <v>-1.2016090286902186E-5</v>
      </c>
      <c r="IO17" s="40">
        <f t="shared" si="44"/>
        <v>5.124525261330745E-6</v>
      </c>
      <c r="IP17" s="40">
        <f t="shared" si="45"/>
        <v>-5.2315333478115429E-6</v>
      </c>
      <c r="IQ17" s="40">
        <f t="shared" si="46"/>
        <v>5.8132183618274535E-6</v>
      </c>
      <c r="IR17" s="40">
        <f t="shared" si="47"/>
        <v>-1.5753608766578517E-4</v>
      </c>
      <c r="IS17" s="40">
        <f t="shared" si="48"/>
        <v>4.8513737954406893E-5</v>
      </c>
      <c r="IT17" s="40">
        <f t="shared" si="49"/>
        <v>-4.8144290077799233E-6</v>
      </c>
      <c r="IU17" s="40">
        <f t="shared" si="50"/>
        <v>7.1226204170037727E-5</v>
      </c>
      <c r="IV17" s="40">
        <f t="shared" si="51"/>
        <v>0</v>
      </c>
      <c r="IW17" s="40">
        <f t="shared" si="52"/>
        <v>3.1631974529862802E-5</v>
      </c>
      <c r="IX17" s="40">
        <f t="shared" si="53"/>
        <v>-9.2848352139241292E-6</v>
      </c>
      <c r="IY17" s="40">
        <f t="shared" si="54"/>
        <v>4.6121910606635771E-5</v>
      </c>
      <c r="IZ17" s="40">
        <f t="shared" si="55"/>
        <v>0</v>
      </c>
      <c r="JA17" s="40">
        <f t="shared" si="56"/>
        <v>-1.8070866315392437E-5</v>
      </c>
      <c r="JB17" s="40">
        <f t="shared" si="57"/>
        <v>-2.6474314883251605E-5</v>
      </c>
      <c r="JC17" s="40">
        <f t="shared" si="58"/>
        <v>1.8670767756964706E-5</v>
      </c>
      <c r="JD17" s="40">
        <f t="shared" si="59"/>
        <v>-5.9965991043547268E-6</v>
      </c>
      <c r="JE17" s="40">
        <f t="shared" si="60"/>
        <v>1.0155288061256679E-4</v>
      </c>
      <c r="JF17" s="40">
        <f t="shared" si="61"/>
        <v>0</v>
      </c>
      <c r="JG17" s="40">
        <f t="shared" si="62"/>
        <v>0</v>
      </c>
      <c r="JH17" s="40">
        <f t="shared" si="63"/>
        <v>-2.2264559973093976E-4</v>
      </c>
      <c r="JI17" s="40">
        <f t="shared" si="64"/>
        <v>3.422718641109613E-5</v>
      </c>
      <c r="JJ17" s="40">
        <f t="shared" si="65"/>
        <v>-1.9007011166199935E-6</v>
      </c>
      <c r="JK17" s="40">
        <f t="shared" si="66"/>
        <v>-1.544398980383833E-4</v>
      </c>
      <c r="JL17" s="40">
        <f t="shared" si="67"/>
        <v>-2.5049449064298997E-6</v>
      </c>
    </row>
    <row r="18" spans="1:272" x14ac:dyDescent="0.3">
      <c r="A18" s="17" t="s">
        <v>185</v>
      </c>
      <c r="B18" s="15">
        <v>60615.212506999997</v>
      </c>
      <c r="C18" s="15">
        <v>391.52615485000001</v>
      </c>
      <c r="D18" s="15">
        <v>14530.593045</v>
      </c>
      <c r="E18" s="15">
        <v>11389.998462</v>
      </c>
      <c r="F18" s="15">
        <v>7555.4395550999998</v>
      </c>
      <c r="G18" s="15">
        <v>9859.3778509999993</v>
      </c>
      <c r="H18" s="15">
        <v>54656.564146999997</v>
      </c>
      <c r="I18" s="17">
        <v>71.385024591000004</v>
      </c>
      <c r="J18" s="17">
        <v>11.889100815000001</v>
      </c>
      <c r="K18" s="17">
        <v>2.2569151019000002</v>
      </c>
      <c r="L18" s="17">
        <v>0.73825282010000004</v>
      </c>
      <c r="M18" s="17">
        <v>67.687170996999996</v>
      </c>
      <c r="N18" s="17">
        <v>2.1147904799999999E-2</v>
      </c>
      <c r="O18" s="17">
        <v>9.5191453192999997</v>
      </c>
      <c r="P18" s="17">
        <v>0.1699799421</v>
      </c>
      <c r="Q18" s="17">
        <v>8.3682873507999993</v>
      </c>
      <c r="R18" s="17">
        <v>9.2534638340999997</v>
      </c>
      <c r="S18" s="17">
        <v>43.754875873000003</v>
      </c>
      <c r="T18" s="17">
        <v>1.4106850382</v>
      </c>
      <c r="U18" s="17">
        <v>38.307520381000003</v>
      </c>
      <c r="V18" s="17">
        <v>2.4962233477</v>
      </c>
      <c r="W18" s="17">
        <v>0.18903057170000001</v>
      </c>
      <c r="X18" s="5">
        <v>6.0108669E-3</v>
      </c>
      <c r="Y18" s="17">
        <v>2.3153139999999999E-4</v>
      </c>
      <c r="Z18" s="17">
        <v>1.4721012099999999</v>
      </c>
      <c r="AA18" s="17">
        <v>121.39350809</v>
      </c>
      <c r="AB18" s="17">
        <v>756.04383786999995</v>
      </c>
      <c r="AC18" s="17">
        <v>1.55840117</v>
      </c>
      <c r="AD18" s="17">
        <v>0.42575215999999999</v>
      </c>
      <c r="AE18" s="17">
        <v>3.0898900000000001E-3</v>
      </c>
      <c r="AF18" s="17">
        <v>6.9275510419000002</v>
      </c>
      <c r="AG18" s="17">
        <v>0.48511589490000001</v>
      </c>
      <c r="AH18" s="17">
        <v>16.003822973999998</v>
      </c>
      <c r="AI18" s="17">
        <v>98.035952589999994</v>
      </c>
      <c r="AJ18" s="17">
        <v>1560.0229291000001</v>
      </c>
      <c r="AK18" s="17">
        <v>132.81043837999999</v>
      </c>
      <c r="AL18" s="17">
        <v>7.4185892644000004</v>
      </c>
      <c r="AM18" s="17">
        <v>127.93005182</v>
      </c>
      <c r="AN18" s="17">
        <v>0.1468423224</v>
      </c>
      <c r="AO18" s="17">
        <v>0.62087302</v>
      </c>
      <c r="AP18" s="17">
        <v>1.3375676299999999</v>
      </c>
      <c r="AQ18" s="17">
        <v>380.95094365</v>
      </c>
      <c r="AR18" s="17">
        <v>7.8510084008999996</v>
      </c>
      <c r="AS18" s="17">
        <v>0.53809066270000006</v>
      </c>
      <c r="AT18" s="17">
        <v>76.947298025999999</v>
      </c>
      <c r="AU18" s="17">
        <v>358.51843721</v>
      </c>
      <c r="AV18" s="17">
        <v>4.2283904004000004</v>
      </c>
      <c r="AW18" s="5">
        <v>1.6566728E-6</v>
      </c>
      <c r="AX18" s="17">
        <v>5.81852E-5</v>
      </c>
      <c r="AY18" s="17">
        <v>9.19E-4</v>
      </c>
      <c r="AZ18" s="17">
        <v>1.5585000000000001E-5</v>
      </c>
      <c r="BA18" s="17">
        <v>8.9293801000000003E-3</v>
      </c>
      <c r="BB18" s="17">
        <v>2.2538347899999998E-2</v>
      </c>
      <c r="BD18" s="17">
        <v>16.768584687000001</v>
      </c>
      <c r="BE18" s="17">
        <v>7.1788672900000003</v>
      </c>
      <c r="BF18" s="17">
        <v>3.9131897002999998</v>
      </c>
      <c r="BG18" s="17">
        <v>385.98638398999998</v>
      </c>
      <c r="BH18" s="17">
        <v>2.0979999999999999E-5</v>
      </c>
      <c r="BK18" s="17">
        <v>57.342430548999999</v>
      </c>
      <c r="BL18" s="17">
        <v>335.76023594999998</v>
      </c>
      <c r="BM18" s="17">
        <v>15.331250729000001</v>
      </c>
      <c r="BN18" s="17">
        <v>201.74631428000001</v>
      </c>
      <c r="BO18" s="17">
        <v>3.7478635999999999E-3</v>
      </c>
      <c r="BQ18" s="17" t="s">
        <v>185</v>
      </c>
      <c r="BR18" s="17">
        <v>16.275282760856498</v>
      </c>
      <c r="BS18" s="17">
        <v>1470.41924051971</v>
      </c>
      <c r="BT18" s="17">
        <v>7.1789144635328004</v>
      </c>
      <c r="BU18" s="17">
        <v>11.8822222404212</v>
      </c>
      <c r="BV18" s="17">
        <v>3.9056532569721401</v>
      </c>
      <c r="BW18" s="17">
        <v>2.2569217653793201</v>
      </c>
      <c r="BX18" s="17">
        <v>71.373750888710106</v>
      </c>
      <c r="BY18" s="17">
        <v>71.373750888710106</v>
      </c>
      <c r="BZ18" s="17">
        <v>39.462066171381501</v>
      </c>
      <c r="CA18" s="17">
        <v>96.757384270869096</v>
      </c>
      <c r="CB18" s="17">
        <v>0.30248112161885798</v>
      </c>
      <c r="CC18" s="5">
        <v>0.435276533428474</v>
      </c>
      <c r="CD18" s="17">
        <v>67.686667816231903</v>
      </c>
      <c r="CE18" s="17">
        <v>3.7478311447051299E-3</v>
      </c>
      <c r="CF18" s="17">
        <v>6.75294164164973E-3</v>
      </c>
      <c r="CG18" s="17">
        <v>1.43501109560784E-2</v>
      </c>
      <c r="CH18" s="17">
        <v>2.3154322660414299E-4</v>
      </c>
      <c r="CI18" s="17">
        <v>9.5192077264717803</v>
      </c>
      <c r="CJ18" s="17">
        <v>4.07944628796372E-2</v>
      </c>
      <c r="CK18" s="17">
        <v>0.12918238619813999</v>
      </c>
      <c r="CL18" s="17">
        <v>8.3682993843216593</v>
      </c>
      <c r="CM18" s="17">
        <v>385.98676772323802</v>
      </c>
      <c r="CN18" s="17">
        <v>5094.41185124001</v>
      </c>
      <c r="CO18" s="17">
        <v>9.2534558232330699</v>
      </c>
      <c r="CP18" s="5">
        <v>2.0978676003240799E-5</v>
      </c>
      <c r="CQ18" s="17">
        <v>0.40822605973805498</v>
      </c>
      <c r="CR18" s="17">
        <v>0.99944870403089903</v>
      </c>
      <c r="CS18" s="17">
        <v>43.754945312243102</v>
      </c>
      <c r="CT18" s="17">
        <v>38.307442430575399</v>
      </c>
      <c r="CU18" s="17">
        <v>98.0347880863428</v>
      </c>
      <c r="CV18" s="17">
        <v>2.4962321670927299</v>
      </c>
      <c r="CW18" s="17">
        <v>0.53809108142451401</v>
      </c>
      <c r="CX18" s="17">
        <v>127.932715164293</v>
      </c>
      <c r="CY18" s="17">
        <v>76.947646021319898</v>
      </c>
      <c r="CZ18" s="17">
        <v>60612.2370912345</v>
      </c>
      <c r="DA18" s="17">
        <v>0.18902400153766799</v>
      </c>
      <c r="DB18" s="17">
        <v>6.0115663330021704E-3</v>
      </c>
      <c r="DC18" s="17">
        <v>0</v>
      </c>
      <c r="DD18" s="17">
        <v>0</v>
      </c>
      <c r="DE18" s="17">
        <v>0</v>
      </c>
      <c r="DF18" s="17">
        <v>0</v>
      </c>
      <c r="DG18" s="17">
        <v>0</v>
      </c>
      <c r="DH18" s="17">
        <v>0</v>
      </c>
      <c r="DI18" s="17">
        <v>413.984045658404</v>
      </c>
      <c r="DJ18" s="17">
        <v>638.68426656654503</v>
      </c>
      <c r="DK18" s="17">
        <v>107.444327402116</v>
      </c>
      <c r="DL18" s="17">
        <v>57.336316059830402</v>
      </c>
      <c r="DM18" s="17">
        <v>35272.582622333401</v>
      </c>
      <c r="DN18" s="17">
        <v>1.4720988875299801</v>
      </c>
      <c r="DO18" s="17">
        <v>10.2742238163018</v>
      </c>
      <c r="DP18" s="17">
        <v>121.26639370223</v>
      </c>
      <c r="DQ18" s="17">
        <v>121.26639370223</v>
      </c>
      <c r="DR18" s="17">
        <v>5.98195812844149</v>
      </c>
      <c r="DS18" s="17">
        <v>0</v>
      </c>
      <c r="DT18" s="5">
        <v>755.35768631161602</v>
      </c>
      <c r="DU18" s="17">
        <v>1.5583585761294401</v>
      </c>
      <c r="DV18" s="17">
        <v>335.75421416822201</v>
      </c>
      <c r="DW18" s="17">
        <v>0.103061674062495</v>
      </c>
      <c r="DX18" s="17">
        <v>0.29728542934283397</v>
      </c>
      <c r="DY18" s="17">
        <v>0</v>
      </c>
      <c r="DZ18" s="17">
        <v>3.09044402929943E-3</v>
      </c>
      <c r="EA18" s="17">
        <v>59.099520872138797</v>
      </c>
      <c r="EB18" s="17">
        <v>10.069278452489201</v>
      </c>
      <c r="EC18" s="17">
        <v>1.1634354478014199</v>
      </c>
      <c r="ED18" s="17">
        <v>1258.9283117895</v>
      </c>
      <c r="EE18" s="17">
        <v>273.74091575016399</v>
      </c>
      <c r="EF18" s="17">
        <v>1.8008170115190101</v>
      </c>
      <c r="EG18" s="17">
        <v>5.1253789187096404</v>
      </c>
      <c r="EH18" s="17">
        <v>0.48511806700397098</v>
      </c>
      <c r="EI18" s="17">
        <v>5.2796154559391102</v>
      </c>
      <c r="EJ18" s="17">
        <v>10.7191541482788</v>
      </c>
      <c r="EK18" s="17">
        <v>1568.3663688879101</v>
      </c>
      <c r="EL18" s="17">
        <v>15.1738447454442</v>
      </c>
      <c r="EM18" s="17">
        <v>0.47665192798299</v>
      </c>
      <c r="EN18" s="17">
        <v>133.25675004004299</v>
      </c>
      <c r="EO18" s="17">
        <v>391.50871877434002</v>
      </c>
      <c r="EP18" s="17">
        <v>0</v>
      </c>
      <c r="EQ18" s="17">
        <v>3.0410216242018899</v>
      </c>
      <c r="ER18" s="17">
        <v>4.3761291455521096</v>
      </c>
      <c r="ES18" s="17">
        <v>57747.9989349834</v>
      </c>
      <c r="ET18" s="17">
        <v>13076.038095920199</v>
      </c>
      <c r="EU18" s="17">
        <v>1452.8945419418201</v>
      </c>
      <c r="EV18" s="17">
        <v>14528.932637862001</v>
      </c>
      <c r="EW18" s="17">
        <v>0.41357597361391202</v>
      </c>
      <c r="EX18" s="17">
        <v>331.267859003978</v>
      </c>
      <c r="EY18" s="17">
        <v>9.9115835172008104</v>
      </c>
      <c r="EZ18" s="17">
        <v>4.2284065191723696</v>
      </c>
      <c r="FA18" s="5">
        <v>1.65670667394193E-6</v>
      </c>
      <c r="FB18" s="5">
        <v>5.8186617625996999E-5</v>
      </c>
      <c r="FC18" s="17">
        <v>9.1896304502389798E-4</v>
      </c>
      <c r="FD18" s="5">
        <v>1.5584933434305001E-5</v>
      </c>
      <c r="FE18" s="17">
        <v>8.92907737076243E-3</v>
      </c>
      <c r="FF18" s="17">
        <v>2.2539073876824901E-2</v>
      </c>
      <c r="FG18" s="17">
        <v>0</v>
      </c>
      <c r="FH18" s="17">
        <v>16.7685070000949</v>
      </c>
      <c r="FI18" s="17">
        <v>324.40043662078801</v>
      </c>
      <c r="FJ18" s="17">
        <v>8162.9721697761797</v>
      </c>
      <c r="FK18" s="17">
        <v>187.18925940327401</v>
      </c>
      <c r="FL18" s="17">
        <v>178.61264579287501</v>
      </c>
      <c r="FM18" s="17">
        <v>211.46221812397701</v>
      </c>
      <c r="FN18" s="17">
        <v>97.359588620148998</v>
      </c>
      <c r="FO18" s="17">
        <v>66.468680802078197</v>
      </c>
      <c r="FP18" s="17">
        <v>2.5407195542876099E-2</v>
      </c>
      <c r="FQ18" s="17">
        <v>151.59263675657601</v>
      </c>
      <c r="FR18" s="17">
        <v>11384.682843975101</v>
      </c>
      <c r="FS18" s="17">
        <v>7552.4317652092604</v>
      </c>
      <c r="FT18" s="17">
        <v>3832.2510787658498</v>
      </c>
      <c r="FU18" s="17">
        <v>38.765445772494097</v>
      </c>
      <c r="FV18" s="17">
        <v>4.3967065220752604</v>
      </c>
      <c r="FW18" s="17">
        <v>3196.30368693733</v>
      </c>
      <c r="FX18" s="17">
        <v>270.17594784008099</v>
      </c>
      <c r="FY18" s="17">
        <v>436.64729671445201</v>
      </c>
      <c r="FZ18" s="17">
        <v>60.141120311499698</v>
      </c>
      <c r="GA18" s="17">
        <v>58.247301539198702</v>
      </c>
      <c r="GB18" s="17">
        <v>1093.49490311821</v>
      </c>
      <c r="GC18" s="17">
        <v>0.146722155780519</v>
      </c>
      <c r="GD18" s="17">
        <v>513.38341925902603</v>
      </c>
      <c r="GE18" s="17">
        <v>379.446235113157</v>
      </c>
      <c r="GF18" s="17">
        <v>722.786951600669</v>
      </c>
      <c r="GG18" s="17">
        <v>74.940703620357993</v>
      </c>
      <c r="GH18" s="17">
        <v>0.62087488306169403</v>
      </c>
      <c r="GI18" s="17">
        <v>9858.9584680227708</v>
      </c>
      <c r="GJ18" s="17">
        <v>999.85070854060496</v>
      </c>
      <c r="GK18" s="17">
        <v>201.74297910188699</v>
      </c>
      <c r="GL18" s="17">
        <v>13.423037113153899</v>
      </c>
      <c r="GM18" s="17">
        <v>158.298961240209</v>
      </c>
      <c r="GN18" s="17">
        <v>3184.9116646791799</v>
      </c>
      <c r="GO18" s="17">
        <v>380.913896071441</v>
      </c>
      <c r="GP18" s="17">
        <v>1.33756960482237</v>
      </c>
      <c r="GQ18" s="17">
        <v>7.8508415512789496</v>
      </c>
      <c r="GR18" s="17">
        <v>128.01174467604201</v>
      </c>
      <c r="GS18" s="17">
        <v>54637.612913627301</v>
      </c>
      <c r="GT18" s="17">
        <v>358.49518741244998</v>
      </c>
      <c r="GU18" s="17">
        <v>1939.05544861208</v>
      </c>
      <c r="GW18" s="26">
        <f t="shared" si="0"/>
        <v>1.056927560621528</v>
      </c>
      <c r="GX18" s="25">
        <f t="shared" si="1"/>
        <v>0</v>
      </c>
      <c r="GY18" s="40">
        <f t="shared" si="2"/>
        <v>-4.9086947689136785E-5</v>
      </c>
      <c r="GZ18" s="40">
        <f t="shared" si="3"/>
        <v>-4.453361657707585E-5</v>
      </c>
      <c r="HA18" s="40">
        <f t="shared" si="4"/>
        <v>-1.1426974335161042E-4</v>
      </c>
      <c r="HB18" s="40">
        <f t="shared" si="5"/>
        <v>-4.6669172455405969E-4</v>
      </c>
      <c r="HC18" s="40">
        <f t="shared" si="6"/>
        <v>-3.9809595044791834E-4</v>
      </c>
      <c r="HD18" s="40">
        <f t="shared" si="7"/>
        <v>-4.2536454486924367E-5</v>
      </c>
      <c r="HE18" s="40">
        <f t="shared" si="8"/>
        <v>-3.4673298017281887E-4</v>
      </c>
      <c r="HF18" s="69">
        <f t="shared" si="9"/>
        <v>-1.5792811383747392E-4</v>
      </c>
      <c r="HG18" s="69">
        <f t="shared" si="10"/>
        <v>-5.7856138036297083E-4</v>
      </c>
      <c r="HH18" s="69">
        <f t="shared" si="11"/>
        <v>2.9524722991439644E-6</v>
      </c>
      <c r="HI18" s="69">
        <f t="shared" si="12"/>
        <v>-6.707255823296945E-4</v>
      </c>
      <c r="HJ18" s="69">
        <f t="shared" si="13"/>
        <v>-7.4339163637743807E-6</v>
      </c>
      <c r="HK18" s="69">
        <f t="shared" si="14"/>
        <v>-2.1208816048704205E-3</v>
      </c>
      <c r="HL18" s="69">
        <f t="shared" si="15"/>
        <v>6.5559637643088289E-6</v>
      </c>
      <c r="HM18" s="69">
        <f t="shared" si="16"/>
        <v>-1.8196395319377439E-5</v>
      </c>
      <c r="HN18" s="69">
        <f t="shared" si="17"/>
        <v>1.4379909718163509E-6</v>
      </c>
      <c r="HO18" s="69">
        <f t="shared" si="18"/>
        <v>-8.6571548486390148E-7</v>
      </c>
      <c r="HP18" s="69">
        <f t="shared" si="19"/>
        <v>1.5870058299378229E-6</v>
      </c>
      <c r="HQ18" s="69">
        <f t="shared" si="20"/>
        <v>-2.1339096605767541E-3</v>
      </c>
      <c r="HR18" s="69">
        <f t="shared" si="21"/>
        <v>-2.0348595740139378E-6</v>
      </c>
      <c r="HS18" s="69">
        <f t="shared" si="22"/>
        <v>3.5330943995950997E-6</v>
      </c>
      <c r="HT18" s="69">
        <f t="shared" si="23"/>
        <v>-3.4757141519136795E-5</v>
      </c>
      <c r="HU18" s="69">
        <f t="shared" si="24"/>
        <v>1.1636141904430057E-4</v>
      </c>
      <c r="HV18" s="69">
        <f t="shared" si="25"/>
        <v>5.1079914616334204E-5</v>
      </c>
      <c r="HW18" s="69">
        <f t="shared" si="26"/>
        <v>-1.5776564845398205E-6</v>
      </c>
      <c r="HX18" s="40">
        <f t="shared" si="27"/>
        <v>-1.0471267349465782E-3</v>
      </c>
      <c r="HY18" s="40">
        <f t="shared" si="28"/>
        <v>-9.0755525541616629E-4</v>
      </c>
      <c r="HZ18" s="40">
        <f t="shared" si="29"/>
        <v>-2.7331775270636591E-5</v>
      </c>
      <c r="IA18" s="40">
        <f t="shared" si="30"/>
        <v>5.0239280173115071E-6</v>
      </c>
      <c r="IB18" s="40">
        <f t="shared" si="31"/>
        <v>1.7930389089252434E-4</v>
      </c>
      <c r="IC18" s="40">
        <f t="shared" si="32"/>
        <v>-1.9561193604400426E-4</v>
      </c>
      <c r="ID18" s="40">
        <f t="shared" si="33"/>
        <v>4.4774949528569968E-6</v>
      </c>
      <c r="IE18" s="40">
        <f t="shared" si="34"/>
        <v>-3.1576016494918609E-4</v>
      </c>
      <c r="IF18" s="40">
        <f t="shared" si="35"/>
        <v>-1.1878332656832196E-5</v>
      </c>
      <c r="IG18" s="40">
        <f t="shared" si="36"/>
        <v>5.3482802286268193E-3</v>
      </c>
      <c r="IH18" s="40">
        <f t="shared" si="37"/>
        <v>3.3605164284301052E-3</v>
      </c>
      <c r="II18" s="40">
        <f t="shared" si="38"/>
        <v>-1.9390406918790625E-4</v>
      </c>
      <c r="IJ18" s="40">
        <f t="shared" si="39"/>
        <v>2.0818754116860086E-5</v>
      </c>
      <c r="IK18" s="40">
        <f t="shared" si="40"/>
        <v>-8.1833777562890923E-4</v>
      </c>
      <c r="IL18" s="40">
        <f t="shared" si="41"/>
        <v>3.0007129219910549E-6</v>
      </c>
      <c r="IM18" s="40">
        <f t="shared" si="42"/>
        <v>1.4764280517738181E-6</v>
      </c>
      <c r="IN18" s="40">
        <f t="shared" si="43"/>
        <v>-9.7250260634700039E-5</v>
      </c>
      <c r="IO18" s="40">
        <f t="shared" si="44"/>
        <v>-2.1251998791765701E-5</v>
      </c>
      <c r="IP18" s="40">
        <f t="shared" si="45"/>
        <v>7.7816721786215683E-7</v>
      </c>
      <c r="IQ18" s="40">
        <f t="shared" si="46"/>
        <v>4.522515134728397E-6</v>
      </c>
      <c r="IR18" s="40">
        <f t="shared" si="47"/>
        <v>-6.4849656633987542E-5</v>
      </c>
      <c r="IS18" s="40">
        <f t="shared" si="48"/>
        <v>3.8120350400389311E-6</v>
      </c>
      <c r="IT18" s="40">
        <f t="shared" si="49"/>
        <v>2.04469717436178E-5</v>
      </c>
      <c r="IU18" s="40">
        <f t="shared" si="50"/>
        <v>2.4364030664135259E-5</v>
      </c>
      <c r="IV18" s="40">
        <f t="shared" si="51"/>
        <v>-4.0212161155624761E-5</v>
      </c>
      <c r="IW18" s="40">
        <f t="shared" si="52"/>
        <v>-4.2711385947901467E-6</v>
      </c>
      <c r="IX18" s="40">
        <f t="shared" si="53"/>
        <v>-3.3902604008342143E-5</v>
      </c>
      <c r="IY18" s="40">
        <f t="shared" si="54"/>
        <v>3.2210738254787833E-5</v>
      </c>
      <c r="IZ18" s="40">
        <f t="shared" si="55"/>
        <v>0</v>
      </c>
      <c r="JA18" s="40">
        <f t="shared" si="56"/>
        <v>-4.6328838450589009E-6</v>
      </c>
      <c r="JB18" s="40">
        <f t="shared" si="57"/>
        <v>6.5711665774556716E-6</v>
      </c>
      <c r="JC18" s="40">
        <f t="shared" si="58"/>
        <v>-1.9259079945145442E-3</v>
      </c>
      <c r="JD18" s="40">
        <f t="shared" si="59"/>
        <v>9.9416262841145251E-7</v>
      </c>
      <c r="JE18" s="40">
        <f t="shared" si="60"/>
        <v>-6.3107567168710804E-5</v>
      </c>
      <c r="JF18" s="40">
        <f t="shared" si="61"/>
        <v>0</v>
      </c>
      <c r="JG18" s="40">
        <f t="shared" si="62"/>
        <v>0</v>
      </c>
      <c r="JH18" s="40">
        <f t="shared" si="63"/>
        <v>-1.066311474950913E-4</v>
      </c>
      <c r="JI18" s="40">
        <f t="shared" si="64"/>
        <v>-1.7934767531171112E-5</v>
      </c>
      <c r="JJ18" s="40">
        <f t="shared" si="65"/>
        <v>-1.0267002108187949E-2</v>
      </c>
      <c r="JK18" s="40">
        <f t="shared" si="66"/>
        <v>-1.6531544206505196E-5</v>
      </c>
      <c r="JL18" s="40">
        <f t="shared" si="67"/>
        <v>-8.6596787754009965E-6</v>
      </c>
    </row>
    <row r="19" spans="1:272" x14ac:dyDescent="0.3">
      <c r="A19" s="17" t="s">
        <v>186</v>
      </c>
      <c r="B19" s="15">
        <v>55870.728101000001</v>
      </c>
      <c r="C19" s="15">
        <v>7867.3600834999997</v>
      </c>
      <c r="D19" s="15">
        <v>60792.791817999998</v>
      </c>
      <c r="E19" s="15">
        <v>17775.953937999999</v>
      </c>
      <c r="F19" s="15">
        <v>13013.285226</v>
      </c>
      <c r="G19" s="15">
        <v>65046.081023999999</v>
      </c>
      <c r="H19" s="15">
        <v>40809.802359000001</v>
      </c>
      <c r="I19" s="17">
        <v>314.80002174999998</v>
      </c>
      <c r="J19" s="17">
        <v>41.860521249000001</v>
      </c>
      <c r="K19" s="17">
        <v>13.381162728</v>
      </c>
      <c r="L19" s="17">
        <v>0.30057517929999999</v>
      </c>
      <c r="M19" s="17">
        <v>261.96562473</v>
      </c>
      <c r="N19" s="17">
        <v>0.4020983172</v>
      </c>
      <c r="O19" s="17">
        <v>59.613805087999999</v>
      </c>
      <c r="P19" s="17">
        <v>0.3233477542</v>
      </c>
      <c r="Q19" s="17">
        <v>39.343725071999998</v>
      </c>
      <c r="R19" s="17">
        <v>58.868498883999997</v>
      </c>
      <c r="S19" s="17">
        <v>167.02824477999999</v>
      </c>
      <c r="T19" s="17">
        <v>0.4309198407</v>
      </c>
      <c r="U19" s="17">
        <v>87.674897473000001</v>
      </c>
      <c r="V19" s="17">
        <v>21.607655855000001</v>
      </c>
      <c r="W19" s="17">
        <v>3.5662398130000001</v>
      </c>
      <c r="X19" s="17">
        <v>0.130294365</v>
      </c>
      <c r="Y19" s="17">
        <v>0.25619120150000002</v>
      </c>
      <c r="Z19" s="17">
        <v>19.614868156</v>
      </c>
      <c r="AA19" s="17">
        <v>247.76424538000001</v>
      </c>
      <c r="AB19" s="17">
        <v>730.14562988</v>
      </c>
      <c r="AC19" s="17">
        <v>0.20293448</v>
      </c>
      <c r="AD19" s="17">
        <v>0.63429848580000003</v>
      </c>
      <c r="AE19" s="17">
        <v>4.3853402499999999E-2</v>
      </c>
      <c r="AF19" s="17">
        <v>1.7479737533999999</v>
      </c>
      <c r="AG19" s="17">
        <v>9.5736383575000001</v>
      </c>
      <c r="AH19" s="17">
        <v>12.463203799</v>
      </c>
      <c r="AI19" s="17">
        <v>70.023629898999999</v>
      </c>
      <c r="AJ19" s="17">
        <v>5133.1367633999998</v>
      </c>
      <c r="AK19" s="17">
        <v>56.898074962999999</v>
      </c>
      <c r="AL19" s="17">
        <v>15.774162345000001</v>
      </c>
      <c r="AM19" s="17">
        <v>53.721729140000001</v>
      </c>
      <c r="AN19" s="17">
        <v>1.6186441620000001</v>
      </c>
      <c r="AO19" s="17">
        <v>1.2772555605</v>
      </c>
      <c r="AP19" s="17">
        <v>4.2679577500000003E-2</v>
      </c>
      <c r="AQ19" s="17">
        <v>427.44301822</v>
      </c>
      <c r="AR19" s="17">
        <v>4.8542507465</v>
      </c>
      <c r="AS19" s="17">
        <v>1.7599118063000001</v>
      </c>
      <c r="AT19" s="17">
        <v>50.354685666999998</v>
      </c>
      <c r="AU19" s="17">
        <v>336.32059464000002</v>
      </c>
      <c r="AV19" s="17">
        <v>9.6628707600000002E-2</v>
      </c>
      <c r="AZ19" s="17">
        <v>2.91697E-5</v>
      </c>
      <c r="BA19" s="17">
        <v>5.1262189999999998E-4</v>
      </c>
      <c r="BB19" s="17">
        <v>5.4831119999999996E-4</v>
      </c>
      <c r="BD19" s="17">
        <v>6.5076983236999997</v>
      </c>
      <c r="BE19" s="17">
        <v>12.361632041</v>
      </c>
      <c r="BF19" s="17">
        <v>22.446543734999999</v>
      </c>
      <c r="BG19" s="17">
        <v>71.139404490000004</v>
      </c>
      <c r="BH19" s="17">
        <v>18.755966526000002</v>
      </c>
      <c r="BK19" s="17">
        <v>99.024813322</v>
      </c>
      <c r="BL19" s="17">
        <v>1528.1817306999999</v>
      </c>
      <c r="BM19" s="17">
        <v>29.304836387000002</v>
      </c>
      <c r="BN19" s="17">
        <v>193.87283973000001</v>
      </c>
      <c r="BO19" s="17">
        <v>4.5309179999999998E-4</v>
      </c>
      <c r="BQ19" s="17" t="s">
        <v>186</v>
      </c>
      <c r="BR19" s="17">
        <v>17.741831415511299</v>
      </c>
      <c r="BS19" s="17">
        <v>1184.5292450731799</v>
      </c>
      <c r="BT19" s="17">
        <v>12.3617361246986</v>
      </c>
      <c r="BU19" s="17">
        <v>41.857206674621096</v>
      </c>
      <c r="BV19" s="17">
        <v>22.446363655023799</v>
      </c>
      <c r="BW19" s="17">
        <v>13.382474027593</v>
      </c>
      <c r="BX19" s="17">
        <v>314.78316421076198</v>
      </c>
      <c r="BY19" s="17">
        <v>314.78316421076198</v>
      </c>
      <c r="BZ19" s="17">
        <v>28.762940191705301</v>
      </c>
      <c r="CA19" s="17">
        <v>2023.52313832605</v>
      </c>
      <c r="CB19" s="17">
        <v>0.12321813103611701</v>
      </c>
      <c r="CC19" s="17">
        <v>0.177313621104846</v>
      </c>
      <c r="CD19" s="17">
        <v>261.96022048102998</v>
      </c>
      <c r="CE19" s="17">
        <v>4.5306176527093201E-4</v>
      </c>
      <c r="CF19" s="17">
        <v>0.12866976995034099</v>
      </c>
      <c r="CG19" s="17">
        <v>0.27342747048066302</v>
      </c>
      <c r="CH19" s="17">
        <v>0.25617713210501503</v>
      </c>
      <c r="CI19" s="17">
        <v>59.613604958565801</v>
      </c>
      <c r="CJ19" s="17">
        <v>7.7594889341203704E-2</v>
      </c>
      <c r="CK19" s="17">
        <v>0.24571814043442</v>
      </c>
      <c r="CL19" s="17">
        <v>39.343885079542098</v>
      </c>
      <c r="CM19" s="17">
        <v>71.139683576433498</v>
      </c>
      <c r="CN19" s="17">
        <v>36684.866594871797</v>
      </c>
      <c r="CO19" s="17">
        <v>58.854488789570198</v>
      </c>
      <c r="CP19" s="17">
        <v>18.756047799930499</v>
      </c>
      <c r="CQ19" s="5">
        <v>0.124947070744842</v>
      </c>
      <c r="CR19" s="17">
        <v>0.30590424703239599</v>
      </c>
      <c r="CS19" s="17">
        <v>167.028794412487</v>
      </c>
      <c r="CT19" s="17">
        <v>87.664838706820206</v>
      </c>
      <c r="CU19" s="17">
        <v>70.022544529729601</v>
      </c>
      <c r="CV19" s="17">
        <v>21.607081295221199</v>
      </c>
      <c r="CW19" s="17">
        <v>1.75981332248881</v>
      </c>
      <c r="CX19" s="17">
        <v>53.721630944666899</v>
      </c>
      <c r="CY19" s="17">
        <v>50.354380531534403</v>
      </c>
      <c r="CZ19" s="17">
        <v>55861.383383302302</v>
      </c>
      <c r="DA19" s="17">
        <v>3.56403135318735</v>
      </c>
      <c r="DB19" s="17">
        <v>0.13028723010400201</v>
      </c>
      <c r="DC19" s="17">
        <v>0</v>
      </c>
      <c r="DD19" s="17">
        <v>0</v>
      </c>
      <c r="DE19" s="17">
        <v>0</v>
      </c>
      <c r="DF19" s="17">
        <v>0</v>
      </c>
      <c r="DG19" s="17">
        <v>0</v>
      </c>
      <c r="DH19" s="17">
        <v>0</v>
      </c>
      <c r="DI19" s="17">
        <v>1396.4431818959299</v>
      </c>
      <c r="DJ19" s="17">
        <v>1151.46979843795</v>
      </c>
      <c r="DK19" s="17">
        <v>427.52212002598998</v>
      </c>
      <c r="DL19" s="17">
        <v>99.023655496345299</v>
      </c>
      <c r="DM19" s="17">
        <v>265.405650590265</v>
      </c>
      <c r="DN19" s="17">
        <v>19.6149024471455</v>
      </c>
      <c r="DO19" s="17">
        <v>13.1408164343362</v>
      </c>
      <c r="DP19" s="17">
        <v>247.749240866289</v>
      </c>
      <c r="DQ19" s="17">
        <v>247.749240866289</v>
      </c>
      <c r="DR19" s="17">
        <v>0.88186770408479798</v>
      </c>
      <c r="DS19" s="17">
        <v>0</v>
      </c>
      <c r="DT19" s="5">
        <v>729.89113170798703</v>
      </c>
      <c r="DU19" s="17">
        <v>0.20291881470355</v>
      </c>
      <c r="DV19" s="17">
        <v>1528.1716031487599</v>
      </c>
      <c r="DW19" s="17">
        <v>0.129538282965036</v>
      </c>
      <c r="DX19" s="17">
        <v>0.46681775028064298</v>
      </c>
      <c r="DY19" s="17">
        <v>0</v>
      </c>
      <c r="DZ19" s="17">
        <v>4.38536887183981E-2</v>
      </c>
      <c r="EA19" s="17">
        <v>192.78974458707401</v>
      </c>
      <c r="EB19" s="17">
        <v>36.044283832451796</v>
      </c>
      <c r="EC19" s="17">
        <v>0.56537846439037398</v>
      </c>
      <c r="ED19" s="17">
        <v>1239.03709998266</v>
      </c>
      <c r="EE19" s="17">
        <v>121.864886462803</v>
      </c>
      <c r="EF19" s="17">
        <v>0.45441697903183997</v>
      </c>
      <c r="EG19" s="17">
        <v>1.2933451259191799</v>
      </c>
      <c r="EH19" s="17">
        <v>9.5734680834560208</v>
      </c>
      <c r="EI19" s="17">
        <v>4.1115634077800998</v>
      </c>
      <c r="EJ19" s="17">
        <v>8.3476895856027102</v>
      </c>
      <c r="EK19" s="17">
        <v>5155.3498027269898</v>
      </c>
      <c r="EL19" s="17">
        <v>29.2762550708917</v>
      </c>
      <c r="EM19" s="17">
        <v>2.9113726474648299E-2</v>
      </c>
      <c r="EN19" s="17">
        <v>57.158508129468999</v>
      </c>
      <c r="EO19" s="17">
        <v>7867.2929593905301</v>
      </c>
      <c r="EP19" s="17">
        <v>0</v>
      </c>
      <c r="EQ19" s="17">
        <v>6.4670513482200498</v>
      </c>
      <c r="ER19" s="17">
        <v>9.3062477435969395</v>
      </c>
      <c r="ES19" s="17">
        <v>44053.662710659897</v>
      </c>
      <c r="ET19" s="17">
        <v>54707.574233063802</v>
      </c>
      <c r="EU19" s="17">
        <v>6078.6249991677496</v>
      </c>
      <c r="EV19" s="17">
        <v>60786.199232231498</v>
      </c>
      <c r="EW19" s="17">
        <v>0.68627861412916003</v>
      </c>
      <c r="EX19" s="17">
        <v>1564.4664446859599</v>
      </c>
      <c r="EY19" s="17">
        <v>12.640859001797701</v>
      </c>
      <c r="EZ19" s="17">
        <v>9.6628983667676097E-2</v>
      </c>
      <c r="FA19" s="17">
        <v>0</v>
      </c>
      <c r="FB19" s="17">
        <v>0</v>
      </c>
      <c r="FC19" s="17">
        <v>0</v>
      </c>
      <c r="FD19" s="5">
        <v>2.91699883926652E-5</v>
      </c>
      <c r="FE19" s="17">
        <v>5.1262837638758798E-4</v>
      </c>
      <c r="FF19" s="17">
        <v>5.4826655222466199E-4</v>
      </c>
      <c r="FG19" s="17">
        <v>0</v>
      </c>
      <c r="FH19" s="17">
        <v>6.5055921500308997</v>
      </c>
      <c r="FI19" s="17">
        <v>212.949805771038</v>
      </c>
      <c r="FJ19" s="17">
        <v>18372.293326752701</v>
      </c>
      <c r="FK19" s="17">
        <v>145.21807917712499</v>
      </c>
      <c r="FL19" s="17">
        <v>163.96364030429299</v>
      </c>
      <c r="FM19" s="17">
        <v>496.62100784294199</v>
      </c>
      <c r="FN19" s="17">
        <v>107.95423016154299</v>
      </c>
      <c r="FO19" s="17">
        <v>163.36397704927799</v>
      </c>
      <c r="FP19" s="17">
        <v>3.7935011778261099E-2</v>
      </c>
      <c r="FQ19" s="17">
        <v>236.651010296576</v>
      </c>
      <c r="FR19" s="17">
        <v>17774.179145729198</v>
      </c>
      <c r="FS19" s="17">
        <v>13011.952076190701</v>
      </c>
      <c r="FT19" s="17">
        <v>4762.2270695384796</v>
      </c>
      <c r="FU19" s="17">
        <v>19.658901718943699</v>
      </c>
      <c r="FV19" s="17">
        <v>3.7348317040625698</v>
      </c>
      <c r="FW19" s="17">
        <v>4919.3290562269003</v>
      </c>
      <c r="FX19" s="17">
        <v>331.35250828325502</v>
      </c>
      <c r="FY19" s="17">
        <v>939.24320002866</v>
      </c>
      <c r="FZ19" s="17">
        <v>181.48828456581899</v>
      </c>
      <c r="GA19" s="17">
        <v>101.44818712214099</v>
      </c>
      <c r="GB19" s="17">
        <v>2352.99685255543</v>
      </c>
      <c r="GC19" s="17">
        <v>1.61722542158104</v>
      </c>
      <c r="GD19" s="17">
        <v>1627.9093593455</v>
      </c>
      <c r="GE19" s="17">
        <v>665.22245091409002</v>
      </c>
      <c r="GF19" s="17">
        <v>1947.6826738529601</v>
      </c>
      <c r="GG19" s="17">
        <v>23.073378615639101</v>
      </c>
      <c r="GH19" s="17">
        <v>1.27718796639457</v>
      </c>
      <c r="GI19" s="17">
        <v>65044.959398332903</v>
      </c>
      <c r="GJ19" s="17">
        <v>2233.3399457116202</v>
      </c>
      <c r="GK19" s="17">
        <v>193.868326503856</v>
      </c>
      <c r="GL19" s="17">
        <v>0.324891394427818</v>
      </c>
      <c r="GM19" s="17">
        <v>907.16858445217099</v>
      </c>
      <c r="GN19" s="17">
        <v>2668.7019563505801</v>
      </c>
      <c r="GO19" s="17">
        <v>427.43782254336998</v>
      </c>
      <c r="GP19" s="17">
        <v>4.2682090638011899E-2</v>
      </c>
      <c r="GQ19" s="17">
        <v>4.8542681371166996</v>
      </c>
      <c r="GR19" s="17">
        <v>421.27090987759698</v>
      </c>
      <c r="GS19" s="17">
        <v>40807.591475784997</v>
      </c>
      <c r="GT19" s="17">
        <v>336.313594019422</v>
      </c>
      <c r="GU19" s="17">
        <v>1174.9237032045601</v>
      </c>
      <c r="GW19" s="26">
        <f t="shared" si="0"/>
        <v>1.0795457687523926</v>
      </c>
      <c r="GX19" s="25">
        <f t="shared" si="1"/>
        <v>0</v>
      </c>
      <c r="GY19" s="40">
        <f t="shared" si="2"/>
        <v>-1.6725605724711402E-4</v>
      </c>
      <c r="GZ19" s="40">
        <f t="shared" si="3"/>
        <v>-8.5319737189145961E-6</v>
      </c>
      <c r="HA19" s="40">
        <f t="shared" si="4"/>
        <v>-1.0844354357398864E-4</v>
      </c>
      <c r="HB19" s="40">
        <f t="shared" si="5"/>
        <v>-9.9842308153509678E-5</v>
      </c>
      <c r="HC19" s="40">
        <f t="shared" si="6"/>
        <v>-1.0244529234138198E-4</v>
      </c>
      <c r="HD19" s="40">
        <f t="shared" si="7"/>
        <v>-1.7243554868157173E-5</v>
      </c>
      <c r="HE19" s="40">
        <f t="shared" si="8"/>
        <v>-5.4175298266709429E-5</v>
      </c>
      <c r="HF19" s="69">
        <f t="shared" si="9"/>
        <v>-5.3549993879577879E-5</v>
      </c>
      <c r="HG19" s="69">
        <f t="shared" si="10"/>
        <v>-7.9181392873460774E-5</v>
      </c>
      <c r="HH19" s="69">
        <f t="shared" si="11"/>
        <v>9.7995937995476565E-5</v>
      </c>
      <c r="HI19" s="69">
        <f t="shared" si="12"/>
        <v>-1.4448019007466518E-4</v>
      </c>
      <c r="HJ19" s="69">
        <f t="shared" si="13"/>
        <v>-2.0629611139223583E-5</v>
      </c>
      <c r="HK19" s="69">
        <f t="shared" si="14"/>
        <v>-2.6778749124463117E-6</v>
      </c>
      <c r="HL19" s="69">
        <f t="shared" si="15"/>
        <v>-3.3570988113001597E-6</v>
      </c>
      <c r="HM19" s="69">
        <f t="shared" si="16"/>
        <v>-1.0739033726153481E-4</v>
      </c>
      <c r="HN19" s="69">
        <f t="shared" si="17"/>
        <v>4.0669138930472825E-6</v>
      </c>
      <c r="HO19" s="69">
        <f t="shared" si="18"/>
        <v>-2.3798966672152855E-4</v>
      </c>
      <c r="HP19" s="69">
        <f t="shared" si="19"/>
        <v>3.2906559470343231E-6</v>
      </c>
      <c r="HQ19" s="69">
        <f t="shared" si="20"/>
        <v>-1.5901547408604441E-4</v>
      </c>
      <c r="HR19" s="69">
        <f t="shared" si="21"/>
        <v>-1.147280061877872E-4</v>
      </c>
      <c r="HS19" s="69">
        <f t="shared" si="22"/>
        <v>-2.6590565059764866E-5</v>
      </c>
      <c r="HT19" s="69">
        <f t="shared" si="23"/>
        <v>-6.192684531757161E-4</v>
      </c>
      <c r="HU19" s="69">
        <f t="shared" si="24"/>
        <v>-5.4759820180941815E-5</v>
      </c>
      <c r="HV19" s="69">
        <f t="shared" si="25"/>
        <v>-5.4917557287753294E-5</v>
      </c>
      <c r="HW19" s="69">
        <f t="shared" si="26"/>
        <v>1.7482220745659824E-6</v>
      </c>
      <c r="HX19" s="40">
        <f t="shared" si="27"/>
        <v>-6.0559640831116959E-5</v>
      </c>
      <c r="HY19" s="40">
        <f t="shared" si="28"/>
        <v>-3.4855809799861379E-4</v>
      </c>
      <c r="HZ19" s="40">
        <f t="shared" si="29"/>
        <v>-7.7193863014316129E-5</v>
      </c>
      <c r="IA19" s="40">
        <f t="shared" si="30"/>
        <v>-1.1730717046532383E-5</v>
      </c>
      <c r="IB19" s="40">
        <f t="shared" si="31"/>
        <v>6.5267090301678468E-6</v>
      </c>
      <c r="IC19" s="40">
        <f t="shared" si="32"/>
        <v>-1.2108216646179566E-4</v>
      </c>
      <c r="ID19" s="40">
        <f t="shared" si="33"/>
        <v>-1.7785719244961617E-5</v>
      </c>
      <c r="IE19" s="40">
        <f t="shared" si="34"/>
        <v>-3.169975939499127E-4</v>
      </c>
      <c r="IF19" s="40">
        <f t="shared" si="35"/>
        <v>-1.550004294213871E-5</v>
      </c>
      <c r="IG19" s="40">
        <f t="shared" si="36"/>
        <v>4.3273811610421292E-3</v>
      </c>
      <c r="IH19" s="40">
        <f t="shared" si="37"/>
        <v>4.5771876577257722E-3</v>
      </c>
      <c r="II19" s="40">
        <f t="shared" si="38"/>
        <v>-5.4725770163314561E-5</v>
      </c>
      <c r="IJ19" s="40">
        <f t="shared" si="39"/>
        <v>-1.8278513121975261E-6</v>
      </c>
      <c r="IK19" s="40">
        <f t="shared" si="40"/>
        <v>-8.7649926541424905E-4</v>
      </c>
      <c r="IL19" s="40">
        <f t="shared" si="41"/>
        <v>-5.2921363210618188E-5</v>
      </c>
      <c r="IM19" s="40">
        <f t="shared" si="42"/>
        <v>5.8883854037593892E-5</v>
      </c>
      <c r="IN19" s="40">
        <f t="shared" si="43"/>
        <v>-1.2155249725823038E-5</v>
      </c>
      <c r="IO19" s="40">
        <f t="shared" si="44"/>
        <v>3.5825542617725802E-6</v>
      </c>
      <c r="IP19" s="40">
        <f t="shared" si="45"/>
        <v>-5.5959515037974174E-5</v>
      </c>
      <c r="IQ19" s="40">
        <f t="shared" si="46"/>
        <v>-6.0597233713873888E-6</v>
      </c>
      <c r="IR19" s="40">
        <f t="shared" si="47"/>
        <v>-2.081531933992769E-5</v>
      </c>
      <c r="IS19" s="40">
        <f t="shared" si="48"/>
        <v>2.8569943958801134E-6</v>
      </c>
      <c r="IT19" s="40">
        <f t="shared" si="49"/>
        <v>0</v>
      </c>
      <c r="IU19" s="40">
        <f t="shared" si="50"/>
        <v>0</v>
      </c>
      <c r="IV19" s="40">
        <f t="shared" si="51"/>
        <v>0</v>
      </c>
      <c r="IW19" s="40">
        <f t="shared" si="52"/>
        <v>9.8867203022464729E-6</v>
      </c>
      <c r="IX19" s="40">
        <f t="shared" si="53"/>
        <v>1.2633848823081511E-5</v>
      </c>
      <c r="IY19" s="40">
        <f t="shared" si="54"/>
        <v>-8.1427801106322953E-5</v>
      </c>
      <c r="IZ19" s="40">
        <f t="shared" si="55"/>
        <v>0</v>
      </c>
      <c r="JA19" s="40">
        <f t="shared" si="56"/>
        <v>-3.2364340882698608E-4</v>
      </c>
      <c r="JB19" s="40">
        <f t="shared" si="57"/>
        <v>8.4198994319812239E-6</v>
      </c>
      <c r="JC19" s="40">
        <f t="shared" si="58"/>
        <v>-8.0226148990316223E-6</v>
      </c>
      <c r="JD19" s="40">
        <f t="shared" si="59"/>
        <v>3.9230920682403077E-6</v>
      </c>
      <c r="JE19" s="40">
        <f t="shared" si="60"/>
        <v>4.3332307287364909E-6</v>
      </c>
      <c r="JF19" s="40">
        <f t="shared" si="61"/>
        <v>0</v>
      </c>
      <c r="JG19" s="40">
        <f t="shared" si="62"/>
        <v>0</v>
      </c>
      <c r="JH19" s="40">
        <f t="shared" si="63"/>
        <v>-1.1692278085253383E-5</v>
      </c>
      <c r="JI19" s="40">
        <f t="shared" si="64"/>
        <v>-6.6271903638948663E-6</v>
      </c>
      <c r="JJ19" s="40">
        <f t="shared" si="65"/>
        <v>-9.753105504789754E-4</v>
      </c>
      <c r="JK19" s="40">
        <f t="shared" si="66"/>
        <v>-2.3279311069557108E-5</v>
      </c>
      <c r="JL19" s="40">
        <f t="shared" si="67"/>
        <v>-6.6288396894332273E-5</v>
      </c>
    </row>
    <row r="20" spans="1:272" x14ac:dyDescent="0.3">
      <c r="A20" s="17" t="s">
        <v>187</v>
      </c>
      <c r="B20" s="15">
        <v>4182.1112102999996</v>
      </c>
      <c r="C20" s="15">
        <v>300.07272619999998</v>
      </c>
      <c r="D20" s="15">
        <v>3915.7399636</v>
      </c>
      <c r="E20" s="15">
        <v>1627.3939028</v>
      </c>
      <c r="F20" s="15">
        <v>1396.5973775</v>
      </c>
      <c r="G20" s="15">
        <v>1192.0534536</v>
      </c>
      <c r="H20" s="15">
        <v>2257.680879</v>
      </c>
      <c r="I20" s="17">
        <v>57.108031803999999</v>
      </c>
      <c r="J20" s="17">
        <v>9.4855502430000005</v>
      </c>
      <c r="L20" s="17">
        <v>3.1269123599999997E-2</v>
      </c>
      <c r="M20" s="17">
        <v>11.129869649</v>
      </c>
      <c r="N20" s="17">
        <v>2.0274211000000002E-3</v>
      </c>
      <c r="P20" s="17">
        <v>3.2622607400000003E-2</v>
      </c>
      <c r="Q20" s="17">
        <v>0.1119493525</v>
      </c>
      <c r="R20" s="17">
        <v>6.9657313700000001E-2</v>
      </c>
      <c r="S20" s="17">
        <v>1.8882313500000001</v>
      </c>
      <c r="T20" s="17">
        <v>3.0398736499999999E-2</v>
      </c>
      <c r="U20" s="17">
        <v>7.2145796900000003E-2</v>
      </c>
      <c r="V20" s="17">
        <v>7.4634416100000003E-2</v>
      </c>
      <c r="W20" s="17">
        <v>3.2000000000000003E-4</v>
      </c>
      <c r="Z20" s="17">
        <v>4.2453510000000001E-4</v>
      </c>
      <c r="AA20" s="17">
        <v>36.656840377000002</v>
      </c>
      <c r="AB20" s="17">
        <v>86.548007979999994</v>
      </c>
      <c r="AD20" s="17">
        <v>1.9471197799999999E-2</v>
      </c>
      <c r="AF20" s="17">
        <v>0.46870738470000001</v>
      </c>
      <c r="AG20" s="17">
        <v>0.2545</v>
      </c>
      <c r="AH20" s="17">
        <v>3.7574993898</v>
      </c>
      <c r="AI20" s="17">
        <v>0.7214579686</v>
      </c>
      <c r="AJ20" s="17">
        <v>342.80791099999999</v>
      </c>
      <c r="AK20" s="17">
        <v>0.26007169450000001</v>
      </c>
      <c r="AL20" s="17">
        <v>0.33344275179999999</v>
      </c>
      <c r="AM20" s="17">
        <v>9.4552739299999994E-2</v>
      </c>
      <c r="AN20" s="17">
        <v>8.2095673899999999E-2</v>
      </c>
      <c r="AQ20" s="17">
        <v>3.3011293629999998</v>
      </c>
      <c r="AT20" s="17">
        <v>4.4780600300000001E-2</v>
      </c>
      <c r="AU20" s="17">
        <v>9.9686208903000004</v>
      </c>
      <c r="AV20" s="17">
        <v>1.6584097499999999E-2</v>
      </c>
      <c r="AZ20" s="5">
        <v>3.9597263999999996E-6</v>
      </c>
      <c r="BA20" s="17">
        <v>2.398252E-4</v>
      </c>
      <c r="BB20" s="17">
        <v>9.3445599999999999E-5</v>
      </c>
      <c r="BD20" s="17">
        <v>0.23412186430000001</v>
      </c>
      <c r="BF20" s="5"/>
      <c r="BK20" s="17">
        <v>0.3305157199</v>
      </c>
      <c r="BL20" s="17">
        <v>7.5457441706999999</v>
      </c>
      <c r="BM20" s="17">
        <v>6.1685646800000001E-2</v>
      </c>
      <c r="BN20" s="17">
        <v>23.811066453999999</v>
      </c>
      <c r="BO20" s="17">
        <v>2.2177823999999999E-3</v>
      </c>
      <c r="BQ20" s="17" t="s">
        <v>187</v>
      </c>
      <c r="BR20" s="17">
        <v>3.5294639026583501</v>
      </c>
      <c r="BS20" s="17">
        <v>37.8983442527406</v>
      </c>
      <c r="BT20" s="17">
        <v>0</v>
      </c>
      <c r="BU20" s="17">
        <v>9.4795503178462308</v>
      </c>
      <c r="BV20" s="17">
        <v>0</v>
      </c>
      <c r="BW20" s="17">
        <v>0</v>
      </c>
      <c r="BX20" s="17">
        <v>57.106832492018903</v>
      </c>
      <c r="BY20" s="17">
        <v>57.106832492018903</v>
      </c>
      <c r="BZ20" s="17">
        <v>5.8041701754658899</v>
      </c>
      <c r="CA20" s="5">
        <v>89.430788793980994</v>
      </c>
      <c r="CB20" s="17">
        <v>1.2819040019400599E-2</v>
      </c>
      <c r="CC20" s="17">
        <v>1.8446998065444101E-2</v>
      </c>
      <c r="CD20" s="17">
        <v>11.1235235047861</v>
      </c>
      <c r="CE20" s="17">
        <v>2.2175419894674099E-3</v>
      </c>
      <c r="CF20" s="17">
        <v>6.4874517325572904E-4</v>
      </c>
      <c r="CG20" s="17">
        <v>1.3785671169607001E-3</v>
      </c>
      <c r="CH20" s="17">
        <v>0</v>
      </c>
      <c r="CI20" s="5">
        <v>0</v>
      </c>
      <c r="CJ20" s="17">
        <v>7.8293272375534999E-3</v>
      </c>
      <c r="CK20" s="17">
        <v>2.4792841834906799E-2</v>
      </c>
      <c r="CL20" s="17">
        <v>0.11188133235214801</v>
      </c>
      <c r="CM20" s="17">
        <v>0</v>
      </c>
      <c r="CN20" s="17">
        <v>1802.13459290217</v>
      </c>
      <c r="CO20" s="17">
        <v>6.9615840836490001E-2</v>
      </c>
      <c r="CP20" s="17">
        <v>0</v>
      </c>
      <c r="CQ20" s="17">
        <v>8.8088026190909496E-3</v>
      </c>
      <c r="CR20" s="5">
        <v>2.1566228343722599E-2</v>
      </c>
      <c r="CS20" s="5">
        <v>1.88821565795839</v>
      </c>
      <c r="CT20" s="17">
        <v>7.2101691282455097E-2</v>
      </c>
      <c r="CU20" s="17">
        <v>0.72102348092726398</v>
      </c>
      <c r="CV20" s="17">
        <v>7.45900683028516E-2</v>
      </c>
      <c r="CW20" s="17">
        <v>0</v>
      </c>
      <c r="CX20" s="17">
        <v>9.4500151943793007E-2</v>
      </c>
      <c r="CY20" s="17">
        <v>4.4752574654012098E-2</v>
      </c>
      <c r="CZ20" s="17">
        <v>4181.2737335824504</v>
      </c>
      <c r="DA20" s="17">
        <v>3.1997216105865699E-4</v>
      </c>
      <c r="DB20" s="17">
        <v>0</v>
      </c>
      <c r="DC20" s="17">
        <v>0</v>
      </c>
      <c r="DD20" s="5">
        <v>0</v>
      </c>
      <c r="DE20" s="17">
        <v>0</v>
      </c>
      <c r="DF20" s="17">
        <v>0</v>
      </c>
      <c r="DG20" s="17">
        <v>0</v>
      </c>
      <c r="DH20" s="17">
        <v>0</v>
      </c>
      <c r="DI20" s="17">
        <v>60.742817792407301</v>
      </c>
      <c r="DJ20" s="17">
        <v>63.427636531403301</v>
      </c>
      <c r="DK20" s="5">
        <v>10.393502452382799</v>
      </c>
      <c r="DL20" s="17">
        <v>0.33042708163970802</v>
      </c>
      <c r="DM20" s="17">
        <v>41.180395213759397</v>
      </c>
      <c r="DN20" s="17">
        <v>4.2449645447179999E-4</v>
      </c>
      <c r="DO20" s="17">
        <v>2.0346103711833701</v>
      </c>
      <c r="DP20" s="17">
        <v>36.649648366937697</v>
      </c>
      <c r="DQ20" s="17">
        <v>36.649648366937697</v>
      </c>
      <c r="DR20" s="17">
        <v>0.17472275499124101</v>
      </c>
      <c r="DS20" s="17">
        <v>0</v>
      </c>
      <c r="DT20" s="17">
        <v>86.546858756405797</v>
      </c>
      <c r="DU20" s="17">
        <v>0</v>
      </c>
      <c r="DV20" s="17">
        <v>7.5457497365531703</v>
      </c>
      <c r="DW20" s="17">
        <v>7.5069022115558503E-3</v>
      </c>
      <c r="DX20" s="17">
        <v>1.0461457880325001E-2</v>
      </c>
      <c r="DY20" s="17">
        <v>0</v>
      </c>
      <c r="DZ20" s="17">
        <v>0</v>
      </c>
      <c r="EA20" s="17">
        <v>22.7182810882388</v>
      </c>
      <c r="EB20" s="17">
        <v>4.24856613971731</v>
      </c>
      <c r="EC20" s="17">
        <v>4.8236955224430597E-2</v>
      </c>
      <c r="ED20" s="17">
        <v>85.605351120149905</v>
      </c>
      <c r="EE20" s="17">
        <v>22.387281847391598</v>
      </c>
      <c r="EF20" s="17">
        <v>0.121844595369191</v>
      </c>
      <c r="EG20" s="17">
        <v>0.346788595490445</v>
      </c>
      <c r="EH20" s="17">
        <v>0.25449983835050199</v>
      </c>
      <c r="EI20" s="17">
        <v>1.23989375926629</v>
      </c>
      <c r="EJ20" s="17">
        <v>2.51736646780975</v>
      </c>
      <c r="EK20" s="17">
        <v>343.32507888874602</v>
      </c>
      <c r="EL20" s="17">
        <v>6.1649034394748399E-2</v>
      </c>
      <c r="EM20" s="17">
        <v>8.76081907656278E-2</v>
      </c>
      <c r="EN20" s="17">
        <v>0.33360514365235899</v>
      </c>
      <c r="EO20" s="17">
        <v>300.06835565435802</v>
      </c>
      <c r="EP20" s="17">
        <v>0</v>
      </c>
      <c r="EQ20" s="17">
        <v>0.13658509146425399</v>
      </c>
      <c r="ER20" s="17">
        <v>0.19654934484146</v>
      </c>
      <c r="ES20" s="17">
        <v>2523.8951789326302</v>
      </c>
      <c r="ET20" s="17">
        <v>3523.78084911015</v>
      </c>
      <c r="EU20" s="17">
        <v>391.53142693055901</v>
      </c>
      <c r="EV20" s="17">
        <v>3915.31227604071</v>
      </c>
      <c r="EW20" s="17">
        <v>4.0575370534890701E-2</v>
      </c>
      <c r="EX20" s="17">
        <v>48.740070607703998</v>
      </c>
      <c r="EY20" s="17">
        <v>1.93160857060406</v>
      </c>
      <c r="EZ20" s="17">
        <v>1.65817425034364E-2</v>
      </c>
      <c r="FA20" s="17">
        <v>0</v>
      </c>
      <c r="FB20" s="17">
        <v>0</v>
      </c>
      <c r="FC20" s="17">
        <v>0</v>
      </c>
      <c r="FD20" s="5">
        <v>3.9585095653036496E-6</v>
      </c>
      <c r="FE20" s="17">
        <v>2.3978112106086299E-4</v>
      </c>
      <c r="FF20" s="5">
        <v>9.3432384609533995E-5</v>
      </c>
      <c r="FG20" s="17">
        <v>0</v>
      </c>
      <c r="FH20" s="17">
        <v>0.234122426186058</v>
      </c>
      <c r="FI20" s="17">
        <v>6.3405114105722502</v>
      </c>
      <c r="FJ20" s="17">
        <v>993.15928291406897</v>
      </c>
      <c r="FK20" s="17">
        <v>19.964089472378799</v>
      </c>
      <c r="FL20" s="17">
        <v>27.819068591301601</v>
      </c>
      <c r="FM20" s="17">
        <v>65.333447378428801</v>
      </c>
      <c r="FN20" s="17">
        <v>9.5775405678003604</v>
      </c>
      <c r="FO20" s="17">
        <v>2.5194088086774</v>
      </c>
      <c r="FP20" s="17">
        <v>1.5025634253211799E-3</v>
      </c>
      <c r="FQ20" s="17">
        <v>51.875527340068402</v>
      </c>
      <c r="FR20" s="17">
        <v>1627.2003088163999</v>
      </c>
      <c r="FS20" s="17">
        <v>1396.4057124220601</v>
      </c>
      <c r="FT20" s="17">
        <v>230.79459639434</v>
      </c>
      <c r="FU20" s="17">
        <v>1.0165286523696899</v>
      </c>
      <c r="FV20" s="17">
        <v>0.11822317619890001</v>
      </c>
      <c r="FW20" s="17">
        <v>153.70518857785299</v>
      </c>
      <c r="FX20" s="17">
        <v>64.068221902919305</v>
      </c>
      <c r="FY20" s="17">
        <v>188.09061288491301</v>
      </c>
      <c r="FZ20" s="17">
        <v>26.811701317812702</v>
      </c>
      <c r="GA20" s="17">
        <v>15.530903747306199</v>
      </c>
      <c r="GB20" s="17">
        <v>470.43021798199902</v>
      </c>
      <c r="GC20" s="17">
        <v>8.1977500299883793E-2</v>
      </c>
      <c r="GD20" s="17">
        <v>34.208624253072998</v>
      </c>
      <c r="GE20" s="17">
        <v>80.060565772141203</v>
      </c>
      <c r="GF20" s="17">
        <v>212.68179857471199</v>
      </c>
      <c r="GG20" s="17">
        <v>0.462156264614492</v>
      </c>
      <c r="GH20" s="17">
        <v>0</v>
      </c>
      <c r="GI20" s="17">
        <v>1191.9501421033201</v>
      </c>
      <c r="GJ20" s="17">
        <v>134.07176205542601</v>
      </c>
      <c r="GK20" s="17">
        <v>23.808246956805299</v>
      </c>
      <c r="GL20" s="17">
        <v>2.2163221591587101</v>
      </c>
      <c r="GM20" s="17">
        <v>172.330439826435</v>
      </c>
      <c r="GN20" s="17">
        <v>107.961040535789</v>
      </c>
      <c r="GO20" s="17">
        <v>3.2995774264306101</v>
      </c>
      <c r="GP20" s="17">
        <v>0</v>
      </c>
      <c r="GQ20" s="17">
        <v>0</v>
      </c>
      <c r="GR20" s="17">
        <v>18.857638783491801</v>
      </c>
      <c r="GS20" s="17">
        <v>2257.5708562200598</v>
      </c>
      <c r="GT20" s="17">
        <v>9.9683845158374407</v>
      </c>
      <c r="GU20" s="17">
        <v>91.329997654400202</v>
      </c>
      <c r="GW20" s="26">
        <f t="shared" si="0"/>
        <v>1.1179694192006393</v>
      </c>
      <c r="GX20" s="25">
        <f t="shared" si="1"/>
        <v>0</v>
      </c>
      <c r="GY20" s="40">
        <f t="shared" si="2"/>
        <v>-2.00252139514268E-4</v>
      </c>
      <c r="GZ20" s="40">
        <f t="shared" si="3"/>
        <v>-1.4564954627194636E-5</v>
      </c>
      <c r="HA20" s="40">
        <f t="shared" si="4"/>
        <v>-1.0922266628165096E-4</v>
      </c>
      <c r="HB20" s="40">
        <f t="shared" si="5"/>
        <v>-1.1895951144156337E-4</v>
      </c>
      <c r="HC20" s="40">
        <f t="shared" si="6"/>
        <v>-1.3723717445537581E-4</v>
      </c>
      <c r="HD20" s="40">
        <f t="shared" si="7"/>
        <v>-8.6666832236345593E-5</v>
      </c>
      <c r="HE20" s="40">
        <f t="shared" si="8"/>
        <v>-4.8732653477998093E-5</v>
      </c>
      <c r="HF20" s="69">
        <f t="shared" si="9"/>
        <v>-2.100075844345036E-5</v>
      </c>
      <c r="HG20" s="69">
        <f t="shared" si="10"/>
        <v>-6.325331688794135E-4</v>
      </c>
      <c r="HH20" s="69">
        <f t="shared" si="11"/>
        <v>0</v>
      </c>
      <c r="HI20" s="69">
        <f t="shared" si="12"/>
        <v>-9.8676099617331652E-5</v>
      </c>
      <c r="HJ20" s="69">
        <f t="shared" si="13"/>
        <v>-5.7019034490402216E-4</v>
      </c>
      <c r="HK20" s="69">
        <f t="shared" si="14"/>
        <v>-5.3669059462450721E-5</v>
      </c>
      <c r="HL20" s="69">
        <f t="shared" si="15"/>
        <v>0</v>
      </c>
      <c r="HM20" s="69">
        <f t="shared" si="16"/>
        <v>-1.3436312258171382E-5</v>
      </c>
      <c r="HN20" s="69">
        <f t="shared" si="17"/>
        <v>-6.0759751024014633E-4</v>
      </c>
      <c r="HO20" s="69">
        <f t="shared" si="18"/>
        <v>-5.9538419308869132E-4</v>
      </c>
      <c r="HP20" s="69">
        <f t="shared" si="19"/>
        <v>-8.3104443796655725E-6</v>
      </c>
      <c r="HQ20" s="69">
        <f t="shared" si="20"/>
        <v>-7.7981981871024268E-4</v>
      </c>
      <c r="HR20" s="69">
        <f t="shared" si="21"/>
        <v>-6.1134008410830532E-4</v>
      </c>
      <c r="HS20" s="69">
        <f t="shared" si="22"/>
        <v>-5.9420036312715218E-4</v>
      </c>
      <c r="HT20" s="69">
        <f t="shared" si="23"/>
        <v>-8.6996691696987968E-5</v>
      </c>
      <c r="HU20" s="69">
        <f t="shared" si="24"/>
        <v>0</v>
      </c>
      <c r="HV20" s="69">
        <f t="shared" si="25"/>
        <v>0</v>
      </c>
      <c r="HW20" s="69">
        <f t="shared" si="26"/>
        <v>-9.103023095149232E-5</v>
      </c>
      <c r="HX20" s="40">
        <f t="shared" si="27"/>
        <v>-1.9619830810124032E-4</v>
      </c>
      <c r="HY20" s="40">
        <f t="shared" si="28"/>
        <v>-1.3278452283532546E-5</v>
      </c>
      <c r="HZ20" s="40">
        <f t="shared" si="29"/>
        <v>0</v>
      </c>
      <c r="IA20" s="40">
        <f t="shared" si="30"/>
        <v>-1.4086590911582022E-5</v>
      </c>
      <c r="IB20" s="40">
        <f t="shared" si="31"/>
        <v>0</v>
      </c>
      <c r="IC20" s="40">
        <f t="shared" si="32"/>
        <v>-1.5829458375504188E-4</v>
      </c>
      <c r="ID20" s="40">
        <f t="shared" si="33"/>
        <v>-6.3516502164814509E-7</v>
      </c>
      <c r="IE20" s="40">
        <f t="shared" si="34"/>
        <v>-6.364943787055954E-5</v>
      </c>
      <c r="IF20" s="40">
        <f t="shared" si="35"/>
        <v>-6.0223560019601258E-4</v>
      </c>
      <c r="IG20" s="40">
        <f t="shared" si="36"/>
        <v>1.5086229697482982E-3</v>
      </c>
      <c r="IH20" s="40">
        <f t="shared" si="37"/>
        <v>0.28274299244187445</v>
      </c>
      <c r="II20" s="40">
        <f t="shared" si="38"/>
        <v>-9.2464296381207013E-4</v>
      </c>
      <c r="IJ20" s="40">
        <f t="shared" si="39"/>
        <v>-5.5616956839437954E-4</v>
      </c>
      <c r="IK20" s="40">
        <f t="shared" si="40"/>
        <v>-1.4394619655616948E-3</v>
      </c>
      <c r="IL20" s="40">
        <f t="shared" si="41"/>
        <v>0</v>
      </c>
      <c r="IM20" s="40">
        <f t="shared" si="42"/>
        <v>0</v>
      </c>
      <c r="IN20" s="40">
        <f t="shared" si="43"/>
        <v>-4.7012291816983184E-4</v>
      </c>
      <c r="IO20" s="40">
        <f t="shared" si="44"/>
        <v>0</v>
      </c>
      <c r="IP20" s="40">
        <f t="shared" si="45"/>
        <v>0</v>
      </c>
      <c r="IQ20" s="40">
        <f t="shared" si="46"/>
        <v>-6.2584346346743875E-4</v>
      </c>
      <c r="IR20" s="40">
        <f t="shared" si="47"/>
        <v>-2.3711851936285075E-5</v>
      </c>
      <c r="IS20" s="40">
        <f t="shared" si="48"/>
        <v>-1.4200329946194269E-4</v>
      </c>
      <c r="IT20" s="40">
        <f t="shared" si="49"/>
        <v>0</v>
      </c>
      <c r="IU20" s="40">
        <f t="shared" si="50"/>
        <v>0</v>
      </c>
      <c r="IV20" s="40">
        <f t="shared" si="51"/>
        <v>0</v>
      </c>
      <c r="IW20" s="40">
        <f t="shared" si="52"/>
        <v>-3.0730272080161357E-4</v>
      </c>
      <c r="IX20" s="40">
        <f t="shared" si="53"/>
        <v>-1.8379611123855064E-4</v>
      </c>
      <c r="IY20" s="40">
        <f t="shared" si="54"/>
        <v>-1.414233571832497E-4</v>
      </c>
      <c r="IZ20" s="40">
        <f t="shared" si="55"/>
        <v>0</v>
      </c>
      <c r="JA20" s="40">
        <f t="shared" si="56"/>
        <v>2.3999725940462516E-6</v>
      </c>
      <c r="JB20" s="40">
        <f t="shared" si="57"/>
        <v>0</v>
      </c>
      <c r="JC20" s="40">
        <f t="shared" si="58"/>
        <v>0</v>
      </c>
      <c r="JD20" s="40">
        <f t="shared" si="59"/>
        <v>0</v>
      </c>
      <c r="JE20" s="40">
        <f t="shared" si="60"/>
        <v>0</v>
      </c>
      <c r="JF20" s="40">
        <f t="shared" si="61"/>
        <v>0</v>
      </c>
      <c r="JG20" s="40">
        <f t="shared" si="62"/>
        <v>0</v>
      </c>
      <c r="JH20" s="40">
        <f t="shared" si="63"/>
        <v>-2.6818167776952506E-4</v>
      </c>
      <c r="JI20" s="40">
        <f t="shared" si="64"/>
        <v>7.3761487859142753E-7</v>
      </c>
      <c r="JJ20" s="40">
        <f t="shared" si="65"/>
        <v>-5.935319989479542E-4</v>
      </c>
      <c r="JK20" s="40">
        <f t="shared" si="66"/>
        <v>-1.184112101886373E-4</v>
      </c>
      <c r="JL20" s="40">
        <f t="shared" si="67"/>
        <v>-1.084013168244113E-4</v>
      </c>
    </row>
    <row r="21" spans="1:272" x14ac:dyDescent="0.3">
      <c r="A21" s="17" t="s">
        <v>188</v>
      </c>
      <c r="B21" s="15">
        <v>4759.4038720999997</v>
      </c>
      <c r="C21" s="15">
        <v>323.02355305999998</v>
      </c>
      <c r="D21" s="15">
        <v>5897.5024512</v>
      </c>
      <c r="E21" s="15">
        <v>1905.4773785</v>
      </c>
      <c r="F21" s="15">
        <v>1239.0899367</v>
      </c>
      <c r="G21" s="15">
        <v>1173.6550476</v>
      </c>
      <c r="H21" s="15">
        <v>3192.1437001999998</v>
      </c>
      <c r="I21" s="17">
        <v>12.888785066000001</v>
      </c>
      <c r="J21" s="17">
        <v>2.3543003424000002</v>
      </c>
      <c r="K21" s="17">
        <v>1.7315529999999999</v>
      </c>
      <c r="L21" s="17">
        <v>2.82406399E-2</v>
      </c>
      <c r="M21" s="17">
        <v>11.590319014</v>
      </c>
      <c r="N21" s="17">
        <v>1.9742862000000001E-3</v>
      </c>
      <c r="O21" s="17">
        <v>0.149962398</v>
      </c>
      <c r="P21" s="17">
        <v>7.3918842499999998E-2</v>
      </c>
      <c r="Q21" s="17">
        <v>8.7088226399999996E-2</v>
      </c>
      <c r="R21" s="17">
        <v>3.5031426499999997E-2</v>
      </c>
      <c r="S21" s="17">
        <v>0.67667500000000003</v>
      </c>
      <c r="T21" s="17">
        <v>9.5504039799999996E-2</v>
      </c>
      <c r="U21" s="17">
        <v>2.8642956000000001E-2</v>
      </c>
      <c r="V21" s="17">
        <v>26.88784004</v>
      </c>
      <c r="W21" s="17">
        <v>2.149235E-2</v>
      </c>
      <c r="Y21" s="17">
        <v>1.3080510000000001E-4</v>
      </c>
      <c r="Z21" s="17">
        <v>0.4625905059</v>
      </c>
      <c r="AA21" s="17">
        <v>39.777348666999998</v>
      </c>
      <c r="AB21" s="17">
        <v>32.357133019999999</v>
      </c>
      <c r="AD21" s="17">
        <v>5.9722995799999998E-2</v>
      </c>
      <c r="AF21" s="17">
        <v>1.0031569843000001</v>
      </c>
      <c r="AH21" s="17">
        <v>3.3303996791000001</v>
      </c>
      <c r="AI21" s="17">
        <v>0.84960285999999996</v>
      </c>
      <c r="AJ21" s="17">
        <v>29.108832</v>
      </c>
      <c r="AK21" s="17">
        <v>1.4910591559999999</v>
      </c>
      <c r="AL21" s="17">
        <v>0.35902047580000002</v>
      </c>
      <c r="AM21" s="17">
        <v>0.43115888200000002</v>
      </c>
      <c r="AN21" s="17">
        <v>1.4609238E-2</v>
      </c>
      <c r="AP21" s="17">
        <v>7.1175000000000002E-2</v>
      </c>
      <c r="AQ21" s="17">
        <v>22.440165193999999</v>
      </c>
      <c r="AS21" s="17">
        <v>0.12971465500000001</v>
      </c>
      <c r="AT21" s="17">
        <v>2.2374645740000001</v>
      </c>
      <c r="AU21" s="17">
        <v>28.319792262</v>
      </c>
      <c r="AV21" s="17">
        <v>0.29820765230000001</v>
      </c>
      <c r="AY21" s="17">
        <v>2.625075E-2</v>
      </c>
      <c r="AZ21" s="17">
        <v>7.3920032000000003E-6</v>
      </c>
      <c r="BA21" s="17">
        <v>1.7106369999999999E-4</v>
      </c>
      <c r="BB21" s="17">
        <v>2.6407999800000002E-2</v>
      </c>
      <c r="BC21" s="17">
        <v>2.625075E-2</v>
      </c>
      <c r="BD21" s="17">
        <v>0.43845509799999999</v>
      </c>
      <c r="BF21" s="17">
        <v>0.1265</v>
      </c>
      <c r="BG21" s="17">
        <v>0.37350830000000002</v>
      </c>
      <c r="BK21" s="17">
        <v>5.8409029480000001</v>
      </c>
      <c r="BL21" s="17">
        <v>338.98602165</v>
      </c>
      <c r="BM21" s="17">
        <v>0.71899671399999998</v>
      </c>
      <c r="BN21" s="17">
        <v>78.217384499999994</v>
      </c>
      <c r="BO21" s="17">
        <v>1.3544180000000001E-4</v>
      </c>
      <c r="BQ21" s="17" t="s">
        <v>188</v>
      </c>
      <c r="BR21" s="17">
        <v>6.2542225362030504</v>
      </c>
      <c r="BS21" s="17">
        <v>70.330249862442102</v>
      </c>
      <c r="BT21" s="17">
        <v>0</v>
      </c>
      <c r="BU21" s="17">
        <v>2.35289253359044</v>
      </c>
      <c r="BV21" s="17">
        <v>0.126500109320591</v>
      </c>
      <c r="BW21" s="17">
        <v>1.7315451961727699</v>
      </c>
      <c r="BX21" s="17">
        <v>12.8860066574176</v>
      </c>
      <c r="BY21" s="17">
        <v>12.8860066574176</v>
      </c>
      <c r="BZ21" s="17">
        <v>7.1546874451197997</v>
      </c>
      <c r="CA21" s="17">
        <v>40.953096558024903</v>
      </c>
      <c r="CB21" s="17">
        <v>1.15785866934528E-2</v>
      </c>
      <c r="CC21" s="5">
        <v>1.6661951932295999E-2</v>
      </c>
      <c r="CD21" s="17">
        <v>11.5901076394863</v>
      </c>
      <c r="CE21" s="17">
        <v>1.3549263649399E-4</v>
      </c>
      <c r="CF21" s="17">
        <v>6.3179228735042899E-4</v>
      </c>
      <c r="CG21" s="17">
        <v>1.34249500278333E-3</v>
      </c>
      <c r="CH21" s="17">
        <v>1.30798548752459E-4</v>
      </c>
      <c r="CI21" s="5">
        <v>0.149888038005037</v>
      </c>
      <c r="CJ21" s="17">
        <v>1.7740500387462301E-2</v>
      </c>
      <c r="CK21" s="17">
        <v>5.6178290624293699E-2</v>
      </c>
      <c r="CL21" s="17">
        <v>8.7086738942556197E-2</v>
      </c>
      <c r="CM21" s="17">
        <v>0.37351155654910401</v>
      </c>
      <c r="CN21" s="17">
        <v>4013.1654511701099</v>
      </c>
      <c r="CO21" s="17">
        <v>3.5029431770428297E-2</v>
      </c>
      <c r="CP21" s="17">
        <v>0</v>
      </c>
      <c r="CQ21" s="17">
        <v>2.7695644552246702E-2</v>
      </c>
      <c r="CR21" s="17">
        <v>6.7807111586831698E-2</v>
      </c>
      <c r="CS21" s="17">
        <v>0.67666602113014696</v>
      </c>
      <c r="CT21" s="17">
        <v>2.8640151773408899E-2</v>
      </c>
      <c r="CU21" s="17">
        <v>0.84960468392334798</v>
      </c>
      <c r="CV21" s="17">
        <v>26.1197998342512</v>
      </c>
      <c r="CW21" s="17">
        <v>0.12971132202913399</v>
      </c>
      <c r="CX21" s="17">
        <v>0.43116582459272401</v>
      </c>
      <c r="CY21" s="17">
        <v>2.2374533918798201</v>
      </c>
      <c r="CZ21" s="17">
        <v>4758.9710700243004</v>
      </c>
      <c r="DA21" s="17">
        <v>2.1496276470097199E-2</v>
      </c>
      <c r="DB21" s="17">
        <v>0</v>
      </c>
      <c r="DC21" s="17">
        <v>0</v>
      </c>
      <c r="DD21" s="17">
        <v>0</v>
      </c>
      <c r="DE21" s="17">
        <v>0</v>
      </c>
      <c r="DF21" s="17">
        <v>0</v>
      </c>
      <c r="DG21" s="17">
        <v>0</v>
      </c>
      <c r="DH21" s="17">
        <v>0</v>
      </c>
      <c r="DI21" s="17">
        <v>37.565757698097897</v>
      </c>
      <c r="DJ21" s="17">
        <v>107.209082804959</v>
      </c>
      <c r="DK21" s="17">
        <v>10.7550582928497</v>
      </c>
      <c r="DL21" s="17">
        <v>5.8408927943948399</v>
      </c>
      <c r="DM21" s="17">
        <v>136.273335924544</v>
      </c>
      <c r="DN21" s="17">
        <v>0.46258947242381698</v>
      </c>
      <c r="DO21" s="17">
        <v>3.6118948895525702</v>
      </c>
      <c r="DP21" s="17">
        <v>39.758785599825998</v>
      </c>
      <c r="DQ21" s="17">
        <v>39.758785599825998</v>
      </c>
      <c r="DR21" s="17">
        <v>0.69839515901448701</v>
      </c>
      <c r="DS21" s="17">
        <v>0</v>
      </c>
      <c r="DT21" s="5">
        <v>32.356257262470102</v>
      </c>
      <c r="DU21" s="17">
        <v>0</v>
      </c>
      <c r="DV21" s="17">
        <v>338.98072022507699</v>
      </c>
      <c r="DW21" s="17">
        <v>1.7898349778196501E-2</v>
      </c>
      <c r="DX21" s="17">
        <v>4.03011207195293E-2</v>
      </c>
      <c r="DY21" s="17">
        <v>0</v>
      </c>
      <c r="DZ21" s="17">
        <v>0</v>
      </c>
      <c r="EA21" s="17">
        <v>69.239447803828298</v>
      </c>
      <c r="EB21" s="17">
        <v>3.6716648732464101</v>
      </c>
      <c r="EC21" s="17">
        <v>8.5389689700269306E-2</v>
      </c>
      <c r="ED21" s="17">
        <v>69.398844095972606</v>
      </c>
      <c r="EE21" s="17">
        <v>56.112375634013802</v>
      </c>
      <c r="EF21" s="17">
        <v>0.26081980213517603</v>
      </c>
      <c r="EG21" s="17">
        <v>0.74233110357865295</v>
      </c>
      <c r="EH21" s="17">
        <v>0</v>
      </c>
      <c r="EI21" s="17">
        <v>1.0989029844928</v>
      </c>
      <c r="EJ21" s="17">
        <v>2.2311099718020002</v>
      </c>
      <c r="EK21" s="17">
        <v>30.064808743197101</v>
      </c>
      <c r="EL21" s="17">
        <v>0.71898627672084803</v>
      </c>
      <c r="EM21" s="17">
        <v>2.1336403841330002E-3</v>
      </c>
      <c r="EN21" s="17">
        <v>1.6045435725691</v>
      </c>
      <c r="EO21" s="17">
        <v>323.021539348646</v>
      </c>
      <c r="EP21" s="17">
        <v>0</v>
      </c>
      <c r="EQ21" s="17">
        <v>0.147121777300109</v>
      </c>
      <c r="ER21" s="17">
        <v>0.211713240507724</v>
      </c>
      <c r="ES21" s="17">
        <v>3328.3956810242598</v>
      </c>
      <c r="ET21" s="17">
        <v>5307.35798262756</v>
      </c>
      <c r="EU21" s="17">
        <v>589.70579002430497</v>
      </c>
      <c r="EV21" s="17">
        <v>5897.0637726518698</v>
      </c>
      <c r="EW21" s="17">
        <v>5.6871716420494198E-2</v>
      </c>
      <c r="EX21" s="17">
        <v>121.83036802676899</v>
      </c>
      <c r="EY21" s="17">
        <v>3.4303097628477501</v>
      </c>
      <c r="EZ21" s="17">
        <v>0.29820309054100402</v>
      </c>
      <c r="FA21" s="17">
        <v>0</v>
      </c>
      <c r="FB21" s="17">
        <v>0</v>
      </c>
      <c r="FC21" s="17">
        <v>2.6254507162265701E-2</v>
      </c>
      <c r="FD21" s="5">
        <v>7.3916506335532496E-6</v>
      </c>
      <c r="FE21" s="17">
        <v>1.7105479923808201E-4</v>
      </c>
      <c r="FF21" s="17">
        <v>2.6409352695537801E-2</v>
      </c>
      <c r="FG21" s="17">
        <v>2.6251969157338299E-2</v>
      </c>
      <c r="FH21" s="17">
        <v>0.43844237105718298</v>
      </c>
      <c r="FI21" s="17">
        <v>13.3357604565772</v>
      </c>
      <c r="FJ21" s="17">
        <v>1606.78666596841</v>
      </c>
      <c r="FK21" s="17">
        <v>114.71401513021</v>
      </c>
      <c r="FL21" s="17">
        <v>24.823727790130999</v>
      </c>
      <c r="FM21" s="17">
        <v>64.333425788565705</v>
      </c>
      <c r="FN21" s="17">
        <v>12.923261440610201</v>
      </c>
      <c r="FO21" s="17">
        <v>18.170394160507399</v>
      </c>
      <c r="FP21" s="17">
        <v>1.52446854777801E-3</v>
      </c>
      <c r="FQ21" s="17">
        <v>25.094134350105101</v>
      </c>
      <c r="FR21" s="17">
        <v>1905.1647352922</v>
      </c>
      <c r="FS21" s="17">
        <v>1238.83369391255</v>
      </c>
      <c r="FT21" s="17">
        <v>666.33104137965302</v>
      </c>
      <c r="FU21" s="17">
        <v>4.9652408744633103</v>
      </c>
      <c r="FV21" s="17">
        <v>0.48972318069632798</v>
      </c>
      <c r="FW21" s="17">
        <v>312.84843468531801</v>
      </c>
      <c r="FX21" s="17">
        <v>9.01352934914045</v>
      </c>
      <c r="FY21" s="17">
        <v>116.643846023688</v>
      </c>
      <c r="FZ21" s="17">
        <v>28.328781234808702</v>
      </c>
      <c r="GA21" s="17">
        <v>26.257640446105199</v>
      </c>
      <c r="GB21" s="17">
        <v>293.51835609164601</v>
      </c>
      <c r="GC21" s="17">
        <v>1.4600187653014501E-2</v>
      </c>
      <c r="GD21" s="17">
        <v>87.150948830683006</v>
      </c>
      <c r="GE21" s="17">
        <v>40.068749346164203</v>
      </c>
      <c r="GF21" s="17">
        <v>127.52500010031</v>
      </c>
      <c r="GG21" s="17">
        <v>5.7796734635044702</v>
      </c>
      <c r="GH21" s="17">
        <v>0</v>
      </c>
      <c r="GI21" s="17">
        <v>1173.62326515363</v>
      </c>
      <c r="GJ21" s="17">
        <v>76.459399677197396</v>
      </c>
      <c r="GK21" s="17">
        <v>78.217560179511807</v>
      </c>
      <c r="GL21" s="17">
        <v>1.1045099939246099</v>
      </c>
      <c r="GM21" s="17">
        <v>6.53431082563859</v>
      </c>
      <c r="GN21" s="17">
        <v>407.65673165105699</v>
      </c>
      <c r="GO21" s="17">
        <v>22.440069242097302</v>
      </c>
      <c r="GP21" s="17">
        <v>7.1177692233337697E-2</v>
      </c>
      <c r="GQ21" s="17">
        <v>0</v>
      </c>
      <c r="GR21" s="17">
        <v>30.570055376211499</v>
      </c>
      <c r="GS21" s="17">
        <v>3190.6712667206798</v>
      </c>
      <c r="GT21" s="17">
        <v>28.319751614321699</v>
      </c>
      <c r="GU21" s="17">
        <v>136.61872231975201</v>
      </c>
      <c r="GW21" s="26">
        <f t="shared" si="0"/>
        <v>1.0431647145038325</v>
      </c>
      <c r="GX21" s="25">
        <f t="shared" si="1"/>
        <v>0</v>
      </c>
      <c r="GY21" s="40">
        <f t="shared" si="2"/>
        <v>-9.0936194391160651E-5</v>
      </c>
      <c r="GZ21" s="40">
        <f t="shared" si="3"/>
        <v>-6.2339458993187574E-6</v>
      </c>
      <c r="HA21" s="40">
        <f t="shared" si="4"/>
        <v>-7.4383783942454364E-5</v>
      </c>
      <c r="HB21" s="40">
        <f t="shared" si="5"/>
        <v>-1.6407605323873187E-4</v>
      </c>
      <c r="HC21" s="40">
        <f t="shared" si="6"/>
        <v>-2.0679918370770491E-4</v>
      </c>
      <c r="HD21" s="40">
        <f t="shared" si="7"/>
        <v>-2.7079887259044291E-5</v>
      </c>
      <c r="HE21" s="40">
        <f t="shared" si="8"/>
        <v>-4.6126791824181826E-4</v>
      </c>
      <c r="HF21" s="69">
        <f t="shared" si="9"/>
        <v>-2.1556791956522573E-4</v>
      </c>
      <c r="HG21" s="69">
        <f t="shared" si="10"/>
        <v>-5.979733274493837E-4</v>
      </c>
      <c r="HH21" s="69">
        <f t="shared" si="11"/>
        <v>-4.5068370589751697E-6</v>
      </c>
      <c r="HI21" s="69">
        <f t="shared" si="12"/>
        <v>-3.5861174378166049E-6</v>
      </c>
      <c r="HJ21" s="69">
        <f t="shared" si="13"/>
        <v>-1.8237160982792203E-5</v>
      </c>
      <c r="HK21" s="69">
        <f t="shared" si="14"/>
        <v>5.5216602277358013E-7</v>
      </c>
      <c r="HL21" s="69">
        <f t="shared" si="15"/>
        <v>-4.9585760133681611E-4</v>
      </c>
      <c r="HM21" s="69">
        <f t="shared" si="16"/>
        <v>-6.9655100459258622E-7</v>
      </c>
      <c r="HN21" s="69">
        <f t="shared" si="17"/>
        <v>-1.7079891338785177E-5</v>
      </c>
      <c r="HO21" s="69">
        <f t="shared" si="18"/>
        <v>-5.6941146022126237E-5</v>
      </c>
      <c r="HP21" s="69">
        <f t="shared" si="19"/>
        <v>-1.326910238012529E-5</v>
      </c>
      <c r="HQ21" s="69">
        <f t="shared" si="20"/>
        <v>-1.344090704736793E-5</v>
      </c>
      <c r="HR21" s="69">
        <f t="shared" si="21"/>
        <v>-9.7902834857621971E-5</v>
      </c>
      <c r="HS21" s="69">
        <f t="shared" si="22"/>
        <v>-2.85645929388979E-2</v>
      </c>
      <c r="HT21" s="69">
        <f t="shared" si="23"/>
        <v>1.8269152034089327E-4</v>
      </c>
      <c r="HU21" s="69">
        <f t="shared" si="24"/>
        <v>0</v>
      </c>
      <c r="HV21" s="69">
        <f t="shared" si="25"/>
        <v>-5.0084037556703417E-5</v>
      </c>
      <c r="HW21" s="69">
        <f t="shared" si="26"/>
        <v>-2.2341059097405826E-6</v>
      </c>
      <c r="HX21" s="40">
        <f t="shared" si="27"/>
        <v>-4.6667432084029973E-4</v>
      </c>
      <c r="HY21" s="40">
        <f t="shared" si="28"/>
        <v>-2.706536235320685E-5</v>
      </c>
      <c r="HZ21" s="40">
        <f t="shared" si="29"/>
        <v>0</v>
      </c>
      <c r="IA21" s="40">
        <f t="shared" si="30"/>
        <v>1.579367362906084E-5</v>
      </c>
      <c r="IB21" s="40">
        <f t="shared" si="31"/>
        <v>0</v>
      </c>
      <c r="IC21" s="40">
        <f t="shared" si="32"/>
        <v>-6.0594565618443195E-6</v>
      </c>
      <c r="ID21" s="40">
        <f t="shared" si="33"/>
        <v>0</v>
      </c>
      <c r="IE21" s="40">
        <f t="shared" si="34"/>
        <v>-1.161190374917463E-4</v>
      </c>
      <c r="IF21" s="40">
        <f t="shared" si="35"/>
        <v>2.1467952073761398E-6</v>
      </c>
      <c r="IG21" s="40">
        <f t="shared" si="36"/>
        <v>3.284146691963119E-2</v>
      </c>
      <c r="IH21" s="40">
        <f t="shared" si="37"/>
        <v>7.6109935754353153E-2</v>
      </c>
      <c r="II21" s="40">
        <f t="shared" si="38"/>
        <v>-5.1656661574458085E-4</v>
      </c>
      <c r="IJ21" s="40">
        <f t="shared" si="39"/>
        <v>1.6102167933515471E-5</v>
      </c>
      <c r="IK21" s="40">
        <f t="shared" si="40"/>
        <v>-6.1949480085815502E-4</v>
      </c>
      <c r="IL21" s="40">
        <f t="shared" si="41"/>
        <v>0</v>
      </c>
      <c r="IM21" s="40">
        <f t="shared" si="42"/>
        <v>3.7825547421074411E-5</v>
      </c>
      <c r="IN21" s="40">
        <f t="shared" si="43"/>
        <v>-4.2759000153315352E-6</v>
      </c>
      <c r="IO21" s="40">
        <f t="shared" si="44"/>
        <v>0</v>
      </c>
      <c r="IP21" s="40">
        <f t="shared" si="45"/>
        <v>-2.5694636169068523E-5</v>
      </c>
      <c r="IQ21" s="40">
        <f t="shared" si="46"/>
        <v>-4.9976747386173643E-6</v>
      </c>
      <c r="IR21" s="40">
        <f t="shared" si="47"/>
        <v>-1.4353099035662386E-6</v>
      </c>
      <c r="IS21" s="40">
        <f t="shared" si="48"/>
        <v>-1.5297256662622555E-5</v>
      </c>
      <c r="IT21" s="40">
        <f t="shared" si="49"/>
        <v>0</v>
      </c>
      <c r="IU21" s="40">
        <f t="shared" si="50"/>
        <v>0</v>
      </c>
      <c r="IV21" s="40">
        <f t="shared" si="51"/>
        <v>1.4312590176284264E-4</v>
      </c>
      <c r="IW21" s="40">
        <f t="shared" si="52"/>
        <v>-4.7695656672701428E-5</v>
      </c>
      <c r="IX21" s="40">
        <f t="shared" si="53"/>
        <v>-5.2031856659128444E-5</v>
      </c>
      <c r="IY21" s="40">
        <f t="shared" si="54"/>
        <v>5.1230519086862824E-5</v>
      </c>
      <c r="IZ21" s="40">
        <f t="shared" si="55"/>
        <v>4.6442762141990597E-5</v>
      </c>
      <c r="JA21" s="40">
        <f t="shared" si="56"/>
        <v>-2.9026787178580348E-5</v>
      </c>
      <c r="JB21" s="40">
        <f t="shared" si="57"/>
        <v>0</v>
      </c>
      <c r="JC21" s="40">
        <f t="shared" si="58"/>
        <v>8.641943952279153E-7</v>
      </c>
      <c r="JD21" s="40">
        <f t="shared" si="59"/>
        <v>8.7188132204599867E-6</v>
      </c>
      <c r="JE21" s="40">
        <f t="shared" si="60"/>
        <v>0</v>
      </c>
      <c r="JF21" s="40">
        <f t="shared" si="61"/>
        <v>0</v>
      </c>
      <c r="JG21" s="40">
        <f t="shared" si="62"/>
        <v>0</v>
      </c>
      <c r="JH21" s="40">
        <f t="shared" si="63"/>
        <v>-1.738362244777443E-6</v>
      </c>
      <c r="JI21" s="40">
        <f t="shared" si="64"/>
        <v>-1.5639066464157139E-5</v>
      </c>
      <c r="JJ21" s="40">
        <f t="shared" si="65"/>
        <v>-1.4516449030605141E-5</v>
      </c>
      <c r="JK21" s="40">
        <f t="shared" si="66"/>
        <v>2.2460417583079882E-6</v>
      </c>
      <c r="JL21" s="40">
        <f t="shared" si="67"/>
        <v>3.7533829283123047E-4</v>
      </c>
    </row>
    <row r="22" spans="1:272" x14ac:dyDescent="0.3">
      <c r="A22" s="17" t="s">
        <v>189</v>
      </c>
      <c r="B22" s="15">
        <v>3041.8180840999999</v>
      </c>
      <c r="C22" s="15">
        <v>92.803789430999998</v>
      </c>
      <c r="D22" s="15">
        <v>3810.0596154999998</v>
      </c>
      <c r="E22" s="15">
        <v>1359.2746241</v>
      </c>
      <c r="F22" s="15">
        <v>1094.6196457000001</v>
      </c>
      <c r="G22" s="15">
        <v>461.77084019</v>
      </c>
      <c r="H22" s="15">
        <v>3237.1574903999999</v>
      </c>
      <c r="I22" s="17">
        <v>1.2226509224</v>
      </c>
      <c r="J22" s="17">
        <v>1.1040907418999999</v>
      </c>
      <c r="K22" s="17">
        <v>4.5878250000000002E-3</v>
      </c>
      <c r="L22" s="17">
        <v>8.5556095999999998E-3</v>
      </c>
      <c r="M22" s="17">
        <v>2.6946840714000002</v>
      </c>
      <c r="N22" s="17">
        <v>8.1854240000000004E-4</v>
      </c>
      <c r="O22" s="17">
        <v>1.7804477700000002E-2</v>
      </c>
      <c r="P22" s="17">
        <v>3.7135204099999999E-2</v>
      </c>
      <c r="Q22" s="17">
        <v>9.2455317000000002E-3</v>
      </c>
      <c r="R22" s="17">
        <v>2.0857751611999999</v>
      </c>
      <c r="S22" s="17">
        <v>0.22559999999999999</v>
      </c>
      <c r="T22" s="17">
        <v>8.1801450900000003E-2</v>
      </c>
      <c r="U22" s="17">
        <v>6.2102800999999999E-3</v>
      </c>
      <c r="V22" s="17">
        <v>8.5624646424000002</v>
      </c>
      <c r="W22" s="17">
        <v>1.9189329999999999E-4</v>
      </c>
      <c r="X22" s="5">
        <v>2.3360000000000002E-6</v>
      </c>
      <c r="Y22" s="5">
        <v>1.1678955000000001E-6</v>
      </c>
      <c r="Z22" s="17">
        <v>0.18054482090000001</v>
      </c>
      <c r="AA22" s="17">
        <v>28.357977085000002</v>
      </c>
      <c r="AB22" s="17">
        <v>5.7068208</v>
      </c>
      <c r="AD22" s="17">
        <v>1.6323759E-3</v>
      </c>
      <c r="AE22" s="17">
        <v>3.5000000000000001E-3</v>
      </c>
      <c r="AF22" s="17">
        <v>0.35779214450000002</v>
      </c>
      <c r="AG22" s="17">
        <v>1.0004999999999999</v>
      </c>
      <c r="AH22" s="17">
        <v>7.5917003600000005E-2</v>
      </c>
      <c r="AI22" s="17">
        <v>8.2963702054000006</v>
      </c>
      <c r="AJ22" s="17">
        <v>22.689924355999999</v>
      </c>
      <c r="AK22" s="17">
        <v>0.26817616399999999</v>
      </c>
      <c r="AL22" s="17">
        <v>0.9252434839</v>
      </c>
      <c r="AM22" s="17">
        <v>1.1686256500000001E-2</v>
      </c>
      <c r="AN22" s="17">
        <v>6.9060107000000004E-3</v>
      </c>
      <c r="AP22" s="17">
        <v>1.686E-3</v>
      </c>
      <c r="AQ22" s="17">
        <v>94.997212966000006</v>
      </c>
      <c r="AR22" s="17">
        <v>0.38723000000000002</v>
      </c>
      <c r="AS22" s="17">
        <v>1.2194911999999999E-3</v>
      </c>
      <c r="AT22" s="17">
        <v>1.69925605E-2</v>
      </c>
      <c r="AU22" s="17">
        <v>13.229405613999999</v>
      </c>
      <c r="AV22" s="17">
        <v>1.0773714E-2</v>
      </c>
      <c r="AW22" s="5"/>
      <c r="AX22" s="5">
        <v>1.5E-5</v>
      </c>
      <c r="AZ22" s="5">
        <v>1.6988069E-6</v>
      </c>
      <c r="BA22" s="17">
        <v>2.3471829999999999E-4</v>
      </c>
      <c r="BB22" s="17">
        <v>1.22464E-4</v>
      </c>
      <c r="BD22" s="17">
        <v>3.1912862100000002E-2</v>
      </c>
      <c r="BE22" s="17">
        <v>0.65978000000000003</v>
      </c>
      <c r="BF22" s="17">
        <v>0.23874999999999999</v>
      </c>
      <c r="BG22" s="17">
        <v>1.82969E-4</v>
      </c>
      <c r="BK22" s="17">
        <v>1.3124030323</v>
      </c>
      <c r="BL22" s="17">
        <v>44.441847420000002</v>
      </c>
      <c r="BM22" s="17">
        <v>5.5349815999999998E-3</v>
      </c>
      <c r="BN22" s="17">
        <v>4.5118301403999999</v>
      </c>
      <c r="BO22" s="17">
        <v>8.5440100000000002E-5</v>
      </c>
      <c r="BQ22" s="17" t="s">
        <v>189</v>
      </c>
      <c r="BR22" s="17">
        <v>3.6287576831455399</v>
      </c>
      <c r="BS22" s="17">
        <v>152.15407644717601</v>
      </c>
      <c r="BT22" s="17">
        <v>0.65977268996951999</v>
      </c>
      <c r="BU22" s="17">
        <v>1.1040660093293999</v>
      </c>
      <c r="BV22" s="17">
        <v>0.238749029798771</v>
      </c>
      <c r="BW22" s="17">
        <v>4.5880697189658202E-3</v>
      </c>
      <c r="BX22" s="17">
        <v>1.2225067723332299</v>
      </c>
      <c r="BY22" s="17">
        <v>1.2225067723332299</v>
      </c>
      <c r="BZ22" s="17">
        <v>5.7439764220142404</v>
      </c>
      <c r="CA22" s="17">
        <v>13.869304063191899</v>
      </c>
      <c r="CB22" s="17">
        <v>3.5077380826733198E-3</v>
      </c>
      <c r="CC22" s="17">
        <v>5.0477388938970497E-3</v>
      </c>
      <c r="CD22" s="17">
        <v>2.69457025223039</v>
      </c>
      <c r="CE22" s="5">
        <v>8.5437147140065894E-5</v>
      </c>
      <c r="CF22" s="17">
        <v>2.6192587366413597E-4</v>
      </c>
      <c r="CG22" s="17">
        <v>5.5657888014021501E-4</v>
      </c>
      <c r="CH22" s="5">
        <v>1.16777669935019E-6</v>
      </c>
      <c r="CI22" s="17">
        <v>1.7804415883164702E-2</v>
      </c>
      <c r="CJ22" s="17">
        <v>8.9123489551083904E-3</v>
      </c>
      <c r="CK22" s="17">
        <v>2.8222381367350599E-2</v>
      </c>
      <c r="CL22" s="17">
        <v>9.2479597296597302E-3</v>
      </c>
      <c r="CM22" s="17">
        <v>1.8295762551188499E-4</v>
      </c>
      <c r="CN22" s="17">
        <v>5520.8211525810202</v>
      </c>
      <c r="CO22" s="17">
        <v>2.0857532021644598</v>
      </c>
      <c r="CP22" s="17">
        <v>0</v>
      </c>
      <c r="CQ22" s="17">
        <v>2.37080664937592E-2</v>
      </c>
      <c r="CR22" s="17">
        <v>5.8043459683008398E-2</v>
      </c>
      <c r="CS22" s="17">
        <v>0.22560162062534</v>
      </c>
      <c r="CT22" s="17">
        <v>6.2120233978578401E-3</v>
      </c>
      <c r="CU22" s="17">
        <v>8.2964702967254595</v>
      </c>
      <c r="CV22" s="17">
        <v>8.4204654145397999</v>
      </c>
      <c r="CW22" s="17">
        <v>1.21952725103093E-3</v>
      </c>
      <c r="CX22" s="17">
        <v>1.16892399571863E-2</v>
      </c>
      <c r="CY22" s="17">
        <v>1.69916140058257E-2</v>
      </c>
      <c r="CZ22" s="17">
        <v>3041.3664037169901</v>
      </c>
      <c r="DA22" s="17">
        <v>1.91865007481385E-4</v>
      </c>
      <c r="DB22" s="5">
        <v>2.3362097215562501E-6</v>
      </c>
      <c r="DC22" s="17">
        <v>0</v>
      </c>
      <c r="DD22" s="17">
        <v>0</v>
      </c>
      <c r="DE22" s="17">
        <v>0</v>
      </c>
      <c r="DF22" s="17">
        <v>0</v>
      </c>
      <c r="DG22" s="17">
        <v>0</v>
      </c>
      <c r="DH22" s="17">
        <v>0</v>
      </c>
      <c r="DI22" s="5">
        <v>116.360621834556</v>
      </c>
      <c r="DJ22" s="5">
        <v>210.21927831222001</v>
      </c>
      <c r="DK22" s="17">
        <v>18.7076732634719</v>
      </c>
      <c r="DL22" s="17">
        <v>1.3123152927981201</v>
      </c>
      <c r="DM22" s="17">
        <v>57.582991617426003</v>
      </c>
      <c r="DN22" s="17">
        <v>0.180544811448269</v>
      </c>
      <c r="DO22" s="17">
        <v>2.3022467783638301</v>
      </c>
      <c r="DP22" s="17">
        <v>28.3575433116727</v>
      </c>
      <c r="DQ22" s="17">
        <v>28.3575433116727</v>
      </c>
      <c r="DR22" s="17">
        <v>0.78100635298819898</v>
      </c>
      <c r="DS22" s="17">
        <v>0</v>
      </c>
      <c r="DT22" s="17">
        <v>5.6587484711272698</v>
      </c>
      <c r="DU22" s="17">
        <v>0</v>
      </c>
      <c r="DV22" s="17">
        <v>44.441278230476698</v>
      </c>
      <c r="DW22" s="17">
        <v>6.3291957432363597E-4</v>
      </c>
      <c r="DX22" s="17">
        <v>8.4172041558134702E-4</v>
      </c>
      <c r="DY22" s="17">
        <v>0</v>
      </c>
      <c r="DZ22" s="17">
        <v>3.4997327446992599E-3</v>
      </c>
      <c r="EA22" s="17">
        <v>23.725498231183298</v>
      </c>
      <c r="EB22" s="17">
        <v>1.94571551631633</v>
      </c>
      <c r="EC22" s="17">
        <v>0.97553696459494899</v>
      </c>
      <c r="ED22" s="17">
        <v>73.378990040584995</v>
      </c>
      <c r="EE22" s="17">
        <v>61.1800380661495</v>
      </c>
      <c r="EF22" s="17">
        <v>9.3022660018166295E-2</v>
      </c>
      <c r="EG22" s="17">
        <v>0.26475999564256503</v>
      </c>
      <c r="EH22" s="17">
        <v>1.0005090385092399</v>
      </c>
      <c r="EI22" s="17">
        <v>2.5052431283850499E-2</v>
      </c>
      <c r="EJ22" s="17">
        <v>5.0864050297458503E-2</v>
      </c>
      <c r="EK22" s="17">
        <v>24.699780217274299</v>
      </c>
      <c r="EL22" s="17">
        <v>5.53471069997853E-3</v>
      </c>
      <c r="EM22" s="17">
        <v>0.35292775541000498</v>
      </c>
      <c r="EN22" s="17">
        <v>0.57285475197531799</v>
      </c>
      <c r="EO22" s="17">
        <v>92.800546564482502</v>
      </c>
      <c r="EP22" s="17">
        <v>0</v>
      </c>
      <c r="EQ22" s="17">
        <v>0.37934856678109702</v>
      </c>
      <c r="ER22" s="17">
        <v>0.54588936531387899</v>
      </c>
      <c r="ES22" s="17">
        <v>3479.4957665746301</v>
      </c>
      <c r="ET22" s="17">
        <v>3428.2838892904902</v>
      </c>
      <c r="EU22" s="17">
        <v>380.92080267971699</v>
      </c>
      <c r="EV22" s="17">
        <v>3809.2046919702102</v>
      </c>
      <c r="EW22" s="17">
        <v>8.5831989418646795E-2</v>
      </c>
      <c r="EX22" s="17">
        <v>103.999358997448</v>
      </c>
      <c r="EY22" s="17">
        <v>2.3383235464241401</v>
      </c>
      <c r="EZ22" s="17">
        <v>1.0773651729140099E-2</v>
      </c>
      <c r="FA22" s="17">
        <v>0</v>
      </c>
      <c r="FB22" s="5">
        <v>1.49967911726936E-5</v>
      </c>
      <c r="FC22" s="17">
        <v>0</v>
      </c>
      <c r="FD22" s="5">
        <v>1.6988977552097899E-6</v>
      </c>
      <c r="FE22" s="17">
        <v>2.3471598576994799E-4</v>
      </c>
      <c r="FF22" s="17">
        <v>1.2245718069294799E-4</v>
      </c>
      <c r="FG22" s="17">
        <v>0</v>
      </c>
      <c r="FH22" s="17">
        <v>3.1825813851411602E-2</v>
      </c>
      <c r="FI22" s="17">
        <v>24.502510080964701</v>
      </c>
      <c r="FJ22" s="17">
        <v>1526.0921179612701</v>
      </c>
      <c r="FK22" s="17">
        <v>25.215144877505701</v>
      </c>
      <c r="FL22" s="17">
        <v>18.129409830530701</v>
      </c>
      <c r="FM22" s="17">
        <v>74.316927138345406</v>
      </c>
      <c r="FN22" s="17">
        <v>18.284928796551899</v>
      </c>
      <c r="FO22" s="17">
        <v>4.8884436418481299</v>
      </c>
      <c r="FP22" s="17">
        <v>1.5767677459173099E-4</v>
      </c>
      <c r="FQ22" s="17">
        <v>7.6707300879092903</v>
      </c>
      <c r="FR22" s="17">
        <v>1358.67342590053</v>
      </c>
      <c r="FS22" s="17">
        <v>1094.1562444656599</v>
      </c>
      <c r="FT22" s="17">
        <v>264.51718143487699</v>
      </c>
      <c r="FU22" s="17">
        <v>1.2368720449081401</v>
      </c>
      <c r="FV22" s="17">
        <v>0.35027062789838798</v>
      </c>
      <c r="FW22" s="17">
        <v>326.39406315690798</v>
      </c>
      <c r="FX22" s="17">
        <v>6.6866608907774996</v>
      </c>
      <c r="FY22" s="17">
        <v>111.75312958635701</v>
      </c>
      <c r="FZ22" s="17">
        <v>24.503296951779401</v>
      </c>
      <c r="GA22" s="17">
        <v>14.1243879565579</v>
      </c>
      <c r="GB22" s="17">
        <v>281.80514300721399</v>
      </c>
      <c r="GC22" s="17">
        <v>6.9021351903387502E-3</v>
      </c>
      <c r="GD22" s="17">
        <v>110.57893441083201</v>
      </c>
      <c r="GE22" s="17">
        <v>59.584231483434898</v>
      </c>
      <c r="GF22" s="17">
        <v>83.085790798458902</v>
      </c>
      <c r="GG22" s="17">
        <v>11.6243035077079</v>
      </c>
      <c r="GH22" s="17">
        <v>0</v>
      </c>
      <c r="GI22" s="17">
        <v>461.722772506159</v>
      </c>
      <c r="GJ22" s="17">
        <v>147.82995851727401</v>
      </c>
      <c r="GK22" s="17">
        <v>4.5118086777451003</v>
      </c>
      <c r="GL22" s="17">
        <v>3.2462364780017299</v>
      </c>
      <c r="GM22" s="17">
        <v>17.364807226027001</v>
      </c>
      <c r="GN22" s="17">
        <v>433.10729507024899</v>
      </c>
      <c r="GO22" s="17">
        <v>94.991785797136998</v>
      </c>
      <c r="GP22" s="17">
        <v>1.6857963390675499E-3</v>
      </c>
      <c r="GQ22" s="17">
        <v>0.38722588790820001</v>
      </c>
      <c r="GR22" s="17">
        <v>37.888247107557902</v>
      </c>
      <c r="GS22" s="17">
        <v>3235.73827168659</v>
      </c>
      <c r="GT22" s="17">
        <v>13.228692859745999</v>
      </c>
      <c r="GU22" s="17">
        <v>207.05482044109201</v>
      </c>
      <c r="GW22" s="26">
        <f t="shared" si="0"/>
        <v>1.0753328836948808</v>
      </c>
      <c r="GX22" s="25">
        <f t="shared" si="1"/>
        <v>0</v>
      </c>
      <c r="GY22" s="40">
        <f t="shared" si="2"/>
        <v>-1.4849026816255427E-4</v>
      </c>
      <c r="GZ22" s="40">
        <f t="shared" si="3"/>
        <v>-3.4943255414233411E-5</v>
      </c>
      <c r="HA22" s="40">
        <f t="shared" si="4"/>
        <v>-2.2438586690655689E-4</v>
      </c>
      <c r="HB22" s="40">
        <f t="shared" si="5"/>
        <v>-4.4229340326871396E-4</v>
      </c>
      <c r="HC22" s="40">
        <f t="shared" si="6"/>
        <v>-4.2334452534315009E-4</v>
      </c>
      <c r="HD22" s="40">
        <f t="shared" si="7"/>
        <v>-1.0409423821828979E-4</v>
      </c>
      <c r="HE22" s="40">
        <f t="shared" si="8"/>
        <v>-4.3841509645999727E-4</v>
      </c>
      <c r="HF22" s="69">
        <f t="shared" si="9"/>
        <v>-1.1789960987972302E-4</v>
      </c>
      <c r="HG22" s="69">
        <f t="shared" si="10"/>
        <v>-2.2400849551026802E-5</v>
      </c>
      <c r="HH22" s="69">
        <f t="shared" si="11"/>
        <v>5.334095477050181E-5</v>
      </c>
      <c r="HI22" s="69">
        <f t="shared" si="12"/>
        <v>-1.5501341906805334E-5</v>
      </c>
      <c r="HJ22" s="69">
        <f t="shared" si="13"/>
        <v>-4.2238409622186415E-5</v>
      </c>
      <c r="HK22" s="69">
        <f t="shared" si="14"/>
        <v>-4.5991747830051764E-5</v>
      </c>
      <c r="HL22" s="69">
        <f t="shared" si="15"/>
        <v>-3.4719825170667538E-6</v>
      </c>
      <c r="HM22" s="69">
        <f t="shared" si="16"/>
        <v>-1.2758177920222538E-5</v>
      </c>
      <c r="HN22" s="69">
        <f t="shared" si="17"/>
        <v>2.6261655235361236E-4</v>
      </c>
      <c r="HO22" s="69">
        <f t="shared" si="18"/>
        <v>-1.0527997431664028E-5</v>
      </c>
      <c r="HP22" s="69">
        <f t="shared" si="19"/>
        <v>7.1836229610360344E-6</v>
      </c>
      <c r="HQ22" s="69">
        <f t="shared" si="20"/>
        <v>-6.1031586461030929E-4</v>
      </c>
      <c r="HR22" s="69">
        <f t="shared" si="21"/>
        <v>2.8071163132242387E-4</v>
      </c>
      <c r="HS22" s="69">
        <f t="shared" si="22"/>
        <v>-1.658391990981686E-2</v>
      </c>
      <c r="HT22" s="69">
        <f t="shared" si="23"/>
        <v>-1.474388038300258E-4</v>
      </c>
      <c r="HU22" s="69">
        <f t="shared" si="24"/>
        <v>8.9778063463161274E-5</v>
      </c>
      <c r="HV22" s="69">
        <f t="shared" si="25"/>
        <v>-1.0172198609381217E-4</v>
      </c>
      <c r="HW22" s="69">
        <f t="shared" si="26"/>
        <v>-5.2351161123610124E-8</v>
      </c>
      <c r="HX22" s="40">
        <f t="shared" si="27"/>
        <v>-1.5296342401352867E-5</v>
      </c>
      <c r="HY22" s="40">
        <f t="shared" si="28"/>
        <v>-8.4236618876713763E-3</v>
      </c>
      <c r="HZ22" s="40">
        <f t="shared" si="29"/>
        <v>0</v>
      </c>
      <c r="IA22" s="40">
        <f t="shared" si="30"/>
        <v>-3.6226645643360832E-5</v>
      </c>
      <c r="IB22" s="40">
        <f t="shared" si="31"/>
        <v>-7.6358657354331263E-5</v>
      </c>
      <c r="IC22" s="40">
        <f t="shared" si="32"/>
        <v>-2.6520535496865899E-5</v>
      </c>
      <c r="ID22" s="40">
        <f t="shared" si="33"/>
        <v>9.0339922438228469E-6</v>
      </c>
      <c r="IE22" s="40">
        <f t="shared" si="34"/>
        <v>-6.8761761692606581E-6</v>
      </c>
      <c r="IF22" s="40">
        <f t="shared" si="35"/>
        <v>1.2064471929400376E-5</v>
      </c>
      <c r="IG22" s="40">
        <f t="shared" si="36"/>
        <v>8.8579222642618666E-2</v>
      </c>
      <c r="IH22" s="40">
        <f t="shared" si="37"/>
        <v>1.1361136032034451</v>
      </c>
      <c r="II22" s="40">
        <f t="shared" si="38"/>
        <v>-6.0003719244133525E-6</v>
      </c>
      <c r="IJ22" s="40">
        <f t="shared" si="39"/>
        <v>2.5529622649468977E-4</v>
      </c>
      <c r="IK22" s="40">
        <f t="shared" si="40"/>
        <v>-5.611792146876113E-4</v>
      </c>
      <c r="IL22" s="40">
        <f t="shared" si="41"/>
        <v>0</v>
      </c>
      <c r="IM22" s="40">
        <f t="shared" si="42"/>
        <v>-1.2079533360029516E-4</v>
      </c>
      <c r="IN22" s="40">
        <f t="shared" si="43"/>
        <v>-5.7129769322290573E-5</v>
      </c>
      <c r="IO22" s="40">
        <f t="shared" si="44"/>
        <v>-1.0619249025159713E-5</v>
      </c>
      <c r="IP22" s="40">
        <f t="shared" si="45"/>
        <v>2.9562354308131902E-5</v>
      </c>
      <c r="IQ22" s="40">
        <f t="shared" si="46"/>
        <v>-5.5700503423269954E-5</v>
      </c>
      <c r="IR22" s="40">
        <f t="shared" si="47"/>
        <v>-5.3876513790270112E-5</v>
      </c>
      <c r="IS22" s="40">
        <f t="shared" si="48"/>
        <v>-5.7798879662859525E-6</v>
      </c>
      <c r="IT22" s="40">
        <f t="shared" si="49"/>
        <v>0</v>
      </c>
      <c r="IU22" s="40">
        <f t="shared" si="50"/>
        <v>-2.1392182042671967E-4</v>
      </c>
      <c r="IV22" s="40">
        <f t="shared" si="51"/>
        <v>0</v>
      </c>
      <c r="IW22" s="40">
        <f t="shared" si="52"/>
        <v>5.3481775821559385E-5</v>
      </c>
      <c r="IX22" s="40">
        <f t="shared" si="53"/>
        <v>-9.8596063962789054E-6</v>
      </c>
      <c r="IY22" s="40">
        <f t="shared" si="54"/>
        <v>-5.568417699904919E-5</v>
      </c>
      <c r="IZ22" s="40">
        <f t="shared" si="55"/>
        <v>0</v>
      </c>
      <c r="JA22" s="40">
        <f t="shared" si="56"/>
        <v>-2.727685417736291E-3</v>
      </c>
      <c r="JB22" s="40">
        <f t="shared" si="57"/>
        <v>-1.1079496923285832E-5</v>
      </c>
      <c r="JC22" s="40">
        <f t="shared" si="58"/>
        <v>-4.0636700690878156E-6</v>
      </c>
      <c r="JD22" s="40">
        <f t="shared" si="59"/>
        <v>-6.216620364656203E-5</v>
      </c>
      <c r="JE22" s="40">
        <f t="shared" si="60"/>
        <v>0</v>
      </c>
      <c r="JF22" s="40">
        <f t="shared" si="61"/>
        <v>0</v>
      </c>
      <c r="JG22" s="40">
        <f t="shared" si="62"/>
        <v>0</v>
      </c>
      <c r="JH22" s="40">
        <f t="shared" si="63"/>
        <v>-6.6854083479323952E-5</v>
      </c>
      <c r="JI22" s="40">
        <f t="shared" si="64"/>
        <v>-1.2807512656371997E-5</v>
      </c>
      <c r="JJ22" s="40">
        <f t="shared" si="65"/>
        <v>-4.8943256011873568E-5</v>
      </c>
      <c r="JK22" s="40">
        <f t="shared" si="66"/>
        <v>-4.756973164253107E-6</v>
      </c>
      <c r="JL22" s="40">
        <f t="shared" si="67"/>
        <v>-3.4560586119491186E-5</v>
      </c>
    </row>
    <row r="23" spans="1:272" x14ac:dyDescent="0.3">
      <c r="A23" s="17" t="s">
        <v>190</v>
      </c>
      <c r="B23" s="15">
        <v>36010.540163999998</v>
      </c>
      <c r="C23" s="15">
        <v>749.99456282000006</v>
      </c>
      <c r="D23" s="15">
        <v>36941.123233999999</v>
      </c>
      <c r="E23" s="15">
        <v>9417.3228555999995</v>
      </c>
      <c r="F23" s="15">
        <v>6910.6264971999999</v>
      </c>
      <c r="G23" s="15">
        <v>13978.039564999999</v>
      </c>
      <c r="H23" s="15">
        <v>18135.132328</v>
      </c>
      <c r="I23" s="17">
        <v>53.146525226000001</v>
      </c>
      <c r="J23" s="17">
        <v>7.6360585678000001</v>
      </c>
      <c r="K23" s="17">
        <v>3.6503195900000001</v>
      </c>
      <c r="L23" s="17">
        <v>0.15711275550000001</v>
      </c>
      <c r="M23" s="17">
        <v>72.131918959999993</v>
      </c>
      <c r="N23" s="17">
        <v>3.5268118000000002E-3</v>
      </c>
      <c r="O23" s="17">
        <v>2.5004129465</v>
      </c>
      <c r="P23" s="17">
        <v>0.92835739289999997</v>
      </c>
      <c r="Q23" s="17">
        <v>0.24019416939999999</v>
      </c>
      <c r="R23" s="17">
        <v>0.27746983870000003</v>
      </c>
      <c r="S23" s="17">
        <v>7.8386345000000004</v>
      </c>
      <c r="T23" s="17">
        <v>0.26939940449999999</v>
      </c>
      <c r="U23" s="17">
        <v>0.3526184584</v>
      </c>
      <c r="V23" s="17">
        <v>22.663987166999998</v>
      </c>
      <c r="W23" s="17">
        <v>2.0511648E-2</v>
      </c>
      <c r="X23" s="17">
        <v>2.3026346999999998E-3</v>
      </c>
      <c r="Y23" s="17">
        <v>3.9667453000000004E-3</v>
      </c>
      <c r="Z23" s="17">
        <v>0.12930688709999999</v>
      </c>
      <c r="AA23" s="17">
        <v>123.65035856999999</v>
      </c>
      <c r="AB23" s="17">
        <v>531.08078634000003</v>
      </c>
      <c r="AC23" s="17">
        <v>1.787E-2</v>
      </c>
      <c r="AD23" s="17">
        <v>0.1395612175</v>
      </c>
      <c r="AF23" s="17">
        <v>1.9048166456</v>
      </c>
      <c r="AG23" s="17">
        <v>0.2661</v>
      </c>
      <c r="AH23" s="17">
        <v>20.812635044</v>
      </c>
      <c r="AI23" s="17">
        <v>75.841208507999994</v>
      </c>
      <c r="AJ23" s="17">
        <v>497.68727713999999</v>
      </c>
      <c r="AK23" s="17">
        <v>3.6780957323000001</v>
      </c>
      <c r="AL23" s="17">
        <v>5.4379645208999996</v>
      </c>
      <c r="AM23" s="17">
        <v>7.2095196750000001</v>
      </c>
      <c r="AN23" s="17">
        <v>4.62769601E-2</v>
      </c>
      <c r="AO23" s="17">
        <v>8.9999999999999993E-3</v>
      </c>
      <c r="AP23" s="17">
        <v>4.1263716300000003E-2</v>
      </c>
      <c r="AQ23" s="17">
        <v>455.08345049000002</v>
      </c>
      <c r="AR23" s="17">
        <v>0.73135700000000003</v>
      </c>
      <c r="AS23" s="17">
        <v>0.30656835570000002</v>
      </c>
      <c r="AT23" s="17">
        <v>0.6543418111</v>
      </c>
      <c r="AU23" s="17">
        <v>219.52519466999999</v>
      </c>
      <c r="AV23" s="17">
        <v>0.54362014420000004</v>
      </c>
      <c r="AW23" s="17">
        <v>6.7200799999999995E-5</v>
      </c>
      <c r="AZ23" s="17">
        <v>7.4474630000000001E-4</v>
      </c>
      <c r="BA23" s="17">
        <v>9.0262012599999997E-2</v>
      </c>
      <c r="BB23" s="17">
        <v>6.8917455999999997E-3</v>
      </c>
      <c r="BD23" s="17">
        <v>0.68146158349999997</v>
      </c>
      <c r="BE23" s="17">
        <v>4.7919601578000002</v>
      </c>
      <c r="BF23" s="17">
        <v>5.4082232399999999E-2</v>
      </c>
      <c r="BG23" s="17">
        <v>5.3934636500000001E-2</v>
      </c>
      <c r="BH23" s="17">
        <v>1.172E-2</v>
      </c>
      <c r="BK23" s="17">
        <v>57.007541089999997</v>
      </c>
      <c r="BL23" s="17">
        <v>95.104223058000002</v>
      </c>
      <c r="BM23" s="17">
        <v>15.328105694</v>
      </c>
      <c r="BN23" s="17">
        <v>308.41967871999998</v>
      </c>
      <c r="BO23" s="17">
        <v>3.8266600089999998</v>
      </c>
      <c r="BQ23" s="17" t="s">
        <v>190</v>
      </c>
      <c r="BR23" s="17">
        <v>21.035502763678899</v>
      </c>
      <c r="BS23" s="17">
        <v>696.50931581878604</v>
      </c>
      <c r="BT23" s="17">
        <v>4.7919074578638403</v>
      </c>
      <c r="BU23" s="17">
        <v>7.6354641122637696</v>
      </c>
      <c r="BV23" s="17">
        <v>5.4083183006818802E-2</v>
      </c>
      <c r="BW23" s="17">
        <v>3.65030677263842</v>
      </c>
      <c r="BX23" s="17">
        <v>53.143071397019703</v>
      </c>
      <c r="BY23" s="17">
        <v>53.143071397019703</v>
      </c>
      <c r="BZ23" s="17">
        <v>98.473006371798405</v>
      </c>
      <c r="CA23" s="17">
        <v>172.627480614511</v>
      </c>
      <c r="CB23" s="17">
        <v>6.4375528321014897E-2</v>
      </c>
      <c r="CC23" s="5">
        <v>9.2638314051489007E-2</v>
      </c>
      <c r="CD23" s="17">
        <v>72.130383275412001</v>
      </c>
      <c r="CE23" s="17">
        <v>3.82603638348407</v>
      </c>
      <c r="CF23" s="17">
        <v>1.12856705174578E-3</v>
      </c>
      <c r="CG23" s="17">
        <v>2.3980932719346098E-3</v>
      </c>
      <c r="CH23" s="17">
        <v>3.9670193719520599E-3</v>
      </c>
      <c r="CI23" s="17">
        <v>2.5003721479135401</v>
      </c>
      <c r="CJ23" s="17">
        <v>0.222671604329437</v>
      </c>
      <c r="CK23" s="17">
        <v>0.70512610787105501</v>
      </c>
      <c r="CL23" s="17">
        <v>0.240195362509352</v>
      </c>
      <c r="CM23" s="17">
        <v>5.3932862735274298E-2</v>
      </c>
      <c r="CN23" s="17">
        <v>13070.502650521001</v>
      </c>
      <c r="CO23" s="17">
        <v>0.27747525239925203</v>
      </c>
      <c r="CP23" s="17">
        <v>1.17189975980643E-2</v>
      </c>
      <c r="CQ23" s="5">
        <v>7.8005524392599099E-2</v>
      </c>
      <c r="CR23" s="17">
        <v>0.19097951291357301</v>
      </c>
      <c r="CS23" s="17">
        <v>7.8386886808645801</v>
      </c>
      <c r="CT23" s="17">
        <v>0.352615381378868</v>
      </c>
      <c r="CU23" s="17">
        <v>75.584988917615107</v>
      </c>
      <c r="CV23" s="17">
        <v>22.524039376277099</v>
      </c>
      <c r="CW23" s="17">
        <v>0.306570965417862</v>
      </c>
      <c r="CX23" s="17">
        <v>7.2094924002130396</v>
      </c>
      <c r="CY23" s="17">
        <v>0.65434178235594598</v>
      </c>
      <c r="CZ23" s="17">
        <v>35999.208675045098</v>
      </c>
      <c r="DA23" s="17">
        <v>2.0509216547649999E-2</v>
      </c>
      <c r="DB23" s="17">
        <v>2.3026597434709002E-3</v>
      </c>
      <c r="DC23" s="17">
        <v>0</v>
      </c>
      <c r="DD23" s="17">
        <v>0</v>
      </c>
      <c r="DE23" s="5">
        <v>0</v>
      </c>
      <c r="DF23" s="17">
        <v>0</v>
      </c>
      <c r="DG23" s="17">
        <v>0</v>
      </c>
      <c r="DH23" s="5">
        <v>0</v>
      </c>
      <c r="DI23" s="17">
        <v>347.64598890470899</v>
      </c>
      <c r="DJ23" s="17">
        <v>761.12711842660894</v>
      </c>
      <c r="DK23" s="17">
        <v>60.289454166858398</v>
      </c>
      <c r="DL23" s="17">
        <v>56.694175372572303</v>
      </c>
      <c r="DM23" s="17">
        <v>344.04240342150598</v>
      </c>
      <c r="DN23" s="17">
        <v>0.12930684869407499</v>
      </c>
      <c r="DO23" s="17">
        <v>12.851206014194</v>
      </c>
      <c r="DP23" s="17">
        <v>123.630773239877</v>
      </c>
      <c r="DQ23" s="17">
        <v>123.630773239877</v>
      </c>
      <c r="DR23" s="17">
        <v>2.4561461183082698</v>
      </c>
      <c r="DS23" s="17">
        <v>0</v>
      </c>
      <c r="DT23" s="17">
        <v>531.03889188137202</v>
      </c>
      <c r="DU23" s="17">
        <v>1.78727506517413E-2</v>
      </c>
      <c r="DV23" s="17">
        <v>95.088649694306895</v>
      </c>
      <c r="DW23" s="17">
        <v>4.5155611671705301E-2</v>
      </c>
      <c r="DX23" s="17">
        <v>8.5125174651094801E-2</v>
      </c>
      <c r="DY23" s="17">
        <v>0</v>
      </c>
      <c r="DZ23" s="17">
        <v>0</v>
      </c>
      <c r="EA23" s="17">
        <v>65.0428851718559</v>
      </c>
      <c r="EB23" s="17">
        <v>14.103528311151001</v>
      </c>
      <c r="EC23" s="17">
        <v>1.07515736180535</v>
      </c>
      <c r="ED23" s="17">
        <v>475.24912947898599</v>
      </c>
      <c r="EE23" s="17">
        <v>409.76618277786503</v>
      </c>
      <c r="EF23" s="17">
        <v>0.49522037220081899</v>
      </c>
      <c r="EG23" s="17">
        <v>1.40948006709447</v>
      </c>
      <c r="EH23" s="17">
        <v>0.26610151342504401</v>
      </c>
      <c r="EI23" s="17">
        <v>6.8626351956773997</v>
      </c>
      <c r="EJ23" s="17">
        <v>13.9331751845687</v>
      </c>
      <c r="EK23" s="17">
        <v>505.62155560890102</v>
      </c>
      <c r="EL23" s="17">
        <v>15.3280998573278</v>
      </c>
      <c r="EM23" s="17">
        <v>6.1105864594051901E-2</v>
      </c>
      <c r="EN23" s="17">
        <v>4.41463268041755</v>
      </c>
      <c r="EO23" s="17">
        <v>749.86723650236695</v>
      </c>
      <c r="EP23" s="17">
        <v>0</v>
      </c>
      <c r="EQ23" s="17">
        <v>2.22555910094413</v>
      </c>
      <c r="ER23" s="17">
        <v>3.2026319183959102</v>
      </c>
      <c r="ES23" s="17">
        <v>19443.473826694601</v>
      </c>
      <c r="ET23" s="17">
        <v>33236.0044521331</v>
      </c>
      <c r="EU23" s="17">
        <v>3692.8695881182698</v>
      </c>
      <c r="EV23" s="17">
        <v>36928.874040251401</v>
      </c>
      <c r="EW23" s="17">
        <v>0.36508005007567601</v>
      </c>
      <c r="EX23" s="17">
        <v>687.70063208080001</v>
      </c>
      <c r="EY23" s="17">
        <v>12.330545740071299</v>
      </c>
      <c r="EZ23" s="17">
        <v>0.54362294639803199</v>
      </c>
      <c r="FA23" s="5">
        <v>6.7190048010141204E-5</v>
      </c>
      <c r="FB23" s="17">
        <v>0</v>
      </c>
      <c r="FC23" s="17">
        <v>0</v>
      </c>
      <c r="FD23" s="17">
        <v>7.4472793016421403E-4</v>
      </c>
      <c r="FE23" s="17">
        <v>9.0029298969512603E-2</v>
      </c>
      <c r="FF23" s="17">
        <v>6.89118394344998E-3</v>
      </c>
      <c r="FG23" s="17">
        <v>0</v>
      </c>
      <c r="FH23" s="17">
        <v>0.68135681174310003</v>
      </c>
      <c r="FI23" s="17">
        <v>105.856641601768</v>
      </c>
      <c r="FJ23" s="17">
        <v>7945.1200249867597</v>
      </c>
      <c r="FK23" s="17">
        <v>205.578082530134</v>
      </c>
      <c r="FL23" s="17">
        <v>291.05673085721202</v>
      </c>
      <c r="FM23" s="17">
        <v>263.710756204544</v>
      </c>
      <c r="FN23" s="17">
        <v>164.20109899888101</v>
      </c>
      <c r="FO23" s="17">
        <v>60.155924476321701</v>
      </c>
      <c r="FP23" s="17">
        <v>9.2513395457996597E-3</v>
      </c>
      <c r="FQ23" s="17">
        <v>133.40478505647599</v>
      </c>
      <c r="FR23" s="17">
        <v>9418.2504031968892</v>
      </c>
      <c r="FS23" s="17">
        <v>6906.1288987264697</v>
      </c>
      <c r="FT23" s="17">
        <v>2512.1215044704199</v>
      </c>
      <c r="FU23" s="17">
        <v>8.4880417456329198</v>
      </c>
      <c r="FV23" s="17">
        <v>11.5216174633052</v>
      </c>
      <c r="FW23" s="17">
        <v>2146.1980124152101</v>
      </c>
      <c r="FX23" s="17">
        <v>179.439829595568</v>
      </c>
      <c r="FY23" s="17">
        <v>533.35216427090302</v>
      </c>
      <c r="FZ23" s="17">
        <v>79.917300759271697</v>
      </c>
      <c r="GA23" s="17">
        <v>75.687365102663705</v>
      </c>
      <c r="GB23" s="17">
        <v>1343.9556981417199</v>
      </c>
      <c r="GC23" s="17">
        <v>4.6242544662514803E-2</v>
      </c>
      <c r="GD23" s="17">
        <v>448.765812677459</v>
      </c>
      <c r="GE23" s="17">
        <v>318.28896402365501</v>
      </c>
      <c r="GF23" s="17">
        <v>861.02997860282005</v>
      </c>
      <c r="GG23" s="17">
        <v>124.28590688036699</v>
      </c>
      <c r="GH23" s="17">
        <v>9.0006303896118696E-3</v>
      </c>
      <c r="GI23" s="17">
        <v>13973.4984711381</v>
      </c>
      <c r="GJ23" s="17">
        <v>888.20444271148006</v>
      </c>
      <c r="GK23" s="17">
        <v>308.384424136429</v>
      </c>
      <c r="GL23" s="17">
        <v>29.139323941456201</v>
      </c>
      <c r="GM23" s="17">
        <v>316.15673602329201</v>
      </c>
      <c r="GN23" s="17">
        <v>2501.4533286893202</v>
      </c>
      <c r="GO23" s="17">
        <v>455.074677111119</v>
      </c>
      <c r="GP23" s="17">
        <v>4.1258272823466897E-2</v>
      </c>
      <c r="GQ23" s="17">
        <v>0.73136074294217701</v>
      </c>
      <c r="GR23" s="17">
        <v>143.60091291615399</v>
      </c>
      <c r="GS23" s="17">
        <v>18101.923799699001</v>
      </c>
      <c r="GT23" s="17">
        <v>218.06409006494101</v>
      </c>
      <c r="GU23" s="17">
        <v>1931.0000114401801</v>
      </c>
      <c r="GW23" s="26">
        <f t="shared" si="0"/>
        <v>1.0741109089752054</v>
      </c>
      <c r="GX23" s="25">
        <f t="shared" si="1"/>
        <v>0</v>
      </c>
      <c r="GY23" s="40">
        <f t="shared" si="2"/>
        <v>-3.1467145183865632E-4</v>
      </c>
      <c r="GZ23" s="40">
        <f t="shared" si="3"/>
        <v>-1.6976965426836592E-4</v>
      </c>
      <c r="HA23" s="40">
        <f t="shared" si="4"/>
        <v>-3.3158693283379939E-4</v>
      </c>
      <c r="HB23" s="40">
        <f t="shared" si="5"/>
        <v>9.8493766340209505E-5</v>
      </c>
      <c r="HC23" s="40">
        <f t="shared" si="6"/>
        <v>-6.5082355056411559E-4</v>
      </c>
      <c r="HD23" s="40">
        <f t="shared" si="7"/>
        <v>-3.2487344457583415E-4</v>
      </c>
      <c r="HE23" s="40">
        <f t="shared" si="8"/>
        <v>-1.8311709945300762E-3</v>
      </c>
      <c r="HF23" s="40">
        <f t="shared" si="9"/>
        <v>-6.4986919946526486E-5</v>
      </c>
      <c r="HG23" s="40">
        <f t="shared" si="10"/>
        <v>-7.7848477843952006E-5</v>
      </c>
      <c r="HH23" s="40">
        <f t="shared" si="11"/>
        <v>-3.5112984669097141E-6</v>
      </c>
      <c r="HI23" s="40">
        <f t="shared" si="12"/>
        <v>-6.2956777240217796E-4</v>
      </c>
      <c r="HJ23" s="40">
        <f t="shared" si="13"/>
        <v>-2.1289945008169471E-5</v>
      </c>
      <c r="HK23" s="40">
        <f t="shared" si="14"/>
        <v>-4.2949929908472563E-5</v>
      </c>
      <c r="HL23" s="40">
        <f t="shared" si="15"/>
        <v>-1.631673940778374E-5</v>
      </c>
      <c r="HM23" s="40">
        <f t="shared" si="16"/>
        <v>-6.0287202298204309E-4</v>
      </c>
      <c r="HN23" s="40">
        <f t="shared" si="17"/>
        <v>4.9672702505247125E-6</v>
      </c>
      <c r="HO23" s="40">
        <f t="shared" si="18"/>
        <v>1.9510946765830601E-5</v>
      </c>
      <c r="HP23" s="40">
        <f t="shared" si="19"/>
        <v>6.9120284380852175E-6</v>
      </c>
      <c r="HQ23" s="40">
        <f t="shared" si="20"/>
        <v>-1.5381147356169054E-3</v>
      </c>
      <c r="HR23" s="40">
        <f t="shared" si="21"/>
        <v>-8.7262055025847528E-6</v>
      </c>
      <c r="HS23" s="40">
        <f t="shared" si="22"/>
        <v>-6.1748971922588923E-3</v>
      </c>
      <c r="HT23" s="40">
        <f t="shared" si="23"/>
        <v>-1.1854007781343855E-4</v>
      </c>
      <c r="HU23" s="40">
        <f t="shared" si="24"/>
        <v>1.0876006906497989E-5</v>
      </c>
      <c r="HV23" s="40">
        <f t="shared" si="25"/>
        <v>6.9092399771551307E-5</v>
      </c>
      <c r="HW23" s="40">
        <f t="shared" si="26"/>
        <v>-2.9701376204439847E-7</v>
      </c>
      <c r="HX23" s="40">
        <f t="shared" si="27"/>
        <v>-1.5839282917975227E-4</v>
      </c>
      <c r="HY23" s="40">
        <f t="shared" si="28"/>
        <v>-7.8885283944704162E-5</v>
      </c>
      <c r="HZ23" s="40">
        <f t="shared" si="29"/>
        <v>1.5392567102960817E-4</v>
      </c>
      <c r="IA23" s="40">
        <f t="shared" si="30"/>
        <v>-2.084506850927014E-4</v>
      </c>
      <c r="IB23" s="40">
        <f t="shared" si="31"/>
        <v>0</v>
      </c>
      <c r="IC23" s="40">
        <f t="shared" si="32"/>
        <v>-6.1006556709436618E-5</v>
      </c>
      <c r="ID23" s="40">
        <f t="shared" si="33"/>
        <v>5.6874297031511901E-6</v>
      </c>
      <c r="IE23" s="40">
        <f t="shared" si="34"/>
        <v>-8.0838700713928432E-4</v>
      </c>
      <c r="IF23" s="40">
        <f t="shared" si="35"/>
        <v>-3.378369034795384E-3</v>
      </c>
      <c r="IG23" s="40">
        <f t="shared" si="36"/>
        <v>1.5942297168004771E-2</v>
      </c>
      <c r="IH23" s="40">
        <f t="shared" si="37"/>
        <v>0.20024953174804289</v>
      </c>
      <c r="II23" s="40">
        <f t="shared" si="38"/>
        <v>-1.7972720348571503E-3</v>
      </c>
      <c r="IJ23" s="40">
        <f t="shared" si="39"/>
        <v>-3.7831628444121454E-6</v>
      </c>
      <c r="IK23" s="40">
        <f t="shared" si="40"/>
        <v>-7.4368405813234951E-4</v>
      </c>
      <c r="IL23" s="40">
        <f t="shared" si="41"/>
        <v>7.0043290207807973E-5</v>
      </c>
      <c r="IM23" s="40">
        <f t="shared" si="42"/>
        <v>-1.3191920217582175E-4</v>
      </c>
      <c r="IN23" s="40">
        <f t="shared" si="43"/>
        <v>-1.9278615540886847E-5</v>
      </c>
      <c r="IO23" s="40">
        <f t="shared" si="44"/>
        <v>5.1178045427559304E-6</v>
      </c>
      <c r="IP23" s="40">
        <f t="shared" si="45"/>
        <v>8.5126785379396308E-6</v>
      </c>
      <c r="IQ23" s="40">
        <f t="shared" si="46"/>
        <v>-4.392819400848513E-8</v>
      </c>
      <c r="IR23" s="40">
        <f t="shared" si="47"/>
        <v>-6.6557490462786058E-3</v>
      </c>
      <c r="IS23" s="40">
        <f t="shared" si="48"/>
        <v>5.1546986656866867E-6</v>
      </c>
      <c r="IT23" s="40">
        <f t="shared" si="49"/>
        <v>-1.5999794435172864E-4</v>
      </c>
      <c r="IU23" s="40">
        <f t="shared" si="50"/>
        <v>0</v>
      </c>
      <c r="IV23" s="40">
        <f t="shared" si="51"/>
        <v>0</v>
      </c>
      <c r="IW23" s="40">
        <f t="shared" si="52"/>
        <v>-2.4665897347831876E-5</v>
      </c>
      <c r="IX23" s="40">
        <f t="shared" si="53"/>
        <v>-2.5782012142657887E-3</v>
      </c>
      <c r="IY23" s="40">
        <f t="shared" si="54"/>
        <v>-8.1496994030031688E-5</v>
      </c>
      <c r="IZ23" s="40">
        <f t="shared" si="55"/>
        <v>0</v>
      </c>
      <c r="JA23" s="40">
        <f t="shared" si="56"/>
        <v>-1.5374565410103581E-4</v>
      </c>
      <c r="JB23" s="40">
        <f t="shared" si="57"/>
        <v>-1.0997573941444433E-5</v>
      </c>
      <c r="JC23" s="40">
        <f t="shared" si="58"/>
        <v>1.7577063235339031E-5</v>
      </c>
      <c r="JD23" s="40">
        <f t="shared" si="59"/>
        <v>-3.2887302868963496E-5</v>
      </c>
      <c r="JE23" s="40">
        <f t="shared" si="60"/>
        <v>-8.5529175401019461E-5</v>
      </c>
      <c r="JF23" s="40">
        <f t="shared" si="61"/>
        <v>0</v>
      </c>
      <c r="JG23" s="40">
        <f t="shared" si="62"/>
        <v>0</v>
      </c>
      <c r="JH23" s="40">
        <f t="shared" si="63"/>
        <v>-5.4969169242534222E-3</v>
      </c>
      <c r="JI23" s="40">
        <f t="shared" si="64"/>
        <v>-1.637504959544219E-4</v>
      </c>
      <c r="JJ23" s="40">
        <f t="shared" si="65"/>
        <v>-3.8078235603906497E-7</v>
      </c>
      <c r="JK23" s="40">
        <f t="shared" si="66"/>
        <v>-1.1430717948117955E-4</v>
      </c>
      <c r="JL23" s="40">
        <f t="shared" si="67"/>
        <v>-1.6296862393393776E-4</v>
      </c>
    </row>
    <row r="24" spans="1:272" x14ac:dyDescent="0.3">
      <c r="A24" s="17" t="s">
        <v>191</v>
      </c>
      <c r="B24" s="15">
        <v>13773.649052999999</v>
      </c>
      <c r="C24" s="15">
        <v>476.75928092999999</v>
      </c>
      <c r="D24" s="15">
        <v>36165.691870000002</v>
      </c>
      <c r="E24" s="15">
        <v>16384.14388</v>
      </c>
      <c r="F24" s="15">
        <v>9704.1569385999992</v>
      </c>
      <c r="G24" s="15">
        <v>10949.638251</v>
      </c>
      <c r="H24" s="15">
        <v>17570.042333000001</v>
      </c>
      <c r="I24" s="17">
        <v>120.74130737999999</v>
      </c>
      <c r="J24" s="17">
        <v>21.881638431999999</v>
      </c>
      <c r="K24" s="17">
        <v>14.027923263</v>
      </c>
      <c r="L24" s="17">
        <v>6.0055689799999999E-2</v>
      </c>
      <c r="M24" s="17">
        <v>25.937554520999999</v>
      </c>
      <c r="N24" s="17">
        <v>3.1695121999999998E-3</v>
      </c>
      <c r="O24" s="17">
        <v>0.23719049859999999</v>
      </c>
      <c r="P24" s="17">
        <v>4.1561855699999997E-2</v>
      </c>
      <c r="Q24" s="17">
        <v>0.16700030890000001</v>
      </c>
      <c r="R24" s="17">
        <v>0.51314610319999998</v>
      </c>
      <c r="S24" s="17">
        <v>0.82837000000000005</v>
      </c>
      <c r="T24" s="17">
        <v>0.23566010170000001</v>
      </c>
      <c r="U24" s="17">
        <v>0.2471874191</v>
      </c>
      <c r="V24" s="17">
        <v>25.372858545</v>
      </c>
      <c r="W24" s="17">
        <v>5.4793341999999998E-3</v>
      </c>
      <c r="X24" s="17">
        <v>1.51706E-5</v>
      </c>
      <c r="Y24" s="17">
        <v>3.5797150999999998E-3</v>
      </c>
      <c r="Z24" s="17">
        <v>7.9381602300000007E-2</v>
      </c>
      <c r="AA24" s="17">
        <v>123.51787046</v>
      </c>
      <c r="AB24" s="17">
        <v>85.313514429999998</v>
      </c>
      <c r="AD24" s="17">
        <v>0.45369643879999999</v>
      </c>
      <c r="AF24" s="17">
        <v>4.9274975161999999</v>
      </c>
      <c r="AG24" s="17">
        <v>0.3417425</v>
      </c>
      <c r="AH24" s="17">
        <v>3.6671820406000002</v>
      </c>
      <c r="AI24" s="17">
        <v>39.812676228000001</v>
      </c>
      <c r="AJ24" s="17">
        <v>352.48873000999998</v>
      </c>
      <c r="AK24" s="17">
        <v>2.0461752780000002</v>
      </c>
      <c r="AL24" s="17">
        <v>0.89954488519999998</v>
      </c>
      <c r="AM24" s="17">
        <v>7.3756383453999996</v>
      </c>
      <c r="AN24" s="17">
        <v>0.2159605386</v>
      </c>
      <c r="AO24" s="5"/>
      <c r="AQ24" s="17">
        <v>166.50566709</v>
      </c>
      <c r="AS24" s="17">
        <v>0.6183809348</v>
      </c>
      <c r="AT24" s="17">
        <v>2.1480906556999999</v>
      </c>
      <c r="AU24" s="17">
        <v>129.24096219</v>
      </c>
      <c r="AV24" s="17">
        <v>0.18576502810000001</v>
      </c>
      <c r="AW24" s="17">
        <v>1.2528298999999999E-7</v>
      </c>
      <c r="AX24" s="17">
        <v>1.1135028E-6</v>
      </c>
      <c r="AZ24" s="17">
        <v>4.1320199999999998E-5</v>
      </c>
      <c r="BA24" s="17">
        <v>1.1112375999999999E-3</v>
      </c>
      <c r="BB24" s="17">
        <v>1.1271873000000001E-3</v>
      </c>
      <c r="BD24" s="17">
        <v>0.36926482919999998</v>
      </c>
      <c r="BE24" s="17">
        <v>8.7519050000000008E-3</v>
      </c>
      <c r="BF24" s="17">
        <v>6.92659</v>
      </c>
      <c r="BG24" s="17">
        <v>2.5331590340000001</v>
      </c>
      <c r="BH24" s="17">
        <v>6.0375629999999999E-4</v>
      </c>
      <c r="BK24" s="17">
        <v>28.663706169000001</v>
      </c>
      <c r="BL24" s="17">
        <v>1300.478008</v>
      </c>
      <c r="BM24" s="17">
        <v>0.42644682560000002</v>
      </c>
      <c r="BN24" s="17">
        <v>211.07222723000001</v>
      </c>
      <c r="BO24" s="17">
        <v>6.1579189999999995E-4</v>
      </c>
      <c r="BQ24" s="17" t="s">
        <v>191</v>
      </c>
      <c r="BR24" s="17">
        <v>22.347548931734799</v>
      </c>
      <c r="BS24" s="17">
        <v>609.731195494492</v>
      </c>
      <c r="BT24" s="17">
        <v>8.7519849032060698E-3</v>
      </c>
      <c r="BU24" s="17">
        <v>21.881723299708501</v>
      </c>
      <c r="BV24" s="17">
        <v>6.9261688023240904</v>
      </c>
      <c r="BW24" s="17">
        <v>14.0279589470214</v>
      </c>
      <c r="BX24" s="17">
        <v>120.742096197035</v>
      </c>
      <c r="BY24" s="17">
        <v>120.742096197035</v>
      </c>
      <c r="BZ24" s="17">
        <v>52.391997196278602</v>
      </c>
      <c r="CA24" s="5">
        <v>90.522419936137695</v>
      </c>
      <c r="CB24" s="17">
        <v>2.46220913747691E-2</v>
      </c>
      <c r="CC24" s="17">
        <v>3.5432001205096E-2</v>
      </c>
      <c r="CD24" s="17">
        <v>25.9373074969415</v>
      </c>
      <c r="CE24" s="17">
        <v>6.1584983954930596E-4</v>
      </c>
      <c r="CF24" s="17">
        <v>1.0140214667019301E-3</v>
      </c>
      <c r="CG24" s="17">
        <v>2.15479801857394E-3</v>
      </c>
      <c r="CH24" s="17">
        <v>3.58006020770185E-3</v>
      </c>
      <c r="CI24" s="5">
        <v>0.23718777874407901</v>
      </c>
      <c r="CJ24" s="17">
        <v>9.9743559963348192E-3</v>
      </c>
      <c r="CK24" s="17">
        <v>3.15854752829356E-2</v>
      </c>
      <c r="CL24" s="17">
        <v>0.16699825348943101</v>
      </c>
      <c r="CM24" s="17">
        <v>2.5331490364968001</v>
      </c>
      <c r="CN24" s="17">
        <v>17446.2354249645</v>
      </c>
      <c r="CO24" s="17">
        <v>0.51314147363560003</v>
      </c>
      <c r="CP24" s="17">
        <v>6.0374275180565104E-4</v>
      </c>
      <c r="CQ24" s="17">
        <v>6.8253628101450095E-2</v>
      </c>
      <c r="CR24" s="17">
        <v>0.16710448620666199</v>
      </c>
      <c r="CS24" s="5">
        <v>0.82836689388051798</v>
      </c>
      <c r="CT24" s="17">
        <v>0.24718213815796</v>
      </c>
      <c r="CU24" s="17">
        <v>39.812518341718501</v>
      </c>
      <c r="CV24" s="17">
        <v>25.372660908936801</v>
      </c>
      <c r="CW24" s="17">
        <v>0.61836906988825102</v>
      </c>
      <c r="CX24" s="17">
        <v>7.3756387132562704</v>
      </c>
      <c r="CY24" s="17">
        <v>2.1480734452268502</v>
      </c>
      <c r="CZ24" s="17">
        <v>13772.283947816501</v>
      </c>
      <c r="DA24" s="17">
        <v>5.47926804928019E-3</v>
      </c>
      <c r="DB24" s="5">
        <v>1.5168731787893201E-5</v>
      </c>
      <c r="DC24" s="17">
        <v>0</v>
      </c>
      <c r="DD24" s="17">
        <v>0</v>
      </c>
      <c r="DE24" s="17">
        <v>0</v>
      </c>
      <c r="DF24" s="17">
        <v>0</v>
      </c>
      <c r="DG24" s="17">
        <v>0</v>
      </c>
      <c r="DH24" s="17">
        <v>0</v>
      </c>
      <c r="DI24" s="17">
        <v>424.46667427251703</v>
      </c>
      <c r="DJ24" s="17">
        <v>344.60929211078701</v>
      </c>
      <c r="DK24" s="17">
        <v>51.762641934923003</v>
      </c>
      <c r="DL24" s="17">
        <v>28.662812961443599</v>
      </c>
      <c r="DM24" s="17">
        <v>1249.9777953559301</v>
      </c>
      <c r="DN24" s="17">
        <v>7.9380689165749696E-2</v>
      </c>
      <c r="DO24" s="17">
        <v>13.3768577031988</v>
      </c>
      <c r="DP24" s="17">
        <v>123.512266955</v>
      </c>
      <c r="DQ24" s="17">
        <v>123.512266955</v>
      </c>
      <c r="DR24" s="17">
        <v>4.1609623732983501</v>
      </c>
      <c r="DS24" s="17">
        <v>0</v>
      </c>
      <c r="DT24" s="5">
        <v>85.215837034645403</v>
      </c>
      <c r="DU24" s="17">
        <v>0</v>
      </c>
      <c r="DV24" s="17">
        <v>1300.5174497078499</v>
      </c>
      <c r="DW24" s="17">
        <v>7.9245218895742806E-2</v>
      </c>
      <c r="DX24" s="17">
        <v>0.34904531032994901</v>
      </c>
      <c r="DY24" s="17">
        <v>0</v>
      </c>
      <c r="DZ24" s="17">
        <v>0</v>
      </c>
      <c r="EA24" s="17">
        <v>111.01399756137501</v>
      </c>
      <c r="EB24" s="17">
        <v>14.536992720916301</v>
      </c>
      <c r="EC24" s="17">
        <v>42.426076219693499</v>
      </c>
      <c r="ED24" s="17">
        <v>408.72067071488499</v>
      </c>
      <c r="EE24" s="17">
        <v>405.39819426179798</v>
      </c>
      <c r="EF24" s="17">
        <v>1.28096351999052</v>
      </c>
      <c r="EG24" s="17">
        <v>3.6458508350166698</v>
      </c>
      <c r="EH24" s="17">
        <v>0.34174176718530402</v>
      </c>
      <c r="EI24" s="17">
        <v>1.20865627546877</v>
      </c>
      <c r="EJ24" s="17">
        <v>2.4539416940471499</v>
      </c>
      <c r="EK24" s="17">
        <v>359.06342626582102</v>
      </c>
      <c r="EL24" s="17">
        <v>0.42644356055994598</v>
      </c>
      <c r="EM24" s="17">
        <v>1.1502350606237599</v>
      </c>
      <c r="EN24" s="17">
        <v>2.4348482970896002</v>
      </c>
      <c r="EO24" s="17">
        <v>476.390891152851</v>
      </c>
      <c r="EP24" s="17">
        <v>0</v>
      </c>
      <c r="EQ24" s="17">
        <v>0.36868633540055101</v>
      </c>
      <c r="ER24" s="17">
        <v>0.53054815574061598</v>
      </c>
      <c r="ES24" s="17">
        <v>18674.550099935499</v>
      </c>
      <c r="ET24" s="17">
        <v>32546.930145619699</v>
      </c>
      <c r="EU24" s="17">
        <v>3616.3255578019898</v>
      </c>
      <c r="EV24" s="17">
        <v>36163.255703421702</v>
      </c>
      <c r="EW24" s="17">
        <v>0.31287400678835903</v>
      </c>
      <c r="EX24" s="17">
        <v>339.33480811417701</v>
      </c>
      <c r="EY24" s="17">
        <v>12.790413473563</v>
      </c>
      <c r="EZ24" s="17">
        <v>0.185764884072603</v>
      </c>
      <c r="FA24" s="5">
        <v>1.25286754571949E-7</v>
      </c>
      <c r="FB24" s="5">
        <v>1.1135099089033301E-6</v>
      </c>
      <c r="FC24" s="17">
        <v>0</v>
      </c>
      <c r="FD24" s="5">
        <v>4.1321892990221502E-5</v>
      </c>
      <c r="FE24" s="17">
        <v>1.1112575887896701E-3</v>
      </c>
      <c r="FF24" s="17">
        <v>1.1272018461048301E-3</v>
      </c>
      <c r="FG24" s="17">
        <v>0</v>
      </c>
      <c r="FH24" s="17">
        <v>0.36918277552527601</v>
      </c>
      <c r="FI24" s="17">
        <v>197.60474963449201</v>
      </c>
      <c r="FJ24" s="17">
        <v>9616.1417242639909</v>
      </c>
      <c r="FK24" s="17">
        <v>211.962519898279</v>
      </c>
      <c r="FL24" s="17">
        <v>176.403113461532</v>
      </c>
      <c r="FM24" s="17">
        <v>274.950728636826</v>
      </c>
      <c r="FN24" s="17">
        <v>187.392051428879</v>
      </c>
      <c r="FO24" s="17">
        <v>63.848668634622399</v>
      </c>
      <c r="FP24" s="17">
        <v>2.5389693610012899E-2</v>
      </c>
      <c r="FQ24" s="17">
        <v>98.768988727089805</v>
      </c>
      <c r="FR24" s="17">
        <v>16375.613436150101</v>
      </c>
      <c r="FS24" s="17">
        <v>9700.9944664708</v>
      </c>
      <c r="FT24" s="17">
        <v>6674.6189696793399</v>
      </c>
      <c r="FU24" s="17">
        <v>18.584644677523301</v>
      </c>
      <c r="FV24" s="17">
        <v>6.9194868446898798</v>
      </c>
      <c r="FW24" s="17">
        <v>4558.3126611300904</v>
      </c>
      <c r="FX24" s="17">
        <v>85.393892558739495</v>
      </c>
      <c r="FY24" s="17">
        <v>613.39869584869598</v>
      </c>
      <c r="FZ24" s="17">
        <v>91.950142804540405</v>
      </c>
      <c r="GA24" s="17">
        <v>57.828751781239703</v>
      </c>
      <c r="GB24" s="17">
        <v>1542.6944807013999</v>
      </c>
      <c r="GC24" s="17">
        <v>0.21578500454413499</v>
      </c>
      <c r="GD24" s="17">
        <v>285.63178139879102</v>
      </c>
      <c r="GE24" s="17">
        <v>619.29168631172195</v>
      </c>
      <c r="GF24" s="17">
        <v>711.31747743712697</v>
      </c>
      <c r="GG24" s="17">
        <v>184.37172595331</v>
      </c>
      <c r="GH24" s="17">
        <v>0</v>
      </c>
      <c r="GI24" s="17">
        <v>10949.449643523099</v>
      </c>
      <c r="GJ24" s="17">
        <v>1687.70205056073</v>
      </c>
      <c r="GK24" s="17">
        <v>211.069629107781</v>
      </c>
      <c r="GL24" s="17">
        <v>86.367281596232203</v>
      </c>
      <c r="GM24" s="17">
        <v>189.19383527907101</v>
      </c>
      <c r="GN24" s="17">
        <v>1802.7467552647099</v>
      </c>
      <c r="GO24" s="17">
        <v>166.499816797986</v>
      </c>
      <c r="GP24" s="17">
        <v>0</v>
      </c>
      <c r="GQ24" s="17">
        <v>0</v>
      </c>
      <c r="GR24" s="17">
        <v>133.48581442957101</v>
      </c>
      <c r="GS24" s="17">
        <v>17559.6040980781</v>
      </c>
      <c r="GT24" s="17">
        <v>129.23642821927501</v>
      </c>
      <c r="GU24" s="17">
        <v>955.26051852906699</v>
      </c>
      <c r="GW24" s="26">
        <f t="shared" si="0"/>
        <v>1.0634949396142381</v>
      </c>
      <c r="GX24" s="25">
        <f t="shared" si="1"/>
        <v>0</v>
      </c>
      <c r="GY24" s="40">
        <f t="shared" si="2"/>
        <v>-9.9109914754309033E-5</v>
      </c>
      <c r="GZ24" s="40">
        <f t="shared" si="3"/>
        <v>-7.7269555493578255E-4</v>
      </c>
      <c r="HA24" s="40">
        <f t="shared" si="4"/>
        <v>-6.7361260142813074E-5</v>
      </c>
      <c r="HB24" s="40">
        <f t="shared" si="5"/>
        <v>-5.2065240102730362E-4</v>
      </c>
      <c r="HC24" s="40">
        <f t="shared" si="6"/>
        <v>-3.258883949640043E-4</v>
      </c>
      <c r="HD24" s="40">
        <f t="shared" si="7"/>
        <v>-1.7224996166758759E-5</v>
      </c>
      <c r="HE24" s="40">
        <f t="shared" si="8"/>
        <v>-5.9409275880321878E-4</v>
      </c>
      <c r="HF24" s="40">
        <f t="shared" si="9"/>
        <v>6.5331165623282438E-6</v>
      </c>
      <c r="HG24" s="40">
        <f t="shared" si="10"/>
        <v>3.8784896645389484E-6</v>
      </c>
      <c r="HH24" s="40">
        <f t="shared" si="11"/>
        <v>2.5437850443688427E-6</v>
      </c>
      <c r="HI24" s="40">
        <f t="shared" si="12"/>
        <v>-2.6595650473994531E-5</v>
      </c>
      <c r="HJ24" s="40">
        <f t="shared" si="13"/>
        <v>-9.523799103692651E-6</v>
      </c>
      <c r="HK24" s="40">
        <f t="shared" si="14"/>
        <v>-2.1855562636097762E-4</v>
      </c>
      <c r="HL24" s="40">
        <f t="shared" si="15"/>
        <v>-1.1466968268285915E-5</v>
      </c>
      <c r="HM24" s="40">
        <f t="shared" si="16"/>
        <v>-4.8708622256715639E-5</v>
      </c>
      <c r="HN24" s="40">
        <f t="shared" si="17"/>
        <v>-1.2307824952749379E-5</v>
      </c>
      <c r="HO24" s="40">
        <f t="shared" si="18"/>
        <v>-9.0219225500871697E-6</v>
      </c>
      <c r="HP24" s="40">
        <f t="shared" si="19"/>
        <v>-3.7496764514236991E-6</v>
      </c>
      <c r="HQ24" s="40">
        <f t="shared" si="20"/>
        <v>-1.2814532019185434E-3</v>
      </c>
      <c r="HR24" s="40">
        <f t="shared" si="21"/>
        <v>-2.1364121439617233E-5</v>
      </c>
      <c r="HS24" s="40">
        <f t="shared" si="22"/>
        <v>-7.7892706826091881E-6</v>
      </c>
      <c r="HT24" s="40">
        <f t="shared" si="23"/>
        <v>-1.2072766032386114E-5</v>
      </c>
      <c r="HU24" s="40">
        <f t="shared" si="24"/>
        <v>-1.2314688323462726E-4</v>
      </c>
      <c r="HV24" s="40">
        <f t="shared" si="25"/>
        <v>9.6406471523435502E-5</v>
      </c>
      <c r="HW24" s="40">
        <f t="shared" si="26"/>
        <v>-1.150309673593571E-5</v>
      </c>
      <c r="HX24" s="40">
        <f t="shared" si="27"/>
        <v>-4.5365945665416305E-5</v>
      </c>
      <c r="HY24" s="40">
        <f t="shared" si="28"/>
        <v>-1.1449228883278395E-3</v>
      </c>
      <c r="HZ24" s="40">
        <f t="shared" si="29"/>
        <v>0</v>
      </c>
      <c r="IA24" s="40">
        <f t="shared" si="30"/>
        <v>-3.5741881373658378E-5</v>
      </c>
      <c r="IB24" s="40">
        <f t="shared" si="31"/>
        <v>0</v>
      </c>
      <c r="IC24" s="40">
        <f t="shared" si="32"/>
        <v>-1.386426255038679E-4</v>
      </c>
      <c r="ID24" s="40">
        <f t="shared" si="33"/>
        <v>-2.1443475598751474E-6</v>
      </c>
      <c r="IE24" s="40">
        <f t="shared" si="34"/>
        <v>-1.2500255055051222E-3</v>
      </c>
      <c r="IF24" s="40">
        <f t="shared" si="35"/>
        <v>-3.9657289199876984E-6</v>
      </c>
      <c r="IG24" s="40">
        <f t="shared" si="36"/>
        <v>1.865221692516103E-2</v>
      </c>
      <c r="IH24" s="40">
        <f t="shared" si="37"/>
        <v>0.18995098966766027</v>
      </c>
      <c r="II24" s="40">
        <f t="shared" si="38"/>
        <v>-3.4505677697675957E-4</v>
      </c>
      <c r="IJ24" s="40">
        <f t="shared" si="39"/>
        <v>4.9874499473939773E-8</v>
      </c>
      <c r="IK24" s="40">
        <f t="shared" si="40"/>
        <v>-8.128061589535785E-4</v>
      </c>
      <c r="IL24" s="40">
        <f t="shared" si="41"/>
        <v>0</v>
      </c>
      <c r="IM24" s="40">
        <f t="shared" si="42"/>
        <v>0</v>
      </c>
      <c r="IN24" s="40">
        <f t="shared" si="43"/>
        <v>-3.5135693074282429E-5</v>
      </c>
      <c r="IO24" s="40">
        <f t="shared" si="44"/>
        <v>0</v>
      </c>
      <c r="IP24" s="40">
        <f t="shared" si="45"/>
        <v>-1.9187059434197463E-5</v>
      </c>
      <c r="IQ24" s="40">
        <f t="shared" si="46"/>
        <v>-8.0119864141036224E-6</v>
      </c>
      <c r="IR24" s="40">
        <f t="shared" si="47"/>
        <v>-3.5081530252976576E-5</v>
      </c>
      <c r="IS24" s="40">
        <f t="shared" si="48"/>
        <v>-7.7532029834632653E-7</v>
      </c>
      <c r="IT24" s="40">
        <f t="shared" si="49"/>
        <v>3.0048548083135684E-5</v>
      </c>
      <c r="IU24" s="40">
        <f t="shared" si="50"/>
        <v>6.3842707266607508E-6</v>
      </c>
      <c r="IV24" s="40">
        <f t="shared" si="51"/>
        <v>0</v>
      </c>
      <c r="IW24" s="40">
        <f t="shared" si="52"/>
        <v>4.0972459511422606E-5</v>
      </c>
      <c r="IX24" s="40">
        <f t="shared" si="53"/>
        <v>1.7987862964792344E-5</v>
      </c>
      <c r="IY24" s="40">
        <f t="shared" si="54"/>
        <v>1.2904780625172464E-5</v>
      </c>
      <c r="IZ24" s="40">
        <f t="shared" si="55"/>
        <v>0</v>
      </c>
      <c r="JA24" s="40">
        <f t="shared" si="56"/>
        <v>-2.2220820461492719E-4</v>
      </c>
      <c r="JB24" s="40">
        <f t="shared" si="57"/>
        <v>9.1298072898432102E-6</v>
      </c>
      <c r="JC24" s="40">
        <f t="shared" si="58"/>
        <v>-6.0808807206669641E-5</v>
      </c>
      <c r="JD24" s="40">
        <f t="shared" si="59"/>
        <v>-3.9466543812604172E-6</v>
      </c>
      <c r="JE24" s="40">
        <f t="shared" si="60"/>
        <v>-2.2439839300976639E-5</v>
      </c>
      <c r="JF24" s="40">
        <f t="shared" si="61"/>
        <v>0</v>
      </c>
      <c r="JG24" s="40">
        <f t="shared" si="62"/>
        <v>0</v>
      </c>
      <c r="JH24" s="40">
        <f t="shared" si="63"/>
        <v>-3.1161621289848631E-5</v>
      </c>
      <c r="JI24" s="40">
        <f t="shared" si="64"/>
        <v>3.0328623480918066E-5</v>
      </c>
      <c r="JJ24" s="40">
        <f t="shared" si="65"/>
        <v>-7.6563825969436617E-6</v>
      </c>
      <c r="JK24" s="40">
        <f t="shared" si="66"/>
        <v>-1.2309161906845561E-5</v>
      </c>
      <c r="JL24" s="40">
        <f t="shared" si="67"/>
        <v>9.40894956656749E-5</v>
      </c>
    </row>
    <row r="25" spans="1:272" x14ac:dyDescent="0.3">
      <c r="A25" s="17" t="s">
        <v>192</v>
      </c>
      <c r="B25" s="15">
        <v>20936.880922</v>
      </c>
      <c r="C25" s="15">
        <v>1172.8126654</v>
      </c>
      <c r="D25" s="15">
        <v>12037.892848</v>
      </c>
      <c r="E25" s="15">
        <v>7288.1194342999997</v>
      </c>
      <c r="F25" s="15">
        <v>6172.9933110000002</v>
      </c>
      <c r="G25" s="15">
        <v>3201.2898602</v>
      </c>
      <c r="H25" s="15">
        <v>20975.288234</v>
      </c>
      <c r="I25" s="17">
        <v>250.07533809</v>
      </c>
      <c r="J25" s="17">
        <v>38.055084622999999</v>
      </c>
      <c r="K25" s="17">
        <v>2.9515107070000002</v>
      </c>
      <c r="L25" s="17">
        <v>0.1583194832</v>
      </c>
      <c r="M25" s="17">
        <v>51.858927692000002</v>
      </c>
      <c r="N25" s="17">
        <v>4.4247560000000002E-3</v>
      </c>
      <c r="O25" s="17">
        <v>1.8899617041000001</v>
      </c>
      <c r="P25" s="17">
        <v>0.32058352400000001</v>
      </c>
      <c r="Q25" s="17">
        <v>4.1825736441999997</v>
      </c>
      <c r="R25" s="17">
        <v>6.1379714000999996</v>
      </c>
      <c r="S25" s="17">
        <v>20.415195600000001</v>
      </c>
      <c r="T25" s="17">
        <v>0.25605248110000001</v>
      </c>
      <c r="U25" s="17">
        <v>2.6324271554999998</v>
      </c>
      <c r="V25" s="17">
        <v>8.3404433314999995</v>
      </c>
      <c r="W25" s="17">
        <v>1.0896109921999999</v>
      </c>
      <c r="X25" s="17">
        <v>4.0099999999999997E-2</v>
      </c>
      <c r="Y25" s="17">
        <v>0.16624011380000001</v>
      </c>
      <c r="Z25" s="17">
        <v>2.6875E-2</v>
      </c>
      <c r="AA25" s="17">
        <v>160.44027297</v>
      </c>
      <c r="AB25" s="17">
        <v>144.42114000000001</v>
      </c>
      <c r="AC25" s="17">
        <v>8.0999999999999996E-3</v>
      </c>
      <c r="AD25" s="17">
        <v>0.1852855991</v>
      </c>
      <c r="AF25" s="17">
        <v>1.917662282</v>
      </c>
      <c r="AG25" s="17">
        <v>8.5500000000000007E-2</v>
      </c>
      <c r="AH25" s="17">
        <v>19.635045821999999</v>
      </c>
      <c r="AI25" s="17">
        <v>41.480156675000003</v>
      </c>
      <c r="AJ25" s="17">
        <v>3352.50137</v>
      </c>
      <c r="AK25" s="17">
        <v>22.688564663000001</v>
      </c>
      <c r="AL25" s="17">
        <v>3.2146381678</v>
      </c>
      <c r="AM25" s="17">
        <v>14.696350362</v>
      </c>
      <c r="AN25" s="17">
        <v>2.3398844357000002</v>
      </c>
      <c r="AP25" s="17">
        <v>0.1043</v>
      </c>
      <c r="AQ25" s="17">
        <v>284.08558770000002</v>
      </c>
      <c r="AR25" s="17">
        <v>0.1603</v>
      </c>
      <c r="AS25" s="17">
        <v>1.7559793265000001</v>
      </c>
      <c r="AT25" s="17">
        <v>6.4939789035000004</v>
      </c>
      <c r="AU25" s="17">
        <v>176.43225004999999</v>
      </c>
      <c r="AV25" s="17">
        <v>1.7694228224999999</v>
      </c>
      <c r="AW25" s="17">
        <v>8.0000000000000002E-3</v>
      </c>
      <c r="AX25" s="17">
        <v>2.9999999999999997E-4</v>
      </c>
      <c r="AZ25" s="17">
        <v>1.4191849000000001E-3</v>
      </c>
      <c r="BA25" s="17">
        <v>3.0837517599999999E-2</v>
      </c>
      <c r="BB25" s="17">
        <v>1.77823763E-2</v>
      </c>
      <c r="BD25" s="17">
        <v>12.882096993999999</v>
      </c>
      <c r="BE25" s="17">
        <v>2.4500000000000001E-2</v>
      </c>
      <c r="BF25" s="17">
        <v>2.0000000000000001E-4</v>
      </c>
      <c r="BG25" s="17">
        <v>525.08468444000005</v>
      </c>
      <c r="BH25" s="17">
        <v>0.1075</v>
      </c>
      <c r="BK25" s="17">
        <v>41.334384841000002</v>
      </c>
      <c r="BL25" s="17">
        <v>1015.9008710000001</v>
      </c>
      <c r="BM25" s="17">
        <v>37.546994583999997</v>
      </c>
      <c r="BN25" s="17">
        <v>383.29271657999999</v>
      </c>
      <c r="BO25" s="17">
        <v>7.6182406000000003E-3</v>
      </c>
      <c r="BQ25" s="17" t="s">
        <v>192</v>
      </c>
      <c r="BR25" s="17">
        <v>14.714739204315901</v>
      </c>
      <c r="BS25" s="17">
        <v>340.64089432578697</v>
      </c>
      <c r="BT25" s="17">
        <v>2.4500132883590601E-2</v>
      </c>
      <c r="BU25" s="17">
        <v>38.054937945528003</v>
      </c>
      <c r="BV25" s="17">
        <v>1.99992841812861E-4</v>
      </c>
      <c r="BW25" s="17">
        <v>2.9514933805298802</v>
      </c>
      <c r="BX25" s="17">
        <v>250.07261965355099</v>
      </c>
      <c r="BY25" s="17">
        <v>250.07261965355099</v>
      </c>
      <c r="BZ25" s="17">
        <v>60.342025871243699</v>
      </c>
      <c r="CA25" s="5">
        <v>1320.3896171599699</v>
      </c>
      <c r="CB25" s="17">
        <v>6.49111853535939E-2</v>
      </c>
      <c r="CC25" s="17">
        <v>9.3408510353455904E-2</v>
      </c>
      <c r="CD25" s="17">
        <v>51.856787047629297</v>
      </c>
      <c r="CE25" s="17">
        <v>7.6194672639960104E-3</v>
      </c>
      <c r="CF25" s="17">
        <v>1.41591561258178E-3</v>
      </c>
      <c r="CG25" s="17">
        <v>3.0087686530310799E-3</v>
      </c>
      <c r="CH25" s="17">
        <v>0.16624419113156499</v>
      </c>
      <c r="CI25" s="5">
        <v>1.8899682023775899</v>
      </c>
      <c r="CJ25" s="17">
        <v>7.6939660653559699E-2</v>
      </c>
      <c r="CK25" s="17">
        <v>0.243643047393862</v>
      </c>
      <c r="CL25" s="17">
        <v>4.1824991753414</v>
      </c>
      <c r="CM25" s="17">
        <v>525.08539383329503</v>
      </c>
      <c r="CN25" s="17">
        <v>11465.784317342799</v>
      </c>
      <c r="CO25" s="17">
        <v>6.1379384291027597</v>
      </c>
      <c r="CP25" s="17">
        <v>0.10750101982506199</v>
      </c>
      <c r="CQ25" s="5">
        <v>7.4254669405909399E-2</v>
      </c>
      <c r="CR25" s="17">
        <v>0.18179643877489099</v>
      </c>
      <c r="CS25" s="17">
        <v>20.415679711713601</v>
      </c>
      <c r="CT25" s="17">
        <v>2.6324372909370002</v>
      </c>
      <c r="CU25" s="17">
        <v>41.480204779658997</v>
      </c>
      <c r="CV25" s="17">
        <v>8.3404062963190206</v>
      </c>
      <c r="CW25" s="17">
        <v>1.75596732702591</v>
      </c>
      <c r="CX25" s="17">
        <v>14.6962346649906</v>
      </c>
      <c r="CY25" s="17">
        <v>6.4939371000678001</v>
      </c>
      <c r="CZ25" s="17">
        <v>20935.844577368</v>
      </c>
      <c r="DA25" s="17">
        <v>1.0896085642820501</v>
      </c>
      <c r="DB25" s="17">
        <v>4.01058799495361E-2</v>
      </c>
      <c r="DC25" s="17">
        <v>0</v>
      </c>
      <c r="DD25" s="17">
        <v>0</v>
      </c>
      <c r="DE25" s="17">
        <v>0</v>
      </c>
      <c r="DF25" s="17">
        <v>0</v>
      </c>
      <c r="DG25" s="17">
        <v>0</v>
      </c>
      <c r="DH25" s="17">
        <v>0</v>
      </c>
      <c r="DI25" s="17">
        <v>587.21658970624401</v>
      </c>
      <c r="DJ25" s="17">
        <v>321.08833316253902</v>
      </c>
      <c r="DK25" s="17">
        <v>60.369489413622901</v>
      </c>
      <c r="DL25" s="17">
        <v>41.138930458494599</v>
      </c>
      <c r="DM25" s="17">
        <v>518.07292881314095</v>
      </c>
      <c r="DN25" s="17">
        <v>2.6875380773293E-2</v>
      </c>
      <c r="DO25" s="17">
        <v>10.2230345964946</v>
      </c>
      <c r="DP25" s="17">
        <v>160.43250675712699</v>
      </c>
      <c r="DQ25" s="17">
        <v>160.43250675712699</v>
      </c>
      <c r="DR25" s="17">
        <v>8.5571411566411797</v>
      </c>
      <c r="DS25" s="17">
        <v>0</v>
      </c>
      <c r="DT25" s="5">
        <v>144.417232193199</v>
      </c>
      <c r="DU25" s="17">
        <v>7.9885029646654497E-3</v>
      </c>
      <c r="DV25" s="17">
        <v>1015.88157204559</v>
      </c>
      <c r="DW25" s="17">
        <v>3.4578516828284903E-2</v>
      </c>
      <c r="DX25" s="17">
        <v>0.140150409816334</v>
      </c>
      <c r="DY25" s="17">
        <v>0</v>
      </c>
      <c r="DZ25" s="17">
        <v>0</v>
      </c>
      <c r="EA25" s="17">
        <v>72.709780455740997</v>
      </c>
      <c r="EB25" s="17">
        <v>21.6685029457648</v>
      </c>
      <c r="EC25" s="17">
        <v>0.417262601095231</v>
      </c>
      <c r="ED25" s="17">
        <v>993.25197052724695</v>
      </c>
      <c r="EE25" s="17">
        <v>146.37863459607601</v>
      </c>
      <c r="EF25" s="17">
        <v>0.49859368171872498</v>
      </c>
      <c r="EG25" s="17">
        <v>1.4190720719588601</v>
      </c>
      <c r="EH25" s="17">
        <v>8.5500340603074501E-2</v>
      </c>
      <c r="EI25" s="17">
        <v>6.47955930982104</v>
      </c>
      <c r="EJ25" s="17">
        <v>13.155462084293699</v>
      </c>
      <c r="EK25" s="17">
        <v>3366.2911915305699</v>
      </c>
      <c r="EL25" s="17">
        <v>37.547001526672297</v>
      </c>
      <c r="EM25" s="17">
        <v>10.9711960661179</v>
      </c>
      <c r="EN25" s="17">
        <v>22.883530745279401</v>
      </c>
      <c r="EO25" s="17">
        <v>1172.8121155431299</v>
      </c>
      <c r="EP25" s="17">
        <v>0</v>
      </c>
      <c r="EQ25" s="17">
        <v>1.31791423215771</v>
      </c>
      <c r="ER25" s="17">
        <v>1.89650101291357</v>
      </c>
      <c r="ES25" s="17">
        <v>22757.140236985801</v>
      </c>
      <c r="ET25" s="17">
        <v>10833.4592177791</v>
      </c>
      <c r="EU25" s="17">
        <v>1203.71893157779</v>
      </c>
      <c r="EV25" s="17">
        <v>12037.1781493569</v>
      </c>
      <c r="EW25" s="17">
        <v>0.90759565026234801</v>
      </c>
      <c r="EX25" s="17">
        <v>435.156691807757</v>
      </c>
      <c r="EY25" s="17">
        <v>10.012410161116</v>
      </c>
      <c r="EZ25" s="17">
        <v>1.7694173564824001</v>
      </c>
      <c r="FA25" s="17">
        <v>7.9996560569233297E-3</v>
      </c>
      <c r="FB25" s="17">
        <v>3.0002852339930597E-4</v>
      </c>
      <c r="FC25" s="17">
        <v>0</v>
      </c>
      <c r="FD25" s="17">
        <v>1.41923948403358E-3</v>
      </c>
      <c r="FE25" s="17">
        <v>3.0835024476102601E-2</v>
      </c>
      <c r="FF25" s="17">
        <v>1.7782479000472799E-2</v>
      </c>
      <c r="FG25" s="17">
        <v>0</v>
      </c>
      <c r="FH25" s="17">
        <v>12.8819021902237</v>
      </c>
      <c r="FI25" s="17">
        <v>30.837386415670402</v>
      </c>
      <c r="FJ25" s="17">
        <v>8169.5121271944499</v>
      </c>
      <c r="FK25" s="17">
        <v>61.959464650650098</v>
      </c>
      <c r="FL25" s="17">
        <v>151.77231875806601</v>
      </c>
      <c r="FM25" s="17">
        <v>189.87388781615601</v>
      </c>
      <c r="FN25" s="17">
        <v>71.258582124162302</v>
      </c>
      <c r="FO25" s="17">
        <v>47.274839510684203</v>
      </c>
      <c r="FP25" s="17">
        <v>1.05628048201353E-2</v>
      </c>
      <c r="FQ25" s="17">
        <v>118.914966757702</v>
      </c>
      <c r="FR25" s="17">
        <v>7286.7697983321104</v>
      </c>
      <c r="FS25" s="17">
        <v>6171.7259110649002</v>
      </c>
      <c r="FT25" s="17">
        <v>1115.0438872672</v>
      </c>
      <c r="FU25" s="17">
        <v>8.0837427740758407</v>
      </c>
      <c r="FV25" s="17">
        <v>3.4536018697950301</v>
      </c>
      <c r="FW25" s="17">
        <v>1981.6476559687401</v>
      </c>
      <c r="FX25" s="17">
        <v>237.02751909533299</v>
      </c>
      <c r="FY25" s="17">
        <v>583.01492200940197</v>
      </c>
      <c r="FZ25" s="17">
        <v>63.6455460917011</v>
      </c>
      <c r="GA25" s="17">
        <v>138.57650852064299</v>
      </c>
      <c r="GB25" s="17">
        <v>1459.1466905228799</v>
      </c>
      <c r="GC25" s="17">
        <v>2.3380301920622402</v>
      </c>
      <c r="GD25" s="17">
        <v>514.76551027328503</v>
      </c>
      <c r="GE25" s="17">
        <v>185.125317000942</v>
      </c>
      <c r="GF25" s="17">
        <v>785.729551740273</v>
      </c>
      <c r="GG25" s="17">
        <v>54.383409438026398</v>
      </c>
      <c r="GH25" s="17">
        <v>0</v>
      </c>
      <c r="GI25" s="17">
        <v>3200.32515750326</v>
      </c>
      <c r="GJ25" s="17">
        <v>1112.0930335286</v>
      </c>
      <c r="GK25" s="17">
        <v>383.26561640754898</v>
      </c>
      <c r="GL25" s="17">
        <v>0.88195019979386202</v>
      </c>
      <c r="GM25" s="17">
        <v>1098.97463734495</v>
      </c>
      <c r="GN25" s="17">
        <v>1306.9038134401001</v>
      </c>
      <c r="GO25" s="17">
        <v>284.04975105893101</v>
      </c>
      <c r="GP25" s="17">
        <v>0.104296550506705</v>
      </c>
      <c r="GQ25" s="17">
        <v>0.16030037533335501</v>
      </c>
      <c r="GR25" s="17">
        <v>182.349368010398</v>
      </c>
      <c r="GS25" s="17">
        <v>20959.486556777199</v>
      </c>
      <c r="GT25" s="17">
        <v>175.967686029937</v>
      </c>
      <c r="GU25" s="17">
        <v>940.03288968477898</v>
      </c>
      <c r="GW25" s="26">
        <f t="shared" si="0"/>
        <v>1.0857680208596205</v>
      </c>
      <c r="GX25" s="25">
        <f t="shared" si="1"/>
        <v>0</v>
      </c>
      <c r="GY25" s="40">
        <f t="shared" si="2"/>
        <v>-4.9498520618308717E-5</v>
      </c>
      <c r="GZ25" s="40">
        <f t="shared" si="3"/>
        <v>-4.6883606076882619E-7</v>
      </c>
      <c r="HA25" s="40">
        <f t="shared" si="4"/>
        <v>-5.9370743046494081E-5</v>
      </c>
      <c r="HB25" s="40">
        <f t="shared" si="5"/>
        <v>-1.8518302012690969E-4</v>
      </c>
      <c r="HC25" s="40">
        <f t="shared" si="6"/>
        <v>-2.0531367381227379E-4</v>
      </c>
      <c r="HD25" s="40">
        <f t="shared" si="7"/>
        <v>-3.0134812493353401E-4</v>
      </c>
      <c r="HE25" s="40">
        <f t="shared" si="8"/>
        <v>-7.5334732216868422E-4</v>
      </c>
      <c r="HF25" s="40">
        <f t="shared" si="9"/>
        <v>-1.0870469954286452E-5</v>
      </c>
      <c r="HG25" s="40">
        <f t="shared" si="10"/>
        <v>-3.8543462312304338E-6</v>
      </c>
      <c r="HH25" s="40">
        <f t="shared" si="11"/>
        <v>-5.8703734595609147E-6</v>
      </c>
      <c r="HI25" s="40">
        <f t="shared" si="12"/>
        <v>1.3422672023381009E-6</v>
      </c>
      <c r="HJ25" s="40">
        <f t="shared" si="13"/>
        <v>-4.1278222785838145E-5</v>
      </c>
      <c r="HK25" s="40">
        <f t="shared" si="14"/>
        <v>-1.6212054888548581E-5</v>
      </c>
      <c r="HL25" s="40">
        <f t="shared" si="15"/>
        <v>3.4383117793915319E-6</v>
      </c>
      <c r="HM25" s="40">
        <f t="shared" si="16"/>
        <v>-2.5452105838145816E-6</v>
      </c>
      <c r="HN25" s="40">
        <f t="shared" si="17"/>
        <v>-1.780455406993167E-5</v>
      </c>
      <c r="HO25" s="40">
        <f t="shared" si="18"/>
        <v>-5.3716439994231899E-6</v>
      </c>
      <c r="HP25" s="40">
        <f t="shared" si="19"/>
        <v>2.3713302732220661E-5</v>
      </c>
      <c r="HQ25" s="40">
        <f t="shared" si="20"/>
        <v>-5.3618664178013507E-6</v>
      </c>
      <c r="HR25" s="40">
        <f t="shared" si="21"/>
        <v>3.8502250590945276E-6</v>
      </c>
      <c r="HS25" s="40">
        <f t="shared" si="22"/>
        <v>-4.4404331408844856E-6</v>
      </c>
      <c r="HT25" s="40">
        <f t="shared" si="23"/>
        <v>-2.2282428932702511E-6</v>
      </c>
      <c r="HU25" s="40">
        <f t="shared" si="24"/>
        <v>1.4663215800755173E-4</v>
      </c>
      <c r="HV25" s="40">
        <f t="shared" si="25"/>
        <v>2.4526761151609042E-5</v>
      </c>
      <c r="HW25" s="40">
        <f t="shared" si="26"/>
        <v>1.4168308576755037E-5</v>
      </c>
      <c r="HX25" s="40">
        <f t="shared" si="27"/>
        <v>-4.8405632384210916E-5</v>
      </c>
      <c r="HY25" s="40">
        <f t="shared" si="28"/>
        <v>-2.7058412646582645E-5</v>
      </c>
      <c r="HZ25" s="40">
        <f t="shared" si="29"/>
        <v>-1.3765066090685167E-2</v>
      </c>
      <c r="IA25" s="40">
        <f t="shared" si="30"/>
        <v>3.3096823412105403E-5</v>
      </c>
      <c r="IB25" s="40">
        <f t="shared" si="31"/>
        <v>0</v>
      </c>
      <c r="IC25" s="40">
        <f t="shared" si="32"/>
        <v>1.8103696452571172E-6</v>
      </c>
      <c r="ID25" s="40">
        <f t="shared" si="33"/>
        <v>3.9836616899949943E-6</v>
      </c>
      <c r="IE25" s="40">
        <f t="shared" si="34"/>
        <v>-1.2440961677755095E-6</v>
      </c>
      <c r="IF25" s="40">
        <f t="shared" si="35"/>
        <v>1.1597029242407934E-6</v>
      </c>
      <c r="IG25" s="40">
        <f t="shared" si="36"/>
        <v>4.1132933319487208E-3</v>
      </c>
      <c r="IH25" s="40">
        <f t="shared" si="37"/>
        <v>8.5931430734067747E-3</v>
      </c>
      <c r="II25" s="40">
        <f t="shared" si="38"/>
        <v>-6.9346133867565114E-5</v>
      </c>
      <c r="IJ25" s="40">
        <f t="shared" si="39"/>
        <v>-7.87249939955576E-6</v>
      </c>
      <c r="IK25" s="40">
        <f t="shared" si="40"/>
        <v>-7.924509473500016E-4</v>
      </c>
      <c r="IL25" s="40">
        <f t="shared" si="41"/>
        <v>0</v>
      </c>
      <c r="IM25" s="40">
        <f t="shared" si="42"/>
        <v>-3.3072802444915221E-5</v>
      </c>
      <c r="IN25" s="40">
        <f t="shared" si="43"/>
        <v>-1.2614733946607375E-4</v>
      </c>
      <c r="IO25" s="40">
        <f t="shared" si="44"/>
        <v>2.3414432626772801E-6</v>
      </c>
      <c r="IP25" s="40">
        <f t="shared" si="45"/>
        <v>-6.8334939421285908E-6</v>
      </c>
      <c r="IQ25" s="40">
        <f t="shared" si="46"/>
        <v>-6.4372602408289428E-6</v>
      </c>
      <c r="IR25" s="40">
        <f t="shared" si="47"/>
        <v>-2.6331014875757637E-3</v>
      </c>
      <c r="IS25" s="40">
        <f t="shared" si="48"/>
        <v>-3.0891528753724593E-6</v>
      </c>
      <c r="IT25" s="40">
        <f t="shared" si="49"/>
        <v>-4.2992884583805888E-5</v>
      </c>
      <c r="IU25" s="40">
        <f t="shared" si="50"/>
        <v>9.5077997686665472E-5</v>
      </c>
      <c r="IV25" s="40">
        <f t="shared" si="51"/>
        <v>0</v>
      </c>
      <c r="IW25" s="40">
        <f t="shared" si="52"/>
        <v>3.8461537731936313E-5</v>
      </c>
      <c r="IX25" s="40">
        <f t="shared" si="53"/>
        <v>-8.0847100915753679E-5</v>
      </c>
      <c r="IY25" s="40">
        <f t="shared" si="54"/>
        <v>5.7754076883213801E-6</v>
      </c>
      <c r="IZ25" s="40">
        <f t="shared" si="55"/>
        <v>0</v>
      </c>
      <c r="JA25" s="40">
        <f t="shared" si="56"/>
        <v>-1.5122054770279724E-5</v>
      </c>
      <c r="JB25" s="40">
        <f t="shared" si="57"/>
        <v>5.4238200244858211E-6</v>
      </c>
      <c r="JC25" s="40">
        <f t="shared" si="58"/>
        <v>-3.5790935695040067E-5</v>
      </c>
      <c r="JD25" s="40">
        <f t="shared" si="59"/>
        <v>1.3510074012907806E-6</v>
      </c>
      <c r="JE25" s="40">
        <f t="shared" si="60"/>
        <v>9.4867447627518803E-6</v>
      </c>
      <c r="JF25" s="40">
        <f t="shared" si="61"/>
        <v>0</v>
      </c>
      <c r="JG25" s="40">
        <f t="shared" si="62"/>
        <v>0</v>
      </c>
      <c r="JH25" s="40">
        <f t="shared" si="63"/>
        <v>-4.7286147660659007E-3</v>
      </c>
      <c r="JI25" s="40">
        <f t="shared" si="64"/>
        <v>-1.8996887354802571E-5</v>
      </c>
      <c r="JJ25" s="40">
        <f t="shared" si="65"/>
        <v>1.8490620559889661E-7</v>
      </c>
      <c r="JK25" s="40">
        <f t="shared" si="66"/>
        <v>-7.0703593568958339E-5</v>
      </c>
      <c r="JL25" s="40">
        <f t="shared" si="67"/>
        <v>1.6101670456694289E-4</v>
      </c>
    </row>
    <row r="26" spans="1:272" x14ac:dyDescent="0.3">
      <c r="A26" s="17" t="s">
        <v>193</v>
      </c>
      <c r="B26" s="15">
        <v>53798.094032000001</v>
      </c>
      <c r="C26" s="15">
        <v>1217.5665414</v>
      </c>
      <c r="D26" s="15">
        <v>21104.18074</v>
      </c>
      <c r="E26" s="15">
        <v>7038.5347392000003</v>
      </c>
      <c r="F26" s="15">
        <v>3992.8025426999998</v>
      </c>
      <c r="G26" s="15">
        <v>13378.782048999999</v>
      </c>
      <c r="H26" s="15">
        <v>13236.114513</v>
      </c>
      <c r="I26" s="17">
        <v>49.573773535000001</v>
      </c>
      <c r="J26" s="17">
        <v>5.5491441918</v>
      </c>
      <c r="K26" s="17">
        <v>1.159865785</v>
      </c>
      <c r="L26" s="17">
        <v>0.42403441780000001</v>
      </c>
      <c r="M26" s="17">
        <v>45.524012378999998</v>
      </c>
      <c r="N26" s="17">
        <v>3.3652273999999999E-3</v>
      </c>
      <c r="O26" s="17">
        <v>1.2663290587</v>
      </c>
      <c r="P26" s="17">
        <v>9.3067673700000006E-2</v>
      </c>
      <c r="Q26" s="17">
        <v>5.66499346E-2</v>
      </c>
      <c r="R26" s="17">
        <v>1.2947463913999999</v>
      </c>
      <c r="S26" s="17">
        <v>3.6192065000000002</v>
      </c>
      <c r="T26" s="17">
        <v>0.30003592699999998</v>
      </c>
      <c r="U26" s="17">
        <v>4.3836110241000004</v>
      </c>
      <c r="V26" s="17">
        <v>12.883819684000001</v>
      </c>
      <c r="W26" s="17">
        <v>0.83759836200000004</v>
      </c>
      <c r="X26" s="17">
        <v>5.1999999999999995E-4</v>
      </c>
      <c r="Y26" s="17">
        <v>4.4725661000000003E-3</v>
      </c>
      <c r="Z26" s="17">
        <v>2.282087738</v>
      </c>
      <c r="AA26" s="17">
        <v>97.606664253000005</v>
      </c>
      <c r="AB26" s="17">
        <v>165.62079320000001</v>
      </c>
      <c r="AC26" s="17">
        <v>0.31059500000000001</v>
      </c>
      <c r="AD26" s="17">
        <v>0.30645764739999998</v>
      </c>
      <c r="AE26" s="17">
        <v>4.2849999999999997E-3</v>
      </c>
      <c r="AF26" s="17">
        <v>5.4466523084</v>
      </c>
      <c r="AG26" s="17">
        <v>2.299E-2</v>
      </c>
      <c r="AH26" s="17">
        <v>6.2499039073000002</v>
      </c>
      <c r="AI26" s="17">
        <v>35.645736141</v>
      </c>
      <c r="AJ26" s="17">
        <v>144.82219185</v>
      </c>
      <c r="AK26" s="17">
        <v>19.292349673</v>
      </c>
      <c r="AL26" s="17">
        <v>3.2160137478999999</v>
      </c>
      <c r="AM26" s="17">
        <v>3.6370181783</v>
      </c>
      <c r="AN26" s="17">
        <v>9.7996717900000002E-2</v>
      </c>
      <c r="AP26" s="17">
        <v>0.135715</v>
      </c>
      <c r="AQ26" s="17">
        <v>222.27884505</v>
      </c>
      <c r="AR26" s="17">
        <v>2.9097499999999998</v>
      </c>
      <c r="AS26" s="17">
        <v>0.54578856769999995</v>
      </c>
      <c r="AT26" s="17">
        <v>4.1970130658000002</v>
      </c>
      <c r="AU26" s="17">
        <v>358.30119208000002</v>
      </c>
      <c r="AV26" s="17">
        <v>0.10920160280000001</v>
      </c>
      <c r="AZ26" s="17">
        <v>2.94728E-5</v>
      </c>
      <c r="BA26" s="17">
        <v>7.9818290000000002E-4</v>
      </c>
      <c r="BB26" s="17">
        <v>6.301096E-4</v>
      </c>
      <c r="BD26" s="17">
        <v>2.5022871964000002</v>
      </c>
      <c r="BE26" s="17">
        <v>0.67112000000000005</v>
      </c>
      <c r="BF26" s="17">
        <v>0.17212</v>
      </c>
      <c r="BG26" s="17">
        <v>203.03490034999999</v>
      </c>
      <c r="BH26" s="17">
        <v>1.917E-2</v>
      </c>
      <c r="BK26" s="17">
        <v>76.774799552000005</v>
      </c>
      <c r="BL26" s="17">
        <v>933.23632111999996</v>
      </c>
      <c r="BM26" s="17">
        <v>2.8087218602999999</v>
      </c>
      <c r="BN26" s="17">
        <v>280.48463285000003</v>
      </c>
      <c r="BO26" s="17">
        <v>6.2731620000000001E-4</v>
      </c>
      <c r="BQ26" s="17" t="s">
        <v>193</v>
      </c>
      <c r="BR26" s="17">
        <v>28.496957717682399</v>
      </c>
      <c r="BS26" s="17">
        <v>479.74883209788902</v>
      </c>
      <c r="BT26" s="17">
        <v>0.67076700248295795</v>
      </c>
      <c r="BU26" s="17">
        <v>5.5491568467911101</v>
      </c>
      <c r="BV26" s="17">
        <v>0.172117072012102</v>
      </c>
      <c r="BW26" s="17">
        <v>1.1598678764302801</v>
      </c>
      <c r="BX26" s="17">
        <v>49.572918444323598</v>
      </c>
      <c r="BY26" s="17">
        <v>49.572918444323598</v>
      </c>
      <c r="BZ26" s="17">
        <v>37.019111161155799</v>
      </c>
      <c r="CA26" s="17">
        <v>41.950421713758203</v>
      </c>
      <c r="CB26" s="17">
        <v>0.17385391550048801</v>
      </c>
      <c r="CC26" s="17">
        <v>0.25017877121149401</v>
      </c>
      <c r="CD26" s="17">
        <v>45.523514603552599</v>
      </c>
      <c r="CE26" s="17">
        <v>6.2730085049205299E-4</v>
      </c>
      <c r="CF26" s="17">
        <v>1.07672440470245E-3</v>
      </c>
      <c r="CG26" s="17">
        <v>2.2879341105177002E-3</v>
      </c>
      <c r="CH26" s="17">
        <v>4.4725016158335901E-3</v>
      </c>
      <c r="CI26" s="17">
        <v>1.2663291987647201</v>
      </c>
      <c r="CJ26" s="17">
        <v>2.2335719693303901E-2</v>
      </c>
      <c r="CK26" s="17">
        <v>7.07306641454611E-2</v>
      </c>
      <c r="CL26" s="17">
        <v>5.6650351390746499E-2</v>
      </c>
      <c r="CM26" s="17">
        <v>203.02549005037099</v>
      </c>
      <c r="CN26" s="17">
        <v>15710.8974849226</v>
      </c>
      <c r="CO26" s="17">
        <v>1.2947462722899601</v>
      </c>
      <c r="CP26" s="17">
        <v>1.9169880862227401E-2</v>
      </c>
      <c r="CQ26" s="17">
        <v>8.6969512500390797E-2</v>
      </c>
      <c r="CR26" s="17">
        <v>0.21292639970889601</v>
      </c>
      <c r="CS26" s="17">
        <v>3.61909283181966</v>
      </c>
      <c r="CT26" s="17">
        <v>4.3837082422626699</v>
      </c>
      <c r="CU26" s="17">
        <v>35.1315382908125</v>
      </c>
      <c r="CV26" s="17">
        <v>12.8839641068534</v>
      </c>
      <c r="CW26" s="17">
        <v>0.54578421658319398</v>
      </c>
      <c r="CX26" s="17">
        <v>3.6370090521136298</v>
      </c>
      <c r="CY26" s="17">
        <v>4.1958185529171397</v>
      </c>
      <c r="CZ26" s="17">
        <v>53794.513715564397</v>
      </c>
      <c r="DA26" s="17">
        <v>0.83758385073417396</v>
      </c>
      <c r="DB26" s="17">
        <v>5.2014989500487698E-4</v>
      </c>
      <c r="DC26" s="17">
        <v>0</v>
      </c>
      <c r="DD26" s="17">
        <v>0</v>
      </c>
      <c r="DE26" s="17">
        <v>0</v>
      </c>
      <c r="DF26" s="17">
        <v>0</v>
      </c>
      <c r="DG26" s="17">
        <v>0</v>
      </c>
      <c r="DH26" s="17">
        <v>0</v>
      </c>
      <c r="DI26" s="17">
        <v>202.473755120443</v>
      </c>
      <c r="DJ26" s="17">
        <v>190.009167079044</v>
      </c>
      <c r="DK26" s="17">
        <v>36.781332024794096</v>
      </c>
      <c r="DL26" s="17">
        <v>76.081937882862803</v>
      </c>
      <c r="DM26" s="17">
        <v>432.71768657594299</v>
      </c>
      <c r="DN26" s="17">
        <v>2.2820118160219001</v>
      </c>
      <c r="DO26" s="17">
        <v>17.8991343422223</v>
      </c>
      <c r="DP26" s="17">
        <v>97.511746579447902</v>
      </c>
      <c r="DQ26" s="17">
        <v>97.511746579447902</v>
      </c>
      <c r="DR26" s="17">
        <v>2.32875905258072</v>
      </c>
      <c r="DS26" s="17">
        <v>0</v>
      </c>
      <c r="DT26" s="5">
        <v>165.606275912466</v>
      </c>
      <c r="DU26" s="17">
        <v>0.30808378470521403</v>
      </c>
      <c r="DV26" s="17">
        <v>933.22999019200302</v>
      </c>
      <c r="DW26" s="17">
        <v>9.7741823188868898E-2</v>
      </c>
      <c r="DX26" s="17">
        <v>0.20298518339670901</v>
      </c>
      <c r="DY26" s="17">
        <v>0</v>
      </c>
      <c r="DZ26" s="17">
        <v>4.2851738702690198E-3</v>
      </c>
      <c r="EA26" s="17">
        <v>57.1388158136645</v>
      </c>
      <c r="EB26" s="17">
        <v>15.1726458362036</v>
      </c>
      <c r="EC26" s="17">
        <v>3.5353431425745798</v>
      </c>
      <c r="ED26" s="17">
        <v>444.36446200279403</v>
      </c>
      <c r="EE26" s="17">
        <v>417.28946888376402</v>
      </c>
      <c r="EF26" s="17">
        <v>1.41613169381735</v>
      </c>
      <c r="EG26" s="17">
        <v>4.0305225260683404</v>
      </c>
      <c r="EH26" s="17">
        <v>2.2989382652953898E-2</v>
      </c>
      <c r="EI26" s="17">
        <v>2.0618907984110102</v>
      </c>
      <c r="EJ26" s="17">
        <v>4.18626126133345</v>
      </c>
      <c r="EK26" s="17">
        <v>158.41767662003201</v>
      </c>
      <c r="EL26" s="17">
        <v>2.8087210114190899</v>
      </c>
      <c r="EM26" s="17">
        <v>0.31324168606034702</v>
      </c>
      <c r="EN26" s="17">
        <v>19.728747781838202</v>
      </c>
      <c r="EO26" s="17">
        <v>1217.5140795053901</v>
      </c>
      <c r="EP26" s="17">
        <v>0</v>
      </c>
      <c r="EQ26" s="17">
        <v>1.3185495161574201</v>
      </c>
      <c r="ER26" s="17">
        <v>1.89745745512757</v>
      </c>
      <c r="ES26" s="17">
        <v>13904.502168467399</v>
      </c>
      <c r="ET26" s="17">
        <v>18990.238445259201</v>
      </c>
      <c r="EU26" s="17">
        <v>2110.0250408203301</v>
      </c>
      <c r="EV26" s="17">
        <v>21100.263486079599</v>
      </c>
      <c r="EW26" s="17">
        <v>0.65045214673066398</v>
      </c>
      <c r="EX26" s="17">
        <v>512.36114370658902</v>
      </c>
      <c r="EY26" s="17">
        <v>17.258466030173999</v>
      </c>
      <c r="EZ26" s="17">
        <v>0.109203876114307</v>
      </c>
      <c r="FA26" s="17">
        <v>0</v>
      </c>
      <c r="FB26" s="17">
        <v>0</v>
      </c>
      <c r="FC26" s="17">
        <v>0</v>
      </c>
      <c r="FD26" s="5">
        <v>2.94730447924072E-5</v>
      </c>
      <c r="FE26" s="17">
        <v>7.9824049147075805E-4</v>
      </c>
      <c r="FF26" s="17">
        <v>6.3012403738647697E-4</v>
      </c>
      <c r="FG26" s="17">
        <v>0</v>
      </c>
      <c r="FH26" s="17">
        <v>2.50156605840102</v>
      </c>
      <c r="FI26" s="17">
        <v>90.845240969760098</v>
      </c>
      <c r="FJ26" s="17">
        <v>5984.9028607209302</v>
      </c>
      <c r="FK26" s="17">
        <v>336.71140319143899</v>
      </c>
      <c r="FL26" s="17">
        <v>79.744760023487501</v>
      </c>
      <c r="FM26" s="17">
        <v>101.335653056102</v>
      </c>
      <c r="FN26" s="17">
        <v>42.019465057558499</v>
      </c>
      <c r="FO26" s="17">
        <v>67.000745481145501</v>
      </c>
      <c r="FP26" s="17">
        <v>5.7295223851601398E-3</v>
      </c>
      <c r="FQ26" s="17">
        <v>105.907005368866</v>
      </c>
      <c r="FR26" s="17">
        <v>7035.0496142669799</v>
      </c>
      <c r="FS26" s="17">
        <v>3989.3500252818098</v>
      </c>
      <c r="FT26" s="17">
        <v>3045.6995889851501</v>
      </c>
      <c r="FU26" s="17">
        <v>26.6068052336623</v>
      </c>
      <c r="FV26" s="17">
        <v>3.5087056903680001</v>
      </c>
      <c r="FW26" s="17">
        <v>1501.37821777812</v>
      </c>
      <c r="FX26" s="17">
        <v>165.31497484894999</v>
      </c>
      <c r="FY26" s="17">
        <v>174.76902808128401</v>
      </c>
      <c r="FZ26" s="17">
        <v>47.058008645535303</v>
      </c>
      <c r="GA26" s="17">
        <v>101.90112720006999</v>
      </c>
      <c r="GB26" s="17">
        <v>441.33390442897502</v>
      </c>
      <c r="GC26" s="17">
        <v>9.7911872049625898E-2</v>
      </c>
      <c r="GD26" s="17">
        <v>211.34923512843301</v>
      </c>
      <c r="GE26" s="17">
        <v>179.05679644978699</v>
      </c>
      <c r="GF26" s="17">
        <v>491.40429772009202</v>
      </c>
      <c r="GG26" s="17">
        <v>33.453886056607502</v>
      </c>
      <c r="GH26" s="17">
        <v>0</v>
      </c>
      <c r="GI26" s="17">
        <v>13378.6013482424</v>
      </c>
      <c r="GJ26" s="17">
        <v>631.67284621792203</v>
      </c>
      <c r="GK26" s="17">
        <v>280.48020395837801</v>
      </c>
      <c r="GL26" s="17">
        <v>14.6387304752782</v>
      </c>
      <c r="GM26" s="17">
        <v>68.059933089251302</v>
      </c>
      <c r="GN26" s="17">
        <v>1602.2647994254401</v>
      </c>
      <c r="GO26" s="17">
        <v>222.10052956605699</v>
      </c>
      <c r="GP26" s="17">
        <v>0.135716448771217</v>
      </c>
      <c r="GQ26" s="17">
        <v>2.8809400406587402</v>
      </c>
      <c r="GR26" s="17">
        <v>169.44642775774301</v>
      </c>
      <c r="GS26" s="17">
        <v>13202.7096059872</v>
      </c>
      <c r="GT26" s="17">
        <v>354.76734992673698</v>
      </c>
      <c r="GU26" s="17">
        <v>1280.13069723271</v>
      </c>
      <c r="GW26" s="26">
        <f t="shared" si="0"/>
        <v>1.0531551918828805</v>
      </c>
      <c r="GX26" s="25">
        <f t="shared" si="1"/>
        <v>0</v>
      </c>
      <c r="GY26" s="40">
        <f t="shared" si="2"/>
        <v>-6.6550990328286707E-5</v>
      </c>
      <c r="GZ26" s="40">
        <f t="shared" si="3"/>
        <v>-4.3087496926108744E-5</v>
      </c>
      <c r="HA26" s="40">
        <f t="shared" si="4"/>
        <v>-1.8561506692256374E-4</v>
      </c>
      <c r="HB26" s="40">
        <f t="shared" si="5"/>
        <v>-4.9514921246471462E-4</v>
      </c>
      <c r="HC26" s="40">
        <f t="shared" si="6"/>
        <v>-8.6468523831766488E-4</v>
      </c>
      <c r="HD26" s="40">
        <f t="shared" si="7"/>
        <v>-1.3506517778460755E-5</v>
      </c>
      <c r="HE26" s="40">
        <f t="shared" si="8"/>
        <v>-2.5237698706815593E-3</v>
      </c>
      <c r="HF26" s="40">
        <f t="shared" si="9"/>
        <v>-1.7248851871225238E-5</v>
      </c>
      <c r="HG26" s="40">
        <f t="shared" si="10"/>
        <v>2.2805302354261373E-6</v>
      </c>
      <c r="HH26" s="40">
        <f t="shared" si="11"/>
        <v>1.8031657689352339E-6</v>
      </c>
      <c r="HI26" s="40">
        <f t="shared" si="12"/>
        <v>-4.0824233725364452E-6</v>
      </c>
      <c r="HJ26" s="40">
        <f t="shared" si="13"/>
        <v>-1.0934349179411059E-5</v>
      </c>
      <c r="HK26" s="40">
        <f t="shared" si="14"/>
        <v>-1.6904794601693663E-4</v>
      </c>
      <c r="HL26" s="40">
        <f t="shared" si="15"/>
        <v>1.1060689090421154E-7</v>
      </c>
      <c r="HM26" s="40">
        <f t="shared" si="16"/>
        <v>-1.3859390524354768E-5</v>
      </c>
      <c r="HN26" s="40">
        <f t="shared" si="17"/>
        <v>7.3573032244796363E-6</v>
      </c>
      <c r="HO26" s="40">
        <f t="shared" si="18"/>
        <v>-9.1994880713615609E-8</v>
      </c>
      <c r="HP26" s="40">
        <f t="shared" si="19"/>
        <v>-3.1406934183003493E-5</v>
      </c>
      <c r="HQ26" s="40">
        <f t="shared" si="20"/>
        <v>-4.6666008338789125E-4</v>
      </c>
      <c r="HR26" s="40">
        <f t="shared" si="21"/>
        <v>2.2177643530645806E-5</v>
      </c>
      <c r="HS26" s="40">
        <f t="shared" si="22"/>
        <v>1.1209630136197933E-5</v>
      </c>
      <c r="HT26" s="40">
        <f t="shared" si="23"/>
        <v>-1.7324849813971105E-5</v>
      </c>
      <c r="HU26" s="40">
        <f t="shared" si="24"/>
        <v>2.8825962476351742E-4</v>
      </c>
      <c r="HV26" s="40">
        <f t="shared" si="25"/>
        <v>-1.4417711212860422E-5</v>
      </c>
      <c r="HW26" s="40">
        <f t="shared" si="26"/>
        <v>-3.3268649945269188E-5</v>
      </c>
      <c r="HX26" s="40">
        <f t="shared" si="27"/>
        <v>-9.7245074686779095E-4</v>
      </c>
      <c r="HY26" s="40">
        <f t="shared" si="28"/>
        <v>-8.7653773741286261E-5</v>
      </c>
      <c r="HZ26" s="40">
        <f t="shared" si="29"/>
        <v>-8.0851761772919219E-3</v>
      </c>
      <c r="IA26" s="40">
        <f t="shared" si="30"/>
        <v>-3.649539410795455E-6</v>
      </c>
      <c r="IB26" s="40">
        <f t="shared" si="31"/>
        <v>4.0576492186710814E-5</v>
      </c>
      <c r="IC26" s="40">
        <f t="shared" si="32"/>
        <v>3.5094689038108541E-7</v>
      </c>
      <c r="ID26" s="40">
        <f t="shared" si="33"/>
        <v>-2.6852851070098188E-5</v>
      </c>
      <c r="IE26" s="40">
        <f t="shared" si="34"/>
        <v>-2.802999184505608E-4</v>
      </c>
      <c r="IF26" s="40">
        <f t="shared" si="35"/>
        <v>-1.442522741439658E-2</v>
      </c>
      <c r="IG26" s="40">
        <f t="shared" si="36"/>
        <v>9.3877081933089218E-2</v>
      </c>
      <c r="IH26" s="40">
        <f t="shared" si="37"/>
        <v>2.2620267423876749E-2</v>
      </c>
      <c r="II26" s="40">
        <f t="shared" si="38"/>
        <v>-2.107147400725491E-6</v>
      </c>
      <c r="IJ26" s="40">
        <f t="shared" si="39"/>
        <v>-2.5092495892976849E-6</v>
      </c>
      <c r="IK26" s="40">
        <f t="shared" si="40"/>
        <v>-8.6580297985780323E-4</v>
      </c>
      <c r="IL26" s="40">
        <f t="shared" si="41"/>
        <v>0</v>
      </c>
      <c r="IM26" s="40">
        <f t="shared" si="42"/>
        <v>1.0675100151008807E-5</v>
      </c>
      <c r="IN26" s="40">
        <f t="shared" si="43"/>
        <v>-8.0221527110642898E-4</v>
      </c>
      <c r="IO26" s="40">
        <f t="shared" si="44"/>
        <v>-9.901180287399133E-3</v>
      </c>
      <c r="IP26" s="40">
        <f t="shared" si="45"/>
        <v>-7.972165529782563E-6</v>
      </c>
      <c r="IQ26" s="40">
        <f t="shared" si="46"/>
        <v>-2.8461023688351446E-4</v>
      </c>
      <c r="IR26" s="40">
        <f t="shared" si="47"/>
        <v>-9.8627697350055585E-3</v>
      </c>
      <c r="IS26" s="40">
        <f t="shared" si="48"/>
        <v>2.0817591030762587E-5</v>
      </c>
      <c r="IT26" s="40">
        <f t="shared" si="49"/>
        <v>0</v>
      </c>
      <c r="IU26" s="40">
        <f t="shared" si="50"/>
        <v>0</v>
      </c>
      <c r="IV26" s="40">
        <f t="shared" si="51"/>
        <v>0</v>
      </c>
      <c r="IW26" s="40">
        <f t="shared" si="52"/>
        <v>8.3057058440449804E-6</v>
      </c>
      <c r="IX26" s="40">
        <f t="shared" si="53"/>
        <v>7.2153225480068602E-5</v>
      </c>
      <c r="IY26" s="40">
        <f t="shared" si="54"/>
        <v>2.2912500423696734E-5</v>
      </c>
      <c r="IZ26" s="40">
        <f t="shared" si="55"/>
        <v>0</v>
      </c>
      <c r="JA26" s="40">
        <f t="shared" si="56"/>
        <v>-2.8819153933157802E-4</v>
      </c>
      <c r="JB26" s="40">
        <f t="shared" si="57"/>
        <v>-5.2598271105330991E-4</v>
      </c>
      <c r="JC26" s="40">
        <f t="shared" si="58"/>
        <v>-1.7011317092721977E-5</v>
      </c>
      <c r="JD26" s="40">
        <f t="shared" si="59"/>
        <v>-4.6348187492762741E-5</v>
      </c>
      <c r="JE26" s="40">
        <f t="shared" si="60"/>
        <v>-6.2148029524621089E-6</v>
      </c>
      <c r="JF26" s="40">
        <f t="shared" si="61"/>
        <v>0</v>
      </c>
      <c r="JG26" s="40">
        <f t="shared" si="62"/>
        <v>0</v>
      </c>
      <c r="JH26" s="40">
        <f t="shared" si="63"/>
        <v>-9.0245975656103438E-3</v>
      </c>
      <c r="JI26" s="40">
        <f t="shared" si="64"/>
        <v>-6.7838422633870261E-6</v>
      </c>
      <c r="JJ26" s="40">
        <f t="shared" si="65"/>
        <v>-3.0223032120335077E-7</v>
      </c>
      <c r="JK26" s="40">
        <f t="shared" si="66"/>
        <v>-1.5790140005213988E-5</v>
      </c>
      <c r="JL26" s="40">
        <f t="shared" si="67"/>
        <v>-2.4468534284651586E-5</v>
      </c>
    </row>
    <row r="27" spans="1:272" x14ac:dyDescent="0.3">
      <c r="A27" s="17" t="s">
        <v>194</v>
      </c>
      <c r="B27" s="15">
        <v>6788.3714385000003</v>
      </c>
      <c r="C27" s="15">
        <v>161.01070834999999</v>
      </c>
      <c r="D27" s="15">
        <v>7135.7025295000003</v>
      </c>
      <c r="E27" s="15">
        <v>7538.0690981999996</v>
      </c>
      <c r="F27" s="15">
        <v>2206.0808612000001</v>
      </c>
      <c r="G27" s="15">
        <v>2839.7916138999999</v>
      </c>
      <c r="H27" s="15">
        <v>3423.5158879000001</v>
      </c>
      <c r="I27" s="17">
        <v>13.596064184999999</v>
      </c>
      <c r="J27" s="17">
        <v>35.105683476000003</v>
      </c>
      <c r="K27" s="17">
        <v>0.51047228</v>
      </c>
      <c r="L27" s="17">
        <v>0.21296004390000001</v>
      </c>
      <c r="M27" s="17">
        <v>45.916381385000001</v>
      </c>
      <c r="N27" s="17">
        <v>5.0229643999999997E-3</v>
      </c>
      <c r="O27" s="17">
        <v>3.6667130155000001</v>
      </c>
      <c r="P27" s="17">
        <v>1.1704104E-2</v>
      </c>
      <c r="Q27" s="17">
        <v>0.36562017629999999</v>
      </c>
      <c r="R27" s="17">
        <v>1.1546087434000001</v>
      </c>
      <c r="T27" s="17">
        <v>6.7252441699999999E-2</v>
      </c>
      <c r="U27" s="17">
        <v>0.29668789299999998</v>
      </c>
      <c r="V27" s="17">
        <v>0.806305995</v>
      </c>
      <c r="W27" s="17">
        <v>4.6917846999999999E-2</v>
      </c>
      <c r="Y27" s="17">
        <v>2.8554980000000002E-4</v>
      </c>
      <c r="AA27" s="17">
        <v>98.780742922000002</v>
      </c>
      <c r="AB27" s="17">
        <v>21.681951999999999</v>
      </c>
      <c r="AD27" s="17">
        <v>4.3108630199999998E-2</v>
      </c>
      <c r="AF27" s="17">
        <v>1.2873895716999999</v>
      </c>
      <c r="AH27" s="17">
        <v>2.6141607049000002</v>
      </c>
      <c r="AI27" s="17">
        <v>56.782163752000002</v>
      </c>
      <c r="AJ27" s="17">
        <v>68.7913408</v>
      </c>
      <c r="AK27" s="17">
        <v>2.9480963680999999</v>
      </c>
      <c r="AL27" s="17">
        <v>0.61448380469999997</v>
      </c>
      <c r="AM27" s="17">
        <v>1.6333524699999999</v>
      </c>
      <c r="AN27" s="17">
        <v>0.29834487850000002</v>
      </c>
      <c r="AQ27" s="17">
        <v>35.418001740999998</v>
      </c>
      <c r="AS27" s="17">
        <v>0.2888616</v>
      </c>
      <c r="AT27" s="17">
        <v>0.84839650700000002</v>
      </c>
      <c r="AU27" s="17">
        <v>43.144650165000002</v>
      </c>
      <c r="AV27" s="17">
        <v>0.94985826009999996</v>
      </c>
      <c r="AZ27" s="5">
        <v>5.6238674999999999E-6</v>
      </c>
      <c r="BA27" s="17">
        <v>2.1784810000000001E-4</v>
      </c>
      <c r="BB27" s="17">
        <v>4.0556069999999998E-4</v>
      </c>
      <c r="BD27" s="17">
        <v>0.1402917051</v>
      </c>
      <c r="BE27" s="17">
        <v>2.07E-2</v>
      </c>
      <c r="BG27" s="17">
        <v>0.65923579399999999</v>
      </c>
      <c r="BK27" s="17">
        <v>5.3148977610000001</v>
      </c>
      <c r="BL27" s="17">
        <v>43.105108971</v>
      </c>
      <c r="BM27" s="17">
        <v>0.27924852</v>
      </c>
      <c r="BN27" s="17">
        <v>15.397902999999999</v>
      </c>
      <c r="BO27" s="17">
        <v>6.2916400000000006E-5</v>
      </c>
      <c r="BQ27" s="17" t="s">
        <v>194</v>
      </c>
      <c r="BR27" s="17">
        <v>0.735434506166594</v>
      </c>
      <c r="BS27" s="17">
        <v>8.1819106454784496</v>
      </c>
      <c r="BT27" s="17">
        <v>2.06997549838237E-2</v>
      </c>
      <c r="BU27" s="17">
        <v>35.105763494693001</v>
      </c>
      <c r="BV27" s="17">
        <v>0</v>
      </c>
      <c r="BW27" s="17">
        <v>0.51047953406416202</v>
      </c>
      <c r="BX27" s="17">
        <v>13.5961053207793</v>
      </c>
      <c r="BY27" s="17">
        <v>13.5961053207793</v>
      </c>
      <c r="BZ27" s="17">
        <v>1.83877479506109</v>
      </c>
      <c r="CA27" s="17">
        <v>104.14496852462899</v>
      </c>
      <c r="CB27" s="17">
        <v>8.7170617439661993E-2</v>
      </c>
      <c r="CC27" s="17">
        <v>0.12544015791056901</v>
      </c>
      <c r="CD27" s="17">
        <v>45.9167358591462</v>
      </c>
      <c r="CE27" s="5">
        <v>6.2920268027623602E-5</v>
      </c>
      <c r="CF27" s="17">
        <v>1.6024959947529901E-3</v>
      </c>
      <c r="CG27" s="17">
        <v>3.40531448050839E-3</v>
      </c>
      <c r="CH27" s="17">
        <v>2.8554218866052602E-4</v>
      </c>
      <c r="CI27" s="5">
        <v>3.6667731757343098</v>
      </c>
      <c r="CJ27" s="17">
        <v>2.8084355679381702E-3</v>
      </c>
      <c r="CK27" s="17">
        <v>8.8933608095372197E-3</v>
      </c>
      <c r="CL27" s="17">
        <v>0.36561892725838802</v>
      </c>
      <c r="CM27" s="17">
        <v>0.65923958682627903</v>
      </c>
      <c r="CN27" s="17">
        <v>8981.9790057770806</v>
      </c>
      <c r="CO27" s="17">
        <v>1.1546003690364699</v>
      </c>
      <c r="CP27" s="17">
        <v>0</v>
      </c>
      <c r="CQ27" s="5">
        <v>1.9472031758378899E-2</v>
      </c>
      <c r="CR27" s="17">
        <v>4.7672605262983898E-2</v>
      </c>
      <c r="CS27" s="17">
        <v>0</v>
      </c>
      <c r="CT27" s="17">
        <v>0.29669225569126501</v>
      </c>
      <c r="CU27" s="17">
        <v>56.630757650209198</v>
      </c>
      <c r="CV27" s="17">
        <v>0.80630752008900397</v>
      </c>
      <c r="CW27" s="17">
        <v>0.28886651311198902</v>
      </c>
      <c r="CX27" s="17">
        <v>1.63333676156902</v>
      </c>
      <c r="CY27" s="17">
        <v>0.84838731556959102</v>
      </c>
      <c r="CZ27" s="17">
        <v>6787.95313094638</v>
      </c>
      <c r="DA27" s="17">
        <v>4.6915252738735702E-2</v>
      </c>
      <c r="DB27" s="17">
        <v>0</v>
      </c>
      <c r="DC27" s="17">
        <v>0</v>
      </c>
      <c r="DD27" s="17">
        <v>0</v>
      </c>
      <c r="DE27" s="17">
        <v>0</v>
      </c>
      <c r="DF27" s="17">
        <v>0</v>
      </c>
      <c r="DG27" s="17">
        <v>0</v>
      </c>
      <c r="DH27" s="17">
        <v>0</v>
      </c>
      <c r="DI27" s="17">
        <v>104.40772041897399</v>
      </c>
      <c r="DJ27" s="17">
        <v>237.985250751861</v>
      </c>
      <c r="DK27" s="17">
        <v>8.2204552372700395</v>
      </c>
      <c r="DL27" s="17">
        <v>5.3145971792376798</v>
      </c>
      <c r="DM27" s="17">
        <v>55.0648868047588</v>
      </c>
      <c r="DN27" s="17">
        <v>0</v>
      </c>
      <c r="DO27" s="17">
        <v>0.45542011741899402</v>
      </c>
      <c r="DP27" s="17">
        <v>98.780369625218498</v>
      </c>
      <c r="DQ27" s="17">
        <v>98.780369625218498</v>
      </c>
      <c r="DR27" s="17">
        <v>7.0192406710733193E-2</v>
      </c>
      <c r="DS27" s="17">
        <v>0</v>
      </c>
      <c r="DT27" s="5">
        <v>21.654649114866299</v>
      </c>
      <c r="DU27" s="17">
        <v>0</v>
      </c>
      <c r="DV27" s="17">
        <v>43.101658229955802</v>
      </c>
      <c r="DW27" s="17">
        <v>1.9752827804242899E-2</v>
      </c>
      <c r="DX27" s="17">
        <v>1.850165838248E-2</v>
      </c>
      <c r="DY27" s="17">
        <v>0</v>
      </c>
      <c r="DZ27" s="17">
        <v>0</v>
      </c>
      <c r="EA27" s="17">
        <v>24.868327434803401</v>
      </c>
      <c r="EB27" s="17">
        <v>1.63212040657597</v>
      </c>
      <c r="EC27" s="17">
        <v>9.6296640402157904E-3</v>
      </c>
      <c r="ED27" s="17">
        <v>44.051277504397603</v>
      </c>
      <c r="EE27" s="17">
        <v>3.3702313574629099</v>
      </c>
      <c r="EF27" s="17">
        <v>0.33461741589322902</v>
      </c>
      <c r="EG27" s="17">
        <v>0.95236984464282104</v>
      </c>
      <c r="EH27" s="17">
        <v>0</v>
      </c>
      <c r="EI27" s="17">
        <v>0.86026725998004805</v>
      </c>
      <c r="EJ27" s="17">
        <v>1.7466067761436701</v>
      </c>
      <c r="EK27" s="17">
        <v>69.109838207956201</v>
      </c>
      <c r="EL27" s="17">
        <v>0.27924983887795801</v>
      </c>
      <c r="EM27" s="17">
        <v>1.34456519560548E-3</v>
      </c>
      <c r="EN27" s="17">
        <v>3.0105924165813698</v>
      </c>
      <c r="EO27" s="17">
        <v>161.005871381471</v>
      </c>
      <c r="EP27" s="17">
        <v>0</v>
      </c>
      <c r="EQ27" s="17">
        <v>0.251731645178216</v>
      </c>
      <c r="ER27" s="17">
        <v>0.362247214306893</v>
      </c>
      <c r="ES27" s="17">
        <v>3523.5833346825598</v>
      </c>
      <c r="ET27" s="17">
        <v>6421.3941854475097</v>
      </c>
      <c r="EU27" s="17">
        <v>713.48862062666296</v>
      </c>
      <c r="EV27" s="17">
        <v>7134.8828060741798</v>
      </c>
      <c r="EW27" s="17">
        <v>1.83846018537978E-2</v>
      </c>
      <c r="EX27" s="17">
        <v>115.430930922369</v>
      </c>
      <c r="EY27" s="17">
        <v>0.43784451743858999</v>
      </c>
      <c r="EZ27" s="17">
        <v>0.94985755925049598</v>
      </c>
      <c r="FA27" s="17">
        <v>0</v>
      </c>
      <c r="FB27" s="17">
        <v>0</v>
      </c>
      <c r="FC27" s="17">
        <v>0</v>
      </c>
      <c r="FD27" s="5">
        <v>5.6243615800525803E-6</v>
      </c>
      <c r="FE27" s="17">
        <v>2.1783928000158699E-4</v>
      </c>
      <c r="FF27" s="17">
        <v>4.0559337365525403E-4</v>
      </c>
      <c r="FG27" s="17">
        <v>0</v>
      </c>
      <c r="FH27" s="17">
        <v>0.14029539775595601</v>
      </c>
      <c r="FI27" s="17">
        <v>61.947615229903398</v>
      </c>
      <c r="FJ27" s="17">
        <v>1778.1976131542599</v>
      </c>
      <c r="FK27" s="17">
        <v>66.313813837783997</v>
      </c>
      <c r="FL27" s="17">
        <v>14.5563764237063</v>
      </c>
      <c r="FM27" s="17">
        <v>62.2410385094771</v>
      </c>
      <c r="FN27" s="17">
        <v>39.373524748810901</v>
      </c>
      <c r="FO27" s="17">
        <v>30.901912632450799</v>
      </c>
      <c r="FP27" s="17">
        <v>4.8493988184085696E-3</v>
      </c>
      <c r="FQ27" s="17">
        <v>34.8652047563507</v>
      </c>
      <c r="FR27" s="17">
        <v>7533.0716988262702</v>
      </c>
      <c r="FS27" s="17">
        <v>2204.8669205076299</v>
      </c>
      <c r="FT27" s="17">
        <v>5328.2047783186299</v>
      </c>
      <c r="FU27" s="17">
        <v>6.0557548058003601</v>
      </c>
      <c r="FV27" s="17">
        <v>1.35256146122896</v>
      </c>
      <c r="FW27" s="17">
        <v>1012.81850838516</v>
      </c>
      <c r="FX27" s="17">
        <v>13.904573702798199</v>
      </c>
      <c r="FY27" s="17">
        <v>133.925552618594</v>
      </c>
      <c r="FZ27" s="17">
        <v>16.301723202786501</v>
      </c>
      <c r="GA27" s="17">
        <v>15.7531902185993</v>
      </c>
      <c r="GB27" s="17">
        <v>336.17933837949198</v>
      </c>
      <c r="GC27" s="17">
        <v>0.298103366016854</v>
      </c>
      <c r="GD27" s="17">
        <v>255.33874816294099</v>
      </c>
      <c r="GE27" s="17">
        <v>190.825628650385</v>
      </c>
      <c r="GF27" s="17">
        <v>161.87603625787401</v>
      </c>
      <c r="GG27" s="17">
        <v>5.6745666864225397</v>
      </c>
      <c r="GH27" s="17">
        <v>0</v>
      </c>
      <c r="GI27" s="17">
        <v>2839.84067442385</v>
      </c>
      <c r="GJ27" s="17">
        <v>243.555478241521</v>
      </c>
      <c r="GK27" s="17">
        <v>15.3979505748277</v>
      </c>
      <c r="GL27" s="17">
        <v>3.4135877425221999</v>
      </c>
      <c r="GM27" s="17">
        <v>125.21600189984299</v>
      </c>
      <c r="GN27" s="17">
        <v>246.782391856673</v>
      </c>
      <c r="GO27" s="17">
        <v>35.417958299588101</v>
      </c>
      <c r="GP27" s="17">
        <v>0</v>
      </c>
      <c r="GQ27" s="17">
        <v>0</v>
      </c>
      <c r="GR27" s="17">
        <v>14.8178981967199</v>
      </c>
      <c r="GS27" s="17">
        <v>3423.4438712860101</v>
      </c>
      <c r="GT27" s="17">
        <v>43.144695222834201</v>
      </c>
      <c r="GU27" s="17">
        <v>52.719373940139803</v>
      </c>
      <c r="GW27" s="26">
        <f t="shared" si="0"/>
        <v>1.0292510895932792</v>
      </c>
      <c r="GX27" s="25">
        <f t="shared" si="1"/>
        <v>0</v>
      </c>
      <c r="GY27" s="40">
        <f t="shared" si="2"/>
        <v>-6.1621194038946706E-5</v>
      </c>
      <c r="GZ27" s="40">
        <f t="shared" si="3"/>
        <v>-3.004128469813848E-5</v>
      </c>
      <c r="HA27" s="40">
        <f t="shared" si="4"/>
        <v>-1.1487634503142924E-4</v>
      </c>
      <c r="HB27" s="40">
        <f t="shared" si="5"/>
        <v>-6.6295483745601924E-4</v>
      </c>
      <c r="HC27" s="40">
        <f t="shared" si="6"/>
        <v>-5.5027026149435476E-4</v>
      </c>
      <c r="HD27" s="40">
        <f t="shared" si="7"/>
        <v>1.7276099982122799E-5</v>
      </c>
      <c r="HE27" s="40">
        <f t="shared" si="8"/>
        <v>-2.103586381604908E-5</v>
      </c>
      <c r="HF27" s="40">
        <f t="shared" si="9"/>
        <v>3.0255652474477782E-6</v>
      </c>
      <c r="HG27" s="40">
        <f t="shared" si="10"/>
        <v>2.2793657628856905E-6</v>
      </c>
      <c r="HH27" s="40">
        <f t="shared" si="11"/>
        <v>1.4210495743316607E-5</v>
      </c>
      <c r="HI27" s="40">
        <f t="shared" si="12"/>
        <v>-1.6400661052315916E-3</v>
      </c>
      <c r="HJ27" s="40">
        <f t="shared" si="13"/>
        <v>7.7199930723456208E-6</v>
      </c>
      <c r="HK27" s="40">
        <f t="shared" si="14"/>
        <v>-3.0169285568934952E-3</v>
      </c>
      <c r="HL27" s="40">
        <f t="shared" si="15"/>
        <v>1.6407129234128516E-5</v>
      </c>
      <c r="HM27" s="40">
        <f t="shared" si="16"/>
        <v>-1.9716353550942384E-4</v>
      </c>
      <c r="HN27" s="40">
        <f t="shared" si="17"/>
        <v>-3.4162272569654958E-6</v>
      </c>
      <c r="HO27" s="40">
        <f t="shared" si="18"/>
        <v>-7.2529881468968044E-6</v>
      </c>
      <c r="HP27" s="40">
        <f t="shared" si="19"/>
        <v>0</v>
      </c>
      <c r="HQ27" s="40">
        <f t="shared" si="20"/>
        <v>-1.6029853476264937E-3</v>
      </c>
      <c r="HR27" s="40">
        <f t="shared" si="21"/>
        <v>1.470464878398391E-5</v>
      </c>
      <c r="HS27" s="40">
        <f t="shared" si="22"/>
        <v>1.8914518972081799E-6</v>
      </c>
      <c r="HT27" s="40">
        <f t="shared" si="23"/>
        <v>-5.5293698031295337E-5</v>
      </c>
      <c r="HU27" s="40">
        <f t="shared" si="24"/>
        <v>0</v>
      </c>
      <c r="HV27" s="40">
        <f t="shared" si="25"/>
        <v>-2.6655033461763733E-5</v>
      </c>
      <c r="HW27" s="40">
        <f t="shared" si="26"/>
        <v>0</v>
      </c>
      <c r="HX27" s="40">
        <f t="shared" si="27"/>
        <v>-3.7790440774348196E-6</v>
      </c>
      <c r="HY27" s="40">
        <f t="shared" si="28"/>
        <v>-1.2592447918757625E-3</v>
      </c>
      <c r="HZ27" s="40">
        <f t="shared" si="29"/>
        <v>0</v>
      </c>
      <c r="IA27" s="40">
        <f t="shared" si="30"/>
        <v>-1.100752876284034E-4</v>
      </c>
      <c r="IB27" s="40">
        <f t="shared" si="31"/>
        <v>0</v>
      </c>
      <c r="IC27" s="40">
        <f t="shared" si="32"/>
        <v>-3.1250149356010454E-4</v>
      </c>
      <c r="ID27" s="40">
        <f t="shared" si="33"/>
        <v>0</v>
      </c>
      <c r="IE27" s="40">
        <f t="shared" si="34"/>
        <v>-2.7873836381305307E-3</v>
      </c>
      <c r="IF27" s="40">
        <f t="shared" si="35"/>
        <v>-2.6664376942745855E-3</v>
      </c>
      <c r="IG27" s="40">
        <f t="shared" si="36"/>
        <v>4.6299055121222623E-3</v>
      </c>
      <c r="IH27" s="40">
        <f t="shared" si="37"/>
        <v>2.119878073105446E-2</v>
      </c>
      <c r="II27" s="40">
        <f t="shared" si="38"/>
        <v>-8.2173884979359945E-4</v>
      </c>
      <c r="IJ27" s="40">
        <f t="shared" si="39"/>
        <v>-9.6172940430776076E-6</v>
      </c>
      <c r="IK27" s="40">
        <f t="shared" si="40"/>
        <v>-8.0950772260708495E-4</v>
      </c>
      <c r="IL27" s="40">
        <f t="shared" si="41"/>
        <v>0</v>
      </c>
      <c r="IM27" s="40">
        <f t="shared" si="42"/>
        <v>0</v>
      </c>
      <c r="IN27" s="40">
        <f t="shared" si="43"/>
        <v>-1.2265348060774839E-6</v>
      </c>
      <c r="IO27" s="40">
        <f t="shared" si="44"/>
        <v>0</v>
      </c>
      <c r="IP27" s="40">
        <f t="shared" si="45"/>
        <v>1.7008532768026084E-5</v>
      </c>
      <c r="IQ27" s="40">
        <f t="shared" si="46"/>
        <v>-1.0833885256679539E-5</v>
      </c>
      <c r="IR27" s="40">
        <f t="shared" si="47"/>
        <v>1.0443434823879122E-6</v>
      </c>
      <c r="IS27" s="40">
        <f t="shared" si="48"/>
        <v>-7.3784640659282697E-7</v>
      </c>
      <c r="IT27" s="40">
        <f t="shared" si="49"/>
        <v>0</v>
      </c>
      <c r="IU27" s="40">
        <f t="shared" si="50"/>
        <v>0</v>
      </c>
      <c r="IV27" s="40">
        <f t="shared" si="51"/>
        <v>0</v>
      </c>
      <c r="IW27" s="40">
        <f t="shared" si="52"/>
        <v>8.7854141759272889E-5</v>
      </c>
      <c r="IX27" s="40">
        <f t="shared" si="53"/>
        <v>-4.0486919156144878E-5</v>
      </c>
      <c r="IY27" s="40">
        <f t="shared" si="54"/>
        <v>8.0564155387950292E-5</v>
      </c>
      <c r="IZ27" s="40">
        <f t="shared" si="55"/>
        <v>0</v>
      </c>
      <c r="JA27" s="40">
        <f t="shared" si="56"/>
        <v>2.6321270764933591E-5</v>
      </c>
      <c r="JB27" s="40">
        <f t="shared" si="57"/>
        <v>-1.1836530256004603E-5</v>
      </c>
      <c r="JC27" s="40">
        <f t="shared" si="58"/>
        <v>0</v>
      </c>
      <c r="JD27" s="40">
        <f t="shared" si="59"/>
        <v>5.7533682387513767E-6</v>
      </c>
      <c r="JE27" s="40">
        <f t="shared" si="60"/>
        <v>0</v>
      </c>
      <c r="JF27" s="40">
        <f t="shared" si="61"/>
        <v>0</v>
      </c>
      <c r="JG27" s="40">
        <f t="shared" si="62"/>
        <v>0</v>
      </c>
      <c r="JH27" s="40">
        <f t="shared" si="63"/>
        <v>-5.655457091308749E-5</v>
      </c>
      <c r="JI27" s="40">
        <f t="shared" si="64"/>
        <v>-8.0054107890530633E-5</v>
      </c>
      <c r="JJ27" s="40">
        <f t="shared" si="65"/>
        <v>4.7229541557176353E-6</v>
      </c>
      <c r="JK27" s="40">
        <f t="shared" si="66"/>
        <v>3.0896952461941346E-6</v>
      </c>
      <c r="JL27" s="40">
        <f t="shared" si="67"/>
        <v>6.1478845318473744E-5</v>
      </c>
    </row>
    <row r="28" spans="1:272" x14ac:dyDescent="0.3">
      <c r="A28" s="17" t="s">
        <v>195</v>
      </c>
      <c r="B28" s="15">
        <v>8284.3359048000002</v>
      </c>
      <c r="C28" s="15">
        <v>872.61180021999996</v>
      </c>
      <c r="D28" s="15">
        <v>8424.4667542000007</v>
      </c>
      <c r="E28" s="15">
        <v>5115.2555398000004</v>
      </c>
      <c r="F28" s="15">
        <v>2479.2244086000001</v>
      </c>
      <c r="G28" s="15">
        <v>2867.9346203</v>
      </c>
      <c r="H28" s="15">
        <v>7427.1678179</v>
      </c>
      <c r="I28" s="17">
        <v>142.11658631</v>
      </c>
      <c r="J28" s="17">
        <v>27.502158112</v>
      </c>
      <c r="K28" s="17">
        <v>1.8127589</v>
      </c>
      <c r="L28" s="17">
        <v>0.34590011640000001</v>
      </c>
      <c r="M28" s="17">
        <v>12.393366057</v>
      </c>
      <c r="N28" s="17">
        <v>3.7243325100000002E-2</v>
      </c>
      <c r="O28" s="17">
        <v>0.2107421334</v>
      </c>
      <c r="P28" s="17">
        <v>0.16174532019999999</v>
      </c>
      <c r="Q28" s="17">
        <v>0.17056263839999999</v>
      </c>
      <c r="R28" s="17">
        <v>0.94780212279999998</v>
      </c>
      <c r="S28" s="17">
        <v>2.4907263012</v>
      </c>
      <c r="T28" s="17">
        <v>0.5824489544</v>
      </c>
      <c r="U28" s="17">
        <v>0.68762817200000004</v>
      </c>
      <c r="V28" s="17">
        <v>16.517739951999999</v>
      </c>
      <c r="W28" s="17">
        <v>0.17857724799999999</v>
      </c>
      <c r="X28" s="17">
        <v>3.4500916E-3</v>
      </c>
      <c r="Y28" s="17">
        <v>4.2865832000000001E-3</v>
      </c>
      <c r="Z28" s="17">
        <v>1.24876364</v>
      </c>
      <c r="AA28" s="17">
        <v>72.599825389000003</v>
      </c>
      <c r="AB28" s="17">
        <v>34.87990293</v>
      </c>
      <c r="AC28" s="17">
        <v>6.4258209999999996E-2</v>
      </c>
      <c r="AD28" s="17">
        <v>0.1185312723</v>
      </c>
      <c r="AF28" s="17">
        <v>2.0698111384</v>
      </c>
      <c r="AG28" s="17">
        <v>0.20050699999999999</v>
      </c>
      <c r="AH28" s="17">
        <v>7.6572170546000002</v>
      </c>
      <c r="AI28" s="17">
        <v>8.7990553278999997</v>
      </c>
      <c r="AJ28" s="17">
        <v>62.974177777999998</v>
      </c>
      <c r="AK28" s="17">
        <v>1.353205346</v>
      </c>
      <c r="AL28" s="17">
        <v>1.9240117023000001</v>
      </c>
      <c r="AM28" s="17">
        <v>4.2515059849999997</v>
      </c>
      <c r="AN28" s="17">
        <v>8.9713061999999996E-2</v>
      </c>
      <c r="AP28" s="17">
        <v>2.0500000000000001E-2</v>
      </c>
      <c r="AQ28" s="17">
        <v>56.712849228000003</v>
      </c>
      <c r="AR28" s="17">
        <v>3.5799999999999998E-2</v>
      </c>
      <c r="AS28" s="17">
        <v>0.96426036390000003</v>
      </c>
      <c r="AT28" s="17">
        <v>2.6180789890999998</v>
      </c>
      <c r="AU28" s="17">
        <v>30.874421554000001</v>
      </c>
      <c r="AV28" s="17">
        <v>9.3841334299999996E-2</v>
      </c>
      <c r="AW28" s="5">
        <v>3.3832505999999998E-6</v>
      </c>
      <c r="AX28" s="17">
        <v>9.4741399999999994E-5</v>
      </c>
      <c r="AZ28" s="17">
        <v>3.7795900000000002E-5</v>
      </c>
      <c r="BA28" s="17">
        <v>5.5154650000000004E-4</v>
      </c>
      <c r="BB28" s="17">
        <v>5.8427520000000005E-4</v>
      </c>
      <c r="BD28" s="17">
        <v>0.2317145827</v>
      </c>
      <c r="BE28" s="17">
        <v>0.43995000000000001</v>
      </c>
      <c r="BF28" s="17">
        <v>2.032053E-2</v>
      </c>
      <c r="BG28" s="17">
        <v>1.602094015</v>
      </c>
      <c r="BK28" s="17">
        <v>10.03626912</v>
      </c>
      <c r="BL28" s="17">
        <v>991.86238518000005</v>
      </c>
      <c r="BM28" s="17">
        <v>1.8700775190000001</v>
      </c>
      <c r="BN28" s="17">
        <v>43.886847400000001</v>
      </c>
      <c r="BO28" s="17">
        <v>2.2432959999999999E-4</v>
      </c>
      <c r="BQ28" s="17" t="s">
        <v>195</v>
      </c>
      <c r="BR28" s="17">
        <v>27.3088012638297</v>
      </c>
      <c r="BS28" s="17">
        <v>241.52629534552599</v>
      </c>
      <c r="BT28" s="17">
        <v>0.43994205178656898</v>
      </c>
      <c r="BU28" s="17">
        <v>27.499254911048201</v>
      </c>
      <c r="BV28" s="17">
        <v>2.0319363757866402E-2</v>
      </c>
      <c r="BW28" s="17">
        <v>1.81273334511263</v>
      </c>
      <c r="BX28" s="17">
        <v>142.11297403468501</v>
      </c>
      <c r="BY28" s="17">
        <v>142.11297403468501</v>
      </c>
      <c r="BZ28" s="17">
        <v>25.675054792716399</v>
      </c>
      <c r="CA28" s="17">
        <v>19.955084959993599</v>
      </c>
      <c r="CB28" s="17">
        <v>0.141627443053115</v>
      </c>
      <c r="CC28" s="5">
        <v>0.20380478808162</v>
      </c>
      <c r="CD28" s="5">
        <v>12.3839831414084</v>
      </c>
      <c r="CE28" s="17">
        <v>2.24301748212282E-4</v>
      </c>
      <c r="CF28" s="17">
        <v>1.19055427547633E-2</v>
      </c>
      <c r="CG28" s="17">
        <v>2.5299464933475398E-2</v>
      </c>
      <c r="CH28" s="17">
        <v>4.2778516824024298E-3</v>
      </c>
      <c r="CI28" s="17">
        <v>0.210739303352595</v>
      </c>
      <c r="CJ28" s="17">
        <v>3.87954373529764E-2</v>
      </c>
      <c r="CK28" s="17">
        <v>0.122852053347608</v>
      </c>
      <c r="CL28" s="17">
        <v>0.17062009777517001</v>
      </c>
      <c r="CM28" s="17">
        <v>1.6021009945264699</v>
      </c>
      <c r="CN28" s="17">
        <v>11730.722103657799</v>
      </c>
      <c r="CO28" s="17">
        <v>0.94747251444959102</v>
      </c>
      <c r="CP28" s="17">
        <v>0</v>
      </c>
      <c r="CQ28" s="17">
        <v>0.16889254115066701</v>
      </c>
      <c r="CR28" s="17">
        <v>0.413491823363828</v>
      </c>
      <c r="CS28" s="17">
        <v>2.4907345125443001</v>
      </c>
      <c r="CT28" s="17">
        <v>0.68734989254703205</v>
      </c>
      <c r="CU28" s="17">
        <v>8.7968923180458702</v>
      </c>
      <c r="CV28" s="17">
        <v>16.5177135401443</v>
      </c>
      <c r="CW28" s="17">
        <v>0.96424961125503394</v>
      </c>
      <c r="CX28" s="17">
        <v>4.2511444151082003</v>
      </c>
      <c r="CY28" s="17">
        <v>2.6180475184080501</v>
      </c>
      <c r="CZ28" s="17">
        <v>8281.3845051251592</v>
      </c>
      <c r="DA28" s="17">
        <v>0.17857619085974299</v>
      </c>
      <c r="DB28" s="17">
        <v>3.4499360719553698E-3</v>
      </c>
      <c r="DC28" s="17">
        <v>0</v>
      </c>
      <c r="DD28" s="17">
        <v>0</v>
      </c>
      <c r="DE28" s="5">
        <v>0</v>
      </c>
      <c r="DF28" s="5">
        <v>0</v>
      </c>
      <c r="DG28" s="17">
        <v>0</v>
      </c>
      <c r="DH28" s="5">
        <v>0</v>
      </c>
      <c r="DI28" s="17">
        <v>119.16880558081699</v>
      </c>
      <c r="DJ28" s="17">
        <v>181.548761511197</v>
      </c>
      <c r="DK28" s="17">
        <v>34.1471825505757</v>
      </c>
      <c r="DL28" s="17">
        <v>10.0354995440262</v>
      </c>
      <c r="DM28" s="17">
        <v>1363.95414056407</v>
      </c>
      <c r="DN28" s="17">
        <v>1.2487693131000801</v>
      </c>
      <c r="DO28" s="17">
        <v>13.799758248911299</v>
      </c>
      <c r="DP28" s="17">
        <v>72.5233824197893</v>
      </c>
      <c r="DQ28" s="17">
        <v>72.5233824197893</v>
      </c>
      <c r="DR28" s="17">
        <v>0.99615085732240505</v>
      </c>
      <c r="DS28" s="17">
        <v>0</v>
      </c>
      <c r="DT28" s="5">
        <v>34.871577948255499</v>
      </c>
      <c r="DU28" s="17">
        <v>6.4261063592762402E-2</v>
      </c>
      <c r="DV28" s="17">
        <v>991.84377353014804</v>
      </c>
      <c r="DW28" s="17">
        <v>3.2090943359922401E-2</v>
      </c>
      <c r="DX28" s="17">
        <v>7.9538210631591194E-2</v>
      </c>
      <c r="DY28" s="17">
        <v>0</v>
      </c>
      <c r="DZ28" s="17">
        <v>0</v>
      </c>
      <c r="EA28" s="17">
        <v>60.328051837665797</v>
      </c>
      <c r="EB28" s="17">
        <v>11.9302174689771</v>
      </c>
      <c r="EC28" s="17">
        <v>0.299256376258979</v>
      </c>
      <c r="ED28" s="17">
        <v>262.912746402545</v>
      </c>
      <c r="EE28" s="17">
        <v>52.545241987814201</v>
      </c>
      <c r="EF28" s="17">
        <v>0.53796559958658496</v>
      </c>
      <c r="EG28" s="17">
        <v>1.5311171814476201</v>
      </c>
      <c r="EH28" s="17">
        <v>0.20050625135821101</v>
      </c>
      <c r="EI28" s="17">
        <v>2.5258602374120298</v>
      </c>
      <c r="EJ28" s="17">
        <v>5.1282177266080202</v>
      </c>
      <c r="EK28" s="17">
        <v>67.614626653925797</v>
      </c>
      <c r="EL28" s="17">
        <v>1.86632046680666</v>
      </c>
      <c r="EM28" s="17">
        <v>5.5778662249799903E-2</v>
      </c>
      <c r="EN28" s="17">
        <v>1.68788458704739</v>
      </c>
      <c r="EO28" s="17">
        <v>872.60002738902995</v>
      </c>
      <c r="EP28" s="17">
        <v>0</v>
      </c>
      <c r="EQ28" s="17">
        <v>0.78859265259274303</v>
      </c>
      <c r="ER28" s="17">
        <v>1.1348024633006999</v>
      </c>
      <c r="ES28" s="17">
        <v>8029.0166189341699</v>
      </c>
      <c r="ET28" s="17">
        <v>7579.0356312083904</v>
      </c>
      <c r="EU28" s="17">
        <v>842.11328454641398</v>
      </c>
      <c r="EV28" s="17">
        <v>8421.1489157548094</v>
      </c>
      <c r="EW28" s="17">
        <v>0.255050913872227</v>
      </c>
      <c r="EX28" s="17">
        <v>317.18003434209999</v>
      </c>
      <c r="EY28" s="17">
        <v>12.052098704856901</v>
      </c>
      <c r="EZ28" s="17">
        <v>9.3846532006921807E-2</v>
      </c>
      <c r="FA28" s="5">
        <v>3.3820885676019799E-6</v>
      </c>
      <c r="FB28" s="5">
        <v>9.4735954831704703E-5</v>
      </c>
      <c r="FC28" s="17">
        <v>0</v>
      </c>
      <c r="FD28" s="5">
        <v>3.7796112881848802E-5</v>
      </c>
      <c r="FE28" s="17">
        <v>5.5156976556641898E-4</v>
      </c>
      <c r="FF28" s="17">
        <v>5.8433018338755903E-4</v>
      </c>
      <c r="FG28" s="17">
        <v>0</v>
      </c>
      <c r="FH28" s="17">
        <v>0.23158367660590601</v>
      </c>
      <c r="FI28" s="17">
        <v>31.435470534852499</v>
      </c>
      <c r="FJ28" s="17">
        <v>2766.8739986488499</v>
      </c>
      <c r="FK28" s="17">
        <v>47.710179268904199</v>
      </c>
      <c r="FL28" s="17">
        <v>44.161011049974</v>
      </c>
      <c r="FM28" s="17">
        <v>74.939506259809207</v>
      </c>
      <c r="FN28" s="17">
        <v>32.860325787535203</v>
      </c>
      <c r="FO28" s="17">
        <v>22.613157667179198</v>
      </c>
      <c r="FP28" s="17">
        <v>6.8647555429426901E-3</v>
      </c>
      <c r="FQ28" s="17">
        <v>24.031656914735301</v>
      </c>
      <c r="FR28" s="17">
        <v>5117.7990536575699</v>
      </c>
      <c r="FS28" s="17">
        <v>2477.4132334996002</v>
      </c>
      <c r="FT28" s="17">
        <v>2640.3858201579601</v>
      </c>
      <c r="FU28" s="17">
        <v>2.5664233574345898</v>
      </c>
      <c r="FV28" s="17">
        <v>1.2832031970127999</v>
      </c>
      <c r="FW28" s="17">
        <v>1382.0543574383501</v>
      </c>
      <c r="FX28" s="17">
        <v>8.0743267447753109</v>
      </c>
      <c r="FY28" s="17">
        <v>126.365059916693</v>
      </c>
      <c r="FZ28" s="17">
        <v>27.773792737149599</v>
      </c>
      <c r="GA28" s="17">
        <v>23.158118516507599</v>
      </c>
      <c r="GB28" s="17">
        <v>320.46446479005903</v>
      </c>
      <c r="GC28" s="17">
        <v>8.9642377232868498E-2</v>
      </c>
      <c r="GD28" s="17">
        <v>128.138033150387</v>
      </c>
      <c r="GE28" s="17">
        <v>130.029919935468</v>
      </c>
      <c r="GF28" s="17">
        <v>169.37376171400101</v>
      </c>
      <c r="GG28" s="17">
        <v>8.5184976691593004</v>
      </c>
      <c r="GH28" s="17">
        <v>0</v>
      </c>
      <c r="GI28" s="17">
        <v>2867.1527359064098</v>
      </c>
      <c r="GJ28" s="17">
        <v>274.867044380148</v>
      </c>
      <c r="GK28" s="17">
        <v>43.886812954401798</v>
      </c>
      <c r="GL28" s="17">
        <v>20.701399542313599</v>
      </c>
      <c r="GM28" s="17">
        <v>54.955210699131499</v>
      </c>
      <c r="GN28" s="17">
        <v>769.56383162908696</v>
      </c>
      <c r="GO28" s="17">
        <v>56.709986660779798</v>
      </c>
      <c r="GP28" s="17">
        <v>2.05026508638258E-2</v>
      </c>
      <c r="GQ28" s="17">
        <v>3.5799064088361199E-2</v>
      </c>
      <c r="GR28" s="17">
        <v>116.638741916581</v>
      </c>
      <c r="GS28" s="17">
        <v>7426.0653736948798</v>
      </c>
      <c r="GT28" s="17">
        <v>30.873802526536601</v>
      </c>
      <c r="GU28" s="17">
        <v>314.82651318385098</v>
      </c>
      <c r="GW28" s="26">
        <f t="shared" si="0"/>
        <v>1.0811939048335213</v>
      </c>
      <c r="GX28" s="25">
        <f t="shared" si="1"/>
        <v>0</v>
      </c>
      <c r="GY28" s="40">
        <f t="shared" si="2"/>
        <v>-3.5626267557921604E-4</v>
      </c>
      <c r="GZ28" s="40">
        <f t="shared" si="3"/>
        <v>-1.3491487242149127E-5</v>
      </c>
      <c r="HA28" s="40">
        <f t="shared" si="4"/>
        <v>-3.9383364454932728E-4</v>
      </c>
      <c r="HB28" s="40">
        <f t="shared" si="5"/>
        <v>4.972408196969372E-4</v>
      </c>
      <c r="HC28" s="40">
        <f t="shared" si="6"/>
        <v>-7.3054100875951278E-4</v>
      </c>
      <c r="HD28" s="40">
        <f t="shared" si="7"/>
        <v>-2.726297831393383E-4</v>
      </c>
      <c r="HE28" s="40">
        <f t="shared" si="8"/>
        <v>-1.484339969353184E-4</v>
      </c>
      <c r="HF28" s="40">
        <f t="shared" si="9"/>
        <v>-2.5417689861428603E-5</v>
      </c>
      <c r="HG28" s="40">
        <f t="shared" si="10"/>
        <v>-1.0556265948206904E-4</v>
      </c>
      <c r="HH28" s="40">
        <f t="shared" si="11"/>
        <v>-1.4097234535709082E-5</v>
      </c>
      <c r="HI28" s="40">
        <f t="shared" si="12"/>
        <v>-1.3526600399404588E-3</v>
      </c>
      <c r="HJ28" s="40">
        <f t="shared" si="13"/>
        <v>-7.5709178188114478E-4</v>
      </c>
      <c r="HK28" s="40">
        <f t="shared" si="14"/>
        <v>-1.0288397090865997E-3</v>
      </c>
      <c r="HL28" s="40">
        <f t="shared" si="15"/>
        <v>-1.3428958696333521E-5</v>
      </c>
      <c r="HM28" s="40">
        <f t="shared" si="16"/>
        <v>-6.0483666108310653E-4</v>
      </c>
      <c r="HN28" s="40">
        <f t="shared" si="17"/>
        <v>3.3688136926718571E-4</v>
      </c>
      <c r="HO28" s="40">
        <f t="shared" si="18"/>
        <v>-3.4776072186379033E-4</v>
      </c>
      <c r="HP28" s="40">
        <f t="shared" si="19"/>
        <v>3.2967670097322718E-6</v>
      </c>
      <c r="HQ28" s="40">
        <f t="shared" si="20"/>
        <v>-1.1089364143762111E-4</v>
      </c>
      <c r="HR28" s="40">
        <f t="shared" si="21"/>
        <v>-4.0469466537212907E-4</v>
      </c>
      <c r="HS28" s="40">
        <f t="shared" si="22"/>
        <v>-1.5989993653248111E-6</v>
      </c>
      <c r="HT28" s="40">
        <f t="shared" si="23"/>
        <v>-5.9197925202611009E-6</v>
      </c>
      <c r="HU28" s="40">
        <f t="shared" si="24"/>
        <v>-4.5079395755783322E-5</v>
      </c>
      <c r="HV28" s="40">
        <f t="shared" si="25"/>
        <v>-2.0369411230768543E-3</v>
      </c>
      <c r="HW28" s="40">
        <f t="shared" si="26"/>
        <v>4.5429734646583774E-6</v>
      </c>
      <c r="HX28" s="40">
        <f t="shared" si="27"/>
        <v>-1.0529359926296079E-3</v>
      </c>
      <c r="HY28" s="40">
        <f t="shared" si="28"/>
        <v>-2.3867559956253592E-4</v>
      </c>
      <c r="HZ28" s="40">
        <f t="shared" si="29"/>
        <v>4.4408220558987095E-5</v>
      </c>
      <c r="IA28" s="40">
        <f t="shared" si="30"/>
        <v>-3.1521441404211496E-4</v>
      </c>
      <c r="IB28" s="40">
        <f t="shared" si="31"/>
        <v>0</v>
      </c>
      <c r="IC28" s="40">
        <f t="shared" si="32"/>
        <v>-3.518955678042341E-4</v>
      </c>
      <c r="ID28" s="40">
        <f t="shared" si="33"/>
        <v>-3.7337439040927894E-6</v>
      </c>
      <c r="IE28" s="40">
        <f t="shared" si="34"/>
        <v>-4.0995188690178073E-4</v>
      </c>
      <c r="IF28" s="40">
        <f t="shared" si="35"/>
        <v>-2.4582296320730778E-4</v>
      </c>
      <c r="IG28" s="40">
        <f t="shared" si="36"/>
        <v>7.3688121697826084E-2</v>
      </c>
      <c r="IH28" s="40">
        <f t="shared" si="37"/>
        <v>0.24732332165009788</v>
      </c>
      <c r="II28" s="40">
        <f t="shared" si="38"/>
        <v>-3.2046915609710755E-4</v>
      </c>
      <c r="IJ28" s="40">
        <f t="shared" si="39"/>
        <v>-8.5045132965833666E-5</v>
      </c>
      <c r="IK28" s="40">
        <f t="shared" si="40"/>
        <v>-7.8789827875341758E-4</v>
      </c>
      <c r="IL28" s="40">
        <f t="shared" si="41"/>
        <v>0</v>
      </c>
      <c r="IM28" s="40">
        <f t="shared" si="42"/>
        <v>1.2931043052677855E-4</v>
      </c>
      <c r="IN28" s="40">
        <f t="shared" si="43"/>
        <v>-5.0474755882871403E-5</v>
      </c>
      <c r="IO28" s="40">
        <f t="shared" si="44"/>
        <v>-2.614278320669529E-5</v>
      </c>
      <c r="IP28" s="40">
        <f t="shared" si="45"/>
        <v>-1.1151184232641984E-5</v>
      </c>
      <c r="IQ28" s="40">
        <f t="shared" si="46"/>
        <v>-1.2020528059228511E-5</v>
      </c>
      <c r="IR28" s="40">
        <f t="shared" si="47"/>
        <v>-2.0049848134583514E-5</v>
      </c>
      <c r="IS28" s="40">
        <f t="shared" si="48"/>
        <v>5.5388246134637573E-5</v>
      </c>
      <c r="IT28" s="40">
        <f t="shared" si="49"/>
        <v>-3.4346625048110218E-4</v>
      </c>
      <c r="IU28" s="40">
        <f t="shared" si="50"/>
        <v>-5.7474011311743723E-5</v>
      </c>
      <c r="IV28" s="40">
        <f t="shared" si="51"/>
        <v>0</v>
      </c>
      <c r="IW28" s="40">
        <f t="shared" si="52"/>
        <v>5.6324058641256342E-6</v>
      </c>
      <c r="IX28" s="40">
        <f t="shared" si="53"/>
        <v>4.2182420555539385E-5</v>
      </c>
      <c r="IY28" s="40">
        <f t="shared" si="54"/>
        <v>9.4105290724259954E-5</v>
      </c>
      <c r="IZ28" s="40">
        <f t="shared" si="55"/>
        <v>0</v>
      </c>
      <c r="JA28" s="40">
        <f t="shared" si="56"/>
        <v>-5.6494542798577417E-4</v>
      </c>
      <c r="JB28" s="40">
        <f t="shared" si="57"/>
        <v>-1.8066174408524765E-5</v>
      </c>
      <c r="JC28" s="40">
        <f t="shared" si="58"/>
        <v>-5.7392308842252406E-5</v>
      </c>
      <c r="JD28" s="40">
        <f t="shared" si="59"/>
        <v>4.356502430280757E-6</v>
      </c>
      <c r="JE28" s="40">
        <f t="shared" si="60"/>
        <v>0</v>
      </c>
      <c r="JF28" s="40">
        <f t="shared" si="61"/>
        <v>0</v>
      </c>
      <c r="JG28" s="40">
        <f t="shared" si="62"/>
        <v>0</v>
      </c>
      <c r="JH28" s="40">
        <f t="shared" si="63"/>
        <v>-7.6679487626197642E-5</v>
      </c>
      <c r="JI28" s="40">
        <f t="shared" si="64"/>
        <v>-1.8764346879257294E-5</v>
      </c>
      <c r="JJ28" s="40">
        <f t="shared" si="65"/>
        <v>-2.0090355373873167E-3</v>
      </c>
      <c r="JK28" s="40">
        <f t="shared" si="66"/>
        <v>-7.8487292306834119E-7</v>
      </c>
      <c r="JL28" s="40">
        <f t="shared" si="67"/>
        <v>-1.2415565185328807E-4</v>
      </c>
    </row>
    <row r="29" spans="1:272" x14ac:dyDescent="0.3">
      <c r="A29" s="17" t="s">
        <v>196</v>
      </c>
      <c r="B29" s="15">
        <v>2694.3478166</v>
      </c>
      <c r="C29" s="15">
        <v>35.750803869000002</v>
      </c>
      <c r="D29" s="15">
        <v>6041.6519939999998</v>
      </c>
      <c r="E29" s="15">
        <v>2855.0154214999998</v>
      </c>
      <c r="F29" s="15">
        <v>1553.8749932999999</v>
      </c>
      <c r="G29" s="15">
        <v>1113.004326</v>
      </c>
      <c r="H29" s="15">
        <v>2067.8170298999999</v>
      </c>
      <c r="I29" s="17">
        <v>1.76432637</v>
      </c>
      <c r="J29" s="17">
        <v>0.56709445570000006</v>
      </c>
      <c r="K29" s="17">
        <v>1.5928250000000001E-2</v>
      </c>
      <c r="L29" s="17">
        <v>7.3603988123999997</v>
      </c>
      <c r="M29" s="17">
        <v>0.6667060816</v>
      </c>
      <c r="N29" s="17">
        <v>2.0327487999999999E-3</v>
      </c>
      <c r="O29" s="17">
        <v>3.8753685099999997E-2</v>
      </c>
      <c r="P29" s="17">
        <v>9.5051042899999993E-2</v>
      </c>
      <c r="Q29" s="5">
        <v>2.8633099999999999E-5</v>
      </c>
      <c r="R29" s="17">
        <v>1.6665899999999999E-4</v>
      </c>
      <c r="S29" s="17">
        <v>0.19484140329999999</v>
      </c>
      <c r="T29" s="17">
        <v>0.1009347689</v>
      </c>
      <c r="U29" s="17">
        <v>3.38792E-3</v>
      </c>
      <c r="V29" s="17">
        <v>2.2441844999999998E-2</v>
      </c>
      <c r="W29" s="17">
        <v>3.1663027500000003E-2</v>
      </c>
      <c r="Y29" s="17">
        <v>1.095026E-4</v>
      </c>
      <c r="Z29" s="17">
        <v>4.3422719999999998E-2</v>
      </c>
      <c r="AA29" s="17">
        <v>10.488790617999999</v>
      </c>
      <c r="AB29" s="17">
        <v>11.419739409</v>
      </c>
      <c r="AD29" s="17">
        <v>2.0568257116000002</v>
      </c>
      <c r="AF29" s="17">
        <v>3.9859567072000002</v>
      </c>
      <c r="AH29" s="17">
        <v>33.531675489000001</v>
      </c>
      <c r="AI29" s="17">
        <v>5.8107763899999998E-2</v>
      </c>
      <c r="AJ29" s="17">
        <v>4.5037865497</v>
      </c>
      <c r="AK29" s="17">
        <v>1.2150254253999999</v>
      </c>
      <c r="AL29" s="17">
        <v>1.2166239151</v>
      </c>
      <c r="AM29" s="17">
        <v>0.4600084747</v>
      </c>
      <c r="AN29" s="17">
        <v>2.7463505E-3</v>
      </c>
      <c r="AQ29" s="17">
        <v>14.219629971</v>
      </c>
      <c r="AS29" s="17">
        <v>1.0669312300000001E-2</v>
      </c>
      <c r="AT29" s="17">
        <v>2.4029307400000002E-2</v>
      </c>
      <c r="AU29" s="17">
        <v>2.2616382930999999</v>
      </c>
      <c r="AV29" s="17">
        <v>2.26493626E-2</v>
      </c>
      <c r="AZ29" s="5">
        <v>5.7503303E-6</v>
      </c>
      <c r="BA29" s="17">
        <v>1.8088840000000001E-4</v>
      </c>
      <c r="BB29" s="17">
        <v>1.7190900000000001E-4</v>
      </c>
      <c r="BD29" s="17">
        <v>3.1563801799999999E-2</v>
      </c>
      <c r="BG29" s="17">
        <v>6.1695980000000001E-3</v>
      </c>
      <c r="BK29" s="17">
        <v>0.68756039329999996</v>
      </c>
      <c r="BL29" s="17">
        <v>38.155604345999997</v>
      </c>
      <c r="BM29" s="17">
        <v>6.984456E-3</v>
      </c>
      <c r="BN29" s="17">
        <v>16.781281256</v>
      </c>
      <c r="BO29" s="17">
        <v>2.46658E-5</v>
      </c>
      <c r="BQ29" s="17" t="s">
        <v>196</v>
      </c>
      <c r="BR29" s="17">
        <v>3.5706368091989198</v>
      </c>
      <c r="BS29" s="17">
        <v>26.9644283212976</v>
      </c>
      <c r="BT29" s="17">
        <v>0</v>
      </c>
      <c r="BU29" s="17">
        <v>0.56676237595151602</v>
      </c>
      <c r="BV29" s="17">
        <v>0</v>
      </c>
      <c r="BW29" s="17">
        <v>1.5928001554258601E-2</v>
      </c>
      <c r="BX29" s="17">
        <v>1.7638533776383001</v>
      </c>
      <c r="BY29" s="17">
        <v>1.7638533776383001</v>
      </c>
      <c r="BZ29" s="17">
        <v>4.1490101354453701</v>
      </c>
      <c r="CA29" s="5">
        <v>4.00616847246887</v>
      </c>
      <c r="CB29" s="17">
        <v>3.0176560585316099</v>
      </c>
      <c r="CC29" s="17">
        <v>4.3424796913143204</v>
      </c>
      <c r="CD29" s="17">
        <v>0.66651537649495096</v>
      </c>
      <c r="CE29" s="5">
        <v>2.4665228546988699E-5</v>
      </c>
      <c r="CF29" s="17">
        <v>6.5045044282037001E-4</v>
      </c>
      <c r="CG29" s="17">
        <v>1.38219690176756E-3</v>
      </c>
      <c r="CH29" s="17">
        <v>1.06519147413151E-4</v>
      </c>
      <c r="CI29" s="5">
        <v>3.8753295671765497E-2</v>
      </c>
      <c r="CJ29" s="17">
        <v>2.2811693700843901E-2</v>
      </c>
      <c r="CK29" s="17">
        <v>7.2237571404950393E-2</v>
      </c>
      <c r="CL29" s="5">
        <v>2.86301130114585E-5</v>
      </c>
      <c r="CM29" s="17">
        <v>6.1702882157443203E-3</v>
      </c>
      <c r="CN29" s="17">
        <v>7328.2810221801301</v>
      </c>
      <c r="CO29" s="17">
        <v>1.66666886335201E-4</v>
      </c>
      <c r="CP29" s="17">
        <v>0</v>
      </c>
      <c r="CQ29" s="5">
        <v>2.92697561481946E-2</v>
      </c>
      <c r="CR29" s="5">
        <v>7.1660439291875794E-2</v>
      </c>
      <c r="CS29" s="5">
        <v>0.194841862471308</v>
      </c>
      <c r="CT29" s="17">
        <v>3.3879087393640802E-3</v>
      </c>
      <c r="CU29" s="17">
        <v>5.8108073936081001E-2</v>
      </c>
      <c r="CV29" s="17">
        <v>2.24404412250531E-2</v>
      </c>
      <c r="CW29" s="17">
        <v>1.0670273009794401E-2</v>
      </c>
      <c r="CX29" s="17">
        <v>0.46001194628356501</v>
      </c>
      <c r="CY29" s="17">
        <v>2.40299663243989E-2</v>
      </c>
      <c r="CZ29" s="17">
        <v>2690.06149081389</v>
      </c>
      <c r="DA29" s="17">
        <v>3.1172208402611399E-2</v>
      </c>
      <c r="DB29" s="17">
        <v>0</v>
      </c>
      <c r="DC29" s="17">
        <v>0</v>
      </c>
      <c r="DD29" s="17">
        <v>0</v>
      </c>
      <c r="DE29" s="17">
        <v>0</v>
      </c>
      <c r="DF29" s="17">
        <v>0</v>
      </c>
      <c r="DG29" s="17">
        <v>0</v>
      </c>
      <c r="DH29" s="17">
        <v>0</v>
      </c>
      <c r="DI29" s="5">
        <v>28.964123769442601</v>
      </c>
      <c r="DJ29" s="5">
        <v>89.952377708655405</v>
      </c>
      <c r="DK29" s="17">
        <v>9.6329789359116393</v>
      </c>
      <c r="DL29" s="17">
        <v>0.68720020126440595</v>
      </c>
      <c r="DM29" s="17">
        <v>15.0978210785941</v>
      </c>
      <c r="DN29" s="17">
        <v>4.3422708301062901E-2</v>
      </c>
      <c r="DO29" s="17">
        <v>2.0548829040048799</v>
      </c>
      <c r="DP29" s="17">
        <v>10.4791168976428</v>
      </c>
      <c r="DQ29" s="17">
        <v>10.4791168976428</v>
      </c>
      <c r="DR29" s="17">
        <v>0.255069546200824</v>
      </c>
      <c r="DS29" s="17">
        <v>0</v>
      </c>
      <c r="DT29" s="17">
        <v>11.4196801902342</v>
      </c>
      <c r="DU29" s="17">
        <v>0</v>
      </c>
      <c r="DV29" s="17">
        <v>38.131088823752002</v>
      </c>
      <c r="DW29" s="17">
        <v>0.40720693194688701</v>
      </c>
      <c r="DX29" s="17">
        <v>1.54530994260768</v>
      </c>
      <c r="DY29" s="17">
        <v>0</v>
      </c>
      <c r="DZ29" s="17">
        <v>0</v>
      </c>
      <c r="EA29" s="17">
        <v>31.7466745790705</v>
      </c>
      <c r="EB29" s="17">
        <v>2.0796311057513601</v>
      </c>
      <c r="EC29" s="17">
        <v>4.8848662996971597E-2</v>
      </c>
      <c r="ED29" s="17">
        <v>48.258835328973397</v>
      </c>
      <c r="EE29" s="17">
        <v>16.1109523085216</v>
      </c>
      <c r="EF29" s="17">
        <v>1.0297620537156</v>
      </c>
      <c r="EG29" s="17">
        <v>2.9308728011375802</v>
      </c>
      <c r="EH29" s="17">
        <v>0</v>
      </c>
      <c r="EI29" s="17">
        <v>11.0482441994687</v>
      </c>
      <c r="EJ29" s="17">
        <v>22.4313013740306</v>
      </c>
      <c r="EK29" s="17">
        <v>5.0012449048892602</v>
      </c>
      <c r="EL29" s="17">
        <v>6.9841742817506602E-3</v>
      </c>
      <c r="EM29" s="17">
        <v>3.3661439634702301E-3</v>
      </c>
      <c r="EN29" s="17">
        <v>1.2828142287194699</v>
      </c>
      <c r="EO29" s="17">
        <v>35.750235952424099</v>
      </c>
      <c r="EP29" s="17">
        <v>0</v>
      </c>
      <c r="EQ29" s="17">
        <v>0.49877640337968598</v>
      </c>
      <c r="ER29" s="17">
        <v>0.71775084679530499</v>
      </c>
      <c r="ES29" s="17">
        <v>2023.78727112661</v>
      </c>
      <c r="ET29" s="17">
        <v>5435.0138596912302</v>
      </c>
      <c r="EU29" s="17">
        <v>603.89093084475599</v>
      </c>
      <c r="EV29" s="17">
        <v>6038.9047905359903</v>
      </c>
      <c r="EW29" s="17">
        <v>3.5780492859867299E-2</v>
      </c>
      <c r="EX29" s="17">
        <v>72.4893768329393</v>
      </c>
      <c r="EY29" s="17">
        <v>1.9502291728121299</v>
      </c>
      <c r="EZ29" s="17">
        <v>2.2649146531592699E-2</v>
      </c>
      <c r="FA29" s="17">
        <v>0</v>
      </c>
      <c r="FB29" s="17">
        <v>0</v>
      </c>
      <c r="FC29" s="17">
        <v>0</v>
      </c>
      <c r="FD29" s="5">
        <v>5.7500215060875297E-6</v>
      </c>
      <c r="FE29" s="17">
        <v>1.8088251471706399E-4</v>
      </c>
      <c r="FF29" s="17">
        <v>1.7190086620545901E-4</v>
      </c>
      <c r="FG29" s="17">
        <v>0</v>
      </c>
      <c r="FH29" s="17">
        <v>3.15621443356051E-2</v>
      </c>
      <c r="FI29" s="17">
        <v>41.211861257626602</v>
      </c>
      <c r="FJ29" s="17">
        <v>1133.3490689727701</v>
      </c>
      <c r="FK29" s="17">
        <v>108.621420120482</v>
      </c>
      <c r="FL29" s="17">
        <v>21.3676157608426</v>
      </c>
      <c r="FM29" s="17">
        <v>42.672122510843998</v>
      </c>
      <c r="FN29" s="17">
        <v>21.468423079085301</v>
      </c>
      <c r="FO29" s="17">
        <v>28.0732631866708</v>
      </c>
      <c r="FP29" s="17">
        <v>0.10420464571191899</v>
      </c>
      <c r="FQ29" s="17">
        <v>31.8011712671615</v>
      </c>
      <c r="FR29" s="17">
        <v>2841.27047224435</v>
      </c>
      <c r="FS29" s="17">
        <v>1547.56789669472</v>
      </c>
      <c r="FT29" s="17">
        <v>1293.70257554963</v>
      </c>
      <c r="FU29" s="17">
        <v>7.1613549890044403</v>
      </c>
      <c r="FV29" s="17">
        <v>1.15908571735643</v>
      </c>
      <c r="FW29" s="17">
        <v>653.19955567497198</v>
      </c>
      <c r="FX29" s="17">
        <v>23.9189790472726</v>
      </c>
      <c r="FY29" s="17">
        <v>72.7893326311614</v>
      </c>
      <c r="FZ29" s="17">
        <v>18.341995817832</v>
      </c>
      <c r="GA29" s="17">
        <v>22.157982040046999</v>
      </c>
      <c r="GB29" s="17">
        <v>183.424446380837</v>
      </c>
      <c r="GC29" s="17">
        <v>2.7440990371313399E-3</v>
      </c>
      <c r="GD29" s="17">
        <v>97.005882090985097</v>
      </c>
      <c r="GE29" s="17">
        <v>106.785820268192</v>
      </c>
      <c r="GF29" s="17">
        <v>153.710601597248</v>
      </c>
      <c r="GG29" s="17">
        <v>9.7028653480822502</v>
      </c>
      <c r="GH29" s="17">
        <v>0</v>
      </c>
      <c r="GI29" s="17">
        <v>1112.60034463532</v>
      </c>
      <c r="GJ29" s="17">
        <v>60.699687788428797</v>
      </c>
      <c r="GK29" s="17">
        <v>16.781034876588599</v>
      </c>
      <c r="GL29" s="17">
        <v>0.134234948497826</v>
      </c>
      <c r="GM29" s="17">
        <v>0.97678936089392898</v>
      </c>
      <c r="GN29" s="17">
        <v>190.88227313937199</v>
      </c>
      <c r="GO29" s="17">
        <v>14.217998092176</v>
      </c>
      <c r="GP29" s="17">
        <v>0</v>
      </c>
      <c r="GQ29" s="17">
        <v>0</v>
      </c>
      <c r="GR29" s="17">
        <v>13.903591600572</v>
      </c>
      <c r="GS29" s="17">
        <v>2062.4731699774502</v>
      </c>
      <c r="GT29" s="17">
        <v>2.2608867594905999</v>
      </c>
      <c r="GU29" s="17">
        <v>100.38177869105</v>
      </c>
      <c r="GW29" s="26">
        <f t="shared" si="0"/>
        <v>0.98124295655624783</v>
      </c>
      <c r="GX29" s="25">
        <f t="shared" si="1"/>
        <v>0</v>
      </c>
      <c r="GY29" s="40">
        <f t="shared" si="2"/>
        <v>-1.5908583738527397E-3</v>
      </c>
      <c r="GZ29" s="40">
        <f t="shared" si="3"/>
        <v>-1.5885421149811688E-5</v>
      </c>
      <c r="HA29" s="40">
        <f t="shared" si="4"/>
        <v>-4.547106431714055E-4</v>
      </c>
      <c r="HB29" s="40">
        <f t="shared" si="5"/>
        <v>-4.8143169918249675E-3</v>
      </c>
      <c r="HC29" s="40">
        <f t="shared" si="6"/>
        <v>-4.0589472335128716E-3</v>
      </c>
      <c r="HD29" s="40">
        <f t="shared" si="7"/>
        <v>-3.629647749275875E-4</v>
      </c>
      <c r="HE29" s="40">
        <f t="shared" si="8"/>
        <v>-2.5843001799864687E-3</v>
      </c>
      <c r="HF29" s="40">
        <f t="shared" si="9"/>
        <v>-2.6808665887590469E-4</v>
      </c>
      <c r="HG29" s="40">
        <f t="shared" si="10"/>
        <v>-5.8558101767038247E-4</v>
      </c>
      <c r="HH29" s="40">
        <f t="shared" si="11"/>
        <v>-1.5597805245394517E-5</v>
      </c>
      <c r="HI29" s="40">
        <f t="shared" si="12"/>
        <v>-3.574025820798715E-5</v>
      </c>
      <c r="HJ29" s="40">
        <f t="shared" si="13"/>
        <v>-2.8604074615814671E-4</v>
      </c>
      <c r="HK29" s="40">
        <f t="shared" si="14"/>
        <v>-4.9910452324350841E-5</v>
      </c>
      <c r="HL29" s="40">
        <f t="shared" si="15"/>
        <v>-1.0048805255423026E-5</v>
      </c>
      <c r="HM29" s="40">
        <f t="shared" si="16"/>
        <v>-1.8703573905717576E-5</v>
      </c>
      <c r="HN29" s="40">
        <f t="shared" si="17"/>
        <v>-1.0431942547256347E-4</v>
      </c>
      <c r="HO29" s="40">
        <f t="shared" si="18"/>
        <v>4.7320187934699067E-5</v>
      </c>
      <c r="HP29" s="40">
        <f t="shared" si="19"/>
        <v>2.3566413515138629E-6</v>
      </c>
      <c r="HQ29" s="40">
        <f t="shared" si="20"/>
        <v>-4.5311045732251333E-5</v>
      </c>
      <c r="HR29" s="40">
        <f t="shared" si="21"/>
        <v>-3.3237608679698412E-6</v>
      </c>
      <c r="HS29" s="40">
        <f t="shared" si="22"/>
        <v>-6.2551672863743325E-5</v>
      </c>
      <c r="HT29" s="40">
        <f t="shared" si="23"/>
        <v>-1.5501331873226717E-2</v>
      </c>
      <c r="HU29" s="40">
        <f t="shared" si="24"/>
        <v>0</v>
      </c>
      <c r="HV29" s="40">
        <f t="shared" si="25"/>
        <v>-2.724549542064756E-2</v>
      </c>
      <c r="HW29" s="40">
        <f t="shared" si="26"/>
        <v>-2.694197207556089E-7</v>
      </c>
      <c r="HX29" s="40">
        <f t="shared" si="27"/>
        <v>-9.2229130216383594E-4</v>
      </c>
      <c r="HY29" s="40">
        <f t="shared" si="28"/>
        <v>-5.1856494863380374E-6</v>
      </c>
      <c r="HZ29" s="40">
        <f t="shared" si="29"/>
        <v>0</v>
      </c>
      <c r="IA29" s="40">
        <f t="shared" si="30"/>
        <v>-5.0656374493294947E-5</v>
      </c>
      <c r="IB29" s="40">
        <f t="shared" si="31"/>
        <v>0</v>
      </c>
      <c r="IC29" s="40">
        <f t="shared" si="32"/>
        <v>-6.3527665268115537E-3</v>
      </c>
      <c r="ID29" s="40">
        <f t="shared" si="33"/>
        <v>0</v>
      </c>
      <c r="IE29" s="40">
        <f t="shared" si="34"/>
        <v>-1.5546469044710016E-3</v>
      </c>
      <c r="IF29" s="40">
        <f t="shared" si="35"/>
        <v>5.3355362552965588E-6</v>
      </c>
      <c r="IG29" s="40">
        <f t="shared" si="36"/>
        <v>0.11045335956749464</v>
      </c>
      <c r="IH29" s="40">
        <f t="shared" si="37"/>
        <v>5.579208624144897E-2</v>
      </c>
      <c r="II29" s="40">
        <f t="shared" si="38"/>
        <v>-7.9453415150878016E-5</v>
      </c>
      <c r="IJ29" s="40">
        <f t="shared" si="39"/>
        <v>7.5467817571639272E-6</v>
      </c>
      <c r="IK29" s="40">
        <f t="shared" si="40"/>
        <v>-8.1980172183414182E-4</v>
      </c>
      <c r="IL29" s="40">
        <f t="shared" si="41"/>
        <v>0</v>
      </c>
      <c r="IM29" s="40">
        <f t="shared" si="42"/>
        <v>0</v>
      </c>
      <c r="IN29" s="40">
        <f t="shared" si="43"/>
        <v>-1.1476239728657247E-4</v>
      </c>
      <c r="IO29" s="40">
        <f t="shared" si="44"/>
        <v>0</v>
      </c>
      <c r="IP29" s="40">
        <f t="shared" si="45"/>
        <v>9.0044209728479084E-5</v>
      </c>
      <c r="IQ29" s="40">
        <f t="shared" si="46"/>
        <v>2.7421697510029292E-5</v>
      </c>
      <c r="IR29" s="40">
        <f t="shared" si="47"/>
        <v>-3.3229611105046683E-4</v>
      </c>
      <c r="IS29" s="40">
        <f t="shared" si="48"/>
        <v>-9.5397124906930615E-6</v>
      </c>
      <c r="IT29" s="40">
        <f t="shared" si="49"/>
        <v>0</v>
      </c>
      <c r="IU29" s="40">
        <f t="shared" si="50"/>
        <v>0</v>
      </c>
      <c r="IV29" s="40">
        <f t="shared" si="51"/>
        <v>0</v>
      </c>
      <c r="IW29" s="40">
        <f t="shared" si="52"/>
        <v>-5.3700204398748243E-5</v>
      </c>
      <c r="IX29" s="40">
        <f t="shared" si="53"/>
        <v>-3.2535435859971697E-5</v>
      </c>
      <c r="IY29" s="40">
        <f t="shared" si="54"/>
        <v>-4.7314535835831822E-5</v>
      </c>
      <c r="IZ29" s="40">
        <f t="shared" si="55"/>
        <v>0</v>
      </c>
      <c r="JA29" s="40">
        <f t="shared" si="56"/>
        <v>-5.2511557555771557E-5</v>
      </c>
      <c r="JB29" s="40">
        <f t="shared" si="57"/>
        <v>0</v>
      </c>
      <c r="JC29" s="40">
        <f t="shared" si="58"/>
        <v>0</v>
      </c>
      <c r="JD29" s="40">
        <f t="shared" si="59"/>
        <v>1.1187369814373928E-4</v>
      </c>
      <c r="JE29" s="40">
        <f t="shared" si="60"/>
        <v>0</v>
      </c>
      <c r="JF29" s="40">
        <f t="shared" si="61"/>
        <v>0</v>
      </c>
      <c r="JG29" s="40">
        <f t="shared" si="62"/>
        <v>0</v>
      </c>
      <c r="JH29" s="40">
        <f t="shared" si="63"/>
        <v>-5.2386966891044911E-4</v>
      </c>
      <c r="JI29" s="40">
        <f t="shared" si="64"/>
        <v>-6.4251432176739187E-4</v>
      </c>
      <c r="JJ29" s="40">
        <f t="shared" si="65"/>
        <v>-4.0335031008822652E-5</v>
      </c>
      <c r="JK29" s="40">
        <f t="shared" si="66"/>
        <v>-1.4681799776916276E-5</v>
      </c>
      <c r="JL29" s="40">
        <f t="shared" si="67"/>
        <v>-2.3167827976439452E-5</v>
      </c>
    </row>
    <row r="30" spans="1:272" x14ac:dyDescent="0.3">
      <c r="A30" s="17" t="s">
        <v>197</v>
      </c>
      <c r="B30" s="15">
        <v>585.24080934999995</v>
      </c>
      <c r="C30" s="15">
        <v>67.913714159999998</v>
      </c>
      <c r="D30" s="15">
        <v>341.87733106000002</v>
      </c>
      <c r="E30" s="15">
        <v>180.85385672000001</v>
      </c>
      <c r="F30" s="15">
        <v>174.36152569999999</v>
      </c>
      <c r="G30" s="15">
        <v>345.56689043</v>
      </c>
      <c r="H30" s="15">
        <v>129.33871761</v>
      </c>
      <c r="I30" s="17">
        <v>0.78547734810000003</v>
      </c>
      <c r="J30" s="17">
        <v>0.40536973920000002</v>
      </c>
      <c r="K30" s="17">
        <v>0.22002761100000001</v>
      </c>
      <c r="L30" s="17">
        <v>3.4891769E-3</v>
      </c>
      <c r="M30" s="17">
        <v>0.27043622950000001</v>
      </c>
      <c r="N30" s="17">
        <v>1.9862640000000001E-4</v>
      </c>
      <c r="O30" s="17">
        <v>2.10093298E-2</v>
      </c>
      <c r="P30" s="17">
        <v>2.2814024999999998E-3</v>
      </c>
      <c r="Q30" s="17">
        <v>3.5892430999999998E-3</v>
      </c>
      <c r="R30" s="17">
        <v>4.7707082000000003E-3</v>
      </c>
      <c r="T30" s="17">
        <v>2.219118E-3</v>
      </c>
      <c r="U30" s="17">
        <v>3.1647349300000002E-2</v>
      </c>
      <c r="V30" s="17">
        <v>0.25955677459999998</v>
      </c>
      <c r="W30" s="17">
        <v>4.8504862699999998E-2</v>
      </c>
      <c r="X30" s="17">
        <v>2.0596999999999998E-3</v>
      </c>
      <c r="Y30" s="17">
        <v>1.2308109999999999E-4</v>
      </c>
      <c r="AA30" s="17">
        <v>17.700072443</v>
      </c>
      <c r="AB30" s="17">
        <v>5.4433232230000002</v>
      </c>
      <c r="AD30" s="17">
        <v>4.9150430000000002E-4</v>
      </c>
      <c r="AF30" s="17">
        <v>1.1114066299999999E-2</v>
      </c>
      <c r="AH30" s="17">
        <v>3.5948912E-2</v>
      </c>
      <c r="AI30" s="17">
        <v>5.750412173</v>
      </c>
      <c r="AJ30" s="17">
        <v>5.6885000000000003</v>
      </c>
      <c r="AK30" s="17">
        <v>3.1679073999999999E-3</v>
      </c>
      <c r="AL30" s="17">
        <v>0.1908880527</v>
      </c>
      <c r="AM30" s="17">
        <v>0.44122274950000001</v>
      </c>
      <c r="AN30" s="17">
        <v>1.5511367099999999E-2</v>
      </c>
      <c r="AQ30" s="17">
        <v>5.5044089116999997</v>
      </c>
      <c r="AS30" s="17">
        <v>0.131551793</v>
      </c>
      <c r="AT30" s="17">
        <v>0.32278140059999999</v>
      </c>
      <c r="AU30" s="17">
        <v>1.8394146714999999</v>
      </c>
      <c r="AV30" s="17">
        <v>2.1438650000000001E-4</v>
      </c>
      <c r="AZ30" s="5">
        <v>4.9667406000000001E-6</v>
      </c>
      <c r="BA30" s="17">
        <v>4.2658399999999998E-5</v>
      </c>
      <c r="BB30" s="17">
        <v>6.8630899999999994E-5</v>
      </c>
      <c r="BD30" s="17">
        <v>6.8997850000000001E-4</v>
      </c>
      <c r="BG30" s="17">
        <v>0.24676815799999999</v>
      </c>
      <c r="BK30" s="17">
        <v>0.72360692650000003</v>
      </c>
      <c r="BL30" s="17">
        <v>1.2039115924999999</v>
      </c>
      <c r="BM30" s="17">
        <v>4.00855242E-2</v>
      </c>
      <c r="BN30" s="17">
        <v>8.1426405830000004</v>
      </c>
      <c r="BO30" s="17">
        <v>2.0211500000000001E-5</v>
      </c>
      <c r="BQ30" s="17" t="s">
        <v>197</v>
      </c>
      <c r="BR30" s="17">
        <v>0.444244222907343</v>
      </c>
      <c r="BS30" s="17">
        <v>2.0896857939130302</v>
      </c>
      <c r="BT30" s="17">
        <v>0</v>
      </c>
      <c r="BU30" s="17">
        <v>0.40536215558172101</v>
      </c>
      <c r="BV30" s="17">
        <v>0</v>
      </c>
      <c r="BW30" s="17">
        <v>0.22002511818314799</v>
      </c>
      <c r="BX30" s="17">
        <v>0.78548119363853397</v>
      </c>
      <c r="BY30" s="17">
        <v>0.78548119363853397</v>
      </c>
      <c r="BZ30" s="17">
        <v>0.46754699997767601</v>
      </c>
      <c r="CA30" s="17">
        <v>5.0505270437899501</v>
      </c>
      <c r="CB30" s="17">
        <v>1.4302373275572201E-3</v>
      </c>
      <c r="CC30" s="17">
        <v>2.0581011590800002E-3</v>
      </c>
      <c r="CD30" s="5">
        <v>0.270400324151718</v>
      </c>
      <c r="CE30" s="5">
        <v>2.01909462177064E-5</v>
      </c>
      <c r="CF30" s="5">
        <v>6.3539178888539794E-5</v>
      </c>
      <c r="CG30" s="17">
        <v>1.3502741998599999E-4</v>
      </c>
      <c r="CH30" s="17">
        <v>1.2304957561368399E-4</v>
      </c>
      <c r="CI30" s="17">
        <v>2.1009364009149201E-2</v>
      </c>
      <c r="CJ30" s="17">
        <v>5.47337312676025E-4</v>
      </c>
      <c r="CK30" s="17">
        <v>1.73322376362042E-3</v>
      </c>
      <c r="CL30" s="17">
        <v>3.5886116888896799E-3</v>
      </c>
      <c r="CM30" s="17">
        <v>0.24676836319791301</v>
      </c>
      <c r="CN30" s="17">
        <v>4044.25028140207</v>
      </c>
      <c r="CO30" s="17">
        <v>4.77032263225694E-3</v>
      </c>
      <c r="CP30" s="17">
        <v>0</v>
      </c>
      <c r="CQ30" s="17">
        <v>6.4336482635845996E-4</v>
      </c>
      <c r="CR30" s="17">
        <v>1.5750742020646301E-3</v>
      </c>
      <c r="CS30" s="17">
        <v>0</v>
      </c>
      <c r="CT30" s="17">
        <v>3.1648455384328297E-2</v>
      </c>
      <c r="CU30" s="17">
        <v>5.7504010150518496</v>
      </c>
      <c r="CV30" s="17">
        <v>0.25955476281210499</v>
      </c>
      <c r="CW30" s="17">
        <v>0.13154991771937299</v>
      </c>
      <c r="CX30" s="17">
        <v>0.44122037140374099</v>
      </c>
      <c r="CY30" s="17">
        <v>0.32278945308839802</v>
      </c>
      <c r="CZ30" s="17">
        <v>585.19869568830904</v>
      </c>
      <c r="DA30" s="17">
        <v>4.8504467520186001E-2</v>
      </c>
      <c r="DB30" s="17">
        <v>2.0596149919806799E-3</v>
      </c>
      <c r="DC30" s="17">
        <v>0</v>
      </c>
      <c r="DD30" s="17">
        <v>0</v>
      </c>
      <c r="DE30" s="17">
        <v>0</v>
      </c>
      <c r="DF30" s="17">
        <v>0</v>
      </c>
      <c r="DG30" s="17">
        <v>0</v>
      </c>
      <c r="DH30" s="17">
        <v>0</v>
      </c>
      <c r="DI30" s="17">
        <v>2.5243366710821902</v>
      </c>
      <c r="DJ30" s="17">
        <v>32.141721890346403</v>
      </c>
      <c r="DK30" s="17">
        <v>0.82722133800476305</v>
      </c>
      <c r="DL30" s="17">
        <v>0.72360345343728005</v>
      </c>
      <c r="DM30" s="17">
        <v>18.868623552999701</v>
      </c>
      <c r="DN30" s="17">
        <v>0</v>
      </c>
      <c r="DO30" s="17">
        <v>0.255509838289598</v>
      </c>
      <c r="DP30" s="17">
        <v>17.700058773889499</v>
      </c>
      <c r="DQ30" s="17">
        <v>17.700058773889499</v>
      </c>
      <c r="DR30" s="17">
        <v>1.21680799380104E-2</v>
      </c>
      <c r="DS30" s="17">
        <v>0</v>
      </c>
      <c r="DT30" s="17">
        <v>5.4433496524082896</v>
      </c>
      <c r="DU30" s="17">
        <v>0</v>
      </c>
      <c r="DV30" s="17">
        <v>1.20382576067725</v>
      </c>
      <c r="DW30" s="17">
        <v>1.88505983980886E-4</v>
      </c>
      <c r="DX30" s="17">
        <v>2.5580008659733101E-4</v>
      </c>
      <c r="DY30" s="17">
        <v>0</v>
      </c>
      <c r="DZ30" s="17">
        <v>0</v>
      </c>
      <c r="EA30" s="17">
        <v>0.44302459089270602</v>
      </c>
      <c r="EB30" s="17">
        <v>0.24373696857483701</v>
      </c>
      <c r="EC30" s="17">
        <v>6.0797018851860198E-3</v>
      </c>
      <c r="ED30" s="17">
        <v>3.41430194562265</v>
      </c>
      <c r="EE30" s="17">
        <v>0.87609573898378201</v>
      </c>
      <c r="EF30" s="17">
        <v>2.8892196740466299E-3</v>
      </c>
      <c r="EG30" s="17">
        <v>8.2232364953123901E-3</v>
      </c>
      <c r="EH30" s="17">
        <v>0</v>
      </c>
      <c r="EI30" s="17">
        <v>1.1845777046578101E-2</v>
      </c>
      <c r="EJ30" s="17">
        <v>2.4050533077597101E-2</v>
      </c>
      <c r="EK30" s="17">
        <v>5.7493537897105904</v>
      </c>
      <c r="EL30" s="17">
        <v>4.0086244824286202E-2</v>
      </c>
      <c r="EM30" s="5">
        <v>1.09162713421186E-7</v>
      </c>
      <c r="EN30" s="17">
        <v>1.2292896607089999E-2</v>
      </c>
      <c r="EO30" s="17">
        <v>67.913423362600099</v>
      </c>
      <c r="EP30" s="17">
        <v>0</v>
      </c>
      <c r="EQ30" s="17">
        <v>7.8264253046511897E-2</v>
      </c>
      <c r="ER30" s="17">
        <v>0.11262231970325801</v>
      </c>
      <c r="ES30" s="17">
        <v>177.43503796910099</v>
      </c>
      <c r="ET30" s="17">
        <v>307.63405515743699</v>
      </c>
      <c r="EU30" s="17">
        <v>34.181594788053097</v>
      </c>
      <c r="EV30" s="17">
        <v>341.81564994549001</v>
      </c>
      <c r="EW30" s="17">
        <v>3.6340700016148802E-3</v>
      </c>
      <c r="EX30" s="17">
        <v>3.5380460566918499</v>
      </c>
      <c r="EY30" s="17">
        <v>0.242470744331379</v>
      </c>
      <c r="EZ30" s="17">
        <v>2.14367346048491E-4</v>
      </c>
      <c r="FA30" s="17">
        <v>0</v>
      </c>
      <c r="FB30" s="17">
        <v>0</v>
      </c>
      <c r="FC30" s="17">
        <v>0</v>
      </c>
      <c r="FD30" s="5">
        <v>4.9660287703169499E-6</v>
      </c>
      <c r="FE30" s="5">
        <v>4.2653438493802303E-5</v>
      </c>
      <c r="FF30" s="5">
        <v>6.8629340326394395E-5</v>
      </c>
      <c r="FG30" s="17">
        <v>0</v>
      </c>
      <c r="FH30" s="17">
        <v>6.8982108339533802E-4</v>
      </c>
      <c r="FI30" s="17">
        <v>0.76363507663816899</v>
      </c>
      <c r="FJ30" s="17">
        <v>35.166303085616498</v>
      </c>
      <c r="FK30" s="17">
        <v>5.0881489070641504</v>
      </c>
      <c r="FL30" s="17">
        <v>3.2252871723793901</v>
      </c>
      <c r="FM30" s="17">
        <v>6.7585807459338598</v>
      </c>
      <c r="FN30" s="17">
        <v>1.53105662588115</v>
      </c>
      <c r="FO30" s="17">
        <v>3.3895249471717501</v>
      </c>
      <c r="FP30" s="5">
        <v>4.69031278074482E-5</v>
      </c>
      <c r="FQ30" s="17">
        <v>1.4603612572308799</v>
      </c>
      <c r="FR30" s="17">
        <v>180.699114877075</v>
      </c>
      <c r="FS30" s="17">
        <v>174.20683218556201</v>
      </c>
      <c r="FT30" s="17">
        <v>6.4922826915127798</v>
      </c>
      <c r="FU30" s="17">
        <v>0.10553119485000299</v>
      </c>
      <c r="FV30" s="17">
        <v>1.6869265585299501E-2</v>
      </c>
      <c r="FW30" s="17">
        <v>34.337654034182599</v>
      </c>
      <c r="FX30" s="17">
        <v>10.590258245010601</v>
      </c>
      <c r="FY30" s="17">
        <v>15.4034709502472</v>
      </c>
      <c r="FZ30" s="17">
        <v>3.7035132084415001</v>
      </c>
      <c r="GA30" s="17">
        <v>2.0322060858589999</v>
      </c>
      <c r="GB30" s="17">
        <v>38.577138047917401</v>
      </c>
      <c r="GC30" s="17">
        <v>1.5497490297679E-2</v>
      </c>
      <c r="GD30" s="17">
        <v>4.8149065890463101</v>
      </c>
      <c r="GE30" s="17">
        <v>2.2492980808765499</v>
      </c>
      <c r="GF30" s="17">
        <v>44.959487375783297</v>
      </c>
      <c r="GG30" s="17">
        <v>1.48109645092235E-2</v>
      </c>
      <c r="GH30" s="17">
        <v>0</v>
      </c>
      <c r="GI30" s="17">
        <v>345.565229774302</v>
      </c>
      <c r="GJ30" s="17">
        <v>1.3059006573899501</v>
      </c>
      <c r="GK30" s="17">
        <v>8.1426257294983895</v>
      </c>
      <c r="GL30" s="17">
        <v>2.0905577738167902</v>
      </c>
      <c r="GM30" s="17">
        <v>7.8124613719109198E-2</v>
      </c>
      <c r="GN30" s="17">
        <v>18.952219310198</v>
      </c>
      <c r="GO30" s="17">
        <v>5.5043779822451997</v>
      </c>
      <c r="GP30" s="17">
        <v>0</v>
      </c>
      <c r="GQ30" s="17">
        <v>0</v>
      </c>
      <c r="GR30" s="17">
        <v>2.91401365505381</v>
      </c>
      <c r="GS30" s="17">
        <v>129.33543875835599</v>
      </c>
      <c r="GT30" s="17">
        <v>1.83942185725126</v>
      </c>
      <c r="GU30" s="17">
        <v>3.2822975537155998</v>
      </c>
      <c r="GW30" s="26">
        <f t="shared" si="0"/>
        <v>1.3718980634581674</v>
      </c>
      <c r="GX30" s="25">
        <f t="shared" si="1"/>
        <v>0</v>
      </c>
      <c r="GY30" s="40">
        <f t="shared" si="2"/>
        <v>-7.1959543863113297E-5</v>
      </c>
      <c r="GZ30" s="40">
        <f t="shared" si="3"/>
        <v>-4.2818656510757244E-6</v>
      </c>
      <c r="HA30" s="40">
        <f t="shared" si="4"/>
        <v>-1.8041884882734021E-4</v>
      </c>
      <c r="HB30" s="40">
        <f t="shared" si="5"/>
        <v>-8.5561815341642891E-4</v>
      </c>
      <c r="HC30" s="40">
        <f t="shared" si="6"/>
        <v>-8.8719982127330162E-4</v>
      </c>
      <c r="HD30" s="40">
        <f t="shared" si="7"/>
        <v>-4.8055984065407955E-6</v>
      </c>
      <c r="HE30" s="40">
        <f t="shared" si="8"/>
        <v>-2.5350890318078921E-5</v>
      </c>
      <c r="HF30" s="40">
        <f t="shared" si="9"/>
        <v>4.8957981324910261E-6</v>
      </c>
      <c r="HG30" s="40">
        <f t="shared" si="10"/>
        <v>-1.8707904280134702E-5</v>
      </c>
      <c r="HH30" s="40">
        <f t="shared" si="11"/>
        <v>-1.1329563779262657E-5</v>
      </c>
      <c r="HI30" s="40">
        <f t="shared" si="12"/>
        <v>-2.4028972643368597E-4</v>
      </c>
      <c r="HJ30" s="40">
        <f t="shared" si="13"/>
        <v>-1.3276826240478655E-4</v>
      </c>
      <c r="HK30" s="40">
        <f t="shared" si="14"/>
        <v>-3.0107339940824265E-4</v>
      </c>
      <c r="HL30" s="40">
        <f t="shared" si="15"/>
        <v>1.6282836971258903E-6</v>
      </c>
      <c r="HM30" s="40">
        <f t="shared" si="16"/>
        <v>-3.6881861203999283E-4</v>
      </c>
      <c r="HN30" s="40">
        <f t="shared" si="17"/>
        <v>-1.759176218294885E-4</v>
      </c>
      <c r="HO30" s="40">
        <f t="shared" si="18"/>
        <v>-8.0819812676940865E-5</v>
      </c>
      <c r="HP30" s="40">
        <f t="shared" si="19"/>
        <v>0</v>
      </c>
      <c r="HQ30" s="40">
        <f t="shared" si="20"/>
        <v>-3.0596461157526871E-4</v>
      </c>
      <c r="HR30" s="40">
        <f t="shared" si="21"/>
        <v>3.4950299243389239E-5</v>
      </c>
      <c r="HS30" s="40">
        <f t="shared" si="22"/>
        <v>-7.7508587402343753E-6</v>
      </c>
      <c r="HT30" s="40">
        <f t="shared" si="23"/>
        <v>-8.1472205465552584E-6</v>
      </c>
      <c r="HU30" s="40">
        <f t="shared" si="24"/>
        <v>-4.1272039287248605E-5</v>
      </c>
      <c r="HV30" s="40">
        <f t="shared" si="25"/>
        <v>-2.5612694650925131E-4</v>
      </c>
      <c r="HW30" s="40">
        <f t="shared" si="26"/>
        <v>0</v>
      </c>
      <c r="HX30" s="40">
        <f t="shared" si="27"/>
        <v>-7.7226296927810456E-7</v>
      </c>
      <c r="HY30" s="40">
        <f t="shared" si="28"/>
        <v>4.8553810249184758E-6</v>
      </c>
      <c r="HZ30" s="40">
        <f t="shared" si="29"/>
        <v>0</v>
      </c>
      <c r="IA30" s="40">
        <f t="shared" si="30"/>
        <v>-6.0040494932572558E-4</v>
      </c>
      <c r="IB30" s="40">
        <f t="shared" si="31"/>
        <v>0</v>
      </c>
      <c r="IC30" s="40">
        <f t="shared" si="32"/>
        <v>-1.4487322619083031E-4</v>
      </c>
      <c r="ID30" s="40">
        <f t="shared" si="33"/>
        <v>0</v>
      </c>
      <c r="IE30" s="40">
        <f t="shared" si="34"/>
        <v>-1.4632397170963314E-3</v>
      </c>
      <c r="IF30" s="40">
        <f t="shared" si="35"/>
        <v>-1.9403736314259325E-6</v>
      </c>
      <c r="IG30" s="40">
        <f t="shared" si="36"/>
        <v>1.0697686509728412E-2</v>
      </c>
      <c r="IH30" s="40">
        <f t="shared" si="37"/>
        <v>2.880446949645687</v>
      </c>
      <c r="II30" s="40">
        <f t="shared" si="38"/>
        <v>-7.7529746318979025E-6</v>
      </c>
      <c r="IJ30" s="40">
        <f t="shared" si="39"/>
        <v>-5.3897861380011468E-6</v>
      </c>
      <c r="IK30" s="40">
        <f t="shared" si="40"/>
        <v>-8.9462148832768207E-4</v>
      </c>
      <c r="IL30" s="40">
        <f t="shared" si="41"/>
        <v>0</v>
      </c>
      <c r="IM30" s="40">
        <f t="shared" si="42"/>
        <v>0</v>
      </c>
      <c r="IN30" s="40">
        <f t="shared" si="43"/>
        <v>-5.6190329054670406E-6</v>
      </c>
      <c r="IO30" s="40">
        <f t="shared" si="44"/>
        <v>0</v>
      </c>
      <c r="IP30" s="40">
        <f t="shared" si="45"/>
        <v>-1.4255074630614487E-5</v>
      </c>
      <c r="IQ30" s="40">
        <f t="shared" si="46"/>
        <v>2.4947188354274896E-5</v>
      </c>
      <c r="IR30" s="40">
        <f t="shared" si="47"/>
        <v>3.9065423209653363E-6</v>
      </c>
      <c r="IS30" s="40">
        <f t="shared" si="48"/>
        <v>-8.9343086010605568E-5</v>
      </c>
      <c r="IT30" s="40">
        <f t="shared" si="49"/>
        <v>0</v>
      </c>
      <c r="IU30" s="40">
        <f t="shared" si="50"/>
        <v>0</v>
      </c>
      <c r="IV30" s="40">
        <f t="shared" si="51"/>
        <v>0</v>
      </c>
      <c r="IW30" s="40">
        <f t="shared" si="52"/>
        <v>-1.4331927925734689E-4</v>
      </c>
      <c r="IX30" s="40">
        <f t="shared" si="53"/>
        <v>-1.1630783615172658E-4</v>
      </c>
      <c r="IY30" s="40">
        <f t="shared" si="54"/>
        <v>-2.2725530418495936E-5</v>
      </c>
      <c r="IZ30" s="40">
        <f t="shared" si="55"/>
        <v>0</v>
      </c>
      <c r="JA30" s="40">
        <f t="shared" si="56"/>
        <v>-2.281471156883695E-4</v>
      </c>
      <c r="JB30" s="40">
        <f t="shared" si="57"/>
        <v>0</v>
      </c>
      <c r="JC30" s="40">
        <f t="shared" si="58"/>
        <v>0</v>
      </c>
      <c r="JD30" s="40">
        <f t="shared" si="59"/>
        <v>8.3154129238354062E-7</v>
      </c>
      <c r="JE30" s="40">
        <f t="shared" si="60"/>
        <v>0</v>
      </c>
      <c r="JF30" s="40">
        <f t="shared" si="61"/>
        <v>0</v>
      </c>
      <c r="JG30" s="40">
        <f t="shared" si="62"/>
        <v>0</v>
      </c>
      <c r="JH30" s="40">
        <f t="shared" si="63"/>
        <v>-4.7996537799475335E-6</v>
      </c>
      <c r="JI30" s="40">
        <f t="shared" si="64"/>
        <v>-7.1294124323256251E-5</v>
      </c>
      <c r="JJ30" s="40">
        <f t="shared" si="65"/>
        <v>1.7977170077815459E-5</v>
      </c>
      <c r="JK30" s="40">
        <f t="shared" si="66"/>
        <v>-1.8241627466539033E-6</v>
      </c>
      <c r="JL30" s="40">
        <f t="shared" si="67"/>
        <v>-1.0169350267719688E-3</v>
      </c>
    </row>
    <row r="31" spans="1:272" x14ac:dyDescent="0.3">
      <c r="A31" s="17" t="s">
        <v>198</v>
      </c>
      <c r="B31" s="15">
        <v>3904.7131906</v>
      </c>
      <c r="C31" s="15">
        <v>606.67199123</v>
      </c>
      <c r="D31" s="15">
        <v>4396.1080867999999</v>
      </c>
      <c r="E31" s="15">
        <v>1445.0467963999999</v>
      </c>
      <c r="F31" s="15">
        <v>997.75385550999999</v>
      </c>
      <c r="G31" s="15">
        <v>539.72243966999997</v>
      </c>
      <c r="H31" s="15">
        <v>6101.7839083999997</v>
      </c>
      <c r="I31" s="17">
        <v>12.478169444000001</v>
      </c>
      <c r="J31" s="17">
        <v>6.7470911213000004</v>
      </c>
      <c r="K31" s="17">
        <v>0.96434613550000003</v>
      </c>
      <c r="L31" s="17">
        <v>4.1318839900000001E-2</v>
      </c>
      <c r="M31" s="17">
        <v>17.414745469</v>
      </c>
      <c r="N31" s="17">
        <v>4.1039500000000003E-3</v>
      </c>
      <c r="O31" s="17">
        <v>0.35244268890000002</v>
      </c>
      <c r="P31" s="17">
        <v>8.5166808799999993E-2</v>
      </c>
      <c r="Q31" s="17">
        <v>0.23068260830000001</v>
      </c>
      <c r="R31" s="17">
        <v>2.8478024817000001</v>
      </c>
      <c r="S31" s="17">
        <v>2.3919999999999999</v>
      </c>
      <c r="T31" s="17">
        <v>6.2691360799999998E-2</v>
      </c>
      <c r="U31" s="17">
        <v>0.19240261359999999</v>
      </c>
      <c r="V31" s="17">
        <v>0.77369240549999996</v>
      </c>
      <c r="W31" s="17">
        <v>5.9300237999999998E-3</v>
      </c>
      <c r="X31" s="17">
        <v>5.1906800000000003E-2</v>
      </c>
      <c r="Y31" s="17">
        <v>1.48165911E-2</v>
      </c>
      <c r="Z31" s="17">
        <v>0.4056017972</v>
      </c>
      <c r="AA31" s="17">
        <v>77.216707534999998</v>
      </c>
      <c r="AB31" s="17">
        <v>31.912320399999999</v>
      </c>
      <c r="AD31" s="17">
        <v>3.2402139699999999E-2</v>
      </c>
      <c r="AE31" s="17">
        <v>4.1964999999999997E-3</v>
      </c>
      <c r="AF31" s="17">
        <v>0.48628949999999999</v>
      </c>
      <c r="AG31" s="17">
        <v>0.20599999999999999</v>
      </c>
      <c r="AH31" s="17">
        <v>0.61672719149999999</v>
      </c>
      <c r="AI31" s="17">
        <v>10.946836298999999</v>
      </c>
      <c r="AJ31" s="17">
        <v>22.601438019</v>
      </c>
      <c r="AK31" s="17">
        <v>3.0528143006000001</v>
      </c>
      <c r="AL31" s="17">
        <v>0.50994385060000003</v>
      </c>
      <c r="AM31" s="17">
        <v>1.6548038425</v>
      </c>
      <c r="AN31" s="17">
        <v>6.0351893699999999E-2</v>
      </c>
      <c r="AP31" s="17">
        <v>1E-3</v>
      </c>
      <c r="AQ31" s="17">
        <v>59.295154470999996</v>
      </c>
      <c r="AR31" s="17">
        <v>1.4830000000000001</v>
      </c>
      <c r="AS31" s="17">
        <v>0.29811776480000002</v>
      </c>
      <c r="AT31" s="17">
        <v>13.155607706</v>
      </c>
      <c r="AU31" s="17">
        <v>40.074228568000002</v>
      </c>
      <c r="AV31" s="17">
        <v>6.2292382799999997E-2</v>
      </c>
      <c r="AZ31" s="17">
        <v>1.8403999999999999E-5</v>
      </c>
      <c r="BA31" s="17">
        <v>3.4385680000000002E-4</v>
      </c>
      <c r="BB31" s="17">
        <v>3.7905209999999998E-4</v>
      </c>
      <c r="BD31" s="17">
        <v>0.29556552650000001</v>
      </c>
      <c r="BE31" s="17">
        <v>1.6833</v>
      </c>
      <c r="BF31" s="17">
        <v>3.0499999999999999E-2</v>
      </c>
      <c r="BG31" s="17">
        <v>2.4654237499999999E-2</v>
      </c>
      <c r="BK31" s="17">
        <v>7.6324372622999999</v>
      </c>
      <c r="BL31" s="17">
        <v>29.877190599999999</v>
      </c>
      <c r="BM31" s="17">
        <v>1.39189507E-2</v>
      </c>
      <c r="BN31" s="17">
        <v>34.603953748999999</v>
      </c>
      <c r="BO31" s="17">
        <v>4.1256600000000001E-5</v>
      </c>
      <c r="BQ31" s="17" t="s">
        <v>198</v>
      </c>
      <c r="BR31" s="17">
        <v>2.2741153664017801</v>
      </c>
      <c r="BS31" s="17">
        <v>320.45631318755801</v>
      </c>
      <c r="BT31" s="17">
        <v>1.68330149875713</v>
      </c>
      <c r="BU31" s="17">
        <v>6.7363932571201897</v>
      </c>
      <c r="BV31" s="17">
        <v>3.0500502984506999E-2</v>
      </c>
      <c r="BW31" s="17">
        <v>0.96357010300214396</v>
      </c>
      <c r="BX31" s="17">
        <v>12.4758437568558</v>
      </c>
      <c r="BY31" s="17">
        <v>12.4758437568558</v>
      </c>
      <c r="BZ31" s="17">
        <v>4.7146778159470299</v>
      </c>
      <c r="CA31" s="17">
        <v>2.4968320195067699</v>
      </c>
      <c r="CB31" s="17">
        <v>1.6940344284793001E-2</v>
      </c>
      <c r="CC31" s="17">
        <v>2.43777049885083E-2</v>
      </c>
      <c r="CD31" s="5">
        <v>17.413743044421999</v>
      </c>
      <c r="CE31" s="5">
        <v>4.12611710788362E-5</v>
      </c>
      <c r="CF31" s="17">
        <v>1.31327524642713E-3</v>
      </c>
      <c r="CG31" s="17">
        <v>2.7906796301746502E-3</v>
      </c>
      <c r="CH31" s="17">
        <v>1.4816245858549199E-2</v>
      </c>
      <c r="CI31" s="5">
        <v>0.351961356325522</v>
      </c>
      <c r="CJ31" s="17">
        <v>2.0439797329100399E-2</v>
      </c>
      <c r="CK31" s="17">
        <v>6.4726366342035893E-2</v>
      </c>
      <c r="CL31" s="17">
        <v>0.230683123289294</v>
      </c>
      <c r="CM31" s="17">
        <v>2.4653817978637398E-2</v>
      </c>
      <c r="CN31" s="17">
        <v>8674.2906575546203</v>
      </c>
      <c r="CO31" s="17">
        <v>2.8477843730033099</v>
      </c>
      <c r="CP31" s="17">
        <v>0</v>
      </c>
      <c r="CQ31" s="5">
        <v>1.8180352742825201E-2</v>
      </c>
      <c r="CR31" s="17">
        <v>4.4510813892425498E-2</v>
      </c>
      <c r="CS31" s="17">
        <v>2.39198814106771</v>
      </c>
      <c r="CT31" s="17">
        <v>0.19239905461778101</v>
      </c>
      <c r="CU31" s="17">
        <v>10.946841362457</v>
      </c>
      <c r="CV31" s="17">
        <v>0.773695664738837</v>
      </c>
      <c r="CW31" s="17">
        <v>0.29800859446551597</v>
      </c>
      <c r="CX31" s="17">
        <v>1.6548012530599101</v>
      </c>
      <c r="CY31" s="17">
        <v>13.155366453645</v>
      </c>
      <c r="CZ31" s="17">
        <v>3903.0251514299698</v>
      </c>
      <c r="DA31" s="17">
        <v>5.9300127142743802E-3</v>
      </c>
      <c r="DB31" s="17">
        <v>5.1906316123281997E-2</v>
      </c>
      <c r="DC31" s="17">
        <v>0</v>
      </c>
      <c r="DD31" s="17">
        <v>0</v>
      </c>
      <c r="DE31" s="17">
        <v>0</v>
      </c>
      <c r="DF31" s="17">
        <v>0</v>
      </c>
      <c r="DG31" s="17">
        <v>0</v>
      </c>
      <c r="DH31" s="17">
        <v>0</v>
      </c>
      <c r="DI31" s="5">
        <v>122.67008517711901</v>
      </c>
      <c r="DJ31" s="5">
        <v>285.24650401651502</v>
      </c>
      <c r="DK31" s="17">
        <v>21.213582179004899</v>
      </c>
      <c r="DL31" s="17">
        <v>7.6319453278539999</v>
      </c>
      <c r="DM31" s="17">
        <v>45.523685681432902</v>
      </c>
      <c r="DN31" s="17">
        <v>0.40560785108714298</v>
      </c>
      <c r="DO31" s="17">
        <v>1.43273494032639</v>
      </c>
      <c r="DP31" s="17">
        <v>77.140451940200705</v>
      </c>
      <c r="DQ31" s="17">
        <v>77.140451940200705</v>
      </c>
      <c r="DR31" s="17">
        <v>0.34635300528006802</v>
      </c>
      <c r="DS31" s="17">
        <v>0</v>
      </c>
      <c r="DT31" s="5">
        <v>31.895951537874801</v>
      </c>
      <c r="DU31" s="17">
        <v>0</v>
      </c>
      <c r="DV31" s="17">
        <v>29.877196349807701</v>
      </c>
      <c r="DW31" s="17">
        <v>1.2201527323518899E-2</v>
      </c>
      <c r="DX31" s="17">
        <v>1.65753067346383E-2</v>
      </c>
      <c r="DY31" s="17">
        <v>0</v>
      </c>
      <c r="DZ31" s="17">
        <v>4.1960686629518903E-3</v>
      </c>
      <c r="EA31" s="17">
        <v>85.882263741888593</v>
      </c>
      <c r="EB31" s="17">
        <v>1.5704023007036401</v>
      </c>
      <c r="EC31" s="17">
        <v>2.9447244519986499E-2</v>
      </c>
      <c r="ED31" s="17">
        <v>157.814326149902</v>
      </c>
      <c r="EE31" s="17">
        <v>46.3196764495069</v>
      </c>
      <c r="EF31" s="17">
        <v>0.12643101445680899</v>
      </c>
      <c r="EG31" s="17">
        <v>0.35984148503337199</v>
      </c>
      <c r="EH31" s="17">
        <v>0.20600015153469101</v>
      </c>
      <c r="EI31" s="17">
        <v>0.20351951331426299</v>
      </c>
      <c r="EJ31" s="17">
        <v>0.41320678975071301</v>
      </c>
      <c r="EK31" s="17">
        <v>23.749979462880699</v>
      </c>
      <c r="EL31" s="17">
        <v>1.3919521054382499E-2</v>
      </c>
      <c r="EM31" s="17">
        <v>2.5192215304358199E-2</v>
      </c>
      <c r="EN31" s="17">
        <v>3.23093253131817</v>
      </c>
      <c r="EO31" s="17">
        <v>606.65283667609197</v>
      </c>
      <c r="EP31" s="17">
        <v>0</v>
      </c>
      <c r="EQ31" s="17">
        <v>0.209078703312995</v>
      </c>
      <c r="ER31" s="17">
        <v>0.30086631910800898</v>
      </c>
      <c r="ES31" s="17">
        <v>6378.2895317933899</v>
      </c>
      <c r="ET31" s="17">
        <v>3955.6498643385798</v>
      </c>
      <c r="EU31" s="17">
        <v>439.51759911374199</v>
      </c>
      <c r="EV31" s="17">
        <v>4395.1674634523297</v>
      </c>
      <c r="EW31" s="17">
        <v>6.6001395689875494E-2</v>
      </c>
      <c r="EX31" s="17">
        <v>174.95097764160499</v>
      </c>
      <c r="EY31" s="17">
        <v>1.3815073202745101</v>
      </c>
      <c r="EZ31" s="17">
        <v>6.23008470123953E-2</v>
      </c>
      <c r="FA31" s="17">
        <v>0</v>
      </c>
      <c r="FB31" s="17">
        <v>0</v>
      </c>
      <c r="FC31" s="17">
        <v>0</v>
      </c>
      <c r="FD31" s="5">
        <v>1.84038669929506E-5</v>
      </c>
      <c r="FE31" s="17">
        <v>3.4384541799522699E-4</v>
      </c>
      <c r="FF31" s="17">
        <v>3.7906915809719099E-4</v>
      </c>
      <c r="FG31" s="17">
        <v>0</v>
      </c>
      <c r="FH31" s="17">
        <v>0.29556595994589602</v>
      </c>
      <c r="FI31" s="17">
        <v>15.749439047162401</v>
      </c>
      <c r="FJ31" s="17">
        <v>3051.8739439590599</v>
      </c>
      <c r="FK31" s="17">
        <v>6.5385906402773397</v>
      </c>
      <c r="FL31" s="17">
        <v>10.1596850025077</v>
      </c>
      <c r="FM31" s="17">
        <v>38.8968749703754</v>
      </c>
      <c r="FN31" s="17">
        <v>13.5820027072757</v>
      </c>
      <c r="FO31" s="17">
        <v>25.4840577048782</v>
      </c>
      <c r="FP31" s="17">
        <v>3.6256544526325801E-3</v>
      </c>
      <c r="FQ31" s="17">
        <v>2.6745328883303801</v>
      </c>
      <c r="FR31" s="17">
        <v>1444.89971223469</v>
      </c>
      <c r="FS31" s="17">
        <v>997.61354632532004</v>
      </c>
      <c r="FT31" s="17">
        <v>447.28616590937901</v>
      </c>
      <c r="FU31" s="17">
        <v>0.58214138929766501</v>
      </c>
      <c r="FV31" s="17">
        <v>1.29139156663363</v>
      </c>
      <c r="FW31" s="17">
        <v>448.52397915529798</v>
      </c>
      <c r="FX31" s="17">
        <v>2.9720874801611599</v>
      </c>
      <c r="FY31" s="17">
        <v>64.147316809691503</v>
      </c>
      <c r="FZ31" s="17">
        <v>11.3496233954485</v>
      </c>
      <c r="GA31" s="17">
        <v>7.3571274095140398</v>
      </c>
      <c r="GB31" s="17">
        <v>163.486570049108</v>
      </c>
      <c r="GC31" s="17">
        <v>6.0304540294978698E-2</v>
      </c>
      <c r="GD31" s="17">
        <v>176.910718124977</v>
      </c>
      <c r="GE31" s="17">
        <v>44.114118387098401</v>
      </c>
      <c r="GF31" s="17">
        <v>136.63796310565101</v>
      </c>
      <c r="GG31" s="17">
        <v>4.0660446166106397</v>
      </c>
      <c r="GH31" s="17">
        <v>0</v>
      </c>
      <c r="GI31" s="17">
        <v>539.65315958442795</v>
      </c>
      <c r="GJ31" s="17">
        <v>305.23733014852399</v>
      </c>
      <c r="GK31" s="17">
        <v>34.603797662816099</v>
      </c>
      <c r="GL31" s="17">
        <v>9.5191695510837906E-2</v>
      </c>
      <c r="GM31" s="17">
        <v>4.7483225877695698</v>
      </c>
      <c r="GN31" s="17">
        <v>933.88113720083902</v>
      </c>
      <c r="GO31" s="17">
        <v>59.292761939394801</v>
      </c>
      <c r="GP31" s="17">
        <v>9.9990713542991898E-4</v>
      </c>
      <c r="GQ31" s="17">
        <v>1.4829911919393499</v>
      </c>
      <c r="GR31" s="17">
        <v>32.146775241230799</v>
      </c>
      <c r="GS31" s="17">
        <v>6099.7633148696304</v>
      </c>
      <c r="GT31" s="17">
        <v>40.0734794429532</v>
      </c>
      <c r="GU31" s="17">
        <v>487.732718892695</v>
      </c>
      <c r="GW31" s="26">
        <f t="shared" si="0"/>
        <v>1.0456618072777981</v>
      </c>
      <c r="GX31" s="25">
        <f t="shared" si="1"/>
        <v>0</v>
      </c>
      <c r="GY31" s="40">
        <f t="shared" si="2"/>
        <v>-4.3230810756955153E-4</v>
      </c>
      <c r="GZ31" s="40">
        <f t="shared" si="3"/>
        <v>-3.1573163397906348E-5</v>
      </c>
      <c r="HA31" s="40">
        <f t="shared" si="4"/>
        <v>-2.1396729313698945E-4</v>
      </c>
      <c r="HB31" s="40">
        <f t="shared" si="5"/>
        <v>-1.0178505338121946E-4</v>
      </c>
      <c r="HC31" s="40">
        <f t="shared" si="6"/>
        <v>-1.4062504885859953E-4</v>
      </c>
      <c r="HD31" s="40">
        <f t="shared" si="7"/>
        <v>-1.2836243313206976E-4</v>
      </c>
      <c r="HE31" s="40">
        <f t="shared" si="8"/>
        <v>-3.3114799879878631E-4</v>
      </c>
      <c r="HF31" s="40">
        <f t="shared" si="9"/>
        <v>-1.863804746872066E-4</v>
      </c>
      <c r="HG31" s="40">
        <f t="shared" si="10"/>
        <v>-1.5855520530971517E-3</v>
      </c>
      <c r="HH31" s="40">
        <f t="shared" si="11"/>
        <v>-8.0472401898900095E-4</v>
      </c>
      <c r="HI31" s="40">
        <f t="shared" si="12"/>
        <v>-1.9134774853647133E-5</v>
      </c>
      <c r="HJ31" s="40">
        <f t="shared" si="13"/>
        <v>-5.7561827692821772E-5</v>
      </c>
      <c r="HK31" s="40">
        <f t="shared" si="14"/>
        <v>1.1882702714156873E-6</v>
      </c>
      <c r="HL31" s="40">
        <f t="shared" si="15"/>
        <v>-1.3657045234227916E-3</v>
      </c>
      <c r="HM31" s="40">
        <f t="shared" si="16"/>
        <v>-7.5748859537512194E-6</v>
      </c>
      <c r="HN31" s="40">
        <f t="shared" si="17"/>
        <v>2.2324582584801565E-6</v>
      </c>
      <c r="HO31" s="40">
        <f t="shared" si="18"/>
        <v>-6.3588316979612529E-6</v>
      </c>
      <c r="HP31" s="40">
        <f t="shared" si="19"/>
        <v>-4.9577476128524958E-6</v>
      </c>
      <c r="HQ31" s="40">
        <f t="shared" si="20"/>
        <v>-3.0971532092276598E-6</v>
      </c>
      <c r="HR31" s="40">
        <f t="shared" si="21"/>
        <v>-1.8497577306233786E-5</v>
      </c>
      <c r="HS31" s="40">
        <f t="shared" si="22"/>
        <v>4.2125770058873039E-6</v>
      </c>
      <c r="HT31" s="40">
        <f t="shared" si="23"/>
        <v>-1.8694234616045125E-6</v>
      </c>
      <c r="HU31" s="40">
        <f t="shared" si="24"/>
        <v>-9.3220294452029354E-6</v>
      </c>
      <c r="HV31" s="40">
        <f t="shared" si="25"/>
        <v>-2.3301004156136755E-5</v>
      </c>
      <c r="HW31" s="40">
        <f t="shared" si="26"/>
        <v>1.4925691120621236E-5</v>
      </c>
      <c r="HX31" s="40">
        <f t="shared" si="27"/>
        <v>-9.8755304691964326E-4</v>
      </c>
      <c r="HY31" s="40">
        <f t="shared" si="28"/>
        <v>-5.1293236969373864E-4</v>
      </c>
      <c r="HZ31" s="40">
        <f t="shared" si="29"/>
        <v>0</v>
      </c>
      <c r="IA31" s="40">
        <f t="shared" si="30"/>
        <v>1.0765054191151899E-5</v>
      </c>
      <c r="IB31" s="40">
        <f t="shared" si="31"/>
        <v>-1.0278495129499107E-4</v>
      </c>
      <c r="IC31" s="40">
        <f t="shared" si="32"/>
        <v>-3.4959648149938629E-5</v>
      </c>
      <c r="ID31" s="40">
        <f t="shared" si="33"/>
        <v>7.3560529620133109E-7</v>
      </c>
      <c r="IE31" s="40">
        <f t="shared" si="34"/>
        <v>-1.4405640552877985E-6</v>
      </c>
      <c r="IF31" s="40">
        <f t="shared" si="35"/>
        <v>4.6254980552733307E-7</v>
      </c>
      <c r="IG31" s="40">
        <f t="shared" si="36"/>
        <v>5.0817184416105408E-2</v>
      </c>
      <c r="IH31" s="40">
        <f t="shared" si="37"/>
        <v>5.8345583183085373E-2</v>
      </c>
      <c r="II31" s="40">
        <f t="shared" si="38"/>
        <v>2.297941239276183E-6</v>
      </c>
      <c r="IJ31" s="40">
        <f t="shared" si="39"/>
        <v>-1.5648018353608867E-6</v>
      </c>
      <c r="IK31" s="40">
        <f t="shared" si="40"/>
        <v>-7.8462169317648431E-4</v>
      </c>
      <c r="IL31" s="40">
        <f t="shared" si="41"/>
        <v>0</v>
      </c>
      <c r="IM31" s="40">
        <f t="shared" si="42"/>
        <v>-9.286457008103946E-5</v>
      </c>
      <c r="IN31" s="40">
        <f t="shared" si="43"/>
        <v>-4.0349529848445707E-5</v>
      </c>
      <c r="IO31" s="40">
        <f t="shared" si="44"/>
        <v>-5.9393531019409048E-6</v>
      </c>
      <c r="IP31" s="40">
        <f t="shared" si="45"/>
        <v>-3.6619868848568305E-4</v>
      </c>
      <c r="IQ31" s="40">
        <f t="shared" si="46"/>
        <v>-1.833836645113044E-5</v>
      </c>
      <c r="IR31" s="40">
        <f t="shared" si="47"/>
        <v>-1.8693436494503721E-5</v>
      </c>
      <c r="IS31" s="40">
        <f t="shared" si="48"/>
        <v>1.3587877064324516E-4</v>
      </c>
      <c r="IT31" s="40">
        <f t="shared" si="49"/>
        <v>0</v>
      </c>
      <c r="IU31" s="40">
        <f t="shared" si="50"/>
        <v>0</v>
      </c>
      <c r="IV31" s="40">
        <f t="shared" si="51"/>
        <v>0</v>
      </c>
      <c r="IW31" s="40">
        <f t="shared" si="52"/>
        <v>-7.2270728862376189E-6</v>
      </c>
      <c r="IX31" s="40">
        <f t="shared" si="53"/>
        <v>-3.310100243194111E-5</v>
      </c>
      <c r="IY31" s="40">
        <f t="shared" si="54"/>
        <v>4.5001985719136318E-5</v>
      </c>
      <c r="IZ31" s="40">
        <f t="shared" si="55"/>
        <v>0</v>
      </c>
      <c r="JA31" s="40">
        <f t="shared" si="56"/>
        <v>1.4664967905473523E-6</v>
      </c>
      <c r="JB31" s="40">
        <f t="shared" si="57"/>
        <v>8.9036840132983169E-7</v>
      </c>
      <c r="JC31" s="40">
        <f t="shared" si="58"/>
        <v>1.6491295311464798E-5</v>
      </c>
      <c r="JD31" s="40">
        <f t="shared" si="59"/>
        <v>-1.7016197016858785E-5</v>
      </c>
      <c r="JE31" s="40">
        <f t="shared" si="60"/>
        <v>0</v>
      </c>
      <c r="JF31" s="40">
        <f t="shared" si="61"/>
        <v>0</v>
      </c>
      <c r="JG31" s="40">
        <f t="shared" si="62"/>
        <v>0</v>
      </c>
      <c r="JH31" s="40">
        <f t="shared" si="63"/>
        <v>-6.4453126713509166E-5</v>
      </c>
      <c r="JI31" s="40">
        <f t="shared" si="64"/>
        <v>1.9244807113692303E-7</v>
      </c>
      <c r="JJ31" s="40">
        <f t="shared" si="65"/>
        <v>4.097682323848771E-5</v>
      </c>
      <c r="JK31" s="40">
        <f t="shared" si="66"/>
        <v>-4.5106459519565196E-6</v>
      </c>
      <c r="JL31" s="40">
        <f t="shared" si="67"/>
        <v>1.107963049839213E-4</v>
      </c>
    </row>
    <row r="32" spans="1:272" x14ac:dyDescent="0.3">
      <c r="A32" s="17" t="s">
        <v>199</v>
      </c>
      <c r="B32" s="15">
        <v>2003.5688831</v>
      </c>
      <c r="C32" s="15">
        <v>30.008779506</v>
      </c>
      <c r="D32" s="15">
        <v>2672.6604831</v>
      </c>
      <c r="E32" s="15">
        <v>1600.0563574</v>
      </c>
      <c r="F32" s="15">
        <v>564.23325651000005</v>
      </c>
      <c r="G32" s="15">
        <v>243.97794877000001</v>
      </c>
      <c r="H32" s="15">
        <v>1747.2030428</v>
      </c>
      <c r="I32" s="17">
        <v>1.6534611853000001</v>
      </c>
      <c r="J32" s="17">
        <v>0.32793051760000003</v>
      </c>
      <c r="L32" s="17">
        <v>7.9140519999999998E-4</v>
      </c>
      <c r="M32" s="17">
        <v>6.0864474999000002</v>
      </c>
      <c r="N32" s="17">
        <v>8.8159500000000003E-7</v>
      </c>
      <c r="O32" s="17">
        <v>4.78745925E-2</v>
      </c>
      <c r="P32" s="17">
        <v>3.4741540000000001E-3</v>
      </c>
      <c r="Q32" s="17">
        <v>2E-3</v>
      </c>
      <c r="R32" s="17">
        <v>0.20200000000000001</v>
      </c>
      <c r="S32" s="17">
        <v>2.823</v>
      </c>
      <c r="T32" s="17">
        <v>2.4231808800000001E-2</v>
      </c>
      <c r="U32" s="17">
        <v>6.0000000000000001E-3</v>
      </c>
      <c r="W32" s="17">
        <v>6.3E-2</v>
      </c>
      <c r="X32" s="5"/>
      <c r="Z32" s="17">
        <v>3.7231554585</v>
      </c>
      <c r="AA32" s="17">
        <v>15.276725589</v>
      </c>
      <c r="AB32" s="17">
        <v>10.4825</v>
      </c>
      <c r="AC32" s="17">
        <v>4.2264499999999997E-3</v>
      </c>
      <c r="AD32" s="17">
        <v>1.00335722E-2</v>
      </c>
      <c r="AF32" s="17">
        <v>0.41765997430000001</v>
      </c>
      <c r="AG32" s="17">
        <v>1E-3</v>
      </c>
      <c r="AH32" s="17">
        <v>0.18365218729999999</v>
      </c>
      <c r="AI32" s="17">
        <v>2.4610044134</v>
      </c>
      <c r="AJ32" s="17">
        <v>2.4309560000000001</v>
      </c>
      <c r="AK32" s="17">
        <v>0.90802847549999999</v>
      </c>
      <c r="AL32" s="17">
        <v>0.65139149149999998</v>
      </c>
      <c r="AM32" s="17">
        <v>0.12700073889999999</v>
      </c>
      <c r="AP32" s="17">
        <v>1.0256400000000001E-2</v>
      </c>
      <c r="AQ32" s="17">
        <v>30.111210576000001</v>
      </c>
      <c r="AR32" s="17">
        <v>5.0000000000000001E-3</v>
      </c>
      <c r="AS32" s="17">
        <v>2E-3</v>
      </c>
      <c r="AU32" s="17">
        <v>21.931869357</v>
      </c>
      <c r="AV32" s="17">
        <v>0.2482660005</v>
      </c>
      <c r="AZ32" s="17">
        <v>6.6084071E-6</v>
      </c>
      <c r="BA32" s="17">
        <v>1.1841359999999999E-4</v>
      </c>
      <c r="BB32" s="17">
        <v>1.3220969999999999E-4</v>
      </c>
      <c r="BD32" s="17">
        <v>0.1683418864</v>
      </c>
      <c r="BE32" s="17">
        <v>0.26900000000000002</v>
      </c>
      <c r="BF32" s="17">
        <v>1.8E-5</v>
      </c>
      <c r="BG32" s="17">
        <v>1.86</v>
      </c>
      <c r="BK32" s="17">
        <v>3.4827061708999998</v>
      </c>
      <c r="BL32" s="17">
        <v>29.028328182999999</v>
      </c>
      <c r="BM32" s="17">
        <v>3.6915869999999999E-4</v>
      </c>
      <c r="BN32" s="17">
        <v>2.9132316810000001</v>
      </c>
      <c r="BO32" s="17">
        <v>1.46043E-5</v>
      </c>
      <c r="BQ32" s="17" t="s">
        <v>199</v>
      </c>
      <c r="BR32" s="17">
        <v>0.84856297040976103</v>
      </c>
      <c r="BS32" s="17">
        <v>27.520974186947001</v>
      </c>
      <c r="BT32" s="17">
        <v>0.26900267244277698</v>
      </c>
      <c r="BU32" s="17">
        <v>0.32788618020098997</v>
      </c>
      <c r="BV32" s="5">
        <v>1.7998807678698299E-5</v>
      </c>
      <c r="BW32" s="17">
        <v>0</v>
      </c>
      <c r="BX32" s="17">
        <v>1.65315179652468</v>
      </c>
      <c r="BY32" s="17">
        <v>1.65315179652468</v>
      </c>
      <c r="BZ32" s="17">
        <v>1.05702121575375</v>
      </c>
      <c r="CA32" s="17">
        <v>0.69219465105831501</v>
      </c>
      <c r="CB32" s="17">
        <v>3.2446052436933999E-4</v>
      </c>
      <c r="CC32" s="17">
        <v>4.6692209472158299E-4</v>
      </c>
      <c r="CD32" s="5">
        <v>6.0863090751906697</v>
      </c>
      <c r="CE32" s="5">
        <v>1.46042753074604E-5</v>
      </c>
      <c r="CF32" s="5">
        <v>2.8132365504279698E-7</v>
      </c>
      <c r="CG32" s="5">
        <v>5.9781852654089204E-7</v>
      </c>
      <c r="CH32" s="17">
        <v>0</v>
      </c>
      <c r="CI32" s="17">
        <v>4.7875598859575298E-2</v>
      </c>
      <c r="CJ32" s="17">
        <v>8.33762603107418E-4</v>
      </c>
      <c r="CK32" s="17">
        <v>2.6403350044368001E-3</v>
      </c>
      <c r="CL32" s="17">
        <v>2.0002707577396099E-3</v>
      </c>
      <c r="CM32" s="17">
        <v>1.86005758286347</v>
      </c>
      <c r="CN32" s="17">
        <v>8103.2618011179702</v>
      </c>
      <c r="CO32" s="17">
        <v>0.20200314808644301</v>
      </c>
      <c r="CP32" s="17">
        <v>0</v>
      </c>
      <c r="CQ32" s="5">
        <v>7.0121035304430797E-3</v>
      </c>
      <c r="CR32" s="17">
        <v>1.71676982827648E-2</v>
      </c>
      <c r="CS32" s="17">
        <v>2.8230098101599999</v>
      </c>
      <c r="CT32" s="17">
        <v>6.00020974288597E-3</v>
      </c>
      <c r="CU32" s="17">
        <v>2.4609912352876702</v>
      </c>
      <c r="CV32" s="17">
        <v>0</v>
      </c>
      <c r="CW32" s="17">
        <v>1.9996627507068501E-3</v>
      </c>
      <c r="CX32" s="17">
        <v>0.127003447884838</v>
      </c>
      <c r="CY32" s="17">
        <v>0</v>
      </c>
      <c r="CZ32" s="17">
        <v>2001.9578865042899</v>
      </c>
      <c r="DA32" s="17">
        <v>6.3000803319719995E-2</v>
      </c>
      <c r="DB32" s="17">
        <v>0</v>
      </c>
      <c r="DC32" s="17">
        <v>0</v>
      </c>
      <c r="DD32" s="17">
        <v>0</v>
      </c>
      <c r="DE32" s="17">
        <v>0</v>
      </c>
      <c r="DF32" s="17">
        <v>0</v>
      </c>
      <c r="DG32" s="17">
        <v>0</v>
      </c>
      <c r="DH32" s="17">
        <v>0</v>
      </c>
      <c r="DI32" s="17">
        <v>19.533537229397599</v>
      </c>
      <c r="DJ32" s="17">
        <v>159.164738622854</v>
      </c>
      <c r="DK32" s="17">
        <v>5.0515057856202699</v>
      </c>
      <c r="DL32" s="17">
        <v>3.4820058183564799</v>
      </c>
      <c r="DM32" s="17">
        <v>8.6017365459497803</v>
      </c>
      <c r="DN32" s="17">
        <v>3.7231618048578601</v>
      </c>
      <c r="DO32" s="17">
        <v>0.48805511536199597</v>
      </c>
      <c r="DP32" s="17">
        <v>15.24963710274</v>
      </c>
      <c r="DQ32" s="17">
        <v>15.24963710274</v>
      </c>
      <c r="DR32" s="17">
        <v>8.9313486610783199E-2</v>
      </c>
      <c r="DS32" s="17">
        <v>0</v>
      </c>
      <c r="DT32" s="5">
        <v>10.4825943300429</v>
      </c>
      <c r="DU32" s="17">
        <v>4.2267248947017296E-3</v>
      </c>
      <c r="DV32" s="17">
        <v>29.0273418363895</v>
      </c>
      <c r="DW32" s="17">
        <v>3.0454648303312E-3</v>
      </c>
      <c r="DX32" s="17">
        <v>6.7978932166732602E-3</v>
      </c>
      <c r="DY32" s="17">
        <v>0</v>
      </c>
      <c r="DZ32" s="17">
        <v>0</v>
      </c>
      <c r="EA32" s="17">
        <v>16.663645701078199</v>
      </c>
      <c r="EB32" s="17">
        <v>0.53726184827119305</v>
      </c>
      <c r="EC32" s="17">
        <v>1.16126590981323E-2</v>
      </c>
      <c r="ED32" s="17">
        <v>14.254229783474999</v>
      </c>
      <c r="EE32" s="17">
        <v>28.1792776629316</v>
      </c>
      <c r="EF32" s="17">
        <v>0.108575713619603</v>
      </c>
      <c r="EG32" s="17">
        <v>0.30902477146337398</v>
      </c>
      <c r="EH32" s="17">
        <v>1.00015395426512E-3</v>
      </c>
      <c r="EI32" s="17">
        <v>6.0463769415389397E-2</v>
      </c>
      <c r="EJ32" s="17">
        <v>0.122759102329733</v>
      </c>
      <c r="EK32" s="17">
        <v>2.5472475774386099</v>
      </c>
      <c r="EL32" s="17">
        <v>3.6916408396302903E-4</v>
      </c>
      <c r="EM32" s="17">
        <v>7.67910717121575E-3</v>
      </c>
      <c r="EN32" s="17">
        <v>0.94266139206307298</v>
      </c>
      <c r="EO32" s="17">
        <v>30.0082654350546</v>
      </c>
      <c r="EP32" s="17">
        <v>0</v>
      </c>
      <c r="EQ32" s="17">
        <v>0.21330549143779901</v>
      </c>
      <c r="ER32" s="17">
        <v>0.30695114364765602</v>
      </c>
      <c r="ES32" s="17">
        <v>1795.54692129113</v>
      </c>
      <c r="ET32" s="17">
        <v>2404.1525814996899</v>
      </c>
      <c r="EU32" s="17">
        <v>267.12936981420501</v>
      </c>
      <c r="EV32" s="17">
        <v>2671.2819513138902</v>
      </c>
      <c r="EW32" s="17">
        <v>8.3687353309455093E-3</v>
      </c>
      <c r="EX32" s="17">
        <v>46.016771642876499</v>
      </c>
      <c r="EY32" s="17">
        <v>0.46316015685685302</v>
      </c>
      <c r="EZ32" s="17">
        <v>0.24826819852739501</v>
      </c>
      <c r="FA32" s="17">
        <v>0</v>
      </c>
      <c r="FB32" s="17">
        <v>0</v>
      </c>
      <c r="FC32" s="17">
        <v>0</v>
      </c>
      <c r="FD32" s="5">
        <v>6.6086322194480904E-6</v>
      </c>
      <c r="FE32" s="17">
        <v>1.18412040752349E-4</v>
      </c>
      <c r="FF32" s="17">
        <v>1.3219724501053201E-4</v>
      </c>
      <c r="FG32" s="17">
        <v>0</v>
      </c>
      <c r="FH32" s="17">
        <v>0.168336901016687</v>
      </c>
      <c r="FI32" s="17">
        <v>18.760209211461799</v>
      </c>
      <c r="FJ32" s="17">
        <v>1066.2057704217</v>
      </c>
      <c r="FK32" s="17">
        <v>17.5108377537106</v>
      </c>
      <c r="FL32" s="17">
        <v>7.7551188671549998</v>
      </c>
      <c r="FM32" s="17">
        <v>24.390155849137699</v>
      </c>
      <c r="FN32" s="17">
        <v>9.4880341328395001</v>
      </c>
      <c r="FO32" s="17">
        <v>10.962870098271001</v>
      </c>
      <c r="FP32" s="17">
        <v>1.90368676974817E-4</v>
      </c>
      <c r="FQ32" s="17">
        <v>5.9432996657792998</v>
      </c>
      <c r="FR32" s="17">
        <v>1597.9200576172</v>
      </c>
      <c r="FS32" s="17">
        <v>563.43916287026798</v>
      </c>
      <c r="FT32" s="17">
        <v>1034.4808947469301</v>
      </c>
      <c r="FU32" s="17">
        <v>1.40566180772389</v>
      </c>
      <c r="FV32" s="17">
        <v>0.48712670545037601</v>
      </c>
      <c r="FW32" s="17">
        <v>262.13828701973699</v>
      </c>
      <c r="FX32" s="17">
        <v>5.8322973549827397</v>
      </c>
      <c r="FY32" s="17">
        <v>22.671054852097299</v>
      </c>
      <c r="FZ32" s="17">
        <v>6.1798369205840098</v>
      </c>
      <c r="GA32" s="17">
        <v>4.48149300275026</v>
      </c>
      <c r="GB32" s="17">
        <v>58.343046103054903</v>
      </c>
      <c r="GC32" s="17">
        <v>0</v>
      </c>
      <c r="GD32" s="17">
        <v>182.744302478207</v>
      </c>
      <c r="GE32" s="17">
        <v>49.631090849936903</v>
      </c>
      <c r="GF32" s="17">
        <v>55.975834301713398</v>
      </c>
      <c r="GG32" s="17">
        <v>1.48290837388184</v>
      </c>
      <c r="GH32" s="17">
        <v>0</v>
      </c>
      <c r="GI32" s="17">
        <v>243.83168932996</v>
      </c>
      <c r="GJ32" s="17">
        <v>94.025823774275693</v>
      </c>
      <c r="GK32" s="17">
        <v>2.9132149142036998</v>
      </c>
      <c r="GL32" s="17">
        <v>6.0348246278322604E-4</v>
      </c>
      <c r="GM32" s="17">
        <v>0.161112546113548</v>
      </c>
      <c r="GN32" s="17">
        <v>119.751923155684</v>
      </c>
      <c r="GO32" s="17">
        <v>30.110605553728998</v>
      </c>
      <c r="GP32" s="17">
        <v>1.0255463051498E-2</v>
      </c>
      <c r="GQ32" s="17">
        <v>4.99957360406091E-3</v>
      </c>
      <c r="GR32" s="17">
        <v>6.1829255063708199</v>
      </c>
      <c r="GS32" s="17">
        <v>1746.91502930107</v>
      </c>
      <c r="GT32" s="17">
        <v>21.931436089256302</v>
      </c>
      <c r="GU32" s="17">
        <v>33.099306882100102</v>
      </c>
      <c r="GW32" s="26">
        <f t="shared" si="0"/>
        <v>1.0278387277997816</v>
      </c>
      <c r="GX32" s="25">
        <f t="shared" si="1"/>
        <v>0</v>
      </c>
      <c r="GY32" s="40">
        <f t="shared" si="2"/>
        <v>-8.0406349354829852E-4</v>
      </c>
      <c r="GZ32" s="40">
        <f t="shared" si="3"/>
        <v>-1.7130684881632605E-5</v>
      </c>
      <c r="HA32" s="40">
        <f t="shared" si="4"/>
        <v>-5.1579008812627474E-4</v>
      </c>
      <c r="HB32" s="40">
        <f t="shared" si="5"/>
        <v>-1.3351403361012962E-3</v>
      </c>
      <c r="HC32" s="40">
        <f t="shared" si="6"/>
        <v>-1.4073853863982484E-3</v>
      </c>
      <c r="HD32" s="40">
        <f t="shared" si="7"/>
        <v>-5.9947811176120703E-4</v>
      </c>
      <c r="HE32" s="40">
        <f t="shared" si="8"/>
        <v>-1.6484260379289053E-4</v>
      </c>
      <c r="HF32" s="40">
        <f t="shared" si="9"/>
        <v>-1.8711583801945563E-4</v>
      </c>
      <c r="HG32" s="40">
        <f t="shared" si="10"/>
        <v>-1.3520363805888318E-4</v>
      </c>
      <c r="HH32" s="40">
        <f t="shared" si="11"/>
        <v>0</v>
      </c>
      <c r="HI32" s="40">
        <f t="shared" si="12"/>
        <v>-2.8532677163277509E-5</v>
      </c>
      <c r="HJ32" s="40">
        <f t="shared" si="13"/>
        <v>-2.2743104139621499E-5</v>
      </c>
      <c r="HK32" s="40">
        <f t="shared" si="14"/>
        <v>-2.7822508252780542E-3</v>
      </c>
      <c r="HL32" s="40">
        <f t="shared" si="15"/>
        <v>2.1020744464779156E-5</v>
      </c>
      <c r="HM32" s="40">
        <f t="shared" si="16"/>
        <v>-1.6231996561550286E-5</v>
      </c>
      <c r="HN32" s="40">
        <f t="shared" si="17"/>
        <v>1.3537886980495226E-4</v>
      </c>
      <c r="HO32" s="40">
        <f t="shared" si="18"/>
        <v>1.5584586351485247E-5</v>
      </c>
      <c r="HP32" s="40">
        <f t="shared" si="19"/>
        <v>3.4750832447400647E-6</v>
      </c>
      <c r="HQ32" s="40">
        <f t="shared" si="20"/>
        <v>-2.1462280105198138E-3</v>
      </c>
      <c r="HR32" s="40">
        <f t="shared" si="21"/>
        <v>3.4957147661650083E-5</v>
      </c>
      <c r="HS32" s="40">
        <f t="shared" si="22"/>
        <v>0</v>
      </c>
      <c r="HT32" s="40">
        <f t="shared" si="23"/>
        <v>1.2751106666573722E-5</v>
      </c>
      <c r="HU32" s="40">
        <f t="shared" si="24"/>
        <v>0</v>
      </c>
      <c r="HV32" s="40">
        <f t="shared" si="25"/>
        <v>0</v>
      </c>
      <c r="HW32" s="40">
        <f t="shared" si="26"/>
        <v>1.7045642952222249E-6</v>
      </c>
      <c r="HX32" s="40">
        <f t="shared" si="27"/>
        <v>-1.7731866755206574E-3</v>
      </c>
      <c r="HY32" s="40">
        <f t="shared" si="28"/>
        <v>8.9988116289416901E-6</v>
      </c>
      <c r="HZ32" s="40">
        <f t="shared" si="29"/>
        <v>6.5041512789693062E-5</v>
      </c>
      <c r="IA32" s="40">
        <f t="shared" si="30"/>
        <v>1.5400694408255989E-5</v>
      </c>
      <c r="IB32" s="40">
        <f t="shared" si="31"/>
        <v>0</v>
      </c>
      <c r="IC32" s="40">
        <f t="shared" si="32"/>
        <v>-1.4243456563616978E-4</v>
      </c>
      <c r="ID32" s="40">
        <f t="shared" si="33"/>
        <v>1.5395426511996373E-4</v>
      </c>
      <c r="IE32" s="40">
        <f t="shared" si="34"/>
        <v>-2.3376555498155057E-3</v>
      </c>
      <c r="IF32" s="40">
        <f t="shared" si="35"/>
        <v>-5.3547698890992548E-6</v>
      </c>
      <c r="IG32" s="40">
        <f t="shared" si="36"/>
        <v>4.7837796092816874E-2</v>
      </c>
      <c r="IH32" s="40">
        <f t="shared" si="37"/>
        <v>3.8140782472711111E-2</v>
      </c>
      <c r="II32" s="40">
        <f t="shared" si="38"/>
        <v>-0.20131496669164725</v>
      </c>
      <c r="IJ32" s="40">
        <f t="shared" si="39"/>
        <v>2.1330465172646771E-5</v>
      </c>
      <c r="IK32" s="40">
        <f t="shared" si="40"/>
        <v>0</v>
      </c>
      <c r="IL32" s="40">
        <f t="shared" si="41"/>
        <v>0</v>
      </c>
      <c r="IM32" s="40">
        <f t="shared" si="42"/>
        <v>-9.1352570297657286E-5</v>
      </c>
      <c r="IN32" s="40">
        <f t="shared" si="43"/>
        <v>-2.0092924177722652E-5</v>
      </c>
      <c r="IO32" s="40">
        <f t="shared" si="44"/>
        <v>-8.5279187818018687E-5</v>
      </c>
      <c r="IP32" s="40">
        <f t="shared" si="45"/>
        <v>-1.686246465749594E-4</v>
      </c>
      <c r="IQ32" s="40">
        <f t="shared" si="46"/>
        <v>0</v>
      </c>
      <c r="IR32" s="40">
        <f t="shared" si="47"/>
        <v>-1.9755167087942047E-5</v>
      </c>
      <c r="IS32" s="40">
        <f t="shared" si="48"/>
        <v>8.8535175601370222E-6</v>
      </c>
      <c r="IT32" s="40">
        <f t="shared" si="49"/>
        <v>0</v>
      </c>
      <c r="IU32" s="40">
        <f t="shared" si="50"/>
        <v>0</v>
      </c>
      <c r="IV32" s="40">
        <f t="shared" si="51"/>
        <v>0</v>
      </c>
      <c r="IW32" s="40">
        <f t="shared" si="52"/>
        <v>3.4065614403560858E-5</v>
      </c>
      <c r="IX32" s="40">
        <f t="shared" si="53"/>
        <v>-1.31678088580905E-5</v>
      </c>
      <c r="IY32" s="40">
        <f t="shared" si="54"/>
        <v>-9.4206321230408497E-5</v>
      </c>
      <c r="IZ32" s="40">
        <f t="shared" si="55"/>
        <v>0</v>
      </c>
      <c r="JA32" s="40">
        <f t="shared" si="56"/>
        <v>-2.9614633764763096E-5</v>
      </c>
      <c r="JB32" s="40">
        <f t="shared" si="57"/>
        <v>9.9347315128739854E-6</v>
      </c>
      <c r="JC32" s="40">
        <f t="shared" si="58"/>
        <v>-6.6240072316765643E-5</v>
      </c>
      <c r="JD32" s="40">
        <f t="shared" si="59"/>
        <v>3.0958528747261907E-5</v>
      </c>
      <c r="JE32" s="40">
        <f t="shared" si="60"/>
        <v>0</v>
      </c>
      <c r="JF32" s="40">
        <f t="shared" si="61"/>
        <v>0</v>
      </c>
      <c r="JG32" s="40">
        <f t="shared" si="62"/>
        <v>0</v>
      </c>
      <c r="JH32" s="40">
        <f t="shared" si="63"/>
        <v>-2.0109435282588612E-4</v>
      </c>
      <c r="JI32" s="40">
        <f t="shared" si="64"/>
        <v>-3.3978760481191114E-5</v>
      </c>
      <c r="JJ32" s="40">
        <f t="shared" si="65"/>
        <v>1.4584413232138887E-5</v>
      </c>
      <c r="JK32" s="40">
        <f t="shared" si="66"/>
        <v>-5.7553940558870893E-6</v>
      </c>
      <c r="JL32" s="40">
        <f t="shared" si="67"/>
        <v>-1.690771868559674E-6</v>
      </c>
    </row>
    <row r="33" spans="1:272" x14ac:dyDescent="0.3">
      <c r="A33" s="17" t="s">
        <v>200</v>
      </c>
      <c r="B33" s="15">
        <v>23888.900439000001</v>
      </c>
      <c r="C33" s="15">
        <v>1424.1416357000001</v>
      </c>
      <c r="D33" s="15">
        <v>10293.429835999999</v>
      </c>
      <c r="E33" s="15">
        <v>2118.4263043000001</v>
      </c>
      <c r="F33" s="15">
        <v>1422.4968504000001</v>
      </c>
      <c r="G33" s="15">
        <v>4948.7697424999997</v>
      </c>
      <c r="H33" s="15">
        <v>5609.4626381999997</v>
      </c>
      <c r="I33" s="17">
        <v>22.678071457000001</v>
      </c>
      <c r="J33" s="17">
        <v>3.9303076605</v>
      </c>
      <c r="K33" s="17">
        <v>1.0721529677999999</v>
      </c>
      <c r="L33" s="17">
        <v>0.34743630720000002</v>
      </c>
      <c r="M33" s="17">
        <v>14.868479732000001</v>
      </c>
      <c r="N33" s="17">
        <v>8.8464550999999992E-3</v>
      </c>
      <c r="O33" s="17">
        <v>0.17260362639999999</v>
      </c>
      <c r="P33" s="17">
        <v>6.5967013099999999E-2</v>
      </c>
      <c r="Q33" s="17">
        <v>0.3098908561</v>
      </c>
      <c r="R33" s="17">
        <v>6.1747487727000001</v>
      </c>
      <c r="S33" s="17">
        <v>6.5311956711999999</v>
      </c>
      <c r="T33" s="17">
        <v>6.3231526800000007E-2</v>
      </c>
      <c r="U33" s="17">
        <v>0.20138244690000001</v>
      </c>
      <c r="V33" s="17">
        <v>7.0504149185999996</v>
      </c>
      <c r="W33" s="17">
        <v>2.5019289141000001</v>
      </c>
      <c r="X33" s="17">
        <v>5.0771558999999997E-3</v>
      </c>
      <c r="Y33" s="17">
        <v>3.9608351200000003E-2</v>
      </c>
      <c r="Z33" s="17">
        <v>0.32292977960000002</v>
      </c>
      <c r="AA33" s="17">
        <v>194.16476491</v>
      </c>
      <c r="AB33" s="17">
        <v>107.99582298</v>
      </c>
      <c r="AC33" s="17">
        <v>5.5797089999999995E-4</v>
      </c>
      <c r="AD33" s="17">
        <v>6.7166112599999994E-2</v>
      </c>
      <c r="AF33" s="17">
        <v>1.2397859588</v>
      </c>
      <c r="AG33" s="17">
        <v>2.453485E-2</v>
      </c>
      <c r="AH33" s="17">
        <v>1.27537528</v>
      </c>
      <c r="AI33" s="17">
        <v>16.917741255999999</v>
      </c>
      <c r="AJ33" s="17">
        <v>161.41706715000001</v>
      </c>
      <c r="AK33" s="17">
        <v>6.8486609936000002</v>
      </c>
      <c r="AL33" s="17">
        <v>1.6437337928</v>
      </c>
      <c r="AM33" s="17">
        <v>6.7629845968</v>
      </c>
      <c r="AN33" s="17">
        <v>0.15149522500000001</v>
      </c>
      <c r="AP33" s="17">
        <v>4.4333699999999999E-5</v>
      </c>
      <c r="AQ33" s="17">
        <v>150.32833855000001</v>
      </c>
      <c r="AR33" s="17">
        <v>7.3713850000000001</v>
      </c>
      <c r="AS33" s="17">
        <v>0.43734071670000002</v>
      </c>
      <c r="AT33" s="17">
        <v>1.3154270392</v>
      </c>
      <c r="AU33" s="17">
        <v>51.315838917000001</v>
      </c>
      <c r="AV33" s="17">
        <v>0.28045883560000001</v>
      </c>
      <c r="AW33" s="17">
        <v>1.5408283E-3</v>
      </c>
      <c r="AX33" s="17">
        <v>1.818591E-3</v>
      </c>
      <c r="AZ33" s="17">
        <v>1.9125695E-3</v>
      </c>
      <c r="BA33" s="17">
        <v>5.0928876900000003E-2</v>
      </c>
      <c r="BB33" s="17">
        <v>7.8393599000000005E-3</v>
      </c>
      <c r="BC33" s="17">
        <v>0.42687999999999998</v>
      </c>
      <c r="BD33" s="17">
        <v>1.6459556411</v>
      </c>
      <c r="BE33" s="17">
        <v>1.1594300005</v>
      </c>
      <c r="BF33" s="17">
        <v>0.27619632</v>
      </c>
      <c r="BG33" s="17">
        <v>218.41584136</v>
      </c>
      <c r="BK33" s="17">
        <v>10.254771286</v>
      </c>
      <c r="BL33" s="17">
        <v>47.712234266999999</v>
      </c>
      <c r="BM33" s="17">
        <v>2.5926078234999999</v>
      </c>
      <c r="BN33" s="17">
        <v>32.997416790000003</v>
      </c>
      <c r="BO33" s="17">
        <v>2.4034199999999999E-3</v>
      </c>
      <c r="BQ33" s="17" t="s">
        <v>200</v>
      </c>
      <c r="BR33" s="17">
        <v>5.5887213718073001</v>
      </c>
      <c r="BS33" s="17">
        <v>455.68947343364198</v>
      </c>
      <c r="BT33" s="17">
        <v>1.15942469385241</v>
      </c>
      <c r="BU33" s="17">
        <v>3.9302854703261598</v>
      </c>
      <c r="BV33" s="17">
        <v>0.27619626103275602</v>
      </c>
      <c r="BW33" s="17">
        <v>1.0718114385092301</v>
      </c>
      <c r="BX33" s="17">
        <v>22.678013210165702</v>
      </c>
      <c r="BY33" s="17">
        <v>22.678013210165702</v>
      </c>
      <c r="BZ33" s="17">
        <v>13.5293510447977</v>
      </c>
      <c r="CA33" s="17">
        <v>40.456860055110901</v>
      </c>
      <c r="CB33" s="17">
        <v>0.142448465147681</v>
      </c>
      <c r="CC33" s="5">
        <v>0.20498846495654099</v>
      </c>
      <c r="CD33" s="17">
        <v>14.867560120117499</v>
      </c>
      <c r="CE33" s="17">
        <v>2.4035528101703902E-3</v>
      </c>
      <c r="CF33" s="17">
        <v>2.8308417935922598E-3</v>
      </c>
      <c r="CG33" s="17">
        <v>6.0156959356911397E-3</v>
      </c>
      <c r="CH33" s="17">
        <v>3.96050029899657E-2</v>
      </c>
      <c r="CI33" s="5">
        <v>0.172601765557784</v>
      </c>
      <c r="CJ33" s="17">
        <v>1.5831219437821301E-2</v>
      </c>
      <c r="CK33" s="17">
        <v>5.0132329834598102E-2</v>
      </c>
      <c r="CL33" s="17">
        <v>0.30993991910152802</v>
      </c>
      <c r="CM33" s="17">
        <v>218.41578966056699</v>
      </c>
      <c r="CN33" s="17">
        <v>28284.220300363399</v>
      </c>
      <c r="CO33" s="17">
        <v>6.17501013061585</v>
      </c>
      <c r="CP33" s="17">
        <v>0</v>
      </c>
      <c r="CQ33" s="17">
        <v>1.8332894622497001E-2</v>
      </c>
      <c r="CR33" s="17">
        <v>4.4883921287074899E-2</v>
      </c>
      <c r="CS33" s="17">
        <v>6.5311481623358496</v>
      </c>
      <c r="CT33" s="17">
        <v>0.201360837665498</v>
      </c>
      <c r="CU33" s="17">
        <v>16.917095908237599</v>
      </c>
      <c r="CV33" s="17">
        <v>7.0501883765636597</v>
      </c>
      <c r="CW33" s="17">
        <v>0.43723365809704501</v>
      </c>
      <c r="CX33" s="17">
        <v>6.76245330132544</v>
      </c>
      <c r="CY33" s="17">
        <v>1.3153009546702099</v>
      </c>
      <c r="CZ33" s="17">
        <v>23883.7715600747</v>
      </c>
      <c r="DA33" s="17">
        <v>2.50124473705297</v>
      </c>
      <c r="DB33" s="17">
        <v>5.0772252907701401E-3</v>
      </c>
      <c r="DC33" s="17">
        <v>0</v>
      </c>
      <c r="DD33" s="17">
        <v>0</v>
      </c>
      <c r="DE33" s="5">
        <v>0</v>
      </c>
      <c r="DF33" s="5">
        <v>0</v>
      </c>
      <c r="DG33" s="17">
        <v>0</v>
      </c>
      <c r="DH33" s="5">
        <v>0</v>
      </c>
      <c r="DI33" s="17">
        <v>172.256767291383</v>
      </c>
      <c r="DJ33" s="17">
        <v>585.24117600035095</v>
      </c>
      <c r="DK33" s="17">
        <v>26.590317679822</v>
      </c>
      <c r="DL33" s="17">
        <v>10.2505443868457</v>
      </c>
      <c r="DM33" s="17">
        <v>95.206406110777195</v>
      </c>
      <c r="DN33" s="17">
        <v>0.32292664571450602</v>
      </c>
      <c r="DO33" s="17">
        <v>3.3138940240520798</v>
      </c>
      <c r="DP33" s="17">
        <v>193.80302535651299</v>
      </c>
      <c r="DQ33" s="17">
        <v>193.80302535651299</v>
      </c>
      <c r="DR33" s="17">
        <v>0.98182859766935904</v>
      </c>
      <c r="DS33" s="17">
        <v>0</v>
      </c>
      <c r="DT33" s="5">
        <v>107.957357109548</v>
      </c>
      <c r="DU33" s="17">
        <v>5.57945460121144E-4</v>
      </c>
      <c r="DV33" s="17">
        <v>47.704487370607097</v>
      </c>
      <c r="DW33" s="17">
        <v>1.88164942529437E-2</v>
      </c>
      <c r="DX33" s="17">
        <v>4.3391317720956703E-2</v>
      </c>
      <c r="DY33" s="17">
        <v>0</v>
      </c>
      <c r="DZ33" s="17">
        <v>0</v>
      </c>
      <c r="EA33" s="17">
        <v>51.193754892015903</v>
      </c>
      <c r="EB33" s="17">
        <v>3.6407068050738198</v>
      </c>
      <c r="EC33" s="17">
        <v>9.5720672485822597E-2</v>
      </c>
      <c r="ED33" s="17">
        <v>139.95999672553199</v>
      </c>
      <c r="EE33" s="17">
        <v>416.90253564623498</v>
      </c>
      <c r="EF33" s="17">
        <v>0.32234434488489</v>
      </c>
      <c r="EG33" s="17">
        <v>0.91744165482310502</v>
      </c>
      <c r="EH33" s="17">
        <v>2.4536321268539399E-2</v>
      </c>
      <c r="EI33" s="17">
        <v>0.42087180317575801</v>
      </c>
      <c r="EJ33" s="17">
        <v>0.854492827508612</v>
      </c>
      <c r="EK33" s="17">
        <v>162.85063473605001</v>
      </c>
      <c r="EL33" s="17">
        <v>2.5926101309185001</v>
      </c>
      <c r="EM33" s="17">
        <v>0.283932900881818</v>
      </c>
      <c r="EN33" s="17">
        <v>7.3310638251440601</v>
      </c>
      <c r="EO33" s="17">
        <v>1424.1148885033299</v>
      </c>
      <c r="EP33" s="17">
        <v>0</v>
      </c>
      <c r="EQ33" s="17">
        <v>0.67391897518587596</v>
      </c>
      <c r="ER33" s="17">
        <v>0.96979089729548196</v>
      </c>
      <c r="ES33" s="17">
        <v>6846.5595024082204</v>
      </c>
      <c r="ET33" s="17">
        <v>9261.3307861426201</v>
      </c>
      <c r="EU33" s="17">
        <v>1029.0373214768699</v>
      </c>
      <c r="EV33" s="17">
        <v>10290.368107619501</v>
      </c>
      <c r="EW33" s="17">
        <v>6.9092393570647698E-2</v>
      </c>
      <c r="EX33" s="17">
        <v>217.946984378477</v>
      </c>
      <c r="EY33" s="17">
        <v>3.1622412666583002</v>
      </c>
      <c r="EZ33" s="17">
        <v>0.280456876607727</v>
      </c>
      <c r="FA33" s="17">
        <v>1.5403115137857899E-3</v>
      </c>
      <c r="FB33" s="17">
        <v>1.81878984364512E-3</v>
      </c>
      <c r="FC33" s="17">
        <v>0</v>
      </c>
      <c r="FD33" s="17">
        <v>1.91236453833433E-3</v>
      </c>
      <c r="FE33" s="17">
        <v>5.0932409257813303E-2</v>
      </c>
      <c r="FF33" s="17">
        <v>7.8399250377596107E-3</v>
      </c>
      <c r="FG33" s="17">
        <v>0.42688123701339598</v>
      </c>
      <c r="FH33" s="17">
        <v>1.6459214410801399</v>
      </c>
      <c r="FI33" s="17">
        <v>38.009109989164102</v>
      </c>
      <c r="FJ33" s="17">
        <v>2674.8734806063499</v>
      </c>
      <c r="FK33" s="17">
        <v>43.743422167859897</v>
      </c>
      <c r="FL33" s="17">
        <v>84.204851031487394</v>
      </c>
      <c r="FM33" s="17">
        <v>70.7113083523207</v>
      </c>
      <c r="FN33" s="17">
        <v>19.399608955251601</v>
      </c>
      <c r="FO33" s="17">
        <v>14.4898484244118</v>
      </c>
      <c r="FP33" s="17">
        <v>4.9582866157745096E-3</v>
      </c>
      <c r="FQ33" s="17">
        <v>36.744906863307897</v>
      </c>
      <c r="FR33" s="17">
        <v>2118.1650878346099</v>
      </c>
      <c r="FS33" s="17">
        <v>1422.26864726029</v>
      </c>
      <c r="FT33" s="17">
        <v>695.89644057431599</v>
      </c>
      <c r="FU33" s="17">
        <v>7.41244517051648</v>
      </c>
      <c r="FV33" s="17">
        <v>1.3524554778936999</v>
      </c>
      <c r="FW33" s="17">
        <v>399.36089100165799</v>
      </c>
      <c r="FX33" s="17">
        <v>87.633776943102802</v>
      </c>
      <c r="FY33" s="17">
        <v>96.4370049952323</v>
      </c>
      <c r="FZ33" s="17">
        <v>16.854780494166</v>
      </c>
      <c r="GA33" s="17">
        <v>17.8965248588325</v>
      </c>
      <c r="GB33" s="17">
        <v>245.548829474473</v>
      </c>
      <c r="GC33" s="17">
        <v>0.15136409556033201</v>
      </c>
      <c r="GD33" s="17">
        <v>170.24110986541299</v>
      </c>
      <c r="GE33" s="17">
        <v>39.880664489999297</v>
      </c>
      <c r="GF33" s="17">
        <v>195.127424193742</v>
      </c>
      <c r="GG33" s="17">
        <v>7.46079437687722</v>
      </c>
      <c r="GH33" s="17">
        <v>0</v>
      </c>
      <c r="GI33" s="17">
        <v>4947.5908708874804</v>
      </c>
      <c r="GJ33" s="17">
        <v>180.22010970870599</v>
      </c>
      <c r="GK33" s="17">
        <v>32.988532243066501</v>
      </c>
      <c r="GL33" s="17">
        <v>1.0173316616814601</v>
      </c>
      <c r="GM33" s="17">
        <v>37.426514406677697</v>
      </c>
      <c r="GN33" s="17">
        <v>687.46423836808503</v>
      </c>
      <c r="GO33" s="17">
        <v>150.30928881201399</v>
      </c>
      <c r="GP33" s="5">
        <v>4.4335401105684299E-5</v>
      </c>
      <c r="GQ33" s="17">
        <v>7.3711835080408603</v>
      </c>
      <c r="GR33" s="17">
        <v>38.075701677732702</v>
      </c>
      <c r="GS33" s="17">
        <v>5608.1351279088603</v>
      </c>
      <c r="GT33" s="17">
        <v>51.305802875920499</v>
      </c>
      <c r="GU33" s="17">
        <v>274.06380124544</v>
      </c>
      <c r="GW33" s="26">
        <f t="shared" si="0"/>
        <v>1.2208264148872494</v>
      </c>
      <c r="GX33" s="25">
        <f t="shared" si="1"/>
        <v>0</v>
      </c>
      <c r="GY33" s="40">
        <f t="shared" si="2"/>
        <v>-2.1469715353361605E-4</v>
      </c>
      <c r="GZ33" s="40">
        <f t="shared" si="3"/>
        <v>-1.8781275681902872E-5</v>
      </c>
      <c r="HA33" s="40">
        <f t="shared" si="4"/>
        <v>-2.97444916736168E-4</v>
      </c>
      <c r="HB33" s="40">
        <f t="shared" si="5"/>
        <v>-1.2330684568064278E-4</v>
      </c>
      <c r="HC33" s="40">
        <f t="shared" si="6"/>
        <v>-1.6042435499659201E-4</v>
      </c>
      <c r="HD33" s="40">
        <f t="shared" si="7"/>
        <v>-2.3821508654871262E-4</v>
      </c>
      <c r="HE33" s="40">
        <f t="shared" si="8"/>
        <v>-2.3665551885471034E-4</v>
      </c>
      <c r="HF33" s="40">
        <f t="shared" si="9"/>
        <v>-2.5684209704613571E-6</v>
      </c>
      <c r="HG33" s="40">
        <f t="shared" si="10"/>
        <v>-5.6459126757966183E-6</v>
      </c>
      <c r="HH33" s="40">
        <f t="shared" si="11"/>
        <v>-3.185453018617333E-4</v>
      </c>
      <c r="HI33" s="40">
        <f t="shared" si="12"/>
        <v>1.7928587458252458E-6</v>
      </c>
      <c r="HJ33" s="40">
        <f t="shared" si="13"/>
        <v>-6.1849758622092171E-5</v>
      </c>
      <c r="HK33" s="40">
        <f t="shared" si="14"/>
        <v>9.3403835169978432E-6</v>
      </c>
      <c r="HL33" s="40">
        <f t="shared" si="15"/>
        <v>-1.0781014598565907E-5</v>
      </c>
      <c r="HM33" s="40">
        <f t="shared" si="16"/>
        <v>-5.2508479887449839E-5</v>
      </c>
      <c r="HN33" s="40">
        <f t="shared" si="17"/>
        <v>1.5832348893890383E-4</v>
      </c>
      <c r="HO33" s="40">
        <f t="shared" si="18"/>
        <v>4.2326890610584454E-5</v>
      </c>
      <c r="HP33" s="40">
        <f t="shared" si="19"/>
        <v>-7.2741449716131071E-6</v>
      </c>
      <c r="HQ33" s="40">
        <f t="shared" si="20"/>
        <v>-2.3265119747365262E-4</v>
      </c>
      <c r="HR33" s="40">
        <f t="shared" si="21"/>
        <v>-1.0730445892703528E-4</v>
      </c>
      <c r="HS33" s="40">
        <f t="shared" si="22"/>
        <v>-3.2131731104537067E-5</v>
      </c>
      <c r="HT33" s="40">
        <f t="shared" si="23"/>
        <v>-2.7345982660589234E-4</v>
      </c>
      <c r="HU33" s="40">
        <f t="shared" si="24"/>
        <v>1.3667252199270687E-5</v>
      </c>
      <c r="HV33" s="40">
        <f t="shared" si="25"/>
        <v>-8.4532931386012596E-5</v>
      </c>
      <c r="HW33" s="40">
        <f t="shared" si="26"/>
        <v>-9.7045416433311649E-6</v>
      </c>
      <c r="HX33" s="40">
        <f t="shared" si="27"/>
        <v>-1.8630545745758125E-3</v>
      </c>
      <c r="HY33" s="40">
        <f t="shared" si="28"/>
        <v>-3.5617924277612346E-4</v>
      </c>
      <c r="HZ33" s="40">
        <f t="shared" si="29"/>
        <v>-4.5593558474028411E-5</v>
      </c>
      <c r="IA33" s="40">
        <f t="shared" si="30"/>
        <v>-2.0859216855491828E-7</v>
      </c>
      <c r="IB33" s="40">
        <f t="shared" si="31"/>
        <v>0</v>
      </c>
      <c r="IC33" s="40">
        <f t="shared" si="32"/>
        <v>3.2996014111219851E-8</v>
      </c>
      <c r="ID33" s="40">
        <f t="shared" si="33"/>
        <v>5.9966477863058797E-5</v>
      </c>
      <c r="IE33" s="40">
        <f t="shared" si="34"/>
        <v>-8.3499467152882449E-6</v>
      </c>
      <c r="IF33" s="40">
        <f t="shared" si="35"/>
        <v>-3.8146213057359749E-5</v>
      </c>
      <c r="IG33" s="40">
        <f t="shared" si="36"/>
        <v>8.8811400885993805E-3</v>
      </c>
      <c r="IH33" s="40">
        <f t="shared" si="37"/>
        <v>7.0437539833678453E-2</v>
      </c>
      <c r="II33" s="40">
        <f t="shared" si="38"/>
        <v>-1.4552428590837075E-5</v>
      </c>
      <c r="IJ33" s="40">
        <f t="shared" si="39"/>
        <v>-7.8559320512334072E-5</v>
      </c>
      <c r="IK33" s="40">
        <f t="shared" si="40"/>
        <v>-8.6556813700236458E-4</v>
      </c>
      <c r="IL33" s="40">
        <f t="shared" si="41"/>
        <v>0</v>
      </c>
      <c r="IM33" s="40">
        <f t="shared" si="42"/>
        <v>3.8370487559138103E-5</v>
      </c>
      <c r="IN33" s="40">
        <f t="shared" si="43"/>
        <v>-1.2672087092672303E-4</v>
      </c>
      <c r="IO33" s="40">
        <f t="shared" si="44"/>
        <v>-2.7334342072726589E-5</v>
      </c>
      <c r="IP33" s="40">
        <f t="shared" si="45"/>
        <v>-2.4479450201397737E-4</v>
      </c>
      <c r="IQ33" s="40">
        <f t="shared" si="46"/>
        <v>-9.5850644720521692E-5</v>
      </c>
      <c r="IR33" s="40">
        <f t="shared" si="47"/>
        <v>-1.955739454193586E-4</v>
      </c>
      <c r="IS33" s="40">
        <f t="shared" si="48"/>
        <v>-6.984954739682686E-6</v>
      </c>
      <c r="IT33" s="40">
        <f t="shared" si="49"/>
        <v>-3.3539506913921334E-4</v>
      </c>
      <c r="IU33" s="40">
        <f t="shared" si="50"/>
        <v>1.0933939798447867E-4</v>
      </c>
      <c r="IV33" s="40">
        <f t="shared" si="51"/>
        <v>0</v>
      </c>
      <c r="IW33" s="40">
        <f t="shared" si="52"/>
        <v>-1.0716560400550969E-4</v>
      </c>
      <c r="IX33" s="40">
        <f t="shared" si="53"/>
        <v>6.9358643432020333E-5</v>
      </c>
      <c r="IY33" s="40">
        <f t="shared" si="54"/>
        <v>7.2089783709286886E-5</v>
      </c>
      <c r="IZ33" s="40">
        <f t="shared" si="55"/>
        <v>2.8978012462373557E-6</v>
      </c>
      <c r="JA33" s="40">
        <f t="shared" si="56"/>
        <v>-2.0778214798815453E-5</v>
      </c>
      <c r="JB33" s="40">
        <f t="shared" si="57"/>
        <v>-4.5769452125021705E-6</v>
      </c>
      <c r="JC33" s="40">
        <f t="shared" si="58"/>
        <v>-2.1349757294587431E-7</v>
      </c>
      <c r="JD33" s="40">
        <f t="shared" si="59"/>
        <v>-2.3670184677820974E-7</v>
      </c>
      <c r="JE33" s="40">
        <f t="shared" si="60"/>
        <v>0</v>
      </c>
      <c r="JF33" s="40">
        <f t="shared" si="61"/>
        <v>0</v>
      </c>
      <c r="JG33" s="40">
        <f t="shared" si="62"/>
        <v>0</v>
      </c>
      <c r="JH33" s="40">
        <f t="shared" si="63"/>
        <v>-4.121885351135087E-4</v>
      </c>
      <c r="JI33" s="40">
        <f t="shared" si="64"/>
        <v>-1.6236708491893602E-4</v>
      </c>
      <c r="JJ33" s="40">
        <f t="shared" si="65"/>
        <v>8.8999905012790113E-7</v>
      </c>
      <c r="JK33" s="40">
        <f t="shared" si="66"/>
        <v>-2.6924977158193083E-4</v>
      </c>
      <c r="JL33" s="40">
        <f t="shared" si="67"/>
        <v>5.5258827167253534E-5</v>
      </c>
    </row>
    <row r="34" spans="1:272" x14ac:dyDescent="0.3">
      <c r="A34" s="17" t="s">
        <v>201</v>
      </c>
      <c r="B34" s="15">
        <v>19497.159681000001</v>
      </c>
      <c r="C34" s="15">
        <v>1076.7544736</v>
      </c>
      <c r="D34" s="15">
        <v>21397.140880999999</v>
      </c>
      <c r="E34" s="15">
        <v>7393.5122669000002</v>
      </c>
      <c r="F34" s="15">
        <v>5640.9376918999997</v>
      </c>
      <c r="G34" s="15">
        <v>10102.575594</v>
      </c>
      <c r="H34" s="15">
        <v>29465.716323000001</v>
      </c>
      <c r="I34" s="17">
        <v>266.98969234999998</v>
      </c>
      <c r="J34" s="17">
        <v>53.675947889</v>
      </c>
      <c r="K34" s="17">
        <v>4.6792395693</v>
      </c>
      <c r="L34" s="17">
        <v>0.43398274529999997</v>
      </c>
      <c r="M34" s="17">
        <v>43.788690308</v>
      </c>
      <c r="N34" s="17">
        <v>3.0103018700000001E-2</v>
      </c>
      <c r="O34" s="17">
        <v>2.0409635748000001</v>
      </c>
      <c r="P34" s="17">
        <v>0.20414850279999999</v>
      </c>
      <c r="Q34" s="17">
        <v>1.9031899727999999</v>
      </c>
      <c r="R34" s="17">
        <v>22.212975355000001</v>
      </c>
      <c r="S34" s="17">
        <v>84.958285500000002</v>
      </c>
      <c r="T34" s="17">
        <v>1.6475979695</v>
      </c>
      <c r="U34" s="17">
        <v>4.8520325999000002</v>
      </c>
      <c r="V34" s="17">
        <v>26.391133481000001</v>
      </c>
      <c r="W34" s="17">
        <v>24.238583185</v>
      </c>
      <c r="X34" s="17">
        <v>0.120965665</v>
      </c>
      <c r="Y34" s="17">
        <v>9.0180660600000004E-2</v>
      </c>
      <c r="Z34" s="17">
        <v>0.48383976480000002</v>
      </c>
      <c r="AA34" s="17">
        <v>357.92671165000002</v>
      </c>
      <c r="AB34" s="17">
        <v>467.38684246000003</v>
      </c>
      <c r="AC34" s="17">
        <v>5.2196119999999999E-2</v>
      </c>
      <c r="AD34" s="17">
        <v>0.56785873730000003</v>
      </c>
      <c r="AE34" s="17">
        <v>2.5269170000000001E-2</v>
      </c>
      <c r="AF34" s="17">
        <v>2.7271326641</v>
      </c>
      <c r="AG34" s="17">
        <v>5.1719500000000002E-2</v>
      </c>
      <c r="AH34" s="17">
        <v>9.1857637098999998</v>
      </c>
      <c r="AI34" s="17">
        <v>33.605003676999999</v>
      </c>
      <c r="AJ34" s="17">
        <v>3176.0844766</v>
      </c>
      <c r="AK34" s="17">
        <v>12.346124680999999</v>
      </c>
      <c r="AL34" s="17">
        <v>2.1645407832000001</v>
      </c>
      <c r="AM34" s="17">
        <v>12.816333686</v>
      </c>
      <c r="AN34" s="17">
        <v>0.4378821483</v>
      </c>
      <c r="AP34" s="17">
        <v>2.2622924999999999E-2</v>
      </c>
      <c r="AQ34" s="17">
        <v>650.88114945999996</v>
      </c>
      <c r="AR34" s="17">
        <v>6.6433793000000003</v>
      </c>
      <c r="AS34" s="17">
        <v>2.2867808582000002</v>
      </c>
      <c r="AT34" s="17">
        <v>6.1475557702000003</v>
      </c>
      <c r="AU34" s="17">
        <v>150.76919287000001</v>
      </c>
      <c r="AV34" s="17">
        <v>0.7559753977</v>
      </c>
      <c r="AW34" s="5">
        <v>6.8394687000000001E-7</v>
      </c>
      <c r="AX34" s="5">
        <v>6.0795278E-6</v>
      </c>
      <c r="AZ34" s="17">
        <v>1.0433743E-3</v>
      </c>
      <c r="BA34" s="17">
        <v>0.47307421700000002</v>
      </c>
      <c r="BB34" s="17">
        <v>5.9393724000000002E-3</v>
      </c>
      <c r="BD34" s="17">
        <v>11.795279211</v>
      </c>
      <c r="BE34" s="17">
        <v>0.39373770499999999</v>
      </c>
      <c r="BF34" s="17">
        <v>5.6614857350000003</v>
      </c>
      <c r="BG34" s="17">
        <v>4.5743130974000001</v>
      </c>
      <c r="BH34" s="17">
        <v>0.1602863816</v>
      </c>
      <c r="BK34" s="17">
        <v>38.079120859</v>
      </c>
      <c r="BL34" s="17">
        <v>552.69720257999995</v>
      </c>
      <c r="BM34" s="17">
        <v>42.617760938000004</v>
      </c>
      <c r="BN34" s="17">
        <v>492.62558890999998</v>
      </c>
      <c r="BO34" s="17">
        <v>2.5661313999999998E-3</v>
      </c>
      <c r="BQ34" s="17" t="s">
        <v>201</v>
      </c>
      <c r="BR34" s="17">
        <v>28.194946468215701</v>
      </c>
      <c r="BS34" s="17">
        <v>1020.33548787343</v>
      </c>
      <c r="BT34" s="17">
        <v>0.39373873003301502</v>
      </c>
      <c r="BU34" s="17">
        <v>53.673736811048897</v>
      </c>
      <c r="BV34" s="17">
        <v>5.6614428093890199</v>
      </c>
      <c r="BW34" s="17">
        <v>4.6771851356644696</v>
      </c>
      <c r="BX34" s="17">
        <v>266.98290057627599</v>
      </c>
      <c r="BY34" s="17">
        <v>266.98290057627599</v>
      </c>
      <c r="BZ34" s="17">
        <v>72.168675888753995</v>
      </c>
      <c r="CA34" s="17">
        <v>2251.3802021287302</v>
      </c>
      <c r="CB34" s="17">
        <v>0.177877112011537</v>
      </c>
      <c r="CC34" s="17">
        <v>0.25597069345893603</v>
      </c>
      <c r="CD34" s="17">
        <v>43.775359649677</v>
      </c>
      <c r="CE34" s="17">
        <v>2.56620471792523E-3</v>
      </c>
      <c r="CF34" s="17">
        <v>9.6243406207113195E-3</v>
      </c>
      <c r="CG34" s="17">
        <v>2.0451649291158901E-2</v>
      </c>
      <c r="CH34" s="17">
        <v>9.0180121256971502E-2</v>
      </c>
      <c r="CI34" s="17">
        <v>2.0365981439926002</v>
      </c>
      <c r="CJ34" s="17">
        <v>4.8981515329249298E-2</v>
      </c>
      <c r="CK34" s="17">
        <v>0.15510772438484899</v>
      </c>
      <c r="CL34" s="17">
        <v>1.90305460011712</v>
      </c>
      <c r="CM34" s="17">
        <v>4.5619610906174097</v>
      </c>
      <c r="CN34" s="17">
        <v>34876.373008625102</v>
      </c>
      <c r="CO34" s="17">
        <v>22.212752893191102</v>
      </c>
      <c r="CP34" s="17">
        <v>0.16027772283477901</v>
      </c>
      <c r="CQ34" s="17">
        <v>0.44705387599684998</v>
      </c>
      <c r="CR34" s="5">
        <v>1.0945072828642599</v>
      </c>
      <c r="CS34" s="5">
        <v>84.960044240828694</v>
      </c>
      <c r="CT34" s="17">
        <v>4.8517899966726796</v>
      </c>
      <c r="CU34" s="17">
        <v>33.594380787097499</v>
      </c>
      <c r="CV34" s="17">
        <v>26.388744863546101</v>
      </c>
      <c r="CW34" s="17">
        <v>2.2857501745225601</v>
      </c>
      <c r="CX34" s="17">
        <v>12.812932569128099</v>
      </c>
      <c r="CY34" s="17">
        <v>6.1451212680227796</v>
      </c>
      <c r="CZ34" s="17">
        <v>19492.3975070495</v>
      </c>
      <c r="DA34" s="17">
        <v>24.238081473806702</v>
      </c>
      <c r="DB34" s="17">
        <v>0.12096635028585</v>
      </c>
      <c r="DC34" s="17">
        <v>0</v>
      </c>
      <c r="DD34" s="17">
        <v>0</v>
      </c>
      <c r="DE34" s="17">
        <v>0</v>
      </c>
      <c r="DF34" s="17">
        <v>0</v>
      </c>
      <c r="DG34" s="17">
        <v>0</v>
      </c>
      <c r="DH34" s="17">
        <v>0</v>
      </c>
      <c r="DI34" s="17">
        <v>955.95559370451599</v>
      </c>
      <c r="DJ34" s="17">
        <v>544.60072284651301</v>
      </c>
      <c r="DK34" s="17">
        <v>149.971763172045</v>
      </c>
      <c r="DL34" s="17">
        <v>38.0092109332601</v>
      </c>
      <c r="DM34" s="17">
        <v>384.132244642616</v>
      </c>
      <c r="DN34" s="17">
        <v>0.48384556045789201</v>
      </c>
      <c r="DO34" s="17">
        <v>17.071186298578201</v>
      </c>
      <c r="DP34" s="17">
        <v>357.66925963369698</v>
      </c>
      <c r="DQ34" s="17">
        <v>357.66925963369698</v>
      </c>
      <c r="DR34" s="17">
        <v>14.909639382086199</v>
      </c>
      <c r="DS34" s="17">
        <v>0</v>
      </c>
      <c r="DT34" s="5">
        <v>467.20434746567702</v>
      </c>
      <c r="DU34" s="17">
        <v>5.2188193755794997E-2</v>
      </c>
      <c r="DV34" s="17">
        <v>552.68527425635</v>
      </c>
      <c r="DW34" s="17">
        <v>0.11650462101558701</v>
      </c>
      <c r="DX34" s="17">
        <v>0.41893869841966103</v>
      </c>
      <c r="DY34" s="17">
        <v>0</v>
      </c>
      <c r="DZ34" s="17">
        <v>2.5269256766811701E-2</v>
      </c>
      <c r="EA34" s="17">
        <v>97.321282141705197</v>
      </c>
      <c r="EB34" s="17">
        <v>38.670027220749397</v>
      </c>
      <c r="EC34" s="17">
        <v>0.37438053705991697</v>
      </c>
      <c r="ED34" s="17">
        <v>1135.35821060792</v>
      </c>
      <c r="EE34" s="17">
        <v>607.27689487424698</v>
      </c>
      <c r="EF34" s="17">
        <v>0.70900716555074095</v>
      </c>
      <c r="EG34" s="17">
        <v>2.0179390092576601</v>
      </c>
      <c r="EH34" s="17">
        <v>5.1719519400342799E-2</v>
      </c>
      <c r="EI34" s="17">
        <v>3.0289647329791398</v>
      </c>
      <c r="EJ34" s="17">
        <v>6.1497283432409002</v>
      </c>
      <c r="EK34" s="17">
        <v>3185.6906290917</v>
      </c>
      <c r="EL34" s="17">
        <v>42.617210503882703</v>
      </c>
      <c r="EM34" s="17">
        <v>18.337771619961998</v>
      </c>
      <c r="EN34" s="17">
        <v>12.852494700960101</v>
      </c>
      <c r="EO34" s="17">
        <v>1076.61205050899</v>
      </c>
      <c r="EP34" s="17">
        <v>0</v>
      </c>
      <c r="EQ34" s="17">
        <v>0.88733061078335695</v>
      </c>
      <c r="ER34" s="17">
        <v>1.27690061070035</v>
      </c>
      <c r="ES34" s="17">
        <v>32319.312847999801</v>
      </c>
      <c r="ET34" s="17">
        <v>19252.0060988812</v>
      </c>
      <c r="EU34" s="17">
        <v>2139.1139919343</v>
      </c>
      <c r="EV34" s="17">
        <v>21391.120090815501</v>
      </c>
      <c r="EW34" s="17">
        <v>0.882211630512311</v>
      </c>
      <c r="EX34" s="17">
        <v>648.14001387649103</v>
      </c>
      <c r="EY34" s="17">
        <v>16.354781310236099</v>
      </c>
      <c r="EZ34" s="17">
        <v>0.75595129935498695</v>
      </c>
      <c r="FA34" s="5">
        <v>6.8371705881380401E-7</v>
      </c>
      <c r="FB34" s="5">
        <v>6.0772701488671101E-6</v>
      </c>
      <c r="FC34" s="17">
        <v>0</v>
      </c>
      <c r="FD34" s="17">
        <v>1.04307616401726E-3</v>
      </c>
      <c r="FE34" s="17">
        <v>0.47307385892138898</v>
      </c>
      <c r="FF34" s="17">
        <v>5.9392952954588603E-3</v>
      </c>
      <c r="FG34" s="17">
        <v>0</v>
      </c>
      <c r="FH34" s="17">
        <v>11.793189772423499</v>
      </c>
      <c r="FI34" s="17">
        <v>55.022321507410197</v>
      </c>
      <c r="FJ34" s="17">
        <v>12024.475240113699</v>
      </c>
      <c r="FK34" s="17">
        <v>102.48739063353101</v>
      </c>
      <c r="FL34" s="17">
        <v>129.80735424053501</v>
      </c>
      <c r="FM34" s="17">
        <v>189.475250409784</v>
      </c>
      <c r="FN34" s="17">
        <v>84.101890792506495</v>
      </c>
      <c r="FO34" s="17">
        <v>23.282435604521599</v>
      </c>
      <c r="FP34" s="17">
        <v>3.2381842080744197E-2</v>
      </c>
      <c r="FQ34" s="17">
        <v>112.526567261502</v>
      </c>
      <c r="FR34" s="17">
        <v>7389.9950204588304</v>
      </c>
      <c r="FS34" s="17">
        <v>5638.5567484822304</v>
      </c>
      <c r="FT34" s="17">
        <v>1751.4382719765999</v>
      </c>
      <c r="FU34" s="17">
        <v>9.3147061647844698</v>
      </c>
      <c r="FV34" s="17">
        <v>6.0987864744192004</v>
      </c>
      <c r="FW34" s="17">
        <v>1963.0757107617401</v>
      </c>
      <c r="FX34" s="17">
        <v>244.11832787065501</v>
      </c>
      <c r="FY34" s="17">
        <v>456.077861451307</v>
      </c>
      <c r="FZ34" s="17">
        <v>42.737623552086902</v>
      </c>
      <c r="GA34" s="17">
        <v>29.6984531439584</v>
      </c>
      <c r="GB34" s="17">
        <v>1132.091873307</v>
      </c>
      <c r="GC34" s="17">
        <v>0.43742688245010602</v>
      </c>
      <c r="GD34" s="17">
        <v>531.96614549144499</v>
      </c>
      <c r="GE34" s="17">
        <v>230.71656301041099</v>
      </c>
      <c r="GF34" s="17">
        <v>785.80099194170805</v>
      </c>
      <c r="GG34" s="17">
        <v>42.122640354345997</v>
      </c>
      <c r="GH34" s="17">
        <v>0</v>
      </c>
      <c r="GI34" s="17">
        <v>10101.2651030129</v>
      </c>
      <c r="GJ34" s="17">
        <v>1710.64239084633</v>
      </c>
      <c r="GK34" s="17">
        <v>492.60475878538102</v>
      </c>
      <c r="GL34" s="17">
        <v>29.9281454776104</v>
      </c>
      <c r="GM34" s="17">
        <v>1633.33784990504</v>
      </c>
      <c r="GN34" s="17">
        <v>2417.6712297029499</v>
      </c>
      <c r="GO34" s="17">
        <v>650.82314515861196</v>
      </c>
      <c r="GP34" s="17">
        <v>2.2623301173010899E-2</v>
      </c>
      <c r="GQ34" s="17">
        <v>6.6433432416445202</v>
      </c>
      <c r="GR34" s="17">
        <v>243.82319047482599</v>
      </c>
      <c r="GS34" s="17">
        <v>29453.0118910696</v>
      </c>
      <c r="GT34" s="17">
        <v>150.52960495028299</v>
      </c>
      <c r="GU34" s="17">
        <v>1465.2449432383601</v>
      </c>
      <c r="GW34" s="26">
        <f t="shared" si="0"/>
        <v>1.0973177536997256</v>
      </c>
      <c r="GX34" s="25">
        <f t="shared" si="1"/>
        <v>0</v>
      </c>
      <c r="GY34" s="40">
        <f t="shared" si="2"/>
        <v>-2.4424962550529387E-4</v>
      </c>
      <c r="GZ34" s="40">
        <f t="shared" si="3"/>
        <v>-1.3227072141505476E-4</v>
      </c>
      <c r="HA34" s="40">
        <f t="shared" si="4"/>
        <v>-2.8138292952237563E-4</v>
      </c>
      <c r="HB34" s="40">
        <f t="shared" si="5"/>
        <v>-4.7572064726479174E-4</v>
      </c>
      <c r="HC34" s="40">
        <f t="shared" si="6"/>
        <v>-4.220829138368436E-4</v>
      </c>
      <c r="HD34" s="40">
        <f t="shared" si="7"/>
        <v>-1.2971850345551702E-4</v>
      </c>
      <c r="HE34" s="40">
        <f t="shared" si="8"/>
        <v>-4.3115978553298515E-4</v>
      </c>
      <c r="HF34" s="40">
        <f t="shared" si="9"/>
        <v>-2.5438336829446278E-5</v>
      </c>
      <c r="HG34" s="40">
        <f t="shared" si="10"/>
        <v>-4.1193086252987232E-5</v>
      </c>
      <c r="HH34" s="40">
        <f t="shared" si="11"/>
        <v>-4.3905288564605589E-4</v>
      </c>
      <c r="HI34" s="40">
        <f t="shared" si="12"/>
        <v>-3.1093362809543878E-4</v>
      </c>
      <c r="HJ34" s="40">
        <f t="shared" si="13"/>
        <v>-3.0443153766953517E-4</v>
      </c>
      <c r="HK34" s="40">
        <f t="shared" si="14"/>
        <v>-8.9787633589645858E-4</v>
      </c>
      <c r="HL34" s="40">
        <f t="shared" si="15"/>
        <v>-2.1389067699690376E-3</v>
      </c>
      <c r="HM34" s="40">
        <f t="shared" si="16"/>
        <v>-2.9029400210573705E-4</v>
      </c>
      <c r="HN34" s="40">
        <f t="shared" si="17"/>
        <v>-7.1129359031208033E-5</v>
      </c>
      <c r="HO34" s="40">
        <f t="shared" si="18"/>
        <v>-1.001494871102152E-5</v>
      </c>
      <c r="HP34" s="40">
        <f t="shared" si="19"/>
        <v>2.0701227883081865E-5</v>
      </c>
      <c r="HQ34" s="50">
        <f t="shared" si="20"/>
        <v>-6.4358425175207915E-2</v>
      </c>
      <c r="HR34" s="40">
        <f t="shared" si="21"/>
        <v>-5.000032920751907E-5</v>
      </c>
      <c r="HS34" s="40">
        <f t="shared" si="22"/>
        <v>-9.0508331353750232E-5</v>
      </c>
      <c r="HT34" s="40">
        <f t="shared" si="23"/>
        <v>-2.0698866326822949E-5</v>
      </c>
      <c r="HU34" s="40">
        <f t="shared" si="24"/>
        <v>5.6651269597593628E-6</v>
      </c>
      <c r="HV34" s="40">
        <f t="shared" si="25"/>
        <v>-5.9806950283332257E-6</v>
      </c>
      <c r="HW34" s="40">
        <f t="shared" si="26"/>
        <v>1.1978465421066537E-5</v>
      </c>
      <c r="HX34" s="40">
        <f t="shared" si="27"/>
        <v>-7.1928695993716358E-4</v>
      </c>
      <c r="HY34" s="40">
        <f t="shared" si="28"/>
        <v>-3.9045813391425625E-4</v>
      </c>
      <c r="HZ34" s="40">
        <f t="shared" si="29"/>
        <v>-1.5185504602644451E-4</v>
      </c>
      <c r="IA34" s="40">
        <f t="shared" si="30"/>
        <v>-5.9127000787904428E-5</v>
      </c>
      <c r="IB34" s="40">
        <f t="shared" si="31"/>
        <v>3.4337024801676527E-6</v>
      </c>
      <c r="IC34" s="40">
        <f t="shared" si="32"/>
        <v>-6.8382918826788807E-5</v>
      </c>
      <c r="ID34" s="40">
        <f t="shared" si="33"/>
        <v>3.7510692867323439E-7</v>
      </c>
      <c r="IE34" s="40">
        <f t="shared" si="34"/>
        <v>-7.6973824967217774E-4</v>
      </c>
      <c r="IF34" s="40">
        <f t="shared" si="35"/>
        <v>-3.1611036274846059E-4</v>
      </c>
      <c r="IG34" s="40">
        <f t="shared" si="36"/>
        <v>3.0245267600638097E-3</v>
      </c>
      <c r="IH34" s="40">
        <f t="shared" si="37"/>
        <v>4.1014491028053275E-2</v>
      </c>
      <c r="II34" s="40">
        <f t="shared" si="38"/>
        <v>-1.4301496127760725E-4</v>
      </c>
      <c r="IJ34" s="40">
        <f t="shared" si="39"/>
        <v>-2.6537362050865152E-4</v>
      </c>
      <c r="IK34" s="40">
        <f t="shared" si="40"/>
        <v>-1.0396994982815814E-3</v>
      </c>
      <c r="IL34" s="40">
        <f t="shared" si="41"/>
        <v>0</v>
      </c>
      <c r="IM34" s="40">
        <f t="shared" si="42"/>
        <v>1.6627956415918517E-5</v>
      </c>
      <c r="IN34" s="40">
        <f t="shared" si="43"/>
        <v>-8.9116579019255345E-5</v>
      </c>
      <c r="IO34" s="40">
        <f t="shared" si="44"/>
        <v>-5.4277128930679589E-6</v>
      </c>
      <c r="IP34" s="40">
        <f t="shared" si="45"/>
        <v>-4.5071379434729285E-4</v>
      </c>
      <c r="IQ34" s="40">
        <f t="shared" si="46"/>
        <v>-3.9601140164061344E-4</v>
      </c>
      <c r="IR34" s="40">
        <f t="shared" si="47"/>
        <v>-1.5891039486004813E-3</v>
      </c>
      <c r="IS34" s="40">
        <f t="shared" si="48"/>
        <v>-3.1877155111612817E-5</v>
      </c>
      <c r="IT34" s="40">
        <f t="shared" si="49"/>
        <v>-3.3600736588793631E-4</v>
      </c>
      <c r="IU34" s="40">
        <f t="shared" si="50"/>
        <v>-3.7135304042690802E-4</v>
      </c>
      <c r="IV34" s="40">
        <f t="shared" si="51"/>
        <v>0</v>
      </c>
      <c r="IW34" s="40">
        <f t="shared" si="52"/>
        <v>-2.8574211837493389E-4</v>
      </c>
      <c r="IX34" s="40">
        <f t="shared" si="53"/>
        <v>-7.5691846685485781E-7</v>
      </c>
      <c r="IY34" s="40">
        <f t="shared" si="54"/>
        <v>-1.2981934108033109E-5</v>
      </c>
      <c r="IZ34" s="40">
        <f t="shared" si="55"/>
        <v>0</v>
      </c>
      <c r="JA34" s="40">
        <f t="shared" si="56"/>
        <v>-1.7714193442343971E-4</v>
      </c>
      <c r="JB34" s="40">
        <f t="shared" si="57"/>
        <v>2.6033397411685309E-6</v>
      </c>
      <c r="JC34" s="40">
        <f t="shared" si="58"/>
        <v>-7.5820399431606747E-6</v>
      </c>
      <c r="JD34" s="40">
        <f t="shared" si="59"/>
        <v>-2.7002976227427852E-3</v>
      </c>
      <c r="JE34" s="40">
        <f t="shared" si="60"/>
        <v>-5.4020591983919385E-5</v>
      </c>
      <c r="JF34" s="40">
        <f t="shared" si="61"/>
        <v>0</v>
      </c>
      <c r="JG34" s="40">
        <f t="shared" si="62"/>
        <v>0</v>
      </c>
      <c r="JH34" s="40">
        <f t="shared" si="63"/>
        <v>-1.8359122837621037E-3</v>
      </c>
      <c r="JI34" s="40">
        <f t="shared" si="64"/>
        <v>-2.1582022840485696E-5</v>
      </c>
      <c r="JJ34" s="40">
        <f t="shared" si="65"/>
        <v>-1.2915603851211039E-5</v>
      </c>
      <c r="JK34" s="40">
        <f t="shared" si="66"/>
        <v>-4.2283886764881504E-5</v>
      </c>
      <c r="JL34" s="40">
        <f t="shared" si="67"/>
        <v>2.8571383846576501E-5</v>
      </c>
    </row>
    <row r="35" spans="1:272" x14ac:dyDescent="0.3">
      <c r="A35" s="17" t="s">
        <v>202</v>
      </c>
      <c r="B35" s="15">
        <v>5550.3190253000002</v>
      </c>
      <c r="C35" s="15">
        <v>115.84487391</v>
      </c>
      <c r="D35" s="15">
        <v>3276.6918664</v>
      </c>
      <c r="E35" s="15">
        <v>1590.1641795</v>
      </c>
      <c r="F35" s="15">
        <v>1309.4609740999999</v>
      </c>
      <c r="G35" s="15">
        <v>1858.3718283999999</v>
      </c>
      <c r="H35" s="15">
        <v>2863.4176790000001</v>
      </c>
      <c r="I35" s="17">
        <v>37.095536263</v>
      </c>
      <c r="J35" s="17">
        <v>10.086377775000001</v>
      </c>
      <c r="K35" s="17">
        <v>7.553725E-2</v>
      </c>
      <c r="L35" s="17">
        <v>6.7855378600000002E-2</v>
      </c>
      <c r="M35" s="17">
        <v>3.0681536585</v>
      </c>
      <c r="N35" s="17">
        <v>1.5124158000000001E-3</v>
      </c>
      <c r="O35" s="17">
        <v>9.1138055900000001E-2</v>
      </c>
      <c r="P35" s="17">
        <v>1.9829856600000001E-2</v>
      </c>
      <c r="Q35" s="17">
        <v>1.383945E-4</v>
      </c>
      <c r="R35" s="17">
        <v>8.0552399999999995E-4</v>
      </c>
      <c r="S35" s="17">
        <v>0.13203699999999999</v>
      </c>
      <c r="T35" s="17">
        <v>3.0696129199999998E-2</v>
      </c>
      <c r="U35" s="17">
        <v>9.1250099999999994E-3</v>
      </c>
      <c r="V35" s="17">
        <v>8.3336199999999999E-2</v>
      </c>
      <c r="W35" s="17">
        <v>8.3616200000000002E-3</v>
      </c>
      <c r="Y35" s="17">
        <v>4.2254199999999999E-5</v>
      </c>
      <c r="AA35" s="17">
        <v>15.699731830999999</v>
      </c>
      <c r="AB35" s="17">
        <v>19.248477000000001</v>
      </c>
      <c r="AD35" s="17">
        <v>2.34860504E-2</v>
      </c>
      <c r="AF35" s="17">
        <v>0.16243879510000001</v>
      </c>
      <c r="AH35" s="17">
        <v>0.51985086079999998</v>
      </c>
      <c r="AI35" s="17">
        <v>0.2731729</v>
      </c>
      <c r="AJ35" s="17">
        <v>49.610920999999998</v>
      </c>
      <c r="AK35" s="17">
        <v>0.32567284410000003</v>
      </c>
      <c r="AL35" s="17">
        <v>0.2383322014</v>
      </c>
      <c r="AM35" s="17">
        <v>0.43919374579999998</v>
      </c>
      <c r="AN35" s="17">
        <v>4.5740585000000004E-3</v>
      </c>
      <c r="AQ35" s="17">
        <v>12.958832286</v>
      </c>
      <c r="AS35" s="17">
        <v>4.1901969999999997E-2</v>
      </c>
      <c r="AT35" s="17">
        <v>0.10317285</v>
      </c>
      <c r="AU35" s="17">
        <v>13.049917333</v>
      </c>
      <c r="AV35" s="17">
        <v>1.8983355600000001E-2</v>
      </c>
      <c r="AZ35" s="5">
        <v>5.6153055000000003E-6</v>
      </c>
      <c r="BA35" s="17">
        <v>9.1056299999999998E-5</v>
      </c>
      <c r="BB35" s="17">
        <v>1.062925E-4</v>
      </c>
      <c r="BD35" s="17">
        <v>0.12553454019999999</v>
      </c>
      <c r="BG35" s="17">
        <v>2.0066197799999999</v>
      </c>
      <c r="BK35" s="17">
        <v>5.1831953689999999</v>
      </c>
      <c r="BL35" s="17">
        <v>582.15354731000002</v>
      </c>
      <c r="BM35" s="17">
        <v>3.3545985E-2</v>
      </c>
      <c r="BN35" s="17">
        <v>153.95173070999999</v>
      </c>
      <c r="BO35" s="17">
        <v>1.2407300000000001E-5</v>
      </c>
      <c r="BQ35" s="17" t="s">
        <v>202</v>
      </c>
      <c r="BR35" s="17">
        <v>11.5666882145273</v>
      </c>
      <c r="BS35" s="17">
        <v>25.365444777762502</v>
      </c>
      <c r="BT35" s="17">
        <v>0</v>
      </c>
      <c r="BU35" s="17">
        <v>10.0863791500666</v>
      </c>
      <c r="BV35" s="17">
        <v>0</v>
      </c>
      <c r="BW35" s="17">
        <v>7.5536855514586401E-2</v>
      </c>
      <c r="BX35" s="17">
        <v>37.095456407052197</v>
      </c>
      <c r="BY35" s="17">
        <v>37.095456407052197</v>
      </c>
      <c r="BZ35" s="17">
        <v>23.620098641677199</v>
      </c>
      <c r="CA35" s="17">
        <v>11.2900292993998</v>
      </c>
      <c r="CB35" s="17">
        <v>2.7786817312345301E-2</v>
      </c>
      <c r="CC35" s="17">
        <v>3.9985650387737798E-2</v>
      </c>
      <c r="CD35" s="17">
        <v>3.06815150954706</v>
      </c>
      <c r="CE35" s="5">
        <v>1.2406986422945601E-5</v>
      </c>
      <c r="CF35" s="17">
        <v>4.82633834333682E-4</v>
      </c>
      <c r="CG35" s="17">
        <v>1.0256054718717699E-3</v>
      </c>
      <c r="CH35" s="5">
        <v>4.2251597083285198E-5</v>
      </c>
      <c r="CI35" s="17">
        <v>9.1139851076241299E-2</v>
      </c>
      <c r="CJ35" s="17">
        <v>4.7591890298009703E-3</v>
      </c>
      <c r="CK35" s="17">
        <v>1.50707487447433E-2</v>
      </c>
      <c r="CL35" s="17">
        <v>1.3838506851193499E-4</v>
      </c>
      <c r="CM35" s="17">
        <v>2.0066101139183301</v>
      </c>
      <c r="CN35" s="17">
        <v>207.63878056361401</v>
      </c>
      <c r="CO35" s="17">
        <v>8.0547656594851598E-4</v>
      </c>
      <c r="CP35" s="17">
        <v>0</v>
      </c>
      <c r="CQ35" s="17">
        <v>8.8962145839382306E-3</v>
      </c>
      <c r="CR35" s="17">
        <v>2.17803999617938E-2</v>
      </c>
      <c r="CS35" s="17">
        <v>0.13203766618716001</v>
      </c>
      <c r="CT35" s="17">
        <v>9.1257337297243907E-3</v>
      </c>
      <c r="CU35" s="17">
        <v>0.27317350169480198</v>
      </c>
      <c r="CV35" s="17">
        <v>8.3333596106416899E-2</v>
      </c>
      <c r="CW35" s="17">
        <v>4.19044490649646E-2</v>
      </c>
      <c r="CX35" s="17">
        <v>0.43919518474181002</v>
      </c>
      <c r="CY35" s="17">
        <v>0.103173450012952</v>
      </c>
      <c r="CZ35" s="17">
        <v>5549.8664730788096</v>
      </c>
      <c r="DA35" s="17">
        <v>8.3624517286662002E-3</v>
      </c>
      <c r="DB35" s="17">
        <v>0</v>
      </c>
      <c r="DC35" s="17">
        <v>0</v>
      </c>
      <c r="DD35" s="17">
        <v>0</v>
      </c>
      <c r="DE35" s="17">
        <v>0</v>
      </c>
      <c r="DF35" s="17">
        <v>0</v>
      </c>
      <c r="DG35" s="17">
        <v>0</v>
      </c>
      <c r="DH35" s="17">
        <v>0</v>
      </c>
      <c r="DI35" s="17">
        <v>60.667360267515797</v>
      </c>
      <c r="DJ35" s="17">
        <v>45.073799865093903</v>
      </c>
      <c r="DK35" s="17">
        <v>15.710653387701401</v>
      </c>
      <c r="DL35" s="17">
        <v>5.1780836714258802</v>
      </c>
      <c r="DM35" s="17">
        <v>495.30685726060898</v>
      </c>
      <c r="DN35" s="17">
        <v>0</v>
      </c>
      <c r="DO35" s="17">
        <v>6.6526249906055597</v>
      </c>
      <c r="DP35" s="17">
        <v>15.699663509544299</v>
      </c>
      <c r="DQ35" s="17">
        <v>15.699663509544299</v>
      </c>
      <c r="DR35" s="17">
        <v>5.0913044780098504</v>
      </c>
      <c r="DS35" s="17">
        <v>0</v>
      </c>
      <c r="DT35" s="5">
        <v>19.2483890077546</v>
      </c>
      <c r="DU35" s="17">
        <v>0</v>
      </c>
      <c r="DV35" s="17">
        <v>582.15295190770803</v>
      </c>
      <c r="DW35" s="17">
        <v>8.1594118926005006E-3</v>
      </c>
      <c r="DX35" s="17">
        <v>1.33211325855636E-2</v>
      </c>
      <c r="DY35" s="17">
        <v>0</v>
      </c>
      <c r="DZ35" s="17">
        <v>0</v>
      </c>
      <c r="EA35" s="17">
        <v>16.122887863034499</v>
      </c>
      <c r="EB35" s="17">
        <v>6.3646481323788997</v>
      </c>
      <c r="EC35" s="17">
        <v>0.15829029303483799</v>
      </c>
      <c r="ED35" s="17">
        <v>106.084322498655</v>
      </c>
      <c r="EE35" s="17">
        <v>16.717367975168202</v>
      </c>
      <c r="EF35" s="17">
        <v>4.2225608007187103E-2</v>
      </c>
      <c r="EG35" s="17">
        <v>0.120181312191008</v>
      </c>
      <c r="EH35" s="17">
        <v>0</v>
      </c>
      <c r="EI35" s="17">
        <v>0.17138285916984899</v>
      </c>
      <c r="EJ35" s="17">
        <v>0.34795835437093903</v>
      </c>
      <c r="EK35" s="17">
        <v>51.1974678542297</v>
      </c>
      <c r="EL35" s="17">
        <v>3.3547074620942897E-2</v>
      </c>
      <c r="EM35" s="17">
        <v>4.0629405130706298</v>
      </c>
      <c r="EN35" s="17">
        <v>0.48388378398437298</v>
      </c>
      <c r="EO35" s="17">
        <v>115.841696699129</v>
      </c>
      <c r="EP35" s="17">
        <v>0</v>
      </c>
      <c r="EQ35" s="17">
        <v>9.7672788653913198E-2</v>
      </c>
      <c r="ER35" s="17">
        <v>0.14055265923709001</v>
      </c>
      <c r="ES35" s="17">
        <v>2895.9440867827402</v>
      </c>
      <c r="ET35" s="17">
        <v>2948.4729005880799</v>
      </c>
      <c r="EU35" s="17">
        <v>327.60846574513403</v>
      </c>
      <c r="EV35" s="17">
        <v>3276.0813663332201</v>
      </c>
      <c r="EW35" s="17">
        <v>0.100500759455359</v>
      </c>
      <c r="EX35" s="17">
        <v>97.868553972067303</v>
      </c>
      <c r="EY35" s="17">
        <v>6.3131613417374499</v>
      </c>
      <c r="EZ35" s="17">
        <v>1.8982125710852699E-2</v>
      </c>
      <c r="FA35" s="17">
        <v>0</v>
      </c>
      <c r="FB35" s="17">
        <v>0</v>
      </c>
      <c r="FC35" s="17">
        <v>0</v>
      </c>
      <c r="FD35" s="5">
        <v>5.6153297728688197E-6</v>
      </c>
      <c r="FE35" s="5">
        <v>9.1059317338800606E-5</v>
      </c>
      <c r="FF35" s="17">
        <v>1.06293475090527E-4</v>
      </c>
      <c r="FG35" s="17">
        <v>0</v>
      </c>
      <c r="FH35" s="17">
        <v>0.12553369698132</v>
      </c>
      <c r="FI35" s="17">
        <v>13.116809257758799</v>
      </c>
      <c r="FJ35" s="17">
        <v>1085.4930149859699</v>
      </c>
      <c r="FK35" s="17">
        <v>16.294430915083399</v>
      </c>
      <c r="FL35" s="17">
        <v>6.1828560105160397</v>
      </c>
      <c r="FM35" s="17">
        <v>50.237336772543699</v>
      </c>
      <c r="FN35" s="17">
        <v>21.0442875156665</v>
      </c>
      <c r="FO35" s="17">
        <v>7.38102730093643</v>
      </c>
      <c r="FP35" s="17">
        <v>2.0053924983272301E-3</v>
      </c>
      <c r="FQ35" s="17">
        <v>10.8410583292272</v>
      </c>
      <c r="FR35" s="17">
        <v>1590.0356455736301</v>
      </c>
      <c r="FS35" s="17">
        <v>1309.36585245536</v>
      </c>
      <c r="FT35" s="17">
        <v>280.66979311827299</v>
      </c>
      <c r="FU35" s="17">
        <v>1.3719383753038199</v>
      </c>
      <c r="FV35" s="17">
        <v>1.63471561919563</v>
      </c>
      <c r="FW35" s="17">
        <v>775.85959409216298</v>
      </c>
      <c r="FX35" s="17">
        <v>4.7680985565237402</v>
      </c>
      <c r="FY35" s="17">
        <v>68.499443652617799</v>
      </c>
      <c r="FZ35" s="17">
        <v>7.74734636485391</v>
      </c>
      <c r="GA35" s="17">
        <v>4.1941813274028998</v>
      </c>
      <c r="GB35" s="17">
        <v>173.97997978361599</v>
      </c>
      <c r="GC35" s="17">
        <v>4.5697130133324501E-3</v>
      </c>
      <c r="GD35" s="17">
        <v>114.735152223584</v>
      </c>
      <c r="GE35" s="17">
        <v>76.224173924833494</v>
      </c>
      <c r="GF35" s="17">
        <v>68.094658713492606</v>
      </c>
      <c r="GG35" s="17">
        <v>1.8939159436278099</v>
      </c>
      <c r="GH35" s="17">
        <v>0</v>
      </c>
      <c r="GI35" s="17">
        <v>1858.3357156919401</v>
      </c>
      <c r="GJ35" s="17">
        <v>106.23072052946</v>
      </c>
      <c r="GK35" s="17">
        <v>153.94967465497299</v>
      </c>
      <c r="GL35" s="17">
        <v>27.597413482365699</v>
      </c>
      <c r="GM35" s="17">
        <v>1.11037182656142</v>
      </c>
      <c r="GN35" s="17">
        <v>226.327296603375</v>
      </c>
      <c r="GO35" s="17">
        <v>12.956726886576201</v>
      </c>
      <c r="GP35" s="17">
        <v>0</v>
      </c>
      <c r="GQ35" s="17">
        <v>0</v>
      </c>
      <c r="GR35" s="17">
        <v>39.3418737884884</v>
      </c>
      <c r="GS35" s="17">
        <v>2862.1818693540999</v>
      </c>
      <c r="GT35" s="17">
        <v>13.017295252768699</v>
      </c>
      <c r="GU35" s="17">
        <v>69.9786036063702</v>
      </c>
      <c r="GW35" s="26">
        <f t="shared" ref="GW35:GW51" si="68">ES35/GS35</f>
        <v>1.011795972083444</v>
      </c>
      <c r="GX35" s="25">
        <f t="shared" ref="GX35:GX51" si="69">DY35/EV35</f>
        <v>0</v>
      </c>
      <c r="GY35" s="40">
        <f t="shared" ref="GY35:GY51" si="70">(CZ35-B35)/(B35+1E-50)</f>
        <v>-8.1536253885191936E-5</v>
      </c>
      <c r="GZ35" s="40">
        <f t="shared" ref="GZ35:GZ51" si="71">(EO35-C35)/(C35+1E-50)</f>
        <v>-2.7426426079671966E-5</v>
      </c>
      <c r="HA35" s="40">
        <f t="shared" ref="HA35:HA51" si="72">(EV35-D35)/(D35+1E-50)</f>
        <v>-1.8631598321468512E-4</v>
      </c>
      <c r="HB35" s="40">
        <f t="shared" ref="HB35:HB51" si="73">(FR35-E35)/(E35+1E-50)</f>
        <v>-8.0830601032905801E-5</v>
      </c>
      <c r="HC35" s="40">
        <f t="shared" ref="HC35:HC51" si="74">(FS35-F35)/(F35+1E-50)</f>
        <v>-7.2641832419084262E-5</v>
      </c>
      <c r="HD35" s="40">
        <f t="shared" ref="HD35:HD51" si="75">(GI35-G35)/(G35+1E-50)</f>
        <v>-1.9432444846578386E-5</v>
      </c>
      <c r="HE35" s="40">
        <f t="shared" ref="HE35:HE51" si="76">(GS35-H35)/(H35+1E-50)</f>
        <v>-4.3158553324703069E-4</v>
      </c>
      <c r="HF35" s="40">
        <f t="shared" ref="HF35:HF51" si="77">(BY35-I35)/(I35+1E-50)</f>
        <v>-2.1527104295415871E-6</v>
      </c>
      <c r="HG35" s="40">
        <f t="shared" ref="HG35:HG51" si="78">(BU35-J35)/(J35+1E-50)</f>
        <v>1.3632907966822561E-7</v>
      </c>
      <c r="HH35" s="40">
        <f t="shared" ref="HH35:HH51" si="79">(BW35-K35)/(K35+1E-50)</f>
        <v>-5.2223957530753151E-6</v>
      </c>
      <c r="HI35" s="40">
        <f t="shared" ref="HI35:HI51" si="80">(CC35+CB35-L35)/(L35+1E-50)</f>
        <v>-1.2218766091579435E-3</v>
      </c>
      <c r="HJ35" s="40">
        <f t="shared" ref="HJ35:HJ51" si="81">(CD35-M35)/(M35+1E-50)</f>
        <v>-7.0040590505835827E-7</v>
      </c>
      <c r="HK35" s="40">
        <f t="shared" ref="HK35:HK51" si="82">(CF35+CG35-N35)/(N35+1E-50)</f>
        <v>-2.7614719408169822E-3</v>
      </c>
      <c r="HL35" s="40">
        <f t="shared" ref="HL35:HL51" si="83">(CI35-O35)/(O35+1E-50)</f>
        <v>1.9697328668804894E-5</v>
      </c>
      <c r="HM35" s="40">
        <f t="shared" ref="HM35:HM51" si="84">(CJ35+CK35-P35)/(P35+1E-50)</f>
        <v>4.0935517541965449E-6</v>
      </c>
      <c r="HN35" s="40">
        <f t="shared" ref="HN35:HN51" si="85">(CL35-Q35)/(Q35+1E-50)</f>
        <v>-6.814929831034313E-5</v>
      </c>
      <c r="HO35" s="40">
        <f t="shared" ref="HO35:HO51" si="86">(CO35-R35)/(R35+1E-50)</f>
        <v>-5.8885956823101872E-5</v>
      </c>
      <c r="HP35" s="40">
        <f t="shared" ref="HP35:HP51" si="87">(CS35-S35)/(S35+1E-50)</f>
        <v>5.0454581671802755E-6</v>
      </c>
      <c r="HQ35" s="40">
        <f t="shared" ref="HQ35:HQ51" si="88">(CQ35+CR35-T35)/(T35+1E-50)</f>
        <v>-6.3573664747175744E-4</v>
      </c>
      <c r="HR35" s="40">
        <f t="shared" ref="HR35:HR51" si="89">(CT35-U35)/(U35+1E-50)</f>
        <v>7.9312759590550875E-5</v>
      </c>
      <c r="HS35" s="40">
        <f t="shared" ref="HS35:HS51" si="90">(CV35-V35)/(V35+1E-50)</f>
        <v>-3.1245648146906185E-5</v>
      </c>
      <c r="HT35" s="40">
        <f t="shared" ref="HT35:HT51" si="91">(DA35-W35)/(W35+1E-50)</f>
        <v>9.9469799656052698E-5</v>
      </c>
      <c r="HU35" s="40">
        <f t="shared" ref="HU35:HU51" si="92">(DB35-X35)/(X35+1E-50)</f>
        <v>0</v>
      </c>
      <c r="HV35" s="40">
        <f t="shared" ref="HV35:HV51" si="93">(CH35-Y35)/(Y35+1E-50)</f>
        <v>-6.1601372521584796E-5</v>
      </c>
      <c r="HW35" s="40">
        <f t="shared" ref="HW35:HW51" si="94">(DN35-Z35)/(Z35+1E-50)</f>
        <v>0</v>
      </c>
      <c r="HX35" s="40">
        <f t="shared" ref="HX35:HX51" si="95">(DQ35-AA35)/(AA35+1E-50)</f>
        <v>-4.3517594080881708E-6</v>
      </c>
      <c r="HY35" s="40">
        <f t="shared" ref="HY35:HY51" si="96">(DT35-AB35)/(AB35+1E-50)</f>
        <v>-4.5713874090467024E-6</v>
      </c>
      <c r="HZ35" s="40">
        <f t="shared" ref="HZ35:HZ51" si="97">(DU35-AC35)/(AC35+1E-50)</f>
        <v>0</v>
      </c>
      <c r="IA35" s="40">
        <f t="shared" ref="IA35:IA51" si="98">(DW35+DX35+FP35-AD35)/(AD35+1E-50)</f>
        <v>-4.8293990150258991E-6</v>
      </c>
      <c r="IB35" s="40">
        <f t="shared" ref="IB35:IB51" si="99">(DZ35-AE35)/(AE35+1E-50)</f>
        <v>0</v>
      </c>
      <c r="IC35" s="40">
        <f t="shared" ref="IC35:IC51" si="100">(EF35+EG35-AF35)/(AF35+1E-50)</f>
        <v>-1.9622714995683828E-4</v>
      </c>
      <c r="ID35" s="40">
        <f t="shared" ref="ID35:ID51" si="101">(EH35-AG35)/(AG35+1E-50)</f>
        <v>0</v>
      </c>
      <c r="IE35" s="40">
        <f t="shared" ref="IE35:IE51" si="102">(EI35+EJ35-AH35)/(AH35+1E-50)</f>
        <v>-9.8037205983979628E-4</v>
      </c>
      <c r="IF35" s="40">
        <f t="shared" ref="IF35:IF51" si="103">(CU35-AI35)/(AI35+1E-50)</f>
        <v>2.2026152739993186E-6</v>
      </c>
      <c r="IG35" s="40">
        <f t="shared" ref="IG35:IG51" si="104">(EK35-AJ35)/(AJ35+1E-50)</f>
        <v>3.1979790381833517E-2</v>
      </c>
      <c r="IH35" s="40">
        <f t="shared" ref="IH35:IH51" si="105">(EN35-AK35)/(AK35+1E-50)</f>
        <v>0.48579715119198957</v>
      </c>
      <c r="II35" s="40">
        <f t="shared" ref="II35:II51" si="106">(EQ35+ER35-AL35)/(AL35+1E-50)</f>
        <v>-4.4791894829870915E-4</v>
      </c>
      <c r="IJ35" s="40">
        <f t="shared" ref="IJ35:IJ51" si="107">(CX35-AM35)/(AM35+1E-50)</f>
        <v>3.2763258215757552E-6</v>
      </c>
      <c r="IK35" s="40">
        <f t="shared" ref="IK35:IK51" si="108">(GC35-AN35)/(AN35+1E-50)</f>
        <v>-9.5002866000734923E-4</v>
      </c>
      <c r="IL35" s="40">
        <f t="shared" ref="IL35:IL51" si="109">(GH35-AO35)/(AO35+1E-50)</f>
        <v>0</v>
      </c>
      <c r="IM35" s="40">
        <f t="shared" ref="IM35:IM51" si="110">(GP35-AP35)/(AP35+1E-50)</f>
        <v>0</v>
      </c>
      <c r="IN35" s="40">
        <f t="shared" ref="IN35:IN51" si="111">(GO35-AQ35)/(AQ35+1E-50)</f>
        <v>-1.6246829786305101E-4</v>
      </c>
      <c r="IO35" s="40">
        <f t="shared" ref="IO35:IO51" si="112">(GQ35-AR35)/(AR35+1E-50)</f>
        <v>0</v>
      </c>
      <c r="IP35" s="40">
        <f t="shared" ref="IP35:IP51" si="113">(CW35-AS35)/(AS35+1E-50)</f>
        <v>5.9163446601742535E-5</v>
      </c>
      <c r="IQ35" s="40">
        <f t="shared" ref="IQ35:IQ51" si="114">(CY35-AT35)/(AT35+1E-50)</f>
        <v>5.8156089708092663E-6</v>
      </c>
      <c r="IR35" s="40">
        <f t="shared" ref="IR35:IR51" si="115">(GT35-AU35)/(AU35+1E-50)</f>
        <v>-2.4997920982079715E-3</v>
      </c>
      <c r="IS35" s="40">
        <f t="shared" ref="IS35:IS51" si="116">(EZ35-AV35)/(AV35+1E-50)</f>
        <v>-6.4787763197293762E-5</v>
      </c>
      <c r="IT35" s="40">
        <f t="shared" ref="IT35:IT51" si="117">(FA35-AW35)/(AW35+1E-50)</f>
        <v>0</v>
      </c>
      <c r="IU35" s="40">
        <f t="shared" ref="IU35:IU51" si="118">(FB35-AX35)/(AX35+1E-50)</f>
        <v>0</v>
      </c>
      <c r="IV35" s="40">
        <f t="shared" ref="IV35:IV51" si="119">(FC35-AY35)/(AY35+1E-50)</f>
        <v>0</v>
      </c>
      <c r="IW35" s="40">
        <f t="shared" ref="IW35:IW51" si="120">(FD35-AZ35)/(AZ35+1E-50)</f>
        <v>4.3226265818372291E-6</v>
      </c>
      <c r="IX35" s="40">
        <f t="shared" ref="IX35:IX51" si="121">(FE35-BA35)/(BA35+1E-50)</f>
        <v>3.3137067952558678E-5</v>
      </c>
      <c r="IY35" s="40">
        <f t="shared" ref="IY35:IY51" si="122">(FF35-BB35)/(BB35+1E-50)</f>
        <v>9.173653145791541E-6</v>
      </c>
      <c r="IZ35" s="40">
        <f t="shared" ref="IZ35:IZ51" si="123">(FG35-BC35)/(BC35+1E-50)</f>
        <v>0</v>
      </c>
      <c r="JA35" s="40">
        <f t="shared" ref="JA35:JA51" si="124">(FH35-BD35)/(BD35+1E-50)</f>
        <v>-6.7170252796381649E-6</v>
      </c>
      <c r="JB35" s="40">
        <f t="shared" ref="JB35:JB51" si="125">(BT35-BE35)/(BE35+1E-50)</f>
        <v>0</v>
      </c>
      <c r="JC35" s="40">
        <f t="shared" ref="JC35:JC51" si="126">(BV35-BF35)/(BF35+1E-50)</f>
        <v>0</v>
      </c>
      <c r="JD35" s="40">
        <f t="shared" ref="JD35:JD51" si="127">(CM35-BG35)/(BG35+1E-50)</f>
        <v>-4.8170967744301855E-6</v>
      </c>
      <c r="JE35" s="40">
        <f t="shared" ref="JE35:JE51" si="128">(CP35-BH35)/(BH35+1E-50)</f>
        <v>0</v>
      </c>
      <c r="JF35" s="40">
        <f t="shared" ref="JF35:JF51" si="129">(SUM(DC35:DH35)-BI35)/(BI35+1E-50)</f>
        <v>0</v>
      </c>
      <c r="JG35" s="40">
        <f t="shared" ref="JG35:JG51" si="130">(SUM(DD35:DH35)-BJ35)/(BJ35+1E-50)</f>
        <v>0</v>
      </c>
      <c r="JH35" s="40">
        <f t="shared" ref="JH35:JH51" si="131">(DL35-BK35)/(BK35+1E-50)</f>
        <v>-9.8620584604856842E-4</v>
      </c>
      <c r="JI35" s="40">
        <f t="shared" ref="JI35:JI51" si="132">(DV35-BL35)/(BL35+1E-50)</f>
        <v>-1.0227581619033428E-6</v>
      </c>
      <c r="JJ35" s="40">
        <f t="shared" ref="JJ35:JJ51" si="133">(EL35-BM35)/(BM35+1E-50)</f>
        <v>3.2481411498188283E-5</v>
      </c>
      <c r="JK35" s="40">
        <f t="shared" ref="JK35:JK51" si="134">(GK35-BN35)/(BN35+1E-50)</f>
        <v>-1.3355192679650279E-5</v>
      </c>
      <c r="JL35" s="40">
        <f t="shared" ref="JL35:JL51" si="135">(CE35-BO35)/(BO35+1E-50)</f>
        <v>-2.5273593320069233E-5</v>
      </c>
    </row>
    <row r="36" spans="1:272" x14ac:dyDescent="0.3">
      <c r="A36" s="17" t="s">
        <v>203</v>
      </c>
      <c r="B36" s="15">
        <v>130096.26066</v>
      </c>
      <c r="C36" s="15">
        <v>3002.9710899000002</v>
      </c>
      <c r="D36" s="15">
        <v>33777.930678999997</v>
      </c>
      <c r="E36" s="15">
        <v>12808.502078</v>
      </c>
      <c r="F36" s="15">
        <v>10347.256896000001</v>
      </c>
      <c r="G36" s="15">
        <v>31738.832216999999</v>
      </c>
      <c r="H36" s="15">
        <v>24873.470046999999</v>
      </c>
      <c r="I36" s="17">
        <v>34.462688456000002</v>
      </c>
      <c r="J36" s="17">
        <v>11.475827826</v>
      </c>
      <c r="K36" s="17">
        <v>9.2728548980000003</v>
      </c>
      <c r="L36" s="17">
        <v>0.25805413729999999</v>
      </c>
      <c r="M36" s="17">
        <v>54.190462756000002</v>
      </c>
      <c r="N36" s="17">
        <v>3.5830278899999998E-2</v>
      </c>
      <c r="O36" s="17">
        <v>16.113479233</v>
      </c>
      <c r="P36" s="17">
        <v>0.3788965695</v>
      </c>
      <c r="Q36" s="17">
        <v>13.981260501</v>
      </c>
      <c r="R36" s="17">
        <v>17.462246187000002</v>
      </c>
      <c r="S36" s="17">
        <v>7.1464312000000003</v>
      </c>
      <c r="T36" s="17">
        <v>0.58318923680000001</v>
      </c>
      <c r="U36" s="17">
        <v>0.36712083400000001</v>
      </c>
      <c r="V36" s="17">
        <v>59.306781620000002</v>
      </c>
      <c r="W36" s="17">
        <v>0.1120476762</v>
      </c>
      <c r="X36" s="17">
        <v>4.5992500000000003E-4</v>
      </c>
      <c r="Y36" s="17">
        <v>2.9762730999999998E-3</v>
      </c>
      <c r="Z36" s="17">
        <v>2.2383043200000001E-2</v>
      </c>
      <c r="AA36" s="17">
        <v>319.34678837000001</v>
      </c>
      <c r="AB36" s="17">
        <v>698.27830940000001</v>
      </c>
      <c r="AC36" s="17">
        <v>2.2890799999999999E-2</v>
      </c>
      <c r="AD36" s="17">
        <v>0.67659248439999997</v>
      </c>
      <c r="AE36" s="17">
        <v>3.5109999999999998E-3</v>
      </c>
      <c r="AF36" s="17">
        <v>7.4778387295000002</v>
      </c>
      <c r="AG36" s="17">
        <v>9.8575999999999997E-2</v>
      </c>
      <c r="AH36" s="17">
        <v>44.350807727999999</v>
      </c>
      <c r="AI36" s="17">
        <v>12.362704945999999</v>
      </c>
      <c r="AJ36" s="17">
        <v>390.18489685999998</v>
      </c>
      <c r="AK36" s="17">
        <v>19.305271847</v>
      </c>
      <c r="AL36" s="17">
        <v>6.9496895362000002</v>
      </c>
      <c r="AM36" s="17">
        <v>24.306386164999999</v>
      </c>
      <c r="AN36" s="17">
        <v>0.10668291119999999</v>
      </c>
      <c r="AO36" s="17">
        <v>7.1000000000000004E-3</v>
      </c>
      <c r="AP36" s="17">
        <v>2.5670000000000001E-4</v>
      </c>
      <c r="AQ36" s="17">
        <v>215.18851061999999</v>
      </c>
      <c r="AR36" s="17">
        <v>0.71685014999999996</v>
      </c>
      <c r="AS36" s="17">
        <v>0.55250600000000005</v>
      </c>
      <c r="AT36" s="17">
        <v>1.386663607</v>
      </c>
      <c r="AU36" s="17">
        <v>229.68659267000001</v>
      </c>
      <c r="AV36" s="17">
        <v>1.0522442168999999</v>
      </c>
      <c r="AW36" s="17">
        <v>2.90637914E-2</v>
      </c>
      <c r="AX36" s="17">
        <v>5.6942310000000003E-4</v>
      </c>
      <c r="AZ36" s="17">
        <v>1.91638534E-2</v>
      </c>
      <c r="BA36" s="17">
        <v>0.1133134526</v>
      </c>
      <c r="BB36" s="17">
        <v>7.2411762399999996E-2</v>
      </c>
      <c r="BD36" s="17">
        <v>1.7788773443999999</v>
      </c>
      <c r="BE36" s="17">
        <v>2.0231751500000001</v>
      </c>
      <c r="BF36" s="17">
        <v>2.8805304999999999</v>
      </c>
      <c r="BG36" s="17">
        <v>2121.9579795999998</v>
      </c>
      <c r="BH36" s="17">
        <v>4.5000000000000001E-6</v>
      </c>
      <c r="BK36" s="17">
        <v>48.064209964</v>
      </c>
      <c r="BL36" s="17">
        <v>825.20755061</v>
      </c>
      <c r="BM36" s="17">
        <v>10.679441207</v>
      </c>
      <c r="BN36" s="17">
        <v>425.69206842</v>
      </c>
      <c r="BO36" s="17">
        <v>7.5340209294999996</v>
      </c>
      <c r="BQ36" s="17" t="s">
        <v>203</v>
      </c>
      <c r="BR36" s="17">
        <v>43.413597228236902</v>
      </c>
      <c r="BS36" s="17">
        <v>617.12966788283995</v>
      </c>
      <c r="BT36" s="17">
        <v>2.0231595519691998</v>
      </c>
      <c r="BU36" s="17">
        <v>11.475667182880199</v>
      </c>
      <c r="BV36" s="17">
        <v>2.8805266724195899</v>
      </c>
      <c r="BW36" s="17">
        <v>9.2728533036877998</v>
      </c>
      <c r="BX36" s="17">
        <v>34.461978337879799</v>
      </c>
      <c r="BY36" s="17">
        <v>34.461978337879799</v>
      </c>
      <c r="BZ36" s="17">
        <v>115.819798160014</v>
      </c>
      <c r="CA36" s="17">
        <v>91.245610002455294</v>
      </c>
      <c r="CB36" s="17">
        <v>0.10580271790653401</v>
      </c>
      <c r="CC36" s="17">
        <v>0.15225235469043</v>
      </c>
      <c r="CD36" s="17">
        <v>54.188845458140598</v>
      </c>
      <c r="CE36" s="17">
        <v>7.5339739739426097</v>
      </c>
      <c r="CF36" s="17">
        <v>1.14657078217825E-2</v>
      </c>
      <c r="CG36" s="17">
        <v>2.4364651327814402E-2</v>
      </c>
      <c r="CH36" s="17">
        <v>2.9761531420297899E-3</v>
      </c>
      <c r="CI36" s="17">
        <v>16.1132173296152</v>
      </c>
      <c r="CJ36" s="17">
        <v>9.0933561874736696E-2</v>
      </c>
      <c r="CK36" s="17">
        <v>0.28795538643549001</v>
      </c>
      <c r="CL36" s="17">
        <v>13.981107268635499</v>
      </c>
      <c r="CM36" s="17">
        <v>2121.9577330794</v>
      </c>
      <c r="CN36" s="17">
        <v>30862.241087225801</v>
      </c>
      <c r="CO36" s="17">
        <v>17.462259285803199</v>
      </c>
      <c r="CP36" s="5">
        <v>4.4992668948450304E-6</v>
      </c>
      <c r="CQ36" s="17">
        <v>0.16912013118050501</v>
      </c>
      <c r="CR36" s="17">
        <v>0.41405661850793002</v>
      </c>
      <c r="CS36" s="17">
        <v>7.1464189365309601</v>
      </c>
      <c r="CT36" s="17">
        <v>0.36712096178564302</v>
      </c>
      <c r="CU36" s="17">
        <v>12.362700815299799</v>
      </c>
      <c r="CV36" s="17">
        <v>59.077803801959099</v>
      </c>
      <c r="CW36" s="17">
        <v>0.552506058066492</v>
      </c>
      <c r="CX36" s="17">
        <v>24.306432856001901</v>
      </c>
      <c r="CY36" s="17">
        <v>1.3866601418467499</v>
      </c>
      <c r="CZ36" s="17">
        <v>130089.017123064</v>
      </c>
      <c r="DA36" s="17">
        <v>0.11204694667597</v>
      </c>
      <c r="DB36" s="17">
        <v>4.5991966252748999E-4</v>
      </c>
      <c r="DC36" s="17">
        <v>0</v>
      </c>
      <c r="DD36" s="17">
        <v>0</v>
      </c>
      <c r="DE36" s="5">
        <v>0</v>
      </c>
      <c r="DF36" s="17">
        <v>0</v>
      </c>
      <c r="DG36" s="17">
        <v>0</v>
      </c>
      <c r="DH36" s="5">
        <v>0</v>
      </c>
      <c r="DI36" s="17">
        <v>558.740312577385</v>
      </c>
      <c r="DJ36" s="17">
        <v>568.57143105594196</v>
      </c>
      <c r="DK36" s="17">
        <v>85.836144019195302</v>
      </c>
      <c r="DL36" s="17">
        <v>48.031072253079998</v>
      </c>
      <c r="DM36" s="17">
        <v>645.58498146323302</v>
      </c>
      <c r="DN36" s="17">
        <v>2.2382195025536501E-2</v>
      </c>
      <c r="DO36" s="17">
        <v>29.879683494803299</v>
      </c>
      <c r="DP36" s="17">
        <v>318.89334190569002</v>
      </c>
      <c r="DQ36" s="17">
        <v>318.89334190569002</v>
      </c>
      <c r="DR36" s="17">
        <v>5.1138634654198496</v>
      </c>
      <c r="DS36" s="17">
        <v>0</v>
      </c>
      <c r="DT36" s="5">
        <v>698.22600796694996</v>
      </c>
      <c r="DU36" s="17">
        <v>2.2890791018370001E-2</v>
      </c>
      <c r="DV36" s="17">
        <v>825.15010395778904</v>
      </c>
      <c r="DW36" s="17">
        <v>0.15786283478074101</v>
      </c>
      <c r="DX36" s="17">
        <v>0.473638559111561</v>
      </c>
      <c r="DY36" s="17">
        <v>0</v>
      </c>
      <c r="DZ36" s="17">
        <v>3.51073227318573E-3</v>
      </c>
      <c r="EA36" s="17">
        <v>111.148210014828</v>
      </c>
      <c r="EB36" s="17">
        <v>21.499069964683901</v>
      </c>
      <c r="EC36" s="17">
        <v>0.737729013282728</v>
      </c>
      <c r="ED36" s="17">
        <v>937.00582114211397</v>
      </c>
      <c r="EE36" s="17">
        <v>554.85242460261099</v>
      </c>
      <c r="EF36" s="17">
        <v>1.9440063372969101</v>
      </c>
      <c r="EG36" s="17">
        <v>5.5329445337323699</v>
      </c>
      <c r="EH36" s="17">
        <v>9.8578439653484506E-2</v>
      </c>
      <c r="EI36" s="17">
        <v>14.602327351943201</v>
      </c>
      <c r="EJ36" s="17">
        <v>29.647166861937599</v>
      </c>
      <c r="EK36" s="17">
        <v>429.580480450989</v>
      </c>
      <c r="EL36" s="17">
        <v>10.6793457972221</v>
      </c>
      <c r="EM36" s="17">
        <v>0.77279358067833004</v>
      </c>
      <c r="EN36" s="17">
        <v>19.988619405924201</v>
      </c>
      <c r="EO36" s="17">
        <v>3002.95909419904</v>
      </c>
      <c r="EP36" s="17">
        <v>0</v>
      </c>
      <c r="EQ36" s="17">
        <v>2.84923668876249</v>
      </c>
      <c r="ER36" s="17">
        <v>4.1001242972282297</v>
      </c>
      <c r="ES36" s="17">
        <v>26134.554415802701</v>
      </c>
      <c r="ET36" s="17">
        <v>30396.4988015977</v>
      </c>
      <c r="EU36" s="17">
        <v>3377.3789930801299</v>
      </c>
      <c r="EV36" s="17">
        <v>33773.877794677799</v>
      </c>
      <c r="EW36" s="17">
        <v>1.2085265305914299</v>
      </c>
      <c r="EX36" s="17">
        <v>859.541348667585</v>
      </c>
      <c r="EY36" s="17">
        <v>29.4178124394289</v>
      </c>
      <c r="EZ36" s="17">
        <v>1.05222587765696</v>
      </c>
      <c r="FA36" s="17">
        <v>2.90626397120471E-2</v>
      </c>
      <c r="FB36" s="17">
        <v>5.6937817669489705E-4</v>
      </c>
      <c r="FC36" s="17">
        <v>0</v>
      </c>
      <c r="FD36" s="17">
        <v>1.91628441234129E-2</v>
      </c>
      <c r="FE36" s="17">
        <v>0.113311989103479</v>
      </c>
      <c r="FF36" s="17">
        <v>7.2411061595671594E-2</v>
      </c>
      <c r="FG36" s="17">
        <v>0</v>
      </c>
      <c r="FH36" s="17">
        <v>1.7788706023168399</v>
      </c>
      <c r="FI36" s="17">
        <v>165.88219733646301</v>
      </c>
      <c r="FJ36" s="17">
        <v>11419.992326600201</v>
      </c>
      <c r="FK36" s="17">
        <v>228.49754312846801</v>
      </c>
      <c r="FL36" s="17">
        <v>444.38919494910101</v>
      </c>
      <c r="FM36" s="17">
        <v>355.346567242844</v>
      </c>
      <c r="FN36" s="17">
        <v>338.35729474594399</v>
      </c>
      <c r="FO36" s="17">
        <v>73.908995411850896</v>
      </c>
      <c r="FP36" s="17">
        <v>4.5078240226093198E-2</v>
      </c>
      <c r="FQ36" s="17">
        <v>198.74224940072801</v>
      </c>
      <c r="FR36" s="17">
        <v>12802.199437465901</v>
      </c>
      <c r="FS36" s="17">
        <v>10342.426920190001</v>
      </c>
      <c r="FT36" s="17">
        <v>2459.7725172759601</v>
      </c>
      <c r="FU36" s="17">
        <v>40.070773040228801</v>
      </c>
      <c r="FV36" s="17">
        <v>19.504256226028801</v>
      </c>
      <c r="FW36" s="17">
        <v>3787.6170913595301</v>
      </c>
      <c r="FX36" s="17">
        <v>311.79455881576899</v>
      </c>
      <c r="FY36" s="17">
        <v>630.17887985361199</v>
      </c>
      <c r="FZ36" s="17">
        <v>117.113152386889</v>
      </c>
      <c r="GA36" s="17">
        <v>127.461067114976</v>
      </c>
      <c r="GB36" s="17">
        <v>1582.4886786157099</v>
      </c>
      <c r="GC36" s="17">
        <v>0.106599040029651</v>
      </c>
      <c r="GD36" s="17">
        <v>606.62244783782501</v>
      </c>
      <c r="GE36" s="17">
        <v>461.56967791553001</v>
      </c>
      <c r="GF36" s="17">
        <v>1372.58945568434</v>
      </c>
      <c r="GG36" s="17">
        <v>86.915286961969997</v>
      </c>
      <c r="GH36" s="17">
        <v>7.0986496028925001E-3</v>
      </c>
      <c r="GI36" s="17">
        <v>31738.336996807899</v>
      </c>
      <c r="GJ36" s="17">
        <v>1189.2361286344301</v>
      </c>
      <c r="GK36" s="17">
        <v>425.54911091082698</v>
      </c>
      <c r="GL36" s="17">
        <v>7.4340954940387398</v>
      </c>
      <c r="GM36" s="17">
        <v>16.763847327926999</v>
      </c>
      <c r="GN36" s="17">
        <v>2727.6864443826798</v>
      </c>
      <c r="GO36" s="17">
        <v>215.18452961606999</v>
      </c>
      <c r="GP36" s="17">
        <v>2.5103874664784899E-4</v>
      </c>
      <c r="GQ36" s="17">
        <v>0.71685140411283399</v>
      </c>
      <c r="GR36" s="17">
        <v>332.49473696408302</v>
      </c>
      <c r="GS36" s="17">
        <v>24858.942334622101</v>
      </c>
      <c r="GT36" s="17">
        <v>229.477818007954</v>
      </c>
      <c r="GU36" s="17">
        <v>2392.8088246089601</v>
      </c>
      <c r="GW36" s="26">
        <f t="shared" si="68"/>
        <v>1.0513140126401919</v>
      </c>
      <c r="GX36" s="25">
        <f t="shared" si="69"/>
        <v>0</v>
      </c>
      <c r="GY36" s="40">
        <f t="shared" si="70"/>
        <v>-5.5678286979618893E-5</v>
      </c>
      <c r="GZ36" s="40">
        <f t="shared" si="71"/>
        <v>-3.9946108707099115E-6</v>
      </c>
      <c r="HA36" s="40">
        <f t="shared" si="72"/>
        <v>-1.1998616376810596E-4</v>
      </c>
      <c r="HB36" s="40">
        <f t="shared" si="73"/>
        <v>-4.9206694863439975E-4</v>
      </c>
      <c r="HC36" s="40">
        <f t="shared" si="74"/>
        <v>-4.6678804426585079E-4</v>
      </c>
      <c r="HD36" s="40">
        <f t="shared" si="75"/>
        <v>-1.5602974574322303E-5</v>
      </c>
      <c r="HE36" s="40">
        <f t="shared" si="76"/>
        <v>-5.840645615769255E-4</v>
      </c>
      <c r="HF36" s="40">
        <f t="shared" si="77"/>
        <v>-2.060541855606538E-5</v>
      </c>
      <c r="HG36" s="40">
        <f t="shared" si="78"/>
        <v>-1.3998390550639232E-5</v>
      </c>
      <c r="HH36" s="40">
        <f t="shared" si="79"/>
        <v>-1.7193326305852223E-7</v>
      </c>
      <c r="HI36" s="40">
        <f t="shared" si="80"/>
        <v>3.6244215025191624E-6</v>
      </c>
      <c r="HJ36" s="40">
        <f t="shared" si="81"/>
        <v>-2.9844695489801178E-5</v>
      </c>
      <c r="HK36" s="40">
        <f t="shared" si="82"/>
        <v>2.2397145478309032E-6</v>
      </c>
      <c r="HL36" s="40">
        <f t="shared" si="83"/>
        <v>-1.6253683081897695E-5</v>
      </c>
      <c r="HM36" s="40">
        <f t="shared" si="84"/>
        <v>-2.0114169371811583E-5</v>
      </c>
      <c r="HN36" s="40">
        <f t="shared" si="85"/>
        <v>-1.0959839028047263E-5</v>
      </c>
      <c r="HO36" s="40">
        <f t="shared" si="86"/>
        <v>7.5012132215933291E-7</v>
      </c>
      <c r="HP36" s="40">
        <f t="shared" si="87"/>
        <v>-1.7160270206286223E-6</v>
      </c>
      <c r="HQ36" s="40">
        <f t="shared" si="88"/>
        <v>-2.1411766159304645E-5</v>
      </c>
      <c r="HR36" s="40">
        <f t="shared" si="89"/>
        <v>3.4807515993909595E-7</v>
      </c>
      <c r="HS36" s="40">
        <f t="shared" si="90"/>
        <v>-3.8609044663398982E-3</v>
      </c>
      <c r="HT36" s="40">
        <f t="shared" si="91"/>
        <v>-6.510835875816346E-6</v>
      </c>
      <c r="HU36" s="40">
        <f t="shared" si="92"/>
        <v>-1.1605093243530774E-5</v>
      </c>
      <c r="HV36" s="40">
        <f t="shared" si="93"/>
        <v>-4.0304759065932586E-5</v>
      </c>
      <c r="HW36" s="40">
        <f t="shared" si="94"/>
        <v>-3.7893616874242183E-5</v>
      </c>
      <c r="HX36" s="40">
        <f t="shared" si="95"/>
        <v>-1.4199186615417626E-3</v>
      </c>
      <c r="HY36" s="40">
        <f t="shared" si="96"/>
        <v>-7.4900555188356976E-5</v>
      </c>
      <c r="HZ36" s="40">
        <f t="shared" si="97"/>
        <v>-3.9236854975652297E-7</v>
      </c>
      <c r="IA36" s="40">
        <f t="shared" si="98"/>
        <v>-1.8992646092129318E-5</v>
      </c>
      <c r="IB36" s="40">
        <f t="shared" si="99"/>
        <v>-7.6253720954078341E-5</v>
      </c>
      <c r="IC36" s="40">
        <f t="shared" si="100"/>
        <v>-1.1873196291561272E-4</v>
      </c>
      <c r="ID36" s="40">
        <f t="shared" si="101"/>
        <v>2.4748960036007489E-5</v>
      </c>
      <c r="IE36" s="40">
        <f t="shared" si="102"/>
        <v>-2.2843668313899911E-3</v>
      </c>
      <c r="IF36" s="40">
        <f t="shared" si="103"/>
        <v>-3.3412592290359624E-7</v>
      </c>
      <c r="IG36" s="40">
        <f t="shared" si="104"/>
        <v>0.10096644926039852</v>
      </c>
      <c r="IH36" s="40">
        <f t="shared" si="105"/>
        <v>3.5396940501016119E-2</v>
      </c>
      <c r="II36" s="40">
        <f t="shared" si="106"/>
        <v>-4.7275523254541215E-5</v>
      </c>
      <c r="IJ36" s="40">
        <f t="shared" si="107"/>
        <v>1.920935575744512E-6</v>
      </c>
      <c r="IK36" s="40">
        <f t="shared" si="108"/>
        <v>-7.861724938473375E-4</v>
      </c>
      <c r="IL36" s="40">
        <f t="shared" si="109"/>
        <v>-1.9019677570427003E-4</v>
      </c>
      <c r="IM36" s="40">
        <f t="shared" si="110"/>
        <v>-2.2053967090576592E-2</v>
      </c>
      <c r="IN36" s="40">
        <f t="shared" si="111"/>
        <v>-1.8500076600389252E-5</v>
      </c>
      <c r="IO36" s="40">
        <f t="shared" si="112"/>
        <v>1.749476977895574E-6</v>
      </c>
      <c r="IP36" s="40">
        <f t="shared" si="113"/>
        <v>1.0509658166257221E-7</v>
      </c>
      <c r="IQ36" s="40">
        <f t="shared" si="114"/>
        <v>-2.498914107662951E-6</v>
      </c>
      <c r="IR36" s="40">
        <f t="shared" si="115"/>
        <v>-9.0895450021310511E-4</v>
      </c>
      <c r="IS36" s="40">
        <f t="shared" si="116"/>
        <v>-1.7428694542018326E-5</v>
      </c>
      <c r="IT36" s="40">
        <f t="shared" si="117"/>
        <v>-3.9626211771559378E-5</v>
      </c>
      <c r="IU36" s="40">
        <f t="shared" si="118"/>
        <v>-7.8892663650260305E-5</v>
      </c>
      <c r="IV36" s="40">
        <f t="shared" si="119"/>
        <v>0</v>
      </c>
      <c r="IW36" s="40">
        <f t="shared" si="120"/>
        <v>-5.2665639108895368E-5</v>
      </c>
      <c r="IX36" s="40">
        <f t="shared" si="121"/>
        <v>-1.2915470206033476E-5</v>
      </c>
      <c r="IY36" s="40">
        <f t="shared" si="122"/>
        <v>-9.6780454607717856E-6</v>
      </c>
      <c r="IZ36" s="40">
        <f t="shared" si="123"/>
        <v>0</v>
      </c>
      <c r="JA36" s="40">
        <f t="shared" si="124"/>
        <v>-3.7900775909071869E-6</v>
      </c>
      <c r="JB36" s="40">
        <f t="shared" si="125"/>
        <v>-7.709678917474001E-6</v>
      </c>
      <c r="JC36" s="40">
        <f t="shared" si="126"/>
        <v>-1.3287762132545111E-6</v>
      </c>
      <c r="JD36" s="40">
        <f t="shared" si="127"/>
        <v>-1.161760045206064E-7</v>
      </c>
      <c r="JE36" s="40">
        <f t="shared" si="128"/>
        <v>-1.6291225665993953E-4</v>
      </c>
      <c r="JF36" s="40">
        <f t="shared" si="129"/>
        <v>0</v>
      </c>
      <c r="JG36" s="40">
        <f t="shared" si="130"/>
        <v>0</v>
      </c>
      <c r="JH36" s="40">
        <f t="shared" si="131"/>
        <v>-6.8944669942191982E-4</v>
      </c>
      <c r="JI36" s="40">
        <f t="shared" si="132"/>
        <v>-6.9614792264674494E-5</v>
      </c>
      <c r="JJ36" s="40">
        <f t="shared" si="133"/>
        <v>-8.9339672414619637E-6</v>
      </c>
      <c r="JK36" s="40">
        <f t="shared" si="134"/>
        <v>-3.3582375566361216E-4</v>
      </c>
      <c r="JL36" s="40">
        <f t="shared" si="135"/>
        <v>-6.2324697302092452E-6</v>
      </c>
    </row>
    <row r="37" spans="1:272" x14ac:dyDescent="0.3">
      <c r="A37" s="17" t="s">
        <v>204</v>
      </c>
      <c r="B37" s="15">
        <v>10350.938439</v>
      </c>
      <c r="C37" s="15">
        <v>4001.2932761000002</v>
      </c>
      <c r="D37" s="15">
        <v>17369.771998</v>
      </c>
      <c r="E37" s="15">
        <v>5044.7544785999999</v>
      </c>
      <c r="F37" s="15">
        <v>3447.7082636</v>
      </c>
      <c r="G37" s="15">
        <v>22553.648881000001</v>
      </c>
      <c r="H37" s="15">
        <v>14763.316782</v>
      </c>
      <c r="I37" s="17">
        <v>62.871045285999998</v>
      </c>
      <c r="J37" s="17">
        <v>9.4872921278</v>
      </c>
      <c r="K37" s="17">
        <v>2.0702619649999998</v>
      </c>
      <c r="L37" s="17">
        <v>0.27322455420000002</v>
      </c>
      <c r="M37" s="17">
        <v>67.719760820000005</v>
      </c>
      <c r="N37" s="17">
        <v>1.2230720699999999E-2</v>
      </c>
      <c r="O37" s="17">
        <v>1.7690361363</v>
      </c>
      <c r="P37" s="17">
        <v>0.1432427402</v>
      </c>
      <c r="Q37" s="17">
        <v>2.4440624500000001E-2</v>
      </c>
      <c r="R37" s="17">
        <v>2.7371363279000001</v>
      </c>
      <c r="S37" s="17">
        <v>1.2615852299999999</v>
      </c>
      <c r="T37" s="17">
        <v>0.45663135440000002</v>
      </c>
      <c r="U37" s="17">
        <v>0.30305962850000001</v>
      </c>
      <c r="V37" s="17">
        <v>6.4472945963999999</v>
      </c>
      <c r="W37" s="17">
        <v>0.67323763979999995</v>
      </c>
      <c r="Y37" s="17">
        <v>1.1941357000000001E-3</v>
      </c>
      <c r="Z37" s="17">
        <v>1.3388096949999999</v>
      </c>
      <c r="AA37" s="17">
        <v>117.33320482000001</v>
      </c>
      <c r="AB37" s="17">
        <v>201.58311302999999</v>
      </c>
      <c r="AD37" s="17">
        <v>0.16063032569999999</v>
      </c>
      <c r="AF37" s="17">
        <v>4.9536646897000001</v>
      </c>
      <c r="AG37" s="17">
        <v>0.29249999999999998</v>
      </c>
      <c r="AH37" s="17">
        <v>4.9102330513999997</v>
      </c>
      <c r="AI37" s="17">
        <v>28.769496140000001</v>
      </c>
      <c r="AJ37" s="17">
        <v>2582.8355625999998</v>
      </c>
      <c r="AK37" s="17">
        <v>14.614382236000001</v>
      </c>
      <c r="AL37" s="17">
        <v>5.7748485787000003</v>
      </c>
      <c r="AM37" s="17">
        <v>22.106438303000001</v>
      </c>
      <c r="AN37" s="17">
        <v>0.1550465972</v>
      </c>
      <c r="AQ37" s="17">
        <v>544.15024963999997</v>
      </c>
      <c r="AS37" s="17">
        <v>1.148450851</v>
      </c>
      <c r="AT37" s="17">
        <v>3.1206991816</v>
      </c>
      <c r="AU37" s="17">
        <v>152.86919584</v>
      </c>
      <c r="AV37" s="17">
        <v>0.14266537839999999</v>
      </c>
      <c r="AZ37" s="17">
        <v>3.4425000000000003E-5</v>
      </c>
      <c r="BA37" s="17">
        <v>5.9770220000000005E-4</v>
      </c>
      <c r="BB37" s="17">
        <v>6.3238629999999997E-4</v>
      </c>
      <c r="BD37" s="17">
        <v>44.038365884000001</v>
      </c>
      <c r="BF37" s="17">
        <v>7.0499999999999993E-2</v>
      </c>
      <c r="BG37" s="17">
        <v>1.5789760745000001</v>
      </c>
      <c r="BK37" s="17">
        <v>38.482273585999998</v>
      </c>
      <c r="BL37" s="17">
        <v>146.06091165999999</v>
      </c>
      <c r="BM37" s="17">
        <v>1.0118578439999999</v>
      </c>
      <c r="BN37" s="17">
        <v>213.17792148999999</v>
      </c>
      <c r="BO37" s="17">
        <v>8.7105449999999997E-4</v>
      </c>
      <c r="BQ37" s="17" t="s">
        <v>204</v>
      </c>
      <c r="BR37" s="17">
        <v>5.2014786179531702</v>
      </c>
      <c r="BS37" s="17">
        <v>216.52173062340799</v>
      </c>
      <c r="BT37" s="17">
        <v>0</v>
      </c>
      <c r="BU37" s="17">
        <v>9.4871114231239702</v>
      </c>
      <c r="BV37" s="17">
        <v>7.0501970634435099E-2</v>
      </c>
      <c r="BW37" s="17">
        <v>2.07026447114976</v>
      </c>
      <c r="BX37" s="17">
        <v>62.870718254263799</v>
      </c>
      <c r="BY37" s="17">
        <v>62.870718254263799</v>
      </c>
      <c r="BZ37" s="17">
        <v>32.652456785088802</v>
      </c>
      <c r="CA37" s="17">
        <v>347.01205275997199</v>
      </c>
      <c r="CB37" s="17">
        <v>0.111976457417616</v>
      </c>
      <c r="CC37" s="17">
        <v>0.161137688231066</v>
      </c>
      <c r="CD37" s="17">
        <v>67.719319025041798</v>
      </c>
      <c r="CE37" s="17">
        <v>8.7104485936919003E-4</v>
      </c>
      <c r="CF37" s="17">
        <v>3.91383273532962E-3</v>
      </c>
      <c r="CG37" s="17">
        <v>8.3168306905427695E-3</v>
      </c>
      <c r="CH37" s="17">
        <v>1.19413292815687E-3</v>
      </c>
      <c r="CI37" s="17">
        <v>1.76906287548277</v>
      </c>
      <c r="CJ37" s="17">
        <v>3.4377092746573197E-2</v>
      </c>
      <c r="CK37" s="17">
        <v>0.108860688683124</v>
      </c>
      <c r="CL37" s="17">
        <v>2.4442684507548499E-2</v>
      </c>
      <c r="CM37" s="17">
        <v>1.5789117271614801</v>
      </c>
      <c r="CN37" s="17">
        <v>1250.09176547775</v>
      </c>
      <c r="CO37" s="17">
        <v>2.73714474887203</v>
      </c>
      <c r="CP37" s="17">
        <v>0</v>
      </c>
      <c r="CQ37" s="5">
        <v>0.13241333887867399</v>
      </c>
      <c r="CR37" s="17">
        <v>0.32418586685141398</v>
      </c>
      <c r="CS37" s="17">
        <v>1.26157254032198</v>
      </c>
      <c r="CT37" s="17">
        <v>0.30306223229339002</v>
      </c>
      <c r="CU37" s="17">
        <v>28.768933087481599</v>
      </c>
      <c r="CV37" s="17">
        <v>6.4472630142734397</v>
      </c>
      <c r="CW37" s="17">
        <v>1.14845129359716</v>
      </c>
      <c r="CX37" s="17">
        <v>22.106136528179299</v>
      </c>
      <c r="CY37" s="17">
        <v>3.1206891613893499</v>
      </c>
      <c r="CZ37" s="17">
        <v>10350.3226423704</v>
      </c>
      <c r="DA37" s="17">
        <v>0.673227932770877</v>
      </c>
      <c r="DB37" s="17">
        <v>0</v>
      </c>
      <c r="DC37" s="17">
        <v>0</v>
      </c>
      <c r="DD37" s="17">
        <v>0</v>
      </c>
      <c r="DE37" s="17">
        <v>0</v>
      </c>
      <c r="DF37" s="17">
        <v>0</v>
      </c>
      <c r="DG37" s="17">
        <v>0</v>
      </c>
      <c r="DH37" s="17">
        <v>0</v>
      </c>
      <c r="DI37" s="17">
        <v>355.13292460111001</v>
      </c>
      <c r="DJ37" s="17">
        <v>245.948571383478</v>
      </c>
      <c r="DK37" s="17">
        <v>97.267045248710403</v>
      </c>
      <c r="DL37" s="17">
        <v>38.482074329244199</v>
      </c>
      <c r="DM37" s="17">
        <v>94.533956569922097</v>
      </c>
      <c r="DN37" s="17">
        <v>1.33880332728715</v>
      </c>
      <c r="DO37" s="17">
        <v>3.32790174930583</v>
      </c>
      <c r="DP37" s="17">
        <v>117.332077857455</v>
      </c>
      <c r="DQ37" s="17">
        <v>117.332077857455</v>
      </c>
      <c r="DR37" s="17">
        <v>2.2438070569987598</v>
      </c>
      <c r="DS37" s="17">
        <v>0</v>
      </c>
      <c r="DT37" s="5">
        <v>201.57573023991799</v>
      </c>
      <c r="DU37" s="17">
        <v>0</v>
      </c>
      <c r="DV37" s="17">
        <v>146.06142018901599</v>
      </c>
      <c r="DW37" s="17">
        <v>4.4137115008739201E-2</v>
      </c>
      <c r="DX37" s="17">
        <v>0.11099257269815201</v>
      </c>
      <c r="DY37" s="17">
        <v>0</v>
      </c>
      <c r="DZ37" s="17">
        <v>0</v>
      </c>
      <c r="EA37" s="17">
        <v>71.1945885985633</v>
      </c>
      <c r="EB37" s="17">
        <v>16.888968596171701</v>
      </c>
      <c r="EC37" s="17">
        <v>1.1919019888740601</v>
      </c>
      <c r="ED37" s="17">
        <v>367.779647292628</v>
      </c>
      <c r="EE37" s="17">
        <v>101.12167602485</v>
      </c>
      <c r="EF37" s="17">
        <v>1.28792671637262</v>
      </c>
      <c r="EG37" s="17">
        <v>3.66569519521817</v>
      </c>
      <c r="EH37" s="17">
        <v>0.29250025155398202</v>
      </c>
      <c r="EI37" s="17">
        <v>1.62027130271356</v>
      </c>
      <c r="EJ37" s="17">
        <v>3.28962551873146</v>
      </c>
      <c r="EK37" s="17">
        <v>2585.8158533441101</v>
      </c>
      <c r="EL37" s="17">
        <v>1.01185107328824</v>
      </c>
      <c r="EM37" s="17">
        <v>1.48098508306164</v>
      </c>
      <c r="EN37" s="17">
        <v>15.3251389904666</v>
      </c>
      <c r="EO37" s="17">
        <v>4001.2895158199099</v>
      </c>
      <c r="EP37" s="17">
        <v>0</v>
      </c>
      <c r="EQ37" s="17">
        <v>2.367623827054</v>
      </c>
      <c r="ER37" s="17">
        <v>3.4070619899921102</v>
      </c>
      <c r="ES37" s="17">
        <v>16845.341442352801</v>
      </c>
      <c r="ET37" s="17">
        <v>15632.0730709176</v>
      </c>
      <c r="EU37" s="17">
        <v>1736.89770778</v>
      </c>
      <c r="EV37" s="17">
        <v>17368.9707786976</v>
      </c>
      <c r="EW37" s="17">
        <v>0.13181314519160001</v>
      </c>
      <c r="EX37" s="17">
        <v>431.725467368208</v>
      </c>
      <c r="EY37" s="17">
        <v>3.2223122990162301</v>
      </c>
      <c r="EZ37" s="17">
        <v>0.14266033551915699</v>
      </c>
      <c r="FA37" s="17">
        <v>0</v>
      </c>
      <c r="FB37" s="17">
        <v>0</v>
      </c>
      <c r="FC37" s="17">
        <v>0</v>
      </c>
      <c r="FD37" s="5">
        <v>3.4427187376334203E-5</v>
      </c>
      <c r="FE37" s="17">
        <v>5.9766703937295202E-4</v>
      </c>
      <c r="FF37" s="17">
        <v>6.3243112892837701E-4</v>
      </c>
      <c r="FG37" s="17">
        <v>0</v>
      </c>
      <c r="FH37" s="17">
        <v>44.037009637254599</v>
      </c>
      <c r="FI37" s="17">
        <v>50.188613472533198</v>
      </c>
      <c r="FJ37" s="17">
        <v>8444.7764784160809</v>
      </c>
      <c r="FK37" s="17">
        <v>134.80800841749701</v>
      </c>
      <c r="FL37" s="17">
        <v>102.15249746617</v>
      </c>
      <c r="FM37" s="17">
        <v>123.485115798431</v>
      </c>
      <c r="FN37" s="17">
        <v>58.639870023538698</v>
      </c>
      <c r="FO37" s="17">
        <v>49.993592834757997</v>
      </c>
      <c r="FP37" s="17">
        <v>5.5001633601753702E-3</v>
      </c>
      <c r="FQ37" s="17">
        <v>82.220926543756605</v>
      </c>
      <c r="FR37" s="17">
        <v>5042.5444959972001</v>
      </c>
      <c r="FS37" s="17">
        <v>3447.2105657694001</v>
      </c>
      <c r="FT37" s="17">
        <v>1595.33393022779</v>
      </c>
      <c r="FU37" s="17">
        <v>10.1161838899893</v>
      </c>
      <c r="FV37" s="17">
        <v>3.1923529645276298</v>
      </c>
      <c r="FW37" s="17">
        <v>1112.5351169691301</v>
      </c>
      <c r="FX37" s="17">
        <v>139.76339628256599</v>
      </c>
      <c r="FY37" s="17">
        <v>189.117943246967</v>
      </c>
      <c r="FZ37" s="17">
        <v>48.2775207484692</v>
      </c>
      <c r="GA37" s="17">
        <v>43.139016717058801</v>
      </c>
      <c r="GB37" s="17">
        <v>478.18743968517998</v>
      </c>
      <c r="GC37" s="17">
        <v>0.15492417305180201</v>
      </c>
      <c r="GD37" s="17">
        <v>767.67767461410904</v>
      </c>
      <c r="GE37" s="17">
        <v>146.963330043155</v>
      </c>
      <c r="GF37" s="17">
        <v>649.69054319128804</v>
      </c>
      <c r="GG37" s="17">
        <v>24.739097474387101</v>
      </c>
      <c r="GH37" s="17">
        <v>0</v>
      </c>
      <c r="GI37" s="17">
        <v>22553.296299450099</v>
      </c>
      <c r="GJ37" s="17">
        <v>1277.4348990477999</v>
      </c>
      <c r="GK37" s="17">
        <v>213.17680030943299</v>
      </c>
      <c r="GL37" s="17">
        <v>4.1721075858837997</v>
      </c>
      <c r="GM37" s="17">
        <v>403.39816389630101</v>
      </c>
      <c r="GN37" s="17">
        <v>909.39336372033995</v>
      </c>
      <c r="GO37" s="17">
        <v>544.14883828503002</v>
      </c>
      <c r="GP37" s="17">
        <v>0</v>
      </c>
      <c r="GQ37" s="17">
        <v>0</v>
      </c>
      <c r="GR37" s="17">
        <v>74.597601152868407</v>
      </c>
      <c r="GS37" s="17">
        <v>14763.107992236401</v>
      </c>
      <c r="GT37" s="17">
        <v>152.86833632722201</v>
      </c>
      <c r="GU37" s="17">
        <v>368.47187582164901</v>
      </c>
      <c r="GW37" s="26">
        <f t="shared" si="68"/>
        <v>1.1410430277426273</v>
      </c>
      <c r="GX37" s="25">
        <f t="shared" si="69"/>
        <v>0</v>
      </c>
      <c r="GY37" s="40">
        <f t="shared" si="70"/>
        <v>-5.9491864745266899E-5</v>
      </c>
      <c r="GZ37" s="40">
        <f t="shared" si="71"/>
        <v>-9.3976617829518104E-7</v>
      </c>
      <c r="HA37" s="40">
        <f t="shared" si="72"/>
        <v>-4.6127220466268797E-5</v>
      </c>
      <c r="HB37" s="40">
        <f t="shared" si="73"/>
        <v>-4.3807535375102349E-4</v>
      </c>
      <c r="HC37" s="40">
        <f t="shared" si="74"/>
        <v>-1.4435613240670084E-4</v>
      </c>
      <c r="HD37" s="40">
        <f t="shared" si="75"/>
        <v>-1.5633015826478638E-5</v>
      </c>
      <c r="HE37" s="40">
        <f t="shared" si="76"/>
        <v>-1.4142469926123569E-5</v>
      </c>
      <c r="HF37" s="40">
        <f t="shared" si="77"/>
        <v>-5.2016271514242333E-6</v>
      </c>
      <c r="HG37" s="40">
        <f t="shared" si="78"/>
        <v>-1.9047023491593767E-5</v>
      </c>
      <c r="HH37" s="40">
        <f t="shared" si="79"/>
        <v>1.2105471686825617E-6</v>
      </c>
      <c r="HI37" s="40">
        <f t="shared" si="80"/>
        <v>-4.0409454282514494E-4</v>
      </c>
      <c r="HJ37" s="40">
        <f t="shared" si="81"/>
        <v>-6.5238706229424545E-6</v>
      </c>
      <c r="HK37" s="40">
        <f t="shared" si="82"/>
        <v>-4.6828088888272619E-6</v>
      </c>
      <c r="HL37" s="40">
        <f t="shared" si="83"/>
        <v>1.5115113943285295E-5</v>
      </c>
      <c r="HM37" s="40">
        <f t="shared" si="84"/>
        <v>-3.4617951987441281E-5</v>
      </c>
      <c r="HN37" s="40">
        <f t="shared" si="85"/>
        <v>8.4286207518887002E-5</v>
      </c>
      <c r="HO37" s="40">
        <f t="shared" si="86"/>
        <v>3.0765628821896394E-6</v>
      </c>
      <c r="HP37" s="40">
        <f t="shared" si="87"/>
        <v>-1.0058518218327709E-5</v>
      </c>
      <c r="HQ37" s="40">
        <f t="shared" si="88"/>
        <v>-7.0403991321012701E-5</v>
      </c>
      <c r="HR37" s="40">
        <f t="shared" si="89"/>
        <v>8.5916867347122325E-6</v>
      </c>
      <c r="HS37" s="40">
        <f t="shared" si="90"/>
        <v>-4.8985083724599542E-6</v>
      </c>
      <c r="HT37" s="40">
        <f t="shared" si="91"/>
        <v>-1.4418429019856085E-5</v>
      </c>
      <c r="HU37" s="40">
        <f t="shared" si="92"/>
        <v>0</v>
      </c>
      <c r="HV37" s="40">
        <f t="shared" si="93"/>
        <v>-2.321212848776539E-6</v>
      </c>
      <c r="HW37" s="40">
        <f t="shared" si="94"/>
        <v>-4.7562494308777356E-6</v>
      </c>
      <c r="HX37" s="40">
        <f t="shared" si="95"/>
        <v>-9.6048049376140772E-6</v>
      </c>
      <c r="HY37" s="40">
        <f t="shared" si="96"/>
        <v>-3.6624050353395472E-5</v>
      </c>
      <c r="HZ37" s="40">
        <f t="shared" si="97"/>
        <v>0</v>
      </c>
      <c r="IA37" s="40">
        <f t="shared" si="98"/>
        <v>-2.9548152340464217E-6</v>
      </c>
      <c r="IB37" s="40">
        <f t="shared" si="99"/>
        <v>0</v>
      </c>
      <c r="IC37" s="40">
        <f t="shared" si="100"/>
        <v>-8.6356489365447112E-6</v>
      </c>
      <c r="ID37" s="40">
        <f t="shared" si="101"/>
        <v>8.6001361379002071E-7</v>
      </c>
      <c r="IE37" s="40">
        <f t="shared" si="102"/>
        <v>-6.8475355743762326E-5</v>
      </c>
      <c r="IF37" s="40">
        <f t="shared" si="103"/>
        <v>-1.9571163695803216E-5</v>
      </c>
      <c r="IG37" s="40">
        <f t="shared" si="104"/>
        <v>1.1538832697154898E-3</v>
      </c>
      <c r="IH37" s="40">
        <f t="shared" si="105"/>
        <v>4.8634060816869364E-2</v>
      </c>
      <c r="II37" s="40">
        <f t="shared" si="106"/>
        <v>-2.8184575174847502E-5</v>
      </c>
      <c r="IJ37" s="40">
        <f t="shared" si="107"/>
        <v>-1.365099237452452E-5</v>
      </c>
      <c r="IK37" s="40">
        <f t="shared" si="108"/>
        <v>-7.8959584027550351E-4</v>
      </c>
      <c r="IL37" s="40">
        <f t="shared" si="109"/>
        <v>0</v>
      </c>
      <c r="IM37" s="40">
        <f t="shared" si="110"/>
        <v>0</v>
      </c>
      <c r="IN37" s="40">
        <f t="shared" si="111"/>
        <v>-2.5936861572326024E-6</v>
      </c>
      <c r="IO37" s="40">
        <f t="shared" si="112"/>
        <v>0</v>
      </c>
      <c r="IP37" s="40">
        <f t="shared" si="113"/>
        <v>3.8538624412846675E-7</v>
      </c>
      <c r="IQ37" s="40">
        <f t="shared" si="114"/>
        <v>-3.2108864286529929E-6</v>
      </c>
      <c r="IR37" s="40">
        <f t="shared" si="115"/>
        <v>-5.6225374462771624E-6</v>
      </c>
      <c r="IS37" s="40">
        <f t="shared" si="116"/>
        <v>-3.5347614814110618E-5</v>
      </c>
      <c r="IT37" s="40">
        <f t="shared" si="117"/>
        <v>0</v>
      </c>
      <c r="IU37" s="40">
        <f t="shared" si="118"/>
        <v>0</v>
      </c>
      <c r="IV37" s="40">
        <f t="shared" si="119"/>
        <v>0</v>
      </c>
      <c r="IW37" s="40">
        <f t="shared" si="120"/>
        <v>6.3540343767608582E-5</v>
      </c>
      <c r="IX37" s="40">
        <f t="shared" si="121"/>
        <v>-5.8826330316370545E-5</v>
      </c>
      <c r="IY37" s="40">
        <f t="shared" si="122"/>
        <v>7.0888519212140963E-5</v>
      </c>
      <c r="IZ37" s="40">
        <f t="shared" si="123"/>
        <v>0</v>
      </c>
      <c r="JA37" s="40">
        <f t="shared" si="124"/>
        <v>-3.0796936220900882E-5</v>
      </c>
      <c r="JB37" s="40">
        <f t="shared" si="125"/>
        <v>0</v>
      </c>
      <c r="JC37" s="40">
        <f t="shared" si="126"/>
        <v>2.7952261490859425E-5</v>
      </c>
      <c r="JD37" s="40">
        <f t="shared" si="127"/>
        <v>-4.0752573493164699E-5</v>
      </c>
      <c r="JE37" s="40">
        <f t="shared" si="128"/>
        <v>0</v>
      </c>
      <c r="JF37" s="40">
        <f t="shared" si="129"/>
        <v>0</v>
      </c>
      <c r="JG37" s="40">
        <f t="shared" si="130"/>
        <v>0</v>
      </c>
      <c r="JH37" s="40">
        <f t="shared" si="131"/>
        <v>-5.1778841848787461E-6</v>
      </c>
      <c r="JI37" s="40">
        <f t="shared" si="132"/>
        <v>3.4816229080252784E-6</v>
      </c>
      <c r="JJ37" s="40">
        <f t="shared" si="133"/>
        <v>-6.6913665788788989E-6</v>
      </c>
      <c r="JK37" s="40">
        <f t="shared" si="134"/>
        <v>-5.2593653187010534E-6</v>
      </c>
      <c r="JL37" s="40">
        <f t="shared" si="135"/>
        <v>-1.1067769938546363E-5</v>
      </c>
    </row>
    <row r="38" spans="1:272" x14ac:dyDescent="0.3">
      <c r="A38" s="17" t="s">
        <v>205</v>
      </c>
      <c r="B38" s="15">
        <v>14891.811824</v>
      </c>
      <c r="C38" s="15">
        <v>3802.8873493999999</v>
      </c>
      <c r="D38" s="15">
        <v>8404.6456003999992</v>
      </c>
      <c r="E38" s="15">
        <v>4482.5341699000001</v>
      </c>
      <c r="F38" s="15">
        <v>3585.3740419999999</v>
      </c>
      <c r="G38" s="15">
        <v>1441.3453176999999</v>
      </c>
      <c r="H38" s="15">
        <v>9977.3603896999994</v>
      </c>
      <c r="I38" s="17">
        <v>212.95321981999999</v>
      </c>
      <c r="J38" s="17">
        <v>26.369394096000001</v>
      </c>
      <c r="K38" s="17">
        <v>1.0464063459999999</v>
      </c>
      <c r="L38" s="17">
        <v>0.14144170070000001</v>
      </c>
      <c r="M38" s="17">
        <v>34.011809923000001</v>
      </c>
      <c r="N38" s="17">
        <v>9.9042334999999999E-3</v>
      </c>
      <c r="O38" s="17">
        <v>0.74390374560000005</v>
      </c>
      <c r="P38" s="17">
        <v>5.2876209700000003E-2</v>
      </c>
      <c r="Q38" s="17">
        <v>0.31201666760000002</v>
      </c>
      <c r="R38" s="17">
        <v>0.89787498580000003</v>
      </c>
      <c r="S38" s="17">
        <v>9.0213128600000001</v>
      </c>
      <c r="T38" s="17">
        <v>9.69231921E-2</v>
      </c>
      <c r="U38" s="17">
        <v>0.516111561</v>
      </c>
      <c r="V38" s="17">
        <v>25.536560993999998</v>
      </c>
      <c r="W38" s="17">
        <v>0.56081484000000004</v>
      </c>
      <c r="X38" s="17">
        <v>8.0482320000000006E-3</v>
      </c>
      <c r="Y38" s="17">
        <v>3.7181626799999999E-2</v>
      </c>
      <c r="Z38" s="17">
        <v>0.14323282700000001</v>
      </c>
      <c r="AA38" s="17">
        <v>176.97871531999999</v>
      </c>
      <c r="AB38" s="17">
        <v>166.58406664</v>
      </c>
      <c r="AC38" s="17">
        <v>1.9419502000000002E-2</v>
      </c>
      <c r="AD38" s="17">
        <v>5.5433192100000001E-2</v>
      </c>
      <c r="AE38" s="17">
        <v>2.1999999999999999E-5</v>
      </c>
      <c r="AF38" s="17">
        <v>0.87678357070000001</v>
      </c>
      <c r="AG38" s="17">
        <v>2.3229449999999999E-2</v>
      </c>
      <c r="AH38" s="17">
        <v>9.6239249816000001</v>
      </c>
      <c r="AI38" s="17">
        <v>18.186203190000001</v>
      </c>
      <c r="AJ38" s="17">
        <v>1400.4125647000001</v>
      </c>
      <c r="AK38" s="17">
        <v>4.9442200455999998</v>
      </c>
      <c r="AL38" s="17">
        <v>0.53039580119999996</v>
      </c>
      <c r="AM38" s="17">
        <v>9.6499020200000007</v>
      </c>
      <c r="AN38" s="17">
        <v>1.291382601</v>
      </c>
      <c r="AO38" s="17">
        <v>1.5932999999999999E-2</v>
      </c>
      <c r="AQ38" s="17">
        <v>89.653385413999999</v>
      </c>
      <c r="AR38" s="17">
        <v>7.7417050000000001E-2</v>
      </c>
      <c r="AS38" s="17">
        <v>0.43954838610000002</v>
      </c>
      <c r="AT38" s="17">
        <v>1.6762048452</v>
      </c>
      <c r="AU38" s="17">
        <v>103.65335917</v>
      </c>
      <c r="AV38" s="17">
        <v>0.36339079549999997</v>
      </c>
      <c r="AW38" s="17">
        <v>6.6760000000000001E-6</v>
      </c>
      <c r="AX38" s="17">
        <v>5.9997999999999997E-5</v>
      </c>
      <c r="AZ38" s="17">
        <v>3.4516160000000001E-4</v>
      </c>
      <c r="BA38" s="17">
        <v>4.8970717E-3</v>
      </c>
      <c r="BB38" s="17">
        <v>4.4391528000000003E-3</v>
      </c>
      <c r="BD38" s="17">
        <v>0.77206479120000004</v>
      </c>
      <c r="BE38" s="17">
        <v>2.3960428500000002</v>
      </c>
      <c r="BF38" s="17">
        <v>0.16631719</v>
      </c>
      <c r="BG38" s="17">
        <v>1.616900188</v>
      </c>
      <c r="BK38" s="17">
        <v>20.413676600999999</v>
      </c>
      <c r="BL38" s="17">
        <v>25.749393771000001</v>
      </c>
      <c r="BM38" s="17">
        <v>0.84486503000000002</v>
      </c>
      <c r="BN38" s="17">
        <v>169.18146737000001</v>
      </c>
      <c r="BO38" s="17">
        <v>1.08339452E-2</v>
      </c>
      <c r="BQ38" s="17" t="s">
        <v>205</v>
      </c>
      <c r="BR38" s="17">
        <v>6.6734225785290002</v>
      </c>
      <c r="BS38" s="17">
        <v>147.31728525959099</v>
      </c>
      <c r="BT38" s="17">
        <v>2.3960727274577098</v>
      </c>
      <c r="BU38" s="17">
        <v>26.3670324426853</v>
      </c>
      <c r="BV38" s="17">
        <v>0.16631777088972999</v>
      </c>
      <c r="BW38" s="17">
        <v>1.04639036785627</v>
      </c>
      <c r="BX38" s="17">
        <v>212.950259326869</v>
      </c>
      <c r="BY38" s="17">
        <v>212.950259326869</v>
      </c>
      <c r="BZ38" s="17">
        <v>34.4017772433819</v>
      </c>
      <c r="CA38" s="5">
        <v>1442.0189263070099</v>
      </c>
      <c r="CB38" s="17">
        <v>5.7990340079476503E-2</v>
      </c>
      <c r="CC38" s="5">
        <v>8.3449332473530896E-2</v>
      </c>
      <c r="CD38" s="17">
        <v>34.010698816714203</v>
      </c>
      <c r="CE38" s="17">
        <v>1.0833923064083E-2</v>
      </c>
      <c r="CF38" s="17">
        <v>3.16929670767263E-3</v>
      </c>
      <c r="CG38" s="17">
        <v>6.7349060546635798E-3</v>
      </c>
      <c r="CH38" s="17">
        <v>3.7160632913473997E-2</v>
      </c>
      <c r="CI38" s="17">
        <v>0.74355804244368695</v>
      </c>
      <c r="CJ38" s="17">
        <v>1.2689720701951601E-2</v>
      </c>
      <c r="CK38" s="17">
        <v>4.0184292007694099E-2</v>
      </c>
      <c r="CL38" s="17">
        <v>0.31199889601205899</v>
      </c>
      <c r="CM38" s="17">
        <v>1.61689882022795</v>
      </c>
      <c r="CN38" s="17">
        <v>29539.4911774149</v>
      </c>
      <c r="CO38" s="17">
        <v>0.89785055305432104</v>
      </c>
      <c r="CP38" s="17">
        <v>0</v>
      </c>
      <c r="CQ38" s="17">
        <v>2.75646739319984E-2</v>
      </c>
      <c r="CR38" s="5">
        <v>6.7485883629028395E-2</v>
      </c>
      <c r="CS38" s="17">
        <v>9.0195916729031094</v>
      </c>
      <c r="CT38" s="17">
        <v>0.51609532049804996</v>
      </c>
      <c r="CU38" s="17">
        <v>18.186029982235102</v>
      </c>
      <c r="CV38" s="17">
        <v>25.536460942251999</v>
      </c>
      <c r="CW38" s="17">
        <v>0.43952584485193202</v>
      </c>
      <c r="CX38" s="17">
        <v>9.6498389222246299</v>
      </c>
      <c r="CY38" s="17">
        <v>1.67615866664462</v>
      </c>
      <c r="CZ38" s="17">
        <v>14891.0175176177</v>
      </c>
      <c r="DA38" s="17">
        <v>0.56077445326587205</v>
      </c>
      <c r="DB38" s="17">
        <v>8.0401377331816397E-3</v>
      </c>
      <c r="DC38" s="17">
        <v>0</v>
      </c>
      <c r="DD38" s="17">
        <v>0</v>
      </c>
      <c r="DE38" s="17">
        <v>0</v>
      </c>
      <c r="DF38" s="17">
        <v>0</v>
      </c>
      <c r="DG38" s="17">
        <v>0</v>
      </c>
      <c r="DH38" s="5">
        <v>0</v>
      </c>
      <c r="DI38" s="17">
        <v>187.43576321915299</v>
      </c>
      <c r="DJ38" s="17">
        <v>359.87525845079603</v>
      </c>
      <c r="DK38" s="17">
        <v>27.967058550183999</v>
      </c>
      <c r="DL38" s="17">
        <v>20.413100943076799</v>
      </c>
      <c r="DM38" s="17">
        <v>230.33487068042501</v>
      </c>
      <c r="DN38" s="17">
        <v>0.14321955918648399</v>
      </c>
      <c r="DO38" s="17">
        <v>3.9856927065274701</v>
      </c>
      <c r="DP38" s="17">
        <v>176.94596212455701</v>
      </c>
      <c r="DQ38" s="17">
        <v>176.94596212455701</v>
      </c>
      <c r="DR38" s="17">
        <v>7.65143371496064</v>
      </c>
      <c r="DS38" s="17">
        <v>0</v>
      </c>
      <c r="DT38" s="5">
        <v>166.57531556318401</v>
      </c>
      <c r="DU38" s="17">
        <v>1.9421354462209901E-2</v>
      </c>
      <c r="DV38" s="17">
        <v>25.748279673729598</v>
      </c>
      <c r="DW38" s="17">
        <v>1.7954185836897101E-2</v>
      </c>
      <c r="DX38" s="17">
        <v>3.3897873671224099E-2</v>
      </c>
      <c r="DY38" s="17">
        <v>0</v>
      </c>
      <c r="DZ38" s="5">
        <v>2.1999056972943599E-5</v>
      </c>
      <c r="EA38" s="17">
        <v>37.766673822519003</v>
      </c>
      <c r="EB38" s="17">
        <v>11.986620583936199</v>
      </c>
      <c r="EC38" s="17">
        <v>0.10564503556820901</v>
      </c>
      <c r="ED38" s="17">
        <v>379.62165068111199</v>
      </c>
      <c r="EE38" s="17">
        <v>86.704855029426</v>
      </c>
      <c r="EF38" s="17">
        <v>0.22796126773480499</v>
      </c>
      <c r="EG38" s="17">
        <v>0.64881464543615497</v>
      </c>
      <c r="EH38" s="17">
        <v>2.3230070643804699E-2</v>
      </c>
      <c r="EI38" s="17">
        <v>3.17569006833225</v>
      </c>
      <c r="EJ38" s="17">
        <v>6.4475830433704102</v>
      </c>
      <c r="EK38" s="17">
        <v>1402.28941199922</v>
      </c>
      <c r="EL38" s="17">
        <v>0.84482648094267898</v>
      </c>
      <c r="EM38" s="17">
        <v>6.30243402276363</v>
      </c>
      <c r="EN38" s="17">
        <v>5.0752522457045499</v>
      </c>
      <c r="EO38" s="17">
        <v>3802.8778814106199</v>
      </c>
      <c r="EP38" s="17">
        <v>0</v>
      </c>
      <c r="EQ38" s="17">
        <v>0.217401260680015</v>
      </c>
      <c r="ER38" s="17">
        <v>0.312844768376902</v>
      </c>
      <c r="ES38" s="17">
        <v>11126.730547352499</v>
      </c>
      <c r="ET38" s="17">
        <v>7563.4830009975904</v>
      </c>
      <c r="EU38" s="17">
        <v>840.38657569624797</v>
      </c>
      <c r="EV38" s="17">
        <v>8403.8695766938399</v>
      </c>
      <c r="EW38" s="17">
        <v>0.13510715046267199</v>
      </c>
      <c r="EX38" s="17">
        <v>113.280126735754</v>
      </c>
      <c r="EY38" s="17">
        <v>3.8081392385357198</v>
      </c>
      <c r="EZ38" s="17">
        <v>0.36338268595016199</v>
      </c>
      <c r="FA38" s="5">
        <v>6.6753997367681297E-6</v>
      </c>
      <c r="FB38" s="5">
        <v>5.9994493319884998E-5</v>
      </c>
      <c r="FC38" s="17">
        <v>0</v>
      </c>
      <c r="FD38" s="17">
        <v>3.45125175533104E-4</v>
      </c>
      <c r="FE38" s="17">
        <v>4.8961929004337403E-3</v>
      </c>
      <c r="FF38" s="17">
        <v>4.4385949941169699E-3</v>
      </c>
      <c r="FG38" s="17">
        <v>0</v>
      </c>
      <c r="FH38" s="17">
        <v>0.77203190587410597</v>
      </c>
      <c r="FI38" s="17">
        <v>15.151032328929601</v>
      </c>
      <c r="FJ38" s="17">
        <v>3226.20719648043</v>
      </c>
      <c r="FK38" s="17">
        <v>70.975949490346395</v>
      </c>
      <c r="FL38" s="17">
        <v>79.709473310151694</v>
      </c>
      <c r="FM38" s="17">
        <v>123.457355466183</v>
      </c>
      <c r="FN38" s="17">
        <v>30.889332619388501</v>
      </c>
      <c r="FO38" s="17">
        <v>16.351539359127401</v>
      </c>
      <c r="FP38" s="17">
        <v>3.5785360141536702E-3</v>
      </c>
      <c r="FQ38" s="17">
        <v>112.010247895964</v>
      </c>
      <c r="FR38" s="17">
        <v>4480.5308332037202</v>
      </c>
      <c r="FS38" s="17">
        <v>3584.3182636142801</v>
      </c>
      <c r="FT38" s="17">
        <v>896.21256958944298</v>
      </c>
      <c r="FU38" s="17">
        <v>5.53983934229512</v>
      </c>
      <c r="FV38" s="17">
        <v>2.51992425451258</v>
      </c>
      <c r="FW38" s="17">
        <v>761.17006184515799</v>
      </c>
      <c r="FX38" s="17">
        <v>313.72349835695098</v>
      </c>
      <c r="FY38" s="17">
        <v>333.41920312890898</v>
      </c>
      <c r="FZ38" s="17">
        <v>16.2367513917116</v>
      </c>
      <c r="GA38" s="17">
        <v>27.4682214901039</v>
      </c>
      <c r="GB38" s="17">
        <v>836.254131821074</v>
      </c>
      <c r="GC38" s="17">
        <v>1.2903409261324801</v>
      </c>
      <c r="GD38" s="17">
        <v>182.34437386951799</v>
      </c>
      <c r="GE38" s="17">
        <v>116.74949926023901</v>
      </c>
      <c r="GF38" s="17">
        <v>705.227185822406</v>
      </c>
      <c r="GG38" s="17">
        <v>17.465016430827198</v>
      </c>
      <c r="GH38" s="17">
        <v>1.5932986590386802E-2</v>
      </c>
      <c r="GI38" s="17">
        <v>1441.1734859496</v>
      </c>
      <c r="GJ38" s="17">
        <v>459.42490391062898</v>
      </c>
      <c r="GK38" s="17">
        <v>169.165060972286</v>
      </c>
      <c r="GL38" s="17">
        <v>0.25030221340112302</v>
      </c>
      <c r="GM38" s="17">
        <v>787.30484686866203</v>
      </c>
      <c r="GN38" s="17">
        <v>715.917921187606</v>
      </c>
      <c r="GO38" s="17">
        <v>89.647536181033999</v>
      </c>
      <c r="GP38" s="17">
        <v>0</v>
      </c>
      <c r="GQ38" s="17">
        <v>7.74164120192464E-2</v>
      </c>
      <c r="GR38" s="17">
        <v>62.2675018075034</v>
      </c>
      <c r="GS38" s="17">
        <v>9974.4865576481097</v>
      </c>
      <c r="GT38" s="17">
        <v>103.65088016879299</v>
      </c>
      <c r="GU38" s="17">
        <v>647.39441044335797</v>
      </c>
      <c r="GW38" s="26">
        <f t="shared" si="68"/>
        <v>1.1155191280317969</v>
      </c>
      <c r="GX38" s="25">
        <f t="shared" si="69"/>
        <v>0</v>
      </c>
      <c r="GY38" s="40">
        <f t="shared" si="70"/>
        <v>-5.3338464901919882E-5</v>
      </c>
      <c r="GZ38" s="40">
        <f t="shared" si="71"/>
        <v>-2.4896844187407723E-6</v>
      </c>
      <c r="HA38" s="40">
        <f t="shared" si="72"/>
        <v>-9.233271015286934E-5</v>
      </c>
      <c r="HB38" s="40">
        <f t="shared" si="73"/>
        <v>-4.4692056331262605E-4</v>
      </c>
      <c r="HC38" s="40">
        <f t="shared" si="74"/>
        <v>-2.9446812894614151E-4</v>
      </c>
      <c r="HD38" s="40">
        <f t="shared" si="75"/>
        <v>-1.1921622687480462E-4</v>
      </c>
      <c r="HE38" s="40">
        <f t="shared" si="76"/>
        <v>-2.8803530589677662E-4</v>
      </c>
      <c r="HF38" s="40">
        <f t="shared" si="77"/>
        <v>-1.3902082032322226E-5</v>
      </c>
      <c r="HG38" s="40">
        <f t="shared" si="78"/>
        <v>-8.9560393617798732E-5</v>
      </c>
      <c r="HH38" s="40">
        <f t="shared" si="79"/>
        <v>-1.5269540165698621E-5</v>
      </c>
      <c r="HI38" s="40">
        <f t="shared" si="80"/>
        <v>-1.4339102135808726E-5</v>
      </c>
      <c r="HJ38" s="40">
        <f t="shared" si="81"/>
        <v>-3.266824930261747E-5</v>
      </c>
      <c r="HK38" s="40">
        <f t="shared" si="82"/>
        <v>-3.1034873916273699E-6</v>
      </c>
      <c r="HL38" s="40">
        <f t="shared" si="83"/>
        <v>-4.6471490210642122E-4</v>
      </c>
      <c r="HM38" s="40">
        <f t="shared" si="84"/>
        <v>-4.1549694404466489E-5</v>
      </c>
      <c r="HN38" s="40">
        <f t="shared" si="85"/>
        <v>-5.6957175005188581E-5</v>
      </c>
      <c r="HO38" s="40">
        <f t="shared" si="86"/>
        <v>-2.7211745583058296E-5</v>
      </c>
      <c r="HP38" s="40">
        <f t="shared" si="87"/>
        <v>-1.9079119897530419E-4</v>
      </c>
      <c r="HQ38" s="40">
        <f t="shared" si="88"/>
        <v>-1.9320809585399647E-2</v>
      </c>
      <c r="HR38" s="40">
        <f t="shared" si="89"/>
        <v>-3.1467037705124744E-5</v>
      </c>
      <c r="HS38" s="40">
        <f t="shared" si="90"/>
        <v>-3.9179804995252867E-6</v>
      </c>
      <c r="HT38" s="40">
        <f t="shared" si="91"/>
        <v>-7.2014382015968032E-5</v>
      </c>
      <c r="HU38" s="40">
        <f t="shared" si="92"/>
        <v>-1.0057198672156773E-3</v>
      </c>
      <c r="HV38" s="40">
        <f t="shared" si="93"/>
        <v>-5.6463066123837048E-4</v>
      </c>
      <c r="HW38" s="40">
        <f t="shared" si="94"/>
        <v>-9.2631094379054622E-5</v>
      </c>
      <c r="HX38" s="40">
        <f t="shared" si="95"/>
        <v>-1.8506855688129947E-4</v>
      </c>
      <c r="HY38" s="40">
        <f t="shared" si="96"/>
        <v>-5.2532496009411229E-5</v>
      </c>
      <c r="HZ38" s="40">
        <f t="shared" si="97"/>
        <v>9.5391849384136141E-5</v>
      </c>
      <c r="IA38" s="40">
        <f t="shared" si="98"/>
        <v>-4.6841569585981436E-5</v>
      </c>
      <c r="IB38" s="40">
        <f t="shared" si="99"/>
        <v>-4.2864866200013648E-5</v>
      </c>
      <c r="IC38" s="40">
        <f t="shared" si="100"/>
        <v>-8.7336593613064677E-6</v>
      </c>
      <c r="ID38" s="40">
        <f t="shared" si="101"/>
        <v>2.6717972431560391E-5</v>
      </c>
      <c r="IE38" s="40">
        <f t="shared" si="102"/>
        <v>-6.773430784069529E-5</v>
      </c>
      <c r="IF38" s="40">
        <f t="shared" si="103"/>
        <v>-9.5241300830764286E-6</v>
      </c>
      <c r="IG38" s="40">
        <f t="shared" si="104"/>
        <v>1.3402102684089759E-3</v>
      </c>
      <c r="IH38" s="40">
        <f t="shared" si="105"/>
        <v>2.6502097175298521E-2</v>
      </c>
      <c r="II38" s="40">
        <f t="shared" si="106"/>
        <v>-2.8237807076173812E-4</v>
      </c>
      <c r="IJ38" s="40">
        <f t="shared" si="107"/>
        <v>-6.5386959618927869E-6</v>
      </c>
      <c r="IK38" s="40">
        <f t="shared" si="108"/>
        <v>-8.0663535865614254E-4</v>
      </c>
      <c r="IL38" s="40">
        <f t="shared" si="109"/>
        <v>-8.4162513008369873E-7</v>
      </c>
      <c r="IM38" s="40">
        <f t="shared" si="110"/>
        <v>0</v>
      </c>
      <c r="IN38" s="40">
        <f t="shared" si="111"/>
        <v>-6.5242745033991989E-5</v>
      </c>
      <c r="IO38" s="40">
        <f t="shared" si="112"/>
        <v>-8.2408300703928708E-6</v>
      </c>
      <c r="IP38" s="40">
        <f t="shared" si="113"/>
        <v>-5.128274561078549E-5</v>
      </c>
      <c r="IQ38" s="40">
        <f t="shared" si="114"/>
        <v>-2.7549470169033952E-5</v>
      </c>
      <c r="IR38" s="40">
        <f t="shared" si="115"/>
        <v>-2.3916265009234229E-5</v>
      </c>
      <c r="IS38" s="40">
        <f t="shared" si="116"/>
        <v>-2.2316332549999441E-5</v>
      </c>
      <c r="IT38" s="40">
        <f t="shared" si="117"/>
        <v>-8.9913605732541197E-5</v>
      </c>
      <c r="IU38" s="40">
        <f t="shared" si="118"/>
        <v>-5.8446616803874146E-5</v>
      </c>
      <c r="IV38" s="40">
        <f t="shared" si="119"/>
        <v>0</v>
      </c>
      <c r="IW38" s="40">
        <f t="shared" si="120"/>
        <v>-1.0552873464490221E-4</v>
      </c>
      <c r="IX38" s="40">
        <f t="shared" si="121"/>
        <v>-1.7945409422118921E-4</v>
      </c>
      <c r="IY38" s="40">
        <f t="shared" si="122"/>
        <v>-1.2565593214778167E-4</v>
      </c>
      <c r="IZ38" s="40">
        <f t="shared" si="123"/>
        <v>0</v>
      </c>
      <c r="JA38" s="40">
        <f t="shared" si="124"/>
        <v>-4.2593997639704833E-5</v>
      </c>
      <c r="JB38" s="40">
        <f t="shared" si="125"/>
        <v>1.2469500580784454E-5</v>
      </c>
      <c r="JC38" s="40">
        <f t="shared" si="126"/>
        <v>3.4926620031528763E-6</v>
      </c>
      <c r="JD38" s="40">
        <f t="shared" si="127"/>
        <v>-8.4592237678983184E-7</v>
      </c>
      <c r="JE38" s="40">
        <f t="shared" si="128"/>
        <v>0</v>
      </c>
      <c r="JF38" s="40">
        <f t="shared" si="129"/>
        <v>0</v>
      </c>
      <c r="JG38" s="40">
        <f t="shared" si="130"/>
        <v>0</v>
      </c>
      <c r="JH38" s="40">
        <f t="shared" si="131"/>
        <v>-2.8199620012188938E-5</v>
      </c>
      <c r="JI38" s="40">
        <f t="shared" si="132"/>
        <v>-4.3266932041616523E-5</v>
      </c>
      <c r="JJ38" s="40">
        <f t="shared" si="133"/>
        <v>-4.5627474155292756E-5</v>
      </c>
      <c r="JK38" s="40">
        <f t="shared" si="134"/>
        <v>-9.6975147272641984E-5</v>
      </c>
      <c r="JL38" s="40">
        <f t="shared" si="135"/>
        <v>-2.0432000154883907E-6</v>
      </c>
    </row>
    <row r="39" spans="1:272" x14ac:dyDescent="0.3">
      <c r="A39" s="17" t="s">
        <v>206</v>
      </c>
      <c r="B39" s="15">
        <v>31589.153987999998</v>
      </c>
      <c r="C39" s="15">
        <v>1021.9193273</v>
      </c>
      <c r="D39" s="15">
        <v>26723.689686999998</v>
      </c>
      <c r="E39" s="15">
        <v>16293.74214</v>
      </c>
      <c r="F39" s="15">
        <v>11679.332767</v>
      </c>
      <c r="G39" s="15">
        <v>14168.914683000001</v>
      </c>
      <c r="H39" s="15">
        <v>16607.809146</v>
      </c>
      <c r="I39" s="17">
        <v>31.375178017</v>
      </c>
      <c r="J39" s="17">
        <v>9.1875770560000003</v>
      </c>
      <c r="K39" s="17">
        <v>4.1501000000000001</v>
      </c>
      <c r="L39" s="17">
        <v>0.29201327580000003</v>
      </c>
      <c r="M39" s="17">
        <v>84.719766070999995</v>
      </c>
      <c r="N39" s="17">
        <v>1.4366599000000001E-2</v>
      </c>
      <c r="O39" s="17">
        <v>2.257786748</v>
      </c>
      <c r="P39" s="17">
        <v>0.55120784580000004</v>
      </c>
      <c r="Q39" s="17">
        <v>9.0301567799999996E-2</v>
      </c>
      <c r="R39" s="17">
        <v>12.501396942</v>
      </c>
      <c r="S39" s="17">
        <v>32.712570300000003</v>
      </c>
      <c r="T39" s="17">
        <v>1.2652760353000001</v>
      </c>
      <c r="U39" s="17">
        <v>0.43492231770000001</v>
      </c>
      <c r="V39" s="17">
        <v>97.689451654999999</v>
      </c>
      <c r="W39" s="17">
        <v>0.78009868999999998</v>
      </c>
      <c r="X39" s="5">
        <v>5.2924999999999997E-6</v>
      </c>
      <c r="Y39" s="17">
        <v>6.8681299999999996E-5</v>
      </c>
      <c r="Z39" s="17">
        <v>1.6655825440000001</v>
      </c>
      <c r="AA39" s="17">
        <v>272.60934027000002</v>
      </c>
      <c r="AB39" s="17">
        <v>372.97418620000002</v>
      </c>
      <c r="AC39" s="17">
        <v>1.3839999999999999</v>
      </c>
      <c r="AD39" s="17">
        <v>0.77367831919999996</v>
      </c>
      <c r="AE39" s="17">
        <v>1E-4</v>
      </c>
      <c r="AF39" s="17">
        <v>8.8633854743999994</v>
      </c>
      <c r="AG39" s="17">
        <v>1.2048000000000001</v>
      </c>
      <c r="AH39" s="17">
        <v>18.391360676000001</v>
      </c>
      <c r="AI39" s="17">
        <v>78.121355093999995</v>
      </c>
      <c r="AJ39" s="17">
        <v>406.03659855000001</v>
      </c>
      <c r="AK39" s="17">
        <v>18.130330357999998</v>
      </c>
      <c r="AL39" s="17">
        <v>10.226711021</v>
      </c>
      <c r="AM39" s="17">
        <v>17.573886203000001</v>
      </c>
      <c r="AN39" s="17">
        <v>0.22899080469999999</v>
      </c>
      <c r="AO39" s="17">
        <v>3.6600000000000001E-2</v>
      </c>
      <c r="AP39" s="17">
        <v>0.11125</v>
      </c>
      <c r="AQ39" s="17">
        <v>601.85829803000001</v>
      </c>
      <c r="AR39" s="17">
        <v>1.4069</v>
      </c>
      <c r="AS39" s="17">
        <v>1.8777088009</v>
      </c>
      <c r="AT39" s="17">
        <v>4.3254781752999998</v>
      </c>
      <c r="AU39" s="17">
        <v>328.77490843999999</v>
      </c>
      <c r="AV39" s="17">
        <v>2.0488602375</v>
      </c>
      <c r="AZ39" s="17">
        <v>4.4413075999999996E-3</v>
      </c>
      <c r="BA39" s="17">
        <v>0.19467194390000001</v>
      </c>
      <c r="BB39" s="17">
        <v>0.2344459374</v>
      </c>
      <c r="BD39" s="17">
        <v>10.237952036999999</v>
      </c>
      <c r="BE39" s="17">
        <v>9.2035</v>
      </c>
      <c r="BF39" s="17">
        <v>2.8150586</v>
      </c>
      <c r="BG39" s="17">
        <v>11.061859972000001</v>
      </c>
      <c r="BH39" s="17">
        <v>8.5000000000000006E-3</v>
      </c>
      <c r="BK39" s="17">
        <v>71.452068186000005</v>
      </c>
      <c r="BL39" s="17">
        <v>349.17460319000003</v>
      </c>
      <c r="BM39" s="17">
        <v>5.1424705148000003</v>
      </c>
      <c r="BN39" s="17">
        <v>432.96051942999998</v>
      </c>
      <c r="BO39" s="17">
        <v>7.7332430399999999E-2</v>
      </c>
      <c r="BQ39" s="17" t="s">
        <v>206</v>
      </c>
      <c r="BR39" s="17">
        <v>22.947235571741299</v>
      </c>
      <c r="BS39" s="17">
        <v>313.99075244584799</v>
      </c>
      <c r="BT39" s="17">
        <v>9.2034590961050107</v>
      </c>
      <c r="BU39" s="17">
        <v>9.1866182514684596</v>
      </c>
      <c r="BV39" s="17">
        <v>2.8151003041650702</v>
      </c>
      <c r="BW39" s="17">
        <v>4.15006193251432</v>
      </c>
      <c r="BX39" s="17">
        <v>31.3729395473563</v>
      </c>
      <c r="BY39" s="17">
        <v>31.3729395473563</v>
      </c>
      <c r="BZ39" s="17">
        <v>57.933509206633701</v>
      </c>
      <c r="CA39" s="17">
        <v>80.229348366106294</v>
      </c>
      <c r="CB39" s="17">
        <v>0.11957689938270601</v>
      </c>
      <c r="CC39" s="17">
        <v>0.17207206855746099</v>
      </c>
      <c r="CD39" s="17">
        <v>84.717890843880497</v>
      </c>
      <c r="CE39" s="17">
        <v>7.7333794259328695E-2</v>
      </c>
      <c r="CF39" s="17">
        <v>4.5845889374934497E-3</v>
      </c>
      <c r="CG39" s="17">
        <v>9.7422518251514406E-3</v>
      </c>
      <c r="CH39" s="5">
        <v>6.8683410142363004E-5</v>
      </c>
      <c r="CI39" s="17">
        <v>2.2577541667610199</v>
      </c>
      <c r="CJ39" s="17">
        <v>0.13227279816079399</v>
      </c>
      <c r="CK39" s="17">
        <v>0.41886628258293601</v>
      </c>
      <c r="CL39" s="17">
        <v>9.0289832558454894E-2</v>
      </c>
      <c r="CM39" s="17">
        <v>11.0621332306475</v>
      </c>
      <c r="CN39" s="17">
        <v>12047.451742663099</v>
      </c>
      <c r="CO39" s="17">
        <v>12.5014445651356</v>
      </c>
      <c r="CP39" s="17">
        <v>8.4997658250522499E-3</v>
      </c>
      <c r="CQ39" s="5">
        <v>0.36684186227096999</v>
      </c>
      <c r="CR39" s="17">
        <v>0.89812687363635901</v>
      </c>
      <c r="CS39" s="17">
        <v>32.712344613000099</v>
      </c>
      <c r="CT39" s="17">
        <v>0.43492299088425301</v>
      </c>
      <c r="CU39" s="17">
        <v>78.121378063193703</v>
      </c>
      <c r="CV39" s="17">
        <v>97.689409477340007</v>
      </c>
      <c r="CW39" s="17">
        <v>1.8776897289227601</v>
      </c>
      <c r="CX39" s="17">
        <v>17.5737985155301</v>
      </c>
      <c r="CY39" s="17">
        <v>4.3254540633250098</v>
      </c>
      <c r="CZ39" s="17">
        <v>31585.3294444198</v>
      </c>
      <c r="DA39" s="17">
        <v>0.78007247321668705</v>
      </c>
      <c r="DB39" s="5">
        <v>5.2907950693629299E-6</v>
      </c>
      <c r="DC39" s="17">
        <v>0</v>
      </c>
      <c r="DD39" s="17">
        <v>0</v>
      </c>
      <c r="DE39" s="17">
        <v>0</v>
      </c>
      <c r="DF39" s="17">
        <v>0</v>
      </c>
      <c r="DG39" s="17">
        <v>0</v>
      </c>
      <c r="DH39" s="17">
        <v>0</v>
      </c>
      <c r="DI39" s="17">
        <v>305.76148623277498</v>
      </c>
      <c r="DJ39" s="17">
        <v>601.70317565643597</v>
      </c>
      <c r="DK39" s="17">
        <v>52.5436531377701</v>
      </c>
      <c r="DL39" s="17">
        <v>71.250655308204998</v>
      </c>
      <c r="DM39" s="17">
        <v>181.53986989040001</v>
      </c>
      <c r="DN39" s="17">
        <v>1.6655817613962201</v>
      </c>
      <c r="DO39" s="17">
        <v>11.5559650590742</v>
      </c>
      <c r="DP39" s="17">
        <v>272.29092970116</v>
      </c>
      <c r="DQ39" s="17">
        <v>272.29092970116</v>
      </c>
      <c r="DR39" s="17">
        <v>3.6172281744246599</v>
      </c>
      <c r="DS39" s="17">
        <v>0</v>
      </c>
      <c r="DT39" s="5">
        <v>372.96466804226299</v>
      </c>
      <c r="DU39" s="17">
        <v>1.3661261828976401</v>
      </c>
      <c r="DV39" s="17">
        <v>349.18452279042799</v>
      </c>
      <c r="DW39" s="17">
        <v>0.21396044695108399</v>
      </c>
      <c r="DX39" s="17">
        <v>0.50267615261516896</v>
      </c>
      <c r="DY39" s="17">
        <v>0</v>
      </c>
      <c r="DZ39" s="17">
        <v>1.00001574926833E-4</v>
      </c>
      <c r="EA39" s="17">
        <v>76.5250524119826</v>
      </c>
      <c r="EB39" s="17">
        <v>12.9945771728368</v>
      </c>
      <c r="EC39" s="17">
        <v>1.9554411476378499</v>
      </c>
      <c r="ED39" s="17">
        <v>453.90714760335601</v>
      </c>
      <c r="EE39" s="17">
        <v>197.805635880453</v>
      </c>
      <c r="EF39" s="17">
        <v>2.3039692579800102</v>
      </c>
      <c r="EG39" s="17">
        <v>6.55745483422234</v>
      </c>
      <c r="EH39" s="17">
        <v>1.2048008402916699</v>
      </c>
      <c r="EI39" s="17">
        <v>6.0661517721675198</v>
      </c>
      <c r="EJ39" s="17">
        <v>12.3161459295782</v>
      </c>
      <c r="EK39" s="17">
        <v>409.70850394946899</v>
      </c>
      <c r="EL39" s="17">
        <v>5.1423901110712897</v>
      </c>
      <c r="EM39" s="17">
        <v>0.28576328405196799</v>
      </c>
      <c r="EN39" s="17">
        <v>18.557709931253399</v>
      </c>
      <c r="EO39" s="17">
        <v>1021.87774249618</v>
      </c>
      <c r="EP39" s="17">
        <v>0</v>
      </c>
      <c r="EQ39" s="17">
        <v>4.1919015535563302</v>
      </c>
      <c r="ER39" s="17">
        <v>6.0322524532559401</v>
      </c>
      <c r="ES39" s="17">
        <v>16976.449770024799</v>
      </c>
      <c r="ET39" s="17">
        <v>24049.395671211401</v>
      </c>
      <c r="EU39" s="17">
        <v>2672.15753431659</v>
      </c>
      <c r="EV39" s="17">
        <v>26721.553205527998</v>
      </c>
      <c r="EW39" s="17">
        <v>0.22355190929199301</v>
      </c>
      <c r="EX39" s="17">
        <v>761.84385386073495</v>
      </c>
      <c r="EY39" s="17">
        <v>10.0672370780356</v>
      </c>
      <c r="EZ39" s="17">
        <v>2.0488631364949499</v>
      </c>
      <c r="FA39" s="17">
        <v>0</v>
      </c>
      <c r="FB39" s="17">
        <v>0</v>
      </c>
      <c r="FC39" s="17">
        <v>0</v>
      </c>
      <c r="FD39" s="17">
        <v>4.4408981466690697E-3</v>
      </c>
      <c r="FE39" s="17">
        <v>0.19467232396499901</v>
      </c>
      <c r="FF39" s="17">
        <v>0.23444324340325301</v>
      </c>
      <c r="FG39" s="17">
        <v>0</v>
      </c>
      <c r="FH39" s="17">
        <v>10.2378278567106</v>
      </c>
      <c r="FI39" s="17">
        <v>184.11105878536301</v>
      </c>
      <c r="FJ39" s="17">
        <v>7768.2849819660996</v>
      </c>
      <c r="FK39" s="17">
        <v>238.117508858832</v>
      </c>
      <c r="FL39" s="17">
        <v>573.59000907356199</v>
      </c>
      <c r="FM39" s="17">
        <v>390.17960844811103</v>
      </c>
      <c r="FN39" s="17">
        <v>318.62220529858803</v>
      </c>
      <c r="FO39" s="17">
        <v>82.354635843648197</v>
      </c>
      <c r="FP39" s="17">
        <v>5.7010053687657998E-2</v>
      </c>
      <c r="FQ39" s="17">
        <v>211.47301061977399</v>
      </c>
      <c r="FR39" s="17">
        <v>16291.051990169501</v>
      </c>
      <c r="FS39" s="17">
        <v>11677.1360703185</v>
      </c>
      <c r="FT39" s="17">
        <v>4613.9159198509597</v>
      </c>
      <c r="FU39" s="17">
        <v>14.7694508483936</v>
      </c>
      <c r="FV39" s="17">
        <v>12.0842687675942</v>
      </c>
      <c r="FW39" s="17">
        <v>3842.3038997712601</v>
      </c>
      <c r="FX39" s="17">
        <v>293.77426367565499</v>
      </c>
      <c r="FY39" s="17">
        <v>808.49231309821005</v>
      </c>
      <c r="FZ39" s="17">
        <v>134.95366444528901</v>
      </c>
      <c r="GA39" s="17">
        <v>103.097471732226</v>
      </c>
      <c r="GB39" s="17">
        <v>2027.9475977336399</v>
      </c>
      <c r="GC39" s="17">
        <v>0.22880646955968101</v>
      </c>
      <c r="GD39" s="17">
        <v>686.07060561921503</v>
      </c>
      <c r="GE39" s="17">
        <v>473.26030145912802</v>
      </c>
      <c r="GF39" s="17">
        <v>1819.55867038255</v>
      </c>
      <c r="GG39" s="17">
        <v>148.44613147674099</v>
      </c>
      <c r="GH39" s="17">
        <v>3.6600138472306899E-2</v>
      </c>
      <c r="GI39" s="17">
        <v>14168.2065606781</v>
      </c>
      <c r="GJ39" s="17">
        <v>835.17924264832197</v>
      </c>
      <c r="GK39" s="17">
        <v>432.86643155422502</v>
      </c>
      <c r="GL39" s="17">
        <v>5.3544878291488498</v>
      </c>
      <c r="GM39" s="17">
        <v>91.492968321179006</v>
      </c>
      <c r="GN39" s="17">
        <v>2100.0936158111099</v>
      </c>
      <c r="GO39" s="17">
        <v>601.57222918589503</v>
      </c>
      <c r="GP39" s="17">
        <v>0.11125339929014599</v>
      </c>
      <c r="GQ39" s="17">
        <v>1.40691633332313</v>
      </c>
      <c r="GR39" s="17">
        <v>121.42962975471799</v>
      </c>
      <c r="GS39" s="17">
        <v>16598.1406493713</v>
      </c>
      <c r="GT39" s="17">
        <v>327.874733142948</v>
      </c>
      <c r="GU39" s="17">
        <v>1128.6540721834699</v>
      </c>
      <c r="GW39" s="26">
        <f t="shared" si="68"/>
        <v>1.0227922590032896</v>
      </c>
      <c r="GX39" s="25">
        <f t="shared" si="69"/>
        <v>0</v>
      </c>
      <c r="GY39" s="40">
        <f t="shared" si="70"/>
        <v>-1.21071415260158E-4</v>
      </c>
      <c r="GZ39" s="40">
        <f t="shared" si="71"/>
        <v>-4.0692844052447614E-5</v>
      </c>
      <c r="HA39" s="40">
        <f t="shared" si="72"/>
        <v>-7.9947099259999511E-5</v>
      </c>
      <c r="HB39" s="40">
        <f t="shared" si="73"/>
        <v>-1.6510325297805709E-4</v>
      </c>
      <c r="HC39" s="40">
        <f t="shared" si="74"/>
        <v>-1.8808409053183166E-4</v>
      </c>
      <c r="HD39" s="40">
        <f t="shared" si="75"/>
        <v>-4.9977174522104558E-5</v>
      </c>
      <c r="HE39" s="40">
        <f t="shared" si="76"/>
        <v>-5.821656874608305E-4</v>
      </c>
      <c r="HF39" s="40">
        <f t="shared" si="77"/>
        <v>-7.1345241212248894E-5</v>
      </c>
      <c r="HG39" s="40">
        <f t="shared" si="78"/>
        <v>-1.0435880164015417E-4</v>
      </c>
      <c r="HH39" s="40">
        <f t="shared" si="79"/>
        <v>-9.1726670875732482E-6</v>
      </c>
      <c r="HI39" s="40">
        <f t="shared" si="80"/>
        <v>-1.2475729359735029E-3</v>
      </c>
      <c r="HJ39" s="40">
        <f t="shared" si="81"/>
        <v>-2.2134469988111666E-5</v>
      </c>
      <c r="HK39" s="40">
        <f t="shared" si="82"/>
        <v>-2.7674077459188757E-3</v>
      </c>
      <c r="HL39" s="40">
        <f t="shared" si="83"/>
        <v>-1.4430609537836416E-5</v>
      </c>
      <c r="HM39" s="40">
        <f t="shared" si="84"/>
        <v>-1.2475340616799026E-4</v>
      </c>
      <c r="HN39" s="40">
        <f t="shared" si="85"/>
        <v>-1.2995612181499903E-4</v>
      </c>
      <c r="HO39" s="40">
        <f t="shared" si="86"/>
        <v>3.8094251243527079E-6</v>
      </c>
      <c r="HP39" s="40">
        <f t="shared" si="87"/>
        <v>-6.8990910171445543E-6</v>
      </c>
      <c r="HQ39" s="40">
        <f t="shared" si="88"/>
        <v>-2.4287142417764597E-4</v>
      </c>
      <c r="HR39" s="40">
        <f t="shared" si="89"/>
        <v>1.5478264177573839E-6</v>
      </c>
      <c r="HS39" s="40">
        <f t="shared" si="90"/>
        <v>-4.3175244898602986E-7</v>
      </c>
      <c r="HT39" s="40">
        <f t="shared" si="91"/>
        <v>-3.3607008509318052E-5</v>
      </c>
      <c r="HU39" s="40">
        <f t="shared" si="92"/>
        <v>-3.2214088560600791E-4</v>
      </c>
      <c r="HV39" s="40">
        <f t="shared" si="93"/>
        <v>3.072368116223674E-5</v>
      </c>
      <c r="HW39" s="40">
        <f t="shared" si="94"/>
        <v>-4.6986790466924103E-7</v>
      </c>
      <c r="HX39" s="40">
        <f t="shared" si="95"/>
        <v>-1.168010489019413E-3</v>
      </c>
      <c r="HY39" s="40">
        <f t="shared" si="96"/>
        <v>-2.5519615268843548E-5</v>
      </c>
      <c r="HZ39" s="40">
        <f t="shared" si="97"/>
        <v>-1.2914607732918932E-2</v>
      </c>
      <c r="IA39" s="40">
        <f t="shared" si="98"/>
        <v>-4.0929085516830502E-5</v>
      </c>
      <c r="IB39" s="40">
        <f t="shared" si="99"/>
        <v>1.5749268329908438E-5</v>
      </c>
      <c r="IC39" s="40">
        <f t="shared" si="100"/>
        <v>-2.212904091009266E-4</v>
      </c>
      <c r="ID39" s="40">
        <f t="shared" si="101"/>
        <v>6.9745324518706342E-7</v>
      </c>
      <c r="IE39" s="40">
        <f t="shared" si="102"/>
        <v>-4.9278432487639447E-4</v>
      </c>
      <c r="IF39" s="40">
        <f t="shared" si="103"/>
        <v>2.940193968766231E-7</v>
      </c>
      <c r="IG39" s="40">
        <f t="shared" si="104"/>
        <v>9.0432867691773323E-3</v>
      </c>
      <c r="IH39" s="40">
        <f t="shared" si="105"/>
        <v>2.3572630217673859E-2</v>
      </c>
      <c r="II39" s="40">
        <f t="shared" si="106"/>
        <v>-2.5003289742703077E-4</v>
      </c>
      <c r="IJ39" s="40">
        <f t="shared" si="107"/>
        <v>-4.9896459375797802E-6</v>
      </c>
      <c r="IK39" s="40">
        <f t="shared" si="108"/>
        <v>-8.0498926828299119E-4</v>
      </c>
      <c r="IL39" s="40">
        <f t="shared" si="109"/>
        <v>3.7833963633517415E-6</v>
      </c>
      <c r="IM39" s="40">
        <f t="shared" si="110"/>
        <v>3.0555417042622185E-5</v>
      </c>
      <c r="IN39" s="40">
        <f t="shared" si="111"/>
        <v>-4.7530929629341009E-4</v>
      </c>
      <c r="IO39" s="40">
        <f t="shared" si="112"/>
        <v>1.1609441417302042E-5</v>
      </c>
      <c r="IP39" s="40">
        <f t="shared" si="113"/>
        <v>-1.0157047371134391E-5</v>
      </c>
      <c r="IQ39" s="40">
        <f t="shared" si="114"/>
        <v>-5.5744068083983923E-6</v>
      </c>
      <c r="IR39" s="40">
        <f t="shared" si="115"/>
        <v>-2.7379683605516553E-3</v>
      </c>
      <c r="IS39" s="40">
        <f t="shared" si="116"/>
        <v>1.4149305534920207E-6</v>
      </c>
      <c r="IT39" s="40">
        <f t="shared" si="117"/>
        <v>0</v>
      </c>
      <c r="IU39" s="40">
        <f t="shared" si="118"/>
        <v>0</v>
      </c>
      <c r="IV39" s="40">
        <f t="shared" si="119"/>
        <v>0</v>
      </c>
      <c r="IW39" s="40">
        <f t="shared" si="120"/>
        <v>-9.2192067698691394E-5</v>
      </c>
      <c r="IX39" s="40">
        <f t="shared" si="121"/>
        <v>1.9523357674780541E-6</v>
      </c>
      <c r="IY39" s="40">
        <f t="shared" si="122"/>
        <v>-1.1490908210502259E-5</v>
      </c>
      <c r="IZ39" s="40">
        <f t="shared" si="123"/>
        <v>0</v>
      </c>
      <c r="JA39" s="40">
        <f t="shared" si="124"/>
        <v>-1.2129407224236884E-5</v>
      </c>
      <c r="JB39" s="40">
        <f t="shared" si="125"/>
        <v>-4.4443847437758936E-6</v>
      </c>
      <c r="JC39" s="40">
        <f t="shared" si="126"/>
        <v>1.4814670312799535E-5</v>
      </c>
      <c r="JD39" s="40">
        <f t="shared" si="127"/>
        <v>2.4702775861519462E-5</v>
      </c>
      <c r="JE39" s="40">
        <f t="shared" si="128"/>
        <v>-2.7549993853026915E-5</v>
      </c>
      <c r="JF39" s="40">
        <f t="shared" si="129"/>
        <v>0</v>
      </c>
      <c r="JG39" s="40">
        <f t="shared" si="130"/>
        <v>0</v>
      </c>
      <c r="JH39" s="40">
        <f t="shared" si="131"/>
        <v>-2.8188530144530044E-3</v>
      </c>
      <c r="JI39" s="40">
        <f t="shared" si="132"/>
        <v>2.8408711107106789E-5</v>
      </c>
      <c r="JJ39" s="40">
        <f t="shared" si="133"/>
        <v>-1.5635233780950529E-5</v>
      </c>
      <c r="JK39" s="40">
        <f t="shared" si="134"/>
        <v>-2.1731283004470815E-4</v>
      </c>
      <c r="JL39" s="40">
        <f t="shared" si="135"/>
        <v>1.7636317928212431E-5</v>
      </c>
    </row>
    <row r="40" spans="1:272" x14ac:dyDescent="0.3">
      <c r="A40" s="17" t="s">
        <v>207</v>
      </c>
      <c r="B40" s="15">
        <v>964.67983593999998</v>
      </c>
      <c r="C40" s="15">
        <v>12.453832679</v>
      </c>
      <c r="D40" s="15">
        <v>1067.0706531000001</v>
      </c>
      <c r="E40" s="15">
        <v>205.36335844000001</v>
      </c>
      <c r="F40" s="15">
        <v>153.08856392000001</v>
      </c>
      <c r="G40" s="15">
        <v>258.71015977000002</v>
      </c>
      <c r="H40" s="15">
        <v>813.11830232</v>
      </c>
      <c r="I40" s="17">
        <v>5.0854903435000001</v>
      </c>
      <c r="J40" s="17">
        <v>0.9088054163</v>
      </c>
      <c r="K40" s="17">
        <v>7.1879999999999999E-3</v>
      </c>
      <c r="L40" s="17">
        <v>8.6172069000000004E-3</v>
      </c>
      <c r="M40" s="17">
        <v>1.2135270022</v>
      </c>
      <c r="N40" s="17">
        <v>1.651871E-4</v>
      </c>
      <c r="O40" s="17">
        <v>3.2737986699999999E-2</v>
      </c>
      <c r="P40" s="17">
        <v>6.7038662000000002E-3</v>
      </c>
      <c r="Q40" s="17">
        <v>7.4179735000000002E-3</v>
      </c>
      <c r="R40" s="17">
        <v>0.1132592441</v>
      </c>
      <c r="S40" s="17">
        <v>0.27454000000000001</v>
      </c>
      <c r="T40" s="17">
        <v>3.1606340999999999E-3</v>
      </c>
      <c r="U40" s="17">
        <v>4.1582475000000001E-3</v>
      </c>
      <c r="V40" s="17">
        <v>4.2263569058000003</v>
      </c>
      <c r="W40" s="17">
        <v>1.0616370999999999E-2</v>
      </c>
      <c r="X40" s="17">
        <v>8.3088600000000003E-5</v>
      </c>
      <c r="Y40" s="17">
        <v>3.3671E-3</v>
      </c>
      <c r="Z40" s="17">
        <v>0.21423949849999999</v>
      </c>
      <c r="AA40" s="17">
        <v>19.217796735</v>
      </c>
      <c r="AB40" s="17">
        <v>5.4401099165</v>
      </c>
      <c r="AC40" s="17">
        <v>2.5180000000000001E-2</v>
      </c>
      <c r="AD40" s="17">
        <v>2.4112870500000001E-2</v>
      </c>
      <c r="AE40" s="17">
        <v>7.7200000000000003E-3</v>
      </c>
      <c r="AF40" s="17">
        <v>3.8623953400000001E-2</v>
      </c>
      <c r="AH40" s="17">
        <v>0.1069849044</v>
      </c>
      <c r="AI40" s="17">
        <v>6.5829889664000003</v>
      </c>
      <c r="AJ40" s="17">
        <v>13.381065328</v>
      </c>
      <c r="AK40" s="17">
        <v>1.1002939884</v>
      </c>
      <c r="AL40" s="17">
        <v>9.0578082599999998E-2</v>
      </c>
      <c r="AM40" s="17">
        <v>8.0631171838999993</v>
      </c>
      <c r="AN40" s="17">
        <v>3.8088443000000001E-3</v>
      </c>
      <c r="AO40" s="17">
        <v>9.5E-4</v>
      </c>
      <c r="AP40" s="17">
        <v>0.150425</v>
      </c>
      <c r="AQ40" s="17">
        <v>15.553687955999999</v>
      </c>
      <c r="AR40" s="17">
        <v>0.2923873555</v>
      </c>
      <c r="AS40" s="17">
        <v>0.22469186120000001</v>
      </c>
      <c r="AT40" s="17">
        <v>1.76401305E-2</v>
      </c>
      <c r="AU40" s="17">
        <v>20.510663753999999</v>
      </c>
      <c r="AV40" s="17">
        <v>1.3681368999999999E-3</v>
      </c>
      <c r="AZ40" s="5">
        <v>7.2049761999999997E-8</v>
      </c>
      <c r="BA40" s="17">
        <v>5.3825000000000001E-5</v>
      </c>
      <c r="BB40" s="17">
        <v>3.1443199999999997E-5</v>
      </c>
      <c r="BD40" s="17">
        <v>2.7793598999999999E-2</v>
      </c>
      <c r="BE40" s="17">
        <v>0.19440988349999999</v>
      </c>
      <c r="BF40" s="17">
        <v>6.4999999999999994E-5</v>
      </c>
      <c r="BG40" s="17">
        <v>7.1577466500000006E-2</v>
      </c>
      <c r="BK40" s="17">
        <v>4.2095146195000002</v>
      </c>
      <c r="BL40" s="17">
        <v>8.4129580770000008</v>
      </c>
      <c r="BM40" s="17">
        <v>5.5963519599999997E-2</v>
      </c>
      <c r="BN40" s="17">
        <v>15.371310332</v>
      </c>
      <c r="BO40" s="5">
        <v>1.69645E-5</v>
      </c>
      <c r="BQ40" s="17" t="s">
        <v>207</v>
      </c>
      <c r="BR40" s="17">
        <v>0.47500318120427298</v>
      </c>
      <c r="BS40" s="17">
        <v>32.414744998092999</v>
      </c>
      <c r="BT40" s="17">
        <v>0.194409837943748</v>
      </c>
      <c r="BU40" s="17">
        <v>0.908579779784085</v>
      </c>
      <c r="BV40" s="5">
        <v>6.4996223945501506E-5</v>
      </c>
      <c r="BW40" s="17">
        <v>7.1875029150613896E-3</v>
      </c>
      <c r="BX40" s="17">
        <v>5.0840227744954101</v>
      </c>
      <c r="BY40" s="17">
        <v>5.0840227744954101</v>
      </c>
      <c r="BZ40" s="17">
        <v>2.35739699523802</v>
      </c>
      <c r="CA40" s="5">
        <v>0.325432591343772</v>
      </c>
      <c r="CB40" s="17">
        <v>3.5328553492396698E-3</v>
      </c>
      <c r="CC40" s="5">
        <v>5.0839060279876599E-3</v>
      </c>
      <c r="CD40" s="17">
        <v>1.21315379794744</v>
      </c>
      <c r="CE40" s="5">
        <v>1.6963713244629201E-5</v>
      </c>
      <c r="CF40" s="5">
        <v>5.2852907620826798E-5</v>
      </c>
      <c r="CG40" s="17">
        <v>1.12320022928068E-4</v>
      </c>
      <c r="CH40" s="17">
        <v>3.36727844375731E-3</v>
      </c>
      <c r="CI40" s="5">
        <v>3.2725093701198797E-2</v>
      </c>
      <c r="CJ40" s="17">
        <v>1.6087422631547001E-3</v>
      </c>
      <c r="CK40" s="17">
        <v>5.0943825129383703E-3</v>
      </c>
      <c r="CL40" s="5">
        <v>7.4180884105348203E-3</v>
      </c>
      <c r="CM40" s="17">
        <v>7.1578243555613999E-2</v>
      </c>
      <c r="CN40" s="17">
        <v>5779.4021971233897</v>
      </c>
      <c r="CO40" s="17">
        <v>0.113258627030472</v>
      </c>
      <c r="CP40" s="17">
        <v>0</v>
      </c>
      <c r="CQ40" s="5">
        <v>9.1656810110396698E-4</v>
      </c>
      <c r="CR40" s="17">
        <v>2.2439840848338501E-3</v>
      </c>
      <c r="CS40" s="17">
        <v>0.27454085818999302</v>
      </c>
      <c r="CT40" s="17">
        <v>4.1583954733700598E-3</v>
      </c>
      <c r="CU40" s="17">
        <v>6.5828677427530202</v>
      </c>
      <c r="CV40" s="17">
        <v>4.2082986426653104</v>
      </c>
      <c r="CW40" s="17">
        <v>0.224691185735749</v>
      </c>
      <c r="CX40" s="17">
        <v>8.0599625050480004</v>
      </c>
      <c r="CY40" s="17">
        <v>1.76392442480033E-2</v>
      </c>
      <c r="CZ40" s="17">
        <v>963.83638984330901</v>
      </c>
      <c r="DA40" s="17">
        <v>1.06167059572347E-2</v>
      </c>
      <c r="DB40" s="5">
        <v>8.3092135034144196E-5</v>
      </c>
      <c r="DC40" s="17">
        <v>0</v>
      </c>
      <c r="DD40" s="17">
        <v>0</v>
      </c>
      <c r="DE40" s="5">
        <v>0</v>
      </c>
      <c r="DF40" s="5">
        <v>0</v>
      </c>
      <c r="DG40" s="17">
        <v>0</v>
      </c>
      <c r="DH40" s="5">
        <v>0</v>
      </c>
      <c r="DI40" s="5">
        <v>20.469472371461102</v>
      </c>
      <c r="DJ40" s="5">
        <v>75.971914761807795</v>
      </c>
      <c r="DK40" s="17">
        <v>2.5585791620724501</v>
      </c>
      <c r="DL40" s="17">
        <v>4.2081212568048398</v>
      </c>
      <c r="DM40" s="17">
        <v>12.8149078955379</v>
      </c>
      <c r="DN40" s="17">
        <v>0.21423638784101201</v>
      </c>
      <c r="DO40" s="17">
        <v>0.348711783638398</v>
      </c>
      <c r="DP40" s="17">
        <v>19.192674427305899</v>
      </c>
      <c r="DQ40" s="17">
        <v>19.192674427305899</v>
      </c>
      <c r="DR40" s="17">
        <v>1.57330155994642E-2</v>
      </c>
      <c r="DS40" s="17">
        <v>0</v>
      </c>
      <c r="DT40" s="5">
        <v>5.4388629284589198</v>
      </c>
      <c r="DU40" s="17">
        <v>2.4606699490180999E-2</v>
      </c>
      <c r="DV40" s="17">
        <v>8.4108047525339593</v>
      </c>
      <c r="DW40" s="17">
        <v>1.1039367506517401E-2</v>
      </c>
      <c r="DX40" s="17">
        <v>9.5975126077811994E-3</v>
      </c>
      <c r="DY40" s="17">
        <v>0</v>
      </c>
      <c r="DZ40" s="17">
        <v>7.72017493124334E-3</v>
      </c>
      <c r="EA40" s="17">
        <v>9.2383049156698398</v>
      </c>
      <c r="EB40" s="17">
        <v>0.25370878461173801</v>
      </c>
      <c r="EC40" s="17">
        <v>5.4875763142909198E-3</v>
      </c>
      <c r="ED40" s="17">
        <v>15.3790980728553</v>
      </c>
      <c r="EE40" s="17">
        <v>16.263743978747399</v>
      </c>
      <c r="EF40" s="17">
        <v>1.00420424720426E-2</v>
      </c>
      <c r="EG40" s="17">
        <v>2.8581197219971599E-2</v>
      </c>
      <c r="EH40" s="17">
        <v>0</v>
      </c>
      <c r="EI40" s="17">
        <v>3.5297086382600901E-2</v>
      </c>
      <c r="EJ40" s="17">
        <v>7.1663369059232596E-2</v>
      </c>
      <c r="EK40" s="17">
        <v>13.9462084378622</v>
      </c>
      <c r="EL40" s="17">
        <v>5.5962818019478E-2</v>
      </c>
      <c r="EM40" s="17">
        <v>1.1876401185733801E-3</v>
      </c>
      <c r="EN40" s="17">
        <v>1.13283762992118</v>
      </c>
      <c r="EO40" s="17">
        <v>12.4446505811934</v>
      </c>
      <c r="EP40" s="17">
        <v>0</v>
      </c>
      <c r="EQ40" s="17">
        <v>3.7135904650098799E-2</v>
      </c>
      <c r="ER40" s="17">
        <v>5.3439592034700903E-2</v>
      </c>
      <c r="ES40" s="17">
        <v>908.61817843108201</v>
      </c>
      <c r="ET40" s="17">
        <v>959.69974150807104</v>
      </c>
      <c r="EU40" s="17">
        <v>106.633279033493</v>
      </c>
      <c r="EV40" s="17">
        <v>1066.33302054156</v>
      </c>
      <c r="EW40" s="17">
        <v>2.6725096114034001E-2</v>
      </c>
      <c r="EX40" s="17">
        <v>30.350098628669901</v>
      </c>
      <c r="EY40" s="17">
        <v>0.34467661069759697</v>
      </c>
      <c r="EZ40" s="17">
        <v>1.36814139177785E-3</v>
      </c>
      <c r="FA40" s="17">
        <v>0</v>
      </c>
      <c r="FB40" s="17">
        <v>0</v>
      </c>
      <c r="FC40" s="17">
        <v>0</v>
      </c>
      <c r="FD40" s="5">
        <v>7.2047301487568499E-8</v>
      </c>
      <c r="FE40" s="5">
        <v>5.3825815462116202E-5</v>
      </c>
      <c r="FF40" s="5">
        <v>3.1443458297921698E-5</v>
      </c>
      <c r="FG40" s="17">
        <v>0</v>
      </c>
      <c r="FH40" s="17">
        <v>2.7729380550163399E-2</v>
      </c>
      <c r="FI40" s="17">
        <v>1.57749209698132</v>
      </c>
      <c r="FJ40" s="17">
        <v>365.28700253641802</v>
      </c>
      <c r="FK40" s="17">
        <v>2.3145189625048901</v>
      </c>
      <c r="FL40" s="17">
        <v>4.6174006470565496</v>
      </c>
      <c r="FM40" s="17">
        <v>12.743608359926601</v>
      </c>
      <c r="FN40" s="17">
        <v>2.5033840738107398</v>
      </c>
      <c r="FO40" s="17">
        <v>0.40570899592034598</v>
      </c>
      <c r="FP40" s="17">
        <v>3.4750821497268902E-3</v>
      </c>
      <c r="FQ40" s="17">
        <v>1.03808145196403</v>
      </c>
      <c r="FR40" s="17">
        <v>205.195669771892</v>
      </c>
      <c r="FS40" s="17">
        <v>152.92228801403601</v>
      </c>
      <c r="FT40" s="17">
        <v>52.273381757855198</v>
      </c>
      <c r="FU40" s="17">
        <v>4.5888211489387501E-2</v>
      </c>
      <c r="FV40" s="17">
        <v>1.26244723733306E-2</v>
      </c>
      <c r="FW40" s="17">
        <v>26.953141354850398</v>
      </c>
      <c r="FX40" s="17">
        <v>0.192467053632941</v>
      </c>
      <c r="FY40" s="17">
        <v>20.650633233574201</v>
      </c>
      <c r="FZ40" s="17">
        <v>4.6774062335686599</v>
      </c>
      <c r="GA40" s="17">
        <v>2.6722031900880099</v>
      </c>
      <c r="GB40" s="17">
        <v>52.047027971141397</v>
      </c>
      <c r="GC40" s="17">
        <v>3.8057067716452302E-3</v>
      </c>
      <c r="GD40" s="17">
        <v>20.539092348653899</v>
      </c>
      <c r="GE40" s="17">
        <v>4.9416826237206299</v>
      </c>
      <c r="GF40" s="17">
        <v>14.1912250092318</v>
      </c>
      <c r="GG40" s="17">
        <v>1.3377940722013699</v>
      </c>
      <c r="GH40" s="17">
        <v>9.4995105959643899E-4</v>
      </c>
      <c r="GI40" s="17">
        <v>258.65436170130499</v>
      </c>
      <c r="GJ40" s="17">
        <v>31.5942874490013</v>
      </c>
      <c r="GK40" s="17">
        <v>15.371287519861101</v>
      </c>
      <c r="GL40" s="17">
        <v>0.52241123606210105</v>
      </c>
      <c r="GM40" s="17">
        <v>5.3431828228817801</v>
      </c>
      <c r="GN40" s="17">
        <v>115.95897492016999</v>
      </c>
      <c r="GO40" s="17">
        <v>15.5341802244386</v>
      </c>
      <c r="GP40" s="17">
        <v>0.15042611353877</v>
      </c>
      <c r="GQ40" s="17">
        <v>0.29238955824335899</v>
      </c>
      <c r="GR40" s="17">
        <v>8.7530158201358894</v>
      </c>
      <c r="GS40" s="17">
        <v>812.76284396236701</v>
      </c>
      <c r="GT40" s="17">
        <v>20.5044893885261</v>
      </c>
      <c r="GU40" s="17">
        <v>74.244581964902494</v>
      </c>
      <c r="GW40" s="26">
        <f t="shared" si="68"/>
        <v>1.1179376434107184</v>
      </c>
      <c r="GX40" s="25">
        <f t="shared" si="69"/>
        <v>0</v>
      </c>
      <c r="GY40" s="40">
        <f t="shared" si="70"/>
        <v>-8.7432748697302293E-4</v>
      </c>
      <c r="GZ40" s="40">
        <f t="shared" si="71"/>
        <v>-7.372909242696345E-4</v>
      </c>
      <c r="HA40" s="40">
        <f t="shared" si="72"/>
        <v>-6.9126871430408255E-4</v>
      </c>
      <c r="HB40" s="40">
        <f t="shared" si="73"/>
        <v>-8.165461910139446E-4</v>
      </c>
      <c r="HC40" s="40">
        <f t="shared" si="74"/>
        <v>-1.0861419148911141E-3</v>
      </c>
      <c r="HD40" s="40">
        <f t="shared" si="75"/>
        <v>-2.1567791827206099E-4</v>
      </c>
      <c r="HE40" s="40">
        <f t="shared" si="76"/>
        <v>-4.3715454026650827E-4</v>
      </c>
      <c r="HF40" s="40">
        <f t="shared" si="77"/>
        <v>-2.8857964630013794E-4</v>
      </c>
      <c r="HG40" s="40">
        <f t="shared" si="78"/>
        <v>-2.4827813728667633E-4</v>
      </c>
      <c r="HH40" s="40">
        <f t="shared" si="79"/>
        <v>-6.9154832861757E-5</v>
      </c>
      <c r="HI40" s="40">
        <f t="shared" si="80"/>
        <v>-5.1701529026835588E-5</v>
      </c>
      <c r="HJ40" s="40">
        <f t="shared" si="81"/>
        <v>-3.0753683427179804E-4</v>
      </c>
      <c r="HK40" s="40">
        <f t="shared" si="82"/>
        <v>-8.5778193970330958E-5</v>
      </c>
      <c r="HL40" s="40">
        <f t="shared" si="83"/>
        <v>-3.9382381449870672E-4</v>
      </c>
      <c r="HM40" s="40">
        <f t="shared" si="84"/>
        <v>-1.1059646550371292E-4</v>
      </c>
      <c r="HN40" s="40">
        <f t="shared" si="85"/>
        <v>1.5490825738340594E-5</v>
      </c>
      <c r="HO40" s="40">
        <f t="shared" si="86"/>
        <v>-5.4482928338983874E-6</v>
      </c>
      <c r="HP40" s="40">
        <f t="shared" si="87"/>
        <v>3.1259196948123826E-6</v>
      </c>
      <c r="HQ40" s="40">
        <f t="shared" si="88"/>
        <v>-2.5916970959407982E-5</v>
      </c>
      <c r="HR40" s="40">
        <f t="shared" si="89"/>
        <v>3.5585512901702364E-5</v>
      </c>
      <c r="HS40" s="40">
        <f t="shared" si="90"/>
        <v>-4.2727728720468117E-3</v>
      </c>
      <c r="HT40" s="40">
        <f t="shared" si="91"/>
        <v>3.155101067027808E-5</v>
      </c>
      <c r="HU40" s="40">
        <f t="shared" si="92"/>
        <v>4.254535693455937E-5</v>
      </c>
      <c r="HV40" s="40">
        <f t="shared" si="93"/>
        <v>5.2996274927968167E-5</v>
      </c>
      <c r="HW40" s="40">
        <f t="shared" si="94"/>
        <v>-1.4519540093004428E-5</v>
      </c>
      <c r="HX40" s="40">
        <f t="shared" si="95"/>
        <v>-1.30724182592417E-3</v>
      </c>
      <c r="HY40" s="40">
        <f t="shared" si="96"/>
        <v>-2.2922111137828216E-4</v>
      </c>
      <c r="HZ40" s="40">
        <f t="shared" si="97"/>
        <v>-2.2768090143725248E-2</v>
      </c>
      <c r="IA40" s="40">
        <f t="shared" si="98"/>
        <v>-3.7666024644728547E-5</v>
      </c>
      <c r="IB40" s="40">
        <f t="shared" si="99"/>
        <v>2.2659487479240986E-5</v>
      </c>
      <c r="IC40" s="40">
        <f t="shared" si="100"/>
        <v>-1.8478377353296446E-5</v>
      </c>
      <c r="ID40" s="40">
        <f t="shared" si="101"/>
        <v>0</v>
      </c>
      <c r="IE40" s="40">
        <f t="shared" si="102"/>
        <v>-2.2852717683506042E-4</v>
      </c>
      <c r="IF40" s="40">
        <f t="shared" si="103"/>
        <v>-1.8414681780391485E-5</v>
      </c>
      <c r="IG40" s="40">
        <f t="shared" si="104"/>
        <v>4.2234537834564871E-2</v>
      </c>
      <c r="IH40" s="40">
        <f t="shared" si="105"/>
        <v>2.957722378225796E-2</v>
      </c>
      <c r="II40" s="40">
        <f t="shared" si="106"/>
        <v>-2.8549016782828468E-5</v>
      </c>
      <c r="IJ40" s="40">
        <f t="shared" si="107"/>
        <v>-3.9124804713219742E-4</v>
      </c>
      <c r="IK40" s="40">
        <f t="shared" si="108"/>
        <v>-8.2374812611004766E-4</v>
      </c>
      <c r="IL40" s="40">
        <f t="shared" si="109"/>
        <v>-5.1516214274746512E-5</v>
      </c>
      <c r="IM40" s="40">
        <f t="shared" si="110"/>
        <v>7.4026177164558303E-6</v>
      </c>
      <c r="IN40" s="40">
        <f t="shared" si="111"/>
        <v>-1.2542190390204943E-3</v>
      </c>
      <c r="IO40" s="40">
        <f t="shared" si="112"/>
        <v>7.5336478050678777E-6</v>
      </c>
      <c r="IP40" s="40">
        <f t="shared" si="113"/>
        <v>-3.0061803191128997E-6</v>
      </c>
      <c r="IQ40" s="40">
        <f t="shared" si="114"/>
        <v>-5.0240671218381197E-5</v>
      </c>
      <c r="IR40" s="40">
        <f t="shared" si="115"/>
        <v>-3.0103196795352782E-4</v>
      </c>
      <c r="IS40" s="40">
        <f t="shared" si="116"/>
        <v>3.2831347872126201E-6</v>
      </c>
      <c r="IT40" s="40">
        <f t="shared" si="117"/>
        <v>0</v>
      </c>
      <c r="IU40" s="40">
        <f t="shared" si="118"/>
        <v>0</v>
      </c>
      <c r="IV40" s="40">
        <f t="shared" si="119"/>
        <v>0</v>
      </c>
      <c r="IW40" s="40">
        <f t="shared" si="120"/>
        <v>-3.4150181252471287E-5</v>
      </c>
      <c r="IX40" s="40">
        <f t="shared" si="121"/>
        <v>1.5150248327013802E-5</v>
      </c>
      <c r="IY40" s="40">
        <f t="shared" si="122"/>
        <v>8.2147466447504887E-6</v>
      </c>
      <c r="IZ40" s="40">
        <f t="shared" si="123"/>
        <v>0</v>
      </c>
      <c r="JA40" s="40">
        <f t="shared" si="124"/>
        <v>-2.3105481890488464E-3</v>
      </c>
      <c r="JB40" s="40">
        <f t="shared" si="125"/>
        <v>-2.3433094641499638E-7</v>
      </c>
      <c r="JC40" s="40">
        <f t="shared" si="126"/>
        <v>-5.8093146130594788E-5</v>
      </c>
      <c r="JD40" s="40">
        <f t="shared" si="127"/>
        <v>1.0856148617567989E-5</v>
      </c>
      <c r="JE40" s="40">
        <f t="shared" si="128"/>
        <v>0</v>
      </c>
      <c r="JF40" s="40">
        <f t="shared" si="129"/>
        <v>0</v>
      </c>
      <c r="JG40" s="40">
        <f t="shared" si="130"/>
        <v>0</v>
      </c>
      <c r="JH40" s="40">
        <f t="shared" si="131"/>
        <v>-3.3100317283749661E-4</v>
      </c>
      <c r="JI40" s="40">
        <f t="shared" si="132"/>
        <v>-2.559533099217938E-4</v>
      </c>
      <c r="JJ40" s="40">
        <f t="shared" si="133"/>
        <v>-1.2536390259438109E-5</v>
      </c>
      <c r="JK40" s="40">
        <f t="shared" si="134"/>
        <v>-1.4840724965497835E-6</v>
      </c>
      <c r="JL40" s="40">
        <f t="shared" si="135"/>
        <v>-4.6376572890402771E-5</v>
      </c>
    </row>
    <row r="41" spans="1:272" x14ac:dyDescent="0.3">
      <c r="A41" s="17" t="s">
        <v>208</v>
      </c>
      <c r="B41" s="15">
        <v>54018.961902000003</v>
      </c>
      <c r="C41" s="15">
        <v>956.92130054999996</v>
      </c>
      <c r="D41" s="15">
        <v>19438.806066000001</v>
      </c>
      <c r="E41" s="15">
        <v>6775.5510339000002</v>
      </c>
      <c r="F41" s="15">
        <v>4912.8667982999996</v>
      </c>
      <c r="G41" s="15">
        <v>8773.2335672000008</v>
      </c>
      <c r="H41" s="15">
        <v>24122.347791</v>
      </c>
      <c r="I41" s="17">
        <v>625.57444440999996</v>
      </c>
      <c r="J41" s="17">
        <v>66.567963817000006</v>
      </c>
      <c r="K41" s="17">
        <v>20.488402934</v>
      </c>
      <c r="L41" s="17">
        <v>0.73523922829999999</v>
      </c>
      <c r="M41" s="17">
        <v>107.1436009</v>
      </c>
      <c r="N41" s="17">
        <v>1.0784302399999999E-2</v>
      </c>
      <c r="O41" s="17">
        <v>2.8158984986000002</v>
      </c>
      <c r="P41" s="17">
        <v>0.21099248770000001</v>
      </c>
      <c r="Q41" s="17">
        <v>5.0688392991000004</v>
      </c>
      <c r="R41" s="17">
        <v>11.434840907</v>
      </c>
      <c r="S41" s="17">
        <v>103.20327801000001</v>
      </c>
      <c r="T41" s="17">
        <v>0.3607107598</v>
      </c>
      <c r="U41" s="17">
        <v>11.124006419000001</v>
      </c>
      <c r="V41" s="17">
        <v>12.256274173</v>
      </c>
      <c r="W41" s="17">
        <v>0.38004310889999998</v>
      </c>
      <c r="X41" s="17">
        <v>7.6420001E-3</v>
      </c>
      <c r="Y41" s="17">
        <v>2.8971740999999998E-3</v>
      </c>
      <c r="Z41" s="17">
        <v>1.1820533004</v>
      </c>
      <c r="AA41" s="17">
        <v>281.37124234999999</v>
      </c>
      <c r="AB41" s="17">
        <v>376.36334077999999</v>
      </c>
      <c r="AC41" s="17">
        <v>0.48680172199999999</v>
      </c>
      <c r="AD41" s="17">
        <v>0.71762321220000003</v>
      </c>
      <c r="AE41" s="17">
        <v>7.0949673000000005E-2</v>
      </c>
      <c r="AF41" s="17">
        <v>2.2709519837999999</v>
      </c>
      <c r="AG41" s="17">
        <v>1.1661605414</v>
      </c>
      <c r="AH41" s="17">
        <v>14.006517748</v>
      </c>
      <c r="AI41" s="17">
        <v>613.25725110999997</v>
      </c>
      <c r="AJ41" s="17">
        <v>3050.3058000999999</v>
      </c>
      <c r="AK41" s="17">
        <v>29.550399394999999</v>
      </c>
      <c r="AL41" s="17">
        <v>2.9324404408999998</v>
      </c>
      <c r="AM41" s="17">
        <v>21.091615209</v>
      </c>
      <c r="AN41" s="17">
        <v>0.65858963839999995</v>
      </c>
      <c r="AO41" s="17">
        <v>0.25150319999999998</v>
      </c>
      <c r="AQ41" s="17">
        <v>203.71025965999999</v>
      </c>
      <c r="AR41" s="17">
        <v>0.59989579999999998</v>
      </c>
      <c r="AS41" s="17">
        <v>1.0790436866999999</v>
      </c>
      <c r="AT41" s="17">
        <v>5.8272309077999997</v>
      </c>
      <c r="AU41" s="17">
        <v>357.25394064</v>
      </c>
      <c r="AV41" s="17">
        <v>2.1672869011000002</v>
      </c>
      <c r="AW41" s="17">
        <v>6.7057846000000004E-3</v>
      </c>
      <c r="AX41" s="17">
        <v>3.376114E-4</v>
      </c>
      <c r="AZ41" s="17">
        <v>2.1681794999999998E-3</v>
      </c>
      <c r="BA41" s="17">
        <v>0.45830328180000002</v>
      </c>
      <c r="BB41" s="17">
        <v>2.1652874200000002E-2</v>
      </c>
      <c r="BD41" s="17">
        <v>46.330776409999999</v>
      </c>
      <c r="BE41" s="17">
        <v>1.2639350214</v>
      </c>
      <c r="BF41" s="17">
        <v>2.5273922139999998</v>
      </c>
      <c r="BG41" s="17">
        <v>184.30420255999999</v>
      </c>
      <c r="BH41" s="17">
        <v>1.2559999999999999E-4</v>
      </c>
      <c r="BK41" s="17">
        <v>68.147124603999998</v>
      </c>
      <c r="BL41" s="17">
        <v>202.45748599999999</v>
      </c>
      <c r="BM41" s="17">
        <v>45.471461632999997</v>
      </c>
      <c r="BN41" s="17">
        <v>1106.4625570999999</v>
      </c>
      <c r="BO41" s="17">
        <v>1.4583928E-3</v>
      </c>
      <c r="BQ41" s="17" t="s">
        <v>208</v>
      </c>
      <c r="BR41" s="17">
        <v>24.490683651773299</v>
      </c>
      <c r="BS41" s="17">
        <v>375.31569472355699</v>
      </c>
      <c r="BT41" s="17">
        <v>1.2639310554641501</v>
      </c>
      <c r="BU41" s="17">
        <v>66.566747792663804</v>
      </c>
      <c r="BV41" s="17">
        <v>2.5257505681707699</v>
      </c>
      <c r="BW41" s="17">
        <v>20.488329230133999</v>
      </c>
      <c r="BX41" s="17">
        <v>625.57197690158603</v>
      </c>
      <c r="BY41" s="17">
        <v>625.57197690158603</v>
      </c>
      <c r="BZ41" s="17">
        <v>63.869571664147898</v>
      </c>
      <c r="CA41" s="5">
        <v>1500.0694874094099</v>
      </c>
      <c r="CB41" s="17">
        <v>0.30144797033350401</v>
      </c>
      <c r="CC41" s="17">
        <v>0.43379189022029702</v>
      </c>
      <c r="CD41" s="17">
        <v>107.14312659665801</v>
      </c>
      <c r="CE41" s="5">
        <v>1.45818283202886E-3</v>
      </c>
      <c r="CF41" s="17">
        <v>3.4509978779410999E-3</v>
      </c>
      <c r="CG41" s="17">
        <v>7.3332662757871897E-3</v>
      </c>
      <c r="CH41" s="17">
        <v>2.8935101860668899E-3</v>
      </c>
      <c r="CI41" s="5">
        <v>2.8158455831959599</v>
      </c>
      <c r="CJ41" s="17">
        <v>5.0638071225031299E-2</v>
      </c>
      <c r="CK41" s="17">
        <v>0.16035422291340701</v>
      </c>
      <c r="CL41" s="5">
        <v>5.0688248510921303</v>
      </c>
      <c r="CM41" s="17">
        <v>184.30331019078301</v>
      </c>
      <c r="CN41" s="17">
        <v>19071.9921526012</v>
      </c>
      <c r="CO41" s="17">
        <v>11.434823750755401</v>
      </c>
      <c r="CP41" s="17">
        <v>1.25608442158985E-4</v>
      </c>
      <c r="CQ41" s="5">
        <v>0.104606422039782</v>
      </c>
      <c r="CR41" s="5">
        <v>0.25610609147726099</v>
      </c>
      <c r="CS41" s="5">
        <v>103.202971237377</v>
      </c>
      <c r="CT41" s="17">
        <v>11.1242559139025</v>
      </c>
      <c r="CU41" s="17">
        <v>613.25730689099998</v>
      </c>
      <c r="CV41" s="17">
        <v>12.256250745139299</v>
      </c>
      <c r="CW41" s="17">
        <v>1.0790192857584999</v>
      </c>
      <c r="CX41" s="17">
        <v>21.091581730030299</v>
      </c>
      <c r="CY41" s="17">
        <v>5.8271558605053198</v>
      </c>
      <c r="CZ41" s="17">
        <v>54018.021668718997</v>
      </c>
      <c r="DA41" s="17">
        <v>0.38003789320299403</v>
      </c>
      <c r="DB41" s="17">
        <v>7.6346644627993E-3</v>
      </c>
      <c r="DC41" s="17">
        <v>0</v>
      </c>
      <c r="DD41" s="17">
        <v>0</v>
      </c>
      <c r="DE41" s="17">
        <v>0</v>
      </c>
      <c r="DF41" s="17">
        <v>0</v>
      </c>
      <c r="DG41" s="17">
        <v>0</v>
      </c>
      <c r="DH41" s="17">
        <v>0</v>
      </c>
      <c r="DI41" s="17">
        <v>542.55393692892699</v>
      </c>
      <c r="DJ41" s="17">
        <v>297.35818727756703</v>
      </c>
      <c r="DK41" s="17">
        <v>104.797301331434</v>
      </c>
      <c r="DL41" s="17">
        <v>68.143852574949406</v>
      </c>
      <c r="DM41" s="17">
        <v>219.19081238114001</v>
      </c>
      <c r="DN41" s="17">
        <v>1.1820572029744401</v>
      </c>
      <c r="DO41" s="17">
        <v>15.169273563059599</v>
      </c>
      <c r="DP41" s="17">
        <v>281.32439447252699</v>
      </c>
      <c r="DQ41" s="17">
        <v>281.32439447252699</v>
      </c>
      <c r="DR41" s="17">
        <v>1.2189613956276799</v>
      </c>
      <c r="DS41" s="17">
        <v>0</v>
      </c>
      <c r="DT41" s="5">
        <v>376.35826328951703</v>
      </c>
      <c r="DU41" s="17">
        <v>0.48431718600190499</v>
      </c>
      <c r="DV41" s="17">
        <v>202.456419958049</v>
      </c>
      <c r="DW41" s="17">
        <v>0.193542088852627</v>
      </c>
      <c r="DX41" s="17">
        <v>0.48329469552508197</v>
      </c>
      <c r="DY41" s="17">
        <v>0</v>
      </c>
      <c r="DZ41" s="17">
        <v>7.0949279857471098E-2</v>
      </c>
      <c r="EA41" s="17">
        <v>62.204299539391002</v>
      </c>
      <c r="EB41" s="17">
        <v>33.502406741601099</v>
      </c>
      <c r="EC41" s="17">
        <v>0.33446005512834898</v>
      </c>
      <c r="ED41" s="17">
        <v>1089.8309502946299</v>
      </c>
      <c r="EE41" s="17">
        <v>216.968408619792</v>
      </c>
      <c r="EF41" s="17">
        <v>0.59043779050612599</v>
      </c>
      <c r="EG41" s="17">
        <v>1.68047125787397</v>
      </c>
      <c r="EH41" s="17">
        <v>1.1661748350224499</v>
      </c>
      <c r="EI41" s="17">
        <v>4.6203395861112204</v>
      </c>
      <c r="EJ41" s="17">
        <v>9.3806228689385307</v>
      </c>
      <c r="EK41" s="17">
        <v>3061.04910871323</v>
      </c>
      <c r="EL41" s="17">
        <v>45.471029222266601</v>
      </c>
      <c r="EM41" s="17">
        <v>0.49316443936728699</v>
      </c>
      <c r="EN41" s="17">
        <v>30.045445402467699</v>
      </c>
      <c r="EO41" s="17">
        <v>956.90566251602297</v>
      </c>
      <c r="EP41" s="17">
        <v>0</v>
      </c>
      <c r="EQ41" s="17">
        <v>1.20203661954067</v>
      </c>
      <c r="ER41" s="17">
        <v>1.7297488601420801</v>
      </c>
      <c r="ES41" s="17">
        <v>27124.277050105498</v>
      </c>
      <c r="ET41" s="17">
        <v>17494.648018418498</v>
      </c>
      <c r="EU41" s="17">
        <v>1943.85178872247</v>
      </c>
      <c r="EV41" s="17">
        <v>19438.499807141001</v>
      </c>
      <c r="EW41" s="17">
        <v>1.1499640197872201</v>
      </c>
      <c r="EX41" s="17">
        <v>640.27725885596101</v>
      </c>
      <c r="EY41" s="17">
        <v>14.6846314221127</v>
      </c>
      <c r="EZ41" s="17">
        <v>2.16728441691086</v>
      </c>
      <c r="FA41" s="17">
        <v>6.7058884468658604E-3</v>
      </c>
      <c r="FB41" s="17">
        <v>3.3755974430794202E-4</v>
      </c>
      <c r="FC41" s="17">
        <v>0</v>
      </c>
      <c r="FD41" s="17">
        <v>2.1686035126291499E-3</v>
      </c>
      <c r="FE41" s="17">
        <v>0.45829915587034997</v>
      </c>
      <c r="FF41" s="17">
        <v>2.1652016743174799E-2</v>
      </c>
      <c r="FG41" s="17">
        <v>0</v>
      </c>
      <c r="FH41" s="17">
        <v>46.330720228926701</v>
      </c>
      <c r="FI41" s="17">
        <v>46.130195125250097</v>
      </c>
      <c r="FJ41" s="17">
        <v>10646.9304133569</v>
      </c>
      <c r="FK41" s="17">
        <v>165.51565284648601</v>
      </c>
      <c r="FL41" s="17">
        <v>120.524083853424</v>
      </c>
      <c r="FM41" s="17">
        <v>174.04488783985599</v>
      </c>
      <c r="FN41" s="17">
        <v>105.443197311598</v>
      </c>
      <c r="FO41" s="17">
        <v>44.7070979717478</v>
      </c>
      <c r="FP41" s="17">
        <v>4.0788920854401098E-2</v>
      </c>
      <c r="FQ41" s="17">
        <v>137.99974608750301</v>
      </c>
      <c r="FR41" s="17">
        <v>6774.9336067817103</v>
      </c>
      <c r="FS41" s="17">
        <v>4912.5852854663199</v>
      </c>
      <c r="FT41" s="17">
        <v>1862.34832131538</v>
      </c>
      <c r="FU41" s="17">
        <v>12.3089045398898</v>
      </c>
      <c r="FV41" s="17">
        <v>9.7798717945622595</v>
      </c>
      <c r="FW41" s="17">
        <v>1363.9983645893501</v>
      </c>
      <c r="FX41" s="17">
        <v>291.23314232967903</v>
      </c>
      <c r="FY41" s="17">
        <v>378.35112993534898</v>
      </c>
      <c r="FZ41" s="17">
        <v>40.369216898758303</v>
      </c>
      <c r="GA41" s="17">
        <v>51.080131527108499</v>
      </c>
      <c r="GB41" s="17">
        <v>950.55340333967195</v>
      </c>
      <c r="GC41" s="17">
        <v>0.65806016908127996</v>
      </c>
      <c r="GD41" s="17">
        <v>294.97698621737197</v>
      </c>
      <c r="GE41" s="17">
        <v>158.23236520610399</v>
      </c>
      <c r="GF41" s="17">
        <v>809.36900857372996</v>
      </c>
      <c r="GG41" s="17">
        <v>52.944885696250402</v>
      </c>
      <c r="GH41" s="17">
        <v>0.25150525936385498</v>
      </c>
      <c r="GI41" s="17">
        <v>8773.1836203662006</v>
      </c>
      <c r="GJ41" s="17">
        <v>1838.0159710333901</v>
      </c>
      <c r="GK41" s="17">
        <v>1106.46253135547</v>
      </c>
      <c r="GL41" s="17">
        <v>24.704724419241</v>
      </c>
      <c r="GM41" s="17">
        <v>1380.51388164836</v>
      </c>
      <c r="GN41" s="17">
        <v>2111.5018939953302</v>
      </c>
      <c r="GO41" s="17">
        <v>203.70449707653901</v>
      </c>
      <c r="GP41" s="17">
        <v>0</v>
      </c>
      <c r="GQ41" s="17">
        <v>0.59989272531854099</v>
      </c>
      <c r="GR41" s="17">
        <v>269.22632834377902</v>
      </c>
      <c r="GS41" s="17">
        <v>24118.696591455999</v>
      </c>
      <c r="GT41" s="17">
        <v>357.247534989663</v>
      </c>
      <c r="GU41" s="17">
        <v>851.15069146723704</v>
      </c>
      <c r="GW41" s="26">
        <f t="shared" si="68"/>
        <v>1.1246162058240834</v>
      </c>
      <c r="GX41" s="25">
        <f t="shared" si="69"/>
        <v>0</v>
      </c>
      <c r="GY41" s="40">
        <f t="shared" si="70"/>
        <v>-1.7405615507970716E-5</v>
      </c>
      <c r="GZ41" s="40">
        <f t="shared" si="71"/>
        <v>-1.6342027257618594E-5</v>
      </c>
      <c r="HA41" s="40">
        <f t="shared" si="72"/>
        <v>-1.575502414912983E-5</v>
      </c>
      <c r="HB41" s="40">
        <f t="shared" si="73"/>
        <v>-9.1125742423127213E-5</v>
      </c>
      <c r="HC41" s="40">
        <f t="shared" si="74"/>
        <v>-5.7301132971305217E-5</v>
      </c>
      <c r="HD41" s="40">
        <f t="shared" si="75"/>
        <v>-5.6930929078430709E-6</v>
      </c>
      <c r="HE41" s="40">
        <f t="shared" si="76"/>
        <v>-1.5136169893726863E-4</v>
      </c>
      <c r="HF41" s="40">
        <f t="shared" si="77"/>
        <v>-3.9443881315454682E-6</v>
      </c>
      <c r="HG41" s="40">
        <f t="shared" si="78"/>
        <v>-1.8267410725446888E-5</v>
      </c>
      <c r="HH41" s="40">
        <f t="shared" si="79"/>
        <v>-3.5973455929195606E-6</v>
      </c>
      <c r="HI41" s="40">
        <f t="shared" si="80"/>
        <v>8.5992936279195062E-7</v>
      </c>
      <c r="HJ41" s="40">
        <f t="shared" si="81"/>
        <v>-4.4268004622243603E-6</v>
      </c>
      <c r="HK41" s="40">
        <f t="shared" si="82"/>
        <v>-3.5464761921399382E-6</v>
      </c>
      <c r="HL41" s="40">
        <f t="shared" si="83"/>
        <v>-1.8791658884933623E-5</v>
      </c>
      <c r="HM41" s="40">
        <f t="shared" si="84"/>
        <v>-9.1738603495064937E-7</v>
      </c>
      <c r="HN41" s="40">
        <f t="shared" si="85"/>
        <v>-2.8503582413155269E-6</v>
      </c>
      <c r="HO41" s="40">
        <f t="shared" si="86"/>
        <v>-1.5003483422921928E-6</v>
      </c>
      <c r="HP41" s="40">
        <f t="shared" si="87"/>
        <v>-2.9725085183436537E-6</v>
      </c>
      <c r="HQ41" s="40">
        <f t="shared" si="88"/>
        <v>4.861837345650977E-6</v>
      </c>
      <c r="HR41" s="40">
        <f t="shared" si="89"/>
        <v>2.2428511194802091E-5</v>
      </c>
      <c r="HS41" s="40">
        <f t="shared" si="90"/>
        <v>-1.911499397746796E-6</v>
      </c>
      <c r="HT41" s="40">
        <f t="shared" si="91"/>
        <v>-1.3723961529133282E-5</v>
      </c>
      <c r="HU41" s="40">
        <f t="shared" si="92"/>
        <v>-9.5991063919248021E-4</v>
      </c>
      <c r="HV41" s="40">
        <f t="shared" si="93"/>
        <v>-1.2646509345468232E-3</v>
      </c>
      <c r="HW41" s="40">
        <f t="shared" si="94"/>
        <v>3.3015215462200779E-6</v>
      </c>
      <c r="HX41" s="40">
        <f t="shared" si="95"/>
        <v>-1.664984562094101E-4</v>
      </c>
      <c r="HY41" s="40">
        <f t="shared" si="96"/>
        <v>-1.3490927337497824E-5</v>
      </c>
      <c r="HZ41" s="40">
        <f t="shared" si="97"/>
        <v>-5.1037945960573355E-3</v>
      </c>
      <c r="IA41" s="40">
        <f t="shared" si="98"/>
        <v>3.4740126402013137E-6</v>
      </c>
      <c r="IB41" s="40">
        <f t="shared" si="99"/>
        <v>-5.5411464532987155E-6</v>
      </c>
      <c r="IC41" s="40">
        <f t="shared" si="100"/>
        <v>-1.8906353022934238E-5</v>
      </c>
      <c r="ID41" s="40">
        <f t="shared" si="101"/>
        <v>1.2256993734934807E-5</v>
      </c>
      <c r="IE41" s="40">
        <f t="shared" si="102"/>
        <v>-3.9662199057588759E-4</v>
      </c>
      <c r="IF41" s="40">
        <f t="shared" si="103"/>
        <v>9.095856577906321E-8</v>
      </c>
      <c r="IG41" s="40">
        <f t="shared" si="104"/>
        <v>3.5220431383888957E-3</v>
      </c>
      <c r="IH41" s="40">
        <f t="shared" si="105"/>
        <v>1.6752599545286101E-2</v>
      </c>
      <c r="II41" s="40">
        <f t="shared" si="106"/>
        <v>-2.233502198764905E-4</v>
      </c>
      <c r="IJ41" s="40">
        <f t="shared" si="107"/>
        <v>-1.5873117999573666E-6</v>
      </c>
      <c r="IK41" s="40">
        <f t="shared" si="108"/>
        <v>-8.0394419809930542E-4</v>
      </c>
      <c r="IL41" s="40">
        <f t="shared" si="109"/>
        <v>8.1882212830706909E-6</v>
      </c>
      <c r="IM41" s="40">
        <f t="shared" si="110"/>
        <v>0</v>
      </c>
      <c r="IN41" s="40">
        <f t="shared" si="111"/>
        <v>-2.8288135661875784E-5</v>
      </c>
      <c r="IO41" s="40">
        <f t="shared" si="112"/>
        <v>-5.1253592023683874E-6</v>
      </c>
      <c r="IP41" s="40">
        <f t="shared" si="113"/>
        <v>-2.2613488036475241E-5</v>
      </c>
      <c r="IQ41" s="40">
        <f t="shared" si="114"/>
        <v>-1.2878723336592572E-5</v>
      </c>
      <c r="IR41" s="40">
        <f t="shared" si="115"/>
        <v>-1.7930244031810475E-5</v>
      </c>
      <c r="IS41" s="40">
        <f t="shared" si="116"/>
        <v>-1.1462207144388428E-6</v>
      </c>
      <c r="IT41" s="40">
        <f t="shared" si="117"/>
        <v>1.5486161881785704E-5</v>
      </c>
      <c r="IU41" s="40">
        <f t="shared" si="118"/>
        <v>-1.530033999384647E-4</v>
      </c>
      <c r="IV41" s="40">
        <f t="shared" si="119"/>
        <v>0</v>
      </c>
      <c r="IW41" s="40">
        <f t="shared" si="120"/>
        <v>1.9556158941179307E-4</v>
      </c>
      <c r="IX41" s="40">
        <f t="shared" si="121"/>
        <v>-9.0026186019013176E-6</v>
      </c>
      <c r="IY41" s="40">
        <f t="shared" si="122"/>
        <v>-3.960013886759694E-5</v>
      </c>
      <c r="IZ41" s="40">
        <f t="shared" si="123"/>
        <v>0</v>
      </c>
      <c r="JA41" s="40">
        <f t="shared" si="124"/>
        <v>-1.2126080685623287E-6</v>
      </c>
      <c r="JB41" s="40">
        <f t="shared" si="125"/>
        <v>-3.1377687798814837E-6</v>
      </c>
      <c r="JC41" s="40">
        <f t="shared" si="126"/>
        <v>-6.4954138108691529E-4</v>
      </c>
      <c r="JD41" s="40">
        <f t="shared" si="127"/>
        <v>-4.8418278291506931E-6</v>
      </c>
      <c r="JE41" s="40">
        <f t="shared" si="128"/>
        <v>6.7214641600377777E-5</v>
      </c>
      <c r="JF41" s="40">
        <f t="shared" si="129"/>
        <v>0</v>
      </c>
      <c r="JG41" s="40">
        <f t="shared" si="130"/>
        <v>0</v>
      </c>
      <c r="JH41" s="40">
        <f t="shared" si="131"/>
        <v>-4.8014190908357697E-5</v>
      </c>
      <c r="JI41" s="40">
        <f t="shared" si="132"/>
        <v>-5.2655101673632509E-6</v>
      </c>
      <c r="JJ41" s="40">
        <f t="shared" si="133"/>
        <v>-9.5094971189998835E-6</v>
      </c>
      <c r="JK41" s="40">
        <f t="shared" si="134"/>
        <v>-2.3267420805171895E-8</v>
      </c>
      <c r="JL41" s="40">
        <f t="shared" si="135"/>
        <v>-1.4397216657955315E-4</v>
      </c>
    </row>
    <row r="42" spans="1:272" x14ac:dyDescent="0.3">
      <c r="A42" s="17" t="s">
        <v>209</v>
      </c>
      <c r="B42" s="15">
        <v>2577.3278568999999</v>
      </c>
      <c r="C42" s="15">
        <v>66.162213089999995</v>
      </c>
      <c r="D42" s="15">
        <v>2489.1772535</v>
      </c>
      <c r="E42" s="15">
        <v>922.41570774000002</v>
      </c>
      <c r="F42" s="15">
        <v>887.17783942999995</v>
      </c>
      <c r="G42" s="15">
        <v>478.30369459000002</v>
      </c>
      <c r="H42" s="15">
        <v>4339.1953591000001</v>
      </c>
      <c r="I42" s="17">
        <v>79.115721222000005</v>
      </c>
      <c r="J42" s="17">
        <v>13.671587959</v>
      </c>
      <c r="K42" s="17">
        <v>0.21160675000000001</v>
      </c>
      <c r="L42" s="17">
        <v>5.9831761000000002E-3</v>
      </c>
      <c r="M42" s="17">
        <v>8.0805986352999994</v>
      </c>
      <c r="N42" s="17">
        <v>1.8921399999999999E-4</v>
      </c>
      <c r="O42" s="17">
        <v>2.2349039999999998E-3</v>
      </c>
      <c r="P42" s="17">
        <v>1.6891623599999999E-2</v>
      </c>
      <c r="Q42" s="17">
        <v>8.5036086100000005E-2</v>
      </c>
      <c r="R42" s="17">
        <v>5.4926580000000003E-2</v>
      </c>
      <c r="T42" s="17">
        <v>9.5016556000000005E-3</v>
      </c>
      <c r="U42" s="17">
        <v>8.0114027000000004E-2</v>
      </c>
      <c r="V42" s="17">
        <v>0.289887595</v>
      </c>
      <c r="W42" s="17">
        <v>1.9448884999999999E-2</v>
      </c>
      <c r="Y42" s="17">
        <v>1.1836960000000001E-4</v>
      </c>
      <c r="Z42" s="17">
        <v>3.7712359999999999E-3</v>
      </c>
      <c r="AA42" s="17">
        <v>14.961718219</v>
      </c>
      <c r="AB42" s="17">
        <v>21.373999999999999</v>
      </c>
      <c r="AD42" s="17">
        <v>2.4773270699999999E-2</v>
      </c>
      <c r="AF42" s="17">
        <v>0.1010509059</v>
      </c>
      <c r="AH42" s="17">
        <v>0.94982930659999998</v>
      </c>
      <c r="AI42" s="17">
        <v>1.3107713700000001</v>
      </c>
      <c r="AJ42" s="17">
        <v>14.216799999999999</v>
      </c>
      <c r="AK42" s="17">
        <v>0.20505697689999999</v>
      </c>
      <c r="AL42" s="17">
        <v>4.3794097300000001E-2</v>
      </c>
      <c r="AM42" s="17">
        <v>0.46117985500000003</v>
      </c>
      <c r="AN42" s="17">
        <v>7.4888621500000002E-2</v>
      </c>
      <c r="AQ42" s="17">
        <v>20.503542293999999</v>
      </c>
      <c r="AS42" s="17">
        <v>0.117382035</v>
      </c>
      <c r="AT42" s="17">
        <v>0.32288403300000001</v>
      </c>
      <c r="AU42" s="17">
        <v>54.027432136999998</v>
      </c>
      <c r="AV42" s="17">
        <v>3.6911997999999999E-3</v>
      </c>
      <c r="AZ42" s="5">
        <v>1.6550346E-6</v>
      </c>
      <c r="BA42" s="17">
        <v>4.1785700000000002E-5</v>
      </c>
      <c r="BB42" s="17">
        <v>2.2431800000000001E-5</v>
      </c>
      <c r="BD42" s="17">
        <v>3.5450344E-3</v>
      </c>
      <c r="BG42" s="17">
        <v>1.8544365E-2</v>
      </c>
      <c r="BK42" s="17">
        <v>6.9378436905000003</v>
      </c>
      <c r="BL42" s="17">
        <v>640.58632516</v>
      </c>
      <c r="BM42" s="17">
        <v>8.1755080999999993E-2</v>
      </c>
      <c r="BN42" s="17">
        <v>35.526175909999999</v>
      </c>
      <c r="BO42" s="17">
        <v>3.5122739999999999E-4</v>
      </c>
      <c r="BQ42" s="17" t="s">
        <v>209</v>
      </c>
      <c r="BR42" s="17">
        <v>12.903128737866799</v>
      </c>
      <c r="BS42" s="17">
        <v>96.397562042293103</v>
      </c>
      <c r="BT42" s="17">
        <v>0</v>
      </c>
      <c r="BU42" s="17">
        <v>13.6713996465598</v>
      </c>
      <c r="BV42" s="17">
        <v>0</v>
      </c>
      <c r="BW42" s="17">
        <v>0.21160694840633401</v>
      </c>
      <c r="BX42" s="17">
        <v>79.117550519561405</v>
      </c>
      <c r="BY42" s="17">
        <v>79.117550519561405</v>
      </c>
      <c r="BZ42" s="17">
        <v>14.7054220663506</v>
      </c>
      <c r="CA42" s="17">
        <v>48.474317464851502</v>
      </c>
      <c r="CB42" s="17">
        <v>2.45305086614086E-3</v>
      </c>
      <c r="CC42" s="17">
        <v>3.5299438262316901E-3</v>
      </c>
      <c r="CD42" s="17">
        <v>8.0802739050479904</v>
      </c>
      <c r="CE42" s="17">
        <v>3.51252492483528E-4</v>
      </c>
      <c r="CF42" s="5">
        <v>6.0511714810099103E-5</v>
      </c>
      <c r="CG42" s="17">
        <v>1.2859015526050301E-4</v>
      </c>
      <c r="CH42" s="17">
        <v>1.18372497660344E-4</v>
      </c>
      <c r="CI42" s="17">
        <v>2.2350520447317599E-3</v>
      </c>
      <c r="CJ42" s="17">
        <v>4.0539458655070304E-3</v>
      </c>
      <c r="CK42" s="17">
        <v>1.2837645353483499E-2</v>
      </c>
      <c r="CL42" s="17">
        <v>8.5032713282048603E-2</v>
      </c>
      <c r="CM42" s="17">
        <v>1.8544700932003999E-2</v>
      </c>
      <c r="CN42" s="17">
        <v>355.716368368622</v>
      </c>
      <c r="CO42" s="17">
        <v>5.4926153084832501E-2</v>
      </c>
      <c r="CP42" s="17">
        <v>0</v>
      </c>
      <c r="CQ42" s="17">
        <v>2.7549369411972099E-3</v>
      </c>
      <c r="CR42" s="17">
        <v>6.7448522065510401E-3</v>
      </c>
      <c r="CS42" s="17">
        <v>0</v>
      </c>
      <c r="CT42" s="17">
        <v>8.0113022857176905E-2</v>
      </c>
      <c r="CU42" s="17">
        <v>1.31075762479207</v>
      </c>
      <c r="CV42" s="17">
        <v>0.28988446037494298</v>
      </c>
      <c r="CW42" s="17">
        <v>0.117379730732981</v>
      </c>
      <c r="CX42" s="17">
        <v>0.461177864341479</v>
      </c>
      <c r="CY42" s="17">
        <v>0.32288339823189199</v>
      </c>
      <c r="CZ42" s="17">
        <v>2576.9487144364198</v>
      </c>
      <c r="DA42" s="17">
        <v>1.94467368865225E-2</v>
      </c>
      <c r="DB42" s="17">
        <v>0</v>
      </c>
      <c r="DC42" s="17">
        <v>0</v>
      </c>
      <c r="DD42" s="17">
        <v>0</v>
      </c>
      <c r="DE42" s="17">
        <v>0</v>
      </c>
      <c r="DF42" s="17">
        <v>0</v>
      </c>
      <c r="DG42" s="17">
        <v>0</v>
      </c>
      <c r="DH42" s="17">
        <v>0</v>
      </c>
      <c r="DI42" s="17">
        <v>68.206938005259104</v>
      </c>
      <c r="DJ42" s="17">
        <v>37.457948339436101</v>
      </c>
      <c r="DK42" s="17">
        <v>16.705408773208202</v>
      </c>
      <c r="DL42" s="17">
        <v>6.9376747014272304</v>
      </c>
      <c r="DM42" s="17">
        <v>537.842734065032</v>
      </c>
      <c r="DN42" s="17">
        <v>3.7717263261628099E-3</v>
      </c>
      <c r="DO42" s="17">
        <v>7.4214001927616398</v>
      </c>
      <c r="DP42" s="17">
        <v>14.9616055279112</v>
      </c>
      <c r="DQ42" s="17">
        <v>14.9616055279112</v>
      </c>
      <c r="DR42" s="17">
        <v>0.43986396853982401</v>
      </c>
      <c r="DS42" s="17">
        <v>0</v>
      </c>
      <c r="DT42" s="17">
        <v>21.369522558574001</v>
      </c>
      <c r="DU42" s="17">
        <v>0</v>
      </c>
      <c r="DV42" s="17">
        <v>640.58694194100406</v>
      </c>
      <c r="DW42" s="17">
        <v>7.4529792840771899E-3</v>
      </c>
      <c r="DX42" s="17">
        <v>1.68550042716126E-2</v>
      </c>
      <c r="DY42" s="17">
        <v>0</v>
      </c>
      <c r="DZ42" s="17">
        <v>0</v>
      </c>
      <c r="EA42" s="17">
        <v>44.895165996970299</v>
      </c>
      <c r="EB42" s="17">
        <v>8.7726374092907804</v>
      </c>
      <c r="EC42" s="17">
        <v>0.176582567579669</v>
      </c>
      <c r="ED42" s="17">
        <v>173.77056878453499</v>
      </c>
      <c r="EE42" s="17">
        <v>47.8133871361904</v>
      </c>
      <c r="EF42" s="17">
        <v>2.62431841961672E-2</v>
      </c>
      <c r="EG42" s="17">
        <v>7.4692471359204496E-2</v>
      </c>
      <c r="EH42" s="17">
        <v>0</v>
      </c>
      <c r="EI42" s="17">
        <v>0.31334508493857299</v>
      </c>
      <c r="EJ42" s="17">
        <v>0.63618779344896503</v>
      </c>
      <c r="EK42" s="17">
        <v>15.985208321139901</v>
      </c>
      <c r="EL42" s="17">
        <v>8.1753329692455606E-2</v>
      </c>
      <c r="EM42" s="17">
        <v>2.0856976646310799E-2</v>
      </c>
      <c r="EN42" s="17">
        <v>0.387096337578338</v>
      </c>
      <c r="EO42" s="17">
        <v>66.150884644807803</v>
      </c>
      <c r="EP42" s="17">
        <v>0</v>
      </c>
      <c r="EQ42" s="17">
        <v>1.7955597149423699E-2</v>
      </c>
      <c r="ER42" s="17">
        <v>2.5838761002441601E-2</v>
      </c>
      <c r="ES42" s="17">
        <v>4385.5235569911301</v>
      </c>
      <c r="ET42" s="17">
        <v>2239.7512818995001</v>
      </c>
      <c r="EU42" s="17">
        <v>248.86081954066699</v>
      </c>
      <c r="EV42" s="17">
        <v>2488.6121014401701</v>
      </c>
      <c r="EW42" s="17">
        <v>0.113494934066006</v>
      </c>
      <c r="EX42" s="17">
        <v>127.36555419613801</v>
      </c>
      <c r="EY42" s="17">
        <v>7.0427232379061104</v>
      </c>
      <c r="EZ42" s="17">
        <v>3.6915910308051802E-3</v>
      </c>
      <c r="FA42" s="17">
        <v>0</v>
      </c>
      <c r="FB42" s="17">
        <v>0</v>
      </c>
      <c r="FC42" s="17">
        <v>0</v>
      </c>
      <c r="FD42" s="5">
        <v>1.6550001289703801E-6</v>
      </c>
      <c r="FE42" s="5">
        <v>4.1782493886058299E-5</v>
      </c>
      <c r="FF42" s="5">
        <v>2.24308021862795E-5</v>
      </c>
      <c r="FG42" s="17">
        <v>0</v>
      </c>
      <c r="FH42" s="17">
        <v>3.5450244651311501E-3</v>
      </c>
      <c r="FI42" s="17">
        <v>2.4983897837816902</v>
      </c>
      <c r="FJ42" s="17">
        <v>1889.2417125803199</v>
      </c>
      <c r="FK42" s="17">
        <v>10.665278064540299</v>
      </c>
      <c r="FL42" s="17">
        <v>7.3732222299575003</v>
      </c>
      <c r="FM42" s="17">
        <v>19.594163948918801</v>
      </c>
      <c r="FN42" s="17">
        <v>16.382656351976699</v>
      </c>
      <c r="FO42" s="17">
        <v>4.7379787319014302</v>
      </c>
      <c r="FP42" s="17">
        <v>4.6188207186013898E-4</v>
      </c>
      <c r="FQ42" s="17">
        <v>13.2981639747385</v>
      </c>
      <c r="FR42" s="17">
        <v>922.20668871545001</v>
      </c>
      <c r="FS42" s="17">
        <v>887.01496764422404</v>
      </c>
      <c r="FT42" s="17">
        <v>35.1917210712258</v>
      </c>
      <c r="FU42" s="17">
        <v>0.56568317344312302</v>
      </c>
      <c r="FV42" s="17">
        <v>1.6161150093971901</v>
      </c>
      <c r="FW42" s="17">
        <v>490.91418592922099</v>
      </c>
      <c r="FX42" s="17">
        <v>3.07632423397652</v>
      </c>
      <c r="FY42" s="17">
        <v>64.806005594558798</v>
      </c>
      <c r="FZ42" s="17">
        <v>5.0582969980764698</v>
      </c>
      <c r="GA42" s="17">
        <v>4.4573616061112098</v>
      </c>
      <c r="GB42" s="17">
        <v>162.17838134206301</v>
      </c>
      <c r="GC42" s="17">
        <v>7.4824656231639794E-2</v>
      </c>
      <c r="GD42" s="17">
        <v>63.1330507991239</v>
      </c>
      <c r="GE42" s="17">
        <v>42.539143891267997</v>
      </c>
      <c r="GF42" s="17">
        <v>35.0340858787347</v>
      </c>
      <c r="GG42" s="17">
        <v>2.2195309015584899</v>
      </c>
      <c r="GH42" s="17">
        <v>0</v>
      </c>
      <c r="GI42" s="17">
        <v>478.21206045514299</v>
      </c>
      <c r="GJ42" s="17">
        <v>224.63280263492501</v>
      </c>
      <c r="GK42" s="17">
        <v>35.526232956726098</v>
      </c>
      <c r="GL42" s="17">
        <v>3.09136237922805E-4</v>
      </c>
      <c r="GM42" s="17">
        <v>160.22398115460999</v>
      </c>
      <c r="GN42" s="17">
        <v>299.64375110508598</v>
      </c>
      <c r="GO42" s="17">
        <v>20.503533051010901</v>
      </c>
      <c r="GP42" s="17">
        <v>0</v>
      </c>
      <c r="GQ42" s="17">
        <v>0</v>
      </c>
      <c r="GR42" s="17">
        <v>43.7964578867374</v>
      </c>
      <c r="GS42" s="17">
        <v>4339.3539021092702</v>
      </c>
      <c r="GT42" s="17">
        <v>54.027104721798601</v>
      </c>
      <c r="GU42" s="17">
        <v>192.96702113604101</v>
      </c>
      <c r="GW42" s="26">
        <f t="shared" si="68"/>
        <v>1.0106397532728129</v>
      </c>
      <c r="GX42" s="25">
        <f t="shared" si="69"/>
        <v>0</v>
      </c>
      <c r="GY42" s="40">
        <f t="shared" si="70"/>
        <v>-1.4710680388026721E-4</v>
      </c>
      <c r="GZ42" s="40">
        <f t="shared" si="71"/>
        <v>-1.7122228328096182E-4</v>
      </c>
      <c r="HA42" s="40">
        <f t="shared" si="72"/>
        <v>-2.2704371857617503E-4</v>
      </c>
      <c r="HB42" s="40">
        <f t="shared" si="73"/>
        <v>-2.2659959364971962E-4</v>
      </c>
      <c r="HC42" s="40">
        <f t="shared" si="74"/>
        <v>-1.835841457452867E-4</v>
      </c>
      <c r="HD42" s="40">
        <f t="shared" si="75"/>
        <v>-1.9158149078396671E-4</v>
      </c>
      <c r="HE42" s="40">
        <f t="shared" si="76"/>
        <v>3.6537421376417855E-5</v>
      </c>
      <c r="HF42" s="40">
        <f t="shared" si="77"/>
        <v>2.3121795935693088E-5</v>
      </c>
      <c r="HG42" s="40">
        <f t="shared" si="78"/>
        <v>-1.3773999096835074E-5</v>
      </c>
      <c r="HH42" s="40">
        <f t="shared" si="79"/>
        <v>9.3761817144790201E-7</v>
      </c>
      <c r="HI42" s="40">
        <f t="shared" si="80"/>
        <v>-3.0319620284979202E-5</v>
      </c>
      <c r="HJ42" s="40">
        <f t="shared" si="81"/>
        <v>-4.0186410272933903E-5</v>
      </c>
      <c r="HK42" s="40">
        <f t="shared" si="82"/>
        <v>-5.9260905323015273E-4</v>
      </c>
      <c r="HL42" s="40">
        <f t="shared" si="83"/>
        <v>6.6242098882155428E-5</v>
      </c>
      <c r="HM42" s="40">
        <f t="shared" si="84"/>
        <v>-1.9169862077400223E-6</v>
      </c>
      <c r="HN42" s="40">
        <f t="shared" si="85"/>
        <v>-3.9663372411521891E-5</v>
      </c>
      <c r="HO42" s="40">
        <f t="shared" si="86"/>
        <v>-7.7724694947709374E-6</v>
      </c>
      <c r="HP42" s="40">
        <f t="shared" si="87"/>
        <v>0</v>
      </c>
      <c r="HQ42" s="40">
        <f t="shared" si="88"/>
        <v>-1.9643442472818594E-4</v>
      </c>
      <c r="HR42" s="40">
        <f t="shared" si="89"/>
        <v>-1.2533920222228538E-5</v>
      </c>
      <c r="HS42" s="40">
        <f t="shared" si="90"/>
        <v>-1.0813243171105302E-5</v>
      </c>
      <c r="HT42" s="40">
        <f t="shared" si="91"/>
        <v>-1.1044918397628753E-4</v>
      </c>
      <c r="HU42" s="40">
        <f t="shared" si="92"/>
        <v>0</v>
      </c>
      <c r="HV42" s="40">
        <f t="shared" si="93"/>
        <v>2.4479767980942814E-5</v>
      </c>
      <c r="HW42" s="40">
        <f t="shared" si="94"/>
        <v>1.3001736375289002E-4</v>
      </c>
      <c r="HX42" s="40">
        <f t="shared" si="95"/>
        <v>-7.5319617139272965E-6</v>
      </c>
      <c r="HY42" s="40">
        <f t="shared" si="96"/>
        <v>-2.0948074417505367E-4</v>
      </c>
      <c r="HZ42" s="40">
        <f t="shared" si="97"/>
        <v>0</v>
      </c>
      <c r="IA42" s="40">
        <f t="shared" si="98"/>
        <v>-1.374494507125473E-4</v>
      </c>
      <c r="IB42" s="40">
        <f t="shared" si="99"/>
        <v>0</v>
      </c>
      <c r="IC42" s="40">
        <f t="shared" si="100"/>
        <v>-1.1405176787070179E-3</v>
      </c>
      <c r="ID42" s="40">
        <f t="shared" si="101"/>
        <v>0</v>
      </c>
      <c r="IE42" s="40">
        <f t="shared" si="102"/>
        <v>-3.1208577204570398E-4</v>
      </c>
      <c r="IF42" s="40">
        <f t="shared" si="103"/>
        <v>-1.0486350438117595E-5</v>
      </c>
      <c r="IG42" s="40">
        <f t="shared" si="104"/>
        <v>0.12438863324657458</v>
      </c>
      <c r="IH42" s="40">
        <f t="shared" si="105"/>
        <v>0.88775014354723969</v>
      </c>
      <c r="II42" s="40">
        <f t="shared" si="106"/>
        <v>5.9563247420205916E-6</v>
      </c>
      <c r="IJ42" s="40">
        <f t="shared" si="107"/>
        <v>-4.3164472590043185E-6</v>
      </c>
      <c r="IK42" s="40">
        <f t="shared" si="108"/>
        <v>-8.5413868060327713E-4</v>
      </c>
      <c r="IL42" s="40">
        <f t="shared" si="109"/>
        <v>0</v>
      </c>
      <c r="IM42" s="40">
        <f t="shared" si="110"/>
        <v>0</v>
      </c>
      <c r="IN42" s="40">
        <f t="shared" si="111"/>
        <v>-4.5079962111533898E-7</v>
      </c>
      <c r="IO42" s="40">
        <f t="shared" si="112"/>
        <v>0</v>
      </c>
      <c r="IP42" s="40">
        <f t="shared" si="113"/>
        <v>-1.9630491318358671E-5</v>
      </c>
      <c r="IQ42" s="40">
        <f t="shared" si="114"/>
        <v>-1.9659321711364676E-6</v>
      </c>
      <c r="IR42" s="40">
        <f t="shared" si="115"/>
        <v>-6.0601658906717443E-6</v>
      </c>
      <c r="IS42" s="40">
        <f t="shared" si="116"/>
        <v>1.0599014585454923E-4</v>
      </c>
      <c r="IT42" s="40">
        <f t="shared" si="117"/>
        <v>0</v>
      </c>
      <c r="IU42" s="40">
        <f t="shared" si="118"/>
        <v>0</v>
      </c>
      <c r="IV42" s="40">
        <f t="shared" si="119"/>
        <v>0</v>
      </c>
      <c r="IW42" s="40">
        <f t="shared" si="120"/>
        <v>-2.0827981251809013E-5</v>
      </c>
      <c r="IX42" s="40">
        <f t="shared" si="121"/>
        <v>-7.6727539366413429E-5</v>
      </c>
      <c r="IY42" s="40">
        <f t="shared" si="122"/>
        <v>-4.4482106674484755E-5</v>
      </c>
      <c r="IZ42" s="40">
        <f t="shared" si="123"/>
        <v>0</v>
      </c>
      <c r="JA42" s="40">
        <f t="shared" si="124"/>
        <v>-2.8024745965515553E-6</v>
      </c>
      <c r="JB42" s="40">
        <f t="shared" si="125"/>
        <v>0</v>
      </c>
      <c r="JC42" s="40">
        <f t="shared" si="126"/>
        <v>0</v>
      </c>
      <c r="JD42" s="40">
        <f t="shared" si="127"/>
        <v>1.8115044866669501E-5</v>
      </c>
      <c r="JE42" s="40">
        <f t="shared" si="128"/>
        <v>0</v>
      </c>
      <c r="JF42" s="40">
        <f t="shared" si="129"/>
        <v>0</v>
      </c>
      <c r="JG42" s="40">
        <f t="shared" si="130"/>
        <v>0</v>
      </c>
      <c r="JH42" s="40">
        <f t="shared" si="131"/>
        <v>-2.4357578565981671E-5</v>
      </c>
      <c r="JI42" s="40">
        <f t="shared" si="132"/>
        <v>9.6283823089901525E-7</v>
      </c>
      <c r="JJ42" s="40">
        <f t="shared" si="133"/>
        <v>-2.1421390853823696E-5</v>
      </c>
      <c r="JK42" s="40">
        <f t="shared" si="134"/>
        <v>1.605766020047827E-6</v>
      </c>
      <c r="JL42" s="40">
        <f t="shared" si="135"/>
        <v>7.1442272237335307E-5</v>
      </c>
    </row>
    <row r="43" spans="1:272" x14ac:dyDescent="0.3">
      <c r="A43" s="17" t="s">
        <v>210</v>
      </c>
      <c r="B43" s="15">
        <v>29262.418029</v>
      </c>
      <c r="C43" s="15">
        <v>971.80334013000004</v>
      </c>
      <c r="D43" s="15">
        <v>20258.377977</v>
      </c>
      <c r="E43" s="15">
        <v>7981.0138235000004</v>
      </c>
      <c r="F43" s="15">
        <v>5629.9761937000003</v>
      </c>
      <c r="G43" s="15">
        <v>8223.1373750000002</v>
      </c>
      <c r="H43" s="15">
        <v>32176.955424</v>
      </c>
      <c r="I43" s="17">
        <v>190.13607225999999</v>
      </c>
      <c r="J43" s="17">
        <v>12.130903046</v>
      </c>
      <c r="K43" s="17">
        <v>3.1733920874999999</v>
      </c>
      <c r="L43" s="17">
        <v>0.38040582299999998</v>
      </c>
      <c r="M43" s="17">
        <v>42.770244742999999</v>
      </c>
      <c r="N43" s="17">
        <v>2.23737855E-2</v>
      </c>
      <c r="O43" s="17">
        <v>0.9476907161</v>
      </c>
      <c r="P43" s="17">
        <v>0.24188549279999999</v>
      </c>
      <c r="Q43" s="17">
        <v>0.23996725560000001</v>
      </c>
      <c r="R43" s="17">
        <v>10.544045724</v>
      </c>
      <c r="S43" s="17">
        <v>91.938674508999995</v>
      </c>
      <c r="T43" s="17">
        <v>0.63592612810000004</v>
      </c>
      <c r="U43" s="17">
        <v>0.54836279470000004</v>
      </c>
      <c r="V43" s="17">
        <v>75.095672046999994</v>
      </c>
      <c r="W43" s="17">
        <v>0.23721805679999999</v>
      </c>
      <c r="X43" s="17">
        <v>3.4936462000000001E-3</v>
      </c>
      <c r="Y43" s="17">
        <v>2.94320143E-2</v>
      </c>
      <c r="Z43" s="17">
        <v>2.3934240500000001</v>
      </c>
      <c r="AA43" s="17">
        <v>83.752532430000002</v>
      </c>
      <c r="AB43" s="17">
        <v>239.76005812</v>
      </c>
      <c r="AC43" s="17">
        <v>0.29258129849999998</v>
      </c>
      <c r="AD43" s="17">
        <v>0.33611822759999999</v>
      </c>
      <c r="AE43" s="17">
        <v>1E-3</v>
      </c>
      <c r="AF43" s="17">
        <v>2.5447816887000001</v>
      </c>
      <c r="AG43" s="17">
        <v>1.1258550000000001</v>
      </c>
      <c r="AH43" s="17">
        <v>41.879490556999997</v>
      </c>
      <c r="AI43" s="17">
        <v>40.045342998000002</v>
      </c>
      <c r="AJ43" s="17">
        <v>1029.7476085999999</v>
      </c>
      <c r="AK43" s="17">
        <v>15.568686949</v>
      </c>
      <c r="AL43" s="17">
        <v>3.1113456655</v>
      </c>
      <c r="AM43" s="17">
        <v>9.2324551884999995</v>
      </c>
      <c r="AN43" s="17">
        <v>0.29186199699999998</v>
      </c>
      <c r="AP43" s="17">
        <v>0.33559657999999998</v>
      </c>
      <c r="AQ43" s="17">
        <v>199.50864006</v>
      </c>
      <c r="AR43" s="17">
        <v>2.1587499999999999</v>
      </c>
      <c r="AS43" s="17">
        <v>1.3839113531</v>
      </c>
      <c r="AT43" s="17">
        <v>3.9437355448</v>
      </c>
      <c r="AU43" s="17">
        <v>273.16120344000001</v>
      </c>
      <c r="AV43" s="17">
        <v>1.2395872092</v>
      </c>
      <c r="AW43" s="17">
        <v>4.255436E-4</v>
      </c>
      <c r="AX43" s="17">
        <v>2.6209143999999999E-3</v>
      </c>
      <c r="AZ43" s="17">
        <v>2.687821E-4</v>
      </c>
      <c r="BA43" s="17">
        <v>3.3583242999999999E-3</v>
      </c>
      <c r="BB43" s="17">
        <v>4.1774259000000001E-3</v>
      </c>
      <c r="BD43" s="17">
        <v>6.8839649193000003</v>
      </c>
      <c r="BE43" s="17">
        <v>50.786050000000003</v>
      </c>
      <c r="BF43" s="17">
        <v>1.55118</v>
      </c>
      <c r="BG43" s="17">
        <v>1174.3275387000001</v>
      </c>
      <c r="BH43" s="17">
        <v>1.336545E-3</v>
      </c>
      <c r="BK43" s="17">
        <v>76.160040772000002</v>
      </c>
      <c r="BL43" s="17">
        <v>316.34591761000001</v>
      </c>
      <c r="BM43" s="17">
        <v>1.1890242360000001</v>
      </c>
      <c r="BN43" s="17">
        <v>1682.1404881999999</v>
      </c>
      <c r="BO43" s="17">
        <v>1.29647102E-2</v>
      </c>
      <c r="BQ43" s="17" t="s">
        <v>210</v>
      </c>
      <c r="BR43" s="17">
        <v>195.06082080919401</v>
      </c>
      <c r="BS43" s="17">
        <v>714.63130979949301</v>
      </c>
      <c r="BT43" s="17">
        <v>50.785702807183497</v>
      </c>
      <c r="BU43" s="17">
        <v>12.1297120249871</v>
      </c>
      <c r="BV43" s="17">
        <v>1.5511765225946199</v>
      </c>
      <c r="BW43" s="17">
        <v>3.1732619713475301</v>
      </c>
      <c r="BX43" s="17">
        <v>190.13380330514701</v>
      </c>
      <c r="BY43" s="17">
        <v>190.13380330514701</v>
      </c>
      <c r="BZ43" s="17">
        <v>84.911608440718894</v>
      </c>
      <c r="CA43" s="17">
        <v>261.18545292751901</v>
      </c>
      <c r="CB43" s="17">
        <v>0.15596332691970199</v>
      </c>
      <c r="CC43" s="5">
        <v>0.22443734890298001</v>
      </c>
      <c r="CD43" s="5">
        <v>42.7688883727903</v>
      </c>
      <c r="CE43" s="17">
        <v>1.29655576443202E-2</v>
      </c>
      <c r="CF43" s="17">
        <v>7.15947012693109E-3</v>
      </c>
      <c r="CG43" s="17">
        <v>1.5213920344472101E-2</v>
      </c>
      <c r="CH43" s="17">
        <v>2.94272913849963E-2</v>
      </c>
      <c r="CI43" s="5">
        <v>0.94762908031160198</v>
      </c>
      <c r="CJ43" s="17">
        <v>5.8051826145494097E-2</v>
      </c>
      <c r="CK43" s="17">
        <v>0.18383028307566801</v>
      </c>
      <c r="CL43" s="17">
        <v>0.23996058915706001</v>
      </c>
      <c r="CM43" s="17">
        <v>1174.32757284169</v>
      </c>
      <c r="CN43" s="17">
        <v>20491.126997679999</v>
      </c>
      <c r="CO43" s="17">
        <v>10.5439323778567</v>
      </c>
      <c r="CP43" s="17">
        <v>1.33659351951366E-3</v>
      </c>
      <c r="CQ43" s="5">
        <v>0.18441860246676101</v>
      </c>
      <c r="CR43" s="17">
        <v>0.45150687420408198</v>
      </c>
      <c r="CS43" s="17">
        <v>91.938839197312802</v>
      </c>
      <c r="CT43" s="17">
        <v>0.54835452082972003</v>
      </c>
      <c r="CU43" s="17">
        <v>40.044877434729401</v>
      </c>
      <c r="CV43" s="17">
        <v>75.096698353580706</v>
      </c>
      <c r="CW43" s="17">
        <v>1.3838720259844399</v>
      </c>
      <c r="CX43" s="17">
        <v>9.2322861414390793</v>
      </c>
      <c r="CY43" s="17">
        <v>3.9436326654027898</v>
      </c>
      <c r="CZ43" s="17">
        <v>29257.8928495947</v>
      </c>
      <c r="DA43" s="17">
        <v>0.23721003047030401</v>
      </c>
      <c r="DB43" s="17">
        <v>3.49010677464905E-3</v>
      </c>
      <c r="DC43" s="17">
        <v>0</v>
      </c>
      <c r="DD43" s="17">
        <v>0</v>
      </c>
      <c r="DE43" s="17">
        <v>0</v>
      </c>
      <c r="DF43" s="17">
        <v>0</v>
      </c>
      <c r="DG43" s="17">
        <v>0</v>
      </c>
      <c r="DH43" s="17">
        <v>0</v>
      </c>
      <c r="DI43" s="17">
        <v>647.31353063935796</v>
      </c>
      <c r="DJ43" s="17">
        <v>288.63871087392101</v>
      </c>
      <c r="DK43" s="17">
        <v>67.562518317677103</v>
      </c>
      <c r="DL43" s="17">
        <v>76.153433725143202</v>
      </c>
      <c r="DM43" s="17">
        <v>11164.6215452832</v>
      </c>
      <c r="DN43" s="17">
        <v>2.3934209008346601</v>
      </c>
      <c r="DO43" s="17">
        <v>30.9035537083323</v>
      </c>
      <c r="DP43" s="17">
        <v>83.743345231551302</v>
      </c>
      <c r="DQ43" s="17">
        <v>83.743345231551302</v>
      </c>
      <c r="DR43" s="17">
        <v>2.8668385590921002</v>
      </c>
      <c r="DS43" s="17">
        <v>0</v>
      </c>
      <c r="DT43" s="5">
        <v>239.74861261202</v>
      </c>
      <c r="DU43" s="17">
        <v>0.29157494149484298</v>
      </c>
      <c r="DV43" s="17">
        <v>316.34264207722401</v>
      </c>
      <c r="DW43" s="17">
        <v>6.9050095884943E-2</v>
      </c>
      <c r="DX43" s="17">
        <v>0.248725288010444</v>
      </c>
      <c r="DY43" s="17">
        <v>0</v>
      </c>
      <c r="DZ43" s="17">
        <v>1.00001574926833E-3</v>
      </c>
      <c r="EA43" s="17">
        <v>57.2649603434322</v>
      </c>
      <c r="EB43" s="17">
        <v>21.1056801555691</v>
      </c>
      <c r="EC43" s="17">
        <v>0.53270959814666696</v>
      </c>
      <c r="ED43" s="17">
        <v>947.582056387389</v>
      </c>
      <c r="EE43" s="17">
        <v>300.73421418167101</v>
      </c>
      <c r="EF43" s="17">
        <v>0.66161712038724396</v>
      </c>
      <c r="EG43" s="17">
        <v>1.8830819663257701</v>
      </c>
      <c r="EH43" s="17">
        <v>1.1258450968457401</v>
      </c>
      <c r="EI43" s="17">
        <v>13.820091904552401</v>
      </c>
      <c r="EJ43" s="17">
        <v>28.059038828725601</v>
      </c>
      <c r="EK43" s="17">
        <v>1055.24590214359</v>
      </c>
      <c r="EL43" s="17">
        <v>1.1889992509237901</v>
      </c>
      <c r="EM43" s="17">
        <v>0.26577594073802302</v>
      </c>
      <c r="EN43" s="17">
        <v>16.185114139053798</v>
      </c>
      <c r="EO43" s="17">
        <v>971.78089341121301</v>
      </c>
      <c r="EP43" s="17">
        <v>0</v>
      </c>
      <c r="EQ43" s="17">
        <v>1.2756399218511101</v>
      </c>
      <c r="ER43" s="17">
        <v>1.8356847889046899</v>
      </c>
      <c r="ES43" s="17">
        <v>33332.303469561302</v>
      </c>
      <c r="ET43" s="17">
        <v>18230.519374350501</v>
      </c>
      <c r="EU43" s="17">
        <v>2025.61052654492</v>
      </c>
      <c r="EV43" s="17">
        <v>20256.129900895401</v>
      </c>
      <c r="EW43" s="17">
        <v>0.82713248769679004</v>
      </c>
      <c r="EX43" s="17">
        <v>848.55445253454104</v>
      </c>
      <c r="EY43" s="17">
        <v>25.355695912824402</v>
      </c>
      <c r="EZ43" s="17">
        <v>1.23957940823802</v>
      </c>
      <c r="FA43" s="17">
        <v>4.2551779238854501E-4</v>
      </c>
      <c r="FB43" s="17">
        <v>2.6211539132944299E-3</v>
      </c>
      <c r="FC43" s="17">
        <v>0</v>
      </c>
      <c r="FD43" s="17">
        <v>2.6873796094556299E-4</v>
      </c>
      <c r="FE43" s="17">
        <v>3.3586703975883002E-3</v>
      </c>
      <c r="FF43" s="17">
        <v>4.1776666822192898E-3</v>
      </c>
      <c r="FG43" s="17">
        <v>0</v>
      </c>
      <c r="FH43" s="17">
        <v>6.8839398422026603</v>
      </c>
      <c r="FI43" s="17">
        <v>80.032755042907397</v>
      </c>
      <c r="FJ43" s="17">
        <v>8763.9804580576601</v>
      </c>
      <c r="FK43" s="17">
        <v>165.70695564818601</v>
      </c>
      <c r="FL43" s="17">
        <v>202.38581683537501</v>
      </c>
      <c r="FM43" s="17">
        <v>167.134202823018</v>
      </c>
      <c r="FN43" s="17">
        <v>157.56795424563799</v>
      </c>
      <c r="FO43" s="17">
        <v>52.459977716121799</v>
      </c>
      <c r="FP43" s="17">
        <v>1.83357482424246E-2</v>
      </c>
      <c r="FQ43" s="17">
        <v>110.20193788339699</v>
      </c>
      <c r="FR43" s="17">
        <v>7974.5336862640597</v>
      </c>
      <c r="FS43" s="17">
        <v>5625.4580184168399</v>
      </c>
      <c r="FT43" s="17">
        <v>2349.0756678472098</v>
      </c>
      <c r="FU43" s="17">
        <v>13.5380380560745</v>
      </c>
      <c r="FV43" s="17">
        <v>10.366637697277801</v>
      </c>
      <c r="FW43" s="17">
        <v>2125.9709470543498</v>
      </c>
      <c r="FX43" s="17">
        <v>187.99210346379101</v>
      </c>
      <c r="FY43" s="17">
        <v>327.50183604766301</v>
      </c>
      <c r="FZ43" s="17">
        <v>42.419019687384498</v>
      </c>
      <c r="GA43" s="17">
        <v>38.719639774797798</v>
      </c>
      <c r="GB43" s="17">
        <v>822.66932806869602</v>
      </c>
      <c r="GC43" s="17">
        <v>0.29162067124188301</v>
      </c>
      <c r="GD43" s="17">
        <v>505.00686848213002</v>
      </c>
      <c r="GE43" s="17">
        <v>247.993491000733</v>
      </c>
      <c r="GF43" s="17">
        <v>775.72209543841598</v>
      </c>
      <c r="GG43" s="17">
        <v>97.075281933014907</v>
      </c>
      <c r="GH43" s="17">
        <v>0</v>
      </c>
      <c r="GI43" s="17">
        <v>8222.9154099194402</v>
      </c>
      <c r="GJ43" s="17">
        <v>872.14557060456002</v>
      </c>
      <c r="GK43" s="17">
        <v>1682.13826551735</v>
      </c>
      <c r="GL43" s="17">
        <v>103.39825874984</v>
      </c>
      <c r="GM43" s="17">
        <v>118.371199663041</v>
      </c>
      <c r="GN43" s="17">
        <v>3275.4968241563902</v>
      </c>
      <c r="GO43" s="17">
        <v>199.450864390427</v>
      </c>
      <c r="GP43" s="17">
        <v>0.33559532132843301</v>
      </c>
      <c r="GQ43" s="17">
        <v>2.1587522358835201</v>
      </c>
      <c r="GR43" s="17">
        <v>241.071357060552</v>
      </c>
      <c r="GS43" s="17">
        <v>32168.681279244</v>
      </c>
      <c r="GT43" s="17">
        <v>273.08876975054199</v>
      </c>
      <c r="GU43" s="17">
        <v>1215.8633788534601</v>
      </c>
      <c r="GW43" s="26">
        <f t="shared" si="68"/>
        <v>1.0361725176178764</v>
      </c>
      <c r="GX43" s="25">
        <f t="shared" si="69"/>
        <v>0</v>
      </c>
      <c r="GY43" s="40">
        <f t="shared" si="70"/>
        <v>-1.5464133554566651E-4</v>
      </c>
      <c r="GZ43" s="40">
        <f t="shared" si="71"/>
        <v>-2.3098005388642171E-5</v>
      </c>
      <c r="HA43" s="40">
        <f t="shared" si="72"/>
        <v>-1.1097019253719802E-4</v>
      </c>
      <c r="HB43" s="40">
        <f t="shared" si="73"/>
        <v>-8.1194411878601021E-4</v>
      </c>
      <c r="HC43" s="40">
        <f t="shared" si="74"/>
        <v>-8.0252120572308998E-4</v>
      </c>
      <c r="HD43" s="40">
        <f t="shared" si="75"/>
        <v>-2.6992748684323117E-5</v>
      </c>
      <c r="HE43" s="40">
        <f t="shared" si="76"/>
        <v>-2.5714504827976009E-4</v>
      </c>
      <c r="HF43" s="40">
        <f t="shared" si="77"/>
        <v>-1.1933321363013477E-5</v>
      </c>
      <c r="HG43" s="40">
        <f t="shared" si="78"/>
        <v>-9.8180737937145877E-5</v>
      </c>
      <c r="HH43" s="40">
        <f t="shared" si="79"/>
        <v>-4.1002230068687657E-5</v>
      </c>
      <c r="HI43" s="40">
        <f t="shared" si="80"/>
        <v>-1.3530753229234242E-5</v>
      </c>
      <c r="HJ43" s="40">
        <f t="shared" si="81"/>
        <v>-3.1712940102378069E-5</v>
      </c>
      <c r="HK43" s="40">
        <f t="shared" si="82"/>
        <v>-1.7655867703263932E-5</v>
      </c>
      <c r="HL43" s="40">
        <f t="shared" si="83"/>
        <v>-6.5037872958875834E-5</v>
      </c>
      <c r="HM43" s="40">
        <f t="shared" si="84"/>
        <v>-1.3988349605933779E-5</v>
      </c>
      <c r="HN43" s="40">
        <f t="shared" si="85"/>
        <v>-2.7780635834410532E-5</v>
      </c>
      <c r="HO43" s="40">
        <f t="shared" si="86"/>
        <v>-1.074977729294306E-5</v>
      </c>
      <c r="HP43" s="40">
        <f t="shared" si="87"/>
        <v>1.7912843935045963E-6</v>
      </c>
      <c r="HQ43" s="40">
        <f t="shared" si="88"/>
        <v>-1.0243786633012234E-6</v>
      </c>
      <c r="HR43" s="40">
        <f t="shared" si="89"/>
        <v>-1.5088314451647467E-5</v>
      </c>
      <c r="HS43" s="40">
        <f t="shared" si="90"/>
        <v>1.3666654185743371E-5</v>
      </c>
      <c r="HT43" s="40">
        <f t="shared" si="91"/>
        <v>-3.3835239206744253E-5</v>
      </c>
      <c r="HU43" s="40">
        <f t="shared" si="92"/>
        <v>-1.0131035452159106E-3</v>
      </c>
      <c r="HV43" s="40">
        <f t="shared" si="93"/>
        <v>-1.6046862968872476E-4</v>
      </c>
      <c r="HW43" s="40">
        <f t="shared" si="94"/>
        <v>-1.3157573728128322E-6</v>
      </c>
      <c r="HX43" s="40">
        <f t="shared" si="95"/>
        <v>-1.0969457498349191E-4</v>
      </c>
      <c r="HY43" s="40">
        <f t="shared" si="96"/>
        <v>-4.7737342365303676E-5</v>
      </c>
      <c r="HZ43" s="40">
        <f t="shared" si="97"/>
        <v>-3.439580760343776E-3</v>
      </c>
      <c r="IA43" s="40">
        <f t="shared" si="98"/>
        <v>-2.1110019051985686E-5</v>
      </c>
      <c r="IB43" s="40">
        <f t="shared" si="99"/>
        <v>1.5749268330016858E-5</v>
      </c>
      <c r="IC43" s="40">
        <f t="shared" si="100"/>
        <v>-3.2459360798116266E-5</v>
      </c>
      <c r="ID43" s="40">
        <f t="shared" si="101"/>
        <v>-8.7961187364016314E-6</v>
      </c>
      <c r="IE43" s="40">
        <f t="shared" si="102"/>
        <v>-8.5918839319103581E-6</v>
      </c>
      <c r="IF43" s="40">
        <f t="shared" si="103"/>
        <v>-1.1625902932711257E-5</v>
      </c>
      <c r="IG43" s="40">
        <f t="shared" si="104"/>
        <v>2.4761692409518147E-2</v>
      </c>
      <c r="IH43" s="40">
        <f t="shared" si="105"/>
        <v>3.9594038474348815E-2</v>
      </c>
      <c r="II43" s="40">
        <f t="shared" si="106"/>
        <v>-6.7349457286697714E-6</v>
      </c>
      <c r="IJ43" s="40">
        <f t="shared" si="107"/>
        <v>-1.8310087346072533E-5</v>
      </c>
      <c r="IK43" s="40">
        <f t="shared" si="108"/>
        <v>-8.268488552724203E-4</v>
      </c>
      <c r="IL43" s="40">
        <f t="shared" si="109"/>
        <v>0</v>
      </c>
      <c r="IM43" s="40">
        <f t="shared" si="110"/>
        <v>-3.750549445327125E-6</v>
      </c>
      <c r="IN43" s="40">
        <f t="shared" si="111"/>
        <v>-2.8958981202833681E-4</v>
      </c>
      <c r="IO43" s="40">
        <f t="shared" si="112"/>
        <v>1.0357306404667084E-6</v>
      </c>
      <c r="IP43" s="40">
        <f t="shared" si="113"/>
        <v>-2.8417366092128013E-5</v>
      </c>
      <c r="IQ43" s="40">
        <f t="shared" si="114"/>
        <v>-2.6086789045949249E-5</v>
      </c>
      <c r="IR43" s="40">
        <f t="shared" si="115"/>
        <v>-2.6516829090604516E-4</v>
      </c>
      <c r="IS43" s="40">
        <f t="shared" si="116"/>
        <v>-6.2931933485962275E-6</v>
      </c>
      <c r="IT43" s="40">
        <f t="shared" si="117"/>
        <v>-6.0646221573990291E-5</v>
      </c>
      <c r="IU43" s="40">
        <f t="shared" si="118"/>
        <v>9.1385393750338453E-5</v>
      </c>
      <c r="IV43" s="40">
        <f t="shared" si="119"/>
        <v>0</v>
      </c>
      <c r="IW43" s="40">
        <f t="shared" si="120"/>
        <v>-1.6421872750085249E-4</v>
      </c>
      <c r="IX43" s="40">
        <f t="shared" si="121"/>
        <v>1.0305663104075887E-4</v>
      </c>
      <c r="IY43" s="40">
        <f t="shared" si="122"/>
        <v>5.7638896548625988E-5</v>
      </c>
      <c r="IZ43" s="40">
        <f t="shared" si="123"/>
        <v>0</v>
      </c>
      <c r="JA43" s="40">
        <f t="shared" si="124"/>
        <v>-3.6428275904926284E-6</v>
      </c>
      <c r="JB43" s="40">
        <f t="shared" si="125"/>
        <v>-6.8363815753642192E-6</v>
      </c>
      <c r="JC43" s="40">
        <f t="shared" si="126"/>
        <v>-2.2417806960458073E-6</v>
      </c>
      <c r="JD43" s="40">
        <f t="shared" si="127"/>
        <v>2.907339625550227E-8</v>
      </c>
      <c r="JE43" s="40">
        <f t="shared" si="128"/>
        <v>3.6302192339248592E-5</v>
      </c>
      <c r="JF43" s="40">
        <f t="shared" si="129"/>
        <v>0</v>
      </c>
      <c r="JG43" s="40">
        <f t="shared" si="130"/>
        <v>0</v>
      </c>
      <c r="JH43" s="40">
        <f t="shared" si="131"/>
        <v>-8.6752144429380157E-5</v>
      </c>
      <c r="JI43" s="40">
        <f t="shared" si="132"/>
        <v>-1.0354275473975366E-5</v>
      </c>
      <c r="JJ43" s="40">
        <f t="shared" si="133"/>
        <v>-2.1013092461439242E-5</v>
      </c>
      <c r="JK43" s="40">
        <f t="shared" si="134"/>
        <v>-1.3213418650604179E-6</v>
      </c>
      <c r="JL43" s="40">
        <f t="shared" si="135"/>
        <v>6.5365465724056402E-5</v>
      </c>
    </row>
    <row r="44" spans="1:272" x14ac:dyDescent="0.3">
      <c r="A44" s="17" t="s">
        <v>211</v>
      </c>
      <c r="B44" s="15">
        <v>86528.037505999993</v>
      </c>
      <c r="C44" s="15">
        <v>2435.9990625</v>
      </c>
      <c r="D44" s="15">
        <v>90444.927840999997</v>
      </c>
      <c r="E44" s="15">
        <v>24004.189364000002</v>
      </c>
      <c r="F44" s="15">
        <v>17133.836826999999</v>
      </c>
      <c r="G44" s="15">
        <v>48430.150905000002</v>
      </c>
      <c r="H44" s="15">
        <v>64313.547480000001</v>
      </c>
      <c r="I44" s="17">
        <v>247.78048584000001</v>
      </c>
      <c r="J44" s="17">
        <v>29.434533707</v>
      </c>
      <c r="K44" s="17">
        <v>41.063909930000001</v>
      </c>
      <c r="L44" s="17">
        <v>0.80834320469999998</v>
      </c>
      <c r="M44" s="17">
        <v>633.81725128000005</v>
      </c>
      <c r="N44" s="17">
        <v>0.1445320755</v>
      </c>
      <c r="O44" s="17">
        <v>500.24127869</v>
      </c>
      <c r="P44" s="17">
        <v>0.92367800290000002</v>
      </c>
      <c r="Q44" s="17">
        <v>14.329291162000001</v>
      </c>
      <c r="R44" s="17">
        <v>61.607162516000002</v>
      </c>
      <c r="S44" s="17">
        <v>49.109061920000002</v>
      </c>
      <c r="T44" s="17">
        <v>2.0962048579000001</v>
      </c>
      <c r="U44" s="17">
        <v>40.644824264999997</v>
      </c>
      <c r="V44" s="17">
        <v>23.83570289</v>
      </c>
      <c r="W44" s="17">
        <v>8.3366247275000003</v>
      </c>
      <c r="X44" s="17">
        <v>0.85610174699999997</v>
      </c>
      <c r="Y44" s="17">
        <v>1.3119618109</v>
      </c>
      <c r="Z44" s="17">
        <v>32.727152769999996</v>
      </c>
      <c r="AA44" s="17">
        <v>432.63851327999998</v>
      </c>
      <c r="AB44" s="17">
        <v>519.84119999999996</v>
      </c>
      <c r="AC44" s="17">
        <v>3.5712999999999999</v>
      </c>
      <c r="AD44" s="17">
        <v>1.3154103422000001</v>
      </c>
      <c r="AE44" s="17">
        <v>2.1524999999999999E-2</v>
      </c>
      <c r="AF44" s="17">
        <v>5.2650879631</v>
      </c>
      <c r="AG44" s="17">
        <v>5.4053551750000004</v>
      </c>
      <c r="AH44" s="17">
        <v>19.040811868999999</v>
      </c>
      <c r="AI44" s="17">
        <v>92.775232622000004</v>
      </c>
      <c r="AJ44" s="17">
        <v>2941.1808990999998</v>
      </c>
      <c r="AK44" s="17">
        <v>96.552143577999999</v>
      </c>
      <c r="AL44" s="17">
        <v>15.545698451</v>
      </c>
      <c r="AM44" s="17">
        <v>67.700584508999995</v>
      </c>
      <c r="AN44" s="17">
        <v>3.2572368434999999</v>
      </c>
      <c r="AO44" s="17">
        <v>1.11259135</v>
      </c>
      <c r="AP44" s="17">
        <v>0.18545</v>
      </c>
      <c r="AQ44" s="17">
        <v>915.98604774</v>
      </c>
      <c r="AR44" s="17">
        <v>0.64525500000000002</v>
      </c>
      <c r="AS44" s="17">
        <v>5.3349960125999996</v>
      </c>
      <c r="AT44" s="17">
        <v>83.861634390000006</v>
      </c>
      <c r="AU44" s="17">
        <v>809.72474439999996</v>
      </c>
      <c r="AV44" s="17">
        <v>13.332652768999999</v>
      </c>
      <c r="AX44" s="17">
        <v>4.4999999999999997E-3</v>
      </c>
      <c r="AZ44" s="17">
        <v>1.036579E-4</v>
      </c>
      <c r="BA44" s="17">
        <v>2.1852911999999999E-3</v>
      </c>
      <c r="BB44" s="17">
        <v>2.2047774999999999E-3</v>
      </c>
      <c r="BC44" s="17">
        <v>3.9487000000000001</v>
      </c>
      <c r="BD44" s="17">
        <v>10.821089475000001</v>
      </c>
      <c r="BE44" s="17">
        <v>64.506105000000005</v>
      </c>
      <c r="BF44" s="17">
        <v>41.860124999999996</v>
      </c>
      <c r="BG44" s="17">
        <v>73.662341011999999</v>
      </c>
      <c r="BH44" s="17">
        <v>2.4620449999999999E-2</v>
      </c>
      <c r="BK44" s="17">
        <v>242.63197456</v>
      </c>
      <c r="BL44" s="17">
        <v>1842.6239555</v>
      </c>
      <c r="BM44" s="17">
        <v>160.57164818999999</v>
      </c>
      <c r="BN44" s="17">
        <v>1273.8872535</v>
      </c>
      <c r="BO44" s="17">
        <v>1.19979758E-2</v>
      </c>
      <c r="BQ44" s="17" t="s">
        <v>211</v>
      </c>
      <c r="BR44" s="17">
        <v>58.8831090418849</v>
      </c>
      <c r="BS44" s="17">
        <v>750.81464677936196</v>
      </c>
      <c r="BT44" s="17">
        <v>64.497534126242002</v>
      </c>
      <c r="BU44" s="17">
        <v>29.4326613417979</v>
      </c>
      <c r="BV44" s="17">
        <v>41.859483155322401</v>
      </c>
      <c r="BW44" s="17">
        <v>41.063793479677301</v>
      </c>
      <c r="BX44" s="17">
        <v>247.76099794881901</v>
      </c>
      <c r="BY44" s="17">
        <v>247.76099794881901</v>
      </c>
      <c r="BZ44" s="17">
        <v>81.508241452805905</v>
      </c>
      <c r="CA44" s="17">
        <v>1131.02932486084</v>
      </c>
      <c r="CB44" s="17">
        <v>0.33139554098733898</v>
      </c>
      <c r="CC44" s="5">
        <v>0.47688644779813399</v>
      </c>
      <c r="CD44" s="5">
        <v>633.797228050321</v>
      </c>
      <c r="CE44" s="17">
        <v>1.19983275592898E-2</v>
      </c>
      <c r="CF44" s="17">
        <v>4.6244518425541899E-2</v>
      </c>
      <c r="CG44" s="17">
        <v>9.8269796348981003E-2</v>
      </c>
      <c r="CH44" s="17">
        <v>1.31195547123509</v>
      </c>
      <c r="CI44" s="17">
        <v>500.23439924646698</v>
      </c>
      <c r="CJ44" s="17">
        <v>0.22162351478266701</v>
      </c>
      <c r="CK44" s="17">
        <v>0.70180503184083598</v>
      </c>
      <c r="CL44" s="17">
        <v>14.3294702585425</v>
      </c>
      <c r="CM44" s="17">
        <v>73.659599912722399</v>
      </c>
      <c r="CN44" s="17">
        <v>129005.172445187</v>
      </c>
      <c r="CO44" s="17">
        <v>61.6050545977076</v>
      </c>
      <c r="CP44" s="17">
        <v>2.4617972217353699E-2</v>
      </c>
      <c r="CQ44" s="5">
        <v>0.60716140596585499</v>
      </c>
      <c r="CR44" s="17">
        <v>1.48650800192121</v>
      </c>
      <c r="CS44" s="17">
        <v>49.108171471028797</v>
      </c>
      <c r="CT44" s="17">
        <v>40.645047325333103</v>
      </c>
      <c r="CU44" s="17">
        <v>92.771822698862195</v>
      </c>
      <c r="CV44" s="17">
        <v>23.8359434405344</v>
      </c>
      <c r="CW44" s="17">
        <v>5.3349987570305402</v>
      </c>
      <c r="CX44" s="17">
        <v>67.693359543135102</v>
      </c>
      <c r="CY44" s="17">
        <v>83.860475977543103</v>
      </c>
      <c r="CZ44" s="17">
        <v>86517.584530311593</v>
      </c>
      <c r="DA44" s="17">
        <v>8.3365343316821594</v>
      </c>
      <c r="DB44" s="17">
        <v>0.856095449725083</v>
      </c>
      <c r="DC44" s="17">
        <v>0</v>
      </c>
      <c r="DD44" s="17">
        <v>0</v>
      </c>
      <c r="DE44" s="17">
        <v>0</v>
      </c>
      <c r="DF44" s="17">
        <v>0</v>
      </c>
      <c r="DG44" s="17">
        <v>0</v>
      </c>
      <c r="DH44" s="17">
        <v>0</v>
      </c>
      <c r="DI44" s="17">
        <v>2804.22806679922</v>
      </c>
      <c r="DJ44" s="17">
        <v>3513.6417739579601</v>
      </c>
      <c r="DK44" s="17">
        <v>256.412158041564</v>
      </c>
      <c r="DL44" s="17">
        <v>242.60302253987899</v>
      </c>
      <c r="DM44" s="17">
        <v>591.48273863526401</v>
      </c>
      <c r="DN44" s="17">
        <v>32.7272236971979</v>
      </c>
      <c r="DO44" s="17">
        <v>35.7062068991102</v>
      </c>
      <c r="DP44" s="17">
        <v>432.430720348921</v>
      </c>
      <c r="DQ44" s="17">
        <v>432.430720348921</v>
      </c>
      <c r="DR44" s="17">
        <v>4.2622422083838698</v>
      </c>
      <c r="DS44" s="17">
        <v>0</v>
      </c>
      <c r="DT44" s="17">
        <v>519.597275458117</v>
      </c>
      <c r="DU44" s="17">
        <v>3.57127064297535</v>
      </c>
      <c r="DV44" s="17">
        <v>1842.5369988131099</v>
      </c>
      <c r="DW44" s="17">
        <v>0.333565337899906</v>
      </c>
      <c r="DX44" s="17">
        <v>0.89375601149279305</v>
      </c>
      <c r="DY44" s="17">
        <v>0</v>
      </c>
      <c r="DZ44" s="17">
        <v>2.15257711216565E-2</v>
      </c>
      <c r="EA44" s="17">
        <v>471.49522200434598</v>
      </c>
      <c r="EB44" s="17">
        <v>40.071883907043699</v>
      </c>
      <c r="EC44" s="17">
        <v>0.65022966812294902</v>
      </c>
      <c r="ED44" s="17">
        <v>1553.22744291754</v>
      </c>
      <c r="EE44" s="17">
        <v>340.578379435307</v>
      </c>
      <c r="EF44" s="17">
        <v>1.36878501346957</v>
      </c>
      <c r="EG44" s="17">
        <v>3.8957769486121299</v>
      </c>
      <c r="EH44" s="17">
        <v>5.4053554368517798</v>
      </c>
      <c r="EI44" s="17">
        <v>6.2818731433134296</v>
      </c>
      <c r="EJ44" s="17">
        <v>12.754063980099801</v>
      </c>
      <c r="EK44" s="17">
        <v>2996.5525063314799</v>
      </c>
      <c r="EL44" s="17">
        <v>160.571158977279</v>
      </c>
      <c r="EM44" s="17">
        <v>0.55464708305903299</v>
      </c>
      <c r="EN44" s="17">
        <v>97.510773461846298</v>
      </c>
      <c r="EO44" s="17">
        <v>2434.3461971770298</v>
      </c>
      <c r="EP44" s="17">
        <v>0</v>
      </c>
      <c r="EQ44" s="17">
        <v>6.3713786219615098</v>
      </c>
      <c r="ER44" s="17">
        <v>9.1685875818587697</v>
      </c>
      <c r="ES44" s="17">
        <v>67798.311349715295</v>
      </c>
      <c r="ET44" s="17">
        <v>81389.725003036699</v>
      </c>
      <c r="EU44" s="17">
        <v>9043.3277251696509</v>
      </c>
      <c r="EV44" s="17">
        <v>90433.052728206298</v>
      </c>
      <c r="EW44" s="17">
        <v>2.80474761285583</v>
      </c>
      <c r="EX44" s="17">
        <v>2243.8358813713298</v>
      </c>
      <c r="EY44" s="17">
        <v>36.295902077216198</v>
      </c>
      <c r="EZ44" s="17">
        <v>13.3322974306594</v>
      </c>
      <c r="FA44" s="17">
        <v>0</v>
      </c>
      <c r="FB44" s="17">
        <v>4.4995884720316201E-3</v>
      </c>
      <c r="FC44" s="17">
        <v>0</v>
      </c>
      <c r="FD44" s="17">
        <v>1.03656812119688E-4</v>
      </c>
      <c r="FE44" s="17">
        <v>2.1852445373348999E-3</v>
      </c>
      <c r="FF44" s="17">
        <v>2.2048047442210701E-3</v>
      </c>
      <c r="FG44" s="17">
        <v>3.9486678906727799</v>
      </c>
      <c r="FH44" s="17">
        <v>10.8182316810237</v>
      </c>
      <c r="FI44" s="17">
        <v>222.73009826385999</v>
      </c>
      <c r="FJ44" s="17">
        <v>31737.377163882</v>
      </c>
      <c r="FK44" s="17">
        <v>434.814339518113</v>
      </c>
      <c r="FL44" s="17">
        <v>306.30528773191202</v>
      </c>
      <c r="FM44" s="17">
        <v>862.16725082590699</v>
      </c>
      <c r="FN44" s="17">
        <v>290.19844125775802</v>
      </c>
      <c r="FO44" s="17">
        <v>228.23754395579201</v>
      </c>
      <c r="FP44" s="17">
        <v>8.7815208356315302E-2</v>
      </c>
      <c r="FQ44" s="17">
        <v>229.58662004668801</v>
      </c>
      <c r="FR44" s="17">
        <v>23996.516805473399</v>
      </c>
      <c r="FS44" s="17">
        <v>17127.351959692201</v>
      </c>
      <c r="FT44" s="17">
        <v>6869.1648457811798</v>
      </c>
      <c r="FU44" s="17">
        <v>27.246794755171202</v>
      </c>
      <c r="FV44" s="17">
        <v>16.8008937259312</v>
      </c>
      <c r="FW44" s="17">
        <v>5293.1875636009399</v>
      </c>
      <c r="FX44" s="17">
        <v>334.61770759975599</v>
      </c>
      <c r="FY44" s="17">
        <v>1424.7694994639401</v>
      </c>
      <c r="FZ44" s="17">
        <v>361.40720118086699</v>
      </c>
      <c r="GA44" s="17">
        <v>207.89797313782901</v>
      </c>
      <c r="GB44" s="17">
        <v>3592.5857858501799</v>
      </c>
      <c r="GC44" s="17">
        <v>3.2546486752291002</v>
      </c>
      <c r="GD44" s="17">
        <v>3902.5556555989201</v>
      </c>
      <c r="GE44" s="17">
        <v>704.97507076428701</v>
      </c>
      <c r="GF44" s="17">
        <v>2530.1553574740901</v>
      </c>
      <c r="GG44" s="17">
        <v>59.668530539207197</v>
      </c>
      <c r="GH44" s="17">
        <v>1.11259967410637</v>
      </c>
      <c r="GI44" s="17">
        <v>48414.789964369898</v>
      </c>
      <c r="GJ44" s="17">
        <v>3792.0916742609602</v>
      </c>
      <c r="GK44" s="17">
        <v>1273.8165254278599</v>
      </c>
      <c r="GL44" s="17">
        <v>6.5101568035185802E-3</v>
      </c>
      <c r="GM44" s="17">
        <v>1519.87670719586</v>
      </c>
      <c r="GN44" s="17">
        <v>5530.3827635359603</v>
      </c>
      <c r="GO44" s="17">
        <v>915.77420136552496</v>
      </c>
      <c r="GP44" s="17">
        <v>0.18545054019690799</v>
      </c>
      <c r="GQ44" s="17">
        <v>0.64525372656922297</v>
      </c>
      <c r="GR44" s="17">
        <v>607.29676096601395</v>
      </c>
      <c r="GS44" s="17">
        <v>64290.581451402497</v>
      </c>
      <c r="GT44" s="17">
        <v>809.47028923927496</v>
      </c>
      <c r="GU44" s="17">
        <v>1703.17128109846</v>
      </c>
      <c r="GW44" s="26">
        <f t="shared" si="68"/>
        <v>1.0545605564473592</v>
      </c>
      <c r="GX44" s="25">
        <f t="shared" si="69"/>
        <v>0</v>
      </c>
      <c r="GY44" s="40">
        <f t="shared" si="70"/>
        <v>-1.2080449285210592E-4</v>
      </c>
      <c r="GZ44" s="40">
        <f t="shared" si="71"/>
        <v>-6.7851640356295442E-4</v>
      </c>
      <c r="HA44" s="40">
        <f t="shared" si="72"/>
        <v>-1.3129661416254912E-4</v>
      </c>
      <c r="HB44" s="40">
        <f t="shared" si="73"/>
        <v>-3.1963414428441087E-4</v>
      </c>
      <c r="HC44" s="40">
        <f t="shared" si="74"/>
        <v>-3.7848307844152236E-4</v>
      </c>
      <c r="HD44" s="40">
        <f t="shared" si="75"/>
        <v>-3.1717722003872555E-4</v>
      </c>
      <c r="HE44" s="40">
        <f t="shared" si="76"/>
        <v>-3.5709472572083024E-4</v>
      </c>
      <c r="HF44" s="40">
        <f t="shared" si="77"/>
        <v>-7.8649822301118485E-5</v>
      </c>
      <c r="HG44" s="40">
        <f t="shared" si="78"/>
        <v>-6.3611172534217326E-5</v>
      </c>
      <c r="HH44" s="40">
        <f t="shared" si="79"/>
        <v>-2.8358313394597291E-6</v>
      </c>
      <c r="HI44" s="40">
        <f t="shared" si="80"/>
        <v>-7.5730103464817343E-5</v>
      </c>
      <c r="HJ44" s="40">
        <f t="shared" si="81"/>
        <v>-3.1591487354781622E-5</v>
      </c>
      <c r="HK44" s="40">
        <f t="shared" si="82"/>
        <v>-1.228843176551534E-4</v>
      </c>
      <c r="HL44" s="40">
        <f t="shared" si="83"/>
        <v>-1.375225081592372E-5</v>
      </c>
      <c r="HM44" s="40">
        <f t="shared" si="84"/>
        <v>-2.7006843912464598E-4</v>
      </c>
      <c r="HN44" s="40">
        <f t="shared" si="85"/>
        <v>1.2498632379976165E-5</v>
      </c>
      <c r="HO44" s="40">
        <f t="shared" si="86"/>
        <v>-3.4215474407788156E-5</v>
      </c>
      <c r="HP44" s="40">
        <f t="shared" si="87"/>
        <v>-1.8132070465034041E-5</v>
      </c>
      <c r="HQ44" s="40">
        <f t="shared" si="88"/>
        <v>-1.2095430479420576E-3</v>
      </c>
      <c r="HR44" s="40">
        <f t="shared" si="89"/>
        <v>5.4880378286636649E-6</v>
      </c>
      <c r="HS44" s="40">
        <f t="shared" si="90"/>
        <v>1.0092026046398072E-5</v>
      </c>
      <c r="HT44" s="40">
        <f t="shared" si="91"/>
        <v>-1.0843215425384694E-5</v>
      </c>
      <c r="HU44" s="40">
        <f t="shared" si="92"/>
        <v>-7.3557552464222718E-6</v>
      </c>
      <c r="HV44" s="40">
        <f t="shared" si="93"/>
        <v>-4.832202322701593E-6</v>
      </c>
      <c r="HW44" s="40">
        <f t="shared" si="94"/>
        <v>2.1672278796087518E-6</v>
      </c>
      <c r="HX44" s="40">
        <f t="shared" si="95"/>
        <v>-4.8029226409739966E-4</v>
      </c>
      <c r="HY44" s="40">
        <f t="shared" si="96"/>
        <v>-4.6922895277050271E-4</v>
      </c>
      <c r="HZ44" s="40">
        <f t="shared" si="97"/>
        <v>-8.2202628314341741E-6</v>
      </c>
      <c r="IA44" s="40">
        <f t="shared" si="98"/>
        <v>-2.0813615508586682E-4</v>
      </c>
      <c r="IB44" s="40">
        <f t="shared" si="99"/>
        <v>3.5824467200973311E-5</v>
      </c>
      <c r="IC44" s="40">
        <f t="shared" si="100"/>
        <v>-9.9903557544784926E-5</v>
      </c>
      <c r="ID44" s="40">
        <f t="shared" si="101"/>
        <v>4.8443029346477442E-8</v>
      </c>
      <c r="IE44" s="40">
        <f t="shared" si="102"/>
        <v>-2.5601563737441546E-4</v>
      </c>
      <c r="IF44" s="40">
        <f t="shared" si="103"/>
        <v>-3.6754670847364686E-5</v>
      </c>
      <c r="IG44" s="40">
        <f t="shared" si="104"/>
        <v>1.8826318112029006E-2</v>
      </c>
      <c r="IH44" s="40">
        <f t="shared" si="105"/>
        <v>9.928623522188991E-3</v>
      </c>
      <c r="II44" s="40">
        <f t="shared" si="106"/>
        <v>-3.687352612549604E-4</v>
      </c>
      <c r="IJ44" s="40">
        <f t="shared" si="107"/>
        <v>-1.0671940157226231E-4</v>
      </c>
      <c r="IK44" s="40">
        <f t="shared" si="108"/>
        <v>-7.9459013736275558E-4</v>
      </c>
      <c r="IL44" s="40">
        <f t="shared" si="109"/>
        <v>7.48172846209202E-6</v>
      </c>
      <c r="IM44" s="40">
        <f t="shared" si="110"/>
        <v>2.9128978591708652E-6</v>
      </c>
      <c r="IN44" s="40">
        <f t="shared" si="111"/>
        <v>-2.3127685732520707E-4</v>
      </c>
      <c r="IO44" s="40">
        <f t="shared" si="112"/>
        <v>-1.9735310490410774E-6</v>
      </c>
      <c r="IP44" s="40">
        <f t="shared" si="113"/>
        <v>5.144203546020358E-7</v>
      </c>
      <c r="IQ44" s="40">
        <f t="shared" si="114"/>
        <v>-1.3813378016405057E-5</v>
      </c>
      <c r="IR44" s="40">
        <f t="shared" si="115"/>
        <v>-3.1424896236010522E-4</v>
      </c>
      <c r="IS44" s="40">
        <f t="shared" si="116"/>
        <v>-2.6651735911489431E-5</v>
      </c>
      <c r="IT44" s="40">
        <f t="shared" si="117"/>
        <v>0</v>
      </c>
      <c r="IU44" s="40">
        <f t="shared" si="118"/>
        <v>-9.1450659639909698E-5</v>
      </c>
      <c r="IV44" s="40">
        <f t="shared" si="119"/>
        <v>0</v>
      </c>
      <c r="IW44" s="40">
        <f t="shared" si="120"/>
        <v>-1.0494909813895143E-5</v>
      </c>
      <c r="IX44" s="40">
        <f t="shared" si="121"/>
        <v>-2.135306502856471E-5</v>
      </c>
      <c r="IY44" s="40">
        <f t="shared" si="122"/>
        <v>1.2356902712457951E-5</v>
      </c>
      <c r="IZ44" s="40">
        <f t="shared" si="123"/>
        <v>-8.1316198293609979E-6</v>
      </c>
      <c r="JA44" s="40">
        <f t="shared" si="124"/>
        <v>-2.6409484764937412E-4</v>
      </c>
      <c r="JB44" s="40">
        <f t="shared" si="125"/>
        <v>-1.3286918746688352E-4</v>
      </c>
      <c r="JC44" s="40">
        <f t="shared" si="126"/>
        <v>-1.5333080768280451E-5</v>
      </c>
      <c r="JD44" s="40">
        <f t="shared" si="127"/>
        <v>-3.7211677499541603E-5</v>
      </c>
      <c r="JE44" s="40">
        <f t="shared" si="128"/>
        <v>-1.0063921034340122E-4</v>
      </c>
      <c r="JF44" s="40">
        <f t="shared" si="129"/>
        <v>0</v>
      </c>
      <c r="JG44" s="40">
        <f t="shared" si="130"/>
        <v>0</v>
      </c>
      <c r="JH44" s="40">
        <f t="shared" si="131"/>
        <v>-1.1932483413826176E-4</v>
      </c>
      <c r="JI44" s="40">
        <f t="shared" si="132"/>
        <v>-4.7191770534897927E-5</v>
      </c>
      <c r="JJ44" s="40">
        <f t="shared" si="133"/>
        <v>-3.046694273287338E-6</v>
      </c>
      <c r="JK44" s="40">
        <f t="shared" si="134"/>
        <v>-5.5521453681087129E-5</v>
      </c>
      <c r="JL44" s="40">
        <f t="shared" si="135"/>
        <v>2.9318219645042286E-5</v>
      </c>
    </row>
    <row r="45" spans="1:272" x14ac:dyDescent="0.3">
      <c r="A45" s="17" t="s">
        <v>212</v>
      </c>
      <c r="B45" s="15">
        <v>8254.3724758000008</v>
      </c>
      <c r="C45" s="15">
        <v>344.48248067999998</v>
      </c>
      <c r="D45" s="15">
        <v>7512.6334224000002</v>
      </c>
      <c r="E45" s="15">
        <v>4302.0519051000001</v>
      </c>
      <c r="F45" s="15">
        <v>1862.9607553000001</v>
      </c>
      <c r="G45" s="15">
        <v>1469.1291424999999</v>
      </c>
      <c r="H45" s="15">
        <v>3839.8688231000001</v>
      </c>
      <c r="I45" s="17">
        <v>6.0255003582000004</v>
      </c>
      <c r="J45" s="17">
        <v>2.4119233777</v>
      </c>
      <c r="K45" s="17">
        <v>0.73435604899999996</v>
      </c>
      <c r="L45" s="17">
        <v>1.2616526265000001</v>
      </c>
      <c r="M45" s="17">
        <v>42.959134046999999</v>
      </c>
      <c r="N45" s="17">
        <v>6.4641015900000001E-2</v>
      </c>
      <c r="O45" s="17">
        <v>3.6130862976000002</v>
      </c>
      <c r="P45" s="17">
        <v>0.31398830389999999</v>
      </c>
      <c r="Q45" s="17">
        <v>0.87375246409999996</v>
      </c>
      <c r="R45" s="17">
        <v>7.9759513563000004</v>
      </c>
      <c r="S45" s="17">
        <v>2225.0954448000002</v>
      </c>
      <c r="T45" s="17">
        <v>0.43347415020000002</v>
      </c>
      <c r="U45" s="17">
        <v>4.7357951400000001E-2</v>
      </c>
      <c r="V45" s="17">
        <v>8.3452711999999991</v>
      </c>
      <c r="W45" s="17">
        <v>3.9457122499999997E-2</v>
      </c>
      <c r="X45" s="17">
        <v>3.1483969999999999E-6</v>
      </c>
      <c r="Y45" s="17">
        <v>7.1880588E-3</v>
      </c>
      <c r="Z45" s="17">
        <v>0.56637979630000002</v>
      </c>
      <c r="AA45" s="17">
        <v>62.554178888999999</v>
      </c>
      <c r="AB45" s="17">
        <v>617.95052620000001</v>
      </c>
      <c r="AC45" s="17">
        <v>4.4933689399999997E-2</v>
      </c>
      <c r="AD45" s="17">
        <v>0.34021772410000001</v>
      </c>
      <c r="AE45" s="17">
        <v>7.0486769999999999E-4</v>
      </c>
      <c r="AF45" s="17">
        <v>4.6558311591999999</v>
      </c>
      <c r="AG45" s="17">
        <v>4.6660000000000001E-7</v>
      </c>
      <c r="AH45" s="17">
        <v>3.3973276712999998</v>
      </c>
      <c r="AI45" s="17">
        <v>17.876640774999998</v>
      </c>
      <c r="AJ45" s="17">
        <v>19.260867434000001</v>
      </c>
      <c r="AK45" s="17">
        <v>2.3813795721000002</v>
      </c>
      <c r="AL45" s="17">
        <v>2.0998279386999998</v>
      </c>
      <c r="AM45" s="17">
        <v>1.6702171733</v>
      </c>
      <c r="AN45" s="17">
        <v>2.37129404E-2</v>
      </c>
      <c r="AO45" s="5">
        <v>1.5799999999999999E-9</v>
      </c>
      <c r="AP45" s="17">
        <v>2.0095271000000001E-3</v>
      </c>
      <c r="AQ45" s="17">
        <v>73.246855539999999</v>
      </c>
      <c r="AR45" s="17">
        <v>1.6598047000000001E-2</v>
      </c>
      <c r="AS45" s="17">
        <v>0.4077339378</v>
      </c>
      <c r="AT45" s="17">
        <v>1.0270517091</v>
      </c>
      <c r="AU45" s="17">
        <v>67.557430624000006</v>
      </c>
      <c r="AV45" s="17">
        <v>6.3960998199999994E-2</v>
      </c>
      <c r="AZ45" s="17">
        <v>1.8604E-5</v>
      </c>
      <c r="BA45" s="17">
        <v>3.8970070000000001E-4</v>
      </c>
      <c r="BB45" s="17">
        <v>4.093109E-4</v>
      </c>
      <c r="BD45" s="17">
        <v>0.2003908261</v>
      </c>
      <c r="BE45" s="17">
        <v>0.1167628</v>
      </c>
      <c r="BF45" s="17">
        <v>1.0000000000000001E-5</v>
      </c>
      <c r="BG45" s="17">
        <v>0.880933615</v>
      </c>
      <c r="BH45" s="17">
        <v>2.8795000000000001E-8</v>
      </c>
      <c r="BK45" s="17">
        <v>19.049394465999999</v>
      </c>
      <c r="BL45" s="17">
        <v>60.899372665000001</v>
      </c>
      <c r="BM45" s="17">
        <v>0.1554608935</v>
      </c>
      <c r="BN45" s="17">
        <v>29.759747595</v>
      </c>
      <c r="BO45" s="17">
        <v>4.1106400000000003E-5</v>
      </c>
      <c r="BQ45" s="17" t="s">
        <v>212</v>
      </c>
      <c r="BR45" s="17">
        <v>10.521490154854799</v>
      </c>
      <c r="BS45" s="17">
        <v>78.969867418884604</v>
      </c>
      <c r="BT45" s="17">
        <v>0.116762770953553</v>
      </c>
      <c r="BU45" s="17">
        <v>2.4101235738249902</v>
      </c>
      <c r="BV45" s="5">
        <v>9.9996420906429708E-6</v>
      </c>
      <c r="BW45" s="17">
        <v>0.73432657173564198</v>
      </c>
      <c r="BX45" s="17">
        <v>6.0246361203904799</v>
      </c>
      <c r="BY45" s="17">
        <v>6.0246361203904799</v>
      </c>
      <c r="BZ45" s="17">
        <v>15.850870778699999</v>
      </c>
      <c r="CA45" s="17">
        <v>10.224967942313601</v>
      </c>
      <c r="CB45" s="17">
        <v>0.51735887018634696</v>
      </c>
      <c r="CC45" s="17">
        <v>0.74449796870428597</v>
      </c>
      <c r="CD45" s="17">
        <v>42.958432138783699</v>
      </c>
      <c r="CE45" s="5">
        <v>4.1105737319378099E-5</v>
      </c>
      <c r="CF45" s="17">
        <v>2.0685180029431701E-2</v>
      </c>
      <c r="CG45" s="17">
        <v>4.39559258574602E-2</v>
      </c>
      <c r="CH45" s="17">
        <v>7.1883327035367501E-3</v>
      </c>
      <c r="CI45" s="17">
        <v>3.61303785563336</v>
      </c>
      <c r="CJ45" s="17">
        <v>7.5357715975242295E-2</v>
      </c>
      <c r="CK45" s="17">
        <v>0.23863370474599899</v>
      </c>
      <c r="CL45" s="17">
        <v>0.87373052348847902</v>
      </c>
      <c r="CM45" s="17">
        <v>0.88091817204318601</v>
      </c>
      <c r="CN45" s="17">
        <v>9578.1644215555807</v>
      </c>
      <c r="CO45" s="17">
        <v>7.97616985868091</v>
      </c>
      <c r="CP45" s="5">
        <v>2.8794470730887201E-8</v>
      </c>
      <c r="CQ45" s="5">
        <v>0.12570541054647</v>
      </c>
      <c r="CR45" s="17">
        <v>0.30776295039414198</v>
      </c>
      <c r="CS45" s="17">
        <v>2225.1229143184501</v>
      </c>
      <c r="CT45" s="17">
        <v>4.73530531994708E-2</v>
      </c>
      <c r="CU45" s="17">
        <v>17.876484896873301</v>
      </c>
      <c r="CV45" s="17">
        <v>8.3450318118725004</v>
      </c>
      <c r="CW45" s="17">
        <v>0.40771413560773201</v>
      </c>
      <c r="CX45" s="17">
        <v>1.67015925745327</v>
      </c>
      <c r="CY45" s="17">
        <v>1.0269441066320499</v>
      </c>
      <c r="CZ45" s="17">
        <v>8252.0841795025299</v>
      </c>
      <c r="DA45" s="17">
        <v>3.9454104407332498E-2</v>
      </c>
      <c r="DB45" s="5">
        <v>3.14835792671836E-6</v>
      </c>
      <c r="DC45" s="17">
        <v>0</v>
      </c>
      <c r="DD45" s="17">
        <v>0</v>
      </c>
      <c r="DE45" s="17">
        <v>0</v>
      </c>
      <c r="DF45" s="17">
        <v>0</v>
      </c>
      <c r="DG45" s="17">
        <v>0</v>
      </c>
      <c r="DH45" s="17">
        <v>0</v>
      </c>
      <c r="DI45" s="17">
        <v>102.50846349954701</v>
      </c>
      <c r="DJ45" s="17">
        <v>181.883827590534</v>
      </c>
      <c r="DK45" s="17">
        <v>21.229189842013501</v>
      </c>
      <c r="DL45" s="17">
        <v>19.048551132018201</v>
      </c>
      <c r="DM45" s="17">
        <v>40.675052006041</v>
      </c>
      <c r="DN45" s="17">
        <v>0.56637157440882802</v>
      </c>
      <c r="DO45" s="17">
        <v>6.3383646187852296</v>
      </c>
      <c r="DP45" s="17">
        <v>62.5051735765743</v>
      </c>
      <c r="DQ45" s="17">
        <v>62.5051735765743</v>
      </c>
      <c r="DR45" s="17">
        <v>1.0590509315707299</v>
      </c>
      <c r="DS45" s="17">
        <v>0</v>
      </c>
      <c r="DT45" s="5">
        <v>617.89200972074195</v>
      </c>
      <c r="DU45" s="17">
        <v>4.4934694383174503E-2</v>
      </c>
      <c r="DV45" s="17">
        <v>60.891639355214103</v>
      </c>
      <c r="DW45" s="17">
        <v>6.2932664133419899E-2</v>
      </c>
      <c r="DX45" s="17">
        <v>0.260040498311223</v>
      </c>
      <c r="DY45" s="17">
        <v>0</v>
      </c>
      <c r="DZ45" s="17">
        <v>7.0488537591560695E-4</v>
      </c>
      <c r="EA45" s="17">
        <v>21.9258469323231</v>
      </c>
      <c r="EB45" s="17">
        <v>5.7904132858380999</v>
      </c>
      <c r="EC45" s="17">
        <v>0.16562365643233801</v>
      </c>
      <c r="ED45" s="17">
        <v>128.77299998206399</v>
      </c>
      <c r="EE45" s="17">
        <v>42.1223559445462</v>
      </c>
      <c r="EF45" s="17">
        <v>1.2103785040239801</v>
      </c>
      <c r="EG45" s="17">
        <v>3.4449109071247999</v>
      </c>
      <c r="EH45" s="5">
        <v>4.6673851199038698E-7</v>
      </c>
      <c r="EI45" s="17">
        <v>1.1208466673875701</v>
      </c>
      <c r="EJ45" s="17">
        <v>2.27565800742186</v>
      </c>
      <c r="EK45" s="17">
        <v>22.627446266170001</v>
      </c>
      <c r="EL45" s="17">
        <v>0.155462453957737</v>
      </c>
      <c r="EM45" s="17">
        <v>7.2601850599728401E-2</v>
      </c>
      <c r="EN45" s="17">
        <v>2.57322947896674</v>
      </c>
      <c r="EO45" s="17">
        <v>344.424489633316</v>
      </c>
      <c r="EP45" s="17">
        <v>0</v>
      </c>
      <c r="EQ45" s="17">
        <v>0.86089554283305003</v>
      </c>
      <c r="ER45" s="17">
        <v>1.2388543924723201</v>
      </c>
      <c r="ES45" s="17">
        <v>4014.5460966616502</v>
      </c>
      <c r="ET45" s="17">
        <v>6758.9660826601003</v>
      </c>
      <c r="EU45" s="17">
        <v>750.99643255521005</v>
      </c>
      <c r="EV45" s="17">
        <v>7509.9625152153103</v>
      </c>
      <c r="EW45" s="17">
        <v>0.13627976340496201</v>
      </c>
      <c r="EX45" s="17">
        <v>176.15259859466801</v>
      </c>
      <c r="EY45" s="17">
        <v>6.06621498234062</v>
      </c>
      <c r="EZ45" s="17">
        <v>6.3960303780758093E-2</v>
      </c>
      <c r="FA45" s="17">
        <v>0</v>
      </c>
      <c r="FB45" s="17">
        <v>0</v>
      </c>
      <c r="FC45" s="17">
        <v>0</v>
      </c>
      <c r="FD45" s="5">
        <v>1.86046392521922E-5</v>
      </c>
      <c r="FE45" s="17">
        <v>3.8965645611088398E-4</v>
      </c>
      <c r="FF45" s="17">
        <v>4.0931812663066601E-4</v>
      </c>
      <c r="FG45" s="17">
        <v>0</v>
      </c>
      <c r="FH45" s="17">
        <v>0.20019681306870701</v>
      </c>
      <c r="FI45" s="17">
        <v>27.6995127534075</v>
      </c>
      <c r="FJ45" s="17">
        <v>1846.1286980314801</v>
      </c>
      <c r="FK45" s="17">
        <v>61.5732832346214</v>
      </c>
      <c r="FL45" s="17">
        <v>67.611348868428394</v>
      </c>
      <c r="FM45" s="17">
        <v>120.571327282748</v>
      </c>
      <c r="FN45" s="17">
        <v>50.966608686138898</v>
      </c>
      <c r="FO45" s="17">
        <v>15.0666244916968</v>
      </c>
      <c r="FP45" s="17">
        <v>1.7249218069046501E-2</v>
      </c>
      <c r="FQ45" s="17">
        <v>75.269579066675007</v>
      </c>
      <c r="FR45" s="17">
        <v>4297.5373707685803</v>
      </c>
      <c r="FS45" s="17">
        <v>1861.7776449789201</v>
      </c>
      <c r="FT45" s="17">
        <v>2435.75972578966</v>
      </c>
      <c r="FU45" s="17">
        <v>7.5291451357771297</v>
      </c>
      <c r="FV45" s="17">
        <v>2.6898515613684002</v>
      </c>
      <c r="FW45" s="17">
        <v>832.228553692741</v>
      </c>
      <c r="FX45" s="17">
        <v>48.791989713343902</v>
      </c>
      <c r="FY45" s="17">
        <v>83.9746652347647</v>
      </c>
      <c r="FZ45" s="17">
        <v>16.195382969405301</v>
      </c>
      <c r="GA45" s="17">
        <v>12.5147599059177</v>
      </c>
      <c r="GB45" s="17">
        <v>218.76096093519999</v>
      </c>
      <c r="GC45" s="17">
        <v>2.3695669393340901E-2</v>
      </c>
      <c r="GD45" s="17">
        <v>170.59521068370401</v>
      </c>
      <c r="GE45" s="17">
        <v>78.168507916797594</v>
      </c>
      <c r="GF45" s="17">
        <v>137.91961723336399</v>
      </c>
      <c r="GG45" s="17">
        <v>4.2459262965254503</v>
      </c>
      <c r="GH45" s="5">
        <v>1.57978732011663E-9</v>
      </c>
      <c r="GI45" s="17">
        <v>1469.12283722504</v>
      </c>
      <c r="GJ45" s="17">
        <v>201.454336001608</v>
      </c>
      <c r="GK45" s="17">
        <v>29.759184579248899</v>
      </c>
      <c r="GL45" s="17">
        <v>2.9312618379750601</v>
      </c>
      <c r="GM45" s="17">
        <v>21.3460875036358</v>
      </c>
      <c r="GN45" s="17">
        <v>340.79354019878701</v>
      </c>
      <c r="GO45" s="17">
        <v>73.242725172318103</v>
      </c>
      <c r="GP45" s="17">
        <v>2.0094936092108998E-3</v>
      </c>
      <c r="GQ45" s="17">
        <v>1.6597806744506401E-2</v>
      </c>
      <c r="GR45" s="17">
        <v>58.067444216114502</v>
      </c>
      <c r="GS45" s="17">
        <v>3839.54056471392</v>
      </c>
      <c r="GT45" s="17">
        <v>67.555424377020998</v>
      </c>
      <c r="GU45" s="17">
        <v>178.55369170358301</v>
      </c>
      <c r="GW45" s="26">
        <f t="shared" si="68"/>
        <v>1.0455798106565308</v>
      </c>
      <c r="GX45" s="25">
        <f t="shared" si="69"/>
        <v>0</v>
      </c>
      <c r="GY45" s="40">
        <f t="shared" si="70"/>
        <v>-2.7722232116125832E-4</v>
      </c>
      <c r="GZ45" s="40">
        <f t="shared" si="71"/>
        <v>-1.6834251358590916E-4</v>
      </c>
      <c r="HA45" s="40">
        <f t="shared" si="72"/>
        <v>-3.5552209651627619E-4</v>
      </c>
      <c r="HB45" s="40">
        <f t="shared" si="73"/>
        <v>-1.0493909490185108E-3</v>
      </c>
      <c r="HC45" s="40">
        <f t="shared" si="74"/>
        <v>-6.3506991100812152E-4</v>
      </c>
      <c r="HD45" s="40">
        <f t="shared" si="75"/>
        <v>-4.2918452690851386E-6</v>
      </c>
      <c r="HE45" s="40">
        <f t="shared" si="76"/>
        <v>-8.5486874995652093E-5</v>
      </c>
      <c r="HF45" s="40">
        <f t="shared" si="77"/>
        <v>-1.4343004865054396E-4</v>
      </c>
      <c r="HG45" s="40">
        <f t="shared" si="78"/>
        <v>-7.4621104950940069E-4</v>
      </c>
      <c r="HH45" s="40">
        <f t="shared" si="79"/>
        <v>-4.0140289438781392E-5</v>
      </c>
      <c r="HI45" s="40">
        <f t="shared" si="80"/>
        <v>1.6186102762631531E-4</v>
      </c>
      <c r="HJ45" s="40">
        <f t="shared" si="81"/>
        <v>-1.6338974978682135E-5</v>
      </c>
      <c r="HK45" s="40">
        <f t="shared" si="82"/>
        <v>1.3921020677572754E-6</v>
      </c>
      <c r="HL45" s="40">
        <f t="shared" si="83"/>
        <v>-1.3407364964518053E-5</v>
      </c>
      <c r="HM45" s="40">
        <f t="shared" si="84"/>
        <v>9.9265520486236124E-6</v>
      </c>
      <c r="HN45" s="40">
        <f t="shared" si="85"/>
        <v>-2.5110786432565627E-5</v>
      </c>
      <c r="HO45" s="40">
        <f t="shared" si="86"/>
        <v>2.7395149637792298E-5</v>
      </c>
      <c r="HP45" s="40">
        <f t="shared" si="87"/>
        <v>1.2345321417123841E-5</v>
      </c>
      <c r="HQ45" s="40">
        <f t="shared" si="88"/>
        <v>-1.3355489330502792E-5</v>
      </c>
      <c r="HR45" s="40">
        <f t="shared" si="89"/>
        <v>-1.0342931618449592E-4</v>
      </c>
      <c r="HS45" s="40">
        <f t="shared" si="90"/>
        <v>-2.8685482084594847E-5</v>
      </c>
      <c r="HT45" s="40">
        <f t="shared" si="91"/>
        <v>-7.6490440160686824E-5</v>
      </c>
      <c r="HU45" s="40">
        <f t="shared" si="92"/>
        <v>-1.2410531975447249E-5</v>
      </c>
      <c r="HV45" s="40">
        <f t="shared" si="93"/>
        <v>3.8105355614237068E-5</v>
      </c>
      <c r="HW45" s="40">
        <f t="shared" si="94"/>
        <v>-1.4516568609458371E-5</v>
      </c>
      <c r="HX45" s="40">
        <f t="shared" si="95"/>
        <v>-7.8340589383575621E-4</v>
      </c>
      <c r="HY45" s="40">
        <f t="shared" si="96"/>
        <v>-9.4694440375184708E-5</v>
      </c>
      <c r="HZ45" s="40">
        <f t="shared" si="97"/>
        <v>2.236591715315458E-5</v>
      </c>
      <c r="IA45" s="40">
        <f t="shared" si="98"/>
        <v>1.368656998022589E-5</v>
      </c>
      <c r="IB45" s="40">
        <f t="shared" si="99"/>
        <v>2.507692664446915E-5</v>
      </c>
      <c r="IC45" s="40">
        <f t="shared" si="100"/>
        <v>-1.1635904153218703E-4</v>
      </c>
      <c r="ID45" s="40">
        <f t="shared" si="101"/>
        <v>2.9685381566003471E-4</v>
      </c>
      <c r="IE45" s="40">
        <f t="shared" si="102"/>
        <v>-2.4224819334398077E-4</v>
      </c>
      <c r="IF45" s="40">
        <f t="shared" si="103"/>
        <v>-8.7196542493553643E-6</v>
      </c>
      <c r="IG45" s="40">
        <f t="shared" si="104"/>
        <v>0.17478853658621774</v>
      </c>
      <c r="IH45" s="40">
        <f t="shared" si="105"/>
        <v>8.0562506336425227E-2</v>
      </c>
      <c r="II45" s="40">
        <f t="shared" si="106"/>
        <v>-3.7147517276107265E-5</v>
      </c>
      <c r="IJ45" s="40">
        <f t="shared" si="107"/>
        <v>-3.4675638387524059E-5</v>
      </c>
      <c r="IK45" s="40">
        <f t="shared" si="108"/>
        <v>-7.2833678016158692E-4</v>
      </c>
      <c r="IL45" s="40">
        <f t="shared" si="109"/>
        <v>-1.3460752112018983E-4</v>
      </c>
      <c r="IM45" s="40">
        <f t="shared" si="110"/>
        <v>-1.6666005201079397E-5</v>
      </c>
      <c r="IN45" s="40">
        <f t="shared" si="111"/>
        <v>-5.6389692792204245E-5</v>
      </c>
      <c r="IO45" s="40">
        <f t="shared" si="112"/>
        <v>-1.4474925489760577E-5</v>
      </c>
      <c r="IP45" s="40">
        <f t="shared" si="113"/>
        <v>-4.8566455799187865E-5</v>
      </c>
      <c r="IQ45" s="40">
        <f t="shared" si="114"/>
        <v>-1.0476830620762365E-4</v>
      </c>
      <c r="IR45" s="40">
        <f t="shared" si="115"/>
        <v>-2.9696910620738084E-5</v>
      </c>
      <c r="IS45" s="40">
        <f t="shared" si="116"/>
        <v>-1.0856916893780004E-5</v>
      </c>
      <c r="IT45" s="40">
        <f t="shared" si="117"/>
        <v>0</v>
      </c>
      <c r="IU45" s="40">
        <f t="shared" si="118"/>
        <v>0</v>
      </c>
      <c r="IV45" s="40">
        <f t="shared" si="119"/>
        <v>0</v>
      </c>
      <c r="IW45" s="40">
        <f t="shared" si="120"/>
        <v>3.4361007966003493E-5</v>
      </c>
      <c r="IX45" s="40">
        <f t="shared" si="121"/>
        <v>-1.1353299882712707E-4</v>
      </c>
      <c r="IY45" s="40">
        <f t="shared" si="122"/>
        <v>1.765560278508137E-5</v>
      </c>
      <c r="IZ45" s="40">
        <f t="shared" si="123"/>
        <v>0</v>
      </c>
      <c r="JA45" s="40">
        <f t="shared" si="124"/>
        <v>-9.6817321964714858E-4</v>
      </c>
      <c r="JB45" s="40">
        <f t="shared" si="125"/>
        <v>-2.4876456369355772E-7</v>
      </c>
      <c r="JC45" s="40">
        <f t="shared" si="126"/>
        <v>-3.5790935703002176E-5</v>
      </c>
      <c r="JD45" s="40">
        <f t="shared" si="127"/>
        <v>-1.7530216296711014E-5</v>
      </c>
      <c r="JE45" s="40">
        <f t="shared" si="128"/>
        <v>-1.8380590824783114E-5</v>
      </c>
      <c r="JF45" s="40">
        <f t="shared" si="129"/>
        <v>0</v>
      </c>
      <c r="JG45" s="40">
        <f t="shared" si="130"/>
        <v>0</v>
      </c>
      <c r="JH45" s="40">
        <f t="shared" si="131"/>
        <v>-4.4270907576803947E-5</v>
      </c>
      <c r="JI45" s="40">
        <f t="shared" si="132"/>
        <v>-1.2698504840826929E-4</v>
      </c>
      <c r="JJ45" s="40">
        <f t="shared" si="133"/>
        <v>1.0037622336184211E-5</v>
      </c>
      <c r="JK45" s="40">
        <f t="shared" si="134"/>
        <v>-1.891870047970423E-5</v>
      </c>
      <c r="JL45" s="40">
        <f t="shared" si="135"/>
        <v>-1.6121105762223967E-5</v>
      </c>
    </row>
    <row r="46" spans="1:272" x14ac:dyDescent="0.3">
      <c r="A46" s="17" t="s">
        <v>213</v>
      </c>
      <c r="B46" s="15">
        <v>129.33896644000001</v>
      </c>
      <c r="C46" s="15">
        <v>7.4390000000000001</v>
      </c>
      <c r="D46" s="15">
        <v>83.089075945000005</v>
      </c>
      <c r="E46" s="15">
        <v>167.30592683</v>
      </c>
      <c r="F46" s="15">
        <v>130.79196322000001</v>
      </c>
      <c r="G46" s="15">
        <v>16.436473400000001</v>
      </c>
      <c r="H46" s="15">
        <v>179.48300004000001</v>
      </c>
      <c r="I46" s="17">
        <v>2.4653117600000001</v>
      </c>
      <c r="J46" s="17">
        <v>1.4303523</v>
      </c>
      <c r="K46" s="17">
        <v>8.3455500000000002E-3</v>
      </c>
      <c r="L46" s="17">
        <v>3.4598023999999998E-3</v>
      </c>
      <c r="M46" s="17">
        <v>1.8044319734000001</v>
      </c>
      <c r="N46" s="17">
        <v>1.6405240000000001E-4</v>
      </c>
      <c r="O46" s="17">
        <v>5.4120000000000004E-4</v>
      </c>
      <c r="P46" s="17">
        <v>1.0780290999999999E-3</v>
      </c>
      <c r="Q46" s="17">
        <v>1.7146333E-2</v>
      </c>
      <c r="R46" s="17">
        <v>1.1356141E-2</v>
      </c>
      <c r="S46" s="17">
        <v>0.66600000000000004</v>
      </c>
      <c r="T46" s="17">
        <v>6.6051320000000001E-4</v>
      </c>
      <c r="U46" s="17">
        <v>1.4118278999999999E-2</v>
      </c>
      <c r="V46" s="17">
        <v>3.4981097000000003E-2</v>
      </c>
      <c r="W46" s="17">
        <v>1.078E-2</v>
      </c>
      <c r="Y46" s="17">
        <v>1.3655000000000001E-4</v>
      </c>
      <c r="AA46" s="17">
        <v>30.100285403000001</v>
      </c>
      <c r="AB46" s="17">
        <v>0.79768565000000002</v>
      </c>
      <c r="AC46" s="17">
        <v>3.5249999999999999E-3</v>
      </c>
      <c r="AD46" s="17">
        <v>6.4574230000000003E-4</v>
      </c>
      <c r="AF46" s="17">
        <v>1.4370339399999999E-2</v>
      </c>
      <c r="AH46" s="17">
        <v>0.2270192858</v>
      </c>
      <c r="AI46" s="17">
        <v>3.11801299</v>
      </c>
      <c r="AJ46" s="17">
        <v>1.8951245000000001</v>
      </c>
      <c r="AK46" s="17">
        <v>6.2135320799999998E-2</v>
      </c>
      <c r="AL46" s="17">
        <v>6.2230089999999998E-3</v>
      </c>
      <c r="AM46" s="17">
        <v>2.8589910999999999E-2</v>
      </c>
      <c r="AN46" s="17">
        <v>1.9096195999999999E-2</v>
      </c>
      <c r="AP46" s="17">
        <v>6.2592000000000004E-3</v>
      </c>
      <c r="AQ46" s="17">
        <v>3.0949575999999999</v>
      </c>
      <c r="AR46" s="17">
        <v>7.0080000000000003E-3</v>
      </c>
      <c r="AS46" s="17">
        <v>6.63213E-2</v>
      </c>
      <c r="AT46" s="17">
        <v>1.5750380000000001E-2</v>
      </c>
      <c r="AU46" s="17">
        <v>1.5646071020000001</v>
      </c>
      <c r="AV46" s="17">
        <v>1.9483180999999999E-3</v>
      </c>
      <c r="AZ46" s="5"/>
      <c r="BA46" s="17">
        <v>3.3053099999999997E-5</v>
      </c>
      <c r="BB46" s="5">
        <v>8.3489579999999993E-6</v>
      </c>
      <c r="BD46" s="17">
        <v>1.3882357000000001E-3</v>
      </c>
      <c r="BE46" s="17">
        <v>0.10617975</v>
      </c>
      <c r="BF46" s="17">
        <v>1.85E-4</v>
      </c>
      <c r="BG46" s="17">
        <v>1.0265E-2</v>
      </c>
      <c r="BK46" s="17">
        <v>1.6405475949999999</v>
      </c>
      <c r="BL46" s="17">
        <v>2.3910734499999999</v>
      </c>
      <c r="BM46" s="17">
        <v>1.3713325E-2</v>
      </c>
      <c r="BN46" s="17">
        <v>5.4304545500000003</v>
      </c>
      <c r="BO46" s="17">
        <v>3.695339E-4</v>
      </c>
      <c r="BQ46" s="17" t="s">
        <v>213</v>
      </c>
      <c r="BR46" s="17">
        <v>9.9172218851722505E-2</v>
      </c>
      <c r="BS46" s="17">
        <v>1.9255697839819801</v>
      </c>
      <c r="BT46" s="17">
        <v>0.10617902405242501</v>
      </c>
      <c r="BU46" s="17">
        <v>1.43034051916307</v>
      </c>
      <c r="BV46" s="17">
        <v>1.8500352618264199E-4</v>
      </c>
      <c r="BW46" s="17">
        <v>8.3461148366651295E-3</v>
      </c>
      <c r="BX46" s="17">
        <v>2.46533148643609</v>
      </c>
      <c r="BY46" s="17">
        <v>2.46533148643609</v>
      </c>
      <c r="BZ46" s="17">
        <v>0.198164183423999</v>
      </c>
      <c r="CA46" s="17">
        <v>3.1924054704156299</v>
      </c>
      <c r="CB46" s="17">
        <v>1.4184902197456901E-3</v>
      </c>
      <c r="CC46" s="17">
        <v>2.0412495797439202E-3</v>
      </c>
      <c r="CD46" s="5">
        <v>1.8044290765804401</v>
      </c>
      <c r="CE46" s="17">
        <v>3.6952444936810098E-4</v>
      </c>
      <c r="CF46" s="5">
        <v>5.2494160507503897E-5</v>
      </c>
      <c r="CG46" s="17">
        <v>1.11577903073794E-4</v>
      </c>
      <c r="CH46" s="17">
        <v>1.3658074405992101E-4</v>
      </c>
      <c r="CI46" s="17">
        <v>5.4120033347993804E-4</v>
      </c>
      <c r="CJ46" s="17">
        <v>2.5875113675821298E-4</v>
      </c>
      <c r="CK46" s="17">
        <v>8.1926393183308799E-4</v>
      </c>
      <c r="CL46" s="17">
        <v>1.7144523662361098E-2</v>
      </c>
      <c r="CM46" s="17">
        <v>1.0264478673038001E-2</v>
      </c>
      <c r="CN46" s="17">
        <v>8.9329558126379691</v>
      </c>
      <c r="CO46" s="17">
        <v>1.1354289700892301E-2</v>
      </c>
      <c r="CP46" s="17">
        <v>0</v>
      </c>
      <c r="CQ46" s="17">
        <v>1.9155574662279499E-4</v>
      </c>
      <c r="CR46" s="17">
        <v>4.6899171613287098E-4</v>
      </c>
      <c r="CS46" s="17">
        <v>0.66600848735373697</v>
      </c>
      <c r="CT46" s="17">
        <v>1.41191664085186E-2</v>
      </c>
      <c r="CU46" s="17">
        <v>3.1180276280758501</v>
      </c>
      <c r="CV46" s="17">
        <v>3.4979599431373097E-2</v>
      </c>
      <c r="CW46" s="17">
        <v>6.6318973830585895E-2</v>
      </c>
      <c r="CX46" s="17">
        <v>2.85927901505756E-2</v>
      </c>
      <c r="CY46" s="17">
        <v>1.57502397526414E-2</v>
      </c>
      <c r="CZ46" s="17">
        <v>129.33828415637399</v>
      </c>
      <c r="DA46" s="17">
        <v>1.07820563698693E-2</v>
      </c>
      <c r="DB46" s="17">
        <v>0</v>
      </c>
      <c r="DC46" s="17">
        <v>0</v>
      </c>
      <c r="DD46" s="17">
        <v>0</v>
      </c>
      <c r="DE46" s="17">
        <v>0</v>
      </c>
      <c r="DF46" s="17">
        <v>0</v>
      </c>
      <c r="DG46" s="17">
        <v>0</v>
      </c>
      <c r="DH46" s="17">
        <v>0</v>
      </c>
      <c r="DI46" s="17">
        <v>2.3008364717703498</v>
      </c>
      <c r="DJ46" s="17">
        <v>0.80086300650473496</v>
      </c>
      <c r="DK46" s="17">
        <v>0.13767739117379499</v>
      </c>
      <c r="DL46" s="17">
        <v>1.64055070934341</v>
      </c>
      <c r="DM46" s="17">
        <v>16.9738248298965</v>
      </c>
      <c r="DN46" s="17">
        <v>0</v>
      </c>
      <c r="DO46" s="17">
        <v>5.8138859043359199E-2</v>
      </c>
      <c r="DP46" s="17">
        <v>30.099844154045801</v>
      </c>
      <c r="DQ46" s="17">
        <v>30.099844154045801</v>
      </c>
      <c r="DR46" s="17">
        <v>2.7052381835678601E-3</v>
      </c>
      <c r="DS46" s="17">
        <v>0</v>
      </c>
      <c r="DT46" s="17">
        <v>0.79768478388641695</v>
      </c>
      <c r="DU46" s="17">
        <v>3.5251479797395102E-3</v>
      </c>
      <c r="DV46" s="17">
        <v>2.3910871892861101</v>
      </c>
      <c r="DW46" s="17">
        <v>2.3177592277456001E-4</v>
      </c>
      <c r="DX46" s="17">
        <v>3.5674630554746799E-4</v>
      </c>
      <c r="DY46" s="17">
        <v>0</v>
      </c>
      <c r="DZ46" s="17">
        <v>0</v>
      </c>
      <c r="EA46" s="17">
        <v>0.125414299420019</v>
      </c>
      <c r="EB46" s="17">
        <v>7.9697907416899499E-2</v>
      </c>
      <c r="EC46" s="17">
        <v>1.3424952004238301E-3</v>
      </c>
      <c r="ED46" s="17">
        <v>2.3139944856066599</v>
      </c>
      <c r="EE46" s="17">
        <v>6.8972753661271202</v>
      </c>
      <c r="EF46" s="17">
        <v>3.7363090412650098E-3</v>
      </c>
      <c r="EG46" s="17">
        <v>1.06340642426848E-2</v>
      </c>
      <c r="EH46" s="17">
        <v>0</v>
      </c>
      <c r="EI46" s="17">
        <v>7.4917167644967697E-2</v>
      </c>
      <c r="EJ46" s="17">
        <v>0.152104174727314</v>
      </c>
      <c r="EK46" s="17">
        <v>1.9161101112515</v>
      </c>
      <c r="EL46" s="17">
        <v>1.3712371829891301E-2</v>
      </c>
      <c r="EM46" s="5">
        <v>7.9269816332941206E-6</v>
      </c>
      <c r="EN46" s="17">
        <v>6.3514320241397901E-2</v>
      </c>
      <c r="EO46" s="17">
        <v>7.4390096838020501</v>
      </c>
      <c r="EP46" s="17">
        <v>0</v>
      </c>
      <c r="EQ46" s="17">
        <v>2.5514211544503001E-3</v>
      </c>
      <c r="ER46" s="17">
        <v>3.6715857294818501E-3</v>
      </c>
      <c r="ES46" s="17">
        <v>213.99690255239901</v>
      </c>
      <c r="ET46" s="17">
        <v>74.780308457039894</v>
      </c>
      <c r="EU46" s="17">
        <v>8.30878199441125</v>
      </c>
      <c r="EV46" s="17">
        <v>83.089090451451099</v>
      </c>
      <c r="EW46" s="17">
        <v>1.1148041725227E-3</v>
      </c>
      <c r="EX46" s="17">
        <v>0.81327391805419802</v>
      </c>
      <c r="EY46" s="17">
        <v>5.5365510748317699E-2</v>
      </c>
      <c r="EZ46" s="17">
        <v>1.94822954389126E-3</v>
      </c>
      <c r="FA46" s="17">
        <v>0</v>
      </c>
      <c r="FB46" s="17">
        <v>0</v>
      </c>
      <c r="FC46" s="17">
        <v>0</v>
      </c>
      <c r="FD46" s="17">
        <v>0</v>
      </c>
      <c r="FE46" s="5">
        <v>3.30575086669201E-5</v>
      </c>
      <c r="FF46" s="5">
        <v>8.3487405545726702E-6</v>
      </c>
      <c r="FG46" s="17">
        <v>0</v>
      </c>
      <c r="FH46" s="17">
        <v>1.38826651139514E-3</v>
      </c>
      <c r="FI46" s="17">
        <v>1.5135179179549801E-2</v>
      </c>
      <c r="FJ46" s="17">
        <v>68.643780431769997</v>
      </c>
      <c r="FK46" s="17">
        <v>0.74140034600990801</v>
      </c>
      <c r="FL46" s="17">
        <v>3.8460924789761801</v>
      </c>
      <c r="FM46" s="17">
        <v>7.8752514037599903</v>
      </c>
      <c r="FN46" s="17">
        <v>0.80487824018254195</v>
      </c>
      <c r="FO46" s="17">
        <v>0.71932141404454197</v>
      </c>
      <c r="FP46" s="5">
        <v>5.7202522528480702E-5</v>
      </c>
      <c r="FQ46" s="17">
        <v>5.8462253385318297</v>
      </c>
      <c r="FR46" s="17">
        <v>167.30587017556999</v>
      </c>
      <c r="FS46" s="17">
        <v>130.791790670067</v>
      </c>
      <c r="FT46" s="17">
        <v>36.514079505503098</v>
      </c>
      <c r="FU46" s="17">
        <v>4.1659854384717497E-2</v>
      </c>
      <c r="FV46" s="17">
        <v>0.14736769758097901</v>
      </c>
      <c r="FW46" s="17">
        <v>21.497226801379998</v>
      </c>
      <c r="FX46" s="17">
        <v>2.9708176391805301</v>
      </c>
      <c r="FY46" s="17">
        <v>21.277007855839599</v>
      </c>
      <c r="FZ46" s="17">
        <v>8.63596940425604E-2</v>
      </c>
      <c r="GA46" s="17">
        <v>1.0535174210001199</v>
      </c>
      <c r="GB46" s="17">
        <v>53.192580039352499</v>
      </c>
      <c r="GC46" s="17">
        <v>1.90780067356713E-2</v>
      </c>
      <c r="GD46" s="17">
        <v>0.79556182625319205</v>
      </c>
      <c r="GE46" s="17">
        <v>4.9338559519171996</v>
      </c>
      <c r="GF46" s="17">
        <v>5.7430611553872701</v>
      </c>
      <c r="GG46" s="5">
        <v>3.2159317008107503E-5</v>
      </c>
      <c r="GH46" s="17">
        <v>0</v>
      </c>
      <c r="GI46" s="17">
        <v>16.436346128933</v>
      </c>
      <c r="GJ46" s="17">
        <v>3.1167922864293498</v>
      </c>
      <c r="GK46" s="17">
        <v>5.4304859324007904</v>
      </c>
      <c r="GL46" s="17">
        <v>1.00349284214355E-2</v>
      </c>
      <c r="GM46" s="17">
        <v>2.9354646789386698</v>
      </c>
      <c r="GN46" s="17">
        <v>39.279638022222301</v>
      </c>
      <c r="GO46" s="17">
        <v>3.0949923494668798</v>
      </c>
      <c r="GP46" s="17">
        <v>6.2594046536759403E-3</v>
      </c>
      <c r="GQ46" s="17">
        <v>7.0067314109029701E-3</v>
      </c>
      <c r="GR46" s="17">
        <v>0.37676152042857902</v>
      </c>
      <c r="GS46" s="17">
        <v>179.48296786212299</v>
      </c>
      <c r="GT46" s="17">
        <v>1.5646068118410199</v>
      </c>
      <c r="GU46" s="17">
        <v>27.361774549035101</v>
      </c>
      <c r="GW46" s="26">
        <f t="shared" si="68"/>
        <v>1.1922964340370685</v>
      </c>
      <c r="GX46" s="25">
        <f t="shared" si="69"/>
        <v>0</v>
      </c>
      <c r="GY46" s="40">
        <f t="shared" si="70"/>
        <v>-5.275159101695484E-6</v>
      </c>
      <c r="GZ46" s="40">
        <f t="shared" si="71"/>
        <v>1.301761264957664E-6</v>
      </c>
      <c r="HA46" s="40">
        <f t="shared" si="72"/>
        <v>1.7458914941090721E-7</v>
      </c>
      <c r="HB46" s="40">
        <f t="shared" si="73"/>
        <v>-3.3862775267319665E-7</v>
      </c>
      <c r="HC46" s="40">
        <f t="shared" si="74"/>
        <v>-1.3192701505813388E-6</v>
      </c>
      <c r="HD46" s="40">
        <f t="shared" si="75"/>
        <v>-7.74321010983011E-6</v>
      </c>
      <c r="HE46" s="40">
        <f t="shared" si="76"/>
        <v>-1.7928091802553142E-7</v>
      </c>
      <c r="HF46" s="40">
        <f t="shared" si="77"/>
        <v>8.0015989904415266E-6</v>
      </c>
      <c r="HG46" s="40">
        <f t="shared" si="78"/>
        <v>-8.236318374142195E-6</v>
      </c>
      <c r="HH46" s="40">
        <f t="shared" si="79"/>
        <v>6.7681179206800256E-5</v>
      </c>
      <c r="HI46" s="40">
        <f t="shared" si="80"/>
        <v>-1.809366638671918E-5</v>
      </c>
      <c r="HJ46" s="40">
        <f t="shared" si="81"/>
        <v>-1.6053913933630287E-6</v>
      </c>
      <c r="HK46" s="40">
        <f t="shared" si="82"/>
        <v>1.1986158872349993E-4</v>
      </c>
      <c r="HL46" s="40">
        <f t="shared" si="83"/>
        <v>6.1618613821112882E-7</v>
      </c>
      <c r="HM46" s="40">
        <f t="shared" si="84"/>
        <v>-1.3015797717330582E-5</v>
      </c>
      <c r="HN46" s="40">
        <f t="shared" si="85"/>
        <v>-1.0552329987417124E-4</v>
      </c>
      <c r="HO46" s="40">
        <f t="shared" si="86"/>
        <v>-1.6302184938521885E-4</v>
      </c>
      <c r="HP46" s="40">
        <f t="shared" si="87"/>
        <v>1.2743774379774929E-5</v>
      </c>
      <c r="HQ46" s="40">
        <f t="shared" si="88"/>
        <v>5.1872931026904044E-5</v>
      </c>
      <c r="HR46" s="40">
        <f t="shared" si="89"/>
        <v>6.2855289840968209E-5</v>
      </c>
      <c r="HS46" s="40">
        <f t="shared" si="90"/>
        <v>-4.2810796554081408E-5</v>
      </c>
      <c r="HT46" s="40">
        <f t="shared" si="91"/>
        <v>1.9075787284790333E-4</v>
      </c>
      <c r="HU46" s="40">
        <f t="shared" si="92"/>
        <v>0</v>
      </c>
      <c r="HV46" s="40">
        <f t="shared" si="93"/>
        <v>2.2514873614793983E-4</v>
      </c>
      <c r="HW46" s="40">
        <f t="shared" si="94"/>
        <v>0</v>
      </c>
      <c r="HX46" s="40">
        <f t="shared" si="95"/>
        <v>-1.4659294697446874E-5</v>
      </c>
      <c r="HY46" s="40">
        <f t="shared" si="96"/>
        <v>-1.0857830814377129E-6</v>
      </c>
      <c r="HZ46" s="40">
        <f t="shared" si="97"/>
        <v>4.1980067946173483E-5</v>
      </c>
      <c r="IA46" s="40">
        <f t="shared" si="98"/>
        <v>-2.7176707320147621E-5</v>
      </c>
      <c r="IB46" s="40">
        <f t="shared" si="99"/>
        <v>0</v>
      </c>
      <c r="IC46" s="40">
        <f t="shared" si="100"/>
        <v>2.3579088056121376E-6</v>
      </c>
      <c r="ID46" s="40">
        <f t="shared" si="101"/>
        <v>0</v>
      </c>
      <c r="IE46" s="40">
        <f t="shared" si="102"/>
        <v>9.0590201376386125E-6</v>
      </c>
      <c r="IF46" s="40">
        <f t="shared" si="103"/>
        <v>4.694680842274242E-6</v>
      </c>
      <c r="IG46" s="40">
        <f t="shared" si="104"/>
        <v>1.1073473669671777E-2</v>
      </c>
      <c r="IH46" s="40">
        <f t="shared" si="105"/>
        <v>2.2193487112372054E-2</v>
      </c>
      <c r="II46" s="40">
        <f t="shared" si="106"/>
        <v>-3.400393362102566E-7</v>
      </c>
      <c r="IJ46" s="40">
        <f t="shared" si="107"/>
        <v>1.0070512551093179E-4</v>
      </c>
      <c r="IK46" s="40">
        <f t="shared" si="108"/>
        <v>-9.5250720765013125E-4</v>
      </c>
      <c r="IL46" s="40">
        <f t="shared" si="109"/>
        <v>0</v>
      </c>
      <c r="IM46" s="40">
        <f t="shared" si="110"/>
        <v>3.2696458962797482E-5</v>
      </c>
      <c r="IN46" s="40">
        <f t="shared" si="111"/>
        <v>1.1227768315785557E-5</v>
      </c>
      <c r="IO46" s="40">
        <f t="shared" si="112"/>
        <v>-1.8102013370865968E-4</v>
      </c>
      <c r="IP46" s="40">
        <f t="shared" si="113"/>
        <v>-3.5074243329136852E-5</v>
      </c>
      <c r="IQ46" s="40">
        <f t="shared" si="114"/>
        <v>-8.9043793611023731E-6</v>
      </c>
      <c r="IR46" s="40">
        <f t="shared" si="115"/>
        <v>-1.8545165735561022E-7</v>
      </c>
      <c r="IS46" s="40">
        <f t="shared" si="116"/>
        <v>-4.5452592541162212E-5</v>
      </c>
      <c r="IT46" s="40">
        <f t="shared" si="117"/>
        <v>0</v>
      </c>
      <c r="IU46" s="40">
        <f t="shared" si="118"/>
        <v>0</v>
      </c>
      <c r="IV46" s="40">
        <f t="shared" si="119"/>
        <v>0</v>
      </c>
      <c r="IW46" s="40">
        <f t="shared" si="120"/>
        <v>0</v>
      </c>
      <c r="IX46" s="40">
        <f t="shared" si="121"/>
        <v>1.3338134456687288E-4</v>
      </c>
      <c r="IY46" s="40">
        <f t="shared" si="122"/>
        <v>-2.6044618661281536E-5</v>
      </c>
      <c r="IZ46" s="40">
        <f t="shared" si="123"/>
        <v>0</v>
      </c>
      <c r="JA46" s="40">
        <f t="shared" si="124"/>
        <v>2.2194642552354539E-5</v>
      </c>
      <c r="JB46" s="40">
        <f t="shared" si="125"/>
        <v>-6.8369682071926631E-6</v>
      </c>
      <c r="JC46" s="40">
        <f t="shared" si="126"/>
        <v>1.906044671347513E-5</v>
      </c>
      <c r="JD46" s="40">
        <f t="shared" si="127"/>
        <v>-5.0786844812371831E-5</v>
      </c>
      <c r="JE46" s="40">
        <f t="shared" si="128"/>
        <v>0</v>
      </c>
      <c r="JF46" s="40">
        <f t="shared" si="129"/>
        <v>0</v>
      </c>
      <c r="JG46" s="40">
        <f t="shared" si="130"/>
        <v>0</v>
      </c>
      <c r="JH46" s="40">
        <f t="shared" si="131"/>
        <v>1.8983560242571952E-6</v>
      </c>
      <c r="JI46" s="40">
        <f t="shared" si="132"/>
        <v>5.7460744713418093E-6</v>
      </c>
      <c r="JJ46" s="40">
        <f t="shared" si="133"/>
        <v>-6.9506856192747839E-5</v>
      </c>
      <c r="JK46" s="40">
        <f t="shared" si="134"/>
        <v>5.7789638972370209E-6</v>
      </c>
      <c r="JL46" s="40">
        <f t="shared" si="135"/>
        <v>-2.5574465289969002E-5</v>
      </c>
    </row>
    <row r="47" spans="1:272" x14ac:dyDescent="0.3">
      <c r="A47" s="17" t="s">
        <v>214</v>
      </c>
      <c r="B47" s="15">
        <v>14328.339603</v>
      </c>
      <c r="C47" s="15">
        <v>1228.9982156000001</v>
      </c>
      <c r="D47" s="15">
        <v>14510.405363</v>
      </c>
      <c r="E47" s="15">
        <v>5688.7380288000004</v>
      </c>
      <c r="F47" s="15">
        <v>4003.9406733999999</v>
      </c>
      <c r="G47" s="15">
        <v>11942.366962</v>
      </c>
      <c r="H47" s="15">
        <v>13946.157139000001</v>
      </c>
      <c r="I47" s="17">
        <v>130.49765865000001</v>
      </c>
      <c r="J47" s="17">
        <v>19.203065468999998</v>
      </c>
      <c r="K47" s="17">
        <v>2.3013324000000002</v>
      </c>
      <c r="L47" s="17">
        <v>0.2492444389</v>
      </c>
      <c r="M47" s="17">
        <v>21.506780709000001</v>
      </c>
      <c r="N47" s="17">
        <v>1.3911842299999999E-2</v>
      </c>
      <c r="O47" s="17">
        <v>0.30886347609999998</v>
      </c>
      <c r="P47" s="17">
        <v>3.9111397200000002E-2</v>
      </c>
      <c r="Q47" s="17">
        <v>0.61392013729999995</v>
      </c>
      <c r="R47" s="17">
        <v>8.2575456699000007</v>
      </c>
      <c r="S47" s="17">
        <v>6.9674312609999998</v>
      </c>
      <c r="T47" s="17">
        <v>1.8576648599999999E-2</v>
      </c>
      <c r="U47" s="17">
        <v>2.0803275656000002</v>
      </c>
      <c r="V47" s="17">
        <v>3.2491405519000001</v>
      </c>
      <c r="W47" s="17">
        <v>0.75810721550000004</v>
      </c>
      <c r="X47" s="5">
        <v>1.4899507999999999E-7</v>
      </c>
      <c r="Y47" s="17">
        <v>6.0267600000000001E-4</v>
      </c>
      <c r="Z47" s="17">
        <v>4.8931770377000001</v>
      </c>
      <c r="AA47" s="17">
        <v>61.741040257999998</v>
      </c>
      <c r="AB47" s="17">
        <v>744.06006682999998</v>
      </c>
      <c r="AD47" s="17">
        <v>0.24193241900000001</v>
      </c>
      <c r="AF47" s="17">
        <v>4.1382264889</v>
      </c>
      <c r="AG47" s="17">
        <v>1.3932135000000001</v>
      </c>
      <c r="AH47" s="17">
        <v>4.8755175585000003</v>
      </c>
      <c r="AI47" s="17">
        <v>28.060199394000001</v>
      </c>
      <c r="AJ47" s="17">
        <v>1579.5966724</v>
      </c>
      <c r="AK47" s="17">
        <v>2.1454033531999999</v>
      </c>
      <c r="AL47" s="17">
        <v>0.3972503242</v>
      </c>
      <c r="AM47" s="17">
        <v>11.198868676</v>
      </c>
      <c r="AN47" s="17">
        <v>2.1331877063000002</v>
      </c>
      <c r="AQ47" s="17">
        <v>228.57744658999999</v>
      </c>
      <c r="AR47" s="17">
        <v>2.464</v>
      </c>
      <c r="AS47" s="17">
        <v>1.0414031205000001</v>
      </c>
      <c r="AT47" s="17">
        <v>2.6671419900000002</v>
      </c>
      <c r="AU47" s="17">
        <v>213.66604354</v>
      </c>
      <c r="AV47" s="17">
        <v>4.7713551200000003E-2</v>
      </c>
      <c r="AW47" s="5"/>
      <c r="AX47" s="5"/>
      <c r="AZ47" s="17">
        <v>1.28244E-5</v>
      </c>
      <c r="BA47" s="17">
        <v>3.3046159999999998E-4</v>
      </c>
      <c r="BB47" s="17">
        <v>2.8626779999999999E-4</v>
      </c>
      <c r="BD47" s="17">
        <v>0.51401104689999999</v>
      </c>
      <c r="BE47" s="17">
        <v>2.8606405000000001</v>
      </c>
      <c r="BF47" s="17">
        <v>1.9324291300000001</v>
      </c>
      <c r="BG47" s="17">
        <v>0.62535683450000001</v>
      </c>
      <c r="BK47" s="17">
        <v>36.772753579000003</v>
      </c>
      <c r="BL47" s="17">
        <v>268.00124839</v>
      </c>
      <c r="BM47" s="17">
        <v>0.3297861144</v>
      </c>
      <c r="BN47" s="17">
        <v>211.61503427</v>
      </c>
      <c r="BO47" s="17">
        <v>1.4922306E-3</v>
      </c>
      <c r="BQ47" s="17" t="s">
        <v>214</v>
      </c>
      <c r="BR47" s="17">
        <v>112.83743493529499</v>
      </c>
      <c r="BS47" s="17">
        <v>472.62180293612403</v>
      </c>
      <c r="BT47" s="17">
        <v>2.8606811744131702</v>
      </c>
      <c r="BU47" s="17">
        <v>19.2024426470058</v>
      </c>
      <c r="BV47" s="17">
        <v>1.9324369403925299</v>
      </c>
      <c r="BW47" s="17">
        <v>2.3013387372079501</v>
      </c>
      <c r="BX47" s="17">
        <v>130.493573766346</v>
      </c>
      <c r="BY47" s="17">
        <v>130.493573766346</v>
      </c>
      <c r="BZ47" s="17">
        <v>29.5961593522143</v>
      </c>
      <c r="CA47" s="5">
        <v>472.87358699966899</v>
      </c>
      <c r="CB47" s="17">
        <v>0.102189532257753</v>
      </c>
      <c r="CC47" s="17">
        <v>0.14705434366738701</v>
      </c>
      <c r="CD47" s="5">
        <v>21.505790650035301</v>
      </c>
      <c r="CE47" s="5">
        <v>1.49220905353986E-3</v>
      </c>
      <c r="CF47" s="17">
        <v>4.4518492600847601E-3</v>
      </c>
      <c r="CG47" s="17">
        <v>9.4600961785082805E-3</v>
      </c>
      <c r="CH47" s="17">
        <v>6.0270127009375105E-4</v>
      </c>
      <c r="CI47" s="5">
        <v>0.30887166544035699</v>
      </c>
      <c r="CJ47" s="17">
        <v>9.3860446241615502E-3</v>
      </c>
      <c r="CK47" s="17">
        <v>2.97224184069401E-2</v>
      </c>
      <c r="CL47" s="17">
        <v>0.61392142765810398</v>
      </c>
      <c r="CM47" s="17">
        <v>0.62535979826055499</v>
      </c>
      <c r="CN47" s="17">
        <v>4422.8011752108396</v>
      </c>
      <c r="CO47" s="17">
        <v>8.2575749241658105</v>
      </c>
      <c r="CP47" s="17">
        <v>0</v>
      </c>
      <c r="CQ47" s="17">
        <v>5.3871514147114299E-3</v>
      </c>
      <c r="CR47" s="5">
        <v>1.31894012883811E-2</v>
      </c>
      <c r="CS47" s="5">
        <v>6.9675546308889604</v>
      </c>
      <c r="CT47" s="17">
        <v>2.0803402719726498</v>
      </c>
      <c r="CU47" s="17">
        <v>28.060218388231299</v>
      </c>
      <c r="CV47" s="17">
        <v>3.2491441353209098</v>
      </c>
      <c r="CW47" s="17">
        <v>1.04138731542386</v>
      </c>
      <c r="CX47" s="17">
        <v>11.1988292019286</v>
      </c>
      <c r="CY47" s="17">
        <v>2.6671275776000498</v>
      </c>
      <c r="CZ47" s="17">
        <v>14327.4875344305</v>
      </c>
      <c r="DA47" s="17">
        <v>0.75810760330543703</v>
      </c>
      <c r="DB47" s="5">
        <v>1.4899437016071599E-7</v>
      </c>
      <c r="DC47" s="17">
        <v>0</v>
      </c>
      <c r="DD47" s="17">
        <v>0</v>
      </c>
      <c r="DE47" s="17">
        <v>0</v>
      </c>
      <c r="DF47" s="17">
        <v>0</v>
      </c>
      <c r="DG47" s="17">
        <v>0</v>
      </c>
      <c r="DH47" s="17">
        <v>0</v>
      </c>
      <c r="DI47" s="5">
        <v>309.05831164170502</v>
      </c>
      <c r="DJ47" s="5">
        <v>146.86090445087601</v>
      </c>
      <c r="DK47" s="17">
        <v>26.943224998533399</v>
      </c>
      <c r="DL47" s="17">
        <v>36.760795842602597</v>
      </c>
      <c r="DM47" s="17">
        <v>209.50764782451901</v>
      </c>
      <c r="DN47" s="17">
        <v>4.8932222197564803</v>
      </c>
      <c r="DO47" s="17">
        <v>7.6785677769623399</v>
      </c>
      <c r="DP47" s="17">
        <v>61.730711863189804</v>
      </c>
      <c r="DQ47" s="17">
        <v>61.730711863189804</v>
      </c>
      <c r="DR47" s="17">
        <v>3.2798748126913702</v>
      </c>
      <c r="DS47" s="17">
        <v>0</v>
      </c>
      <c r="DT47" s="17">
        <v>744.05963524485298</v>
      </c>
      <c r="DU47" s="17">
        <v>0</v>
      </c>
      <c r="DV47" s="17">
        <v>267.84661650870601</v>
      </c>
      <c r="DW47" s="17">
        <v>4.5753801848850799E-2</v>
      </c>
      <c r="DX47" s="17">
        <v>0.18219319282464999</v>
      </c>
      <c r="DY47" s="17">
        <v>0</v>
      </c>
      <c r="DZ47" s="17">
        <v>0</v>
      </c>
      <c r="EA47" s="17">
        <v>71.866856390209307</v>
      </c>
      <c r="EB47" s="17">
        <v>9.9774696563098093</v>
      </c>
      <c r="EC47" s="17">
        <v>6.1906076791037696</v>
      </c>
      <c r="ED47" s="17">
        <v>393.33546750419998</v>
      </c>
      <c r="EE47" s="17">
        <v>149.32445914836401</v>
      </c>
      <c r="EF47" s="17">
        <v>1.07594754616786</v>
      </c>
      <c r="EG47" s="17">
        <v>3.0622789551557701</v>
      </c>
      <c r="EH47" s="17">
        <v>1.37198272827041</v>
      </c>
      <c r="EI47" s="17">
        <v>1.6089084033841901</v>
      </c>
      <c r="EJ47" s="17">
        <v>3.2665915512406398</v>
      </c>
      <c r="EK47" s="17">
        <v>1587.35188624427</v>
      </c>
      <c r="EL47" s="17">
        <v>0.32978734628995099</v>
      </c>
      <c r="EM47" s="17">
        <v>4.0338589092808602E-2</v>
      </c>
      <c r="EN47" s="17">
        <v>2.3335175085887898</v>
      </c>
      <c r="EO47" s="17">
        <v>1228.7688511184799</v>
      </c>
      <c r="EP47" s="17">
        <v>0</v>
      </c>
      <c r="EQ47" s="17">
        <v>0.16287178451120801</v>
      </c>
      <c r="ER47" s="17">
        <v>0.23437426371280301</v>
      </c>
      <c r="ES47" s="17">
        <v>14821.486754596801</v>
      </c>
      <c r="ET47" s="17">
        <v>13058.8682166497</v>
      </c>
      <c r="EU47" s="17">
        <v>1450.9842635324201</v>
      </c>
      <c r="EV47" s="17">
        <v>14509.8524801821</v>
      </c>
      <c r="EW47" s="17">
        <v>0.329452943726391</v>
      </c>
      <c r="EX47" s="17">
        <v>416.88932545006702</v>
      </c>
      <c r="EY47" s="17">
        <v>7.4472929020974199</v>
      </c>
      <c r="EZ47" s="17">
        <v>4.7714219261990598E-2</v>
      </c>
      <c r="FA47" s="17">
        <v>0</v>
      </c>
      <c r="FB47" s="17">
        <v>0</v>
      </c>
      <c r="FC47" s="17">
        <v>0</v>
      </c>
      <c r="FD47" s="5">
        <v>1.2825068029123E-5</v>
      </c>
      <c r="FE47" s="17">
        <v>3.3046532373251302E-4</v>
      </c>
      <c r="FF47" s="17">
        <v>2.86279701360286E-4</v>
      </c>
      <c r="FG47" s="17">
        <v>0</v>
      </c>
      <c r="FH47" s="17">
        <v>0.51401802790384699</v>
      </c>
      <c r="FI47" s="17">
        <v>36.319609394666003</v>
      </c>
      <c r="FJ47" s="17">
        <v>6317.6442138944003</v>
      </c>
      <c r="FK47" s="17">
        <v>99.060763203901502</v>
      </c>
      <c r="FL47" s="17">
        <v>63.826380890356397</v>
      </c>
      <c r="FM47" s="17">
        <v>136.72334685284599</v>
      </c>
      <c r="FN47" s="17">
        <v>46.364768365184297</v>
      </c>
      <c r="FO47" s="17">
        <v>29.262753580984</v>
      </c>
      <c r="FP47" s="17">
        <v>1.39842630184312E-2</v>
      </c>
      <c r="FQ47" s="17">
        <v>60.162978281907598</v>
      </c>
      <c r="FR47" s="17">
        <v>5688.1225977740096</v>
      </c>
      <c r="FS47" s="17">
        <v>4003.3438289326</v>
      </c>
      <c r="FT47" s="17">
        <v>1684.7787688414101</v>
      </c>
      <c r="FU47" s="17">
        <v>10.375762069280199</v>
      </c>
      <c r="FV47" s="17">
        <v>3.9665977549743401</v>
      </c>
      <c r="FW47" s="17">
        <v>1544.2934117678301</v>
      </c>
      <c r="FX47" s="17">
        <v>125.585048867081</v>
      </c>
      <c r="FY47" s="17">
        <v>291.19069400243598</v>
      </c>
      <c r="FZ47" s="17">
        <v>25.462811384447502</v>
      </c>
      <c r="GA47" s="17">
        <v>20.967251623648899</v>
      </c>
      <c r="GB47" s="17">
        <v>731.11547125525601</v>
      </c>
      <c r="GC47" s="17">
        <v>2.1314739820847102</v>
      </c>
      <c r="GD47" s="17">
        <v>349.19076179377203</v>
      </c>
      <c r="GE47" s="17">
        <v>126.084126952913</v>
      </c>
      <c r="GF47" s="17">
        <v>628.13972427068302</v>
      </c>
      <c r="GG47" s="17">
        <v>24.442328414203899</v>
      </c>
      <c r="GH47" s="17">
        <v>0</v>
      </c>
      <c r="GI47" s="17">
        <v>11942.2480508484</v>
      </c>
      <c r="GJ47" s="17">
        <v>885.12638212288198</v>
      </c>
      <c r="GK47" s="17">
        <v>211.61415089263301</v>
      </c>
      <c r="GL47" s="17">
        <v>1.6579520551467</v>
      </c>
      <c r="GM47" s="17">
        <v>374.95050475577199</v>
      </c>
      <c r="GN47" s="17">
        <v>1467.74135944349</v>
      </c>
      <c r="GO47" s="17">
        <v>228.41369441187501</v>
      </c>
      <c r="GP47" s="17">
        <v>0</v>
      </c>
      <c r="GQ47" s="17">
        <v>2.4639999518841398</v>
      </c>
      <c r="GR47" s="17">
        <v>102.18923871465699</v>
      </c>
      <c r="GS47" s="17">
        <v>13937.7828762955</v>
      </c>
      <c r="GT47" s="17">
        <v>213.39694766276401</v>
      </c>
      <c r="GU47" s="17">
        <v>708.25047360573706</v>
      </c>
      <c r="GW47" s="26">
        <f t="shared" si="68"/>
        <v>1.063403475728141</v>
      </c>
      <c r="GX47" s="25">
        <f t="shared" si="69"/>
        <v>0</v>
      </c>
      <c r="GY47" s="40">
        <f t="shared" si="70"/>
        <v>-5.9467362800492189E-5</v>
      </c>
      <c r="GZ47" s="40">
        <f t="shared" si="71"/>
        <v>-1.8662718839522677E-4</v>
      </c>
      <c r="HA47" s="40">
        <f t="shared" si="72"/>
        <v>-3.8102506723157251E-5</v>
      </c>
      <c r="HB47" s="40">
        <f t="shared" si="73"/>
        <v>-1.0818410390408195E-4</v>
      </c>
      <c r="HC47" s="40">
        <f t="shared" si="74"/>
        <v>-1.4906426345551079E-4</v>
      </c>
      <c r="HD47" s="40">
        <f t="shared" si="75"/>
        <v>-9.9570840502535071E-6</v>
      </c>
      <c r="HE47" s="40">
        <f t="shared" si="76"/>
        <v>-6.0047098430311425E-4</v>
      </c>
      <c r="HF47" s="40">
        <f t="shared" si="77"/>
        <v>-3.1302352059495509E-5</v>
      </c>
      <c r="HG47" s="40">
        <f t="shared" si="78"/>
        <v>-3.2433467208882225E-5</v>
      </c>
      <c r="HH47" s="40">
        <f t="shared" si="79"/>
        <v>2.7537125666670127E-6</v>
      </c>
      <c r="HI47" s="40">
        <f t="shared" si="80"/>
        <v>-2.2587258615061744E-6</v>
      </c>
      <c r="HJ47" s="40">
        <f t="shared" si="81"/>
        <v>-4.6034735653639744E-5</v>
      </c>
      <c r="HK47" s="40">
        <f t="shared" si="82"/>
        <v>7.4137264365855298E-6</v>
      </c>
      <c r="HL47" s="40">
        <f t="shared" si="83"/>
        <v>2.6514434339788007E-5</v>
      </c>
      <c r="HM47" s="40">
        <f t="shared" si="84"/>
        <v>-7.5020815118048061E-5</v>
      </c>
      <c r="HN47" s="40">
        <f t="shared" si="85"/>
        <v>2.1018338145878425E-6</v>
      </c>
      <c r="HO47" s="40">
        <f t="shared" si="86"/>
        <v>3.542731336798219E-6</v>
      </c>
      <c r="HP47" s="40">
        <f t="shared" si="87"/>
        <v>1.7706653189565949E-5</v>
      </c>
      <c r="HQ47" s="40">
        <f t="shared" si="88"/>
        <v>-5.1622286415539141E-6</v>
      </c>
      <c r="HR47" s="40">
        <f t="shared" si="89"/>
        <v>6.1078711159327018E-6</v>
      </c>
      <c r="HS47" s="40">
        <f t="shared" si="90"/>
        <v>1.1028827016071133E-6</v>
      </c>
      <c r="HT47" s="40">
        <f t="shared" si="91"/>
        <v>5.1154431597078851E-7</v>
      </c>
      <c r="HU47" s="40">
        <f t="shared" si="92"/>
        <v>-4.7641793541304163E-6</v>
      </c>
      <c r="HV47" s="40">
        <f t="shared" si="93"/>
        <v>4.192981593930331E-5</v>
      </c>
      <c r="HW47" s="40">
        <f t="shared" si="94"/>
        <v>9.2336852176155544E-6</v>
      </c>
      <c r="HX47" s="40">
        <f t="shared" si="95"/>
        <v>-1.672857270793452E-4</v>
      </c>
      <c r="HY47" s="40">
        <f t="shared" si="96"/>
        <v>-5.8004073358887288E-7</v>
      </c>
      <c r="HZ47" s="40">
        <f t="shared" si="97"/>
        <v>0</v>
      </c>
      <c r="IA47" s="40">
        <f t="shared" si="98"/>
        <v>-4.8001341565351171E-6</v>
      </c>
      <c r="IB47" s="40">
        <f t="shared" si="99"/>
        <v>0</v>
      </c>
      <c r="IC47" s="40">
        <f t="shared" si="100"/>
        <v>3.0021629212374701E-9</v>
      </c>
      <c r="ID47" s="40">
        <f t="shared" si="101"/>
        <v>-1.5238706579853045E-2</v>
      </c>
      <c r="IE47" s="40">
        <f t="shared" si="102"/>
        <v>-3.6106679873060919E-6</v>
      </c>
      <c r="IF47" s="40">
        <f t="shared" si="103"/>
        <v>6.7691006148744491E-7</v>
      </c>
      <c r="IG47" s="40">
        <f t="shared" si="104"/>
        <v>4.9096164734804704E-3</v>
      </c>
      <c r="IH47" s="40">
        <f t="shared" si="105"/>
        <v>8.7682418836628653E-2</v>
      </c>
      <c r="II47" s="40">
        <f t="shared" si="106"/>
        <v>-1.0763933289723571E-5</v>
      </c>
      <c r="IJ47" s="40">
        <f t="shared" si="107"/>
        <v>-3.5248267072398286E-6</v>
      </c>
      <c r="IK47" s="40">
        <f t="shared" si="108"/>
        <v>-8.0336306562654952E-4</v>
      </c>
      <c r="IL47" s="40">
        <f t="shared" si="109"/>
        <v>0</v>
      </c>
      <c r="IM47" s="40">
        <f t="shared" si="110"/>
        <v>0</v>
      </c>
      <c r="IN47" s="40">
        <f t="shared" si="111"/>
        <v>-7.1639691740324214E-4</v>
      </c>
      <c r="IO47" s="40">
        <f t="shared" si="112"/>
        <v>-1.952754065951686E-8</v>
      </c>
      <c r="IP47" s="40">
        <f t="shared" si="113"/>
        <v>-1.517671286839023E-5</v>
      </c>
      <c r="IQ47" s="40">
        <f t="shared" si="114"/>
        <v>-5.4036867944813847E-6</v>
      </c>
      <c r="IR47" s="40">
        <f t="shared" si="115"/>
        <v>-1.2594227551446227E-3</v>
      </c>
      <c r="IS47" s="40">
        <f t="shared" si="116"/>
        <v>1.4001514743582785E-5</v>
      </c>
      <c r="IT47" s="40">
        <f t="shared" si="117"/>
        <v>0</v>
      </c>
      <c r="IU47" s="40">
        <f t="shared" si="118"/>
        <v>0</v>
      </c>
      <c r="IV47" s="40">
        <f t="shared" si="119"/>
        <v>0</v>
      </c>
      <c r="IW47" s="40">
        <f t="shared" si="120"/>
        <v>5.209047776107671E-5</v>
      </c>
      <c r="IX47" s="40">
        <f t="shared" si="121"/>
        <v>1.1268275990432745E-5</v>
      </c>
      <c r="IY47" s="40">
        <f t="shared" si="122"/>
        <v>4.1574219266043838E-5</v>
      </c>
      <c r="IZ47" s="40">
        <f t="shared" si="123"/>
        <v>0</v>
      </c>
      <c r="JA47" s="40">
        <f t="shared" si="124"/>
        <v>1.3581427654323227E-5</v>
      </c>
      <c r="JB47" s="40">
        <f t="shared" si="125"/>
        <v>1.4218638507710605E-5</v>
      </c>
      <c r="JC47" s="40">
        <f t="shared" si="126"/>
        <v>4.0417484960180405E-6</v>
      </c>
      <c r="JD47" s="40">
        <f t="shared" si="127"/>
        <v>4.7393110484584074E-6</v>
      </c>
      <c r="JE47" s="40">
        <f t="shared" si="128"/>
        <v>0</v>
      </c>
      <c r="JF47" s="40">
        <f t="shared" si="129"/>
        <v>0</v>
      </c>
      <c r="JG47" s="40">
        <f t="shared" si="130"/>
        <v>0</v>
      </c>
      <c r="JH47" s="40">
        <f t="shared" si="131"/>
        <v>-3.2517924913392132E-4</v>
      </c>
      <c r="JI47" s="40">
        <f t="shared" si="132"/>
        <v>-5.7698194401307958E-4</v>
      </c>
      <c r="JJ47" s="40">
        <f t="shared" si="133"/>
        <v>3.7354209204152455E-6</v>
      </c>
      <c r="JK47" s="40">
        <f t="shared" si="134"/>
        <v>-4.1744546649841382E-6</v>
      </c>
      <c r="JL47" s="40">
        <f t="shared" si="135"/>
        <v>-1.4439095499011841E-5</v>
      </c>
    </row>
    <row r="48" spans="1:272" x14ac:dyDescent="0.3">
      <c r="A48" s="17" t="s">
        <v>215</v>
      </c>
      <c r="B48" s="15">
        <v>8158.3103035000004</v>
      </c>
      <c r="C48" s="15">
        <v>339.51202373000001</v>
      </c>
      <c r="D48" s="15">
        <v>14170.985704000001</v>
      </c>
      <c r="E48" s="15">
        <v>2455.8114212999999</v>
      </c>
      <c r="F48" s="15">
        <v>2026.1926721</v>
      </c>
      <c r="G48" s="15">
        <v>3743.2676299999998</v>
      </c>
      <c r="H48" s="15">
        <v>7682.7089309000003</v>
      </c>
      <c r="I48" s="17">
        <v>201.64716215000001</v>
      </c>
      <c r="J48" s="17">
        <v>25.840254982000001</v>
      </c>
      <c r="K48" s="17">
        <v>0.21845036100000001</v>
      </c>
      <c r="L48" s="17">
        <v>0.1146010069</v>
      </c>
      <c r="M48" s="17">
        <v>52.097063061999997</v>
      </c>
      <c r="N48" s="17">
        <v>3.8695721E-3</v>
      </c>
      <c r="O48" s="17">
        <v>1.3582547295</v>
      </c>
      <c r="P48" s="17">
        <v>0.13695689750000001</v>
      </c>
      <c r="Q48" s="17">
        <v>0.35599069950000001</v>
      </c>
      <c r="R48" s="17">
        <v>1.2055879088000001</v>
      </c>
      <c r="S48" s="17">
        <v>2.1893370000000001</v>
      </c>
      <c r="T48" s="17">
        <v>0.1578735983</v>
      </c>
      <c r="U48" s="17">
        <v>0.51015639349999997</v>
      </c>
      <c r="V48" s="17">
        <v>1.0796108185</v>
      </c>
      <c r="W48" s="17">
        <v>8.2094586999999997E-2</v>
      </c>
      <c r="X48" s="17">
        <v>2.5499999999999998E-2</v>
      </c>
      <c r="Y48" s="17">
        <v>1.1005601800000001E-2</v>
      </c>
      <c r="Z48" s="17">
        <v>2.5000000000000001E-4</v>
      </c>
      <c r="AA48" s="17">
        <v>58.782418655999997</v>
      </c>
      <c r="AB48" s="17">
        <v>246.6653135</v>
      </c>
      <c r="AC48" s="17">
        <v>8.3500000000000002E-4</v>
      </c>
      <c r="AD48" s="17">
        <v>0.16141871229999999</v>
      </c>
      <c r="AF48" s="17">
        <v>1.6317489186</v>
      </c>
      <c r="AH48" s="17">
        <v>2.8474159751000001</v>
      </c>
      <c r="AI48" s="17">
        <v>6.1800076849999996</v>
      </c>
      <c r="AJ48" s="17">
        <v>1248.5886035000001</v>
      </c>
      <c r="AK48" s="17">
        <v>3.0788482762</v>
      </c>
      <c r="AL48" s="17">
        <v>0.95490569309999995</v>
      </c>
      <c r="AM48" s="17">
        <v>1.4021265125</v>
      </c>
      <c r="AN48" s="17">
        <v>0.27041516729999998</v>
      </c>
      <c r="AQ48" s="17">
        <v>100.4957029</v>
      </c>
      <c r="AR48" s="17">
        <v>3.5E-4</v>
      </c>
      <c r="AS48" s="17">
        <v>0.1134380815</v>
      </c>
      <c r="AT48" s="17">
        <v>0.580984689</v>
      </c>
      <c r="AU48" s="17">
        <v>79.455853946999994</v>
      </c>
      <c r="AV48" s="17">
        <v>0.55198167450000002</v>
      </c>
      <c r="AX48" s="5"/>
      <c r="AZ48" s="17">
        <v>5.6290660000000005E-4</v>
      </c>
      <c r="BA48" s="17">
        <v>4.8875144999999997E-3</v>
      </c>
      <c r="BB48" s="17">
        <v>3.1738641999999998E-3</v>
      </c>
      <c r="BD48" s="17">
        <v>7.9224516192000003</v>
      </c>
      <c r="BE48" s="17">
        <v>0.20452500000000001</v>
      </c>
      <c r="BG48" s="17">
        <v>2.2281808263</v>
      </c>
      <c r="BK48" s="17">
        <v>13.137858809000001</v>
      </c>
      <c r="BL48" s="17">
        <v>74.674792171000007</v>
      </c>
      <c r="BM48" s="17">
        <v>0.234410849</v>
      </c>
      <c r="BN48" s="17">
        <v>113.98977465</v>
      </c>
      <c r="BO48" s="17">
        <v>3.1388430000000001E-3</v>
      </c>
      <c r="BQ48" s="17" t="s">
        <v>215</v>
      </c>
      <c r="BR48" s="17">
        <v>4.2686722029127697</v>
      </c>
      <c r="BS48" s="17">
        <v>89.312408246829804</v>
      </c>
      <c r="BT48" s="17">
        <v>0.204522173999789</v>
      </c>
      <c r="BU48" s="17">
        <v>25.837619289174398</v>
      </c>
      <c r="BV48" s="17">
        <v>0</v>
      </c>
      <c r="BW48" s="17">
        <v>0.21845045344833799</v>
      </c>
      <c r="BX48" s="17">
        <v>201.64581762402599</v>
      </c>
      <c r="BY48" s="17">
        <v>201.64581762402599</v>
      </c>
      <c r="BZ48" s="17">
        <v>16.692386635413101</v>
      </c>
      <c r="CA48" s="5">
        <v>388.76847940579501</v>
      </c>
      <c r="CB48" s="17">
        <v>4.6986211026416799E-2</v>
      </c>
      <c r="CC48" s="17">
        <v>6.7613852202141597E-2</v>
      </c>
      <c r="CD48" s="17">
        <v>52.094532254086801</v>
      </c>
      <c r="CE48" s="17">
        <v>3.1386627963363401E-3</v>
      </c>
      <c r="CF48" s="17">
        <v>1.23824185915772E-3</v>
      </c>
      <c r="CG48" s="17">
        <v>2.63124502830184E-3</v>
      </c>
      <c r="CH48" s="17">
        <v>1.10051313317647E-2</v>
      </c>
      <c r="CI48" s="5">
        <v>1.3582480716607399</v>
      </c>
      <c r="CJ48" s="17">
        <v>3.2869629061327003E-2</v>
      </c>
      <c r="CK48" s="17">
        <v>0.104086897016594</v>
      </c>
      <c r="CL48" s="17">
        <v>0.355962225472575</v>
      </c>
      <c r="CM48" s="17">
        <v>2.2281781816184201</v>
      </c>
      <c r="CN48" s="17">
        <v>20920.376654900901</v>
      </c>
      <c r="CO48" s="17">
        <v>1.20556090539089</v>
      </c>
      <c r="CP48" s="17">
        <v>0</v>
      </c>
      <c r="CQ48" s="17">
        <v>4.3856809708052703E-2</v>
      </c>
      <c r="CR48" s="17">
        <v>0.107375405369357</v>
      </c>
      <c r="CS48" s="17">
        <v>2.18935230973175</v>
      </c>
      <c r="CT48" s="17">
        <v>0.51013581047166501</v>
      </c>
      <c r="CU48" s="17">
        <v>6.1798123587954503</v>
      </c>
      <c r="CV48" s="17">
        <v>1.07959464893932</v>
      </c>
      <c r="CW48" s="17">
        <v>0.11344523725590699</v>
      </c>
      <c r="CX48" s="17">
        <v>1.4020943370264201</v>
      </c>
      <c r="CY48" s="17">
        <v>0.58097209361927504</v>
      </c>
      <c r="CZ48" s="17">
        <v>8157.5211487381303</v>
      </c>
      <c r="DA48" s="17">
        <v>8.2099729259974205E-2</v>
      </c>
      <c r="DB48" s="17">
        <v>2.5498506870153301E-2</v>
      </c>
      <c r="DC48" s="17">
        <v>0</v>
      </c>
      <c r="DD48" s="17">
        <v>0</v>
      </c>
      <c r="DE48" s="17">
        <v>0</v>
      </c>
      <c r="DF48" s="17">
        <v>0</v>
      </c>
      <c r="DG48" s="17">
        <v>0</v>
      </c>
      <c r="DH48" s="17">
        <v>0</v>
      </c>
      <c r="DI48" s="5">
        <v>94.531445508061907</v>
      </c>
      <c r="DJ48" s="17">
        <v>270.21446824859999</v>
      </c>
      <c r="DK48" s="17">
        <v>12.136009981922101</v>
      </c>
      <c r="DL48" s="17">
        <v>13.1377632915367</v>
      </c>
      <c r="DM48" s="17">
        <v>88.201719827815893</v>
      </c>
      <c r="DN48" s="17">
        <v>2.4991231766398201E-4</v>
      </c>
      <c r="DO48" s="17">
        <v>2.4795322053051398</v>
      </c>
      <c r="DP48" s="17">
        <v>58.779557618436101</v>
      </c>
      <c r="DQ48" s="17">
        <v>58.779557618436101</v>
      </c>
      <c r="DR48" s="17">
        <v>0.68082558359617995</v>
      </c>
      <c r="DS48" s="17">
        <v>0</v>
      </c>
      <c r="DT48" s="5">
        <v>246.66493230233399</v>
      </c>
      <c r="DU48" s="17">
        <v>8.3492378577687998E-4</v>
      </c>
      <c r="DV48" s="17">
        <v>74.674538954302193</v>
      </c>
      <c r="DW48" s="17">
        <v>3.3808115688235302E-2</v>
      </c>
      <c r="DX48" s="17">
        <v>0.118388105790902</v>
      </c>
      <c r="DY48" s="17">
        <v>0</v>
      </c>
      <c r="DZ48" s="17">
        <v>0</v>
      </c>
      <c r="EA48" s="17">
        <v>70.2415810598294</v>
      </c>
      <c r="EB48" s="17">
        <v>5.8164850226302898</v>
      </c>
      <c r="EC48" s="17">
        <v>0.30789594528737102</v>
      </c>
      <c r="ED48" s="17">
        <v>167.992943838343</v>
      </c>
      <c r="EE48" s="17">
        <v>50.397566172064202</v>
      </c>
      <c r="EF48" s="17">
        <v>0.42424926467037999</v>
      </c>
      <c r="EG48" s="17">
        <v>1.2074727516989301</v>
      </c>
      <c r="EH48" s="17">
        <v>0</v>
      </c>
      <c r="EI48" s="17">
        <v>0.93963494921101698</v>
      </c>
      <c r="EJ48" s="17">
        <v>1.9077312261005199</v>
      </c>
      <c r="EK48" s="17">
        <v>1249.3402661190501</v>
      </c>
      <c r="EL48" s="17">
        <v>0.234397141700423</v>
      </c>
      <c r="EM48" s="17">
        <v>0.44616845853033998</v>
      </c>
      <c r="EN48" s="17">
        <v>3.1615249368838199</v>
      </c>
      <c r="EO48" s="17">
        <v>339.51267281502498</v>
      </c>
      <c r="EP48" s="17">
        <v>0</v>
      </c>
      <c r="EQ48" s="17">
        <v>0.39149737616913799</v>
      </c>
      <c r="ER48" s="17">
        <v>0.56337156555719003</v>
      </c>
      <c r="ES48" s="17">
        <v>8788.4656059127901</v>
      </c>
      <c r="ET48" s="17">
        <v>12753.699516839401</v>
      </c>
      <c r="EU48" s="17">
        <v>1417.07857998754</v>
      </c>
      <c r="EV48" s="17">
        <v>14170.778096827</v>
      </c>
      <c r="EW48" s="17">
        <v>5.7853756015781799E-2</v>
      </c>
      <c r="EX48" s="17">
        <v>165.917666836265</v>
      </c>
      <c r="EY48" s="17">
        <v>2.3577791501774099</v>
      </c>
      <c r="EZ48" s="17">
        <v>0.55198442298764705</v>
      </c>
      <c r="FA48" s="17">
        <v>0</v>
      </c>
      <c r="FB48" s="17">
        <v>0</v>
      </c>
      <c r="FC48" s="17">
        <v>0</v>
      </c>
      <c r="FD48" s="17">
        <v>5.6291466967222997E-4</v>
      </c>
      <c r="FE48" s="17">
        <v>4.8874684232000998E-3</v>
      </c>
      <c r="FF48" s="17">
        <v>3.1743085522393001E-3</v>
      </c>
      <c r="FG48" s="17">
        <v>0</v>
      </c>
      <c r="FH48" s="17">
        <v>7.9224371282267398</v>
      </c>
      <c r="FI48" s="17">
        <v>17.268389298764799</v>
      </c>
      <c r="FJ48" s="17">
        <v>3531.2610491886599</v>
      </c>
      <c r="FK48" s="17">
        <v>40.249670450900297</v>
      </c>
      <c r="FL48" s="17">
        <v>43.6779889461355</v>
      </c>
      <c r="FM48" s="17">
        <v>69.372585618148307</v>
      </c>
      <c r="FN48" s="17">
        <v>11.920344927109699</v>
      </c>
      <c r="FO48" s="17">
        <v>23.592107291236001</v>
      </c>
      <c r="FP48" s="17">
        <v>9.22205375645542E-3</v>
      </c>
      <c r="FQ48" s="17">
        <v>40.728853451611101</v>
      </c>
      <c r="FR48" s="17">
        <v>2459.96787470956</v>
      </c>
      <c r="FS48" s="17">
        <v>2026.1357958973001</v>
      </c>
      <c r="FT48" s="17">
        <v>433.83207881226002</v>
      </c>
      <c r="FU48" s="17">
        <v>2.34320302253674</v>
      </c>
      <c r="FV48" s="17">
        <v>0.47891080931673202</v>
      </c>
      <c r="FW48" s="17">
        <v>467.91138064452099</v>
      </c>
      <c r="FX48" s="17">
        <v>191.372628268765</v>
      </c>
      <c r="FY48" s="17">
        <v>134.58402898306201</v>
      </c>
      <c r="FZ48" s="17">
        <v>24.2623962268996</v>
      </c>
      <c r="GA48" s="17">
        <v>13.7583221739777</v>
      </c>
      <c r="GB48" s="17">
        <v>338.38802476892801</v>
      </c>
      <c r="GC48" s="17">
        <v>0.27016885000027602</v>
      </c>
      <c r="GD48" s="17">
        <v>253.221814876992</v>
      </c>
      <c r="GE48" s="17">
        <v>64.598539831456605</v>
      </c>
      <c r="GF48" s="17">
        <v>539.97937152510201</v>
      </c>
      <c r="GG48" s="17">
        <v>1.6490496588347401</v>
      </c>
      <c r="GH48" s="17">
        <v>0</v>
      </c>
      <c r="GI48" s="17">
        <v>3743.1228962771602</v>
      </c>
      <c r="GJ48" s="17">
        <v>371.29946049760002</v>
      </c>
      <c r="GK48" s="17">
        <v>113.988625495075</v>
      </c>
      <c r="GL48" s="17">
        <v>2.6456972125861702</v>
      </c>
      <c r="GM48" s="17">
        <v>322.03500517873499</v>
      </c>
      <c r="GN48" s="17">
        <v>662.85202112672903</v>
      </c>
      <c r="GO48" s="17">
        <v>100.494552810518</v>
      </c>
      <c r="GP48" s="17">
        <v>0</v>
      </c>
      <c r="GQ48" s="17">
        <v>3.5001086542436102E-4</v>
      </c>
      <c r="GR48" s="17">
        <v>37.8497429824004</v>
      </c>
      <c r="GS48" s="17">
        <v>7682.6081758406499</v>
      </c>
      <c r="GT48" s="17">
        <v>79.455904127972801</v>
      </c>
      <c r="GU48" s="17">
        <v>686.50079315835103</v>
      </c>
      <c r="GW48" s="26">
        <f t="shared" si="68"/>
        <v>1.143942968945066</v>
      </c>
      <c r="GX48" s="25">
        <f t="shared" si="69"/>
        <v>0</v>
      </c>
      <c r="GY48" s="40">
        <f t="shared" si="70"/>
        <v>-9.6730172365663372E-5</v>
      </c>
      <c r="GZ48" s="40">
        <f t="shared" si="71"/>
        <v>1.9118174898304305E-6</v>
      </c>
      <c r="HA48" s="40">
        <f t="shared" si="72"/>
        <v>-1.4650157535768569E-5</v>
      </c>
      <c r="HB48" s="40">
        <f t="shared" si="73"/>
        <v>1.6924969781921717E-3</v>
      </c>
      <c r="HC48" s="40">
        <f t="shared" si="74"/>
        <v>-2.807048089899583E-5</v>
      </c>
      <c r="HD48" s="40">
        <f t="shared" si="75"/>
        <v>-3.8665074781106786E-5</v>
      </c>
      <c r="HE48" s="40">
        <f t="shared" si="76"/>
        <v>-1.3114522528002824E-5</v>
      </c>
      <c r="HF48" s="40">
        <f t="shared" si="77"/>
        <v>-6.6677158244325005E-6</v>
      </c>
      <c r="HG48" s="40">
        <f t="shared" si="78"/>
        <v>-1.0199948984399812E-4</v>
      </c>
      <c r="HH48" s="40">
        <f t="shared" si="79"/>
        <v>4.2320066472648476E-7</v>
      </c>
      <c r="HI48" s="40">
        <f t="shared" si="80"/>
        <v>-8.2344079439324164E-6</v>
      </c>
      <c r="HJ48" s="40">
        <f t="shared" si="81"/>
        <v>-4.8578706062262342E-5</v>
      </c>
      <c r="HK48" s="40">
        <f t="shared" si="82"/>
        <v>-2.2021179147957378E-5</v>
      </c>
      <c r="HL48" s="40">
        <f t="shared" si="83"/>
        <v>-4.9017604102713067E-6</v>
      </c>
      <c r="HM48" s="40">
        <f t="shared" si="84"/>
        <v>-2.7119632949457128E-6</v>
      </c>
      <c r="HN48" s="40">
        <f t="shared" si="85"/>
        <v>-7.998531272024781E-5</v>
      </c>
      <c r="HO48" s="40">
        <f t="shared" si="86"/>
        <v>-2.2398540092346163E-5</v>
      </c>
      <c r="HP48" s="40">
        <f t="shared" si="87"/>
        <v>6.9928621084382165E-6</v>
      </c>
      <c r="HQ48" s="40">
        <f t="shared" si="88"/>
        <v>-4.206772566220978E-2</v>
      </c>
      <c r="HR48" s="40">
        <f t="shared" si="89"/>
        <v>-4.0346506673671534E-5</v>
      </c>
      <c r="HS48" s="40">
        <f t="shared" si="90"/>
        <v>-1.4977212531477823E-5</v>
      </c>
      <c r="HT48" s="40">
        <f t="shared" si="91"/>
        <v>6.263823428709708E-5</v>
      </c>
      <c r="HU48" s="40">
        <f t="shared" si="92"/>
        <v>-5.8554111635200421E-5</v>
      </c>
      <c r="HV48" s="40">
        <f t="shared" si="93"/>
        <v>-4.2748069923824602E-5</v>
      </c>
      <c r="HW48" s="40">
        <f t="shared" si="94"/>
        <v>-3.5072934407198893E-4</v>
      </c>
      <c r="HX48" s="40">
        <f t="shared" si="95"/>
        <v>-4.8671654370659149E-5</v>
      </c>
      <c r="HY48" s="40">
        <f t="shared" si="96"/>
        <v>-1.5454044210466322E-6</v>
      </c>
      <c r="HZ48" s="40">
        <f t="shared" si="97"/>
        <v>-9.1274518706636326E-5</v>
      </c>
      <c r="IA48" s="40">
        <f t="shared" si="98"/>
        <v>-2.7076439964704638E-6</v>
      </c>
      <c r="IB48" s="40">
        <f t="shared" si="99"/>
        <v>0</v>
      </c>
      <c r="IC48" s="40">
        <f t="shared" si="100"/>
        <v>-1.6486746449385976E-5</v>
      </c>
      <c r="ID48" s="40">
        <f t="shared" si="101"/>
        <v>0</v>
      </c>
      <c r="IE48" s="40">
        <f t="shared" si="102"/>
        <v>-1.7489467256870225E-5</v>
      </c>
      <c r="IF48" s="40">
        <f t="shared" si="103"/>
        <v>-3.1606142662801171E-5</v>
      </c>
      <c r="IG48" s="40">
        <f t="shared" si="104"/>
        <v>6.0200983489912686E-4</v>
      </c>
      <c r="IH48" s="40">
        <f t="shared" si="105"/>
        <v>2.6853113004276286E-2</v>
      </c>
      <c r="II48" s="40">
        <f t="shared" si="106"/>
        <v>-3.8486914401529352E-5</v>
      </c>
      <c r="IJ48" s="40">
        <f t="shared" si="107"/>
        <v>-2.2947625120183779E-5</v>
      </c>
      <c r="IK48" s="40">
        <f t="shared" si="108"/>
        <v>-9.1088566585726337E-4</v>
      </c>
      <c r="IL48" s="40">
        <f t="shared" si="109"/>
        <v>0</v>
      </c>
      <c r="IM48" s="40">
        <f t="shared" si="110"/>
        <v>0</v>
      </c>
      <c r="IN48" s="40">
        <f t="shared" si="111"/>
        <v>-1.1444165758414924E-5</v>
      </c>
      <c r="IO48" s="40">
        <f t="shared" si="112"/>
        <v>3.10440696029166E-5</v>
      </c>
      <c r="IP48" s="40">
        <f t="shared" si="113"/>
        <v>6.3080720445703785E-5</v>
      </c>
      <c r="IQ48" s="40">
        <f t="shared" si="114"/>
        <v>-2.1679367741403071E-5</v>
      </c>
      <c r="IR48" s="40">
        <f t="shared" si="115"/>
        <v>6.3155790685824533E-7</v>
      </c>
      <c r="IS48" s="40">
        <f t="shared" si="116"/>
        <v>4.9793095930591952E-6</v>
      </c>
      <c r="IT48" s="40">
        <f t="shared" si="117"/>
        <v>0</v>
      </c>
      <c r="IU48" s="40">
        <f t="shared" si="118"/>
        <v>0</v>
      </c>
      <c r="IV48" s="40">
        <f t="shared" si="119"/>
        <v>0</v>
      </c>
      <c r="IW48" s="40">
        <f t="shared" si="120"/>
        <v>1.4335721467676878E-5</v>
      </c>
      <c r="IX48" s="40">
        <f t="shared" si="121"/>
        <v>-9.4274502714716886E-6</v>
      </c>
      <c r="IY48" s="40">
        <f t="shared" si="122"/>
        <v>1.4000354498477899E-4</v>
      </c>
      <c r="IZ48" s="40">
        <f t="shared" si="123"/>
        <v>0</v>
      </c>
      <c r="JA48" s="40">
        <f t="shared" si="124"/>
        <v>-1.8291021462764865E-6</v>
      </c>
      <c r="JB48" s="40">
        <f t="shared" si="125"/>
        <v>-1.3817382769877546E-5</v>
      </c>
      <c r="JC48" s="40">
        <f t="shared" si="126"/>
        <v>0</v>
      </c>
      <c r="JD48" s="40">
        <f t="shared" si="127"/>
        <v>-1.1869241260579609E-6</v>
      </c>
      <c r="JE48" s="40">
        <f t="shared" si="128"/>
        <v>0</v>
      </c>
      <c r="JF48" s="40">
        <f t="shared" si="129"/>
        <v>0</v>
      </c>
      <c r="JG48" s="40">
        <f t="shared" si="130"/>
        <v>0</v>
      </c>
      <c r="JH48" s="40">
        <f t="shared" si="131"/>
        <v>-7.270398067847701E-6</v>
      </c>
      <c r="JI48" s="40">
        <f t="shared" si="132"/>
        <v>-3.3909260468291295E-6</v>
      </c>
      <c r="JJ48" s="40">
        <f t="shared" si="133"/>
        <v>-5.8475534027026984E-5</v>
      </c>
      <c r="JK48" s="40">
        <f t="shared" si="134"/>
        <v>-1.0081210604467575E-5</v>
      </c>
      <c r="JL48" s="40">
        <f t="shared" si="135"/>
        <v>-5.7410856057456104E-5</v>
      </c>
    </row>
    <row r="49" spans="1:272" x14ac:dyDescent="0.3">
      <c r="A49" s="17" t="s">
        <v>216</v>
      </c>
      <c r="B49" s="15">
        <v>6122.2209923999999</v>
      </c>
      <c r="C49" s="15">
        <v>225.95822874999999</v>
      </c>
      <c r="D49" s="15">
        <v>5872.3744931000001</v>
      </c>
      <c r="E49" s="15">
        <v>3997.0775827000002</v>
      </c>
      <c r="F49" s="15">
        <v>2727.9113705</v>
      </c>
      <c r="G49" s="15">
        <v>3868.4857815999999</v>
      </c>
      <c r="H49" s="15">
        <v>4630.7733869000003</v>
      </c>
      <c r="I49" s="17">
        <v>31.874512711000001</v>
      </c>
      <c r="J49" s="17">
        <v>3.2553660293000002</v>
      </c>
      <c r="K49" s="17">
        <v>2.4658068200000001</v>
      </c>
      <c r="L49" s="17">
        <v>4.8892896999999998E-2</v>
      </c>
      <c r="M49" s="17">
        <v>31.339222361000001</v>
      </c>
      <c r="N49" s="17">
        <v>6.4877842E-3</v>
      </c>
      <c r="O49" s="17">
        <v>2.7313545299999999E-2</v>
      </c>
      <c r="P49" s="17">
        <v>3.89185908E-2</v>
      </c>
      <c r="Q49" s="17">
        <v>0.25544521329999997</v>
      </c>
      <c r="R49" s="17">
        <v>0.76803368419999996</v>
      </c>
      <c r="S49" s="17">
        <v>8.8184699999999996</v>
      </c>
      <c r="T49" s="17">
        <v>0.10905997050000001</v>
      </c>
      <c r="U49" s="17">
        <v>0.49561934400000002</v>
      </c>
      <c r="V49" s="17">
        <v>2.1486162019999999</v>
      </c>
      <c r="W49" s="17">
        <v>5.7432459300000002E-2</v>
      </c>
      <c r="X49" s="17">
        <v>3.9317870000000002E-4</v>
      </c>
      <c r="Y49" s="17">
        <v>5.8662790300000003E-2</v>
      </c>
      <c r="Z49" s="17">
        <v>1.3011099845</v>
      </c>
      <c r="AA49" s="17">
        <v>52.161506611999997</v>
      </c>
      <c r="AB49" s="17">
        <v>256.29143099999999</v>
      </c>
      <c r="AD49" s="17">
        <v>0.1176213446</v>
      </c>
      <c r="AE49" s="17">
        <v>8.9999999999999993E-3</v>
      </c>
      <c r="AF49" s="17">
        <v>1.2424378920000001</v>
      </c>
      <c r="AG49" s="17">
        <v>0.33755000000000002</v>
      </c>
      <c r="AH49" s="17">
        <v>12.456589468000001</v>
      </c>
      <c r="AI49" s="17">
        <v>16.61267913</v>
      </c>
      <c r="AJ49" s="17">
        <v>203.31152556999999</v>
      </c>
      <c r="AK49" s="17">
        <v>13.070058830000001</v>
      </c>
      <c r="AL49" s="17">
        <v>2.7390604510999998</v>
      </c>
      <c r="AM49" s="17">
        <v>3.4111339300000001</v>
      </c>
      <c r="AN49" s="17">
        <v>3.5225433275000002</v>
      </c>
      <c r="AO49" s="17">
        <v>5.0000000000000001E-4</v>
      </c>
      <c r="AP49" s="17">
        <v>0.23910000000000001</v>
      </c>
      <c r="AQ49" s="17">
        <v>152.18878398000001</v>
      </c>
      <c r="AR49" s="17">
        <v>1.692879</v>
      </c>
      <c r="AS49" s="17">
        <v>1.0124227459999999</v>
      </c>
      <c r="AT49" s="17">
        <v>2.5254075173000001</v>
      </c>
      <c r="AU49" s="17">
        <v>42.981518354000002</v>
      </c>
      <c r="AV49" s="17">
        <v>0.8965193857</v>
      </c>
      <c r="AW49" s="5">
        <v>1.8990580000000001E-6</v>
      </c>
      <c r="AX49" s="17">
        <v>1.69968E-5</v>
      </c>
      <c r="AY49" s="17">
        <v>1E-4</v>
      </c>
      <c r="AZ49" s="17">
        <v>4.7119179999999998E-4</v>
      </c>
      <c r="BA49" s="17">
        <v>2.8630496000000001E-3</v>
      </c>
      <c r="BB49" s="17">
        <v>4.828492E-4</v>
      </c>
      <c r="BD49" s="17">
        <v>4.1554775512999997</v>
      </c>
      <c r="BE49" s="17">
        <v>0.4445964</v>
      </c>
      <c r="BF49" s="17">
        <v>0.1601717</v>
      </c>
      <c r="BG49" s="17">
        <v>0.21686729699999999</v>
      </c>
      <c r="BH49" s="17">
        <v>2.7385E-2</v>
      </c>
      <c r="BK49" s="17">
        <v>8.0642645824999999</v>
      </c>
      <c r="BL49" s="17">
        <v>23.638748358000001</v>
      </c>
      <c r="BM49" s="17">
        <v>4.4366993419999998</v>
      </c>
      <c r="BN49" s="17">
        <v>155.25026138999999</v>
      </c>
      <c r="BO49" s="17">
        <v>2.8249172999999998E-3</v>
      </c>
      <c r="BQ49" s="17" t="s">
        <v>216</v>
      </c>
      <c r="BR49" s="17">
        <v>10.1979962045533</v>
      </c>
      <c r="BS49" s="17">
        <v>40.287817425156902</v>
      </c>
      <c r="BT49" s="17">
        <v>0.44459879471938102</v>
      </c>
      <c r="BU49" s="17">
        <v>3.2548260491732601</v>
      </c>
      <c r="BV49" s="17">
        <v>0.15953263342813201</v>
      </c>
      <c r="BW49" s="17">
        <v>2.4658045059938201</v>
      </c>
      <c r="BX49" s="17">
        <v>31.8711917101176</v>
      </c>
      <c r="BY49" s="17">
        <v>31.8711917101176</v>
      </c>
      <c r="BZ49" s="17">
        <v>10.251763870703501</v>
      </c>
      <c r="CA49" s="17">
        <v>153.77460700053501</v>
      </c>
      <c r="CB49" s="17">
        <v>2.0045283059684602E-2</v>
      </c>
      <c r="CC49" s="17">
        <v>2.8845581621719799E-2</v>
      </c>
      <c r="CD49" s="17">
        <v>31.3382647794073</v>
      </c>
      <c r="CE49" s="17">
        <v>2.82454574497895E-3</v>
      </c>
      <c r="CF49" s="17">
        <v>2.0760390572485301E-3</v>
      </c>
      <c r="CG49" s="17">
        <v>4.41167487705373E-3</v>
      </c>
      <c r="CH49" s="17">
        <v>5.8662483140559302E-2</v>
      </c>
      <c r="CI49" s="17">
        <v>2.7276718426970398E-2</v>
      </c>
      <c r="CJ49" s="17">
        <v>9.3378310366683693E-3</v>
      </c>
      <c r="CK49" s="17">
        <v>2.9569739094010599E-2</v>
      </c>
      <c r="CL49" s="17">
        <v>0.25544292216641501</v>
      </c>
      <c r="CM49" s="17">
        <v>0.21686641660741701</v>
      </c>
      <c r="CN49" s="17">
        <v>12904.208690027001</v>
      </c>
      <c r="CO49" s="17">
        <v>0.76802900889353898</v>
      </c>
      <c r="CP49" s="17">
        <v>2.7383780342488E-2</v>
      </c>
      <c r="CQ49" s="5">
        <v>3.06829860026951E-2</v>
      </c>
      <c r="CR49" s="17">
        <v>7.5120554099004005E-2</v>
      </c>
      <c r="CS49" s="17">
        <v>8.8183931520968297</v>
      </c>
      <c r="CT49" s="17">
        <v>0.49562167884282599</v>
      </c>
      <c r="CU49" s="17">
        <v>16.6125221110591</v>
      </c>
      <c r="CV49" s="17">
        <v>2.14859208708969</v>
      </c>
      <c r="CW49" s="17">
        <v>1.0124199493809201</v>
      </c>
      <c r="CX49" s="17">
        <v>3.41115438667194</v>
      </c>
      <c r="CY49" s="17">
        <v>2.5254224304617399</v>
      </c>
      <c r="CZ49" s="17">
        <v>6121.6667856280601</v>
      </c>
      <c r="DA49" s="17">
        <v>5.74247623570995E-2</v>
      </c>
      <c r="DB49" s="17">
        <v>3.9317090263628899E-4</v>
      </c>
      <c r="DC49" s="17">
        <v>0</v>
      </c>
      <c r="DD49" s="17">
        <v>0</v>
      </c>
      <c r="DE49" s="17">
        <v>0</v>
      </c>
      <c r="DF49" s="17">
        <v>0</v>
      </c>
      <c r="DG49" s="17">
        <v>0</v>
      </c>
      <c r="DH49" s="17">
        <v>0</v>
      </c>
      <c r="DI49" s="17">
        <v>344.155493148196</v>
      </c>
      <c r="DJ49" s="17">
        <v>124.250622342735</v>
      </c>
      <c r="DK49" s="17">
        <v>18.047920827157199</v>
      </c>
      <c r="DL49" s="17">
        <v>8.0298947481031995</v>
      </c>
      <c r="DM49" s="17">
        <v>58.001778365641499</v>
      </c>
      <c r="DN49" s="17">
        <v>1.3011052062456101</v>
      </c>
      <c r="DO49" s="17">
        <v>5.7770688314008298</v>
      </c>
      <c r="DP49" s="17">
        <v>52.077909998238503</v>
      </c>
      <c r="DQ49" s="17">
        <v>52.077909998238503</v>
      </c>
      <c r="DR49" s="17">
        <v>0.25478316186532202</v>
      </c>
      <c r="DS49" s="17">
        <v>0</v>
      </c>
      <c r="DT49" s="5">
        <v>256.29415280908103</v>
      </c>
      <c r="DU49" s="17">
        <v>0</v>
      </c>
      <c r="DV49" s="17">
        <v>23.620196636972299</v>
      </c>
      <c r="DW49" s="17">
        <v>1.41562000418944E-2</v>
      </c>
      <c r="DX49" s="17">
        <v>0.10213983844813999</v>
      </c>
      <c r="DY49" s="17">
        <v>0</v>
      </c>
      <c r="DZ49" s="17">
        <v>8.9999880619719402E-3</v>
      </c>
      <c r="EA49" s="17">
        <v>16.071875954014999</v>
      </c>
      <c r="EB49" s="17">
        <v>5.1948589161915502</v>
      </c>
      <c r="EC49" s="17">
        <v>0.12034149243994199</v>
      </c>
      <c r="ED49" s="17">
        <v>258.33315130797001</v>
      </c>
      <c r="EE49" s="17">
        <v>29.4870462391826</v>
      </c>
      <c r="EF49" s="17">
        <v>0.32303455980863999</v>
      </c>
      <c r="EG49" s="17">
        <v>0.91939984835507305</v>
      </c>
      <c r="EH49" s="17">
        <v>0.33755097321935401</v>
      </c>
      <c r="EI49" s="17">
        <v>4.1107401271174</v>
      </c>
      <c r="EJ49" s="17">
        <v>8.3459953180217106</v>
      </c>
      <c r="EK49" s="17">
        <v>206.27159682541</v>
      </c>
      <c r="EL49" s="17">
        <v>4.4367864139833699</v>
      </c>
      <c r="EM49" s="17">
        <v>7.4588980426471799E-4</v>
      </c>
      <c r="EN49" s="17">
        <v>13.1922236311035</v>
      </c>
      <c r="EO49" s="17">
        <v>225.96037133656799</v>
      </c>
      <c r="EP49" s="17">
        <v>0</v>
      </c>
      <c r="EQ49" s="17">
        <v>1.12286839230532</v>
      </c>
      <c r="ER49" s="17">
        <v>1.6158539861604899</v>
      </c>
      <c r="ES49" s="17">
        <v>4995.5262481191703</v>
      </c>
      <c r="ET49" s="17">
        <v>5284.8981973615</v>
      </c>
      <c r="EU49" s="17">
        <v>587.211458845219</v>
      </c>
      <c r="EV49" s="17">
        <v>5872.1096562067196</v>
      </c>
      <c r="EW49" s="17">
        <v>0.129839038284563</v>
      </c>
      <c r="EX49" s="17">
        <v>128.811749878304</v>
      </c>
      <c r="EY49" s="17">
        <v>5.3317044400971998</v>
      </c>
      <c r="EZ49" s="17">
        <v>0.89651791782021495</v>
      </c>
      <c r="FA49" s="5">
        <v>1.88076159380038E-6</v>
      </c>
      <c r="FB49" s="5">
        <v>1.68339261899013E-5</v>
      </c>
      <c r="FC49" s="17">
        <v>1.0000087082568599E-4</v>
      </c>
      <c r="FD49" s="17">
        <v>4.7125682699383298E-4</v>
      </c>
      <c r="FE49" s="17">
        <v>2.8626063774136899E-3</v>
      </c>
      <c r="FF49" s="17">
        <v>4.8280196563794302E-4</v>
      </c>
      <c r="FG49" s="17">
        <v>0</v>
      </c>
      <c r="FH49" s="17">
        <v>4.1552706616336899</v>
      </c>
      <c r="FI49" s="17">
        <v>43.016371995237897</v>
      </c>
      <c r="FJ49" s="17">
        <v>1921.36851707757</v>
      </c>
      <c r="FK49" s="17">
        <v>81.585342817617104</v>
      </c>
      <c r="FL49" s="17">
        <v>52.3979442300082</v>
      </c>
      <c r="FM49" s="17">
        <v>148.055881677938</v>
      </c>
      <c r="FN49" s="17">
        <v>51.117722324222697</v>
      </c>
      <c r="FO49" s="17">
        <v>21.315959900130601</v>
      </c>
      <c r="FP49" s="17">
        <v>1.32155625925946E-3</v>
      </c>
      <c r="FQ49" s="17">
        <v>105.34510534312101</v>
      </c>
      <c r="FR49" s="17">
        <v>3992.0383487767599</v>
      </c>
      <c r="FS49" s="17">
        <v>2724.76681863462</v>
      </c>
      <c r="FT49" s="17">
        <v>1267.2715301421399</v>
      </c>
      <c r="FU49" s="17">
        <v>24.597619667432799</v>
      </c>
      <c r="FV49" s="17">
        <v>1.92053870974497</v>
      </c>
      <c r="FW49" s="17">
        <v>1166.67626532074</v>
      </c>
      <c r="FX49" s="17">
        <v>49.793960915910198</v>
      </c>
      <c r="FY49" s="17">
        <v>149.38263857757701</v>
      </c>
      <c r="FZ49" s="17">
        <v>19.54693140473</v>
      </c>
      <c r="GA49" s="17">
        <v>66.528136781362207</v>
      </c>
      <c r="GB49" s="17">
        <v>373.90358846872402</v>
      </c>
      <c r="GC49" s="17">
        <v>3.5197391615767599</v>
      </c>
      <c r="GD49" s="17">
        <v>174.243548842183</v>
      </c>
      <c r="GE49" s="17">
        <v>140.434466479273</v>
      </c>
      <c r="GF49" s="17">
        <v>225.29009398083099</v>
      </c>
      <c r="GG49" s="17">
        <v>3.8582500400138802</v>
      </c>
      <c r="GH49" s="17">
        <v>5.0002347349217195E-4</v>
      </c>
      <c r="GI49" s="17">
        <v>3868.4770558666701</v>
      </c>
      <c r="GJ49" s="17">
        <v>199.931235410868</v>
      </c>
      <c r="GK49" s="17">
        <v>155.249497311943</v>
      </c>
      <c r="GL49" s="17">
        <v>8.8784740493868792</v>
      </c>
      <c r="GM49" s="17">
        <v>56.411311782447697</v>
      </c>
      <c r="GN49" s="17">
        <v>486.16369400450299</v>
      </c>
      <c r="GO49" s="17">
        <v>152.00280077352599</v>
      </c>
      <c r="GP49" s="17">
        <v>0.239097223868704</v>
      </c>
      <c r="GQ49" s="17">
        <v>1.69251316347822</v>
      </c>
      <c r="GR49" s="17">
        <v>81.970066623902895</v>
      </c>
      <c r="GS49" s="17">
        <v>4626.7345602385503</v>
      </c>
      <c r="GT49" s="17">
        <v>42.786098108797802</v>
      </c>
      <c r="GU49" s="17">
        <v>139.43102905040701</v>
      </c>
      <c r="GW49" s="26">
        <f t="shared" si="68"/>
        <v>1.0797088493145812</v>
      </c>
      <c r="GX49" s="25">
        <f t="shared" si="69"/>
        <v>0</v>
      </c>
      <c r="GY49" s="40">
        <f t="shared" si="70"/>
        <v>-9.0523810334153267E-5</v>
      </c>
      <c r="GZ49" s="40">
        <f t="shared" si="71"/>
        <v>9.4822241254566649E-6</v>
      </c>
      <c r="HA49" s="40">
        <f t="shared" si="72"/>
        <v>-4.5098774540298564E-5</v>
      </c>
      <c r="HB49" s="40">
        <f t="shared" si="73"/>
        <v>-1.2607295752904419E-3</v>
      </c>
      <c r="HC49" s="40">
        <f t="shared" si="74"/>
        <v>-1.1527324162308157E-3</v>
      </c>
      <c r="HD49" s="40">
        <f t="shared" si="75"/>
        <v>-2.2555940030370852E-6</v>
      </c>
      <c r="HE49" s="40">
        <f t="shared" si="76"/>
        <v>-8.7217108763634245E-4</v>
      </c>
      <c r="HF49" s="40">
        <f t="shared" si="77"/>
        <v>-1.0418985577951453E-4</v>
      </c>
      <c r="HG49" s="40">
        <f t="shared" si="78"/>
        <v>-1.658738593079716E-4</v>
      </c>
      <c r="HH49" s="40">
        <f t="shared" si="79"/>
        <v>-9.3843774022987467E-7</v>
      </c>
      <c r="HI49" s="40">
        <f t="shared" si="80"/>
        <v>-4.1566745280000984E-5</v>
      </c>
      <c r="HJ49" s="40">
        <f t="shared" si="81"/>
        <v>-3.0555371849061005E-5</v>
      </c>
      <c r="HK49" s="40">
        <f t="shared" si="82"/>
        <v>-1.0830461614352547E-5</v>
      </c>
      <c r="HL49" s="40">
        <f t="shared" si="83"/>
        <v>-1.3483007286351884E-3</v>
      </c>
      <c r="HM49" s="40">
        <f t="shared" si="84"/>
        <v>-2.831723629887861E-4</v>
      </c>
      <c r="HN49" s="40">
        <f t="shared" si="85"/>
        <v>-8.9691779907156416E-6</v>
      </c>
      <c r="HO49" s="40">
        <f t="shared" si="86"/>
        <v>-6.0873716311637345E-6</v>
      </c>
      <c r="HP49" s="40">
        <f t="shared" si="87"/>
        <v>-8.7144258777161152E-6</v>
      </c>
      <c r="HQ49" s="40">
        <f t="shared" si="88"/>
        <v>-2.9859080131521738E-2</v>
      </c>
      <c r="HR49" s="40">
        <f t="shared" si="89"/>
        <v>4.7109598409226098E-6</v>
      </c>
      <c r="HS49" s="40">
        <f t="shared" si="90"/>
        <v>-1.1223461075789678E-5</v>
      </c>
      <c r="HT49" s="40">
        <f t="shared" si="91"/>
        <v>-1.3401729604328841E-4</v>
      </c>
      <c r="HU49" s="40">
        <f t="shared" si="92"/>
        <v>-1.9831602553825954E-5</v>
      </c>
      <c r="HV49" s="40">
        <f t="shared" si="93"/>
        <v>-5.2360182516190106E-6</v>
      </c>
      <c r="HW49" s="40">
        <f t="shared" si="94"/>
        <v>-3.6724446410061501E-6</v>
      </c>
      <c r="HX49" s="40">
        <f t="shared" si="95"/>
        <v>-1.6026495243575154E-3</v>
      </c>
      <c r="HY49" s="40">
        <f t="shared" si="96"/>
        <v>1.0619976916192404E-5</v>
      </c>
      <c r="HZ49" s="40">
        <f t="shared" si="97"/>
        <v>0</v>
      </c>
      <c r="IA49" s="40">
        <f t="shared" si="98"/>
        <v>-3.1880699195320673E-5</v>
      </c>
      <c r="IB49" s="40">
        <f t="shared" si="99"/>
        <v>-1.3264475621283586E-6</v>
      </c>
      <c r="IC49" s="40">
        <f t="shared" si="100"/>
        <v>-2.8040325471741434E-6</v>
      </c>
      <c r="ID49" s="40">
        <f t="shared" si="101"/>
        <v>2.8831857620934277E-6</v>
      </c>
      <c r="IE49" s="40">
        <f t="shared" si="102"/>
        <v>1.1718868915446338E-5</v>
      </c>
      <c r="IF49" s="40">
        <f t="shared" si="103"/>
        <v>-9.4517530659213027E-6</v>
      </c>
      <c r="IG49" s="40">
        <f t="shared" si="104"/>
        <v>1.4559288988222481E-2</v>
      </c>
      <c r="IH49" s="40">
        <f t="shared" si="105"/>
        <v>9.3469205221243593E-3</v>
      </c>
      <c r="II49" s="40">
        <f t="shared" si="106"/>
        <v>-1.2342649613818354E-4</v>
      </c>
      <c r="IJ49" s="40">
        <f t="shared" si="107"/>
        <v>5.9970298322324023E-6</v>
      </c>
      <c r="IK49" s="40">
        <f t="shared" si="108"/>
        <v>-7.9606286212253465E-4</v>
      </c>
      <c r="IL49" s="40">
        <f t="shared" si="109"/>
        <v>4.6946984343879811E-5</v>
      </c>
      <c r="IM49" s="40">
        <f t="shared" si="110"/>
        <v>-1.1610754061111375E-5</v>
      </c>
      <c r="IN49" s="40">
        <f t="shared" si="111"/>
        <v>-1.2220559334941623E-3</v>
      </c>
      <c r="IO49" s="40">
        <f t="shared" si="112"/>
        <v>-2.1610317204006686E-4</v>
      </c>
      <c r="IP49" s="40">
        <f t="shared" si="113"/>
        <v>-2.7623036828432296E-6</v>
      </c>
      <c r="IQ49" s="40">
        <f t="shared" si="114"/>
        <v>5.9052496033124089E-6</v>
      </c>
      <c r="IR49" s="40">
        <f t="shared" si="115"/>
        <v>-4.5466110245966631E-3</v>
      </c>
      <c r="IS49" s="40">
        <f t="shared" si="116"/>
        <v>-1.6373095869078643E-6</v>
      </c>
      <c r="IT49" s="40">
        <f t="shared" si="117"/>
        <v>-9.6344641393891223E-3</v>
      </c>
      <c r="IU49" s="40">
        <f t="shared" si="118"/>
        <v>-9.5826161453155846E-3</v>
      </c>
      <c r="IV49" s="40">
        <f t="shared" si="119"/>
        <v>8.7082568598891106E-6</v>
      </c>
      <c r="IW49" s="40">
        <f t="shared" si="120"/>
        <v>1.380053596709404E-4</v>
      </c>
      <c r="IX49" s="40">
        <f t="shared" si="121"/>
        <v>-1.548078616277571E-4</v>
      </c>
      <c r="IY49" s="40">
        <f t="shared" si="122"/>
        <v>-9.7824252493278324E-5</v>
      </c>
      <c r="IZ49" s="40">
        <f t="shared" si="123"/>
        <v>0</v>
      </c>
      <c r="JA49" s="40">
        <f t="shared" si="124"/>
        <v>-4.9787217896330749E-5</v>
      </c>
      <c r="JB49" s="40">
        <f t="shared" si="125"/>
        <v>5.3862770391660284E-6</v>
      </c>
      <c r="JC49" s="40">
        <f t="shared" si="126"/>
        <v>-3.9898844294465946E-3</v>
      </c>
      <c r="JD49" s="40">
        <f t="shared" si="127"/>
        <v>-4.0595912576656832E-6</v>
      </c>
      <c r="JE49" s="40">
        <f t="shared" si="128"/>
        <v>-4.4537429687782639E-5</v>
      </c>
      <c r="JF49" s="40">
        <f t="shared" si="129"/>
        <v>0</v>
      </c>
      <c r="JG49" s="40">
        <f t="shared" si="130"/>
        <v>0</v>
      </c>
      <c r="JH49" s="40">
        <f t="shared" si="131"/>
        <v>-4.2619924042900676E-3</v>
      </c>
      <c r="JI49" s="40">
        <f t="shared" si="132"/>
        <v>-7.8480132478856736E-4</v>
      </c>
      <c r="JJ49" s="40">
        <f t="shared" si="133"/>
        <v>1.9625396417069566E-5</v>
      </c>
      <c r="JK49" s="40">
        <f t="shared" si="134"/>
        <v>-4.9215895042470656E-6</v>
      </c>
      <c r="JL49" s="40">
        <f t="shared" si="135"/>
        <v>-1.3152775164420959E-4</v>
      </c>
    </row>
    <row r="50" spans="1:272" x14ac:dyDescent="0.3">
      <c r="A50" s="17" t="s">
        <v>217</v>
      </c>
      <c r="B50" s="15">
        <v>16041.816183999999</v>
      </c>
      <c r="C50" s="15">
        <v>311.72599871</v>
      </c>
      <c r="D50" s="15">
        <v>14738.278577999999</v>
      </c>
      <c r="E50" s="15">
        <v>6047.3796195000004</v>
      </c>
      <c r="F50" s="15">
        <v>3900.4927760999999</v>
      </c>
      <c r="G50" s="15">
        <v>10925.197888999999</v>
      </c>
      <c r="H50" s="15">
        <v>18538.922430999999</v>
      </c>
      <c r="I50" s="17">
        <v>83.642237858000001</v>
      </c>
      <c r="J50" s="17">
        <v>11.163997878</v>
      </c>
      <c r="K50" s="17">
        <v>0.394427625</v>
      </c>
      <c r="L50" s="17">
        <v>0.13106977140000001</v>
      </c>
      <c r="M50" s="17">
        <v>95.498512888999997</v>
      </c>
      <c r="N50" s="17">
        <v>1.9934737599999999E-2</v>
      </c>
      <c r="O50" s="17">
        <v>0.38677201839999997</v>
      </c>
      <c r="P50" s="17">
        <v>0.10323387990000001</v>
      </c>
      <c r="Q50" s="17">
        <v>0.40792055459999998</v>
      </c>
      <c r="R50" s="17">
        <v>11.299732598</v>
      </c>
      <c r="S50" s="17">
        <v>10.052589684999999</v>
      </c>
      <c r="T50" s="17">
        <v>0.56305021570000002</v>
      </c>
      <c r="U50" s="17">
        <v>0.26565458089999999</v>
      </c>
      <c r="V50" s="17">
        <v>13.399786417</v>
      </c>
      <c r="W50" s="17">
        <v>4.184773E-2</v>
      </c>
      <c r="X50" s="5">
        <v>3.1474999999999999E-5</v>
      </c>
      <c r="Y50" s="17">
        <v>0.102356773</v>
      </c>
      <c r="Z50" s="17">
        <v>0.17500191500000001</v>
      </c>
      <c r="AA50" s="17">
        <v>156.78958308</v>
      </c>
      <c r="AB50" s="17">
        <v>396.38081111999998</v>
      </c>
      <c r="AC50" s="17">
        <v>0.447578225</v>
      </c>
      <c r="AD50" s="17">
        <v>9.4633451800000004E-2</v>
      </c>
      <c r="AF50" s="17">
        <v>2.7297098079</v>
      </c>
      <c r="AH50" s="17">
        <v>12.005256661000001</v>
      </c>
      <c r="AI50" s="17">
        <v>48.366590500000001</v>
      </c>
      <c r="AJ50" s="17">
        <v>950.31429589000004</v>
      </c>
      <c r="AK50" s="17">
        <v>9.0662851776999993</v>
      </c>
      <c r="AL50" s="17">
        <v>2.5423875825</v>
      </c>
      <c r="AM50" s="17">
        <v>6.5552336819999999</v>
      </c>
      <c r="AN50" s="17">
        <v>0.10843791999999999</v>
      </c>
      <c r="AO50" s="17">
        <v>1.0776859999999999</v>
      </c>
      <c r="AP50" s="17">
        <v>0.115629</v>
      </c>
      <c r="AQ50" s="17">
        <v>248.61226019</v>
      </c>
      <c r="AR50" s="17">
        <v>8.4007500000000002E-4</v>
      </c>
      <c r="AS50" s="17">
        <v>4.0779352300000002E-2</v>
      </c>
      <c r="AT50" s="17">
        <v>0.51013477699999998</v>
      </c>
      <c r="AU50" s="17">
        <v>174.90399248</v>
      </c>
      <c r="AV50" s="17">
        <v>7.1122556899999995E-2</v>
      </c>
      <c r="AZ50" s="17">
        <v>2.1507900000000001E-5</v>
      </c>
      <c r="BA50" s="17">
        <v>4.8103749999999998E-4</v>
      </c>
      <c r="BB50" s="17">
        <v>4.6892990000000002E-4</v>
      </c>
      <c r="BD50" s="17">
        <v>4.6293262537000004</v>
      </c>
      <c r="BE50" s="17">
        <v>0.67061378999999999</v>
      </c>
      <c r="BF50" s="17">
        <v>3.9220394449999998</v>
      </c>
      <c r="BG50" s="17">
        <v>6.7727910000000002E-2</v>
      </c>
      <c r="BH50" s="17">
        <v>3.9699999999999996E-3</v>
      </c>
      <c r="BK50" s="17">
        <v>20.481735867000001</v>
      </c>
      <c r="BL50" s="17">
        <v>92.988643460999995</v>
      </c>
      <c r="BM50" s="17">
        <v>3.7627352415000002</v>
      </c>
      <c r="BN50" s="17">
        <v>197.32028998000001</v>
      </c>
      <c r="BO50" s="17">
        <v>1.0410539E-3</v>
      </c>
      <c r="BQ50" s="17" t="s">
        <v>217</v>
      </c>
      <c r="BR50" s="17">
        <v>14.7897477976292</v>
      </c>
      <c r="BS50" s="17">
        <v>1024.0454624343199</v>
      </c>
      <c r="BT50" s="17">
        <v>0.67061813607891196</v>
      </c>
      <c r="BU50" s="17">
        <v>11.1613424971085</v>
      </c>
      <c r="BV50" s="17">
        <v>3.92193661356138</v>
      </c>
      <c r="BW50" s="17">
        <v>0.39442406317454498</v>
      </c>
      <c r="BX50" s="17">
        <v>83.6354641693963</v>
      </c>
      <c r="BY50" s="17">
        <v>83.6354641693963</v>
      </c>
      <c r="BZ50" s="17">
        <v>118.08942072310199</v>
      </c>
      <c r="CA50" s="17">
        <v>424.034490342852</v>
      </c>
      <c r="CB50" s="17">
        <v>5.3732027880696899E-2</v>
      </c>
      <c r="CC50" s="17">
        <v>7.7321722245572794E-2</v>
      </c>
      <c r="CD50" s="17">
        <v>95.496972409428096</v>
      </c>
      <c r="CE50" s="17">
        <v>1.0398492289737499E-3</v>
      </c>
      <c r="CF50" s="17">
        <v>6.3788203595194302E-3</v>
      </c>
      <c r="CG50" s="17">
        <v>1.35551115038376E-2</v>
      </c>
      <c r="CH50" s="17">
        <v>0.10236194374492499</v>
      </c>
      <c r="CI50" s="5">
        <v>0.38675035713021699</v>
      </c>
      <c r="CJ50" s="17">
        <v>2.47700599318771E-2</v>
      </c>
      <c r="CK50" s="17">
        <v>7.8438491649994196E-2</v>
      </c>
      <c r="CL50" s="17">
        <v>0.40790424050357299</v>
      </c>
      <c r="CM50" s="17">
        <v>6.7728157724168098E-2</v>
      </c>
      <c r="CN50" s="17">
        <v>31313.025597222899</v>
      </c>
      <c r="CO50" s="17">
        <v>11.299497921890801</v>
      </c>
      <c r="CP50" s="17">
        <v>3.9698822445256299E-3</v>
      </c>
      <c r="CQ50" s="17">
        <v>0.16326633991597</v>
      </c>
      <c r="CR50" s="17">
        <v>0.39971935999167602</v>
      </c>
      <c r="CS50" s="17">
        <v>10.0522375873123</v>
      </c>
      <c r="CT50" s="17">
        <v>0.26561809730087399</v>
      </c>
      <c r="CU50" s="17">
        <v>48.3663591684818</v>
      </c>
      <c r="CV50" s="17">
        <v>13.3636810726916</v>
      </c>
      <c r="CW50" s="17">
        <v>4.0779526932450398E-2</v>
      </c>
      <c r="CX50" s="17">
        <v>6.5551095636996202</v>
      </c>
      <c r="CY50" s="17">
        <v>0.51011152101242296</v>
      </c>
      <c r="CZ50" s="17">
        <v>16039.1764459553</v>
      </c>
      <c r="DA50" s="17">
        <v>4.1848950211497503E-2</v>
      </c>
      <c r="DB50" s="5">
        <v>3.1476609705071202E-5</v>
      </c>
      <c r="DC50" s="17">
        <v>0</v>
      </c>
      <c r="DD50" s="17">
        <v>0</v>
      </c>
      <c r="DE50" s="17">
        <v>0</v>
      </c>
      <c r="DF50" s="17">
        <v>0</v>
      </c>
      <c r="DG50" s="17">
        <v>0</v>
      </c>
      <c r="DH50" s="17">
        <v>0</v>
      </c>
      <c r="DI50" s="17">
        <v>353.32291959477402</v>
      </c>
      <c r="DJ50" s="17">
        <v>480.80390430113903</v>
      </c>
      <c r="DK50" s="17">
        <v>64.975834494087493</v>
      </c>
      <c r="DL50" s="17">
        <v>20.471013112116498</v>
      </c>
      <c r="DM50" s="17">
        <v>249.90606327525799</v>
      </c>
      <c r="DN50" s="17">
        <v>0.175002303509912</v>
      </c>
      <c r="DO50" s="17">
        <v>8.9356699765956709</v>
      </c>
      <c r="DP50" s="17">
        <v>156.76172693075799</v>
      </c>
      <c r="DQ50" s="17">
        <v>156.76172693075799</v>
      </c>
      <c r="DR50" s="17">
        <v>5.9966382178222801</v>
      </c>
      <c r="DS50" s="17">
        <v>0</v>
      </c>
      <c r="DT50" s="5">
        <v>396.347802308084</v>
      </c>
      <c r="DU50" s="17">
        <v>0.44752381699965299</v>
      </c>
      <c r="DV50" s="17">
        <v>92.951001018533205</v>
      </c>
      <c r="DW50" s="17">
        <v>3.2010773362345597E-2</v>
      </c>
      <c r="DX50" s="17">
        <v>5.3259235131240902E-2</v>
      </c>
      <c r="DY50" s="17">
        <v>0</v>
      </c>
      <c r="DZ50" s="17">
        <v>0</v>
      </c>
      <c r="EA50" s="17">
        <v>70.860301440571405</v>
      </c>
      <c r="EB50" s="17">
        <v>13.9111652848957</v>
      </c>
      <c r="EC50" s="17">
        <v>2.9560552003543701</v>
      </c>
      <c r="ED50" s="17">
        <v>563.18407294010206</v>
      </c>
      <c r="EE50" s="17">
        <v>874.15478081839899</v>
      </c>
      <c r="EF50" s="17">
        <v>0.70964580999674798</v>
      </c>
      <c r="EG50" s="17">
        <v>2.0197619298031801</v>
      </c>
      <c r="EH50" s="17">
        <v>0</v>
      </c>
      <c r="EI50" s="17">
        <v>3.9604361186198398</v>
      </c>
      <c r="EJ50" s="17">
        <v>8.0408788159530307</v>
      </c>
      <c r="EK50" s="17">
        <v>955.56422499512098</v>
      </c>
      <c r="EL50" s="17">
        <v>3.7627170695179499</v>
      </c>
      <c r="EM50" s="17">
        <v>2.2926881486897499</v>
      </c>
      <c r="EN50" s="17">
        <v>9.4180723428582507</v>
      </c>
      <c r="EO50" s="17">
        <v>311.62698227825598</v>
      </c>
      <c r="EP50" s="17">
        <v>0</v>
      </c>
      <c r="EQ50" s="17">
        <v>1.0419046839123101</v>
      </c>
      <c r="ER50" s="17">
        <v>1.4993274938050001</v>
      </c>
      <c r="ES50" s="17">
        <v>20397.003819518599</v>
      </c>
      <c r="ET50" s="17">
        <v>13262.1291484634</v>
      </c>
      <c r="EU50" s="17">
        <v>1473.569065205</v>
      </c>
      <c r="EV50" s="17">
        <v>14735.6982136684</v>
      </c>
      <c r="EW50" s="17">
        <v>2.1374749739011301</v>
      </c>
      <c r="EX50" s="17">
        <v>256.84693996717101</v>
      </c>
      <c r="EY50" s="17">
        <v>9.3245546983088499</v>
      </c>
      <c r="EZ50" s="17">
        <v>7.1124032703932499E-2</v>
      </c>
      <c r="FA50" s="17">
        <v>0</v>
      </c>
      <c r="FB50" s="17">
        <v>0</v>
      </c>
      <c r="FC50" s="17">
        <v>0</v>
      </c>
      <c r="FD50" s="5">
        <v>2.1503581889466801E-5</v>
      </c>
      <c r="FE50" s="17">
        <v>4.80924595111515E-4</v>
      </c>
      <c r="FF50" s="17">
        <v>4.6886150634660001E-4</v>
      </c>
      <c r="FG50" s="17">
        <v>0</v>
      </c>
      <c r="FH50" s="17">
        <v>4.6294128776733201</v>
      </c>
      <c r="FI50" s="17">
        <v>42.369167153336903</v>
      </c>
      <c r="FJ50" s="17">
        <v>9518.4745038354395</v>
      </c>
      <c r="FK50" s="17">
        <v>55.6357925458423</v>
      </c>
      <c r="FL50" s="17">
        <v>199.20492473244099</v>
      </c>
      <c r="FM50" s="17">
        <v>120.49763791707301</v>
      </c>
      <c r="FN50" s="17">
        <v>92.848605033703194</v>
      </c>
      <c r="FO50" s="17">
        <v>15.07538258051</v>
      </c>
      <c r="FP50" s="17">
        <v>9.3544783143791003E-3</v>
      </c>
      <c r="FQ50" s="17">
        <v>77.947342920330399</v>
      </c>
      <c r="FR50" s="17">
        <v>6041.6268907167596</v>
      </c>
      <c r="FS50" s="17">
        <v>3897.8467404776102</v>
      </c>
      <c r="FT50" s="17">
        <v>2143.7801502391399</v>
      </c>
      <c r="FU50" s="17">
        <v>7.3052696418040401</v>
      </c>
      <c r="FV50" s="17">
        <v>4.5588001328087397</v>
      </c>
      <c r="FW50" s="17">
        <v>1274.39278047619</v>
      </c>
      <c r="FX50" s="17">
        <v>211.210319508325</v>
      </c>
      <c r="FY50" s="17">
        <v>256.77231804461002</v>
      </c>
      <c r="FZ50" s="17">
        <v>29.7183066651234</v>
      </c>
      <c r="GA50" s="17">
        <v>25.514849729327501</v>
      </c>
      <c r="GB50" s="17">
        <v>656.93109277820895</v>
      </c>
      <c r="GC50" s="17">
        <v>0.108307816073304</v>
      </c>
      <c r="GD50" s="17">
        <v>240.16324136956001</v>
      </c>
      <c r="GE50" s="17">
        <v>170.378423215661</v>
      </c>
      <c r="GF50" s="17">
        <v>643.95886609423599</v>
      </c>
      <c r="GG50" s="17">
        <v>13.526861308070499</v>
      </c>
      <c r="GH50" s="17">
        <v>1.07768517909798</v>
      </c>
      <c r="GI50" s="17">
        <v>10924.5330153866</v>
      </c>
      <c r="GJ50" s="17">
        <v>1474.46070898627</v>
      </c>
      <c r="GK50" s="17">
        <v>197.31484907950599</v>
      </c>
      <c r="GL50" s="17">
        <v>152.76204431411099</v>
      </c>
      <c r="GM50" s="17">
        <v>261.03868628237001</v>
      </c>
      <c r="GN50" s="17">
        <v>2026.55841583699</v>
      </c>
      <c r="GO50" s="17">
        <v>248.38343381912799</v>
      </c>
      <c r="GP50" s="17">
        <v>0.115626285157318</v>
      </c>
      <c r="GQ50" s="17">
        <v>8.3993285619735601E-4</v>
      </c>
      <c r="GR50" s="17">
        <v>119.23742157375401</v>
      </c>
      <c r="GS50" s="17">
        <v>18503.821893382199</v>
      </c>
      <c r="GT50" s="17">
        <v>174.795375137826</v>
      </c>
      <c r="GU50" s="17">
        <v>1205.10111472367</v>
      </c>
      <c r="GW50" s="26">
        <f t="shared" si="68"/>
        <v>1.1023130214419912</v>
      </c>
      <c r="GX50" s="25">
        <f t="shared" si="69"/>
        <v>0</v>
      </c>
      <c r="GY50" s="40">
        <f t="shared" si="70"/>
        <v>-1.6455356515882253E-4</v>
      </c>
      <c r="GZ50" s="40">
        <f t="shared" si="71"/>
        <v>-3.1763931193988851E-4</v>
      </c>
      <c r="HA50" s="40">
        <f t="shared" si="72"/>
        <v>-1.7507908525023758E-4</v>
      </c>
      <c r="HB50" s="40">
        <f t="shared" si="73"/>
        <v>-9.512762791823035E-4</v>
      </c>
      <c r="HC50" s="40">
        <f t="shared" si="74"/>
        <v>-6.7838495653757352E-4</v>
      </c>
      <c r="HD50" s="40">
        <f t="shared" si="75"/>
        <v>-6.0856894323969028E-5</v>
      </c>
      <c r="HE50" s="40">
        <f t="shared" si="76"/>
        <v>-1.8933429247811281E-3</v>
      </c>
      <c r="HF50" s="40">
        <f t="shared" si="77"/>
        <v>-8.0984067107348645E-5</v>
      </c>
      <c r="HG50" s="40">
        <f t="shared" si="78"/>
        <v>-2.3785214942875985E-4</v>
      </c>
      <c r="HH50" s="40">
        <f t="shared" si="79"/>
        <v>-9.0303650892173858E-6</v>
      </c>
      <c r="HI50" s="40">
        <f t="shared" si="80"/>
        <v>-1.222346965222611E-4</v>
      </c>
      <c r="HJ50" s="40">
        <f t="shared" si="81"/>
        <v>-1.6130927333824198E-5</v>
      </c>
      <c r="HK50" s="40">
        <f t="shared" si="82"/>
        <v>-4.0418723292771215E-5</v>
      </c>
      <c r="HL50" s="40">
        <f t="shared" si="83"/>
        <v>-5.6005266028779209E-5</v>
      </c>
      <c r="HM50" s="40">
        <f t="shared" si="84"/>
        <v>-2.4534889275927471E-4</v>
      </c>
      <c r="HN50" s="40">
        <f t="shared" si="85"/>
        <v>-3.9993317921898051E-5</v>
      </c>
      <c r="HO50" s="40">
        <f t="shared" si="86"/>
        <v>-2.0768288732878476E-5</v>
      </c>
      <c r="HP50" s="40">
        <f t="shared" si="87"/>
        <v>-3.5025570398496879E-5</v>
      </c>
      <c r="HQ50" s="40">
        <f t="shared" si="88"/>
        <v>-1.1458266164376669E-4</v>
      </c>
      <c r="HR50" s="40">
        <f t="shared" si="89"/>
        <v>-1.3733472617863911E-4</v>
      </c>
      <c r="HS50" s="40">
        <f t="shared" si="90"/>
        <v>-2.6944716269950097E-3</v>
      </c>
      <c r="HT50" s="40">
        <f t="shared" si="91"/>
        <v>2.9158367670199361E-5</v>
      </c>
      <c r="HU50" s="40">
        <f t="shared" si="92"/>
        <v>5.1142337448848418E-5</v>
      </c>
      <c r="HV50" s="40">
        <f t="shared" si="93"/>
        <v>5.0516881037227246E-5</v>
      </c>
      <c r="HW50" s="40">
        <f t="shared" si="94"/>
        <v>2.2200323464550356E-6</v>
      </c>
      <c r="HX50" s="40">
        <f t="shared" si="95"/>
        <v>-1.7766581615182394E-4</v>
      </c>
      <c r="HY50" s="40">
        <f t="shared" si="96"/>
        <v>-8.3275504237221426E-5</v>
      </c>
      <c r="HZ50" s="40">
        <f t="shared" si="97"/>
        <v>-1.2156087429634449E-4</v>
      </c>
      <c r="IA50" s="40">
        <f t="shared" si="98"/>
        <v>-9.4733858523369071E-5</v>
      </c>
      <c r="IB50" s="40">
        <f t="shared" si="99"/>
        <v>0</v>
      </c>
      <c r="IC50" s="40">
        <f t="shared" si="100"/>
        <v>-1.1065941852046653E-4</v>
      </c>
      <c r="ID50" s="40">
        <f t="shared" si="101"/>
        <v>0</v>
      </c>
      <c r="IE50" s="40">
        <f t="shared" si="102"/>
        <v>-3.2833337415719832E-4</v>
      </c>
      <c r="IF50" s="40">
        <f t="shared" si="103"/>
        <v>-4.7828783424533794E-6</v>
      </c>
      <c r="IG50" s="40">
        <f t="shared" si="104"/>
        <v>5.5244134785999537E-3</v>
      </c>
      <c r="IH50" s="40">
        <f t="shared" si="105"/>
        <v>3.8801687600068996E-2</v>
      </c>
      <c r="II50" s="40">
        <f t="shared" si="106"/>
        <v>-4.5445658665217633E-4</v>
      </c>
      <c r="IJ50" s="40">
        <f t="shared" si="107"/>
        <v>-1.8934229716408681E-5</v>
      </c>
      <c r="IK50" s="40">
        <f t="shared" si="108"/>
        <v>-1.1998010169873255E-3</v>
      </c>
      <c r="IL50" s="40">
        <f t="shared" si="109"/>
        <v>-7.6172653251103991E-7</v>
      </c>
      <c r="IM50" s="40">
        <f t="shared" si="110"/>
        <v>-2.3478908249613086E-5</v>
      </c>
      <c r="IN50" s="40">
        <f t="shared" si="111"/>
        <v>-9.2041466779287128E-4</v>
      </c>
      <c r="IO50" s="40">
        <f t="shared" si="112"/>
        <v>-1.6920370519776651E-4</v>
      </c>
      <c r="IP50" s="40">
        <f t="shared" si="113"/>
        <v>4.2823743033365494E-6</v>
      </c>
      <c r="IQ50" s="40">
        <f t="shared" si="114"/>
        <v>-4.5587928182006626E-5</v>
      </c>
      <c r="IR50" s="40">
        <f t="shared" si="115"/>
        <v>-6.2101122240774585E-4</v>
      </c>
      <c r="IS50" s="40">
        <f t="shared" si="116"/>
        <v>2.0750152930802217E-5</v>
      </c>
      <c r="IT50" s="40">
        <f t="shared" si="117"/>
        <v>0</v>
      </c>
      <c r="IU50" s="40">
        <f t="shared" si="118"/>
        <v>0</v>
      </c>
      <c r="IV50" s="40">
        <f t="shared" si="119"/>
        <v>0</v>
      </c>
      <c r="IW50" s="40">
        <f t="shared" si="120"/>
        <v>-2.00768579601003E-4</v>
      </c>
      <c r="IX50" s="40">
        <f t="shared" si="121"/>
        <v>-2.3471119919958895E-4</v>
      </c>
      <c r="IY50" s="40">
        <f t="shared" si="122"/>
        <v>-1.458504851151763E-4</v>
      </c>
      <c r="IZ50" s="40">
        <f t="shared" si="123"/>
        <v>0</v>
      </c>
      <c r="JA50" s="40">
        <f t="shared" si="124"/>
        <v>1.871200441975246E-5</v>
      </c>
      <c r="JB50" s="40">
        <f t="shared" si="125"/>
        <v>6.4807479010780105E-6</v>
      </c>
      <c r="JC50" s="40">
        <f t="shared" si="126"/>
        <v>-2.621886905060871E-5</v>
      </c>
      <c r="JD50" s="40">
        <f t="shared" si="127"/>
        <v>3.6576378644398694E-6</v>
      </c>
      <c r="JE50" s="40">
        <f t="shared" si="128"/>
        <v>-2.9661328556597855E-5</v>
      </c>
      <c r="JF50" s="40">
        <f t="shared" si="129"/>
        <v>0</v>
      </c>
      <c r="JG50" s="40">
        <f t="shared" si="130"/>
        <v>0</v>
      </c>
      <c r="JH50" s="40">
        <f t="shared" si="131"/>
        <v>-5.2352764204811018E-4</v>
      </c>
      <c r="JI50" s="40">
        <f t="shared" si="132"/>
        <v>-4.0480687819236487E-4</v>
      </c>
      <c r="JJ50" s="40">
        <f t="shared" si="133"/>
        <v>-4.829460720437506E-6</v>
      </c>
      <c r="JK50" s="40">
        <f t="shared" si="134"/>
        <v>-2.7573953467096819E-5</v>
      </c>
      <c r="JL50" s="40">
        <f t="shared" si="135"/>
        <v>-1.1571648943921784E-3</v>
      </c>
    </row>
    <row r="51" spans="1:272" x14ac:dyDescent="0.3">
      <c r="A51" s="17" t="s">
        <v>218</v>
      </c>
      <c r="B51" s="15">
        <v>26612.895446999999</v>
      </c>
      <c r="C51" s="15">
        <v>451.93690727000001</v>
      </c>
      <c r="D51" s="15">
        <v>16009.376235</v>
      </c>
      <c r="E51" s="15">
        <v>19629.032553000001</v>
      </c>
      <c r="F51" s="15">
        <v>5795.9700560000001</v>
      </c>
      <c r="G51" s="15">
        <v>6935.2799973000001</v>
      </c>
      <c r="H51" s="15">
        <v>10394.849353</v>
      </c>
      <c r="I51" s="17">
        <v>38.929318000999999</v>
      </c>
      <c r="J51" s="17">
        <v>22.353128694999999</v>
      </c>
      <c r="K51" s="17">
        <v>3.4851700000000001</v>
      </c>
      <c r="L51" s="17">
        <v>0.97031273490000003</v>
      </c>
      <c r="M51" s="17">
        <v>191.97025682</v>
      </c>
      <c r="N51" s="17">
        <v>3.6720955E-3</v>
      </c>
      <c r="O51" s="17">
        <v>72.536925298</v>
      </c>
      <c r="P51" s="17">
        <v>0.10057089</v>
      </c>
      <c r="Q51" s="17">
        <v>2.4820802499999999E-2</v>
      </c>
      <c r="R51" s="17">
        <v>6.9765875899999996E-2</v>
      </c>
      <c r="S51" s="17">
        <v>24.162154600000001</v>
      </c>
      <c r="T51" s="17">
        <v>1.3046573553</v>
      </c>
      <c r="U51" s="17">
        <v>0.38262345749999999</v>
      </c>
      <c r="V51" s="17">
        <v>1.6523865395999999</v>
      </c>
      <c r="W51" s="17">
        <v>2.0899999999999998E-2</v>
      </c>
      <c r="X51" s="17">
        <v>9.4040902999999992E-3</v>
      </c>
      <c r="Y51" s="17">
        <v>1.6289656699999999E-2</v>
      </c>
      <c r="AA51" s="17">
        <v>50.462359835999997</v>
      </c>
      <c r="AB51" s="17">
        <v>413.69444959999998</v>
      </c>
      <c r="AC51" s="17">
        <v>9.9999999999999995E-7</v>
      </c>
      <c r="AD51" s="17">
        <v>0.1225255</v>
      </c>
      <c r="AF51" s="17">
        <v>1.4273258559999999</v>
      </c>
      <c r="AH51" s="17">
        <v>1.5266117211000001</v>
      </c>
      <c r="AI51" s="17">
        <v>31.942731282</v>
      </c>
      <c r="AJ51" s="17">
        <v>6.9498721880999996</v>
      </c>
      <c r="AK51" s="17">
        <v>8.2466162427</v>
      </c>
      <c r="AL51" s="17">
        <v>0.19294523089999999</v>
      </c>
      <c r="AM51" s="17">
        <v>3.1172378203000002</v>
      </c>
      <c r="AN51" s="17">
        <v>3.1911826499999997E-2</v>
      </c>
      <c r="AQ51" s="17">
        <v>164.70887503</v>
      </c>
      <c r="AS51" s="17">
        <v>0.26536563270000002</v>
      </c>
      <c r="AT51" s="17">
        <v>0.37455695300000003</v>
      </c>
      <c r="AU51" s="17">
        <v>204.05570587</v>
      </c>
      <c r="AV51" s="17">
        <v>3.0748219304000002</v>
      </c>
      <c r="AW51" s="17">
        <v>7.2058999999999999E-6</v>
      </c>
      <c r="AX51" s="17">
        <v>5.9753500000000003E-5</v>
      </c>
      <c r="AZ51" s="17">
        <v>1.778056E-4</v>
      </c>
      <c r="BA51" s="17">
        <v>0.77395058760000002</v>
      </c>
      <c r="BB51" s="17">
        <v>0.19807790259999999</v>
      </c>
      <c r="BD51" s="17">
        <v>12.269975887999999</v>
      </c>
      <c r="BG51" s="17">
        <v>1.5596099999999999</v>
      </c>
      <c r="BK51" s="17">
        <v>22.310870051999999</v>
      </c>
      <c r="BL51" s="17">
        <v>47.722276630000003</v>
      </c>
      <c r="BM51" s="17">
        <v>0.43721737900000002</v>
      </c>
      <c r="BN51" s="17">
        <v>25.908666920999998</v>
      </c>
      <c r="BO51" s="17">
        <v>7.5492873200000005E-2</v>
      </c>
      <c r="BQ51" s="17" t="s">
        <v>218</v>
      </c>
      <c r="BR51" s="17">
        <v>13.401124597533601</v>
      </c>
      <c r="BS51" s="17">
        <v>39.478424759929098</v>
      </c>
      <c r="BT51" s="17">
        <v>0</v>
      </c>
      <c r="BU51" s="17">
        <v>22.352562015916298</v>
      </c>
      <c r="BV51" s="17">
        <v>0</v>
      </c>
      <c r="BW51" s="17">
        <v>3.4852393021600001</v>
      </c>
      <c r="BX51" s="17">
        <v>38.927732099737</v>
      </c>
      <c r="BY51" s="17">
        <v>38.927732099737</v>
      </c>
      <c r="BZ51" s="17">
        <v>14.3144520851632</v>
      </c>
      <c r="CA51" s="17">
        <v>15.108678112431599</v>
      </c>
      <c r="CB51" s="17">
        <v>0.397801242560822</v>
      </c>
      <c r="CC51" s="17">
        <v>0.57245054723956701</v>
      </c>
      <c r="CD51" s="17">
        <v>191.96719235682801</v>
      </c>
      <c r="CE51" s="17">
        <v>7.5497215330105297E-2</v>
      </c>
      <c r="CF51" s="17">
        <v>1.17416398311534E-3</v>
      </c>
      <c r="CG51" s="17">
        <v>2.4950946306255099E-3</v>
      </c>
      <c r="CH51" s="17">
        <v>1.62889344640684E-2</v>
      </c>
      <c r="CI51" s="17">
        <v>72.536708211212002</v>
      </c>
      <c r="CJ51" s="17">
        <v>2.4130782311325701E-2</v>
      </c>
      <c r="CK51" s="17">
        <v>7.6414394751015594E-2</v>
      </c>
      <c r="CL51" s="17">
        <v>2.48186217146328E-2</v>
      </c>
      <c r="CM51" s="17">
        <v>1.55961587395074</v>
      </c>
      <c r="CN51" s="17">
        <v>15508.198065588</v>
      </c>
      <c r="CO51" s="17">
        <v>6.96747322409422E-2</v>
      </c>
      <c r="CP51" s="17">
        <v>0</v>
      </c>
      <c r="CQ51" s="17">
        <v>0.37833968755731801</v>
      </c>
      <c r="CR51" s="17">
        <v>0.92628076294922301</v>
      </c>
      <c r="CS51" s="17">
        <v>24.162927969195898</v>
      </c>
      <c r="CT51" s="17">
        <v>0.38256277127960098</v>
      </c>
      <c r="CU51" s="17">
        <v>31.9420806236636</v>
      </c>
      <c r="CV51" s="17">
        <v>1.65239409228034</v>
      </c>
      <c r="CW51" s="17">
        <v>0.26536038603726197</v>
      </c>
      <c r="CX51" s="17">
        <v>3.1171785610543199</v>
      </c>
      <c r="CY51" s="17">
        <v>0.37456515283955399</v>
      </c>
      <c r="CZ51" s="17">
        <v>26355.046859176</v>
      </c>
      <c r="DA51" s="17">
        <v>2.0901693478397199E-2</v>
      </c>
      <c r="DB51" s="17">
        <v>9.4022637918180305E-3</v>
      </c>
      <c r="DC51" s="17">
        <v>0</v>
      </c>
      <c r="DD51" s="17">
        <v>0</v>
      </c>
      <c r="DE51" s="5">
        <v>0</v>
      </c>
      <c r="DF51" s="17">
        <v>0</v>
      </c>
      <c r="DG51" s="17">
        <v>0</v>
      </c>
      <c r="DH51" s="17">
        <v>0</v>
      </c>
      <c r="DI51" s="17">
        <v>104.54555740311901</v>
      </c>
      <c r="DJ51" s="17">
        <v>222.21883425222001</v>
      </c>
      <c r="DK51" s="17">
        <v>37.956313129672402</v>
      </c>
      <c r="DL51" s="17">
        <v>22.310493635237201</v>
      </c>
      <c r="DM51" s="17">
        <v>36.603591207780703</v>
      </c>
      <c r="DN51" s="17">
        <v>0</v>
      </c>
      <c r="DO51" s="17">
        <v>7.7973353170615498</v>
      </c>
      <c r="DP51" s="5">
        <v>50.461498969442196</v>
      </c>
      <c r="DQ51" s="17">
        <v>50.461498969442196</v>
      </c>
      <c r="DR51" s="17">
        <v>0.41846367286293001</v>
      </c>
      <c r="DS51" s="17">
        <v>0</v>
      </c>
      <c r="DT51" s="17">
        <v>413.68476669767398</v>
      </c>
      <c r="DU51" s="5">
        <v>9.9996850036100209E-7</v>
      </c>
      <c r="DV51" s="17">
        <v>47.721649976045803</v>
      </c>
      <c r="DW51" s="17">
        <v>4.8993177777129797E-2</v>
      </c>
      <c r="DX51" s="17">
        <v>6.1254147209321701E-2</v>
      </c>
      <c r="DY51" s="17">
        <v>0</v>
      </c>
      <c r="DZ51" s="17">
        <v>0</v>
      </c>
      <c r="EA51" s="17">
        <v>28.9403098762319</v>
      </c>
      <c r="EB51" s="17">
        <v>7.5993508878137099</v>
      </c>
      <c r="EC51" s="17">
        <v>0.18219565021683901</v>
      </c>
      <c r="ED51" s="17">
        <v>126.79639564042201</v>
      </c>
      <c r="EE51" s="17">
        <v>18.738737743567501</v>
      </c>
      <c r="EF51" s="17">
        <v>0.37107190515347499</v>
      </c>
      <c r="EG51" s="17">
        <v>1.05612594098679</v>
      </c>
      <c r="EH51" s="17">
        <v>0</v>
      </c>
      <c r="EI51" s="17">
        <v>0.50371471982959304</v>
      </c>
      <c r="EJ51" s="17">
        <v>1.02269065802355</v>
      </c>
      <c r="EK51" s="17">
        <v>9.3871760041157195</v>
      </c>
      <c r="EL51" s="17">
        <v>0.43641198202681802</v>
      </c>
      <c r="EM51" s="5">
        <v>9.8461859359909898E-5</v>
      </c>
      <c r="EN51" s="17">
        <v>8.4984690588015805</v>
      </c>
      <c r="EO51" s="17">
        <v>451.926607287764</v>
      </c>
      <c r="EP51" s="17">
        <v>0</v>
      </c>
      <c r="EQ51" s="17">
        <v>7.9007222181914499E-2</v>
      </c>
      <c r="ER51" s="17">
        <v>0.113694172766122</v>
      </c>
      <c r="ES51" s="17">
        <v>8811.5243623178194</v>
      </c>
      <c r="ET51" s="17">
        <v>14345.7558774349</v>
      </c>
      <c r="EU51" s="17">
        <v>1593.97375227103</v>
      </c>
      <c r="EV51" s="17">
        <v>15939.7296297059</v>
      </c>
      <c r="EW51" s="17">
        <v>0.124984271283022</v>
      </c>
      <c r="EX51" s="17">
        <v>133.174103476916</v>
      </c>
      <c r="EY51" s="17">
        <v>7.4150721546669596</v>
      </c>
      <c r="EZ51" s="17">
        <v>3.0747551759276899</v>
      </c>
      <c r="FA51" s="5">
        <v>7.2058596588832401E-6</v>
      </c>
      <c r="FB51" s="5">
        <v>5.9755744830525198E-5</v>
      </c>
      <c r="FC51" s="17">
        <v>0</v>
      </c>
      <c r="FD51" s="17">
        <v>1.7775342418329101E-4</v>
      </c>
      <c r="FE51" s="17">
        <v>0.77394258883359901</v>
      </c>
      <c r="FF51" s="17">
        <v>0.19807802082943601</v>
      </c>
      <c r="FG51" s="17">
        <v>0</v>
      </c>
      <c r="FH51" s="17">
        <v>12.269763497978801</v>
      </c>
      <c r="FI51" s="17">
        <v>127.209393189024</v>
      </c>
      <c r="FJ51" s="17">
        <v>5920.0626895015203</v>
      </c>
      <c r="FK51" s="17">
        <v>115.684995860177</v>
      </c>
      <c r="FL51" s="17">
        <v>13.541262894834</v>
      </c>
      <c r="FM51" s="17">
        <v>98.693558346202906</v>
      </c>
      <c r="FN51" s="17">
        <v>77.602326689316897</v>
      </c>
      <c r="FO51" s="17">
        <v>61.493763856875901</v>
      </c>
      <c r="FP51" s="17">
        <v>1.2250172208635999E-2</v>
      </c>
      <c r="FQ51" s="17">
        <v>42.383834558790603</v>
      </c>
      <c r="FR51" s="17">
        <v>19618.444540406101</v>
      </c>
      <c r="FS51" s="17">
        <v>5792.4085240754002</v>
      </c>
      <c r="FT51" s="17">
        <v>13826.0360163307</v>
      </c>
      <c r="FU51" s="17">
        <v>10.5991950240579</v>
      </c>
      <c r="FV51" s="17">
        <v>1.8814855601668801</v>
      </c>
      <c r="FW51" s="17">
        <v>4170.9932314587604</v>
      </c>
      <c r="FX51" s="17">
        <v>10.5395415393773</v>
      </c>
      <c r="FY51" s="17">
        <v>95.893078751191894</v>
      </c>
      <c r="FZ51" s="17">
        <v>16.323839710876999</v>
      </c>
      <c r="GA51" s="17">
        <v>25.876527680457698</v>
      </c>
      <c r="GB51" s="17">
        <v>244.209750825024</v>
      </c>
      <c r="GC51" s="17">
        <v>3.1884404784231199E-2</v>
      </c>
      <c r="GD51" s="17">
        <v>855.86433714042596</v>
      </c>
      <c r="GE51" s="17">
        <v>361.204593383212</v>
      </c>
      <c r="GF51" s="17">
        <v>309.14545218591502</v>
      </c>
      <c r="GG51" s="17">
        <v>9.1326925611331795</v>
      </c>
      <c r="GH51" s="17">
        <v>0</v>
      </c>
      <c r="GI51" s="17">
        <v>6924.9898708621604</v>
      </c>
      <c r="GJ51" s="17">
        <v>127.5784807733</v>
      </c>
      <c r="GK51" s="17">
        <v>25.908569869908401</v>
      </c>
      <c r="GL51" s="17">
        <v>116.755843272189</v>
      </c>
      <c r="GM51" s="17">
        <v>24.802157106940399</v>
      </c>
      <c r="GN51" s="17">
        <v>519.86158174637001</v>
      </c>
      <c r="GO51" s="17">
        <v>164.70648287623601</v>
      </c>
      <c r="GP51" s="17">
        <v>0</v>
      </c>
      <c r="GQ51" s="17">
        <v>0</v>
      </c>
      <c r="GR51" s="17">
        <v>49.325807602081603</v>
      </c>
      <c r="GS51" s="17">
        <v>10394.6887675534</v>
      </c>
      <c r="GT51" s="17">
        <v>204.053965236289</v>
      </c>
      <c r="GU51" s="17">
        <v>96.900097001208707</v>
      </c>
      <c r="GW51" s="26">
        <f t="shared" si="68"/>
        <v>0.84769487181017256</v>
      </c>
      <c r="GX51" s="25">
        <f t="shared" si="69"/>
        <v>0</v>
      </c>
      <c r="GY51" s="40">
        <f t="shared" si="70"/>
        <v>-9.6888588593266184E-3</v>
      </c>
      <c r="GZ51" s="40">
        <f t="shared" si="71"/>
        <v>-2.279075258142757E-5</v>
      </c>
      <c r="HA51" s="40">
        <f t="shared" si="72"/>
        <v>-4.3503634540012154E-3</v>
      </c>
      <c r="HB51" s="40">
        <f t="shared" si="73"/>
        <v>-5.3940572798540629E-4</v>
      </c>
      <c r="HC51" s="40">
        <f t="shared" si="74"/>
        <v>-6.1448418300797997E-4</v>
      </c>
      <c r="HD51" s="40">
        <f t="shared" si="75"/>
        <v>-1.4837362646995947E-3</v>
      </c>
      <c r="HE51" s="40">
        <f t="shared" si="76"/>
        <v>-1.5448559295703475E-5</v>
      </c>
      <c r="HF51" s="40">
        <f t="shared" si="77"/>
        <v>-4.0737966767311659E-5</v>
      </c>
      <c r="HG51" s="40">
        <f t="shared" si="78"/>
        <v>-2.5351220020811044E-5</v>
      </c>
      <c r="HH51" s="40">
        <f t="shared" si="79"/>
        <v>1.9884872187011407E-5</v>
      </c>
      <c r="HI51" s="40">
        <f t="shared" si="80"/>
        <v>-6.2809749288971284E-5</v>
      </c>
      <c r="HJ51" s="40">
        <f t="shared" si="81"/>
        <v>-1.5963218587911443E-5</v>
      </c>
      <c r="HK51" s="40">
        <f t="shared" si="82"/>
        <v>-7.7255241840803264E-4</v>
      </c>
      <c r="HL51" s="40">
        <f t="shared" si="83"/>
        <v>-2.992776259903599E-6</v>
      </c>
      <c r="HM51" s="40">
        <f t="shared" si="84"/>
        <v>-2.5566978336075049E-4</v>
      </c>
      <c r="HN51" s="40">
        <f t="shared" si="85"/>
        <v>-8.7861194947233857E-5</v>
      </c>
      <c r="HO51" s="40">
        <f t="shared" si="86"/>
        <v>-1.3064217696978175E-3</v>
      </c>
      <c r="HP51" s="40">
        <f t="shared" si="87"/>
        <v>3.200745995961569E-5</v>
      </c>
      <c r="HQ51" s="40">
        <f t="shared" si="88"/>
        <v>-2.8286962326965439E-5</v>
      </c>
      <c r="HR51" s="40">
        <f t="shared" si="89"/>
        <v>-1.5860559306928756E-4</v>
      </c>
      <c r="HS51" s="40">
        <f t="shared" si="90"/>
        <v>4.570770917715552E-6</v>
      </c>
      <c r="HT51" s="40">
        <f t="shared" si="91"/>
        <v>8.1027674507217897E-5</v>
      </c>
      <c r="HU51" s="40">
        <f t="shared" si="92"/>
        <v>-1.9422486638273127E-4</v>
      </c>
      <c r="HV51" s="40">
        <f t="shared" si="93"/>
        <v>-4.4337087324792172E-5</v>
      </c>
      <c r="HW51" s="40">
        <f t="shared" si="94"/>
        <v>0</v>
      </c>
      <c r="HX51" s="40">
        <f t="shared" si="95"/>
        <v>-1.7059577883370954E-5</v>
      </c>
      <c r="HY51" s="40">
        <f t="shared" si="96"/>
        <v>-2.3405927576180999E-5</v>
      </c>
      <c r="HZ51" s="40">
        <f t="shared" si="97"/>
        <v>-3.1499638997862616E-5</v>
      </c>
      <c r="IA51" s="40">
        <f t="shared" si="98"/>
        <v>-2.2854675077838457E-4</v>
      </c>
      <c r="IB51" s="40">
        <f t="shared" si="99"/>
        <v>0</v>
      </c>
      <c r="IC51" s="40">
        <f t="shared" si="100"/>
        <v>-8.9685098323430363E-5</v>
      </c>
      <c r="ID51" s="40">
        <f t="shared" si="101"/>
        <v>0</v>
      </c>
      <c r="IE51" s="40">
        <f t="shared" si="102"/>
        <v>-1.351641966356759E-4</v>
      </c>
      <c r="IF51" s="40">
        <f t="shared" si="103"/>
        <v>-2.0369527284832348E-5</v>
      </c>
      <c r="IG51" s="40">
        <f t="shared" si="104"/>
        <v>0.35069764594937758</v>
      </c>
      <c r="IH51" s="40">
        <f t="shared" si="105"/>
        <v>3.0540140184711944E-2</v>
      </c>
      <c r="II51" s="40">
        <f t="shared" si="106"/>
        <v>-1.2637573410138022E-3</v>
      </c>
      <c r="IJ51" s="40">
        <f t="shared" si="107"/>
        <v>-1.9010177951255757E-5</v>
      </c>
      <c r="IK51" s="40">
        <f t="shared" si="108"/>
        <v>-8.592963417120012E-4</v>
      </c>
      <c r="IL51" s="40">
        <f t="shared" si="109"/>
        <v>0</v>
      </c>
      <c r="IM51" s="40">
        <f t="shared" si="110"/>
        <v>0</v>
      </c>
      <c r="IN51" s="40">
        <f t="shared" si="111"/>
        <v>-1.4523526820011668E-5</v>
      </c>
      <c r="IO51" s="40">
        <f t="shared" si="112"/>
        <v>0</v>
      </c>
      <c r="IP51" s="40">
        <f t="shared" si="113"/>
        <v>-1.9771447736703908E-5</v>
      </c>
      <c r="IQ51" s="40">
        <f t="shared" si="114"/>
        <v>2.1892103425906535E-5</v>
      </c>
      <c r="IR51" s="40">
        <f t="shared" si="115"/>
        <v>-8.530188869619593E-6</v>
      </c>
      <c r="IS51" s="40">
        <f t="shared" si="116"/>
        <v>-2.171002868501727E-5</v>
      </c>
      <c r="IT51" s="40">
        <f t="shared" si="117"/>
        <v>-5.5983453503098563E-6</v>
      </c>
      <c r="IU51" s="40">
        <f t="shared" si="118"/>
        <v>3.7568184712110574E-5</v>
      </c>
      <c r="IV51" s="40">
        <f t="shared" si="119"/>
        <v>0</v>
      </c>
      <c r="IW51" s="40">
        <f t="shared" si="120"/>
        <v>-2.9344304515149734E-4</v>
      </c>
      <c r="IX51" s="40">
        <f t="shared" si="121"/>
        <v>-1.033498330405205E-5</v>
      </c>
      <c r="IY51" s="40">
        <f t="shared" si="122"/>
        <v>5.968835214187841E-7</v>
      </c>
      <c r="IZ51" s="40">
        <f t="shared" si="123"/>
        <v>0</v>
      </c>
      <c r="JA51" s="40">
        <f t="shared" si="124"/>
        <v>-1.730973419487226E-5</v>
      </c>
      <c r="JB51" s="40">
        <f t="shared" si="125"/>
        <v>0</v>
      </c>
      <c r="JC51" s="40">
        <f t="shared" si="126"/>
        <v>0</v>
      </c>
      <c r="JD51" s="40">
        <f t="shared" si="127"/>
        <v>3.7662946121349762E-6</v>
      </c>
      <c r="JE51" s="40">
        <f t="shared" si="128"/>
        <v>0</v>
      </c>
      <c r="JF51" s="40">
        <f t="shared" si="129"/>
        <v>0</v>
      </c>
      <c r="JG51" s="40">
        <f t="shared" si="130"/>
        <v>0</v>
      </c>
      <c r="JH51" s="40">
        <f t="shared" si="131"/>
        <v>-1.6871451535527052E-5</v>
      </c>
      <c r="JI51" s="40">
        <f t="shared" si="132"/>
        <v>-1.3131266956483761E-5</v>
      </c>
      <c r="JJ51" s="40">
        <f t="shared" si="133"/>
        <v>-1.8420973453161687E-3</v>
      </c>
      <c r="JK51" s="40">
        <f t="shared" si="134"/>
        <v>-3.745892904983975E-6</v>
      </c>
      <c r="JL51" s="40">
        <f t="shared" si="135"/>
        <v>5.7517086331959239E-5</v>
      </c>
    </row>
    <row r="52" spans="1:272" x14ac:dyDescent="0.3"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X52" s="25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</row>
    <row r="53" spans="1:272" x14ac:dyDescent="0.3"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X53" s="25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</row>
    <row r="54" spans="1:272" x14ac:dyDescent="0.3">
      <c r="A54" s="17" t="s">
        <v>333</v>
      </c>
      <c r="B54" s="15">
        <v>4.2044053000000003</v>
      </c>
      <c r="C54" s="15">
        <v>11.699805</v>
      </c>
      <c r="D54" s="15">
        <v>91.02</v>
      </c>
      <c r="E54" s="15">
        <v>137.7081</v>
      </c>
      <c r="F54" s="15">
        <v>80.356961999999996</v>
      </c>
      <c r="G54" s="15">
        <v>10.43</v>
      </c>
      <c r="H54" s="15">
        <v>187.93100000000001</v>
      </c>
      <c r="I54" s="17">
        <v>9.81</v>
      </c>
      <c r="J54" s="17">
        <v>1.77223329</v>
      </c>
      <c r="K54" s="17">
        <v>2.6448889999999999E-2</v>
      </c>
      <c r="L54" s="17">
        <v>4.2069580000000001E-4</v>
      </c>
      <c r="M54" s="17">
        <v>1.76688143</v>
      </c>
      <c r="N54" s="17">
        <v>3.0059811000000001E-3</v>
      </c>
      <c r="O54" s="5"/>
      <c r="P54" s="17">
        <v>2.2293299999999999E-5</v>
      </c>
      <c r="Q54" s="17">
        <v>1.8317778400000002E-2</v>
      </c>
      <c r="R54" s="17">
        <v>1.21593855E-2</v>
      </c>
      <c r="T54" s="17">
        <v>1.07457978E-2</v>
      </c>
      <c r="U54" s="17">
        <v>3.3219319999999997E-2</v>
      </c>
      <c r="V54" s="17">
        <v>6.4940670000000006E-2</v>
      </c>
      <c r="Y54" s="17">
        <v>2.4145845000000002E-3</v>
      </c>
      <c r="AA54" s="17">
        <v>1.8</v>
      </c>
      <c r="AB54" s="17">
        <v>12.49408</v>
      </c>
      <c r="AD54" s="17">
        <v>7.9222820000000003E-4</v>
      </c>
      <c r="AF54" s="17">
        <v>0.40949241199999997</v>
      </c>
      <c r="AH54" s="17">
        <v>0.14745284</v>
      </c>
      <c r="AI54" s="17">
        <v>0.28671865000000002</v>
      </c>
      <c r="AJ54" s="17">
        <v>34.657499999999999</v>
      </c>
      <c r="AK54" s="17">
        <v>3.8740410000000003E-2</v>
      </c>
      <c r="AL54" s="17">
        <v>4.8708934000000002E-2</v>
      </c>
      <c r="AM54" s="17">
        <v>0.11670398999999999</v>
      </c>
      <c r="AN54" s="17">
        <v>1.5456727E-2</v>
      </c>
      <c r="AQ54" s="17">
        <v>2.2253476499999998</v>
      </c>
      <c r="AS54" s="17">
        <v>1.7532599999999999E-2</v>
      </c>
      <c r="AT54" s="17">
        <v>6.0905319999999999E-2</v>
      </c>
      <c r="AU54" s="17">
        <v>0.63889017999999997</v>
      </c>
      <c r="AV54" s="17">
        <v>7.6600299999999999E-5</v>
      </c>
      <c r="AW54" s="5"/>
      <c r="AX54" s="5"/>
      <c r="AZ54" s="5">
        <v>4.8936600000000002E-8</v>
      </c>
      <c r="BA54" s="5">
        <v>1.457306E-6</v>
      </c>
      <c r="BB54" s="5">
        <v>5.6369400000000004E-7</v>
      </c>
      <c r="BD54" s="17">
        <v>2.4049084E-3</v>
      </c>
      <c r="BG54" s="17">
        <v>5.2848870000000003E-3</v>
      </c>
      <c r="BK54" s="17">
        <v>0.24628760999999999</v>
      </c>
      <c r="BL54" s="17">
        <v>9.8753129999999995E-2</v>
      </c>
      <c r="BM54" s="17">
        <v>9.1847500000000002E-3</v>
      </c>
      <c r="BN54" s="17">
        <v>61.30274</v>
      </c>
      <c r="BO54" s="17">
        <v>1.4137200000000001E-5</v>
      </c>
      <c r="BQ54" s="17" t="s">
        <v>333</v>
      </c>
      <c r="BR54" s="17">
        <v>0</v>
      </c>
      <c r="BS54" s="17">
        <v>1.4652207777222901</v>
      </c>
      <c r="BT54" s="17">
        <v>0</v>
      </c>
      <c r="BU54" s="17">
        <v>1.7722419719101901</v>
      </c>
      <c r="BV54" s="17">
        <v>0</v>
      </c>
      <c r="BW54" s="17">
        <v>2.64484668617757E-2</v>
      </c>
      <c r="BX54" s="17">
        <v>9.8100333035930003</v>
      </c>
      <c r="BY54" s="17">
        <v>9.8100333035930003</v>
      </c>
      <c r="BZ54" s="17">
        <v>0.181818920947767</v>
      </c>
      <c r="CA54" s="17">
        <v>17.612908661937801</v>
      </c>
      <c r="CB54" s="17">
        <v>1.7248466409828099E-4</v>
      </c>
      <c r="CC54" s="17">
        <v>2.4820571327788699E-4</v>
      </c>
      <c r="CD54" s="17">
        <v>1.7668664257668401</v>
      </c>
      <c r="CE54" s="5">
        <v>1.41414164277407E-5</v>
      </c>
      <c r="CF54" s="17">
        <v>9.5923147428584503E-4</v>
      </c>
      <c r="CG54" s="17">
        <v>2.0383750282467199E-3</v>
      </c>
      <c r="CH54" s="17">
        <v>2.4149168637047601E-3</v>
      </c>
      <c r="CI54" s="17">
        <v>0</v>
      </c>
      <c r="CJ54" s="5">
        <v>5.3511687252324704E-6</v>
      </c>
      <c r="CK54" s="5">
        <v>1.6942685339814699E-5</v>
      </c>
      <c r="CL54" s="17">
        <v>1.8320487296884898E-2</v>
      </c>
      <c r="CM54" s="17">
        <v>5.2857110567304001E-3</v>
      </c>
      <c r="CN54" s="17">
        <v>810.20592710147798</v>
      </c>
      <c r="CO54" s="17">
        <v>1.21594780820228E-2</v>
      </c>
      <c r="CP54" s="17">
        <v>0</v>
      </c>
      <c r="CQ54" s="5">
        <v>3.10852191118679E-3</v>
      </c>
      <c r="CR54" s="17">
        <v>7.6104991264185403E-3</v>
      </c>
      <c r="CS54" s="17">
        <v>0</v>
      </c>
      <c r="CT54" s="17">
        <v>3.32221301225216E-2</v>
      </c>
      <c r="CU54" s="17">
        <v>0.28671889979993198</v>
      </c>
      <c r="CV54" s="17">
        <v>6.4937191992592597E-2</v>
      </c>
      <c r="CW54" s="17">
        <v>1.7531659915011901E-2</v>
      </c>
      <c r="CX54" s="17">
        <v>0.116701044819965</v>
      </c>
      <c r="CY54" s="17">
        <v>6.0907263953879298E-2</v>
      </c>
      <c r="CZ54" s="17">
        <v>4.2044526970794402</v>
      </c>
      <c r="DA54" s="17">
        <v>0</v>
      </c>
      <c r="DB54" s="17">
        <v>0</v>
      </c>
      <c r="DC54" s="17">
        <v>0</v>
      </c>
      <c r="DD54" s="17">
        <v>0</v>
      </c>
      <c r="DE54" s="17">
        <v>0</v>
      </c>
      <c r="DF54" s="17">
        <v>0</v>
      </c>
      <c r="DG54" s="17">
        <v>0</v>
      </c>
      <c r="DH54" s="17">
        <v>0</v>
      </c>
      <c r="DI54" s="17">
        <v>4.1084928635725104</v>
      </c>
      <c r="DJ54" s="17">
        <v>5.8479056526678601</v>
      </c>
      <c r="DK54" s="17">
        <v>0.29970029649299701</v>
      </c>
      <c r="DL54" s="17">
        <v>0.246284988513921</v>
      </c>
      <c r="DM54" s="17">
        <v>3.5677343657335698</v>
      </c>
      <c r="DN54" s="17">
        <v>0</v>
      </c>
      <c r="DO54" s="17">
        <v>0</v>
      </c>
      <c r="DP54" s="17">
        <v>1.80003297458733</v>
      </c>
      <c r="DQ54" s="17">
        <v>1.80003297458733</v>
      </c>
      <c r="DR54" s="17">
        <v>2.5904942780138402E-4</v>
      </c>
      <c r="DS54" s="17">
        <v>0</v>
      </c>
      <c r="DT54" s="5">
        <v>12.460295679271599</v>
      </c>
      <c r="DU54" s="17">
        <v>0</v>
      </c>
      <c r="DV54" s="17">
        <v>9.8752654392434094E-2</v>
      </c>
      <c r="DW54" s="17">
        <v>3.09757793851859E-4</v>
      </c>
      <c r="DX54" s="17">
        <v>4.0319332938209803E-4</v>
      </c>
      <c r="DY54" s="17">
        <v>0</v>
      </c>
      <c r="DZ54" s="17">
        <v>0</v>
      </c>
      <c r="EA54" s="17">
        <v>1.01629232474632</v>
      </c>
      <c r="EB54" s="17">
        <v>0.379295989800703</v>
      </c>
      <c r="EC54" s="17">
        <v>0</v>
      </c>
      <c r="ED54" s="17">
        <v>9.1971421219368406</v>
      </c>
      <c r="EE54" s="17">
        <v>0.12206161188732199</v>
      </c>
      <c r="EF54" s="17">
        <v>0.10642675727662999</v>
      </c>
      <c r="EG54" s="17">
        <v>0.30290037202996101</v>
      </c>
      <c r="EH54" s="17">
        <v>0</v>
      </c>
      <c r="EI54" s="17">
        <v>4.8549203855884002E-2</v>
      </c>
      <c r="EJ54" s="17">
        <v>9.8570076665729603E-2</v>
      </c>
      <c r="EK54" s="17">
        <v>34.657876088680702</v>
      </c>
      <c r="EL54" s="17">
        <v>9.1841058714595396E-3</v>
      </c>
      <c r="EM54" s="17">
        <v>1.15152890471072E-4</v>
      </c>
      <c r="EN54" s="17">
        <v>3.8738309224689703E-2</v>
      </c>
      <c r="EO54" s="17">
        <v>11.667653394566701</v>
      </c>
      <c r="EP54" s="17">
        <v>0</v>
      </c>
      <c r="EQ54" s="17">
        <v>1.9914989665834298E-2</v>
      </c>
      <c r="ER54" s="17">
        <v>2.86583391480239E-2</v>
      </c>
      <c r="ES54" s="17">
        <v>219.71916632219501</v>
      </c>
      <c r="ET54" s="17">
        <v>81.918227483919694</v>
      </c>
      <c r="EU54" s="17">
        <v>9.1020093035047296</v>
      </c>
      <c r="EV54" s="17">
        <v>91.020236787424395</v>
      </c>
      <c r="EW54" s="17">
        <v>1.8759532693441801E-3</v>
      </c>
      <c r="EX54" s="17">
        <v>1.9821771689622301</v>
      </c>
      <c r="EY54" s="17">
        <v>0</v>
      </c>
      <c r="EZ54" s="5">
        <v>7.6598829235492204E-5</v>
      </c>
      <c r="FA54" s="17">
        <v>0</v>
      </c>
      <c r="FB54" s="17">
        <v>0</v>
      </c>
      <c r="FC54" s="17">
        <v>0</v>
      </c>
      <c r="FD54" s="5">
        <v>4.8938650881572899E-8</v>
      </c>
      <c r="FE54" s="5">
        <v>1.4573138665211501E-6</v>
      </c>
      <c r="FF54" s="5">
        <v>5.6370916185783599E-7</v>
      </c>
      <c r="FG54" s="17">
        <v>0</v>
      </c>
      <c r="FH54" s="17">
        <v>2.3980236868995702E-3</v>
      </c>
      <c r="FI54" s="17">
        <v>0.12176403379685501</v>
      </c>
      <c r="FJ54" s="17">
        <v>68.670884108533599</v>
      </c>
      <c r="FK54" s="17">
        <v>0.33330136631447599</v>
      </c>
      <c r="FL54" s="17">
        <v>1.01312474467722</v>
      </c>
      <c r="FM54" s="17">
        <v>3.9180275787187799</v>
      </c>
      <c r="FN54" s="17">
        <v>0.23949256215656101</v>
      </c>
      <c r="FO54" s="17">
        <v>0.251422127790914</v>
      </c>
      <c r="FP54" s="5">
        <v>7.7257762749604196E-5</v>
      </c>
      <c r="FQ54" s="17">
        <v>1.6726385467131799</v>
      </c>
      <c r="FR54" s="17">
        <v>137.70797366193199</v>
      </c>
      <c r="FS54" s="17">
        <v>80.356923435131506</v>
      </c>
      <c r="FT54" s="17">
        <v>57.351050226800403</v>
      </c>
      <c r="FU54" s="17">
        <v>1.7806758268710299E-2</v>
      </c>
      <c r="FV54" s="17">
        <v>3.4665233111217802E-2</v>
      </c>
      <c r="FW54" s="17">
        <v>18.019960096342</v>
      </c>
      <c r="FX54" s="17">
        <v>0.91280328654023701</v>
      </c>
      <c r="FY54" s="17">
        <v>14.309969956513701</v>
      </c>
      <c r="FZ54" s="17">
        <v>3.8641071005362599E-4</v>
      </c>
      <c r="GA54" s="17">
        <v>0.53657669549209897</v>
      </c>
      <c r="GB54" s="17">
        <v>35.776247975881098</v>
      </c>
      <c r="GC54" s="17">
        <v>1.5445720834229E-2</v>
      </c>
      <c r="GD54" s="17">
        <v>1.1703366885545901</v>
      </c>
      <c r="GE54" s="17">
        <v>1.53355241764358</v>
      </c>
      <c r="GF54" s="17">
        <v>1.6379082546558901</v>
      </c>
      <c r="GG54" s="17">
        <v>2.72753898047257E-2</v>
      </c>
      <c r="GH54" s="17">
        <v>0</v>
      </c>
      <c r="GI54" s="17">
        <v>10.430071925792401</v>
      </c>
      <c r="GJ54" s="17">
        <v>15.046039085149699</v>
      </c>
      <c r="GK54" s="17">
        <v>61.301767421473699</v>
      </c>
      <c r="GL54" s="17">
        <v>0</v>
      </c>
      <c r="GM54" s="17">
        <v>38.901239252302297</v>
      </c>
      <c r="GN54" s="17">
        <v>4.0456165330599596</v>
      </c>
      <c r="GO54" s="17">
        <v>2.2253523206005301</v>
      </c>
      <c r="GP54" s="17">
        <v>0</v>
      </c>
      <c r="GQ54" s="17">
        <v>0</v>
      </c>
      <c r="GR54" s="17">
        <v>0.52026958632582898</v>
      </c>
      <c r="GS54" s="17">
        <v>187.930954876898</v>
      </c>
      <c r="GT54" s="17">
        <v>0.638872435343947</v>
      </c>
      <c r="GU54" s="17">
        <v>2.8424862048892998</v>
      </c>
      <c r="GX54" s="25">
        <f>DY54/EV54</f>
        <v>0</v>
      </c>
      <c r="GY54" s="40">
        <f>(CZ54-B54)/(B54+1E-50)</f>
        <v>1.1273194675095589E-5</v>
      </c>
      <c r="GZ54" s="40">
        <f>(EO54-C54)/(C54+1E-50)</f>
        <v>-2.7480462651556046E-3</v>
      </c>
      <c r="HA54" s="40">
        <f>(EV54-D54)/(D54+1E-50)</f>
        <v>2.6014878532047786E-6</v>
      </c>
      <c r="HB54" s="40">
        <f>(FR54-E54)/(E54+1E-50)</f>
        <v>-9.1743381844873334E-7</v>
      </c>
      <c r="HC54" s="40">
        <f>(FS54-F54)/(F54+1E-50)</f>
        <v>-4.7991944356661069E-7</v>
      </c>
      <c r="HD54" s="40">
        <f>(GI54-G54)/(G54+1E-50)</f>
        <v>6.8960491276239123E-6</v>
      </c>
      <c r="HE54" s="40">
        <f>(GS54-H54)/(H54+1E-50)</f>
        <v>-2.4010462357041817E-7</v>
      </c>
      <c r="HF54" s="40">
        <f>(BY54-I54)/(I54+1E-50)</f>
        <v>3.3948616717431658E-6</v>
      </c>
      <c r="HG54" s="40">
        <f>(BU54-J54)/(J54+1E-50)</f>
        <v>4.898852898819173E-6</v>
      </c>
      <c r="HH54" s="40">
        <f>(BW54-K54)/(K54+1E-50)</f>
        <v>-1.5998335820499743E-5</v>
      </c>
      <c r="HI54" s="40">
        <f>(CC54+CB54-L54)/(L54+1E-50)</f>
        <v>-1.2889655261605423E-5</v>
      </c>
      <c r="HJ54" s="40">
        <f>(CD54-M54)/(M54+1E-50)</f>
        <v>-8.4919298517506871E-6</v>
      </c>
      <c r="HK54" s="40">
        <f>(CF54+CG54-N54)/(N54+1E-50)</f>
        <v>-2.7859780846377011E-3</v>
      </c>
      <c r="HL54" s="40">
        <f>(CI54-O54)/(O54+1E-50)</f>
        <v>0</v>
      </c>
      <c r="HM54" s="40">
        <f>(CJ54+CK54-P54)/(P54+1E-50)</f>
        <v>2.485343341597196E-5</v>
      </c>
      <c r="HN54" s="40">
        <f>(CL54-Q54)/(Q54+1E-50)</f>
        <v>1.478834837797133E-4</v>
      </c>
      <c r="HO54" s="40">
        <f>(CO54-R54)/(R54+1E-50)</f>
        <v>7.614037962682793E-6</v>
      </c>
      <c r="HP54" s="40">
        <f>(CS54-S54)/(S54+1E-50)</f>
        <v>0</v>
      </c>
      <c r="HQ54" s="40">
        <f>(CQ54+CR54-T54)/(T54+1E-50)</f>
        <v>-2.4918356824720034E-3</v>
      </c>
      <c r="HR54" s="40">
        <f>(CT54-U54)/(U54+1E-50)</f>
        <v>8.4593017605504817E-5</v>
      </c>
      <c r="HS54" s="40">
        <f>(CV54-V54)/(V54+1E-50)</f>
        <v>-5.3556691167633814E-5</v>
      </c>
      <c r="HT54" s="40">
        <f>(DA54-W54)/(W54+1E-50)</f>
        <v>0</v>
      </c>
      <c r="HU54" s="40">
        <f>(DB54-X54)/(X54+1E-50)</f>
        <v>0</v>
      </c>
      <c r="HV54" s="40">
        <f>(CH54-Y54)/(Y54+1E-50)</f>
        <v>1.3764840483317475E-4</v>
      </c>
      <c r="HW54" s="40">
        <f>(DN54-Z54)/(Z54+1E-50)</f>
        <v>0</v>
      </c>
      <c r="HX54" s="40">
        <f>(DQ54-AA54)/(AA54+1E-50)</f>
        <v>1.8319215183322985E-5</v>
      </c>
      <c r="HY54" s="40">
        <f>(DT54-AB54)/(AB54+1E-50)</f>
        <v>-2.7040262851207118E-3</v>
      </c>
      <c r="HZ54" s="40">
        <f>(DU54-AC54)/(AC54+1E-50)</f>
        <v>0</v>
      </c>
      <c r="IA54" s="40">
        <f>(DW54+DX54+FP54-AD54)/(AD54+1E-50)</f>
        <v>-2.5489044904471346E-3</v>
      </c>
      <c r="IB54" s="40">
        <f>(DZ54-AE54)/(AE54+1E-50)</f>
        <v>0</v>
      </c>
      <c r="IC54" s="40">
        <f>(EF54+EG54-AF54)/(AF54+1E-50)</f>
        <v>-4.0362822012190481E-4</v>
      </c>
      <c r="ID54" s="40">
        <f>(EH54-AG54)/(AG54+1E-50)</f>
        <v>0</v>
      </c>
      <c r="IE54" s="40">
        <f>(EI54+EJ54-AH54)/(AH54+1E-50)</f>
        <v>-2.2621434648962819E-3</v>
      </c>
      <c r="IF54" s="40">
        <f>(CU54-AI54)/(AI54+1E-50)</f>
        <v>8.7123712378572164E-7</v>
      </c>
      <c r="IG54" s="40">
        <f>(EK54-AJ54)/(AJ54+1E-50)</f>
        <v>1.0851581351884443E-5</v>
      </c>
      <c r="IH54" s="40">
        <f>(EN54-AK54)/(AK54+1E-50)</f>
        <v>-5.4226976696942723E-5</v>
      </c>
      <c r="II54" s="40">
        <f>(EQ54+ER54-AL54)/(AL54+1E-50)</f>
        <v>-2.7839900200197429E-3</v>
      </c>
      <c r="IJ54" s="40">
        <f>(CX54-AM54)/(AM54+1E-50)</f>
        <v>-2.523632683844925E-5</v>
      </c>
      <c r="IK54" s="40">
        <f>(GC54-AN54)/(AN54+1E-50)</f>
        <v>-7.1206315353827896E-4</v>
      </c>
      <c r="IL54" s="40">
        <f>(GH54-AO54)/(AO54+1E-50)</f>
        <v>0</v>
      </c>
      <c r="IM54" s="40">
        <f>(GP54-AP54)/(AP54+1E-50)</f>
        <v>0</v>
      </c>
      <c r="IN54" s="40">
        <f>(GO54-AQ54)/(AQ54+1E-50)</f>
        <v>2.0988183712922704E-6</v>
      </c>
      <c r="IO54" s="40">
        <f>(GQ54-AR54)/(AR54+1E-50)</f>
        <v>0</v>
      </c>
      <c r="IP54" s="40">
        <f>(CW54-AS54)/(AS54+1E-50)</f>
        <v>-5.3619257160819158E-5</v>
      </c>
      <c r="IQ54" s="40">
        <f>(CY54-AT54)/(AT54+1E-50)</f>
        <v>3.1917636740095003E-5</v>
      </c>
      <c r="IR54" s="40">
        <f>(GT54-AU54)/(AU54+1E-50)</f>
        <v>-2.7774188128820399E-5</v>
      </c>
      <c r="IS54" s="40">
        <f t="shared" ref="IS54:JA54" si="136">(EZ54-AV54)/(AV54+1E-50)</f>
        <v>-1.9200505843913861E-5</v>
      </c>
      <c r="IT54" s="40">
        <f t="shared" si="136"/>
        <v>0</v>
      </c>
      <c r="IU54" s="40">
        <f t="shared" si="136"/>
        <v>0</v>
      </c>
      <c r="IV54" s="40">
        <f t="shared" si="136"/>
        <v>0</v>
      </c>
      <c r="IW54" s="40">
        <f t="shared" si="136"/>
        <v>4.1908951028428405E-5</v>
      </c>
      <c r="IX54" s="40">
        <f t="shared" si="136"/>
        <v>5.3979885831090466E-6</v>
      </c>
      <c r="IY54" s="40">
        <f t="shared" si="136"/>
        <v>2.6897319886223294E-5</v>
      </c>
      <c r="IZ54" s="40">
        <f t="shared" si="136"/>
        <v>0</v>
      </c>
      <c r="JA54" s="40">
        <f t="shared" si="136"/>
        <v>-2.862775605270373E-3</v>
      </c>
      <c r="JB54" s="40">
        <f>(BT54-BE54)/(BE54+1E-50)</f>
        <v>0</v>
      </c>
      <c r="JC54" s="40">
        <f>(BV54-BF54)/(BF54+1E-50)</f>
        <v>0</v>
      </c>
      <c r="JD54" s="40">
        <f>(CM54-BG54)/(BG54+1E-50)</f>
        <v>1.5592702935745935E-4</v>
      </c>
      <c r="JE54" s="40">
        <f>(CP54-BH54)/(BH54+1E-50)</f>
        <v>0</v>
      </c>
      <c r="JF54" s="40">
        <f>(SUM(DC54:DH54)-BI54)/(BI54+1E-50)</f>
        <v>0</v>
      </c>
      <c r="JG54" s="40">
        <f>(SUM(DD54:DH54)-BJ54)/(BJ54+1E-50)</f>
        <v>0</v>
      </c>
      <c r="JH54" s="40">
        <f>(DL54-BK54)/(BK54+1E-50)</f>
        <v>-1.0644003078314903E-5</v>
      </c>
      <c r="JI54" s="40">
        <f>(DV54-BL54)/(BL54+1E-50)</f>
        <v>-4.816126495435123E-6</v>
      </c>
      <c r="JJ54" s="40">
        <f>(EL54-BM54)/(BM54+1E-50)</f>
        <v>-7.0130220252109094E-5</v>
      </c>
      <c r="JK54" s="40">
        <f>(GK54-BN54)/(BN54+1E-50)</f>
        <v>-1.5865172197874095E-5</v>
      </c>
      <c r="JL54" s="40">
        <f>(CE54-BO54)/(BO54+1E-50)</f>
        <v>2.982505546147233E-4</v>
      </c>
    </row>
    <row r="55" spans="1:272" x14ac:dyDescent="0.3">
      <c r="A55" s="17" t="s">
        <v>334</v>
      </c>
      <c r="B55" s="15">
        <v>1705.7302999999999</v>
      </c>
      <c r="C55" s="15">
        <v>37.653199999999998</v>
      </c>
      <c r="D55" s="15">
        <v>7020.9723999999997</v>
      </c>
      <c r="E55" s="15">
        <v>326.68822799999998</v>
      </c>
      <c r="F55" s="15">
        <v>285.14111270000001</v>
      </c>
      <c r="G55" s="15">
        <v>1314.1972000000001</v>
      </c>
      <c r="H55" s="15">
        <v>580.00059999999996</v>
      </c>
      <c r="I55" s="17">
        <v>0.58379292839999997</v>
      </c>
      <c r="J55" s="17">
        <v>1.5881787000000001E-2</v>
      </c>
      <c r="K55" s="17">
        <v>0.2426866</v>
      </c>
      <c r="L55" s="17">
        <v>0.1131759985</v>
      </c>
      <c r="M55" s="17">
        <v>3.5408020903000001</v>
      </c>
      <c r="N55" s="17">
        <v>5.9827463999999999E-3</v>
      </c>
      <c r="P55" s="17">
        <v>0.3270230925</v>
      </c>
      <c r="Q55" s="17">
        <v>4.446365E-4</v>
      </c>
      <c r="R55" s="17">
        <v>2.5880040000000001E-3</v>
      </c>
      <c r="T55" s="17">
        <v>2.7292885400000001E-2</v>
      </c>
      <c r="U55" s="17">
        <v>2.9316985E-2</v>
      </c>
      <c r="V55" s="17">
        <v>0.26774419999999999</v>
      </c>
      <c r="W55" s="17">
        <v>2.2305505E-2</v>
      </c>
      <c r="Y55" s="17">
        <v>1.3575490000000001E-4</v>
      </c>
      <c r="AA55" s="17">
        <v>4.1952534444999996</v>
      </c>
      <c r="AD55" s="17">
        <v>4.87960713E-2</v>
      </c>
      <c r="AF55" s="17">
        <v>4.6788850955000001</v>
      </c>
      <c r="AH55" s="17">
        <v>0.64896385280000002</v>
      </c>
      <c r="AI55" s="17">
        <v>0.87765435000000003</v>
      </c>
      <c r="AJ55" s="17">
        <v>106.89400000000001</v>
      </c>
      <c r="AK55" s="17">
        <v>132.05651111</v>
      </c>
      <c r="AL55" s="17">
        <v>3.6190826400000001E-2</v>
      </c>
      <c r="AM55" s="17">
        <v>0.44693765000000002</v>
      </c>
      <c r="AN55" s="17">
        <v>1.4695605E-2</v>
      </c>
      <c r="AQ55" s="17">
        <v>6.5182167125000001</v>
      </c>
      <c r="AS55" s="17">
        <v>0.13462279999999999</v>
      </c>
      <c r="AT55" s="17">
        <v>0.33147555000000001</v>
      </c>
      <c r="AU55" s="17">
        <v>7.0924569714999999</v>
      </c>
      <c r="AV55" s="17">
        <v>1.7978845E-3</v>
      </c>
      <c r="BA55" s="17">
        <v>2.7727490000000002E-4</v>
      </c>
      <c r="BB55" s="17">
        <v>1.119851E-4</v>
      </c>
      <c r="BD55" s="17">
        <v>0.90167633609999998</v>
      </c>
      <c r="BG55" s="17">
        <v>0.33126813500000002</v>
      </c>
      <c r="BK55" s="17">
        <v>1.1830911399999999</v>
      </c>
      <c r="BL55" s="17">
        <v>13.533388724</v>
      </c>
      <c r="BM55" s="17">
        <v>4.4143425E-2</v>
      </c>
      <c r="BO55" s="17">
        <v>1.2912660000000001E-4</v>
      </c>
      <c r="BQ55" s="17" t="s">
        <v>334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17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5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V55" s="17">
        <v>0</v>
      </c>
      <c r="FW55" s="17">
        <v>0</v>
      </c>
      <c r="FX55" s="17">
        <v>0</v>
      </c>
      <c r="FY55" s="17">
        <v>0</v>
      </c>
      <c r="FZ55" s="17">
        <v>0</v>
      </c>
      <c r="GA55" s="17">
        <v>0</v>
      </c>
      <c r="GB55" s="17">
        <v>0</v>
      </c>
      <c r="GC55" s="17">
        <v>0</v>
      </c>
      <c r="GD55" s="17">
        <v>0</v>
      </c>
      <c r="GE55" s="17">
        <v>0</v>
      </c>
      <c r="GF55" s="17">
        <v>0</v>
      </c>
      <c r="GG55" s="17">
        <v>0</v>
      </c>
      <c r="GH55" s="17">
        <v>0</v>
      </c>
      <c r="GI55" s="17">
        <v>0</v>
      </c>
      <c r="GJ55" s="17">
        <v>0</v>
      </c>
      <c r="GK55" s="17">
        <v>0</v>
      </c>
      <c r="GL55" s="17">
        <v>0</v>
      </c>
      <c r="GM55" s="17">
        <v>0</v>
      </c>
      <c r="GN55" s="17">
        <v>0</v>
      </c>
      <c r="GO55" s="17">
        <v>0</v>
      </c>
      <c r="GP55" s="17">
        <v>0</v>
      </c>
      <c r="GQ55" s="17">
        <v>0</v>
      </c>
      <c r="GR55" s="17">
        <v>0</v>
      </c>
      <c r="GS55" s="17">
        <v>0</v>
      </c>
      <c r="GT55" s="17">
        <v>0</v>
      </c>
      <c r="GU55" s="17">
        <v>0</v>
      </c>
      <c r="GX55" s="25" t="e">
        <f t="shared" ref="GX55:GX59" si="137">DY55/EV55</f>
        <v>#DIV/0!</v>
      </c>
      <c r="GY55" s="40">
        <f t="shared" ref="GY55:GY59" si="138">(CZ55-B55)/(B55+1E-50)</f>
        <v>-1</v>
      </c>
      <c r="GZ55" s="40">
        <f t="shared" ref="GZ55:GZ59" si="139">(EO55-C55)/(C55+1E-50)</f>
        <v>-1</v>
      </c>
      <c r="HA55" s="40">
        <f t="shared" ref="HA55:HA59" si="140">(EV55-D55)/(D55+1E-50)</f>
        <v>-1</v>
      </c>
      <c r="HB55" s="40">
        <f t="shared" ref="HB55:HB59" si="141">(FR55-E55)/(E55+1E-50)</f>
        <v>-1</v>
      </c>
      <c r="HC55" s="40">
        <f t="shared" ref="HC55:HC59" si="142">(FS55-F55)/(F55+1E-50)</f>
        <v>-1</v>
      </c>
      <c r="HD55" s="40">
        <f t="shared" ref="HD55:HD59" si="143">(GI55-G55)/(G55+1E-50)</f>
        <v>-1</v>
      </c>
      <c r="HE55" s="40">
        <f t="shared" ref="HE55:HE59" si="144">(GS55-H55)/(H55+1E-50)</f>
        <v>-1</v>
      </c>
      <c r="HF55" s="40">
        <f t="shared" ref="HF55:HF59" si="145">(BY55-I55)/(I55+1E-50)</f>
        <v>-1</v>
      </c>
      <c r="HG55" s="40">
        <f t="shared" ref="HG55:HG59" si="146">(BU55-J55)/(J55+1E-50)</f>
        <v>-1</v>
      </c>
      <c r="HH55" s="40">
        <f t="shared" ref="HH55:HH59" si="147">(BW55-K55)/(K55+1E-50)</f>
        <v>-1</v>
      </c>
      <c r="HI55" s="40">
        <f t="shared" ref="HI55:HI59" si="148">(CC55+CB55-L55)/(L55+1E-50)</f>
        <v>-1</v>
      </c>
      <c r="HJ55" s="40">
        <f t="shared" ref="HJ55:HJ59" si="149">(CD55-M55)/(M55+1E-50)</f>
        <v>-1</v>
      </c>
      <c r="HK55" s="40">
        <f t="shared" ref="HK55:HK59" si="150">(CF55+CG55-N55)/(N55+1E-50)</f>
        <v>-1</v>
      </c>
      <c r="HL55" s="40">
        <f t="shared" ref="HL55:HL59" si="151">(CI55-O55)/(O55+1E-50)</f>
        <v>0</v>
      </c>
      <c r="HM55" s="40">
        <f t="shared" ref="HM55:HM59" si="152">(CJ55+CK55-P55)/(P55+1E-50)</f>
        <v>-1</v>
      </c>
      <c r="HN55" s="40">
        <f t="shared" ref="HN55:HN59" si="153">(CL55-Q55)/(Q55+1E-50)</f>
        <v>-1</v>
      </c>
      <c r="HO55" s="40">
        <f t="shared" ref="HO55:HO59" si="154">(CO55-R55)/(R55+1E-50)</f>
        <v>-1</v>
      </c>
      <c r="HP55" s="40">
        <f t="shared" ref="HP55:HP59" si="155">(CS55-S55)/(S55+1E-50)</f>
        <v>0</v>
      </c>
      <c r="HQ55" s="40">
        <f t="shared" ref="HQ55:HQ59" si="156">(CQ55+CR55-T55)/(T55+1E-50)</f>
        <v>-1</v>
      </c>
      <c r="HR55" s="40">
        <f t="shared" ref="HR55:HR59" si="157">(CT55-U55)/(U55+1E-50)</f>
        <v>-1</v>
      </c>
      <c r="HS55" s="40">
        <f t="shared" ref="HS55:HS59" si="158">(CV55-V55)/(V55+1E-50)</f>
        <v>-1</v>
      </c>
      <c r="HT55" s="40">
        <f t="shared" ref="HT55:HT59" si="159">(DA55-W55)/(W55+1E-50)</f>
        <v>-1</v>
      </c>
      <c r="HU55" s="40">
        <f t="shared" ref="HU55:HU59" si="160">(DB55-X55)/(X55+1E-50)</f>
        <v>0</v>
      </c>
      <c r="HV55" s="40">
        <f t="shared" ref="HV55:HV59" si="161">(CH55-Y55)/(Y55+1E-50)</f>
        <v>-1</v>
      </c>
      <c r="HW55" s="40">
        <f t="shared" ref="HW55:HW59" si="162">(DN55-Z55)/(Z55+1E-50)</f>
        <v>0</v>
      </c>
      <c r="HX55" s="40">
        <f t="shared" ref="HX55:HX59" si="163">(DQ55-AA55)/(AA55+1E-50)</f>
        <v>-1</v>
      </c>
      <c r="HY55" s="40">
        <f t="shared" ref="HY55:HY59" si="164">(DT55-AB55)/(AB55+1E-50)</f>
        <v>0</v>
      </c>
      <c r="HZ55" s="40">
        <f t="shared" ref="HZ55:HZ59" si="165">(DU55-AC55)/(AC55+1E-50)</f>
        <v>0</v>
      </c>
      <c r="IA55" s="40">
        <f t="shared" ref="IA55:IA59" si="166">(DW55+DX55+FP55-AD55)/(AD55+1E-50)</f>
        <v>-1</v>
      </c>
      <c r="IB55" s="40">
        <f t="shared" ref="IB55:IB59" si="167">(DZ55-AE55)/(AE55+1E-50)</f>
        <v>0</v>
      </c>
      <c r="IC55" s="40">
        <f t="shared" ref="IC55:IC59" si="168">(EF55+EG55-AF55)/(AF55+1E-50)</f>
        <v>-1</v>
      </c>
      <c r="ID55" s="40">
        <f t="shared" ref="ID55:ID59" si="169">(EH55-AG55)/(AG55+1E-50)</f>
        <v>0</v>
      </c>
      <c r="IE55" s="40">
        <f t="shared" ref="IE55:IE59" si="170">(EI55+EJ55-AH55)/(AH55+1E-50)</f>
        <v>-1</v>
      </c>
      <c r="IF55" s="40">
        <f t="shared" ref="IF55:IF59" si="171">(CU55-AI55)/(AI55+1E-50)</f>
        <v>-1</v>
      </c>
      <c r="IG55" s="40">
        <f t="shared" ref="IG55:IG59" si="172">(EK55-AJ55)/(AJ55+1E-50)</f>
        <v>-1</v>
      </c>
      <c r="IH55" s="40">
        <f t="shared" ref="IH55:IH59" si="173">(EN55-AK55)/(AK55+1E-50)</f>
        <v>-1</v>
      </c>
      <c r="II55" s="40">
        <f t="shared" ref="II55:II59" si="174">(EQ55+ER55-AL55)/(AL55+1E-50)</f>
        <v>-1</v>
      </c>
      <c r="IJ55" s="40">
        <f t="shared" ref="IJ55:IJ59" si="175">(CX55-AM55)/(AM55+1E-50)</f>
        <v>-1</v>
      </c>
      <c r="IK55" s="40">
        <f t="shared" ref="IK55:IK59" si="176">(GC55-AN55)/(AN55+1E-50)</f>
        <v>-1</v>
      </c>
      <c r="IL55" s="40">
        <f t="shared" ref="IL55:IL59" si="177">(GH55-AO55)/(AO55+1E-50)</f>
        <v>0</v>
      </c>
      <c r="IM55" s="40">
        <f t="shared" ref="IM55:IM59" si="178">(GP55-AP55)/(AP55+1E-50)</f>
        <v>0</v>
      </c>
      <c r="IN55" s="40">
        <f t="shared" ref="IN55:IN59" si="179">(GO55-AQ55)/(AQ55+1E-50)</f>
        <v>-1</v>
      </c>
      <c r="IO55" s="40">
        <f t="shared" ref="IO55:IO59" si="180">(GQ55-AR55)/(AR55+1E-50)</f>
        <v>0</v>
      </c>
      <c r="IP55" s="40">
        <f t="shared" ref="IP55:IP59" si="181">(CW55-AS55)/(AS55+1E-50)</f>
        <v>-1</v>
      </c>
      <c r="IQ55" s="40">
        <f t="shared" ref="IQ55:IQ59" si="182">(CY55-AT55)/(AT55+1E-50)</f>
        <v>-1</v>
      </c>
      <c r="IR55" s="40">
        <f t="shared" ref="IR55:IR59" si="183">(GT55-AU55)/(AU55+1E-50)</f>
        <v>-1</v>
      </c>
      <c r="IS55" s="40">
        <f t="shared" ref="IS55:IS59" si="184">(EZ55-AV55)/(AV55+1E-50)</f>
        <v>-1</v>
      </c>
      <c r="IT55" s="40">
        <f t="shared" ref="IT55:IT59" si="185">(FA55-AW55)/(AW55+1E-50)</f>
        <v>0</v>
      </c>
      <c r="IU55" s="40">
        <f t="shared" ref="IU55:IU59" si="186">(FB55-AX55)/(AX55+1E-50)</f>
        <v>0</v>
      </c>
      <c r="IV55" s="40">
        <f t="shared" ref="IV55:IV59" si="187">(FC55-AY55)/(AY55+1E-50)</f>
        <v>0</v>
      </c>
      <c r="IW55" s="40">
        <f t="shared" ref="IW55:IW59" si="188">(FD55-AZ55)/(AZ55+1E-50)</f>
        <v>0</v>
      </c>
      <c r="IX55" s="40">
        <f t="shared" ref="IX55:IX59" si="189">(FE55-BA55)/(BA55+1E-50)</f>
        <v>-1</v>
      </c>
      <c r="IY55" s="40">
        <f t="shared" ref="IY55:IY59" si="190">(FF55-BB55)/(BB55+1E-50)</f>
        <v>-1</v>
      </c>
      <c r="IZ55" s="40">
        <f t="shared" ref="IZ55:IZ59" si="191">(FG55-BC55)/(BC55+1E-50)</f>
        <v>0</v>
      </c>
      <c r="JA55" s="40">
        <f t="shared" ref="JA55:JA59" si="192">(FH55-BD55)/(BD55+1E-50)</f>
        <v>-1</v>
      </c>
      <c r="JB55" s="40">
        <f t="shared" ref="JB55:JB59" si="193">(BT55-BE55)/(BE55+1E-50)</f>
        <v>0</v>
      </c>
      <c r="JC55" s="40">
        <f t="shared" ref="JC55:JC59" si="194">(BV55-BF55)/(BF55+1E-50)</f>
        <v>0</v>
      </c>
      <c r="JD55" s="40">
        <f t="shared" ref="JD55:JD59" si="195">(CM55-BG55)/(BG55+1E-50)</f>
        <v>-1</v>
      </c>
      <c r="JE55" s="40">
        <f t="shared" ref="JE55:JE59" si="196">(CP55-BH55)/(BH55+1E-50)</f>
        <v>0</v>
      </c>
      <c r="JF55" s="40">
        <f t="shared" ref="JF55:JF59" si="197">(SUM(DC55:DH55)-BI55)/(BI55+1E-50)</f>
        <v>0</v>
      </c>
      <c r="JG55" s="40">
        <f t="shared" ref="JG55:JG59" si="198">(SUM(DD55:DH55)-BJ55)/(BJ55+1E-50)</f>
        <v>0</v>
      </c>
      <c r="JH55" s="40">
        <f t="shared" ref="JH55:JH59" si="199">(DL55-BK55)/(BK55+1E-50)</f>
        <v>-1</v>
      </c>
      <c r="JI55" s="40">
        <f t="shared" ref="JI55:JI59" si="200">(DV55-BL55)/(BL55+1E-50)</f>
        <v>-1</v>
      </c>
      <c r="JJ55" s="40">
        <f t="shared" ref="JJ55:JJ59" si="201">(EL55-BM55)/(BM55+1E-50)</f>
        <v>-1</v>
      </c>
      <c r="JK55" s="40">
        <f t="shared" ref="JK55:JK59" si="202">(GK55-BN55)/(BN55+1E-50)</f>
        <v>0</v>
      </c>
      <c r="JL55" s="40">
        <f t="shared" ref="JL55:JL59" si="203">(CE55-BO55)/(BO55+1E-50)</f>
        <v>-1</v>
      </c>
    </row>
    <row r="56" spans="1:272" x14ac:dyDescent="0.3">
      <c r="A56" s="17" t="s">
        <v>335</v>
      </c>
      <c r="B56" s="15">
        <v>449.15666506000002</v>
      </c>
      <c r="C56" s="15">
        <v>48.379863960999998</v>
      </c>
      <c r="D56" s="15">
        <v>1904.1115605</v>
      </c>
      <c r="E56" s="15">
        <v>319.53531545999999</v>
      </c>
      <c r="F56" s="15">
        <v>272.22160385000001</v>
      </c>
      <c r="G56" s="15">
        <v>409.12729303999998</v>
      </c>
      <c r="H56" s="15">
        <v>1038.1060826999999</v>
      </c>
      <c r="I56" s="17">
        <v>0.69285480789999998</v>
      </c>
      <c r="J56" s="17">
        <v>0.35247352329999998</v>
      </c>
      <c r="K56" s="17">
        <v>8.7170250000000005E-2</v>
      </c>
      <c r="L56" s="17">
        <v>2.17199462E-2</v>
      </c>
      <c r="M56" s="17">
        <v>9.7789192955999997</v>
      </c>
      <c r="N56" s="17">
        <v>8.358164E-4</v>
      </c>
      <c r="O56" s="17">
        <v>0.59850066999999996</v>
      </c>
      <c r="P56" s="17">
        <v>2.4051396400000001E-2</v>
      </c>
      <c r="Q56" s="17">
        <v>2.7763985E-3</v>
      </c>
      <c r="R56" s="17">
        <v>3.3994547200000003E-2</v>
      </c>
      <c r="S56" s="17">
        <v>4.2700000000000002E-2</v>
      </c>
      <c r="T56" s="17">
        <v>4.74303456E-2</v>
      </c>
      <c r="U56" s="17">
        <v>1.2216650000000001E-2</v>
      </c>
      <c r="V56" s="17">
        <v>9.7915440000000006E-2</v>
      </c>
      <c r="W56" s="17">
        <v>1.135035E-2</v>
      </c>
      <c r="Y56" s="17">
        <v>4.8761799999999998E-5</v>
      </c>
      <c r="AA56" s="17">
        <v>2.5727589434999998</v>
      </c>
      <c r="AB56" s="17">
        <v>17.265969999999999</v>
      </c>
      <c r="AD56" s="17">
        <v>2.1278598900000001E-2</v>
      </c>
      <c r="AF56" s="17">
        <v>0.21964171830000001</v>
      </c>
      <c r="AH56" s="17">
        <v>0.7077876474</v>
      </c>
      <c r="AI56" s="17">
        <v>0.33210729999999999</v>
      </c>
      <c r="AK56" s="17">
        <v>1.7040029749000001</v>
      </c>
      <c r="AL56" s="17">
        <v>7.0317679050999997</v>
      </c>
      <c r="AM56" s="17">
        <v>0.16274512999999999</v>
      </c>
      <c r="AN56" s="17">
        <v>7.1973999999999996E-3</v>
      </c>
      <c r="AQ56" s="17">
        <v>13.605496835</v>
      </c>
      <c r="AS56" s="17">
        <v>4.8355204999999998E-2</v>
      </c>
      <c r="AT56" s="17">
        <v>0.12010885</v>
      </c>
      <c r="AU56" s="17">
        <v>19.966332284</v>
      </c>
      <c r="AV56" s="17">
        <v>6.0590999999999998E-4</v>
      </c>
      <c r="AZ56" s="5">
        <v>2.90772E-7</v>
      </c>
      <c r="BA56" s="17">
        <v>1.588367E-4</v>
      </c>
      <c r="BB56" s="17">
        <v>3.7897841E-6</v>
      </c>
      <c r="BD56" s="17">
        <v>0.49013855810000001</v>
      </c>
      <c r="BG56" s="17">
        <v>0.27063931499999999</v>
      </c>
      <c r="BK56" s="17">
        <v>6.1018665243000001</v>
      </c>
      <c r="BL56" s="17">
        <v>30.257442080000001</v>
      </c>
      <c r="BM56" s="17">
        <v>1.719331E-2</v>
      </c>
      <c r="BN56" s="17">
        <v>1.339683</v>
      </c>
      <c r="BO56" s="17">
        <v>2.0518110000000001E-4</v>
      </c>
      <c r="BQ56" s="17" t="s">
        <v>335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A56" s="17">
        <v>0</v>
      </c>
      <c r="CB56" s="17">
        <v>0</v>
      </c>
      <c r="CC56" s="17">
        <v>0</v>
      </c>
      <c r="CD56" s="17">
        <v>0</v>
      </c>
      <c r="CE56" s="17">
        <v>0</v>
      </c>
      <c r="CF56" s="17">
        <v>0</v>
      </c>
      <c r="CG56" s="17">
        <v>0</v>
      </c>
      <c r="CH56" s="17">
        <v>0</v>
      </c>
      <c r="CI56" s="17">
        <v>0</v>
      </c>
      <c r="CJ56" s="17">
        <v>0</v>
      </c>
      <c r="CK56" s="17">
        <v>0</v>
      </c>
      <c r="CL56" s="17">
        <v>0</v>
      </c>
      <c r="CM56" s="17">
        <v>0</v>
      </c>
      <c r="CN56" s="17">
        <v>0</v>
      </c>
      <c r="CO56" s="17">
        <v>0</v>
      </c>
      <c r="CP56" s="17">
        <v>0</v>
      </c>
      <c r="CQ56" s="17">
        <v>0</v>
      </c>
      <c r="CR56" s="17">
        <v>0</v>
      </c>
      <c r="CS56" s="17">
        <v>0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17">
        <v>0</v>
      </c>
      <c r="CZ56" s="17">
        <v>0</v>
      </c>
      <c r="DA56" s="17">
        <v>0</v>
      </c>
      <c r="DB56" s="17">
        <v>0</v>
      </c>
      <c r="DC56" s="17">
        <v>0</v>
      </c>
      <c r="DD56" s="17">
        <v>0</v>
      </c>
      <c r="DE56" s="17">
        <v>0</v>
      </c>
      <c r="DF56" s="17">
        <v>0</v>
      </c>
      <c r="DG56" s="17">
        <v>0</v>
      </c>
      <c r="DH56" s="17">
        <v>0</v>
      </c>
      <c r="DI56" s="17">
        <v>0</v>
      </c>
      <c r="DJ56" s="17">
        <v>0</v>
      </c>
      <c r="DK56" s="17">
        <v>0</v>
      </c>
      <c r="DL56" s="17">
        <v>0</v>
      </c>
      <c r="DM56" s="17">
        <v>0</v>
      </c>
      <c r="DN56" s="17">
        <v>0</v>
      </c>
      <c r="DO56" s="17">
        <v>0</v>
      </c>
      <c r="DP56" s="17">
        <v>0</v>
      </c>
      <c r="DQ56" s="17">
        <v>0</v>
      </c>
      <c r="DR56" s="17">
        <v>0</v>
      </c>
      <c r="DS56" s="17">
        <v>0</v>
      </c>
      <c r="DT56" s="17">
        <v>0</v>
      </c>
      <c r="DU56" s="17">
        <v>0</v>
      </c>
      <c r="DV56" s="17">
        <v>0</v>
      </c>
      <c r="DW56" s="17">
        <v>0</v>
      </c>
      <c r="DX56" s="17">
        <v>0</v>
      </c>
      <c r="DY56" s="17">
        <v>0</v>
      </c>
      <c r="DZ56" s="17">
        <v>0</v>
      </c>
      <c r="EA56" s="17">
        <v>0</v>
      </c>
      <c r="EB56" s="17">
        <v>0</v>
      </c>
      <c r="EC56" s="17">
        <v>0</v>
      </c>
      <c r="ED56" s="17">
        <v>0</v>
      </c>
      <c r="EE56" s="17">
        <v>0</v>
      </c>
      <c r="EF56" s="17">
        <v>0</v>
      </c>
      <c r="EG56" s="17">
        <v>0</v>
      </c>
      <c r="EH56" s="17">
        <v>0</v>
      </c>
      <c r="EI56" s="17">
        <v>0</v>
      </c>
      <c r="EJ56" s="17">
        <v>0</v>
      </c>
      <c r="EK56" s="17">
        <v>0</v>
      </c>
      <c r="EL56" s="17">
        <v>0</v>
      </c>
      <c r="EM56" s="17">
        <v>0</v>
      </c>
      <c r="EN56" s="17">
        <v>0</v>
      </c>
      <c r="EO56" s="17">
        <v>0</v>
      </c>
      <c r="EP56" s="17">
        <v>0</v>
      </c>
      <c r="EQ56" s="17">
        <v>0</v>
      </c>
      <c r="ER56" s="17">
        <v>0</v>
      </c>
      <c r="ES56" s="17">
        <v>0</v>
      </c>
      <c r="ET56" s="17">
        <v>0</v>
      </c>
      <c r="EU56" s="17">
        <v>0</v>
      </c>
      <c r="EV56" s="17">
        <v>0</v>
      </c>
      <c r="EW56" s="17">
        <v>0</v>
      </c>
      <c r="EX56" s="17">
        <v>0</v>
      </c>
      <c r="EY56" s="17">
        <v>0</v>
      </c>
      <c r="EZ56" s="17">
        <v>0</v>
      </c>
      <c r="FA56" s="17">
        <v>0</v>
      </c>
      <c r="FB56" s="17">
        <v>0</v>
      </c>
      <c r="FC56" s="17">
        <v>0</v>
      </c>
      <c r="FD56" s="17">
        <v>0</v>
      </c>
      <c r="FE56" s="17">
        <v>0</v>
      </c>
      <c r="FF56" s="17">
        <v>0</v>
      </c>
      <c r="FG56" s="17">
        <v>0</v>
      </c>
      <c r="FH56" s="17">
        <v>0</v>
      </c>
      <c r="FI56" s="17">
        <v>0</v>
      </c>
      <c r="FJ56" s="17">
        <v>0</v>
      </c>
      <c r="FK56" s="17">
        <v>0</v>
      </c>
      <c r="FL56" s="17">
        <v>0</v>
      </c>
      <c r="FM56" s="17">
        <v>0</v>
      </c>
      <c r="FN56" s="17">
        <v>0</v>
      </c>
      <c r="FO56" s="17">
        <v>0</v>
      </c>
      <c r="FP56" s="17">
        <v>0</v>
      </c>
      <c r="FQ56" s="17">
        <v>0</v>
      </c>
      <c r="FR56" s="17">
        <v>0</v>
      </c>
      <c r="FS56" s="17">
        <v>0</v>
      </c>
      <c r="FT56" s="17">
        <v>0</v>
      </c>
      <c r="FU56" s="17">
        <v>0</v>
      </c>
      <c r="FV56" s="17">
        <v>0</v>
      </c>
      <c r="FW56" s="17">
        <v>0</v>
      </c>
      <c r="FX56" s="17">
        <v>0</v>
      </c>
      <c r="FY56" s="17">
        <v>0</v>
      </c>
      <c r="FZ56" s="17">
        <v>0</v>
      </c>
      <c r="GA56" s="17">
        <v>0</v>
      </c>
      <c r="GB56" s="17">
        <v>0</v>
      </c>
      <c r="GC56" s="17">
        <v>0</v>
      </c>
      <c r="GD56" s="17">
        <v>0</v>
      </c>
      <c r="GE56" s="17">
        <v>0</v>
      </c>
      <c r="GF56" s="17">
        <v>0</v>
      </c>
      <c r="GG56" s="17">
        <v>0</v>
      </c>
      <c r="GH56" s="17">
        <v>0</v>
      </c>
      <c r="GI56" s="17">
        <v>0</v>
      </c>
      <c r="GJ56" s="17">
        <v>0</v>
      </c>
      <c r="GK56" s="17">
        <v>0</v>
      </c>
      <c r="GL56" s="17">
        <v>0</v>
      </c>
      <c r="GM56" s="17">
        <v>0</v>
      </c>
      <c r="GN56" s="17">
        <v>0</v>
      </c>
      <c r="GO56" s="17">
        <v>0</v>
      </c>
      <c r="GP56" s="17">
        <v>0</v>
      </c>
      <c r="GQ56" s="17">
        <v>0</v>
      </c>
      <c r="GR56" s="17">
        <v>0</v>
      </c>
      <c r="GS56" s="17">
        <v>0</v>
      </c>
      <c r="GT56" s="17">
        <v>0</v>
      </c>
      <c r="GU56" s="17">
        <v>0</v>
      </c>
      <c r="GX56" s="25" t="e">
        <f t="shared" si="137"/>
        <v>#DIV/0!</v>
      </c>
      <c r="GY56" s="40">
        <f t="shared" si="138"/>
        <v>-1</v>
      </c>
      <c r="GZ56" s="40">
        <f t="shared" si="139"/>
        <v>-1</v>
      </c>
      <c r="HA56" s="40">
        <f t="shared" si="140"/>
        <v>-1</v>
      </c>
      <c r="HB56" s="40">
        <f t="shared" si="141"/>
        <v>-1</v>
      </c>
      <c r="HC56" s="40">
        <f t="shared" si="142"/>
        <v>-1</v>
      </c>
      <c r="HD56" s="40">
        <f t="shared" si="143"/>
        <v>-1</v>
      </c>
      <c r="HE56" s="40">
        <f t="shared" si="144"/>
        <v>-1</v>
      </c>
      <c r="HF56" s="40">
        <f t="shared" si="145"/>
        <v>-1</v>
      </c>
      <c r="HG56" s="40">
        <f t="shared" si="146"/>
        <v>-1</v>
      </c>
      <c r="HH56" s="40">
        <f t="shared" si="147"/>
        <v>-1</v>
      </c>
      <c r="HI56" s="40">
        <f t="shared" si="148"/>
        <v>-1</v>
      </c>
      <c r="HJ56" s="40">
        <f t="shared" si="149"/>
        <v>-1</v>
      </c>
      <c r="HK56" s="40">
        <f t="shared" si="150"/>
        <v>-1</v>
      </c>
      <c r="HL56" s="40">
        <f t="shared" si="151"/>
        <v>-1</v>
      </c>
      <c r="HM56" s="40">
        <f t="shared" si="152"/>
        <v>-1</v>
      </c>
      <c r="HN56" s="40">
        <f t="shared" si="153"/>
        <v>-1</v>
      </c>
      <c r="HO56" s="40">
        <f t="shared" si="154"/>
        <v>-1</v>
      </c>
      <c r="HP56" s="40">
        <f t="shared" si="155"/>
        <v>-1</v>
      </c>
      <c r="HQ56" s="40">
        <f t="shared" si="156"/>
        <v>-1</v>
      </c>
      <c r="HR56" s="40">
        <f t="shared" si="157"/>
        <v>-1</v>
      </c>
      <c r="HS56" s="40">
        <f t="shared" si="158"/>
        <v>-1</v>
      </c>
      <c r="HT56" s="40">
        <f t="shared" si="159"/>
        <v>-1</v>
      </c>
      <c r="HU56" s="40">
        <f t="shared" si="160"/>
        <v>0</v>
      </c>
      <c r="HV56" s="40">
        <f t="shared" si="161"/>
        <v>-1</v>
      </c>
      <c r="HW56" s="40">
        <f t="shared" si="162"/>
        <v>0</v>
      </c>
      <c r="HX56" s="40">
        <f t="shared" si="163"/>
        <v>-1</v>
      </c>
      <c r="HY56" s="40">
        <f t="shared" si="164"/>
        <v>-1</v>
      </c>
      <c r="HZ56" s="40">
        <f t="shared" si="165"/>
        <v>0</v>
      </c>
      <c r="IA56" s="40">
        <f t="shared" si="166"/>
        <v>-1</v>
      </c>
      <c r="IB56" s="40">
        <f t="shared" si="167"/>
        <v>0</v>
      </c>
      <c r="IC56" s="40">
        <f t="shared" si="168"/>
        <v>-1</v>
      </c>
      <c r="ID56" s="40">
        <f t="shared" si="169"/>
        <v>0</v>
      </c>
      <c r="IE56" s="40">
        <f t="shared" si="170"/>
        <v>-1</v>
      </c>
      <c r="IF56" s="40">
        <f t="shared" si="171"/>
        <v>-1</v>
      </c>
      <c r="IG56" s="40">
        <f t="shared" si="172"/>
        <v>0</v>
      </c>
      <c r="IH56" s="40">
        <f t="shared" si="173"/>
        <v>-1</v>
      </c>
      <c r="II56" s="40">
        <f t="shared" si="174"/>
        <v>-1</v>
      </c>
      <c r="IJ56" s="40">
        <f t="shared" si="175"/>
        <v>-1</v>
      </c>
      <c r="IK56" s="40">
        <f t="shared" si="176"/>
        <v>-1</v>
      </c>
      <c r="IL56" s="40">
        <f t="shared" si="177"/>
        <v>0</v>
      </c>
      <c r="IM56" s="40">
        <f t="shared" si="178"/>
        <v>0</v>
      </c>
      <c r="IN56" s="40">
        <f t="shared" si="179"/>
        <v>-1</v>
      </c>
      <c r="IO56" s="40">
        <f t="shared" si="180"/>
        <v>0</v>
      </c>
      <c r="IP56" s="40">
        <f t="shared" si="181"/>
        <v>-1</v>
      </c>
      <c r="IQ56" s="40">
        <f t="shared" si="182"/>
        <v>-1</v>
      </c>
      <c r="IR56" s="40">
        <f t="shared" si="183"/>
        <v>-1</v>
      </c>
      <c r="IS56" s="40">
        <f t="shared" si="184"/>
        <v>-1</v>
      </c>
      <c r="IT56" s="40">
        <f t="shared" si="185"/>
        <v>0</v>
      </c>
      <c r="IU56" s="40">
        <f t="shared" si="186"/>
        <v>0</v>
      </c>
      <c r="IV56" s="40">
        <f t="shared" si="187"/>
        <v>0</v>
      </c>
      <c r="IW56" s="40">
        <f t="shared" si="188"/>
        <v>-1</v>
      </c>
      <c r="IX56" s="40">
        <f t="shared" si="189"/>
        <v>-1</v>
      </c>
      <c r="IY56" s="40">
        <f t="shared" si="190"/>
        <v>-1</v>
      </c>
      <c r="IZ56" s="40">
        <f t="shared" si="191"/>
        <v>0</v>
      </c>
      <c r="JA56" s="40">
        <f t="shared" si="192"/>
        <v>-1</v>
      </c>
      <c r="JB56" s="40">
        <f t="shared" si="193"/>
        <v>0</v>
      </c>
      <c r="JC56" s="40">
        <f t="shared" si="194"/>
        <v>0</v>
      </c>
      <c r="JD56" s="40">
        <f t="shared" si="195"/>
        <v>-1</v>
      </c>
      <c r="JE56" s="40">
        <f t="shared" si="196"/>
        <v>0</v>
      </c>
      <c r="JF56" s="40">
        <f t="shared" si="197"/>
        <v>0</v>
      </c>
      <c r="JG56" s="40">
        <f t="shared" si="198"/>
        <v>0</v>
      </c>
      <c r="JH56" s="40">
        <f t="shared" si="199"/>
        <v>-1</v>
      </c>
      <c r="JI56" s="40">
        <f t="shared" si="200"/>
        <v>-1</v>
      </c>
      <c r="JJ56" s="40">
        <f t="shared" si="201"/>
        <v>-1</v>
      </c>
      <c r="JK56" s="40">
        <f t="shared" si="202"/>
        <v>-1</v>
      </c>
      <c r="JL56" s="40">
        <f t="shared" si="203"/>
        <v>-1</v>
      </c>
    </row>
    <row r="57" spans="1:272" x14ac:dyDescent="0.3">
      <c r="A57" s="17" t="s">
        <v>336</v>
      </c>
      <c r="B57" s="15">
        <v>1163.5821536000001</v>
      </c>
      <c r="C57" s="15">
        <v>204.66840635</v>
      </c>
      <c r="D57" s="15">
        <v>2260.3613532999998</v>
      </c>
      <c r="E57" s="15">
        <v>430.57981262999999</v>
      </c>
      <c r="F57" s="15">
        <v>180.89597950000001</v>
      </c>
      <c r="G57" s="15">
        <v>3220.6821368999999</v>
      </c>
      <c r="H57" s="15">
        <v>278.31869087000001</v>
      </c>
      <c r="I57" s="17">
        <v>0.34186358379999998</v>
      </c>
      <c r="J57" s="17">
        <v>0.20881811929999999</v>
      </c>
      <c r="L57" s="17">
        <v>2.3114513699999999E-2</v>
      </c>
      <c r="M57" s="17">
        <v>19.318625036</v>
      </c>
      <c r="N57" s="17">
        <v>1.7223408E-3</v>
      </c>
      <c r="O57" s="17">
        <v>1.0815709999999999E-2</v>
      </c>
      <c r="P57" s="17">
        <v>7.7430127999999999E-3</v>
      </c>
      <c r="S57" s="17">
        <v>0.12873999999999999</v>
      </c>
      <c r="T57" s="17">
        <v>4.8090790299999998E-2</v>
      </c>
      <c r="Z57" s="17">
        <v>1.0863845413</v>
      </c>
      <c r="AA57" s="17">
        <v>86.957484842</v>
      </c>
      <c r="AB57" s="17">
        <v>26.599245</v>
      </c>
      <c r="AD57" s="17">
        <v>1.9196227600000001E-2</v>
      </c>
      <c r="AF57" s="17">
        <v>0.19970561710000001</v>
      </c>
      <c r="AH57" s="17">
        <v>0.13659812190000001</v>
      </c>
      <c r="AI57" s="17">
        <v>157.71010021000001</v>
      </c>
      <c r="AJ57" s="17">
        <v>8.0366309999999999</v>
      </c>
      <c r="AK57" s="17">
        <v>0.50520102590000004</v>
      </c>
      <c r="AL57" s="17">
        <v>1.4295938495</v>
      </c>
      <c r="AQ57" s="17">
        <v>10.214138236</v>
      </c>
      <c r="AT57" s="17">
        <v>6.0371399999999999E-4</v>
      </c>
      <c r="AU57" s="17">
        <v>4.3071381449999997</v>
      </c>
      <c r="AV57" s="17">
        <v>2.6691102999999998E-3</v>
      </c>
      <c r="BA57" s="17">
        <v>8.0994400000000005E-5</v>
      </c>
      <c r="BB57" s="17">
        <v>1.0086679999999999E-4</v>
      </c>
      <c r="BD57" s="17">
        <v>3.3113316086000002</v>
      </c>
      <c r="BE57" s="17">
        <v>5.9570249999999998</v>
      </c>
      <c r="BK57" s="17">
        <v>0.93282408900000002</v>
      </c>
      <c r="BL57" s="17">
        <v>29.660758000000001</v>
      </c>
      <c r="BN57" s="17">
        <v>12.244999999999999</v>
      </c>
      <c r="BO57" s="17">
        <v>7.9728060000000001E-7</v>
      </c>
      <c r="BQ57" s="17" t="s">
        <v>336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0</v>
      </c>
      <c r="CA57" s="5">
        <v>0</v>
      </c>
      <c r="CB57" s="5">
        <v>0</v>
      </c>
      <c r="CC57" s="17">
        <v>0</v>
      </c>
      <c r="CD57" s="17">
        <v>0</v>
      </c>
      <c r="CE57" s="5">
        <v>0</v>
      </c>
      <c r="CF57" s="17">
        <v>0</v>
      </c>
      <c r="CG57" s="17">
        <v>0</v>
      </c>
      <c r="CH57" s="17">
        <v>0</v>
      </c>
      <c r="CI57" s="5">
        <v>0</v>
      </c>
      <c r="CJ57" s="17">
        <v>0</v>
      </c>
      <c r="CK57" s="17">
        <v>0</v>
      </c>
      <c r="CL57" s="17">
        <v>0</v>
      </c>
      <c r="CM57" s="17">
        <v>0</v>
      </c>
      <c r="CN57" s="17">
        <v>0</v>
      </c>
      <c r="CO57" s="17">
        <v>0</v>
      </c>
      <c r="CP57" s="17">
        <v>0</v>
      </c>
      <c r="CQ57" s="17">
        <v>0</v>
      </c>
      <c r="CR57" s="17">
        <v>0</v>
      </c>
      <c r="CS57" s="5">
        <v>0</v>
      </c>
      <c r="CT57" s="17">
        <v>0</v>
      </c>
      <c r="CU57" s="17">
        <v>0</v>
      </c>
      <c r="CV57" s="5">
        <v>0</v>
      </c>
      <c r="CW57" s="5">
        <v>0</v>
      </c>
      <c r="CX57" s="17">
        <v>0</v>
      </c>
      <c r="CY57" s="17">
        <v>0</v>
      </c>
      <c r="CZ57" s="5">
        <v>0</v>
      </c>
      <c r="DA57" s="17">
        <v>0</v>
      </c>
      <c r="DB57" s="17">
        <v>0</v>
      </c>
      <c r="DC57" s="17">
        <v>0</v>
      </c>
      <c r="DD57" s="5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5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FV57" s="17">
        <v>0</v>
      </c>
      <c r="FW57" s="17">
        <v>0</v>
      </c>
      <c r="FX57" s="17">
        <v>0</v>
      </c>
      <c r="FY57" s="17">
        <v>0</v>
      </c>
      <c r="FZ57" s="17">
        <v>0</v>
      </c>
      <c r="GA57" s="17">
        <v>0</v>
      </c>
      <c r="GB57" s="17">
        <v>0</v>
      </c>
      <c r="GC57" s="17">
        <v>0</v>
      </c>
      <c r="GD57" s="17">
        <v>0</v>
      </c>
      <c r="GE57" s="17">
        <v>0</v>
      </c>
      <c r="GF57" s="17">
        <v>0</v>
      </c>
      <c r="GG57" s="17">
        <v>0</v>
      </c>
      <c r="GH57" s="17">
        <v>0</v>
      </c>
      <c r="GI57" s="17">
        <v>0</v>
      </c>
      <c r="GJ57" s="17">
        <v>0</v>
      </c>
      <c r="GK57" s="17">
        <v>0</v>
      </c>
      <c r="GL57" s="17">
        <v>0</v>
      </c>
      <c r="GM57" s="17">
        <v>0</v>
      </c>
      <c r="GN57" s="17">
        <v>0</v>
      </c>
      <c r="GO57" s="17">
        <v>0</v>
      </c>
      <c r="GP57" s="17">
        <v>0</v>
      </c>
      <c r="GQ57" s="17">
        <v>0</v>
      </c>
      <c r="GR57" s="17">
        <v>0</v>
      </c>
      <c r="GS57" s="17">
        <v>0</v>
      </c>
      <c r="GT57" s="17">
        <v>0</v>
      </c>
      <c r="GU57" s="17">
        <v>0</v>
      </c>
      <c r="GX57" s="25" t="e">
        <f t="shared" si="137"/>
        <v>#DIV/0!</v>
      </c>
      <c r="GY57" s="40">
        <f t="shared" si="138"/>
        <v>-1</v>
      </c>
      <c r="GZ57" s="40">
        <f t="shared" si="139"/>
        <v>-1</v>
      </c>
      <c r="HA57" s="40">
        <f t="shared" si="140"/>
        <v>-1</v>
      </c>
      <c r="HB57" s="40">
        <f t="shared" si="141"/>
        <v>-1</v>
      </c>
      <c r="HC57" s="40">
        <f t="shared" si="142"/>
        <v>-1</v>
      </c>
      <c r="HD57" s="40">
        <f t="shared" si="143"/>
        <v>-1</v>
      </c>
      <c r="HE57" s="40">
        <f t="shared" si="144"/>
        <v>-1</v>
      </c>
      <c r="HF57" s="40">
        <f t="shared" si="145"/>
        <v>-1</v>
      </c>
      <c r="HG57" s="40">
        <f t="shared" si="146"/>
        <v>-1</v>
      </c>
      <c r="HH57" s="40">
        <f t="shared" si="147"/>
        <v>0</v>
      </c>
      <c r="HI57" s="40">
        <f t="shared" si="148"/>
        <v>-1</v>
      </c>
      <c r="HJ57" s="40">
        <f t="shared" si="149"/>
        <v>-1</v>
      </c>
      <c r="HK57" s="40">
        <f t="shared" si="150"/>
        <v>-1</v>
      </c>
      <c r="HL57" s="40">
        <f t="shared" si="151"/>
        <v>-1</v>
      </c>
      <c r="HM57" s="40">
        <f t="shared" si="152"/>
        <v>-1</v>
      </c>
      <c r="HN57" s="40">
        <f t="shared" si="153"/>
        <v>0</v>
      </c>
      <c r="HO57" s="40">
        <f t="shared" si="154"/>
        <v>0</v>
      </c>
      <c r="HP57" s="40">
        <f t="shared" si="155"/>
        <v>-1</v>
      </c>
      <c r="HQ57" s="40">
        <f t="shared" si="156"/>
        <v>-1</v>
      </c>
      <c r="HR57" s="40">
        <f t="shared" si="157"/>
        <v>0</v>
      </c>
      <c r="HS57" s="40">
        <f t="shared" si="158"/>
        <v>0</v>
      </c>
      <c r="HT57" s="40">
        <f t="shared" si="159"/>
        <v>0</v>
      </c>
      <c r="HU57" s="40">
        <f t="shared" si="160"/>
        <v>0</v>
      </c>
      <c r="HV57" s="40">
        <f t="shared" si="161"/>
        <v>0</v>
      </c>
      <c r="HW57" s="40">
        <f t="shared" si="162"/>
        <v>-1</v>
      </c>
      <c r="HX57" s="40">
        <f t="shared" si="163"/>
        <v>-1</v>
      </c>
      <c r="HY57" s="40">
        <f t="shared" si="164"/>
        <v>-1</v>
      </c>
      <c r="HZ57" s="40">
        <f t="shared" si="165"/>
        <v>0</v>
      </c>
      <c r="IA57" s="40">
        <f t="shared" si="166"/>
        <v>-1</v>
      </c>
      <c r="IB57" s="40">
        <f t="shared" si="167"/>
        <v>0</v>
      </c>
      <c r="IC57" s="40">
        <f t="shared" si="168"/>
        <v>-1</v>
      </c>
      <c r="ID57" s="40">
        <f t="shared" si="169"/>
        <v>0</v>
      </c>
      <c r="IE57" s="40">
        <f t="shared" si="170"/>
        <v>-1</v>
      </c>
      <c r="IF57" s="40">
        <f t="shared" si="171"/>
        <v>-1</v>
      </c>
      <c r="IG57" s="40">
        <f t="shared" si="172"/>
        <v>-1</v>
      </c>
      <c r="IH57" s="40">
        <f t="shared" si="173"/>
        <v>-1</v>
      </c>
      <c r="II57" s="40">
        <f t="shared" si="174"/>
        <v>-1</v>
      </c>
      <c r="IJ57" s="40">
        <f t="shared" si="175"/>
        <v>0</v>
      </c>
      <c r="IK57" s="40">
        <f t="shared" si="176"/>
        <v>0</v>
      </c>
      <c r="IL57" s="40">
        <f t="shared" si="177"/>
        <v>0</v>
      </c>
      <c r="IM57" s="40">
        <f t="shared" si="178"/>
        <v>0</v>
      </c>
      <c r="IN57" s="40">
        <f t="shared" si="179"/>
        <v>-1</v>
      </c>
      <c r="IO57" s="40">
        <f t="shared" si="180"/>
        <v>0</v>
      </c>
      <c r="IP57" s="40">
        <f t="shared" si="181"/>
        <v>0</v>
      </c>
      <c r="IQ57" s="40">
        <f t="shared" si="182"/>
        <v>-1</v>
      </c>
      <c r="IR57" s="40">
        <f t="shared" si="183"/>
        <v>-1</v>
      </c>
      <c r="IS57" s="40">
        <f t="shared" si="184"/>
        <v>-1</v>
      </c>
      <c r="IT57" s="40">
        <f t="shared" si="185"/>
        <v>0</v>
      </c>
      <c r="IU57" s="40">
        <f t="shared" si="186"/>
        <v>0</v>
      </c>
      <c r="IV57" s="40">
        <f t="shared" si="187"/>
        <v>0</v>
      </c>
      <c r="IW57" s="40">
        <f t="shared" si="188"/>
        <v>0</v>
      </c>
      <c r="IX57" s="40">
        <f t="shared" si="189"/>
        <v>-1</v>
      </c>
      <c r="IY57" s="40">
        <f t="shared" si="190"/>
        <v>-1</v>
      </c>
      <c r="IZ57" s="40">
        <f t="shared" si="191"/>
        <v>0</v>
      </c>
      <c r="JA57" s="40">
        <f t="shared" si="192"/>
        <v>-1</v>
      </c>
      <c r="JB57" s="40">
        <f t="shared" si="193"/>
        <v>-1</v>
      </c>
      <c r="JC57" s="40">
        <f t="shared" si="194"/>
        <v>0</v>
      </c>
      <c r="JD57" s="40">
        <f t="shared" si="195"/>
        <v>0</v>
      </c>
      <c r="JE57" s="40">
        <f t="shared" si="196"/>
        <v>0</v>
      </c>
      <c r="JF57" s="40">
        <f t="shared" si="197"/>
        <v>0</v>
      </c>
      <c r="JG57" s="40">
        <f t="shared" si="198"/>
        <v>0</v>
      </c>
      <c r="JH57" s="40">
        <f t="shared" si="199"/>
        <v>-1</v>
      </c>
      <c r="JI57" s="40">
        <f t="shared" si="200"/>
        <v>-1</v>
      </c>
      <c r="JJ57" s="40">
        <f t="shared" si="201"/>
        <v>0</v>
      </c>
      <c r="JK57" s="40">
        <f t="shared" si="202"/>
        <v>-1</v>
      </c>
      <c r="JL57" s="40">
        <f t="shared" si="203"/>
        <v>-1</v>
      </c>
    </row>
    <row r="58" spans="1:272" x14ac:dyDescent="0.3">
      <c r="A58" s="17" t="s">
        <v>408</v>
      </c>
      <c r="C58" s="15">
        <v>55.087499999999999</v>
      </c>
      <c r="M58" s="17">
        <v>23.790849999999999</v>
      </c>
      <c r="O58" s="17">
        <v>6.0000000000000001E-3</v>
      </c>
      <c r="AF58" s="17">
        <v>3.0000000000000001E-3</v>
      </c>
      <c r="AK58" s="17">
        <v>0.25675500000000001</v>
      </c>
      <c r="AQ58" s="17">
        <v>18.08821</v>
      </c>
      <c r="AU58" s="17">
        <v>11.70251</v>
      </c>
      <c r="BD58" s="17">
        <v>5.9625049999999999E-2</v>
      </c>
      <c r="BK58" s="17">
        <v>4.1070000000000002</v>
      </c>
      <c r="BL58" s="17">
        <v>23.939</v>
      </c>
      <c r="BQ58" s="17" t="s">
        <v>337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A58" s="17">
        <v>0</v>
      </c>
      <c r="CB58" s="17">
        <v>0</v>
      </c>
      <c r="CC58" s="17">
        <v>0</v>
      </c>
      <c r="CD58" s="17">
        <v>0</v>
      </c>
      <c r="CE58" s="17">
        <v>0</v>
      </c>
      <c r="CF58" s="17">
        <v>0</v>
      </c>
      <c r="CG58" s="17">
        <v>0</v>
      </c>
      <c r="CH58" s="17">
        <v>0</v>
      </c>
      <c r="CI58" s="17">
        <v>0</v>
      </c>
      <c r="CJ58" s="17">
        <v>0</v>
      </c>
      <c r="CK58" s="17">
        <v>0</v>
      </c>
      <c r="CL58" s="17">
        <v>0</v>
      </c>
      <c r="CM58" s="17">
        <v>0</v>
      </c>
      <c r="CN58" s="17">
        <v>0</v>
      </c>
      <c r="CO58" s="17">
        <v>0</v>
      </c>
      <c r="CP58" s="17">
        <v>0</v>
      </c>
      <c r="CQ58" s="17">
        <v>0</v>
      </c>
      <c r="CR58" s="17">
        <v>0</v>
      </c>
      <c r="CS58" s="17">
        <v>0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17">
        <v>0</v>
      </c>
      <c r="CZ58" s="17">
        <v>0</v>
      </c>
      <c r="DA58" s="17">
        <v>0</v>
      </c>
      <c r="DB58" s="17">
        <v>0</v>
      </c>
      <c r="DC58" s="17">
        <v>0</v>
      </c>
      <c r="DD58" s="17">
        <v>0</v>
      </c>
      <c r="DE58" s="17">
        <v>0</v>
      </c>
      <c r="DF58" s="17">
        <v>0</v>
      </c>
      <c r="DG58" s="17">
        <v>0</v>
      </c>
      <c r="DH58" s="17">
        <v>0</v>
      </c>
      <c r="DI58" s="17">
        <v>0</v>
      </c>
      <c r="DJ58" s="17">
        <v>0</v>
      </c>
      <c r="DK58" s="17">
        <v>0</v>
      </c>
      <c r="DL58" s="17">
        <v>0</v>
      </c>
      <c r="DM58" s="17">
        <v>0</v>
      </c>
      <c r="DN58" s="17">
        <v>0</v>
      </c>
      <c r="DO58" s="17">
        <v>0</v>
      </c>
      <c r="DP58" s="17">
        <v>0</v>
      </c>
      <c r="DQ58" s="17">
        <v>0</v>
      </c>
      <c r="DR58" s="17">
        <v>0</v>
      </c>
      <c r="DS58" s="17">
        <v>0</v>
      </c>
      <c r="DT58" s="17">
        <v>0</v>
      </c>
      <c r="DU58" s="17">
        <v>0</v>
      </c>
      <c r="DV58" s="17">
        <v>0</v>
      </c>
      <c r="DW58" s="17">
        <v>0</v>
      </c>
      <c r="DX58" s="17">
        <v>0</v>
      </c>
      <c r="DY58" s="17">
        <v>0</v>
      </c>
      <c r="DZ58" s="17">
        <v>0</v>
      </c>
      <c r="EA58" s="17">
        <v>0</v>
      </c>
      <c r="EB58" s="17">
        <v>0</v>
      </c>
      <c r="EC58" s="17">
        <v>0</v>
      </c>
      <c r="ED58" s="17">
        <v>0</v>
      </c>
      <c r="EE58" s="17">
        <v>0</v>
      </c>
      <c r="EF58" s="17">
        <v>0</v>
      </c>
      <c r="EG58" s="17">
        <v>0</v>
      </c>
      <c r="EH58" s="17">
        <v>0</v>
      </c>
      <c r="EI58" s="17">
        <v>0</v>
      </c>
      <c r="EJ58" s="17">
        <v>0</v>
      </c>
      <c r="EK58" s="17">
        <v>0</v>
      </c>
      <c r="EL58" s="17">
        <v>0</v>
      </c>
      <c r="EM58" s="17">
        <v>0</v>
      </c>
      <c r="EN58" s="17">
        <v>0</v>
      </c>
      <c r="EO58" s="17">
        <v>0</v>
      </c>
      <c r="EP58" s="17">
        <v>0</v>
      </c>
      <c r="EQ58" s="17">
        <v>0</v>
      </c>
      <c r="ER58" s="17">
        <v>0</v>
      </c>
      <c r="ES58" s="17">
        <v>0</v>
      </c>
      <c r="ET58" s="17">
        <v>0</v>
      </c>
      <c r="EU58" s="17">
        <v>0</v>
      </c>
      <c r="EV58" s="17">
        <v>0</v>
      </c>
      <c r="EW58" s="17">
        <v>0</v>
      </c>
      <c r="EX58" s="17">
        <v>0</v>
      </c>
      <c r="EY58" s="17">
        <v>0</v>
      </c>
      <c r="EZ58" s="17">
        <v>0</v>
      </c>
      <c r="FA58" s="17">
        <v>0</v>
      </c>
      <c r="FB58" s="17">
        <v>0</v>
      </c>
      <c r="FC58" s="17">
        <v>0</v>
      </c>
      <c r="FD58" s="17">
        <v>0</v>
      </c>
      <c r="FE58" s="17">
        <v>0</v>
      </c>
      <c r="FF58" s="17">
        <v>0</v>
      </c>
      <c r="FG58" s="17">
        <v>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0</v>
      </c>
      <c r="FN58" s="17">
        <v>0</v>
      </c>
      <c r="FO58" s="17">
        <v>0</v>
      </c>
      <c r="FP58" s="17">
        <v>0</v>
      </c>
      <c r="FQ58" s="17">
        <v>0</v>
      </c>
      <c r="FR58" s="17">
        <v>0</v>
      </c>
      <c r="FS58" s="17">
        <v>0</v>
      </c>
      <c r="FT58" s="17">
        <v>0</v>
      </c>
      <c r="FU58" s="17">
        <v>0</v>
      </c>
      <c r="FV58" s="17">
        <v>0</v>
      </c>
      <c r="FW58" s="17">
        <v>0</v>
      </c>
      <c r="FX58" s="17">
        <v>0</v>
      </c>
      <c r="FY58" s="17">
        <v>0</v>
      </c>
      <c r="FZ58" s="17">
        <v>0</v>
      </c>
      <c r="GA58" s="17">
        <v>0</v>
      </c>
      <c r="GB58" s="17">
        <v>0</v>
      </c>
      <c r="GC58" s="17">
        <v>0</v>
      </c>
      <c r="GD58" s="17">
        <v>0</v>
      </c>
      <c r="GE58" s="17">
        <v>0</v>
      </c>
      <c r="GF58" s="17">
        <v>0</v>
      </c>
      <c r="GG58" s="17">
        <v>0</v>
      </c>
      <c r="GH58" s="17">
        <v>0</v>
      </c>
      <c r="GI58" s="17">
        <v>0</v>
      </c>
      <c r="GJ58" s="17">
        <v>0</v>
      </c>
      <c r="GK58" s="17">
        <v>0</v>
      </c>
      <c r="GL58" s="17">
        <v>0</v>
      </c>
      <c r="GM58" s="17">
        <v>0</v>
      </c>
      <c r="GN58" s="17">
        <v>0</v>
      </c>
      <c r="GO58" s="17">
        <v>0</v>
      </c>
      <c r="GP58" s="17">
        <v>0</v>
      </c>
      <c r="GQ58" s="17">
        <v>0</v>
      </c>
      <c r="GR58" s="17">
        <v>0</v>
      </c>
      <c r="GS58" s="17">
        <v>0</v>
      </c>
      <c r="GT58" s="17">
        <v>0</v>
      </c>
      <c r="GU58" s="17">
        <v>0</v>
      </c>
      <c r="GX58" s="25" t="e">
        <f t="shared" si="137"/>
        <v>#DIV/0!</v>
      </c>
      <c r="GY58" s="40">
        <f t="shared" si="138"/>
        <v>0</v>
      </c>
      <c r="GZ58" s="40">
        <f t="shared" si="139"/>
        <v>-1</v>
      </c>
      <c r="HA58" s="40">
        <f t="shared" si="140"/>
        <v>0</v>
      </c>
      <c r="HB58" s="40">
        <f t="shared" si="141"/>
        <v>0</v>
      </c>
      <c r="HC58" s="40">
        <f t="shared" si="142"/>
        <v>0</v>
      </c>
      <c r="HD58" s="40">
        <f t="shared" si="143"/>
        <v>0</v>
      </c>
      <c r="HE58" s="40">
        <f t="shared" si="144"/>
        <v>0</v>
      </c>
      <c r="HF58" s="40">
        <f t="shared" si="145"/>
        <v>0</v>
      </c>
      <c r="HG58" s="40">
        <f t="shared" si="146"/>
        <v>0</v>
      </c>
      <c r="HH58" s="40">
        <f t="shared" si="147"/>
        <v>0</v>
      </c>
      <c r="HI58" s="40">
        <f t="shared" si="148"/>
        <v>0</v>
      </c>
      <c r="HJ58" s="40">
        <f t="shared" si="149"/>
        <v>-1</v>
      </c>
      <c r="HK58" s="40">
        <f t="shared" si="150"/>
        <v>0</v>
      </c>
      <c r="HL58" s="40">
        <f t="shared" si="151"/>
        <v>-1</v>
      </c>
      <c r="HM58" s="40">
        <f t="shared" si="152"/>
        <v>0</v>
      </c>
      <c r="HN58" s="40">
        <f t="shared" si="153"/>
        <v>0</v>
      </c>
      <c r="HO58" s="40">
        <f t="shared" si="154"/>
        <v>0</v>
      </c>
      <c r="HP58" s="40">
        <f t="shared" si="155"/>
        <v>0</v>
      </c>
      <c r="HQ58" s="40">
        <f t="shared" si="156"/>
        <v>0</v>
      </c>
      <c r="HR58" s="40">
        <f t="shared" si="157"/>
        <v>0</v>
      </c>
      <c r="HS58" s="40">
        <f t="shared" si="158"/>
        <v>0</v>
      </c>
      <c r="HT58" s="40">
        <f t="shared" si="159"/>
        <v>0</v>
      </c>
      <c r="HU58" s="40">
        <f t="shared" si="160"/>
        <v>0</v>
      </c>
      <c r="HV58" s="40">
        <f t="shared" si="161"/>
        <v>0</v>
      </c>
      <c r="HW58" s="40">
        <f t="shared" si="162"/>
        <v>0</v>
      </c>
      <c r="HX58" s="40">
        <f t="shared" si="163"/>
        <v>0</v>
      </c>
      <c r="HY58" s="40">
        <f t="shared" si="164"/>
        <v>0</v>
      </c>
      <c r="HZ58" s="40">
        <f t="shared" si="165"/>
        <v>0</v>
      </c>
      <c r="IA58" s="40">
        <f t="shared" si="166"/>
        <v>0</v>
      </c>
      <c r="IB58" s="40">
        <f t="shared" si="167"/>
        <v>0</v>
      </c>
      <c r="IC58" s="40">
        <f t="shared" si="168"/>
        <v>-1</v>
      </c>
      <c r="ID58" s="40">
        <f t="shared" si="169"/>
        <v>0</v>
      </c>
      <c r="IE58" s="40">
        <f t="shared" si="170"/>
        <v>0</v>
      </c>
      <c r="IF58" s="40">
        <f t="shared" si="171"/>
        <v>0</v>
      </c>
      <c r="IG58" s="40">
        <f t="shared" si="172"/>
        <v>0</v>
      </c>
      <c r="IH58" s="40">
        <f t="shared" si="173"/>
        <v>-1</v>
      </c>
      <c r="II58" s="40">
        <f t="shared" si="174"/>
        <v>0</v>
      </c>
      <c r="IJ58" s="40">
        <f t="shared" si="175"/>
        <v>0</v>
      </c>
      <c r="IK58" s="40">
        <f t="shared" si="176"/>
        <v>0</v>
      </c>
      <c r="IL58" s="40">
        <f t="shared" si="177"/>
        <v>0</v>
      </c>
      <c r="IM58" s="40">
        <f t="shared" si="178"/>
        <v>0</v>
      </c>
      <c r="IN58" s="40">
        <f t="shared" si="179"/>
        <v>-1</v>
      </c>
      <c r="IO58" s="40">
        <f t="shared" si="180"/>
        <v>0</v>
      </c>
      <c r="IP58" s="40">
        <f t="shared" si="181"/>
        <v>0</v>
      </c>
      <c r="IQ58" s="40">
        <f t="shared" si="182"/>
        <v>0</v>
      </c>
      <c r="IR58" s="40">
        <f t="shared" si="183"/>
        <v>-1</v>
      </c>
      <c r="IS58" s="40">
        <f t="shared" si="184"/>
        <v>0</v>
      </c>
      <c r="IT58" s="40">
        <f t="shared" si="185"/>
        <v>0</v>
      </c>
      <c r="IU58" s="40">
        <f t="shared" si="186"/>
        <v>0</v>
      </c>
      <c r="IV58" s="40">
        <f t="shared" si="187"/>
        <v>0</v>
      </c>
      <c r="IW58" s="40">
        <f t="shared" si="188"/>
        <v>0</v>
      </c>
      <c r="IX58" s="40">
        <f t="shared" si="189"/>
        <v>0</v>
      </c>
      <c r="IY58" s="40">
        <f t="shared" si="190"/>
        <v>0</v>
      </c>
      <c r="IZ58" s="40">
        <f t="shared" si="191"/>
        <v>0</v>
      </c>
      <c r="JA58" s="40">
        <f t="shared" si="192"/>
        <v>-1</v>
      </c>
      <c r="JB58" s="40">
        <f t="shared" si="193"/>
        <v>0</v>
      </c>
      <c r="JC58" s="40">
        <f t="shared" si="194"/>
        <v>0</v>
      </c>
      <c r="JD58" s="40">
        <f t="shared" si="195"/>
        <v>0</v>
      </c>
      <c r="JE58" s="40">
        <f t="shared" si="196"/>
        <v>0</v>
      </c>
      <c r="JF58" s="40">
        <f t="shared" si="197"/>
        <v>0</v>
      </c>
      <c r="JG58" s="40">
        <f t="shared" si="198"/>
        <v>0</v>
      </c>
      <c r="JH58" s="40">
        <f t="shared" si="199"/>
        <v>-1</v>
      </c>
      <c r="JI58" s="40">
        <f t="shared" si="200"/>
        <v>-1</v>
      </c>
      <c r="JJ58" s="40">
        <f t="shared" si="201"/>
        <v>0</v>
      </c>
      <c r="JK58" s="40">
        <f t="shared" si="202"/>
        <v>0</v>
      </c>
      <c r="JL58" s="40">
        <f t="shared" si="203"/>
        <v>0</v>
      </c>
    </row>
    <row r="59" spans="1:272" x14ac:dyDescent="0.3">
      <c r="A59" s="17" t="s">
        <v>366</v>
      </c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X59" s="25" t="e">
        <f t="shared" si="137"/>
        <v>#DIV/0!</v>
      </c>
      <c r="GY59" s="40">
        <f t="shared" si="138"/>
        <v>0</v>
      </c>
      <c r="GZ59" s="40">
        <f t="shared" si="139"/>
        <v>0</v>
      </c>
      <c r="HA59" s="40">
        <f t="shared" si="140"/>
        <v>0</v>
      </c>
      <c r="HB59" s="40">
        <f t="shared" si="141"/>
        <v>0</v>
      </c>
      <c r="HC59" s="40">
        <f t="shared" si="142"/>
        <v>0</v>
      </c>
      <c r="HD59" s="40">
        <f t="shared" si="143"/>
        <v>0</v>
      </c>
      <c r="HE59" s="40">
        <f t="shared" si="144"/>
        <v>0</v>
      </c>
      <c r="HF59" s="40">
        <f t="shared" si="145"/>
        <v>0</v>
      </c>
      <c r="HG59" s="40">
        <f t="shared" si="146"/>
        <v>0</v>
      </c>
      <c r="HH59" s="40">
        <f t="shared" si="147"/>
        <v>0</v>
      </c>
      <c r="HI59" s="40">
        <f t="shared" si="148"/>
        <v>0</v>
      </c>
      <c r="HJ59" s="40">
        <f t="shared" si="149"/>
        <v>0</v>
      </c>
      <c r="HK59" s="40">
        <f t="shared" si="150"/>
        <v>0</v>
      </c>
      <c r="HL59" s="40">
        <f t="shared" si="151"/>
        <v>0</v>
      </c>
      <c r="HM59" s="40">
        <f t="shared" si="152"/>
        <v>0</v>
      </c>
      <c r="HN59" s="40">
        <f t="shared" si="153"/>
        <v>0</v>
      </c>
      <c r="HO59" s="40">
        <f t="shared" si="154"/>
        <v>0</v>
      </c>
      <c r="HP59" s="40">
        <f t="shared" si="155"/>
        <v>0</v>
      </c>
      <c r="HQ59" s="40">
        <f t="shared" si="156"/>
        <v>0</v>
      </c>
      <c r="HR59" s="40">
        <f t="shared" si="157"/>
        <v>0</v>
      </c>
      <c r="HS59" s="40">
        <f t="shared" si="158"/>
        <v>0</v>
      </c>
      <c r="HT59" s="40">
        <f t="shared" si="159"/>
        <v>0</v>
      </c>
      <c r="HU59" s="40">
        <f t="shared" si="160"/>
        <v>0</v>
      </c>
      <c r="HV59" s="40">
        <f t="shared" si="161"/>
        <v>0</v>
      </c>
      <c r="HW59" s="40">
        <f t="shared" si="162"/>
        <v>0</v>
      </c>
      <c r="HX59" s="40">
        <f t="shared" si="163"/>
        <v>0</v>
      </c>
      <c r="HY59" s="40">
        <f t="shared" si="164"/>
        <v>0</v>
      </c>
      <c r="HZ59" s="40">
        <f t="shared" si="165"/>
        <v>0</v>
      </c>
      <c r="IA59" s="40">
        <f t="shared" si="166"/>
        <v>0</v>
      </c>
      <c r="IB59" s="40">
        <f t="shared" si="167"/>
        <v>0</v>
      </c>
      <c r="IC59" s="40">
        <f t="shared" si="168"/>
        <v>0</v>
      </c>
      <c r="ID59" s="40">
        <f t="shared" si="169"/>
        <v>0</v>
      </c>
      <c r="IE59" s="40">
        <f t="shared" si="170"/>
        <v>0</v>
      </c>
      <c r="IF59" s="40">
        <f t="shared" si="171"/>
        <v>0</v>
      </c>
      <c r="IG59" s="40">
        <f t="shared" si="172"/>
        <v>0</v>
      </c>
      <c r="IH59" s="40">
        <f t="shared" si="173"/>
        <v>0</v>
      </c>
      <c r="II59" s="40">
        <f t="shared" si="174"/>
        <v>0</v>
      </c>
      <c r="IJ59" s="40">
        <f t="shared" si="175"/>
        <v>0</v>
      </c>
      <c r="IK59" s="40">
        <f t="shared" si="176"/>
        <v>0</v>
      </c>
      <c r="IL59" s="40">
        <f t="shared" si="177"/>
        <v>0</v>
      </c>
      <c r="IM59" s="40">
        <f t="shared" si="178"/>
        <v>0</v>
      </c>
      <c r="IN59" s="40">
        <f t="shared" si="179"/>
        <v>0</v>
      </c>
      <c r="IO59" s="40">
        <f t="shared" si="180"/>
        <v>0</v>
      </c>
      <c r="IP59" s="40">
        <f t="shared" si="181"/>
        <v>0</v>
      </c>
      <c r="IQ59" s="40">
        <f t="shared" si="182"/>
        <v>0</v>
      </c>
      <c r="IR59" s="40">
        <f t="shared" si="183"/>
        <v>0</v>
      </c>
      <c r="IS59" s="40">
        <f t="shared" si="184"/>
        <v>0</v>
      </c>
      <c r="IT59" s="40">
        <f t="shared" si="185"/>
        <v>0</v>
      </c>
      <c r="IU59" s="40">
        <f t="shared" si="186"/>
        <v>0</v>
      </c>
      <c r="IV59" s="40">
        <f t="shared" si="187"/>
        <v>0</v>
      </c>
      <c r="IW59" s="40">
        <f t="shared" si="188"/>
        <v>0</v>
      </c>
      <c r="IX59" s="40">
        <f t="shared" si="189"/>
        <v>0</v>
      </c>
      <c r="IY59" s="40">
        <f t="shared" si="190"/>
        <v>0</v>
      </c>
      <c r="IZ59" s="40">
        <f t="shared" si="191"/>
        <v>0</v>
      </c>
      <c r="JA59" s="40">
        <f t="shared" si="192"/>
        <v>0</v>
      </c>
      <c r="JB59" s="40">
        <f t="shared" si="193"/>
        <v>0</v>
      </c>
      <c r="JC59" s="40">
        <f t="shared" si="194"/>
        <v>0</v>
      </c>
      <c r="JD59" s="40">
        <f t="shared" si="195"/>
        <v>0</v>
      </c>
      <c r="JE59" s="40">
        <f t="shared" si="196"/>
        <v>0</v>
      </c>
      <c r="JF59" s="40">
        <f t="shared" si="197"/>
        <v>0</v>
      </c>
      <c r="JG59" s="40">
        <f t="shared" si="198"/>
        <v>0</v>
      </c>
      <c r="JH59" s="40">
        <f t="shared" si="199"/>
        <v>0</v>
      </c>
      <c r="JI59" s="40">
        <f t="shared" si="200"/>
        <v>0</v>
      </c>
      <c r="JJ59" s="40">
        <f t="shared" si="201"/>
        <v>0</v>
      </c>
      <c r="JK59" s="40">
        <f t="shared" si="202"/>
        <v>0</v>
      </c>
      <c r="JL59" s="40">
        <f t="shared" si="203"/>
        <v>0</v>
      </c>
    </row>
    <row r="60" spans="1:272" x14ac:dyDescent="0.3"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</row>
    <row r="61" spans="1:272" x14ac:dyDescent="0.3">
      <c r="A61" s="1" t="s">
        <v>342</v>
      </c>
      <c r="B61" s="1">
        <f>SUM(B3:B59)</f>
        <v>1229956.6443910804</v>
      </c>
      <c r="C61" s="1">
        <f t="shared" ref="C61:BN61" si="204">SUM(C3:C59)</f>
        <v>62057.544004507683</v>
      </c>
      <c r="D61" s="1">
        <f t="shared" si="204"/>
        <v>805123.37036719499</v>
      </c>
      <c r="E61" s="1">
        <f t="shared" si="204"/>
        <v>351185.03595115006</v>
      </c>
      <c r="F61" s="1">
        <f t="shared" si="204"/>
        <v>229686.54079516997</v>
      </c>
      <c r="G61" s="1">
        <f t="shared" si="204"/>
        <v>461244.10581766593</v>
      </c>
      <c r="H61" s="1">
        <f t="shared" si="204"/>
        <v>728132.54655500001</v>
      </c>
      <c r="I61" s="39">
        <f t="shared" si="204"/>
        <v>5308.8812330758992</v>
      </c>
      <c r="J61" s="39">
        <f t="shared" si="204"/>
        <v>827.22637601209976</v>
      </c>
      <c r="K61" s="39">
        <f t="shared" si="204"/>
        <v>235.21721390380006</v>
      </c>
      <c r="L61" s="39">
        <f t="shared" si="204"/>
        <v>22.239997631899996</v>
      </c>
      <c r="M61" s="39">
        <f t="shared" si="204"/>
        <v>2812.1645504431999</v>
      </c>
      <c r="N61" s="39">
        <f t="shared" si="204"/>
        <v>1.4171221964949994</v>
      </c>
      <c r="O61" s="39">
        <f t="shared" si="204"/>
        <v>742.83959451919998</v>
      </c>
      <c r="P61" s="39">
        <f t="shared" si="204"/>
        <v>10.613872075800002</v>
      </c>
      <c r="Q61" s="39">
        <f t="shared" si="204"/>
        <v>107.79065511820001</v>
      </c>
      <c r="R61" s="39">
        <f t="shared" si="204"/>
        <v>376.98434989000003</v>
      </c>
      <c r="S61" s="39">
        <f t="shared" si="204"/>
        <v>3036.8628272102005</v>
      </c>
      <c r="T61" s="39">
        <f t="shared" si="204"/>
        <v>21.573023335600002</v>
      </c>
      <c r="U61" s="39">
        <f t="shared" si="204"/>
        <v>211.32203631399997</v>
      </c>
      <c r="V61" s="39">
        <f t="shared" si="204"/>
        <v>743.21129408009995</v>
      </c>
      <c r="W61" s="39">
        <f t="shared" si="204"/>
        <v>51.534401178500005</v>
      </c>
      <c r="X61" s="39">
        <f t="shared" si="204"/>
        <v>1.8037526605944501</v>
      </c>
      <c r="Y61" s="39">
        <f t="shared" si="204"/>
        <v>2.6023114204955005</v>
      </c>
      <c r="Z61" s="39">
        <f t="shared" si="204"/>
        <v>85.376476742500003</v>
      </c>
      <c r="AA61" s="39">
        <f t="shared" si="204"/>
        <v>5984.7857703575019</v>
      </c>
      <c r="AB61" s="39">
        <f t="shared" si="204"/>
        <v>12230.846078464503</v>
      </c>
      <c r="AC61" s="39">
        <f t="shared" si="204"/>
        <v>11.372509898300139</v>
      </c>
      <c r="AD61" s="39">
        <f t="shared" si="204"/>
        <v>16.045478503000002</v>
      </c>
      <c r="AE61" s="39">
        <f t="shared" si="204"/>
        <v>0.84642789010000008</v>
      </c>
      <c r="AF61" s="39">
        <f t="shared" si="204"/>
        <v>137.0926488492</v>
      </c>
      <c r="AG61" s="39">
        <f t="shared" si="204"/>
        <v>79.684369448199973</v>
      </c>
      <c r="AH61" s="39">
        <f t="shared" si="204"/>
        <v>486.50650317969996</v>
      </c>
      <c r="AI61" s="39">
        <f t="shared" si="204"/>
        <v>2179.6429777773997</v>
      </c>
      <c r="AJ61" s="39">
        <f t="shared" si="204"/>
        <v>49105.155601566817</v>
      </c>
      <c r="AK61" s="39">
        <f t="shared" si="204"/>
        <v>792.24760848219989</v>
      </c>
      <c r="AL61" s="39">
        <f t="shared" si="204"/>
        <v>145.19565121329995</v>
      </c>
      <c r="AM61" s="39">
        <f t="shared" si="204"/>
        <v>822.91338392930004</v>
      </c>
      <c r="AN61" s="39">
        <f t="shared" si="204"/>
        <v>20.8882379613</v>
      </c>
      <c r="AO61" s="39">
        <f t="shared" si="204"/>
        <v>4.6902202470799992</v>
      </c>
      <c r="AP61" s="39">
        <f t="shared" si="204"/>
        <v>3.2310120946079994</v>
      </c>
      <c r="AQ61" s="39">
        <f t="shared" si="204"/>
        <v>9820.1172456104014</v>
      </c>
      <c r="AR61" s="39">
        <f t="shared" si="204"/>
        <v>92.023614881599997</v>
      </c>
      <c r="AS61" s="39">
        <f t="shared" si="204"/>
        <v>41.105861545200014</v>
      </c>
      <c r="AT61" s="39">
        <f t="shared" si="204"/>
        <v>337.21533848200011</v>
      </c>
      <c r="AU61" s="39">
        <f t="shared" si="204"/>
        <v>7943.4452654345005</v>
      </c>
      <c r="AV61" s="39">
        <f t="shared" si="204"/>
        <v>43.61713490279999</v>
      </c>
      <c r="AW61" s="39">
        <f t="shared" si="204"/>
        <v>4.5833890977189998E-2</v>
      </c>
      <c r="AX61" s="39">
        <f t="shared" si="204"/>
        <v>1.0576902735200001E-2</v>
      </c>
      <c r="AY61" s="39">
        <f t="shared" si="204"/>
        <v>2.7290979E-2</v>
      </c>
      <c r="AZ61" s="39">
        <f t="shared" si="204"/>
        <v>3.4891625879962002E-2</v>
      </c>
      <c r="BA61" s="39">
        <f t="shared" si="204"/>
        <v>2.2627752901059996</v>
      </c>
      <c r="BB61" s="39">
        <f t="shared" si="204"/>
        <v>0.66581235313609999</v>
      </c>
      <c r="BC61" s="39">
        <f t="shared" si="204"/>
        <v>4.4018307500000002</v>
      </c>
      <c r="BD61" s="39">
        <f t="shared" si="204"/>
        <v>275.7898212999001</v>
      </c>
      <c r="BE61" s="39">
        <f t="shared" si="204"/>
        <v>215.37472160289997</v>
      </c>
      <c r="BF61" s="39">
        <f t="shared" si="204"/>
        <v>156.89177973291032</v>
      </c>
      <c r="BG61" s="39">
        <f t="shared" si="204"/>
        <v>5085.125324704999</v>
      </c>
      <c r="BH61" s="39">
        <f t="shared" si="204"/>
        <v>19.139277152195</v>
      </c>
      <c r="BI61" s="39">
        <f t="shared" si="204"/>
        <v>144.67137405</v>
      </c>
      <c r="BJ61" s="39">
        <f t="shared" si="204"/>
        <v>140.33518695000001</v>
      </c>
      <c r="BK61" s="39">
        <f t="shared" si="204"/>
        <v>1762.0372112644</v>
      </c>
      <c r="BL61" s="39">
        <f t="shared" si="204"/>
        <v>22151.044428221099</v>
      </c>
      <c r="BM61" s="39">
        <f t="shared" si="204"/>
        <v>503.61720963400012</v>
      </c>
      <c r="BN61" s="39">
        <f t="shared" si="204"/>
        <v>15733.413570936596</v>
      </c>
      <c r="BO61" s="39">
        <f t="shared" ref="BO61" si="205">SUM(BO3:BO59)</f>
        <v>11.610379586120899</v>
      </c>
      <c r="BP61" s="1"/>
      <c r="BR61" s="39">
        <f t="shared" ref="BR61:EF61" si="206">SUM(BR3:BR59)</f>
        <v>1115.6315794788607</v>
      </c>
      <c r="BS61" s="39">
        <f t="shared" si="206"/>
        <v>17214.281856627087</v>
      </c>
      <c r="BT61" s="39">
        <f t="shared" si="206"/>
        <v>209.40441024856125</v>
      </c>
      <c r="BU61" s="39">
        <f t="shared" si="206"/>
        <v>826.58108548011455</v>
      </c>
      <c r="BV61" s="39">
        <f t="shared" si="206"/>
        <v>156.8436750001853</v>
      </c>
      <c r="BW61" s="39">
        <f t="shared" si="206"/>
        <v>234.88493505207023</v>
      </c>
      <c r="BX61" s="39">
        <f t="shared" si="206"/>
        <v>5307.1097851235727</v>
      </c>
      <c r="BY61" s="39">
        <f t="shared" si="206"/>
        <v>5307.1097851235727</v>
      </c>
      <c r="BZ61" s="39">
        <f t="shared" si="206"/>
        <v>1881.830563226629</v>
      </c>
      <c r="CA61" s="39">
        <f t="shared" si="206"/>
        <v>18863.73518403932</v>
      </c>
      <c r="CB61" s="39">
        <f t="shared" si="206"/>
        <v>9.0519541751657346</v>
      </c>
      <c r="CC61" s="39">
        <f t="shared" si="206"/>
        <v>13.025989434833271</v>
      </c>
      <c r="CD61" s="39">
        <f t="shared" si="206"/>
        <v>2755.6122027338156</v>
      </c>
      <c r="CE61" s="39">
        <f t="shared" si="206"/>
        <v>11.609377456166358</v>
      </c>
      <c r="CF61" s="39">
        <f t="shared" si="206"/>
        <v>0.4506184684949065</v>
      </c>
      <c r="CG61" s="39">
        <f t="shared" si="206"/>
        <v>0.95756682235737478</v>
      </c>
      <c r="CH61" s="39">
        <f t="shared" si="206"/>
        <v>2.6020241847817758</v>
      </c>
      <c r="CI61" s="39">
        <f t="shared" si="206"/>
        <v>742.20963375745691</v>
      </c>
      <c r="CJ61" s="39">
        <f t="shared" si="206"/>
        <v>2.4609047397706667</v>
      </c>
      <c r="CK61" s="39">
        <f t="shared" si="206"/>
        <v>7.7928916085207076</v>
      </c>
      <c r="CL61" s="39">
        <f t="shared" si="206"/>
        <v>107.78699384823288</v>
      </c>
      <c r="CM61" s="39">
        <f t="shared" si="206"/>
        <v>5084.4992378601119</v>
      </c>
      <c r="CN61" s="39">
        <f t="shared" si="206"/>
        <v>1131297.5246447606</v>
      </c>
      <c r="CO61" s="39">
        <f t="shared" si="206"/>
        <v>376.92526270458114</v>
      </c>
      <c r="CP61" s="39">
        <f t="shared" si="206"/>
        <v>19.139344469809636</v>
      </c>
      <c r="CQ61" s="39">
        <f t="shared" si="206"/>
        <v>6.1823687296396193</v>
      </c>
      <c r="CR61" s="39">
        <f t="shared" si="206"/>
        <v>15.136142843929862</v>
      </c>
      <c r="CS61" s="39">
        <f t="shared" si="206"/>
        <v>3036.7183940738337</v>
      </c>
      <c r="CT61" s="39">
        <f t="shared" si="206"/>
        <v>211.27010742518337</v>
      </c>
      <c r="CU61" s="39">
        <f t="shared" si="206"/>
        <v>2019.7443647360153</v>
      </c>
      <c r="CV61" s="39">
        <f t="shared" si="206"/>
        <v>741.01824783146412</v>
      </c>
      <c r="CW61" s="39">
        <f t="shared" si="206"/>
        <v>40.91743657685074</v>
      </c>
      <c r="CX61" s="39">
        <f t="shared" si="206"/>
        <v>821.89339532040856</v>
      </c>
      <c r="CY61" s="39">
        <f t="shared" si="206"/>
        <v>336.75735205494624</v>
      </c>
      <c r="CZ61" s="39">
        <f t="shared" si="206"/>
        <v>1226242.747341749</v>
      </c>
      <c r="DA61" s="39">
        <f t="shared" si="206"/>
        <v>51.496532589118807</v>
      </c>
      <c r="DB61" s="39">
        <f t="shared" si="206"/>
        <v>1.8037222087034541</v>
      </c>
      <c r="DC61" s="39">
        <f t="shared" si="206"/>
        <v>4.3361908668022426</v>
      </c>
      <c r="DD61" s="39">
        <f t="shared" si="206"/>
        <v>108.22624470201769</v>
      </c>
      <c r="DE61" s="39">
        <f t="shared" si="206"/>
        <v>6.8916853067455772</v>
      </c>
      <c r="DF61" s="39">
        <f t="shared" si="206"/>
        <v>0.16012181473459092</v>
      </c>
      <c r="DG61" s="39">
        <f t="shared" si="206"/>
        <v>24.642838897247948</v>
      </c>
      <c r="DH61" s="39">
        <f t="shared" si="206"/>
        <v>0.41398693210315296</v>
      </c>
      <c r="DI61" s="39">
        <f t="shared" si="206"/>
        <v>17511.761195464958</v>
      </c>
      <c r="DJ61" s="39">
        <f t="shared" si="206"/>
        <v>21455.647071862462</v>
      </c>
      <c r="DK61" s="39">
        <f t="shared" si="206"/>
        <v>2992.8183059845142</v>
      </c>
      <c r="DL61" s="39">
        <f t="shared" si="206"/>
        <v>1747.6171627669032</v>
      </c>
      <c r="DM61" s="39">
        <f t="shared" si="206"/>
        <v>68080.519356555043</v>
      </c>
      <c r="DN61" s="39">
        <f t="shared" si="206"/>
        <v>84.290154834686874</v>
      </c>
      <c r="DO61" s="39">
        <f t="shared" si="206"/>
        <v>525.70209291056733</v>
      </c>
      <c r="DP61" s="39">
        <f t="shared" si="206"/>
        <v>5887.8078149847897</v>
      </c>
      <c r="DQ61" s="39">
        <f t="shared" si="206"/>
        <v>5887.8078149847897</v>
      </c>
      <c r="DR61" s="39"/>
      <c r="DS61" s="39"/>
      <c r="DT61" s="39">
        <f t="shared" si="206"/>
        <v>12182.918378172566</v>
      </c>
      <c r="DU61" s="39">
        <f t="shared" si="206"/>
        <v>11.347032780272315</v>
      </c>
      <c r="DV61" s="39">
        <f t="shared" si="206"/>
        <v>22053.417861497925</v>
      </c>
      <c r="DW61" s="39">
        <f t="shared" si="206"/>
        <v>3.7990007090898716</v>
      </c>
      <c r="DX61" s="39">
        <f t="shared" si="206"/>
        <v>11.193835554173221</v>
      </c>
      <c r="DY61" s="39">
        <f t="shared" si="206"/>
        <v>0</v>
      </c>
      <c r="DZ61" s="39">
        <f t="shared" si="206"/>
        <v>0.84642751423248341</v>
      </c>
      <c r="EA61" s="39">
        <f t="shared" si="206"/>
        <v>4010.5772807892013</v>
      </c>
      <c r="EB61" s="39">
        <f t="shared" si="206"/>
        <v>720.74375552501544</v>
      </c>
      <c r="EC61" s="39"/>
      <c r="ED61" s="39">
        <f t="shared" si="206"/>
        <v>23488.014444135755</v>
      </c>
      <c r="EE61" s="39">
        <f t="shared" si="206"/>
        <v>9282.3363266820634</v>
      </c>
      <c r="EF61" s="39">
        <f t="shared" si="206"/>
        <v>34.30692847177265</v>
      </c>
      <c r="EG61" s="39">
        <f t="shared" ref="EG61:GS61" si="207">SUM(EG3:EG59)</f>
        <v>97.642801737831959</v>
      </c>
      <c r="EH61" s="39">
        <f t="shared" si="207"/>
        <v>79.662977825205871</v>
      </c>
      <c r="EI61" s="39">
        <f t="shared" si="207"/>
        <v>159.89630805832209</v>
      </c>
      <c r="EJ61" s="39">
        <f t="shared" si="207"/>
        <v>324.63780282220392</v>
      </c>
      <c r="EK61" s="39">
        <f t="shared" si="207"/>
        <v>49369.7918694037</v>
      </c>
      <c r="EL61" s="39">
        <f t="shared" si="207"/>
        <v>503.35977419919294</v>
      </c>
      <c r="EM61" s="39"/>
      <c r="EN61" s="39">
        <f t="shared" si="207"/>
        <v>674.47762689752096</v>
      </c>
      <c r="EO61" s="39">
        <f t="shared" si="207"/>
        <v>61704.243225298313</v>
      </c>
      <c r="EP61" s="39">
        <f t="shared" si="207"/>
        <v>0</v>
      </c>
      <c r="EQ61" s="39">
        <f t="shared" si="207"/>
        <v>55.96662278947462</v>
      </c>
      <c r="ER61" s="39">
        <f t="shared" si="207"/>
        <v>80.537381359756566</v>
      </c>
      <c r="ES61" s="39">
        <f t="shared" si="207"/>
        <v>781571.2789478004</v>
      </c>
      <c r="ET61" s="39">
        <f t="shared" si="207"/>
        <v>714386.22335414449</v>
      </c>
      <c r="EU61" s="39">
        <f t="shared" si="207"/>
        <v>79376.222672489734</v>
      </c>
      <c r="EV61" s="39">
        <f t="shared" si="207"/>
        <v>793762.44602663408</v>
      </c>
      <c r="EW61" s="39">
        <f t="shared" si="207"/>
        <v>20.916817406822492</v>
      </c>
      <c r="EX61" s="39">
        <f t="shared" si="207"/>
        <v>20295.634845614746</v>
      </c>
      <c r="EY61" s="39"/>
      <c r="EZ61" s="39">
        <f t="shared" si="207"/>
        <v>43.611304825642982</v>
      </c>
      <c r="FA61" s="39">
        <f t="shared" si="207"/>
        <v>4.5831922985839102E-2</v>
      </c>
      <c r="FB61" s="39">
        <f t="shared" si="207"/>
        <v>1.0576632689712666E-2</v>
      </c>
      <c r="FC61" s="39">
        <f t="shared" si="207"/>
        <v>2.729469848046431E-2</v>
      </c>
      <c r="FD61" s="39">
        <f t="shared" si="207"/>
        <v>3.4889518162493117E-2</v>
      </c>
      <c r="FE61" s="39">
        <f t="shared" si="207"/>
        <v>2.2620090014444951</v>
      </c>
      <c r="FF61" s="39">
        <f t="shared" si="207"/>
        <v>0.66558719151445722</v>
      </c>
      <c r="FG61" s="39">
        <f t="shared" si="207"/>
        <v>4.4018010968435144</v>
      </c>
      <c r="FH61" s="39">
        <f t="shared" si="207"/>
        <v>271.01155748767411</v>
      </c>
      <c r="FI61" s="39">
        <f t="shared" si="207"/>
        <v>3529.4495118827613</v>
      </c>
      <c r="FJ61" s="39">
        <f t="shared" si="207"/>
        <v>308133.3686231476</v>
      </c>
      <c r="FK61" s="39">
        <f t="shared" si="207"/>
        <v>5702.6921563644082</v>
      </c>
      <c r="FL61" s="39">
        <f t="shared" si="207"/>
        <v>5822.685658373327</v>
      </c>
      <c r="FM61" s="39">
        <f t="shared" si="207"/>
        <v>7891.3859376026321</v>
      </c>
      <c r="FN61" s="39">
        <f t="shared" si="207"/>
        <v>4171.1770049006454</v>
      </c>
      <c r="FO61" s="39">
        <f t="shared" si="207"/>
        <v>2312.8412457661766</v>
      </c>
      <c r="FP61" s="39">
        <f t="shared" si="207"/>
        <v>0.96081813688402928</v>
      </c>
      <c r="FQ61" s="39">
        <f t="shared" si="207"/>
        <v>4304.7484537091023</v>
      </c>
      <c r="FR61" s="39">
        <f t="shared" si="207"/>
        <v>350150.62435092166</v>
      </c>
      <c r="FS61" s="39">
        <f t="shared" si="207"/>
        <v>228819.68081973604</v>
      </c>
      <c r="FT61" s="39">
        <f t="shared" si="207"/>
        <v>121330.94353118574</v>
      </c>
      <c r="FU61" s="39">
        <f t="shared" si="207"/>
        <v>489.11441091324787</v>
      </c>
      <c r="FV61" s="39">
        <f t="shared" si="207"/>
        <v>231.13723717900535</v>
      </c>
      <c r="FW61" s="39">
        <f t="shared" si="207"/>
        <v>86582.582015415042</v>
      </c>
      <c r="FX61" s="39">
        <f t="shared" si="207"/>
        <v>6820.8621724908044</v>
      </c>
      <c r="FY61" s="39">
        <f t="shared" si="207"/>
        <v>15372.132992452733</v>
      </c>
      <c r="FZ61" s="39">
        <f t="shared" si="207"/>
        <v>2509.0413467649932</v>
      </c>
      <c r="GA61" s="39">
        <f t="shared" si="207"/>
        <v>2320.1699628254041</v>
      </c>
      <c r="GB61" s="39">
        <f t="shared" si="207"/>
        <v>38655.390040842278</v>
      </c>
      <c r="GC61" s="39">
        <f t="shared" si="207"/>
        <v>20.849265233907985</v>
      </c>
      <c r="GD61" s="39">
        <f t="shared" si="207"/>
        <v>19876.737419323199</v>
      </c>
      <c r="GE61" s="39">
        <f t="shared" si="207"/>
        <v>10438.616469836612</v>
      </c>
      <c r="GF61" s="39">
        <f t="shared" si="207"/>
        <v>29853.640501192807</v>
      </c>
      <c r="GG61" s="39">
        <f t="shared" si="207"/>
        <v>1812.0137012240107</v>
      </c>
      <c r="GH61" s="39">
        <f t="shared" si="207"/>
        <v>4.6901596386224051</v>
      </c>
      <c r="GI61" s="39">
        <f t="shared" si="207"/>
        <v>456253.55752855568</v>
      </c>
      <c r="GJ61" s="39">
        <f t="shared" si="207"/>
        <v>38079.79027205873</v>
      </c>
      <c r="GK61" s="39">
        <f t="shared" si="207"/>
        <v>15719.107326875957</v>
      </c>
      <c r="GL61" s="39">
        <f t="shared" si="207"/>
        <v>1124.5097209952482</v>
      </c>
      <c r="GM61" s="39">
        <f t="shared" si="207"/>
        <v>18737.859085604839</v>
      </c>
      <c r="GN61" s="39">
        <f t="shared" si="207"/>
        <v>66679.911489890626</v>
      </c>
      <c r="GO61" s="39">
        <f t="shared" si="207"/>
        <v>9766.6718413201615</v>
      </c>
      <c r="GP61" s="39">
        <f t="shared" si="207"/>
        <v>3.230999797318749</v>
      </c>
      <c r="GQ61" s="39">
        <f t="shared" si="207"/>
        <v>91.96513106086914</v>
      </c>
      <c r="GR61" s="39">
        <f t="shared" si="207"/>
        <v>6687.9568773904739</v>
      </c>
      <c r="GS61" s="39">
        <f t="shared" si="207"/>
        <v>725859.23087465041</v>
      </c>
      <c r="GT61" s="39">
        <f t="shared" ref="GT61:GU61" si="208">SUM(GT3:GT59)</f>
        <v>7889.7232384618064</v>
      </c>
      <c r="GU61" s="39">
        <f t="shared" si="208"/>
        <v>36130.264249762105</v>
      </c>
    </row>
    <row r="62" spans="1:272" x14ac:dyDescent="0.3">
      <c r="A62" s="17" t="s">
        <v>220</v>
      </c>
      <c r="B62" s="1">
        <f>SUM(B2:B54)</f>
        <v>1226638.1752724205</v>
      </c>
      <c r="C62" s="1">
        <f t="shared" ref="C62:BN62" si="209">SUM(C2:C54)</f>
        <v>61711.755034196678</v>
      </c>
      <c r="D62" s="1">
        <f t="shared" si="209"/>
        <v>793937.92505339498</v>
      </c>
      <c r="E62" s="1">
        <f t="shared" si="209"/>
        <v>350108.23259506002</v>
      </c>
      <c r="F62" s="1">
        <f t="shared" si="209"/>
        <v>228948.28209912</v>
      </c>
      <c r="G62" s="1">
        <f t="shared" si="209"/>
        <v>456300.09918772592</v>
      </c>
      <c r="H62" s="1">
        <f t="shared" si="209"/>
        <v>726236.12118143006</v>
      </c>
      <c r="I62" s="39">
        <f t="shared" si="209"/>
        <v>5307.2627217557992</v>
      </c>
      <c r="J62" s="39">
        <f t="shared" si="209"/>
        <v>826.64920258249981</v>
      </c>
      <c r="K62" s="39">
        <f t="shared" si="209"/>
        <v>234.88735705380003</v>
      </c>
      <c r="L62" s="39">
        <f t="shared" si="209"/>
        <v>22.081987173499993</v>
      </c>
      <c r="M62" s="39">
        <f t="shared" si="209"/>
        <v>2755.7353540212998</v>
      </c>
      <c r="N62" s="39">
        <f t="shared" si="209"/>
        <v>1.4085812928949994</v>
      </c>
      <c r="O62" s="39">
        <f t="shared" si="209"/>
        <v>742.22427813920001</v>
      </c>
      <c r="P62" s="39">
        <f t="shared" si="209"/>
        <v>10.255054574100001</v>
      </c>
      <c r="Q62" s="39">
        <f t="shared" si="209"/>
        <v>107.7874340832</v>
      </c>
      <c r="R62" s="39">
        <f t="shared" si="209"/>
        <v>376.94776733880002</v>
      </c>
      <c r="S62" s="39">
        <f t="shared" si="209"/>
        <v>3036.6913872102004</v>
      </c>
      <c r="T62" s="39">
        <f t="shared" si="209"/>
        <v>21.4502093143</v>
      </c>
      <c r="U62" s="39">
        <f t="shared" si="209"/>
        <v>211.28050267899997</v>
      </c>
      <c r="V62" s="39">
        <f t="shared" si="209"/>
        <v>742.84563444009996</v>
      </c>
      <c r="W62" s="39">
        <f t="shared" si="209"/>
        <v>51.500745323500006</v>
      </c>
      <c r="X62" s="39">
        <f t="shared" si="209"/>
        <v>1.8037526605944501</v>
      </c>
      <c r="Y62" s="39">
        <f t="shared" si="209"/>
        <v>2.6021269037955004</v>
      </c>
      <c r="Z62" s="39">
        <f t="shared" si="209"/>
        <v>84.290092201199997</v>
      </c>
      <c r="AA62" s="39">
        <f t="shared" si="209"/>
        <v>5891.0602731275021</v>
      </c>
      <c r="AB62" s="39">
        <f t="shared" si="209"/>
        <v>12186.980863464503</v>
      </c>
      <c r="AC62" s="39">
        <f t="shared" si="209"/>
        <v>11.372509898300139</v>
      </c>
      <c r="AD62" s="39">
        <f t="shared" si="209"/>
        <v>15.956207605200001</v>
      </c>
      <c r="AE62" s="39">
        <f t="shared" si="209"/>
        <v>0.84642789010000008</v>
      </c>
      <c r="AF62" s="39">
        <f t="shared" si="209"/>
        <v>131.99141641830002</v>
      </c>
      <c r="AG62" s="39">
        <f t="shared" si="209"/>
        <v>79.684369448199973</v>
      </c>
      <c r="AH62" s="39">
        <f t="shared" si="209"/>
        <v>485.01315355759994</v>
      </c>
      <c r="AI62" s="39">
        <f t="shared" si="209"/>
        <v>2020.7231159173998</v>
      </c>
      <c r="AJ62" s="39">
        <f t="shared" si="209"/>
        <v>48990.224970566815</v>
      </c>
      <c r="AK62" s="39">
        <f t="shared" si="209"/>
        <v>657.72513837139991</v>
      </c>
      <c r="AL62" s="39">
        <f t="shared" si="209"/>
        <v>136.69809863229995</v>
      </c>
      <c r="AM62" s="39">
        <f t="shared" si="209"/>
        <v>822.30370114930008</v>
      </c>
      <c r="AN62" s="39">
        <f t="shared" si="209"/>
        <v>20.866344956300001</v>
      </c>
      <c r="AO62" s="39">
        <f t="shared" si="209"/>
        <v>4.6902202470799992</v>
      </c>
      <c r="AP62" s="39">
        <f t="shared" si="209"/>
        <v>3.2310120946079994</v>
      </c>
      <c r="AQ62" s="39">
        <f t="shared" si="209"/>
        <v>9771.6911838269007</v>
      </c>
      <c r="AR62" s="39">
        <f t="shared" si="209"/>
        <v>92.023614881599997</v>
      </c>
      <c r="AS62" s="39">
        <f t="shared" si="209"/>
        <v>40.922883540200012</v>
      </c>
      <c r="AT62" s="39">
        <f t="shared" si="209"/>
        <v>336.76315036800008</v>
      </c>
      <c r="AU62" s="39">
        <f t="shared" si="209"/>
        <v>7900.3768280340009</v>
      </c>
      <c r="AV62" s="39">
        <f t="shared" si="209"/>
        <v>43.612061997999994</v>
      </c>
      <c r="AW62" s="39">
        <f t="shared" si="209"/>
        <v>4.5833890977189998E-2</v>
      </c>
      <c r="AX62" s="39">
        <f t="shared" si="209"/>
        <v>1.0576902735200001E-2</v>
      </c>
      <c r="AY62" s="39">
        <f t="shared" si="209"/>
        <v>2.7290979E-2</v>
      </c>
      <c r="AZ62" s="39">
        <f t="shared" si="209"/>
        <v>3.4891335107962003E-2</v>
      </c>
      <c r="BA62" s="39">
        <f t="shared" si="209"/>
        <v>2.2622581841059994</v>
      </c>
      <c r="BB62" s="39">
        <f t="shared" si="209"/>
        <v>0.66559571145200003</v>
      </c>
      <c r="BC62" s="39">
        <f t="shared" si="209"/>
        <v>4.4018307500000002</v>
      </c>
      <c r="BD62" s="39">
        <f t="shared" si="209"/>
        <v>271.02704974710002</v>
      </c>
      <c r="BE62" s="39">
        <f t="shared" si="209"/>
        <v>209.41769660289998</v>
      </c>
      <c r="BF62" s="39">
        <f t="shared" si="209"/>
        <v>156.89177973291032</v>
      </c>
      <c r="BG62" s="39">
        <f t="shared" si="209"/>
        <v>5084.523417254999</v>
      </c>
      <c r="BH62" s="39">
        <f t="shared" si="209"/>
        <v>19.139277152195</v>
      </c>
      <c r="BI62" s="39">
        <f t="shared" si="209"/>
        <v>144.67137405</v>
      </c>
      <c r="BJ62" s="39">
        <f t="shared" si="209"/>
        <v>140.33518695000001</v>
      </c>
      <c r="BK62" s="39">
        <f t="shared" si="209"/>
        <v>1749.7124295111</v>
      </c>
      <c r="BL62" s="39">
        <f t="shared" si="209"/>
        <v>22053.653839417097</v>
      </c>
      <c r="BM62" s="39">
        <f t="shared" si="209"/>
        <v>503.55587289900012</v>
      </c>
      <c r="BN62" s="39">
        <f t="shared" si="209"/>
        <v>15719.828887936595</v>
      </c>
      <c r="BO62" s="39">
        <f t="shared" ref="BO62" si="210">SUM(BO2:BO54)</f>
        <v>11.610044481140299</v>
      </c>
      <c r="BR62" s="39">
        <f t="shared" ref="BR62:EF62" si="211">SUM(BR2:BR54)</f>
        <v>1115.6315794788607</v>
      </c>
      <c r="BS62" s="39">
        <f t="shared" si="211"/>
        <v>17214.281856627087</v>
      </c>
      <c r="BT62" s="39">
        <f t="shared" si="211"/>
        <v>209.40441024856125</v>
      </c>
      <c r="BU62" s="39">
        <f t="shared" si="211"/>
        <v>826.58108548011455</v>
      </c>
      <c r="BV62" s="39">
        <f t="shared" si="211"/>
        <v>156.8436750001853</v>
      </c>
      <c r="BW62" s="39">
        <f t="shared" si="211"/>
        <v>234.88493505207023</v>
      </c>
      <c r="BX62" s="39">
        <f t="shared" si="211"/>
        <v>5307.1097851235727</v>
      </c>
      <c r="BY62" s="39">
        <f t="shared" si="211"/>
        <v>5307.1097851235727</v>
      </c>
      <c r="BZ62" s="39">
        <f t="shared" si="211"/>
        <v>1881.830563226629</v>
      </c>
      <c r="CA62" s="39">
        <f t="shared" si="211"/>
        <v>18863.73518403932</v>
      </c>
      <c r="CB62" s="39">
        <f t="shared" si="211"/>
        <v>9.0519541751657346</v>
      </c>
      <c r="CC62" s="39">
        <f t="shared" si="211"/>
        <v>13.025989434833271</v>
      </c>
      <c r="CD62" s="39">
        <f t="shared" si="211"/>
        <v>2755.6122027338156</v>
      </c>
      <c r="CE62" s="39">
        <f t="shared" si="211"/>
        <v>11.609377456166358</v>
      </c>
      <c r="CF62" s="39">
        <f t="shared" si="211"/>
        <v>0.4506184684949065</v>
      </c>
      <c r="CG62" s="39">
        <f t="shared" si="211"/>
        <v>0.95756682235737478</v>
      </c>
      <c r="CH62" s="39">
        <f t="shared" si="211"/>
        <v>2.6020241847817758</v>
      </c>
      <c r="CI62" s="39">
        <f t="shared" si="211"/>
        <v>742.20963375745691</v>
      </c>
      <c r="CJ62" s="39">
        <f t="shared" si="211"/>
        <v>2.4609047397706667</v>
      </c>
      <c r="CK62" s="39">
        <f t="shared" si="211"/>
        <v>7.7928916085207076</v>
      </c>
      <c r="CL62" s="39">
        <f t="shared" si="211"/>
        <v>107.78699384823288</v>
      </c>
      <c r="CM62" s="39">
        <f t="shared" si="211"/>
        <v>5084.4992378601119</v>
      </c>
      <c r="CN62" s="39">
        <f t="shared" si="211"/>
        <v>1131297.5246447606</v>
      </c>
      <c r="CO62" s="39">
        <f t="shared" si="211"/>
        <v>376.92526270458114</v>
      </c>
      <c r="CP62" s="39">
        <f t="shared" si="211"/>
        <v>19.139344469809636</v>
      </c>
      <c r="CQ62" s="39">
        <f t="shared" si="211"/>
        <v>6.1823687296396193</v>
      </c>
      <c r="CR62" s="39">
        <f t="shared" si="211"/>
        <v>15.136142843929862</v>
      </c>
      <c r="CS62" s="39">
        <f t="shared" si="211"/>
        <v>3036.7183940738337</v>
      </c>
      <c r="CT62" s="39">
        <f t="shared" si="211"/>
        <v>211.27010742518337</v>
      </c>
      <c r="CU62" s="39">
        <f t="shared" si="211"/>
        <v>2019.7443647360153</v>
      </c>
      <c r="CV62" s="39">
        <f t="shared" si="211"/>
        <v>741.01824783146412</v>
      </c>
      <c r="CW62" s="39">
        <f t="shared" si="211"/>
        <v>40.91743657685074</v>
      </c>
      <c r="CX62" s="39">
        <f t="shared" si="211"/>
        <v>821.89339532040856</v>
      </c>
      <c r="CY62" s="39">
        <f t="shared" si="211"/>
        <v>336.75735205494624</v>
      </c>
      <c r="CZ62" s="39">
        <f t="shared" si="211"/>
        <v>1226242.747341749</v>
      </c>
      <c r="DA62" s="39">
        <f t="shared" si="211"/>
        <v>51.496532589118807</v>
      </c>
      <c r="DB62" s="39">
        <f t="shared" si="211"/>
        <v>1.8037222087034541</v>
      </c>
      <c r="DC62" s="39">
        <f t="shared" si="211"/>
        <v>4.3361908668022426</v>
      </c>
      <c r="DD62" s="39">
        <f t="shared" si="211"/>
        <v>108.22624470201769</v>
      </c>
      <c r="DE62" s="39">
        <f t="shared" si="211"/>
        <v>6.8916853067455772</v>
      </c>
      <c r="DF62" s="39">
        <f t="shared" si="211"/>
        <v>0.16012181473459092</v>
      </c>
      <c r="DG62" s="39">
        <f t="shared" si="211"/>
        <v>24.642838897247948</v>
      </c>
      <c r="DH62" s="39">
        <f t="shared" si="211"/>
        <v>0.41398693210315296</v>
      </c>
      <c r="DI62" s="39">
        <f t="shared" si="211"/>
        <v>17511.761195464958</v>
      </c>
      <c r="DJ62" s="39">
        <f t="shared" si="211"/>
        <v>21455.647071862462</v>
      </c>
      <c r="DK62" s="39">
        <f t="shared" si="211"/>
        <v>2992.8183059845142</v>
      </c>
      <c r="DL62" s="39">
        <f t="shared" si="211"/>
        <v>1747.6171627669032</v>
      </c>
      <c r="DM62" s="39">
        <f t="shared" si="211"/>
        <v>68080.519356555043</v>
      </c>
      <c r="DN62" s="39">
        <f t="shared" si="211"/>
        <v>84.290154834686874</v>
      </c>
      <c r="DO62" s="39">
        <f t="shared" si="211"/>
        <v>525.70209291056733</v>
      </c>
      <c r="DP62" s="39">
        <f t="shared" si="211"/>
        <v>5887.8078149847897</v>
      </c>
      <c r="DQ62" s="39">
        <f t="shared" si="211"/>
        <v>5887.8078149847897</v>
      </c>
      <c r="DR62" s="39"/>
      <c r="DS62" s="39"/>
      <c r="DT62" s="39">
        <f t="shared" si="211"/>
        <v>12182.918378172566</v>
      </c>
      <c r="DU62" s="39">
        <f t="shared" si="211"/>
        <v>11.347032780272315</v>
      </c>
      <c r="DV62" s="39">
        <f t="shared" si="211"/>
        <v>22053.417861497925</v>
      </c>
      <c r="DW62" s="39">
        <f t="shared" si="211"/>
        <v>3.7990007090898716</v>
      </c>
      <c r="DX62" s="39">
        <f t="shared" si="211"/>
        <v>11.193835554173221</v>
      </c>
      <c r="DY62" s="39">
        <f t="shared" si="211"/>
        <v>0</v>
      </c>
      <c r="DZ62" s="39">
        <f t="shared" si="211"/>
        <v>0.84642751423248341</v>
      </c>
      <c r="EA62" s="39">
        <f t="shared" si="211"/>
        <v>4010.5772807892013</v>
      </c>
      <c r="EB62" s="39">
        <f t="shared" si="211"/>
        <v>720.74375552501544</v>
      </c>
      <c r="EC62" s="39"/>
      <c r="ED62" s="39">
        <f t="shared" si="211"/>
        <v>23488.014444135755</v>
      </c>
      <c r="EE62" s="39">
        <f t="shared" si="211"/>
        <v>9282.3363266820634</v>
      </c>
      <c r="EF62" s="39">
        <f t="shared" si="211"/>
        <v>34.30692847177265</v>
      </c>
      <c r="EG62" s="39">
        <f t="shared" ref="EG62:GS62" si="212">SUM(EG2:EG54)</f>
        <v>97.642801737831959</v>
      </c>
      <c r="EH62" s="39">
        <f t="shared" si="212"/>
        <v>79.662977825205871</v>
      </c>
      <c r="EI62" s="39">
        <f t="shared" si="212"/>
        <v>159.89630805832209</v>
      </c>
      <c r="EJ62" s="39">
        <f t="shared" si="212"/>
        <v>324.63780282220392</v>
      </c>
      <c r="EK62" s="39">
        <f t="shared" si="212"/>
        <v>49369.7918694037</v>
      </c>
      <c r="EL62" s="39">
        <f t="shared" si="212"/>
        <v>503.35977419919294</v>
      </c>
      <c r="EM62" s="39"/>
      <c r="EN62" s="39">
        <f t="shared" si="212"/>
        <v>674.47762689752096</v>
      </c>
      <c r="EO62" s="39">
        <f t="shared" si="212"/>
        <v>61704.243225298313</v>
      </c>
      <c r="EP62" s="39">
        <f t="shared" si="212"/>
        <v>0</v>
      </c>
      <c r="EQ62" s="39">
        <f t="shared" si="212"/>
        <v>55.96662278947462</v>
      </c>
      <c r="ER62" s="39">
        <f t="shared" si="212"/>
        <v>80.537381359756566</v>
      </c>
      <c r="ES62" s="39">
        <f t="shared" si="212"/>
        <v>781571.2789478004</v>
      </c>
      <c r="ET62" s="39">
        <f t="shared" si="212"/>
        <v>714386.22335414449</v>
      </c>
      <c r="EU62" s="39">
        <f t="shared" si="212"/>
        <v>79376.222672489734</v>
      </c>
      <c r="EV62" s="39">
        <f t="shared" si="212"/>
        <v>793762.44602663408</v>
      </c>
      <c r="EW62" s="39">
        <f t="shared" si="212"/>
        <v>20.916817406822492</v>
      </c>
      <c r="EX62" s="39">
        <f t="shared" si="212"/>
        <v>20295.634845614746</v>
      </c>
      <c r="EY62" s="39"/>
      <c r="EZ62" s="39">
        <f t="shared" si="212"/>
        <v>43.611304825642982</v>
      </c>
      <c r="FA62" s="39">
        <f t="shared" si="212"/>
        <v>4.5831922985839102E-2</v>
      </c>
      <c r="FB62" s="39">
        <f t="shared" si="212"/>
        <v>1.0576632689712666E-2</v>
      </c>
      <c r="FC62" s="39">
        <f t="shared" si="212"/>
        <v>2.729469848046431E-2</v>
      </c>
      <c r="FD62" s="39">
        <f t="shared" si="212"/>
        <v>3.4889518162493117E-2</v>
      </c>
      <c r="FE62" s="39">
        <f t="shared" si="212"/>
        <v>2.2620090014444951</v>
      </c>
      <c r="FF62" s="39">
        <f t="shared" si="212"/>
        <v>0.66558719151445722</v>
      </c>
      <c r="FG62" s="39">
        <f t="shared" si="212"/>
        <v>4.4018010968435144</v>
      </c>
      <c r="FH62" s="39">
        <f t="shared" si="212"/>
        <v>271.01155748767411</v>
      </c>
      <c r="FI62" s="39">
        <f t="shared" si="212"/>
        <v>3529.4495118827613</v>
      </c>
      <c r="FJ62" s="39">
        <f t="shared" si="212"/>
        <v>308133.3686231476</v>
      </c>
      <c r="FK62" s="39">
        <f t="shared" si="212"/>
        <v>5702.6921563644082</v>
      </c>
      <c r="FL62" s="39">
        <f t="shared" si="212"/>
        <v>5822.685658373327</v>
      </c>
      <c r="FM62" s="39">
        <f t="shared" si="212"/>
        <v>7891.3859376026321</v>
      </c>
      <c r="FN62" s="39">
        <f t="shared" si="212"/>
        <v>4171.1770049006454</v>
      </c>
      <c r="FO62" s="39">
        <f t="shared" si="212"/>
        <v>2312.8412457661766</v>
      </c>
      <c r="FP62" s="39">
        <f t="shared" si="212"/>
        <v>0.96081813688402928</v>
      </c>
      <c r="FQ62" s="39">
        <f t="shared" si="212"/>
        <v>4304.7484537091023</v>
      </c>
      <c r="FR62" s="39">
        <f t="shared" si="212"/>
        <v>350150.62435092166</v>
      </c>
      <c r="FS62" s="39">
        <f t="shared" si="212"/>
        <v>228819.68081973604</v>
      </c>
      <c r="FT62" s="39">
        <f t="shared" si="212"/>
        <v>121330.94353118574</v>
      </c>
      <c r="FU62" s="39">
        <f t="shared" si="212"/>
        <v>489.11441091324787</v>
      </c>
      <c r="FV62" s="39">
        <f t="shared" si="212"/>
        <v>231.13723717900535</v>
      </c>
      <c r="FW62" s="39">
        <f t="shared" si="212"/>
        <v>86582.582015415042</v>
      </c>
      <c r="FX62" s="39">
        <f t="shared" si="212"/>
        <v>6820.8621724908044</v>
      </c>
      <c r="FY62" s="39">
        <f t="shared" si="212"/>
        <v>15372.132992452733</v>
      </c>
      <c r="FZ62" s="39">
        <f t="shared" si="212"/>
        <v>2509.0413467649932</v>
      </c>
      <c r="GA62" s="39">
        <f t="shared" si="212"/>
        <v>2320.1699628254041</v>
      </c>
      <c r="GB62" s="39">
        <f t="shared" si="212"/>
        <v>38655.390040842278</v>
      </c>
      <c r="GC62" s="39">
        <f t="shared" si="212"/>
        <v>20.849265233907985</v>
      </c>
      <c r="GD62" s="39">
        <f t="shared" si="212"/>
        <v>19876.737419323199</v>
      </c>
      <c r="GE62" s="39">
        <f t="shared" si="212"/>
        <v>10438.616469836612</v>
      </c>
      <c r="GF62" s="39">
        <f t="shared" si="212"/>
        <v>29853.640501192807</v>
      </c>
      <c r="GG62" s="39">
        <f t="shared" si="212"/>
        <v>1812.0137012240107</v>
      </c>
      <c r="GH62" s="39">
        <f t="shared" si="212"/>
        <v>4.6901596386224051</v>
      </c>
      <c r="GI62" s="39">
        <f t="shared" si="212"/>
        <v>456253.55752855568</v>
      </c>
      <c r="GJ62" s="39">
        <f t="shared" si="212"/>
        <v>38079.79027205873</v>
      </c>
      <c r="GK62" s="39">
        <f t="shared" si="212"/>
        <v>15719.107326875957</v>
      </c>
      <c r="GL62" s="39">
        <f t="shared" si="212"/>
        <v>1124.5097209952482</v>
      </c>
      <c r="GM62" s="39">
        <f t="shared" si="212"/>
        <v>18737.859085604839</v>
      </c>
      <c r="GN62" s="39">
        <f t="shared" si="212"/>
        <v>66679.911489890626</v>
      </c>
      <c r="GO62" s="39">
        <f t="shared" si="212"/>
        <v>9766.6718413201615</v>
      </c>
      <c r="GP62" s="39">
        <f t="shared" si="212"/>
        <v>3.230999797318749</v>
      </c>
      <c r="GQ62" s="39">
        <f t="shared" si="212"/>
        <v>91.96513106086914</v>
      </c>
      <c r="GR62" s="39">
        <f t="shared" si="212"/>
        <v>6687.9568773904739</v>
      </c>
      <c r="GS62" s="39">
        <f t="shared" si="212"/>
        <v>725859.23087465041</v>
      </c>
      <c r="GT62" s="39">
        <f t="shared" ref="GT62:GU62" si="213">SUM(GT2:GT54)</f>
        <v>7889.7232384618064</v>
      </c>
      <c r="GU62" s="39">
        <f t="shared" si="213"/>
        <v>36130.264249762105</v>
      </c>
    </row>
    <row r="63" spans="1:272" x14ac:dyDescent="0.3"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15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Z63"/>
  <sheetViews>
    <sheetView zoomScale="85" zoomScaleNormal="85" workbookViewId="0">
      <pane xSplit="1" ySplit="2" topLeftCell="CH27" activePane="bottomRight" state="frozen"/>
      <selection pane="topRight" activeCell="AY55" sqref="AY55"/>
      <selection pane="bottomLeft" activeCell="AY55" sqref="AY55"/>
      <selection pane="bottomRight" activeCell="DU51" sqref="DU51"/>
    </sheetView>
  </sheetViews>
  <sheetFormatPr defaultColWidth="9.109375" defaultRowHeight="14.4" x14ac:dyDescent="0.3"/>
  <cols>
    <col min="1" max="1" width="19" style="17" customWidth="1"/>
    <col min="2" max="8" width="9" style="15" customWidth="1"/>
    <col min="9" max="56" width="9" style="17" customWidth="1"/>
    <col min="57" max="57" width="11.5546875" style="17" customWidth="1"/>
    <col min="58" max="58" width="15" style="17" bestFit="1" customWidth="1"/>
    <col min="59" max="180" width="9" style="17" customWidth="1"/>
    <col min="181" max="208" width="9.109375" style="17"/>
    <col min="209" max="209" width="9.109375" style="17" customWidth="1"/>
    <col min="210" max="16384" width="9.109375" style="17"/>
  </cols>
  <sheetData>
    <row r="1" spans="1:234" x14ac:dyDescent="0.3">
      <c r="B1" s="15" t="s">
        <v>650</v>
      </c>
      <c r="BF1" s="17" t="s">
        <v>341</v>
      </c>
      <c r="FX1" s="17" t="s">
        <v>343</v>
      </c>
    </row>
    <row r="2" spans="1:234" x14ac:dyDescent="0.3">
      <c r="A2" s="17" t="s">
        <v>155</v>
      </c>
      <c r="B2" s="17" t="s">
        <v>49</v>
      </c>
      <c r="C2" s="17" t="s">
        <v>75</v>
      </c>
      <c r="D2" s="17" t="s">
        <v>156</v>
      </c>
      <c r="E2" s="17" t="s">
        <v>157</v>
      </c>
      <c r="F2" s="17" t="s">
        <v>158</v>
      </c>
      <c r="G2" s="17" t="s">
        <v>135</v>
      </c>
      <c r="H2" s="17" t="s">
        <v>159</v>
      </c>
      <c r="I2" s="17" t="s">
        <v>345</v>
      </c>
      <c r="J2" s="17" t="s">
        <v>394</v>
      </c>
      <c r="K2" s="17" t="s">
        <v>395</v>
      </c>
      <c r="L2" s="17" t="s">
        <v>41</v>
      </c>
      <c r="M2" s="17" t="s">
        <v>434</v>
      </c>
      <c r="N2" s="17" t="s">
        <v>397</v>
      </c>
      <c r="O2" s="17" t="s">
        <v>398</v>
      </c>
      <c r="P2" s="17" t="s">
        <v>453</v>
      </c>
      <c r="Q2" s="17" t="s">
        <v>346</v>
      </c>
      <c r="R2" s="17" t="s">
        <v>521</v>
      </c>
      <c r="S2" s="17" t="s">
        <v>399</v>
      </c>
      <c r="T2" s="17" t="s">
        <v>281</v>
      </c>
      <c r="U2" s="17" t="s">
        <v>454</v>
      </c>
      <c r="V2" s="17" t="s">
        <v>347</v>
      </c>
      <c r="W2" s="17" t="s">
        <v>478</v>
      </c>
      <c r="X2" s="17" t="s">
        <v>455</v>
      </c>
      <c r="Y2" s="17" t="s">
        <v>400</v>
      </c>
      <c r="Z2" s="17" t="s">
        <v>61</v>
      </c>
      <c r="AA2" s="17" t="s">
        <v>401</v>
      </c>
      <c r="AB2" s="17" t="s">
        <v>402</v>
      </c>
      <c r="AC2" s="17" t="s">
        <v>403</v>
      </c>
      <c r="AD2" s="17" t="s">
        <v>348</v>
      </c>
      <c r="AE2" s="17" t="s">
        <v>349</v>
      </c>
      <c r="AF2" s="17" t="s">
        <v>404</v>
      </c>
      <c r="AG2" s="17" t="s">
        <v>405</v>
      </c>
      <c r="AH2" s="17" t="s">
        <v>457</v>
      </c>
      <c r="AI2" s="17" t="s">
        <v>458</v>
      </c>
      <c r="AJ2" s="17" t="s">
        <v>350</v>
      </c>
      <c r="AK2" s="17" t="s">
        <v>459</v>
      </c>
      <c r="AL2" s="17" t="s">
        <v>460</v>
      </c>
      <c r="AM2" s="17" t="s">
        <v>289</v>
      </c>
      <c r="AN2" s="17" t="s">
        <v>389</v>
      </c>
      <c r="AO2" s="17" t="s">
        <v>589</v>
      </c>
      <c r="AP2" s="17" t="s">
        <v>590</v>
      </c>
      <c r="AQ2" s="17" t="s">
        <v>390</v>
      </c>
      <c r="AR2" s="17" t="s">
        <v>391</v>
      </c>
      <c r="AS2" s="17" t="s">
        <v>392</v>
      </c>
      <c r="AT2" s="17" t="s">
        <v>286</v>
      </c>
      <c r="AU2" s="17" t="s">
        <v>463</v>
      </c>
      <c r="AV2" s="17" t="s">
        <v>381</v>
      </c>
      <c r="AW2" s="17" t="s">
        <v>284</v>
      </c>
      <c r="AX2" s="17" t="s">
        <v>435</v>
      </c>
      <c r="AY2" s="17" t="s">
        <v>464</v>
      </c>
      <c r="AZ2" s="17" t="s">
        <v>452</v>
      </c>
      <c r="BA2" s="17" t="s">
        <v>351</v>
      </c>
      <c r="BB2" s="17" t="s">
        <v>588</v>
      </c>
      <c r="BC2" s="17" t="s">
        <v>396</v>
      </c>
      <c r="BD2" s="17" t="s">
        <v>595</v>
      </c>
      <c r="BE2" s="15"/>
      <c r="BF2" s="17" t="s">
        <v>329</v>
      </c>
      <c r="BG2" s="17" t="s">
        <v>352</v>
      </c>
      <c r="BH2" s="17" t="s">
        <v>31</v>
      </c>
      <c r="BI2" s="17" t="s">
        <v>353</v>
      </c>
      <c r="BJ2" s="17" t="s">
        <v>33</v>
      </c>
      <c r="BK2" s="17" t="s">
        <v>466</v>
      </c>
      <c r="BL2" s="17" t="s">
        <v>35</v>
      </c>
      <c r="BM2" s="17" t="s">
        <v>37</v>
      </c>
      <c r="BN2" s="17" t="s">
        <v>39</v>
      </c>
      <c r="BO2" s="17" t="s">
        <v>354</v>
      </c>
      <c r="BP2" s="17" t="s">
        <v>369</v>
      </c>
      <c r="BQ2" s="17" t="s">
        <v>370</v>
      </c>
      <c r="BR2" s="17" t="s">
        <v>277</v>
      </c>
      <c r="BS2" s="17" t="s">
        <v>278</v>
      </c>
      <c r="BT2" s="17" t="s">
        <v>436</v>
      </c>
      <c r="BU2" s="17" t="s">
        <v>437</v>
      </c>
      <c r="BV2" s="17" t="s">
        <v>467</v>
      </c>
      <c r="BW2" s="17" t="s">
        <v>43</v>
      </c>
      <c r="BX2" s="17" t="s">
        <v>371</v>
      </c>
      <c r="BY2" s="17" t="s">
        <v>372</v>
      </c>
      <c r="BZ2" s="17" t="s">
        <v>453</v>
      </c>
      <c r="CA2" s="17" t="s">
        <v>468</v>
      </c>
      <c r="CB2" s="17" t="s">
        <v>45</v>
      </c>
      <c r="CC2" s="17" t="s">
        <v>346</v>
      </c>
      <c r="CD2" s="17" t="s">
        <v>373</v>
      </c>
      <c r="CE2" s="17" t="s">
        <v>374</v>
      </c>
      <c r="CF2" s="17" t="s">
        <v>47</v>
      </c>
      <c r="CG2" s="17" t="s">
        <v>281</v>
      </c>
      <c r="CH2" s="17" t="s">
        <v>355</v>
      </c>
      <c r="CI2" s="17" t="s">
        <v>454</v>
      </c>
      <c r="CJ2" s="17" t="s">
        <v>469</v>
      </c>
      <c r="CK2" s="17" t="s">
        <v>470</v>
      </c>
      <c r="CL2" s="17" t="s">
        <v>471</v>
      </c>
      <c r="CM2" s="17" t="s">
        <v>49</v>
      </c>
      <c r="CN2" s="17" t="s">
        <v>356</v>
      </c>
      <c r="CO2" s="17" t="s">
        <v>480</v>
      </c>
      <c r="CP2" s="17" t="s">
        <v>51</v>
      </c>
      <c r="CQ2" s="17" t="s">
        <v>53</v>
      </c>
      <c r="CR2" s="17" t="s">
        <v>357</v>
      </c>
      <c r="CS2" s="17" t="s">
        <v>381</v>
      </c>
      <c r="CT2" s="17" t="s">
        <v>55</v>
      </c>
      <c r="CU2" s="17" t="s">
        <v>358</v>
      </c>
      <c r="CV2" s="17" t="s">
        <v>57</v>
      </c>
      <c r="CW2" s="17" t="s">
        <v>59</v>
      </c>
      <c r="CX2" s="17" t="s">
        <v>359</v>
      </c>
      <c r="CY2" s="17" t="s">
        <v>360</v>
      </c>
      <c r="CZ2" s="17" t="s">
        <v>61</v>
      </c>
      <c r="DA2" s="17" t="s">
        <v>284</v>
      </c>
      <c r="DB2" s="17" t="s">
        <v>382</v>
      </c>
      <c r="DC2" s="17" t="s">
        <v>285</v>
      </c>
      <c r="DD2" s="17" t="s">
        <v>63</v>
      </c>
      <c r="DE2" s="17" t="s">
        <v>595</v>
      </c>
      <c r="DF2" s="17" t="s">
        <v>65</v>
      </c>
      <c r="DG2" s="17" t="s">
        <v>67</v>
      </c>
      <c r="DH2" s="17" t="s">
        <v>361</v>
      </c>
      <c r="DI2" s="17" t="s">
        <v>362</v>
      </c>
      <c r="DJ2" s="17" t="s">
        <v>69</v>
      </c>
      <c r="DK2" s="17" t="s">
        <v>383</v>
      </c>
      <c r="DL2" s="17" t="s">
        <v>384</v>
      </c>
      <c r="DM2" s="17" t="s">
        <v>385</v>
      </c>
      <c r="DN2" s="17" t="s">
        <v>386</v>
      </c>
      <c r="DO2" s="17" t="s">
        <v>71</v>
      </c>
      <c r="DP2" s="17" t="s">
        <v>473</v>
      </c>
      <c r="DQ2" s="17" t="s">
        <v>363</v>
      </c>
      <c r="DR2" s="17" t="s">
        <v>73</v>
      </c>
      <c r="DS2" s="17" t="s">
        <v>75</v>
      </c>
      <c r="DT2" s="17" t="s">
        <v>77</v>
      </c>
      <c r="DU2" s="17" t="s">
        <v>387</v>
      </c>
      <c r="DV2" s="17" t="s">
        <v>388</v>
      </c>
      <c r="DW2" s="17" t="s">
        <v>364</v>
      </c>
      <c r="DX2" s="17" t="s">
        <v>79</v>
      </c>
      <c r="DY2" s="17" t="s">
        <v>81</v>
      </c>
      <c r="DZ2" s="17" t="s">
        <v>156</v>
      </c>
      <c r="EA2" s="17" t="s">
        <v>85</v>
      </c>
      <c r="EB2" s="17" t="s">
        <v>87</v>
      </c>
      <c r="EC2" s="17" t="s">
        <v>365</v>
      </c>
      <c r="ED2" s="17" t="s">
        <v>389</v>
      </c>
      <c r="EE2" s="17" t="s">
        <v>589</v>
      </c>
      <c r="EF2" s="17" t="s">
        <v>590</v>
      </c>
      <c r="EG2" s="17" t="s">
        <v>390</v>
      </c>
      <c r="EH2" s="17" t="s">
        <v>391</v>
      </c>
      <c r="EI2" s="17" t="s">
        <v>392</v>
      </c>
      <c r="EJ2" s="17" t="s">
        <v>286</v>
      </c>
      <c r="EK2" s="17" t="s">
        <v>89</v>
      </c>
      <c r="EL2" s="17" t="s">
        <v>91</v>
      </c>
      <c r="EM2" s="17" t="s">
        <v>93</v>
      </c>
      <c r="EN2" s="17" t="s">
        <v>95</v>
      </c>
      <c r="EO2" s="17" t="s">
        <v>97</v>
      </c>
      <c r="EP2" s="17" t="s">
        <v>99</v>
      </c>
      <c r="EQ2" s="17" t="s">
        <v>101</v>
      </c>
      <c r="ER2" s="17" t="s">
        <v>393</v>
      </c>
      <c r="ES2" s="17" t="s">
        <v>103</v>
      </c>
      <c r="ET2" s="17" t="s">
        <v>157</v>
      </c>
      <c r="EU2" s="17" t="s">
        <v>158</v>
      </c>
      <c r="EV2" s="17" t="s">
        <v>105</v>
      </c>
      <c r="EW2" s="17" t="s">
        <v>109</v>
      </c>
      <c r="EX2" s="17" t="s">
        <v>111</v>
      </c>
      <c r="EY2" s="17" t="s">
        <v>113</v>
      </c>
      <c r="EZ2" s="17" t="s">
        <v>115</v>
      </c>
      <c r="FA2" s="17" t="s">
        <v>117</v>
      </c>
      <c r="FB2" s="17" t="s">
        <v>119</v>
      </c>
      <c r="FC2" s="17" t="s">
        <v>121</v>
      </c>
      <c r="FD2" s="17" t="s">
        <v>123</v>
      </c>
      <c r="FE2" s="17" t="s">
        <v>474</v>
      </c>
      <c r="FF2" s="17" t="s">
        <v>125</v>
      </c>
      <c r="FG2" s="17" t="s">
        <v>127</v>
      </c>
      <c r="FH2" s="17" t="s">
        <v>129</v>
      </c>
      <c r="FI2" s="17" t="s">
        <v>131</v>
      </c>
      <c r="FJ2" s="17" t="s">
        <v>588</v>
      </c>
      <c r="FK2" s="17" t="s">
        <v>135</v>
      </c>
      <c r="FL2" s="17" t="s">
        <v>137</v>
      </c>
      <c r="FM2" s="17" t="s">
        <v>435</v>
      </c>
      <c r="FN2" s="17" t="s">
        <v>139</v>
      </c>
      <c r="FO2" s="17" t="s">
        <v>141</v>
      </c>
      <c r="FP2" s="17" t="s">
        <v>143</v>
      </c>
      <c r="FQ2" s="17" t="s">
        <v>288</v>
      </c>
      <c r="FR2" s="17" t="s">
        <v>147</v>
      </c>
      <c r="FS2" s="17" t="s">
        <v>149</v>
      </c>
      <c r="FT2" s="17" t="s">
        <v>289</v>
      </c>
      <c r="FU2" s="17" t="s">
        <v>151</v>
      </c>
      <c r="FW2" s="17" t="s">
        <v>364</v>
      </c>
      <c r="FX2" s="17" t="s">
        <v>49</v>
      </c>
      <c r="FY2" s="17" t="s">
        <v>75</v>
      </c>
      <c r="FZ2" s="17" t="s">
        <v>156</v>
      </c>
      <c r="GA2" s="17" t="s">
        <v>157</v>
      </c>
      <c r="GB2" s="17" t="s">
        <v>158</v>
      </c>
      <c r="GC2" s="17" t="s">
        <v>135</v>
      </c>
      <c r="GD2" s="17" t="s">
        <v>159</v>
      </c>
      <c r="GE2" s="17" t="s">
        <v>345</v>
      </c>
      <c r="GF2" s="17" t="s">
        <v>394</v>
      </c>
      <c r="GG2" s="17" t="s">
        <v>395</v>
      </c>
      <c r="GH2" s="17" t="s">
        <v>41</v>
      </c>
      <c r="GI2" s="17" t="s">
        <v>434</v>
      </c>
      <c r="GJ2" s="17" t="s">
        <v>397</v>
      </c>
      <c r="GK2" s="17" t="s">
        <v>398</v>
      </c>
      <c r="GL2" s="17" t="s">
        <v>453</v>
      </c>
      <c r="GM2" s="17" t="s">
        <v>346</v>
      </c>
      <c r="GN2" s="17" t="s">
        <v>521</v>
      </c>
      <c r="GO2" s="17" t="s">
        <v>399</v>
      </c>
      <c r="GP2" s="17" t="s">
        <v>281</v>
      </c>
      <c r="GQ2" s="17" t="s">
        <v>454</v>
      </c>
      <c r="GR2" s="17" t="s">
        <v>347</v>
      </c>
      <c r="GS2" s="17" t="s">
        <v>478</v>
      </c>
      <c r="GT2" s="17" t="s">
        <v>455</v>
      </c>
      <c r="GU2" s="17" t="s">
        <v>400</v>
      </c>
      <c r="GV2" s="17" t="s">
        <v>61</v>
      </c>
      <c r="GW2" s="17" t="s">
        <v>401</v>
      </c>
      <c r="GX2" s="17" t="s">
        <v>402</v>
      </c>
      <c r="GY2" s="17" t="s">
        <v>403</v>
      </c>
      <c r="GZ2" s="17" t="s">
        <v>348</v>
      </c>
      <c r="HA2" s="17" t="s">
        <v>349</v>
      </c>
      <c r="HB2" s="17" t="s">
        <v>404</v>
      </c>
      <c r="HC2" s="17" t="s">
        <v>405</v>
      </c>
      <c r="HD2" s="17" t="s">
        <v>457</v>
      </c>
      <c r="HE2" s="17" t="s">
        <v>458</v>
      </c>
      <c r="HF2" s="17" t="s">
        <v>350</v>
      </c>
      <c r="HG2" s="17" t="s">
        <v>459</v>
      </c>
      <c r="HH2" s="17" t="s">
        <v>460</v>
      </c>
      <c r="HI2" s="17" t="s">
        <v>476</v>
      </c>
      <c r="HJ2" s="17" t="s">
        <v>389</v>
      </c>
      <c r="HK2" s="17" t="s">
        <v>589</v>
      </c>
      <c r="HL2" s="17" t="s">
        <v>590</v>
      </c>
      <c r="HM2" s="17" t="s">
        <v>390</v>
      </c>
      <c r="HN2" s="17" t="s">
        <v>391</v>
      </c>
      <c r="HO2" s="17" t="s">
        <v>392</v>
      </c>
      <c r="HP2" s="17" t="s">
        <v>286</v>
      </c>
      <c r="HQ2" s="17" t="s">
        <v>463</v>
      </c>
      <c r="HR2" s="17" t="s">
        <v>381</v>
      </c>
      <c r="HS2" s="17" t="s">
        <v>284</v>
      </c>
      <c r="HT2" s="17" t="s">
        <v>435</v>
      </c>
      <c r="HU2" s="17" t="s">
        <v>464</v>
      </c>
      <c r="HV2" s="17" t="s">
        <v>452</v>
      </c>
      <c r="HW2" s="17" t="s">
        <v>351</v>
      </c>
      <c r="HX2" s="17" t="s">
        <v>588</v>
      </c>
      <c r="HY2" s="17" t="s">
        <v>396</v>
      </c>
      <c r="HZ2" s="17" t="s">
        <v>595</v>
      </c>
    </row>
    <row r="3" spans="1:234" x14ac:dyDescent="0.3">
      <c r="A3" s="17" t="s">
        <v>169</v>
      </c>
      <c r="B3" s="17">
        <v>1979.0378189999999</v>
      </c>
      <c r="C3" s="17"/>
      <c r="D3" s="17">
        <v>9694.2877877999999</v>
      </c>
      <c r="E3" s="17">
        <v>284.55997660000003</v>
      </c>
      <c r="F3" s="17">
        <v>264.76616861000002</v>
      </c>
      <c r="G3" s="17">
        <v>3361.3782998000001</v>
      </c>
      <c r="H3" s="17">
        <v>1053.9776479</v>
      </c>
      <c r="I3" s="17">
        <v>33.180333826999998</v>
      </c>
      <c r="J3" s="17">
        <v>30.875154115000001</v>
      </c>
      <c r="K3" s="17">
        <v>5.255282E-4</v>
      </c>
      <c r="L3" s="17">
        <v>8.7963967647000008</v>
      </c>
      <c r="N3" s="17">
        <v>1.9785080797000001</v>
      </c>
      <c r="O3" s="17">
        <v>2.8891570999999999E-3</v>
      </c>
      <c r="P3" s="17">
        <v>0.14297299999999999</v>
      </c>
      <c r="Q3" s="17">
        <v>8.3425326999999994E-2</v>
      </c>
      <c r="S3" s="17">
        <v>1.632277E-4</v>
      </c>
      <c r="T3" s="17">
        <v>2.3715607900000001E-2</v>
      </c>
      <c r="W3" s="17">
        <v>7.1888274799999999E-2</v>
      </c>
      <c r="X3" s="17">
        <v>0.109913</v>
      </c>
      <c r="Y3" s="17">
        <v>230.63228518</v>
      </c>
      <c r="AA3" s="17">
        <v>1.3103189999999999E-4</v>
      </c>
      <c r="AB3" s="17">
        <v>1.4735703999999999E-3</v>
      </c>
      <c r="AC3" s="17">
        <v>1.8481541999999999E-3</v>
      </c>
      <c r="AD3" s="17">
        <v>0.86234137929999999</v>
      </c>
      <c r="AE3" s="17">
        <v>7.6617654851000001</v>
      </c>
      <c r="AF3" s="17">
        <v>0.59343881440000001</v>
      </c>
      <c r="AG3" s="17">
        <v>5.8163049000000003E-3</v>
      </c>
      <c r="AI3" s="17">
        <v>2.4609301900000002E-2</v>
      </c>
      <c r="AJ3" s="17">
        <v>20.268398477000002</v>
      </c>
      <c r="AK3" s="17">
        <v>0.14317891159999999</v>
      </c>
      <c r="AL3" s="17">
        <v>4.7782496100000002E-2</v>
      </c>
      <c r="AM3" s="17">
        <v>4.1200564366999997</v>
      </c>
      <c r="AN3" s="17">
        <v>4.8107799000000001E-3</v>
      </c>
      <c r="AR3" s="17">
        <v>6.7088999999999994E-5</v>
      </c>
      <c r="AS3" s="17">
        <v>2.8008949999999998E-4</v>
      </c>
      <c r="AT3" s="17">
        <v>6.0901976900000002E-2</v>
      </c>
      <c r="AV3" s="17">
        <v>1.4545695412999999</v>
      </c>
      <c r="AW3" s="17">
        <v>17.200453324000001</v>
      </c>
      <c r="AX3" s="17">
        <v>7.6629518199999996E-2</v>
      </c>
      <c r="AY3" s="17">
        <v>2.5085E-2</v>
      </c>
      <c r="BE3" s="15"/>
      <c r="BF3" s="17" t="s">
        <v>169</v>
      </c>
      <c r="BG3" s="17">
        <v>0</v>
      </c>
      <c r="BH3" s="17">
        <v>0</v>
      </c>
      <c r="BI3" s="17">
        <v>0</v>
      </c>
      <c r="BJ3" s="17">
        <v>30.874945575704199</v>
      </c>
      <c r="BK3" s="17">
        <v>0</v>
      </c>
      <c r="BL3" s="17">
        <v>33.180206796525603</v>
      </c>
      <c r="BM3" s="17">
        <v>33.180206796525603</v>
      </c>
      <c r="BN3" s="17">
        <v>0.50793289894277305</v>
      </c>
      <c r="BO3" s="17">
        <v>0</v>
      </c>
      <c r="BP3" s="17">
        <v>2.1544818366705699E-4</v>
      </c>
      <c r="BQ3" s="17">
        <v>3.1003909511290498E-4</v>
      </c>
      <c r="BR3" s="17">
        <v>8.7963707861617806</v>
      </c>
      <c r="BS3" s="17">
        <v>0</v>
      </c>
      <c r="BT3" s="17">
        <v>0</v>
      </c>
      <c r="BU3" s="17">
        <v>0</v>
      </c>
      <c r="BV3" s="17">
        <v>0.109909177752277</v>
      </c>
      <c r="BW3" s="17">
        <v>1.9784982334058601</v>
      </c>
      <c r="BX3" s="17">
        <v>6.9339958222412897E-4</v>
      </c>
      <c r="BY3" s="17">
        <v>2.1957454102525999E-3</v>
      </c>
      <c r="BZ3" s="17">
        <v>0.14297151854422999</v>
      </c>
      <c r="CA3" s="17">
        <v>0</v>
      </c>
      <c r="CB3" s="17">
        <v>4438.18002624775</v>
      </c>
      <c r="CC3" s="17">
        <v>8.3426911110196997E-2</v>
      </c>
      <c r="CD3" s="5">
        <v>4.7334645193648397E-5</v>
      </c>
      <c r="CE3" s="17">
        <v>1.15879016959054E-4</v>
      </c>
      <c r="CF3" s="17">
        <v>0</v>
      </c>
      <c r="CG3" s="17">
        <v>2.3714166707782699E-2</v>
      </c>
      <c r="CH3" s="17">
        <v>0.86233241106480196</v>
      </c>
      <c r="CI3" s="17">
        <v>0</v>
      </c>
      <c r="CJ3" s="17">
        <v>0.14317830697779901</v>
      </c>
      <c r="CK3" s="17">
        <v>0</v>
      </c>
      <c r="CL3" s="17">
        <v>4.7784596409497601E-2</v>
      </c>
      <c r="CM3" s="17">
        <v>1979.0203553850599</v>
      </c>
      <c r="CN3" s="17">
        <v>0</v>
      </c>
      <c r="CO3" s="17">
        <v>7.1888421278625506E-2</v>
      </c>
      <c r="CP3" s="17">
        <v>38.657763724493698</v>
      </c>
      <c r="CQ3" s="17">
        <v>767.80396926960896</v>
      </c>
      <c r="CR3" s="17">
        <v>30.3100356487612</v>
      </c>
      <c r="CS3" s="17">
        <v>1.4544408858440701</v>
      </c>
      <c r="CT3" s="17">
        <v>9.4437465092566905E-4</v>
      </c>
      <c r="CU3" s="17">
        <v>0</v>
      </c>
      <c r="CV3" s="17">
        <v>230.63078615124601</v>
      </c>
      <c r="CW3" s="17">
        <v>230.63078615124601</v>
      </c>
      <c r="CX3" s="17">
        <v>0</v>
      </c>
      <c r="CY3" s="17">
        <v>0</v>
      </c>
      <c r="CZ3" s="17">
        <v>0</v>
      </c>
      <c r="DA3" s="17">
        <v>17.200521559516901</v>
      </c>
      <c r="DB3" s="5">
        <v>5.2411682026466001E-5</v>
      </c>
      <c r="DC3" s="5">
        <v>6.5516615210183606E-5</v>
      </c>
      <c r="DD3" s="17">
        <v>0</v>
      </c>
      <c r="DE3" s="17">
        <v>0</v>
      </c>
      <c r="DF3" s="17">
        <v>10.3704278665719</v>
      </c>
      <c r="DG3" s="17">
        <v>3.6581950705357698E-2</v>
      </c>
      <c r="DH3" s="17">
        <v>0</v>
      </c>
      <c r="DI3" s="17">
        <v>0.27989679883748197</v>
      </c>
      <c r="DJ3" s="17">
        <v>0</v>
      </c>
      <c r="DK3" s="17">
        <v>3.8311822560998902E-4</v>
      </c>
      <c r="DL3" s="17">
        <v>1.09043326884814E-3</v>
      </c>
      <c r="DM3" s="17">
        <v>6.0992953476964398E-4</v>
      </c>
      <c r="DN3" s="17">
        <v>1.2382582273736801E-3</v>
      </c>
      <c r="DO3" s="17">
        <v>7.6617387620812698</v>
      </c>
      <c r="DP3" s="17">
        <v>2.5086158683179101E-2</v>
      </c>
      <c r="DQ3" s="17">
        <v>0</v>
      </c>
      <c r="DR3" s="17">
        <v>1.09400718678174</v>
      </c>
      <c r="DS3" s="17">
        <v>0</v>
      </c>
      <c r="DT3" s="17">
        <v>0</v>
      </c>
      <c r="DU3" s="17">
        <v>2.3846689980544199E-3</v>
      </c>
      <c r="DV3" s="17">
        <v>3.43161539818228E-3</v>
      </c>
      <c r="DW3" s="17">
        <v>1961.79933886197</v>
      </c>
      <c r="DX3" s="17">
        <v>8724.2437050877397</v>
      </c>
      <c r="DY3" s="17">
        <v>969.35895277148404</v>
      </c>
      <c r="DZ3" s="17">
        <v>9693.60265785923</v>
      </c>
      <c r="EA3" s="17">
        <v>0</v>
      </c>
      <c r="EB3" s="17">
        <v>56.310323956478598</v>
      </c>
      <c r="EC3" s="17">
        <v>0</v>
      </c>
      <c r="ED3" s="17">
        <v>4.8109826181539396E-3</v>
      </c>
      <c r="EE3" s="17">
        <v>0</v>
      </c>
      <c r="EF3" s="17">
        <v>0</v>
      </c>
      <c r="EG3" s="17">
        <v>0</v>
      </c>
      <c r="EH3" s="5">
        <v>6.7080430293710305E-5</v>
      </c>
      <c r="EI3" s="17">
        <v>2.8016606498123203E-4</v>
      </c>
      <c r="EJ3" s="17">
        <v>6.0901064323153398E-2</v>
      </c>
      <c r="EK3" s="17">
        <v>2.2297249976575801</v>
      </c>
      <c r="EL3" s="17">
        <v>511.98258099832498</v>
      </c>
      <c r="EM3" s="17">
        <v>2.9692104315547501</v>
      </c>
      <c r="EN3" s="17">
        <v>7.37179810843433</v>
      </c>
      <c r="EO3" s="17">
        <v>17.939383642807101</v>
      </c>
      <c r="EP3" s="17">
        <v>4.1789700458010302</v>
      </c>
      <c r="EQ3" s="17">
        <v>0</v>
      </c>
      <c r="ER3" s="5">
        <v>1.31029000699968E-5</v>
      </c>
      <c r="ES3" s="5">
        <v>0.99312574937857301</v>
      </c>
      <c r="ET3" s="17">
        <v>284.53233308487199</v>
      </c>
      <c r="EU3" s="17">
        <v>264.73830740212799</v>
      </c>
      <c r="EV3" s="17">
        <v>19.794025682743801</v>
      </c>
      <c r="EW3" s="17">
        <v>3.5571189999834699E-4</v>
      </c>
      <c r="EX3" s="5">
        <v>7.8585734993413903E-5</v>
      </c>
      <c r="EY3" s="17">
        <v>9.0489135799203098</v>
      </c>
      <c r="EZ3" s="17">
        <v>2.10144016931496E-4</v>
      </c>
      <c r="FA3" s="17">
        <v>48.211512525008601</v>
      </c>
      <c r="FB3" s="17">
        <v>11.926373275021099</v>
      </c>
      <c r="FC3" s="17">
        <v>6.3880183104879196</v>
      </c>
      <c r="FD3" s="17">
        <v>120.531366952165</v>
      </c>
      <c r="FE3" s="17">
        <v>2.4588326581678501E-2</v>
      </c>
      <c r="FF3" s="17">
        <v>221.84644218969899</v>
      </c>
      <c r="FG3" s="17">
        <v>6.6528287697658097</v>
      </c>
      <c r="FH3" s="17">
        <v>25.3352821772847</v>
      </c>
      <c r="FI3" s="17">
        <v>0.96115439518951595</v>
      </c>
      <c r="FJ3" s="17">
        <v>0</v>
      </c>
      <c r="FK3" s="17">
        <v>3361.3766316051201</v>
      </c>
      <c r="FL3" s="17">
        <v>12.031734287849</v>
      </c>
      <c r="FM3" s="17">
        <v>7.6631326352397597E-2</v>
      </c>
      <c r="FN3" s="17">
        <v>0</v>
      </c>
      <c r="FO3" s="17">
        <v>0</v>
      </c>
      <c r="FP3" s="17">
        <v>16.906137099565001</v>
      </c>
      <c r="FQ3" s="17">
        <v>20.268021821342501</v>
      </c>
      <c r="FR3" s="17">
        <v>3.1210132326261901E-2</v>
      </c>
      <c r="FS3" s="17">
        <v>1053.9556026031</v>
      </c>
      <c r="FT3" s="17">
        <v>4.1197968536646199</v>
      </c>
      <c r="FU3" s="17">
        <v>9.98709204434825</v>
      </c>
      <c r="FW3" s="26">
        <f t="shared" ref="FW3:FW34" si="0">DW3/FS3</f>
        <v>1.8613681012906451</v>
      </c>
      <c r="FX3" s="40">
        <f t="shared" ref="FX3:FX34" si="1">(CM3-B3)/(B3+1E-50)</f>
        <v>-8.824295711940756E-6</v>
      </c>
      <c r="FY3" s="40">
        <f t="shared" ref="FY3:FY34" si="2">(DS3-C3)/(C3+1E-50)</f>
        <v>0</v>
      </c>
      <c r="FZ3" s="40">
        <f t="shared" ref="FZ3:FZ34" si="3">(DZ3-D3)/(D3+1E-50)</f>
        <v>-7.0673571464644288E-5</v>
      </c>
      <c r="GA3" s="40">
        <f t="shared" ref="GA3:GA34" si="4">(ET3-E3)/(E3+1E-50)</f>
        <v>-9.7144775798501615E-5</v>
      </c>
      <c r="GB3" s="40">
        <f t="shared" ref="GB3:GB34" si="5">(EU3-F3)/(F3+1E-50)</f>
        <v>-1.0522948614736053E-4</v>
      </c>
      <c r="GC3" s="40">
        <f t="shared" ref="GC3:GC34" si="6">(FK3-G3)/(G3+1E-50)</f>
        <v>-4.9628299205088598E-7</v>
      </c>
      <c r="GD3" s="40">
        <f t="shared" ref="GD3:GD34" si="7">(FS3-H3)/(H3+1E-50)</f>
        <v>-2.0916285031145307E-5</v>
      </c>
      <c r="GE3" s="40">
        <f t="shared" ref="GE3:GE34" si="8">(BM3-I3)/(I3+1E-50)</f>
        <v>-3.8284869301727961E-6</v>
      </c>
      <c r="GF3" s="40">
        <f t="shared" ref="GF3:GF34" si="9">(BJ3-J3)/(J3+1E-50)</f>
        <v>-6.75427546125975E-6</v>
      </c>
      <c r="GG3" s="40">
        <f t="shared" ref="GG3:GG34" si="10">(BQ3+BP3-K3)/(K3+1E-50)</f>
        <v>-7.7866839568375978E-5</v>
      </c>
      <c r="GH3" s="40">
        <f t="shared" ref="GH3:GH34" si="11">(BR3-L3)/(L3+1E-50)</f>
        <v>-2.9533158763852896E-6</v>
      </c>
      <c r="GI3" s="40">
        <f t="shared" ref="GI3:GI34" si="12">(BT3+BU3-M3)/(M3+1E-50)</f>
        <v>0</v>
      </c>
      <c r="GJ3" s="40">
        <f t="shared" ref="GJ3:GJ34" si="13">(BW3-N3)/(N3+1E-50)</f>
        <v>-4.9766256913738143E-6</v>
      </c>
      <c r="GK3" s="40">
        <f t="shared" ref="GK3:GK34" si="14">(BX3+BY3-O3)/(O3+1E-50)</f>
        <v>-4.19067667551134E-6</v>
      </c>
      <c r="GL3" s="40">
        <f t="shared" ref="GL3:GL34" si="15">(BZ3-P3)/(P3+1E-50)</f>
        <v>-1.0361786980777442E-5</v>
      </c>
      <c r="GM3" s="40">
        <f t="shared" ref="GM3:GM34" si="16">(CC3-Q3)/(Q3+1E-50)</f>
        <v>1.8988360656988725E-5</v>
      </c>
      <c r="GN3" s="40">
        <f t="shared" ref="GN3:GN34" si="17">(CF3-R3)/(R3+1E-50)</f>
        <v>0</v>
      </c>
      <c r="GO3" s="40">
        <f t="shared" ref="GO3:GO34" si="18">(CD3+CE3-S3)/(S3+1E-50)</f>
        <v>-8.6001624096843112E-5</v>
      </c>
      <c r="GP3" s="40">
        <f t="shared" ref="GP3:GP34" si="19">(CG3-T3)/(T3+1E-50)</f>
        <v>-6.076977758189508E-5</v>
      </c>
      <c r="GQ3" s="40">
        <f t="shared" ref="GQ3:GQ34" si="20">(CI3-U3)/(U3+1E-50)</f>
        <v>0</v>
      </c>
      <c r="GR3" s="40">
        <f t="shared" ref="GR3:GR34" si="21">(CN3-V3)/(V3+1E-50)</f>
        <v>0</v>
      </c>
      <c r="GS3" s="40">
        <f t="shared" ref="GS3:GS34" si="22">(CO3-W3)/(W3+1E-50)</f>
        <v>2.0375871574923778E-6</v>
      </c>
      <c r="GT3" s="40">
        <f t="shared" ref="GT3:GT34" si="23">(BV3-X3)/(X3+1E-50)</f>
        <v>-3.4775210602889943E-5</v>
      </c>
      <c r="GU3" s="40">
        <f t="shared" ref="GU3:GU34" si="24">(CW3-Y3)/(Y3+1E-50)</f>
        <v>-6.4996483593490599E-6</v>
      </c>
      <c r="GV3" s="40">
        <f t="shared" ref="GV3:GV34" si="25">(CZ3-Z3)/(Z3+1E-50)</f>
        <v>0</v>
      </c>
      <c r="GW3" s="40">
        <f t="shared" ref="GW3:GW34" si="26">(DB3+DC3+ER3-AA3)/(AA3+1E-50)</f>
        <v>-5.3627655066556253E-6</v>
      </c>
      <c r="GX3" s="40">
        <f t="shared" ref="GX3:GX34" si="27">(DK3+DL3-AB3)/(AB3+1E-50)</f>
        <v>-1.282975137865036E-5</v>
      </c>
      <c r="GY3" s="40">
        <f t="shared" ref="GY3:GY34" si="28">(DN3+DM3-AC3)/(AC3+1E-50)</f>
        <v>1.8159817684073591E-5</v>
      </c>
      <c r="GZ3" s="40">
        <f t="shared" ref="GZ3:GZ34" si="29">(CH3-AD3)/(AD3+1E-50)</f>
        <v>-1.0399866472029576E-5</v>
      </c>
      <c r="HA3" s="40">
        <f t="shared" ref="HA3:HA34" si="30">(DO3-AE3)/(AE3+1E-50)</f>
        <v>-3.4878408615181696E-6</v>
      </c>
      <c r="HB3" s="40">
        <f t="shared" ref="HB3:HB34" si="31">(DR3-AF3)/(AF3+1E-50)</f>
        <v>0.84350460440954267</v>
      </c>
      <c r="HC3" s="40">
        <f t="shared" ref="HC3:HC34" si="32">(DU3+DV3-AG3)/(AG3+1E-50)</f>
        <v>-3.5252215372891769E-6</v>
      </c>
      <c r="HD3" s="40">
        <f t="shared" ref="HD3:HD34" si="33">(CK3-AH3)/(AH3+1E-50)</f>
        <v>0</v>
      </c>
      <c r="HE3" s="40">
        <f t="shared" ref="HE3:HE34" si="34">(FE3-AI3)/(AI3+1E-50)</f>
        <v>-8.5233292706692206E-4</v>
      </c>
      <c r="HF3" s="40">
        <f t="shared" ref="HF3:HF34" si="35">(FQ3-AJ3)/(AJ3+1E-50)</f>
        <v>-1.8583395127558234E-5</v>
      </c>
      <c r="HG3" s="40">
        <f t="shared" ref="HG3:HG34" si="36">(CJ3-AK3)/(AK3+1E-50)</f>
        <v>-4.2228439524789004E-6</v>
      </c>
      <c r="HH3" s="40">
        <f t="shared" ref="HH3:HH34" si="37">(CL3-AL3)/(AL3+1E-50)</f>
        <v>4.3955625365479712E-5</v>
      </c>
      <c r="HI3" s="40">
        <f t="shared" ref="HI3:HI34" si="38">(FT3-AM3)/(AM3+1E-50)</f>
        <v>-6.3004728058452998E-5</v>
      </c>
      <c r="HJ3" s="40">
        <f t="shared" ref="HJ3:HJ34" si="39">(ED3-AN3)/(AN3+1E-50)</f>
        <v>4.2138313985109975E-5</v>
      </c>
      <c r="HK3" s="40">
        <f t="shared" ref="HK3:HK34" si="40">(EE3-AO3)/(AO3+1E-50)</f>
        <v>0</v>
      </c>
      <c r="HL3" s="40">
        <f t="shared" ref="HL3:HL34" si="41">(EF3-AP3)/(AP3+1E-50)</f>
        <v>0</v>
      </c>
      <c r="HM3" s="40">
        <f t="shared" ref="HM3:HM34" si="42">(EG3-AQ3)/(AQ3+1E-50)</f>
        <v>0</v>
      </c>
      <c r="HN3" s="40">
        <f t="shared" ref="HN3:HN34" si="43">(EH3-AR3)/(AR3+1E-50)</f>
        <v>-1.2773638435047312E-4</v>
      </c>
      <c r="HO3" s="40">
        <f t="shared" ref="HO3:HO34" si="44">(EI3-AS3)/(AS3+1E-50)</f>
        <v>2.7335898429626935E-4</v>
      </c>
      <c r="HP3" s="40">
        <f t="shared" ref="HP3:HP34" si="45">(EJ3-AT3)/(AT3+1E-50)</f>
        <v>-1.4984355074423732E-5</v>
      </c>
      <c r="HQ3" s="40">
        <f t="shared" ref="HQ3:HQ34" si="46">(CA3-AU3)/(AU3+1E-50)</f>
        <v>0</v>
      </c>
      <c r="HR3" s="40">
        <f t="shared" ref="HR3:HR34" si="47">(CS3-AV3)/(AV3+1E-50)</f>
        <v>-8.844916126519367E-5</v>
      </c>
      <c r="HS3" s="40">
        <f t="shared" ref="HS3:HS34" si="48">(DA3-AW3)/(AW3+1E-50)</f>
        <v>3.9670766586041847E-6</v>
      </c>
      <c r="HT3" s="40">
        <f t="shared" ref="HT3:HT34" si="49">(FM3-AX3)/(AX3+1E-50)</f>
        <v>2.3596029833846194E-5</v>
      </c>
      <c r="HU3" s="40">
        <f t="shared" ref="HU3:HU34" si="50">(DP3-AY3)/(AY3+1E-50)</f>
        <v>4.6190280211329471E-5</v>
      </c>
      <c r="HV3" s="40">
        <f t="shared" ref="HV3:HV34" si="51">(BK3-AZ3)/(AZ3+1E-50)</f>
        <v>0</v>
      </c>
      <c r="HW3" s="40">
        <f t="shared" ref="HW3:HW34" si="52">(BI3-BA3)/(BA3+1E-50)</f>
        <v>0</v>
      </c>
      <c r="HX3" s="40">
        <f t="shared" ref="HX3:HX34" si="53">(FJ3-BB3)/(BB3+1E-50)</f>
        <v>0</v>
      </c>
      <c r="HY3" s="40">
        <f t="shared" ref="HY3:HY34" si="54">(BS3-BC3)/(BC3+1E-50)</f>
        <v>0</v>
      </c>
      <c r="HZ3" s="40">
        <f t="shared" ref="HZ3:HZ34" si="55">(DE3-BD3)/(BD3+1E-50)</f>
        <v>0</v>
      </c>
    </row>
    <row r="4" spans="1:234" x14ac:dyDescent="0.3">
      <c r="A4" s="17" t="s">
        <v>171</v>
      </c>
      <c r="B4" s="17">
        <v>382.15267418000002</v>
      </c>
      <c r="C4" s="17"/>
      <c r="D4" s="17">
        <v>2460.0287048</v>
      </c>
      <c r="E4" s="17">
        <v>54.749934150999998</v>
      </c>
      <c r="F4" s="17">
        <v>54.749934150999998</v>
      </c>
      <c r="G4" s="17">
        <v>32.154419892</v>
      </c>
      <c r="H4" s="17">
        <v>182.67185893000001</v>
      </c>
      <c r="I4" s="17">
        <v>2.8192417501999998</v>
      </c>
      <c r="J4" s="17">
        <v>2.5958823620000002</v>
      </c>
      <c r="L4" s="17">
        <v>0.71205634549999997</v>
      </c>
      <c r="N4" s="17">
        <v>0.28310457770000003</v>
      </c>
      <c r="Q4" s="17">
        <v>1.4201902000000001E-2</v>
      </c>
      <c r="T4" s="17">
        <v>1.2725632000000001E-2</v>
      </c>
      <c r="W4" s="17">
        <v>1.3206855999999999E-2</v>
      </c>
      <c r="Y4" s="17">
        <v>22.070496052999999</v>
      </c>
      <c r="AD4" s="17">
        <v>4.6729140799999999E-2</v>
      </c>
      <c r="AE4" s="17">
        <v>0.97832185790000004</v>
      </c>
      <c r="AF4" s="17">
        <v>3.8519136299999999E-2</v>
      </c>
      <c r="AI4" s="17">
        <v>1.3449309E-2</v>
      </c>
      <c r="AJ4" s="17">
        <v>0.8696131949</v>
      </c>
      <c r="AK4" s="17">
        <v>2.08313662E-2</v>
      </c>
      <c r="AL4" s="17">
        <v>8.2188945000000006E-3</v>
      </c>
      <c r="AM4" s="17">
        <v>0.36244882810000001</v>
      </c>
      <c r="AN4" s="17">
        <v>2.6464756999999999E-3</v>
      </c>
      <c r="AR4" s="17">
        <v>1.5757219999999999E-4</v>
      </c>
      <c r="AS4" s="17">
        <v>3.209005E-4</v>
      </c>
      <c r="AT4" s="17">
        <v>1.60850903E-2</v>
      </c>
      <c r="AV4" s="17">
        <v>0.17312453950000001</v>
      </c>
      <c r="AW4" s="17">
        <v>0.19167280380000001</v>
      </c>
      <c r="AX4" s="17">
        <v>1.6524870000000001E-2</v>
      </c>
      <c r="BC4" s="5">
        <v>1.6192291999999999E-6</v>
      </c>
      <c r="BE4" s="15"/>
      <c r="BF4" s="17" t="s">
        <v>171</v>
      </c>
      <c r="BG4" s="17">
        <v>3.2366789142236799E-2</v>
      </c>
      <c r="BH4" s="17">
        <v>6.5097763458390398E-2</v>
      </c>
      <c r="BI4" s="17">
        <v>0</v>
      </c>
      <c r="BJ4" s="17">
        <v>2.5958696289917298</v>
      </c>
      <c r="BK4" s="17">
        <v>0</v>
      </c>
      <c r="BL4" s="17">
        <v>2.8192404726478602</v>
      </c>
      <c r="BM4" s="17">
        <v>2.8192404726478602</v>
      </c>
      <c r="BN4" s="17">
        <v>8.1026896291762296E-2</v>
      </c>
      <c r="BO4" s="17">
        <v>2.61457371649664E-2</v>
      </c>
      <c r="BP4" s="17">
        <v>0</v>
      </c>
      <c r="BQ4" s="17">
        <v>0</v>
      </c>
      <c r="BR4" s="17">
        <v>0.71206179292822802</v>
      </c>
      <c r="BS4" s="5">
        <v>1.6192074086322001E-6</v>
      </c>
      <c r="BT4" s="17">
        <v>0</v>
      </c>
      <c r="BU4" s="17">
        <v>0</v>
      </c>
      <c r="BV4" s="17">
        <v>0</v>
      </c>
      <c r="BW4" s="17">
        <v>0.28310391839506099</v>
      </c>
      <c r="BX4" s="17">
        <v>0</v>
      </c>
      <c r="BY4" s="17">
        <v>0</v>
      </c>
      <c r="BZ4" s="17">
        <v>0</v>
      </c>
      <c r="CA4" s="17">
        <v>0</v>
      </c>
      <c r="CB4" s="17">
        <v>745.98770165490203</v>
      </c>
      <c r="CC4" s="17">
        <v>1.42027084407259E-2</v>
      </c>
      <c r="CD4" s="17">
        <v>0</v>
      </c>
      <c r="CE4" s="17">
        <v>0</v>
      </c>
      <c r="CF4" s="17">
        <v>0</v>
      </c>
      <c r="CG4" s="17">
        <v>1.2725063263612E-2</v>
      </c>
      <c r="CH4" s="17">
        <v>4.6728458883177601E-2</v>
      </c>
      <c r="CI4" s="17">
        <v>0</v>
      </c>
      <c r="CJ4" s="17">
        <v>2.08302041119405E-2</v>
      </c>
      <c r="CK4" s="17">
        <v>0</v>
      </c>
      <c r="CL4" s="17">
        <v>8.2179009587349701E-3</v>
      </c>
      <c r="CM4" s="17">
        <v>382.152441497599</v>
      </c>
      <c r="CN4" s="17">
        <v>0</v>
      </c>
      <c r="CO4" s="17">
        <v>1.3206896046561599E-2</v>
      </c>
      <c r="CP4" s="17">
        <v>3.0673743118555201</v>
      </c>
      <c r="CQ4" s="5">
        <v>123.74305893131501</v>
      </c>
      <c r="CR4" s="17">
        <v>1.5308251950926</v>
      </c>
      <c r="CS4" s="17">
        <v>0.17312692498801099</v>
      </c>
      <c r="CT4" s="17">
        <v>6.02064326032727E-2</v>
      </c>
      <c r="CU4" s="17">
        <v>1.8616004852924001E-2</v>
      </c>
      <c r="CV4" s="17">
        <v>22.0704413997431</v>
      </c>
      <c r="CW4" s="17">
        <v>22.0704413997431</v>
      </c>
      <c r="CX4" s="17">
        <v>8.8661499672061802E-4</v>
      </c>
      <c r="CY4" s="17">
        <v>0</v>
      </c>
      <c r="CZ4" s="17">
        <v>0</v>
      </c>
      <c r="DA4" s="17">
        <v>0.191672806846507</v>
      </c>
      <c r="DB4" s="17">
        <v>0</v>
      </c>
      <c r="DC4" s="17">
        <v>0</v>
      </c>
      <c r="DD4" s="17">
        <v>0</v>
      </c>
      <c r="DE4" s="17">
        <v>0</v>
      </c>
      <c r="DF4" s="17">
        <v>0.10441141384431001</v>
      </c>
      <c r="DG4" s="17">
        <v>1.7723740277341499E-2</v>
      </c>
      <c r="DH4" s="17">
        <v>4.4303235574882802E-4</v>
      </c>
      <c r="DI4" s="5">
        <v>0.27192476042264502</v>
      </c>
      <c r="DJ4" s="17">
        <v>4.2548674658421298E-2</v>
      </c>
      <c r="DK4" s="17">
        <v>0</v>
      </c>
      <c r="DL4" s="17">
        <v>0</v>
      </c>
      <c r="DM4" s="17">
        <v>0</v>
      </c>
      <c r="DN4" s="17">
        <v>0</v>
      </c>
      <c r="DO4" s="17">
        <v>0.98276129299842796</v>
      </c>
      <c r="DP4" s="17">
        <v>0</v>
      </c>
      <c r="DQ4" s="17">
        <v>0</v>
      </c>
      <c r="DR4" s="17">
        <v>8.5529643577163098E-2</v>
      </c>
      <c r="DS4" s="17">
        <v>0</v>
      </c>
      <c r="DT4" s="17">
        <v>0</v>
      </c>
      <c r="DU4" s="17">
        <v>0</v>
      </c>
      <c r="DV4" s="17">
        <v>0</v>
      </c>
      <c r="DW4" s="17">
        <v>319.098117252821</v>
      </c>
      <c r="DX4" s="17">
        <v>2214.0257497643802</v>
      </c>
      <c r="DY4" s="17">
        <v>246.00229351234799</v>
      </c>
      <c r="DZ4" s="17">
        <v>2460.0280432767299</v>
      </c>
      <c r="EA4" s="17">
        <v>2.6464779074830501E-4</v>
      </c>
      <c r="EB4" s="17">
        <v>4.9797300353690002</v>
      </c>
      <c r="EC4" s="17">
        <v>1.7666500344334202E-2</v>
      </c>
      <c r="ED4" s="17">
        <v>2.6469218979755901E-3</v>
      </c>
      <c r="EE4" s="17">
        <v>0</v>
      </c>
      <c r="EF4" s="17">
        <v>0</v>
      </c>
      <c r="EG4" s="17">
        <v>0</v>
      </c>
      <c r="EH4" s="17">
        <v>1.5753109334170999E-4</v>
      </c>
      <c r="EI4" s="17">
        <v>3.2093875996627101E-4</v>
      </c>
      <c r="EJ4" s="17">
        <v>1.6082876656690701E-2</v>
      </c>
      <c r="EK4" s="17">
        <v>0.43826100023699599</v>
      </c>
      <c r="EL4" s="17">
        <v>94.631982151820694</v>
      </c>
      <c r="EM4" s="17">
        <v>0.59294574590629201</v>
      </c>
      <c r="EN4" s="17">
        <v>1.5468034805469499</v>
      </c>
      <c r="EO4" s="17">
        <v>3.7467640172621901</v>
      </c>
      <c r="EP4" s="5">
        <v>0.876528397735855</v>
      </c>
      <c r="EQ4" s="5">
        <v>0</v>
      </c>
      <c r="ER4" s="17">
        <v>0</v>
      </c>
      <c r="ES4" s="17">
        <v>0.20624168719720801</v>
      </c>
      <c r="ET4" s="17">
        <v>54.749986320320502</v>
      </c>
      <c r="EU4" s="17">
        <v>54.749986320320502</v>
      </c>
      <c r="EV4" s="17">
        <v>0</v>
      </c>
      <c r="EW4" s="17">
        <v>0</v>
      </c>
      <c r="EX4" s="17">
        <v>0</v>
      </c>
      <c r="EY4" s="17">
        <v>1.63214709789073</v>
      </c>
      <c r="EZ4" s="17">
        <v>0</v>
      </c>
      <c r="FA4" s="17">
        <v>10.054871382353101</v>
      </c>
      <c r="FB4" s="17">
        <v>2.5007029382099502</v>
      </c>
      <c r="FC4" s="17">
        <v>1.3405581722581299</v>
      </c>
      <c r="FD4" s="17">
        <v>25.137098993038901</v>
      </c>
      <c r="FE4" s="17">
        <v>1.34365915441723E-2</v>
      </c>
      <c r="FF4" s="17">
        <v>61.458113236704698</v>
      </c>
      <c r="FG4" s="17">
        <v>1.36634992035803</v>
      </c>
      <c r="FH4" s="17">
        <v>5.3107134873261899</v>
      </c>
      <c r="FI4" s="17">
        <v>0</v>
      </c>
      <c r="FJ4" s="17">
        <v>0</v>
      </c>
      <c r="FK4" s="17">
        <v>32.154531373424199</v>
      </c>
      <c r="FL4" s="17">
        <v>0.775518948431139</v>
      </c>
      <c r="FM4" s="17">
        <v>1.6526967928261499E-2</v>
      </c>
      <c r="FN4" s="17">
        <v>0</v>
      </c>
      <c r="FO4" s="17">
        <v>3.1018600967829E-3</v>
      </c>
      <c r="FP4" s="17">
        <v>0.84736736367510102</v>
      </c>
      <c r="FQ4" s="17">
        <v>0.86961121990548895</v>
      </c>
      <c r="FR4" s="17">
        <v>0.106035117445725</v>
      </c>
      <c r="FS4" s="17">
        <v>182.671760445773</v>
      </c>
      <c r="FT4" s="17">
        <v>0.36244617600985302</v>
      </c>
      <c r="FU4" s="17">
        <v>0.670776118774006</v>
      </c>
      <c r="FW4" s="26">
        <f t="shared" si="0"/>
        <v>1.7468387914701617</v>
      </c>
      <c r="FX4" s="40">
        <f t="shared" si="1"/>
        <v>-6.0887288442761061E-7</v>
      </c>
      <c r="FY4" s="40">
        <f t="shared" si="2"/>
        <v>0</v>
      </c>
      <c r="FZ4" s="40">
        <f t="shared" si="3"/>
        <v>-2.6890876061390507E-7</v>
      </c>
      <c r="GA4" s="40">
        <f t="shared" si="4"/>
        <v>9.528654474828122E-7</v>
      </c>
      <c r="GB4" s="40">
        <f t="shared" si="5"/>
        <v>9.528654474828122E-7</v>
      </c>
      <c r="GC4" s="40">
        <f t="shared" si="6"/>
        <v>3.4670637683137635E-6</v>
      </c>
      <c r="GD4" s="40">
        <f t="shared" si="7"/>
        <v>-5.3913190344066842E-7</v>
      </c>
      <c r="GE4" s="40">
        <f t="shared" si="8"/>
        <v>-4.5315451913370371E-7</v>
      </c>
      <c r="GF4" s="40">
        <f t="shared" si="9"/>
        <v>-4.9050790809398366E-6</v>
      </c>
      <c r="GG4" s="40">
        <f t="shared" si="10"/>
        <v>0</v>
      </c>
      <c r="GH4" s="40">
        <f t="shared" si="11"/>
        <v>7.6502769232830103E-6</v>
      </c>
      <c r="GI4" s="40">
        <f t="shared" si="12"/>
        <v>0</v>
      </c>
      <c r="GJ4" s="40">
        <f t="shared" si="13"/>
        <v>-2.3288388495472729E-6</v>
      </c>
      <c r="GK4" s="40">
        <f t="shared" si="14"/>
        <v>0</v>
      </c>
      <c r="GL4" s="40">
        <f t="shared" si="15"/>
        <v>0</v>
      </c>
      <c r="GM4" s="40">
        <f t="shared" si="16"/>
        <v>5.6783994559267409E-5</v>
      </c>
      <c r="GN4" s="40">
        <f t="shared" si="17"/>
        <v>0</v>
      </c>
      <c r="GO4" s="40">
        <f t="shared" si="18"/>
        <v>0</v>
      </c>
      <c r="GP4" s="40">
        <f t="shared" si="19"/>
        <v>-4.4692191947741893E-5</v>
      </c>
      <c r="GQ4" s="40">
        <f t="shared" si="20"/>
        <v>0</v>
      </c>
      <c r="GR4" s="40">
        <f t="shared" si="21"/>
        <v>0</v>
      </c>
      <c r="GS4" s="40">
        <f t="shared" si="22"/>
        <v>3.0322554891053645E-6</v>
      </c>
      <c r="GT4" s="40">
        <f t="shared" si="23"/>
        <v>0</v>
      </c>
      <c r="GU4" s="40">
        <f t="shared" si="24"/>
        <v>-2.4763039656399069E-6</v>
      </c>
      <c r="GV4" s="40">
        <f t="shared" si="25"/>
        <v>0</v>
      </c>
      <c r="GW4" s="40">
        <f t="shared" si="26"/>
        <v>0</v>
      </c>
      <c r="GX4" s="40">
        <f t="shared" si="27"/>
        <v>0</v>
      </c>
      <c r="GY4" s="40">
        <f t="shared" si="28"/>
        <v>0</v>
      </c>
      <c r="GZ4" s="40">
        <f t="shared" si="29"/>
        <v>-1.4592967273178587E-5</v>
      </c>
      <c r="HA4" s="40">
        <f t="shared" si="30"/>
        <v>4.5378063084037775E-3</v>
      </c>
      <c r="HB4" s="40">
        <f t="shared" si="31"/>
        <v>1.2204455185866434</v>
      </c>
      <c r="HC4" s="40">
        <f t="shared" si="32"/>
        <v>0</v>
      </c>
      <c r="HD4" s="40">
        <f t="shared" si="33"/>
        <v>0</v>
      </c>
      <c r="HE4" s="40">
        <f t="shared" si="34"/>
        <v>-9.4558432910561686E-4</v>
      </c>
      <c r="HF4" s="40">
        <f t="shared" si="35"/>
        <v>-2.2711183807093468E-6</v>
      </c>
      <c r="HG4" s="40">
        <f t="shared" si="36"/>
        <v>-5.5785494256236581E-5</v>
      </c>
      <c r="HH4" s="40">
        <f t="shared" si="37"/>
        <v>-1.2088502474761535E-4</v>
      </c>
      <c r="HI4" s="40">
        <f t="shared" si="38"/>
        <v>-7.3171436665844142E-6</v>
      </c>
      <c r="HJ4" s="40">
        <f t="shared" si="39"/>
        <v>1.6860082092959143E-4</v>
      </c>
      <c r="HK4" s="40">
        <f t="shared" si="40"/>
        <v>0</v>
      </c>
      <c r="HL4" s="40">
        <f t="shared" si="41"/>
        <v>0</v>
      </c>
      <c r="HM4" s="40">
        <f t="shared" si="42"/>
        <v>0</v>
      </c>
      <c r="HN4" s="40">
        <f t="shared" si="43"/>
        <v>-2.6087506736592299E-4</v>
      </c>
      <c r="HO4" s="40">
        <f t="shared" si="44"/>
        <v>1.1922688269730215E-4</v>
      </c>
      <c r="HP4" s="40">
        <f t="shared" si="45"/>
        <v>-1.3762081952994082E-4</v>
      </c>
      <c r="HQ4" s="40">
        <f t="shared" si="46"/>
        <v>0</v>
      </c>
      <c r="HR4" s="40">
        <f t="shared" si="47"/>
        <v>1.3779028772442567E-5</v>
      </c>
      <c r="HS4" s="40">
        <f t="shared" si="48"/>
        <v>1.5894310151069537E-8</v>
      </c>
      <c r="HT4" s="40">
        <f t="shared" si="49"/>
        <v>1.2695581033305757E-4</v>
      </c>
      <c r="HU4" s="40">
        <f t="shared" si="50"/>
        <v>0</v>
      </c>
      <c r="HV4" s="40">
        <f t="shared" si="51"/>
        <v>0</v>
      </c>
      <c r="HW4" s="40">
        <f t="shared" si="52"/>
        <v>0</v>
      </c>
      <c r="HX4" s="40">
        <f t="shared" si="53"/>
        <v>0</v>
      </c>
      <c r="HY4" s="40">
        <f t="shared" si="54"/>
        <v>-1.3457864890203266E-5</v>
      </c>
      <c r="HZ4" s="40">
        <f t="shared" si="55"/>
        <v>0</v>
      </c>
    </row>
    <row r="5" spans="1:234" x14ac:dyDescent="0.3">
      <c r="A5" s="17" t="s">
        <v>172</v>
      </c>
      <c r="B5" s="17">
        <v>911.14808757000003</v>
      </c>
      <c r="C5" s="17">
        <v>2.34E-4</v>
      </c>
      <c r="D5" s="17">
        <v>3235.4727272999999</v>
      </c>
      <c r="E5" s="17">
        <v>52.561026446</v>
      </c>
      <c r="F5" s="17">
        <v>52.133558807999997</v>
      </c>
      <c r="G5" s="17">
        <v>14.349310503</v>
      </c>
      <c r="H5" s="17">
        <v>262.26241700000003</v>
      </c>
      <c r="I5" s="17">
        <v>8.1201368089999999</v>
      </c>
      <c r="J5" s="17">
        <v>7.4198006066</v>
      </c>
      <c r="K5" s="17">
        <v>2.1633599999999999E-5</v>
      </c>
      <c r="L5" s="17">
        <v>1.8169746744999999</v>
      </c>
      <c r="N5" s="17">
        <v>0.82266762540000005</v>
      </c>
      <c r="O5" s="17">
        <v>1.196701E-4</v>
      </c>
      <c r="Q5" s="17">
        <v>2.7167829000000001E-2</v>
      </c>
      <c r="S5" s="5">
        <v>6.0606860000000003E-6</v>
      </c>
      <c r="T5" s="17">
        <v>2.43437723E-2</v>
      </c>
      <c r="W5" s="17">
        <v>2.5264347999999999E-2</v>
      </c>
      <c r="Y5" s="17">
        <v>68.869077509999997</v>
      </c>
      <c r="AA5" s="5">
        <v>2.8439030000000002E-9</v>
      </c>
      <c r="AB5" s="17">
        <v>5.4073699999999997E-5</v>
      </c>
      <c r="AC5" s="17">
        <v>4.10894E-5</v>
      </c>
      <c r="AD5" s="17">
        <v>0.1094765359</v>
      </c>
      <c r="AE5" s="17">
        <v>3.5629425028999999</v>
      </c>
      <c r="AF5" s="17">
        <v>7.3292997600000007E-2</v>
      </c>
      <c r="AG5" s="17">
        <v>2.2708059999999999E-4</v>
      </c>
      <c r="AI5" s="17">
        <v>2.5728111500000001E-2</v>
      </c>
      <c r="AJ5" s="17">
        <v>0.95609059910000005</v>
      </c>
      <c r="AK5" s="17">
        <v>5.0515267500000002E-2</v>
      </c>
      <c r="AL5" s="17">
        <v>1.7747219000000002E-2</v>
      </c>
      <c r="AM5" s="17">
        <v>0.30942482529999998</v>
      </c>
      <c r="AN5" s="17">
        <v>4.3715686000000004E-3</v>
      </c>
      <c r="AR5" s="17">
        <v>1.6131770000000001E-4</v>
      </c>
      <c r="AS5" s="17">
        <v>3.942153E-4</v>
      </c>
      <c r="AT5" s="17">
        <v>8.7006801100000003E-2</v>
      </c>
      <c r="AV5" s="17">
        <v>7.8718273199999994E-2</v>
      </c>
      <c r="AW5" s="17">
        <v>0.65698033680000001</v>
      </c>
      <c r="AX5" s="17">
        <v>3.1611582100000001E-2</v>
      </c>
      <c r="BC5" s="5">
        <v>1.3425335E-6</v>
      </c>
      <c r="BE5" s="15"/>
      <c r="BF5" s="17" t="s">
        <v>172</v>
      </c>
      <c r="BG5" s="17">
        <v>0</v>
      </c>
      <c r="BH5" s="17">
        <v>0</v>
      </c>
      <c r="BI5" s="17">
        <v>0</v>
      </c>
      <c r="BJ5" s="17">
        <v>7.4198093552917399</v>
      </c>
      <c r="BK5" s="17">
        <v>0</v>
      </c>
      <c r="BL5" s="17">
        <v>8.12021256034601</v>
      </c>
      <c r="BM5" s="17">
        <v>8.12021256034601</v>
      </c>
      <c r="BN5" s="17">
        <v>0.217964704591668</v>
      </c>
      <c r="BO5" s="17">
        <v>0</v>
      </c>
      <c r="BP5" s="5">
        <v>8.8698920286380105E-6</v>
      </c>
      <c r="BQ5" s="5">
        <v>1.27635774401031E-5</v>
      </c>
      <c r="BR5" s="17">
        <v>1.8169459583190299</v>
      </c>
      <c r="BS5" s="5">
        <v>1.34252283011894E-6</v>
      </c>
      <c r="BT5" s="17">
        <v>0</v>
      </c>
      <c r="BU5" s="17">
        <v>0</v>
      </c>
      <c r="BV5" s="17">
        <v>0</v>
      </c>
      <c r="BW5" s="17">
        <v>0.82267376604016995</v>
      </c>
      <c r="BX5" s="5">
        <v>2.8719058405948E-5</v>
      </c>
      <c r="BY5" s="5">
        <v>9.0945683625721696E-5</v>
      </c>
      <c r="BZ5" s="17">
        <v>0</v>
      </c>
      <c r="CA5" s="17">
        <v>0</v>
      </c>
      <c r="CB5" s="17">
        <v>1725.37581854575</v>
      </c>
      <c r="CC5" s="17">
        <v>2.7167470965485399E-2</v>
      </c>
      <c r="CD5" s="5">
        <v>1.75779548824109E-6</v>
      </c>
      <c r="CE5" s="5">
        <v>4.3031388305582497E-6</v>
      </c>
      <c r="CF5" s="5">
        <v>0</v>
      </c>
      <c r="CG5" s="17">
        <v>2.4345323475163199E-2</v>
      </c>
      <c r="CH5" s="17">
        <v>0.10947842489641001</v>
      </c>
      <c r="CI5" s="17">
        <v>0</v>
      </c>
      <c r="CJ5" s="17">
        <v>5.0512845256700398E-2</v>
      </c>
      <c r="CK5" s="17">
        <v>0</v>
      </c>
      <c r="CL5" s="17">
        <v>1.77462407750348E-2</v>
      </c>
      <c r="CM5" s="17">
        <v>911.14368989787101</v>
      </c>
      <c r="CN5" s="17">
        <v>0</v>
      </c>
      <c r="CO5" s="17">
        <v>2.5264149205013301E-2</v>
      </c>
      <c r="CP5" s="17">
        <v>13.592222858881099</v>
      </c>
      <c r="CQ5" s="17">
        <v>312.95537392913701</v>
      </c>
      <c r="CR5" s="17">
        <v>6.9015923136154802</v>
      </c>
      <c r="CS5" s="17">
        <v>7.8705955251409498E-2</v>
      </c>
      <c r="CT5" s="17">
        <v>0</v>
      </c>
      <c r="CU5" s="17">
        <v>0</v>
      </c>
      <c r="CV5" s="17">
        <v>68.868219119990798</v>
      </c>
      <c r="CW5" s="17">
        <v>68.868219119990798</v>
      </c>
      <c r="CX5" s="17">
        <v>0</v>
      </c>
      <c r="CY5" s="17">
        <v>0</v>
      </c>
      <c r="CZ5" s="17">
        <v>0</v>
      </c>
      <c r="DA5" s="17">
        <v>0.65698132093371198</v>
      </c>
      <c r="DB5" s="5">
        <v>1.1374496761851101E-9</v>
      </c>
      <c r="DC5" s="5">
        <v>1.4219855027585199E-9</v>
      </c>
      <c r="DD5" s="17">
        <v>0</v>
      </c>
      <c r="DE5" s="17">
        <v>0</v>
      </c>
      <c r="DF5" s="17">
        <v>0.344133510417304</v>
      </c>
      <c r="DG5" s="17">
        <v>0</v>
      </c>
      <c r="DH5" s="17">
        <v>0</v>
      </c>
      <c r="DI5" s="5">
        <v>0.112568178239747</v>
      </c>
      <c r="DJ5" s="17">
        <v>0</v>
      </c>
      <c r="DK5" s="5">
        <v>1.4058722311325699E-5</v>
      </c>
      <c r="DL5" s="5">
        <v>4.0014043442076203E-5</v>
      </c>
      <c r="DM5" s="5">
        <v>1.35616638282158E-5</v>
      </c>
      <c r="DN5" s="5">
        <v>2.7528864564559499E-5</v>
      </c>
      <c r="DO5" s="17">
        <v>3.5629699244879398</v>
      </c>
      <c r="DP5" s="17">
        <v>0</v>
      </c>
      <c r="DQ5" s="17">
        <v>0</v>
      </c>
      <c r="DR5" s="17">
        <v>0.28820941132633499</v>
      </c>
      <c r="DS5" s="17">
        <v>2.3399091695740001E-4</v>
      </c>
      <c r="DT5" s="17">
        <v>0</v>
      </c>
      <c r="DU5" s="5">
        <v>9.3099224524215501E-5</v>
      </c>
      <c r="DV5" s="17">
        <v>1.33971185590591E-4</v>
      </c>
      <c r="DW5" s="17">
        <v>635.90581309214599</v>
      </c>
      <c r="DX5" s="17">
        <v>2911.84798332645</v>
      </c>
      <c r="DY5" s="17">
        <v>323.53927908882901</v>
      </c>
      <c r="DZ5" s="17">
        <v>3235.38726241527</v>
      </c>
      <c r="EA5" s="17">
        <v>0</v>
      </c>
      <c r="EB5" s="17">
        <v>22.461755929466602</v>
      </c>
      <c r="EC5" s="17">
        <v>0</v>
      </c>
      <c r="ED5" s="17">
        <v>4.3711013045464797E-3</v>
      </c>
      <c r="EE5" s="17">
        <v>0</v>
      </c>
      <c r="EF5" s="17">
        <v>0</v>
      </c>
      <c r="EG5" s="17">
        <v>0</v>
      </c>
      <c r="EH5" s="17">
        <v>1.6131724973406699E-4</v>
      </c>
      <c r="EI5" s="17">
        <v>3.9419430281585198E-4</v>
      </c>
      <c r="EJ5" s="17">
        <v>8.7007468924199804E-2</v>
      </c>
      <c r="EK5" s="17">
        <v>0.41822036971510701</v>
      </c>
      <c r="EL5" s="17">
        <v>103.783686402971</v>
      </c>
      <c r="EM5" s="17">
        <v>0.56543575169342597</v>
      </c>
      <c r="EN5" s="17">
        <v>1.4719062695040099</v>
      </c>
      <c r="EO5" s="17">
        <v>3.5676775447124802</v>
      </c>
      <c r="EP5" s="5">
        <v>0.83405227842171203</v>
      </c>
      <c r="EQ5" s="5">
        <v>0</v>
      </c>
      <c r="ER5" s="5">
        <v>2.8439546509256501E-10</v>
      </c>
      <c r="ES5" s="5">
        <v>0.19634030809592201</v>
      </c>
      <c r="ET5" s="17">
        <v>52.5588318361185</v>
      </c>
      <c r="EU5" s="17">
        <v>52.131408467235701</v>
      </c>
      <c r="EV5" s="17">
        <v>0.42742336888286198</v>
      </c>
      <c r="EW5" s="17">
        <v>0</v>
      </c>
      <c r="EX5" s="17">
        <v>0</v>
      </c>
      <c r="EY5" s="17">
        <v>1.5637014613336799</v>
      </c>
      <c r="EZ5" s="17">
        <v>0</v>
      </c>
      <c r="FA5" s="17">
        <v>9.5702305595882002</v>
      </c>
      <c r="FB5" s="17">
        <v>2.3794717075348499</v>
      </c>
      <c r="FC5" s="17">
        <v>1.2755898129929399</v>
      </c>
      <c r="FD5" s="17">
        <v>23.9258249717533</v>
      </c>
      <c r="FE5" s="17">
        <v>2.57040906050034E-2</v>
      </c>
      <c r="FF5" s="17">
        <v>79.170098350730001</v>
      </c>
      <c r="FG5" s="17">
        <v>1.30135560684976</v>
      </c>
      <c r="FH5" s="17">
        <v>5.0533129956954701</v>
      </c>
      <c r="FI5" s="17">
        <v>8.2888293447995493E-3</v>
      </c>
      <c r="FJ5" s="17">
        <v>0</v>
      </c>
      <c r="FK5" s="17">
        <v>14.3472530502598</v>
      </c>
      <c r="FL5" s="17">
        <v>2.50208896942687</v>
      </c>
      <c r="FM5" s="17">
        <v>3.1613189884642998E-2</v>
      </c>
      <c r="FN5" s="17">
        <v>0</v>
      </c>
      <c r="FO5" s="17">
        <v>0</v>
      </c>
      <c r="FP5" s="17">
        <v>2.37085531285893</v>
      </c>
      <c r="FQ5" s="17">
        <v>0.95604766993197499</v>
      </c>
      <c r="FR5" s="17">
        <v>1.0293481122373E-3</v>
      </c>
      <c r="FS5" s="17">
        <v>262.26177155596599</v>
      </c>
      <c r="FT5" s="17">
        <v>0.30940946802986702</v>
      </c>
      <c r="FU5" s="17">
        <v>2.2186072259840302</v>
      </c>
      <c r="FW5" s="26">
        <f t="shared" si="0"/>
        <v>2.4246988393291065</v>
      </c>
      <c r="FX5" s="40">
        <f t="shared" si="1"/>
        <v>-4.8265174333459506E-6</v>
      </c>
      <c r="FY5" s="40">
        <f t="shared" si="2"/>
        <v>-3.8816421367451546E-5</v>
      </c>
      <c r="FZ5" s="40">
        <f t="shared" si="3"/>
        <v>-2.6414960635803389E-5</v>
      </c>
      <c r="GA5" s="40">
        <f t="shared" si="4"/>
        <v>-4.1753558290076853E-5</v>
      </c>
      <c r="GB5" s="40">
        <f t="shared" si="5"/>
        <v>-4.1246767216001915E-5</v>
      </c>
      <c r="GC5" s="40">
        <f t="shared" si="6"/>
        <v>-1.4338338694180463E-4</v>
      </c>
      <c r="GD5" s="40">
        <f t="shared" si="7"/>
        <v>-2.4610618685592338E-6</v>
      </c>
      <c r="GE5" s="40">
        <f t="shared" si="8"/>
        <v>9.3288263229952967E-6</v>
      </c>
      <c r="GF5" s="40">
        <f t="shared" si="9"/>
        <v>1.1791006529426012E-6</v>
      </c>
      <c r="GG5" s="40">
        <f t="shared" si="10"/>
        <v>-6.0337280382028345E-6</v>
      </c>
      <c r="GH5" s="40">
        <f t="shared" si="11"/>
        <v>-1.5804392528422635E-5</v>
      </c>
      <c r="GI5" s="40">
        <f t="shared" si="12"/>
        <v>0</v>
      </c>
      <c r="GJ5" s="40">
        <f t="shared" si="13"/>
        <v>7.4643026907971216E-6</v>
      </c>
      <c r="GK5" s="40">
        <f t="shared" si="14"/>
        <v>-4.4772824041334847E-5</v>
      </c>
      <c r="GL5" s="40">
        <f t="shared" si="15"/>
        <v>0</v>
      </c>
      <c r="GM5" s="40">
        <f t="shared" si="16"/>
        <v>-1.3178620735646413E-5</v>
      </c>
      <c r="GN5" s="40">
        <f t="shared" si="17"/>
        <v>0</v>
      </c>
      <c r="GO5" s="40">
        <f t="shared" si="18"/>
        <v>4.0972061469551596E-5</v>
      </c>
      <c r="GP5" s="40">
        <f t="shared" si="19"/>
        <v>6.3719588898671179E-5</v>
      </c>
      <c r="GQ5" s="40">
        <f t="shared" si="20"/>
        <v>0</v>
      </c>
      <c r="GR5" s="40">
        <f t="shared" si="21"/>
        <v>0</v>
      </c>
      <c r="GS5" s="40">
        <f t="shared" si="22"/>
        <v>-7.8685975469410271E-6</v>
      </c>
      <c r="GT5" s="40">
        <f t="shared" si="23"/>
        <v>0</v>
      </c>
      <c r="GU5" s="40">
        <f t="shared" si="24"/>
        <v>-1.2464084611479554E-5</v>
      </c>
      <c r="GV5" s="40">
        <f t="shared" si="25"/>
        <v>0</v>
      </c>
      <c r="GW5" s="40">
        <f t="shared" si="26"/>
        <v>-2.5442486542272384E-5</v>
      </c>
      <c r="GX5" s="40">
        <f t="shared" si="27"/>
        <v>-1.7277282636340951E-5</v>
      </c>
      <c r="GY5" s="40">
        <f t="shared" si="28"/>
        <v>2.7461894680758481E-5</v>
      </c>
      <c r="GZ5" s="40">
        <f t="shared" si="29"/>
        <v>1.7254806196344215E-5</v>
      </c>
      <c r="HA5" s="40">
        <f t="shared" si="30"/>
        <v>7.6963318710789041E-6</v>
      </c>
      <c r="HB5" s="40">
        <f t="shared" si="31"/>
        <v>2.9322912251351956</v>
      </c>
      <c r="HC5" s="40">
        <f t="shared" si="32"/>
        <v>-4.4873429053390102E-5</v>
      </c>
      <c r="HD5" s="40">
        <f t="shared" si="33"/>
        <v>0</v>
      </c>
      <c r="HE5" s="40">
        <f t="shared" si="34"/>
        <v>-9.3364392472415755E-4</v>
      </c>
      <c r="HF5" s="40">
        <f t="shared" si="35"/>
        <v>-4.4900732279423988E-5</v>
      </c>
      <c r="HG5" s="40">
        <f t="shared" si="36"/>
        <v>-4.7950717069935527E-5</v>
      </c>
      <c r="HH5" s="40">
        <f t="shared" si="37"/>
        <v>-5.5119901613960953E-5</v>
      </c>
      <c r="HI5" s="40">
        <f t="shared" si="38"/>
        <v>-4.9631667782556472E-5</v>
      </c>
      <c r="HJ5" s="40">
        <f t="shared" si="39"/>
        <v>-1.0689422865757588E-4</v>
      </c>
      <c r="HK5" s="40">
        <f t="shared" si="40"/>
        <v>0</v>
      </c>
      <c r="HL5" s="40">
        <f t="shared" si="41"/>
        <v>0</v>
      </c>
      <c r="HM5" s="40">
        <f t="shared" si="42"/>
        <v>0</v>
      </c>
      <c r="HN5" s="40">
        <f t="shared" si="43"/>
        <v>-2.7911750106676104E-6</v>
      </c>
      <c r="HO5" s="40">
        <f t="shared" si="44"/>
        <v>-5.3263240031566192E-5</v>
      </c>
      <c r="HP5" s="40">
        <f t="shared" si="45"/>
        <v>7.6755402032760428E-6</v>
      </c>
      <c r="HQ5" s="40">
        <f t="shared" si="46"/>
        <v>0</v>
      </c>
      <c r="HR5" s="40">
        <f t="shared" si="47"/>
        <v>-1.5648143804170264E-4</v>
      </c>
      <c r="HS5" s="40">
        <f t="shared" si="48"/>
        <v>1.4979652462067326E-6</v>
      </c>
      <c r="HT5" s="40">
        <f t="shared" si="49"/>
        <v>5.0860619310701976E-5</v>
      </c>
      <c r="HU5" s="40">
        <f t="shared" si="50"/>
        <v>0</v>
      </c>
      <c r="HV5" s="40">
        <f t="shared" si="51"/>
        <v>0</v>
      </c>
      <c r="HW5" s="40">
        <f t="shared" si="52"/>
        <v>0</v>
      </c>
      <c r="HX5" s="40">
        <f t="shared" si="53"/>
        <v>0</v>
      </c>
      <c r="HY5" s="40">
        <f t="shared" si="54"/>
        <v>-7.9475715578126451E-6</v>
      </c>
      <c r="HZ5" s="40">
        <f t="shared" si="55"/>
        <v>0</v>
      </c>
    </row>
    <row r="6" spans="1:234" x14ac:dyDescent="0.3">
      <c r="A6" s="17" t="s">
        <v>173</v>
      </c>
      <c r="B6" s="17">
        <v>6021.7612705000001</v>
      </c>
      <c r="C6" s="17">
        <v>118.68668613</v>
      </c>
      <c r="D6" s="17">
        <v>2622.9820209999998</v>
      </c>
      <c r="E6" s="17">
        <v>347.66427700999998</v>
      </c>
      <c r="F6" s="17">
        <v>342.80302877000003</v>
      </c>
      <c r="G6" s="17">
        <v>181.82797575999999</v>
      </c>
      <c r="H6" s="17">
        <v>2529.3338481000001</v>
      </c>
      <c r="I6" s="17">
        <v>15.965305223</v>
      </c>
      <c r="J6" s="17">
        <v>7.1299117857000001</v>
      </c>
      <c r="K6" s="17">
        <v>2.7398385999999999E-3</v>
      </c>
      <c r="L6" s="17">
        <v>16.416227937999999</v>
      </c>
      <c r="M6" s="17">
        <v>9.4056300000000003E-5</v>
      </c>
      <c r="N6" s="17">
        <v>1.5514416937</v>
      </c>
      <c r="O6" s="17">
        <v>7.0884798999999998E-3</v>
      </c>
      <c r="P6" s="17">
        <v>8.3131786999999999E-2</v>
      </c>
      <c r="Q6" s="17">
        <v>0.2479249637</v>
      </c>
      <c r="R6" s="17">
        <v>1.8826209699999999E-2</v>
      </c>
      <c r="S6" s="17">
        <v>8.5690379999999995E-4</v>
      </c>
      <c r="T6" s="17">
        <v>8.0272844499999996E-2</v>
      </c>
      <c r="U6" s="17">
        <v>0.12847947539999999</v>
      </c>
      <c r="V6" s="17">
        <v>4.4622759999999998E-4</v>
      </c>
      <c r="W6" s="17">
        <v>5.9492905800000002E-2</v>
      </c>
      <c r="X6" s="17">
        <v>9.4962948699999994E-2</v>
      </c>
      <c r="Y6" s="17">
        <v>58.997847888999999</v>
      </c>
      <c r="Z6" s="17">
        <v>0.1425678007</v>
      </c>
      <c r="AA6" s="17">
        <v>1.8881156000000001E-3</v>
      </c>
      <c r="AB6" s="17">
        <v>8.5949387000000006E-3</v>
      </c>
      <c r="AC6" s="17">
        <v>7.2188130999999997E-3</v>
      </c>
      <c r="AD6" s="5">
        <v>0.24852014580000001</v>
      </c>
      <c r="AE6" s="17">
        <v>5.7107712515999998</v>
      </c>
      <c r="AF6" s="17">
        <v>0.3308858777</v>
      </c>
      <c r="AG6" s="17">
        <v>1.6492430200000002E-2</v>
      </c>
      <c r="AH6" s="17">
        <v>0.16588465090000001</v>
      </c>
      <c r="AI6" s="17">
        <v>6.0628935699999997E-2</v>
      </c>
      <c r="AJ6" s="17">
        <v>21.422316162000001</v>
      </c>
      <c r="AK6" s="17">
        <v>0.1025750104</v>
      </c>
      <c r="AL6" s="17">
        <v>3.1528459699999997E-2</v>
      </c>
      <c r="AM6" s="17">
        <v>18.042850761</v>
      </c>
      <c r="AN6" s="17">
        <v>8.7063822999999992E-3</v>
      </c>
      <c r="AO6" s="5">
        <v>3.6332763999999997E-7</v>
      </c>
      <c r="AP6" s="5">
        <v>3.3913223E-6</v>
      </c>
      <c r="AQ6" s="17">
        <v>4.1928599999999997E-5</v>
      </c>
      <c r="AR6" s="17">
        <v>5.4808519999999998E-4</v>
      </c>
      <c r="AS6" s="17">
        <v>3.729866E-4</v>
      </c>
      <c r="AT6" s="17">
        <v>8.3543104699999995E-2</v>
      </c>
      <c r="AU6" s="17">
        <v>1.68068E-5</v>
      </c>
      <c r="AV6" s="17">
        <v>3.4109792473999998</v>
      </c>
      <c r="AW6" s="17">
        <v>120.23941017</v>
      </c>
      <c r="AX6" s="17">
        <v>7.1747487999999998E-2</v>
      </c>
      <c r="AY6" s="17">
        <v>2.82442E-5</v>
      </c>
      <c r="BA6" s="17">
        <v>5.2317300000000001E-5</v>
      </c>
      <c r="BC6" s="17">
        <v>1.5027460999999999E-3</v>
      </c>
      <c r="BD6" s="17">
        <v>5.8999999999999999E-3</v>
      </c>
      <c r="BE6" s="15"/>
      <c r="BF6" s="17" t="s">
        <v>173</v>
      </c>
      <c r="BG6" s="17">
        <v>9.3201273154207398E-2</v>
      </c>
      <c r="BH6" s="17">
        <v>3.9402120545939701</v>
      </c>
      <c r="BI6" s="5">
        <v>5.2323325451809498E-5</v>
      </c>
      <c r="BJ6" s="17">
        <v>7.1275943870858898</v>
      </c>
      <c r="BK6" s="17">
        <v>0</v>
      </c>
      <c r="BL6" s="17">
        <v>15.9628748505539</v>
      </c>
      <c r="BM6" s="17">
        <v>15.9628748505539</v>
      </c>
      <c r="BN6" s="17">
        <v>0.47128632559255201</v>
      </c>
      <c r="BO6" s="17">
        <v>7.4085717837339707E-2</v>
      </c>
      <c r="BP6" s="17">
        <v>1.1233163612273101E-3</v>
      </c>
      <c r="BQ6" s="17">
        <v>1.6164695242425701E-3</v>
      </c>
      <c r="BR6" s="17">
        <v>16.414474649974998</v>
      </c>
      <c r="BS6" s="17">
        <v>1.50024758303557E-3</v>
      </c>
      <c r="BT6" s="5">
        <v>3.00966107045421E-5</v>
      </c>
      <c r="BU6" s="5">
        <v>6.3954010083941106E-5</v>
      </c>
      <c r="BV6" s="17">
        <v>9.4940887723650697E-2</v>
      </c>
      <c r="BW6" s="17">
        <v>1.55080804564546</v>
      </c>
      <c r="BX6" s="17">
        <v>1.7011332129499501E-3</v>
      </c>
      <c r="BY6" s="17">
        <v>5.3868947894641197E-3</v>
      </c>
      <c r="BZ6" s="17">
        <v>8.3112402640443797E-2</v>
      </c>
      <c r="CA6" s="5">
        <v>1.6806966021263699E-5</v>
      </c>
      <c r="CB6" s="17">
        <v>5252.8432518632499</v>
      </c>
      <c r="CC6" s="17">
        <v>0.24791139719237301</v>
      </c>
      <c r="CD6" s="17">
        <v>2.4848411936694302E-4</v>
      </c>
      <c r="CE6" s="17">
        <v>6.0839490546139895E-4</v>
      </c>
      <c r="CF6" s="17">
        <v>1.8827518720003801E-2</v>
      </c>
      <c r="CG6" s="17">
        <v>8.0260622644583002E-2</v>
      </c>
      <c r="CH6" s="17">
        <v>0.248478671795588</v>
      </c>
      <c r="CI6" s="17">
        <v>0.12847969338249701</v>
      </c>
      <c r="CJ6" s="17">
        <v>0.10255096859617099</v>
      </c>
      <c r="CK6" s="17">
        <v>0.165881655849864</v>
      </c>
      <c r="CL6" s="17">
        <v>3.1519925100930199E-2</v>
      </c>
      <c r="CM6" s="17">
        <v>6019.3699857621004</v>
      </c>
      <c r="CN6" s="17">
        <v>4.4618668817495799E-4</v>
      </c>
      <c r="CO6" s="17">
        <v>5.9480841324331797E-2</v>
      </c>
      <c r="CP6" s="17">
        <v>35.335203247084301</v>
      </c>
      <c r="CQ6" s="17">
        <v>777.24631969140398</v>
      </c>
      <c r="CR6" s="17">
        <v>25.885669159161701</v>
      </c>
      <c r="CS6" s="17">
        <v>3.4110461449570102</v>
      </c>
      <c r="CT6" s="5">
        <v>5.6648011240528398</v>
      </c>
      <c r="CU6" s="5">
        <v>5.5115411661903001E-2</v>
      </c>
      <c r="CV6" s="17">
        <v>58.989955546493597</v>
      </c>
      <c r="CW6" s="17">
        <v>58.989955546493597</v>
      </c>
      <c r="CX6" s="17">
        <v>2.9729481475124701E-3</v>
      </c>
      <c r="CY6" s="17">
        <v>0</v>
      </c>
      <c r="CZ6" s="17">
        <v>0.14257430936743901</v>
      </c>
      <c r="DA6" s="17">
        <v>120.239411305229</v>
      </c>
      <c r="DB6" s="17">
        <v>7.5522508421528697E-4</v>
      </c>
      <c r="DC6" s="17">
        <v>9.4413116615752401E-4</v>
      </c>
      <c r="DD6" s="17">
        <v>0</v>
      </c>
      <c r="DE6" s="17">
        <v>5.9000567083891198E-3</v>
      </c>
      <c r="DF6" s="17">
        <v>6.6474542018557301</v>
      </c>
      <c r="DG6" s="17">
        <v>7.3744720505043798E-2</v>
      </c>
      <c r="DH6" s="17">
        <v>8.0222236960943005E-3</v>
      </c>
      <c r="DI6" s="17">
        <v>2.4595740873151501</v>
      </c>
      <c r="DJ6" s="17">
        <v>0.33649449805706699</v>
      </c>
      <c r="DK6" s="17">
        <v>2.2347078507581101E-3</v>
      </c>
      <c r="DL6" s="17">
        <v>6.3603417269796E-3</v>
      </c>
      <c r="DM6" s="17">
        <v>2.3821719148685201E-3</v>
      </c>
      <c r="DN6" s="17">
        <v>4.8365013508821202E-3</v>
      </c>
      <c r="DO6" s="17">
        <v>5.7307605402043897</v>
      </c>
      <c r="DP6" s="5">
        <v>2.8236910332512099E-5</v>
      </c>
      <c r="DQ6" s="17">
        <v>1.15220070947336E-4</v>
      </c>
      <c r="DR6" s="17">
        <v>0.61470817057430904</v>
      </c>
      <c r="DS6" s="17">
        <v>118.69850947035</v>
      </c>
      <c r="DT6" s="17">
        <v>0</v>
      </c>
      <c r="DU6" s="17">
        <v>6.7614563601691002E-3</v>
      </c>
      <c r="DV6" s="17">
        <v>9.7299069018998204E-3</v>
      </c>
      <c r="DW6" s="17">
        <v>3116.1425656398601</v>
      </c>
      <c r="DX6" s="17">
        <v>2359.8753397637702</v>
      </c>
      <c r="DY6" s="17">
        <v>262.208067824534</v>
      </c>
      <c r="DZ6" s="17">
        <v>2622.0834075882999</v>
      </c>
      <c r="EA6" s="17">
        <v>1.5197902806460199E-3</v>
      </c>
      <c r="EB6" s="17">
        <v>56.894054551000401</v>
      </c>
      <c r="EC6" s="17">
        <v>5.2714636495882199E-2</v>
      </c>
      <c r="ED6" s="17">
        <v>8.7064582735605703E-3</v>
      </c>
      <c r="EE6" s="5">
        <v>3.6332561936098999E-7</v>
      </c>
      <c r="EF6" s="5">
        <v>3.3910616423331698E-6</v>
      </c>
      <c r="EG6" s="5">
        <v>4.1928890297257902E-5</v>
      </c>
      <c r="EH6" s="17">
        <v>5.4812674023356999E-4</v>
      </c>
      <c r="EI6" s="17">
        <v>3.7298348984091101E-4</v>
      </c>
      <c r="EJ6" s="17">
        <v>8.3543164657823396E-2</v>
      </c>
      <c r="EK6" s="17">
        <v>2.6804545451148298</v>
      </c>
      <c r="EL6" s="17">
        <v>1462.1018987975201</v>
      </c>
      <c r="EM6" s="17">
        <v>3.5340579873631</v>
      </c>
      <c r="EN6" s="17">
        <v>8.9218285640696209</v>
      </c>
      <c r="EO6" s="17">
        <v>34.497505388867701</v>
      </c>
      <c r="EP6" s="5">
        <v>5.1794769161830301</v>
      </c>
      <c r="EQ6" s="5">
        <v>0.158890203494888</v>
      </c>
      <c r="ER6" s="5">
        <v>1.8881655672382201E-4</v>
      </c>
      <c r="ES6" s="17">
        <v>1.2056091192438601</v>
      </c>
      <c r="ET6" s="17">
        <v>347.64672111243601</v>
      </c>
      <c r="EU6" s="17">
        <v>342.785589582326</v>
      </c>
      <c r="EV6" s="17">
        <v>4.8611315301090698</v>
      </c>
      <c r="EW6" s="17">
        <v>5.0955442219613603E-3</v>
      </c>
      <c r="EX6" s="17">
        <v>2.2974367589852001E-3</v>
      </c>
      <c r="EY6" s="17">
        <v>14.9112143120201</v>
      </c>
      <c r="EZ6" s="17">
        <v>9.5054418999432396E-3</v>
      </c>
      <c r="FA6" s="17">
        <v>59.2994874307335</v>
      </c>
      <c r="FB6" s="17">
        <v>14.734449979772601</v>
      </c>
      <c r="FC6" s="17">
        <v>7.8544838525989498</v>
      </c>
      <c r="FD6" s="17">
        <v>149.29363353891401</v>
      </c>
      <c r="FE6" s="17">
        <v>6.0568823209881197E-2</v>
      </c>
      <c r="FF6" s="17">
        <v>532.33462654487903</v>
      </c>
      <c r="FG6" s="17">
        <v>8.2210494710560695</v>
      </c>
      <c r="FH6" s="17">
        <v>32.053843974349199</v>
      </c>
      <c r="FI6" s="17">
        <v>0.22270587566393801</v>
      </c>
      <c r="FJ6" s="17">
        <v>0</v>
      </c>
      <c r="FK6" s="17">
        <v>181.82468301122299</v>
      </c>
      <c r="FL6" s="17">
        <v>103.96373041035299</v>
      </c>
      <c r="FM6" s="17">
        <v>7.1735720487470303E-2</v>
      </c>
      <c r="FN6" s="17">
        <v>2.58598029043471E-3</v>
      </c>
      <c r="FO6" s="17">
        <v>1.43582024722844</v>
      </c>
      <c r="FP6" s="17">
        <v>81.682347448549805</v>
      </c>
      <c r="FQ6" s="17">
        <v>21.421951119241101</v>
      </c>
      <c r="FR6" s="17">
        <v>2.2356438971203199</v>
      </c>
      <c r="FS6" s="17">
        <v>2528.90481590524</v>
      </c>
      <c r="FT6" s="17">
        <v>18.0427895664541</v>
      </c>
      <c r="FU6" s="17">
        <v>25.260771660343998</v>
      </c>
      <c r="FW6" s="26">
        <f t="shared" si="0"/>
        <v>1.2322103014875292</v>
      </c>
      <c r="FX6" s="40">
        <f t="shared" si="1"/>
        <v>-3.9710719679545553E-4</v>
      </c>
      <c r="FY6" s="40">
        <f t="shared" si="2"/>
        <v>9.9618084686055688E-5</v>
      </c>
      <c r="FZ6" s="40">
        <f t="shared" si="3"/>
        <v>-3.4259228790188431E-4</v>
      </c>
      <c r="GA6" s="40">
        <f t="shared" si="4"/>
        <v>-5.0496696741325143E-5</v>
      </c>
      <c r="GB6" s="40">
        <f t="shared" si="5"/>
        <v>-5.0872326702018083E-5</v>
      </c>
      <c r="GC6" s="40">
        <f t="shared" si="6"/>
        <v>-1.810914279409777E-5</v>
      </c>
      <c r="GD6" s="40">
        <f t="shared" si="7"/>
        <v>-1.6962260441910203E-4</v>
      </c>
      <c r="GE6" s="40">
        <f t="shared" si="8"/>
        <v>-1.5222837347312186E-4</v>
      </c>
      <c r="GF6" s="40">
        <f t="shared" si="9"/>
        <v>-3.2502486478979222E-4</v>
      </c>
      <c r="GG6" s="40">
        <f t="shared" si="10"/>
        <v>-1.9240012940720431E-5</v>
      </c>
      <c r="GH6" s="40">
        <f t="shared" si="11"/>
        <v>-1.0680212480125884E-4</v>
      </c>
      <c r="GI6" s="40">
        <f t="shared" si="12"/>
        <v>-6.0380979443092156E-5</v>
      </c>
      <c r="GJ6" s="40">
        <f t="shared" si="13"/>
        <v>-4.0842530989916944E-4</v>
      </c>
      <c r="GK6" s="40">
        <f t="shared" si="14"/>
        <v>-6.3750986432271862E-5</v>
      </c>
      <c r="GL6" s="40">
        <f t="shared" si="15"/>
        <v>-2.3317626452805048E-4</v>
      </c>
      <c r="GM6" s="40">
        <f t="shared" si="16"/>
        <v>-5.4720216248189905E-5</v>
      </c>
      <c r="GN6" s="40">
        <f t="shared" si="17"/>
        <v>6.9531787049100991E-5</v>
      </c>
      <c r="GO6" s="40">
        <f t="shared" si="18"/>
        <v>-2.8912430611272033E-5</v>
      </c>
      <c r="GP6" s="40">
        <f t="shared" si="19"/>
        <v>-1.5225392214665998E-4</v>
      </c>
      <c r="GQ6" s="40">
        <f t="shared" si="20"/>
        <v>1.6966328384072948E-6</v>
      </c>
      <c r="GR6" s="40">
        <f t="shared" si="21"/>
        <v>-9.1683761923268682E-5</v>
      </c>
      <c r="GS6" s="40">
        <f t="shared" si="22"/>
        <v>-2.0278847546568052E-4</v>
      </c>
      <c r="GT6" s="40">
        <f t="shared" si="23"/>
        <v>-2.3231140830505171E-4</v>
      </c>
      <c r="GU6" s="40">
        <f t="shared" si="24"/>
        <v>-1.3377339663729368E-4</v>
      </c>
      <c r="GV6" s="40">
        <f t="shared" si="25"/>
        <v>4.5653137714490465E-5</v>
      </c>
      <c r="GW6" s="40">
        <f t="shared" si="26"/>
        <v>3.0298513837261867E-5</v>
      </c>
      <c r="GX6" s="40">
        <f t="shared" si="27"/>
        <v>1.2900352356205362E-5</v>
      </c>
      <c r="GY6" s="40">
        <f t="shared" si="28"/>
        <v>-1.9370808943563403E-5</v>
      </c>
      <c r="GZ6" s="40">
        <f t="shared" si="29"/>
        <v>-1.6688387284863768E-4</v>
      </c>
      <c r="HA6" s="40">
        <f t="shared" si="30"/>
        <v>3.5002782853173348E-3</v>
      </c>
      <c r="HB6" s="40">
        <f t="shared" si="31"/>
        <v>0.85776490325657995</v>
      </c>
      <c r="HC6" s="40">
        <f t="shared" si="32"/>
        <v>-6.4692584303372108E-5</v>
      </c>
      <c r="HD6" s="40">
        <f t="shared" si="33"/>
        <v>-1.8055016662256419E-5</v>
      </c>
      <c r="HE6" s="40">
        <f t="shared" si="34"/>
        <v>-9.9148186298775439E-4</v>
      </c>
      <c r="HF6" s="40">
        <f t="shared" si="35"/>
        <v>-1.7040303025139021E-5</v>
      </c>
      <c r="HG6" s="40">
        <f t="shared" si="36"/>
        <v>-2.3438266040873618E-4</v>
      </c>
      <c r="HH6" s="40">
        <f t="shared" si="37"/>
        <v>-2.7069508472683985E-4</v>
      </c>
      <c r="HI6" s="40">
        <f t="shared" si="38"/>
        <v>-3.3916229043027007E-6</v>
      </c>
      <c r="HJ6" s="40">
        <f t="shared" si="39"/>
        <v>8.7261916549568779E-6</v>
      </c>
      <c r="HK6" s="40">
        <f t="shared" si="40"/>
        <v>-5.5614789174553239E-6</v>
      </c>
      <c r="HL6" s="40">
        <f t="shared" si="41"/>
        <v>-7.6860187199020519E-5</v>
      </c>
      <c r="HM6" s="40">
        <f t="shared" si="42"/>
        <v>6.9236096102683621E-6</v>
      </c>
      <c r="HN6" s="40">
        <f t="shared" si="43"/>
        <v>7.5791562279012433E-5</v>
      </c>
      <c r="HO6" s="40">
        <f t="shared" si="44"/>
        <v>-8.3385276816472355E-6</v>
      </c>
      <c r="HP6" s="40">
        <f t="shared" si="45"/>
        <v>7.1768727791397051E-7</v>
      </c>
      <c r="HQ6" s="40">
        <f t="shared" si="46"/>
        <v>9.8782197502819099E-6</v>
      </c>
      <c r="HR6" s="40">
        <f t="shared" si="47"/>
        <v>1.9612419823833508E-5</v>
      </c>
      <c r="HS6" s="40">
        <f t="shared" si="48"/>
        <v>9.4414052530723582E-9</v>
      </c>
      <c r="HT6" s="40">
        <f t="shared" si="49"/>
        <v>-1.6401288543642253E-4</v>
      </c>
      <c r="HU6" s="40">
        <f t="shared" si="50"/>
        <v>-2.5809431628089828E-4</v>
      </c>
      <c r="HV6" s="40">
        <f t="shared" si="51"/>
        <v>0</v>
      </c>
      <c r="HW6" s="40">
        <f t="shared" si="52"/>
        <v>1.1517130680475462E-4</v>
      </c>
      <c r="HX6" s="40">
        <f t="shared" si="53"/>
        <v>0</v>
      </c>
      <c r="HY6" s="40">
        <f t="shared" si="54"/>
        <v>-1.6626341365516756E-3</v>
      </c>
      <c r="HZ6" s="40">
        <f t="shared" si="55"/>
        <v>9.6115913762622266E-6</v>
      </c>
    </row>
    <row r="7" spans="1:234" x14ac:dyDescent="0.3">
      <c r="A7" s="17" t="s">
        <v>174</v>
      </c>
      <c r="B7" s="17">
        <v>10782.715926999999</v>
      </c>
      <c r="C7" s="17"/>
      <c r="D7" s="17">
        <v>14161.976508</v>
      </c>
      <c r="E7" s="17">
        <v>473.56520567000001</v>
      </c>
      <c r="F7" s="17">
        <v>449.62406171999999</v>
      </c>
      <c r="G7" s="17">
        <v>351.84407371999998</v>
      </c>
      <c r="H7" s="17">
        <v>11714.205631999999</v>
      </c>
      <c r="I7" s="17">
        <v>171.79491512000001</v>
      </c>
      <c r="J7" s="17">
        <v>132.88311658000001</v>
      </c>
      <c r="K7" s="17">
        <v>3.5217810000000001E-4</v>
      </c>
      <c r="L7" s="17">
        <v>167.15249455</v>
      </c>
      <c r="M7" s="5">
        <v>7.7635750999999995E-6</v>
      </c>
      <c r="N7" s="17">
        <v>31.151321964000001</v>
      </c>
      <c r="O7" s="17">
        <v>1.886998E-3</v>
      </c>
      <c r="Q7" s="17">
        <v>8.2895453499999994E-2</v>
      </c>
      <c r="S7" s="17">
        <v>9.7161200000000001E-5</v>
      </c>
      <c r="T7" s="17">
        <v>7.4278529699999998E-2</v>
      </c>
      <c r="W7" s="17">
        <v>7.7087487999999996E-2</v>
      </c>
      <c r="Y7" s="17">
        <v>687.49276670999996</v>
      </c>
      <c r="Z7" s="17">
        <v>1.5</v>
      </c>
      <c r="AA7" s="17">
        <v>9.7911290999999994E-6</v>
      </c>
      <c r="AB7" s="17">
        <v>8.7769530000000005E-4</v>
      </c>
      <c r="AC7" s="17">
        <v>6.6477080000000002E-4</v>
      </c>
      <c r="AD7" s="17">
        <v>2.1835141088999999</v>
      </c>
      <c r="AE7" s="17">
        <v>247.08892725000001</v>
      </c>
      <c r="AF7" s="17">
        <v>2.1083366847999998</v>
      </c>
      <c r="AG7" s="17">
        <v>3.5958065000000002E-3</v>
      </c>
      <c r="AI7" s="17">
        <v>7.8502491399999999E-2</v>
      </c>
      <c r="AJ7" s="17">
        <v>205.22060443000001</v>
      </c>
      <c r="AK7" s="17">
        <v>1.008397145</v>
      </c>
      <c r="AL7" s="17">
        <v>0.39632177769999999</v>
      </c>
      <c r="AM7" s="17">
        <v>130.08859819</v>
      </c>
      <c r="AN7" s="17">
        <v>0.28089953760000003</v>
      </c>
      <c r="AR7" s="17">
        <v>4.0960557999999998E-3</v>
      </c>
      <c r="AS7" s="17">
        <v>1.6564883900000001E-2</v>
      </c>
      <c r="AT7" s="17">
        <v>1.6981405973999999</v>
      </c>
      <c r="AV7" s="17">
        <v>19.824764447</v>
      </c>
      <c r="AW7" s="17">
        <v>192.87400886</v>
      </c>
      <c r="AX7" s="17">
        <v>0.47232349400000001</v>
      </c>
      <c r="BC7" s="5">
        <v>1.1424254000000001E-6</v>
      </c>
      <c r="BE7" s="15"/>
      <c r="BF7" s="17" t="s">
        <v>174</v>
      </c>
      <c r="BG7" s="17">
        <v>0.66556831700016905</v>
      </c>
      <c r="BH7" s="17">
        <v>1.3950825994537901</v>
      </c>
      <c r="BI7" s="17">
        <v>0</v>
      </c>
      <c r="BJ7" s="17">
        <v>132.88305931010001</v>
      </c>
      <c r="BK7" s="17">
        <v>0</v>
      </c>
      <c r="BL7" s="17">
        <v>171.79517579947</v>
      </c>
      <c r="BM7" s="17">
        <v>171.79517579947</v>
      </c>
      <c r="BN7" s="17">
        <v>5.8574574967600102</v>
      </c>
      <c r="BO7" s="17">
        <v>0.53758924383141105</v>
      </c>
      <c r="BP7" s="17">
        <v>1.4439117269355101E-4</v>
      </c>
      <c r="BQ7" s="17">
        <v>2.0779689919917001E-4</v>
      </c>
      <c r="BR7" s="5">
        <v>167.15330377245999</v>
      </c>
      <c r="BS7" s="5">
        <v>1.14246503420912E-6</v>
      </c>
      <c r="BT7" s="5">
        <v>2.48448331927886E-6</v>
      </c>
      <c r="BU7" s="5">
        <v>5.2797059034265602E-6</v>
      </c>
      <c r="BV7" s="17">
        <v>0</v>
      </c>
      <c r="BW7" s="5">
        <v>31.1511825968776</v>
      </c>
      <c r="BX7" s="17">
        <v>4.52868882311764E-4</v>
      </c>
      <c r="BY7" s="17">
        <v>1.4341260823316001E-3</v>
      </c>
      <c r="BZ7" s="17">
        <v>0</v>
      </c>
      <c r="CA7" s="17">
        <v>0</v>
      </c>
      <c r="CB7" s="17">
        <v>49977.986569115303</v>
      </c>
      <c r="CC7" s="17">
        <v>8.2890695225745395E-2</v>
      </c>
      <c r="CD7" s="5">
        <v>2.8179133804020099E-5</v>
      </c>
      <c r="CE7" s="5">
        <v>6.8984594101533704E-5</v>
      </c>
      <c r="CF7" s="5">
        <v>0</v>
      </c>
      <c r="CG7" s="17">
        <v>7.4277380774351406E-2</v>
      </c>
      <c r="CH7" s="17">
        <v>2.1834934347175001</v>
      </c>
      <c r="CI7" s="17">
        <v>0</v>
      </c>
      <c r="CJ7" s="17">
        <v>1.0083893376328801</v>
      </c>
      <c r="CK7" s="17">
        <v>0</v>
      </c>
      <c r="CL7" s="17">
        <v>0.396321059444874</v>
      </c>
      <c r="CM7" s="17">
        <v>10782.629498415399</v>
      </c>
      <c r="CN7" s="17">
        <v>0</v>
      </c>
      <c r="CO7" s="17">
        <v>7.7082508650771195E-2</v>
      </c>
      <c r="CP7" s="17">
        <v>454.69809127979698</v>
      </c>
      <c r="CQ7" s="5">
        <v>8874.8383681781306</v>
      </c>
      <c r="CR7" s="17">
        <v>381.38586237585798</v>
      </c>
      <c r="CS7" s="17">
        <v>19.824223541681398</v>
      </c>
      <c r="CT7" s="17">
        <v>3.6147362350135901</v>
      </c>
      <c r="CU7" s="17">
        <v>0.38280213182123801</v>
      </c>
      <c r="CV7" s="17">
        <v>687.48360200676905</v>
      </c>
      <c r="CW7" s="17">
        <v>687.48360200676905</v>
      </c>
      <c r="CX7" s="17">
        <v>1.8231228104939899E-2</v>
      </c>
      <c r="CY7" s="17">
        <v>0</v>
      </c>
      <c r="CZ7" s="17">
        <v>1.4999506991407401</v>
      </c>
      <c r="DA7" s="17">
        <v>192.874072924188</v>
      </c>
      <c r="DB7" s="5">
        <v>3.9165938835144004E-6</v>
      </c>
      <c r="DC7" s="5">
        <v>4.89569375385174E-6</v>
      </c>
      <c r="DD7" s="17">
        <v>0</v>
      </c>
      <c r="DE7" s="17">
        <v>0</v>
      </c>
      <c r="DF7" s="17">
        <v>15.710211800128899</v>
      </c>
      <c r="DG7" s="17">
        <v>0.39150696360565701</v>
      </c>
      <c r="DH7" s="17">
        <v>9.1091513236880497E-3</v>
      </c>
      <c r="DI7" s="5">
        <v>7.9268895452272599</v>
      </c>
      <c r="DJ7" s="17">
        <v>0.87551638132685505</v>
      </c>
      <c r="DK7" s="17">
        <v>2.2820951625082E-4</v>
      </c>
      <c r="DL7" s="17">
        <v>6.4952116712687898E-4</v>
      </c>
      <c r="DM7" s="17">
        <v>2.19373380291781E-4</v>
      </c>
      <c r="DN7" s="17">
        <v>4.45405303218196E-4</v>
      </c>
      <c r="DO7" s="17">
        <v>247.180019506717</v>
      </c>
      <c r="DP7" s="17">
        <v>0</v>
      </c>
      <c r="DQ7" s="17">
        <v>0</v>
      </c>
      <c r="DR7" s="17">
        <v>7.1430615609891497</v>
      </c>
      <c r="DS7" s="17">
        <v>0</v>
      </c>
      <c r="DT7" s="17">
        <v>0</v>
      </c>
      <c r="DU7" s="17">
        <v>1.4743013442682601E-3</v>
      </c>
      <c r="DV7" s="17">
        <v>2.1215635289384099E-3</v>
      </c>
      <c r="DW7" s="17">
        <v>20895.6846792164</v>
      </c>
      <c r="DX7" s="17">
        <v>12745.672841334401</v>
      </c>
      <c r="DY7" s="17">
        <v>1416.19145443211</v>
      </c>
      <c r="DZ7" s="17">
        <v>14161.8642957665</v>
      </c>
      <c r="EA7" s="17">
        <v>5.4632888791316401E-3</v>
      </c>
      <c r="EB7" s="17">
        <v>545.17762363823294</v>
      </c>
      <c r="EC7" s="17">
        <v>0.363281326187822</v>
      </c>
      <c r="ED7" s="17">
        <v>0.28089778983779301</v>
      </c>
      <c r="EE7" s="17">
        <v>0</v>
      </c>
      <c r="EF7" s="17">
        <v>0</v>
      </c>
      <c r="EG7" s="17">
        <v>0</v>
      </c>
      <c r="EH7" s="17">
        <v>4.0957435579292E-3</v>
      </c>
      <c r="EI7" s="17">
        <v>1.6565301126010599E-2</v>
      </c>
      <c r="EJ7" s="17">
        <v>1.6981826989731801</v>
      </c>
      <c r="EK7" s="17">
        <v>4.2206029249822201</v>
      </c>
      <c r="EL7" s="17">
        <v>5604.9264286159696</v>
      </c>
      <c r="EM7" s="17">
        <v>5.7042306122786304</v>
      </c>
      <c r="EN7" s="17">
        <v>12.0423380979623</v>
      </c>
      <c r="EO7" s="17">
        <v>32.402747670541302</v>
      </c>
      <c r="EP7" s="17">
        <v>6.9137678202351296</v>
      </c>
      <c r="EQ7" s="17">
        <v>0.202255243087132</v>
      </c>
      <c r="ER7" s="5">
        <v>9.7908327408412305E-7</v>
      </c>
      <c r="ES7" s="5">
        <v>1.9168115878238601</v>
      </c>
      <c r="ET7" s="17">
        <v>473.37562386920803</v>
      </c>
      <c r="EU7" s="17">
        <v>449.49422493624502</v>
      </c>
      <c r="EV7" s="17">
        <v>23.881398932962799</v>
      </c>
      <c r="EW7" s="17">
        <v>2.0322843466327199E-2</v>
      </c>
      <c r="EX7" s="17">
        <v>9.0078510061343594E-3</v>
      </c>
      <c r="EY7" s="17">
        <v>22.1750706300258</v>
      </c>
      <c r="EZ7" s="17">
        <v>9.9509708934781796E-2</v>
      </c>
      <c r="FA7" s="17">
        <v>78.936980968049497</v>
      </c>
      <c r="FB7" s="17">
        <v>19.444948610261399</v>
      </c>
      <c r="FC7" s="17">
        <v>10.5132443426644</v>
      </c>
      <c r="FD7" s="17">
        <v>197.601692846552</v>
      </c>
      <c r="FE7" s="17">
        <v>7.8433218678108596E-2</v>
      </c>
      <c r="FF7" s="17">
        <v>3400.33061108928</v>
      </c>
      <c r="FG7" s="17">
        <v>11.9187805342901</v>
      </c>
      <c r="FH7" s="17">
        <v>42.123183905377601</v>
      </c>
      <c r="FI7" s="17">
        <v>3.24872873870599</v>
      </c>
      <c r="FJ7" s="17">
        <v>0</v>
      </c>
      <c r="FK7" s="17">
        <v>351.84022253277999</v>
      </c>
      <c r="FL7" s="17">
        <v>67.4035088998248</v>
      </c>
      <c r="FM7" s="17">
        <v>0.472329931563848</v>
      </c>
      <c r="FN7" s="17">
        <v>4.47487584120108E-2</v>
      </c>
      <c r="FO7" s="17">
        <v>0.100457841977347</v>
      </c>
      <c r="FP7" s="17">
        <v>90.077144569793404</v>
      </c>
      <c r="FQ7" s="17">
        <v>205.21872383195699</v>
      </c>
      <c r="FR7" s="17">
        <v>3.0965506302885402</v>
      </c>
      <c r="FS7" s="17">
        <v>11714.1655982131</v>
      </c>
      <c r="FT7" s="17">
        <v>130.08750433981999</v>
      </c>
      <c r="FU7" s="17">
        <v>74.560412842884304</v>
      </c>
      <c r="FW7" s="26">
        <f t="shared" si="0"/>
        <v>1.7837962511306709</v>
      </c>
      <c r="FX7" s="40">
        <f t="shared" si="1"/>
        <v>-8.0154745043086398E-6</v>
      </c>
      <c r="FY7" s="40">
        <f t="shared" si="2"/>
        <v>0</v>
      </c>
      <c r="FZ7" s="40">
        <f t="shared" si="3"/>
        <v>-7.9234867701301006E-6</v>
      </c>
      <c r="GA7" s="40">
        <f t="shared" si="4"/>
        <v>-4.0032882171688261E-4</v>
      </c>
      <c r="GB7" s="40">
        <f t="shared" si="5"/>
        <v>-2.8876742774460888E-4</v>
      </c>
      <c r="GC7" s="40">
        <f t="shared" si="6"/>
        <v>-1.0945721436417136E-5</v>
      </c>
      <c r="GD7" s="40">
        <f t="shared" si="7"/>
        <v>-3.4175417571827046E-6</v>
      </c>
      <c r="GE7" s="40">
        <f t="shared" si="8"/>
        <v>1.5173875769638378E-6</v>
      </c>
      <c r="GF7" s="40">
        <f t="shared" si="9"/>
        <v>-4.3097950643683169E-7</v>
      </c>
      <c r="GG7" s="40">
        <f t="shared" si="10"/>
        <v>2.8314914303337552E-5</v>
      </c>
      <c r="GH7" s="40">
        <f t="shared" si="11"/>
        <v>4.8412227539325276E-6</v>
      </c>
      <c r="GI7" s="40">
        <f t="shared" si="12"/>
        <v>7.9103080412104497E-5</v>
      </c>
      <c r="GJ7" s="40">
        <f t="shared" si="13"/>
        <v>-4.4738750593593604E-6</v>
      </c>
      <c r="GK7" s="40">
        <f t="shared" si="14"/>
        <v>-1.6085637801208784E-6</v>
      </c>
      <c r="GL7" s="40">
        <f t="shared" si="15"/>
        <v>0</v>
      </c>
      <c r="GM7" s="40">
        <f t="shared" si="16"/>
        <v>-5.7400907452647428E-5</v>
      </c>
      <c r="GN7" s="40">
        <f t="shared" si="17"/>
        <v>0</v>
      </c>
      <c r="GO7" s="40">
        <f t="shared" si="18"/>
        <v>2.6017644428046358E-5</v>
      </c>
      <c r="GP7" s="40">
        <f t="shared" si="19"/>
        <v>-1.5467802785438351E-5</v>
      </c>
      <c r="GQ7" s="40">
        <f t="shared" si="20"/>
        <v>0</v>
      </c>
      <c r="GR7" s="40">
        <f t="shared" si="21"/>
        <v>0</v>
      </c>
      <c r="GS7" s="40">
        <f t="shared" si="22"/>
        <v>-6.4593481484321214E-5</v>
      </c>
      <c r="GT7" s="40">
        <f t="shared" si="23"/>
        <v>0</v>
      </c>
      <c r="GU7" s="40">
        <f t="shared" si="24"/>
        <v>-1.3330617680191862E-5</v>
      </c>
      <c r="GV7" s="40">
        <f t="shared" si="25"/>
        <v>-3.2867239506610226E-5</v>
      </c>
      <c r="GW7" s="40">
        <f t="shared" si="26"/>
        <v>2.4696993349283355E-5</v>
      </c>
      <c r="GX7" s="40">
        <f t="shared" si="27"/>
        <v>4.0313965107200244E-5</v>
      </c>
      <c r="GY7" s="40">
        <f t="shared" si="28"/>
        <v>1.1858989559989974E-5</v>
      </c>
      <c r="GZ7" s="40">
        <f t="shared" si="29"/>
        <v>-9.4683072646372717E-6</v>
      </c>
      <c r="HA7" s="40">
        <f t="shared" si="30"/>
        <v>3.6866183252649376E-4</v>
      </c>
      <c r="HB7" s="40">
        <f t="shared" si="31"/>
        <v>2.3880080029375157</v>
      </c>
      <c r="HC7" s="40">
        <f t="shared" si="32"/>
        <v>1.6233689624239809E-5</v>
      </c>
      <c r="HD7" s="40">
        <f t="shared" si="33"/>
        <v>0</v>
      </c>
      <c r="HE7" s="40">
        <f t="shared" si="34"/>
        <v>-8.82427049842688E-4</v>
      </c>
      <c r="HF7" s="40">
        <f t="shared" si="35"/>
        <v>-9.1637876627409732E-6</v>
      </c>
      <c r="HG7" s="40">
        <f t="shared" si="36"/>
        <v>-7.742353455310867E-6</v>
      </c>
      <c r="HH7" s="40">
        <f t="shared" si="37"/>
        <v>-1.8123029477583905E-6</v>
      </c>
      <c r="HI7" s="40">
        <f t="shared" si="38"/>
        <v>-8.4085015538026468E-6</v>
      </c>
      <c r="HJ7" s="40">
        <f t="shared" si="39"/>
        <v>-6.2220188112410491E-6</v>
      </c>
      <c r="HK7" s="40">
        <f t="shared" si="40"/>
        <v>0</v>
      </c>
      <c r="HL7" s="40">
        <f t="shared" si="41"/>
        <v>0</v>
      </c>
      <c r="HM7" s="40">
        <f t="shared" si="42"/>
        <v>0</v>
      </c>
      <c r="HN7" s="40">
        <f t="shared" si="43"/>
        <v>-7.6229935832354946E-5</v>
      </c>
      <c r="HO7" s="40">
        <f t="shared" si="44"/>
        <v>2.5187379103708025E-5</v>
      </c>
      <c r="HP7" s="40">
        <f t="shared" si="45"/>
        <v>2.4792748753929879E-5</v>
      </c>
      <c r="HQ7" s="40">
        <f t="shared" si="46"/>
        <v>0</v>
      </c>
      <c r="HR7" s="40">
        <f t="shared" si="47"/>
        <v>-2.7284325120102825E-5</v>
      </c>
      <c r="HS7" s="40">
        <f t="shared" si="48"/>
        <v>3.3215563037282611E-7</v>
      </c>
      <c r="HT7" s="40">
        <f t="shared" si="49"/>
        <v>1.3629565181007275E-5</v>
      </c>
      <c r="HU7" s="40">
        <f t="shared" si="50"/>
        <v>0</v>
      </c>
      <c r="HV7" s="40">
        <f t="shared" si="51"/>
        <v>0</v>
      </c>
      <c r="HW7" s="40">
        <f t="shared" si="52"/>
        <v>0</v>
      </c>
      <c r="HX7" s="40">
        <f t="shared" si="53"/>
        <v>0</v>
      </c>
      <c r="HY7" s="40">
        <f t="shared" si="54"/>
        <v>3.4693039142800209E-5</v>
      </c>
      <c r="HZ7" s="40">
        <f t="shared" si="55"/>
        <v>0</v>
      </c>
    </row>
    <row r="8" spans="1:234" x14ac:dyDescent="0.3">
      <c r="A8" s="17" t="s">
        <v>175</v>
      </c>
      <c r="B8" s="17">
        <v>10.974949779999999</v>
      </c>
      <c r="C8" s="17"/>
      <c r="D8" s="17">
        <v>61.612074923000002</v>
      </c>
      <c r="E8" s="17">
        <v>10.409974986</v>
      </c>
      <c r="F8" s="17">
        <v>10.409974986</v>
      </c>
      <c r="G8" s="17">
        <v>17.726727014000002</v>
      </c>
      <c r="H8" s="17">
        <v>40.122183966999998</v>
      </c>
      <c r="I8" s="17">
        <v>8.7925841099999999E-2</v>
      </c>
      <c r="J8" s="17">
        <v>1.54864411E-2</v>
      </c>
      <c r="L8" s="17">
        <v>2.82448753E-2</v>
      </c>
      <c r="N8" s="17">
        <v>1.0311342E-3</v>
      </c>
      <c r="O8" s="17">
        <v>1.39725934E-2</v>
      </c>
      <c r="P8" s="17">
        <v>3.120567E-6</v>
      </c>
      <c r="Q8" s="17">
        <v>2.4501040000000002E-6</v>
      </c>
      <c r="S8" s="17">
        <v>1.0726435E-3</v>
      </c>
      <c r="T8" s="5">
        <v>3.22848E-6</v>
      </c>
      <c r="W8" s="17">
        <v>2.2713409999999998E-6</v>
      </c>
      <c r="X8" s="17">
        <v>3.8023929999999998E-6</v>
      </c>
      <c r="Y8" s="17">
        <v>1.632399999</v>
      </c>
      <c r="AA8" s="17">
        <v>1.3369511000000001E-2</v>
      </c>
      <c r="AC8" s="17">
        <v>0.1617030377</v>
      </c>
      <c r="AD8" s="17">
        <v>1.1682700000000001E-5</v>
      </c>
      <c r="AE8" s="17">
        <v>2.1462259999999999E-4</v>
      </c>
      <c r="AF8" s="17">
        <v>3.0628907000000002E-3</v>
      </c>
      <c r="AG8" s="17">
        <v>0.2318684292</v>
      </c>
      <c r="AH8" s="5">
        <v>3.3926399999999999E-7</v>
      </c>
      <c r="AI8" s="5">
        <v>3.6799199999999998E-6</v>
      </c>
      <c r="AJ8" s="17">
        <v>0.30557717849999999</v>
      </c>
      <c r="AK8" s="5">
        <v>2.2330929999999999E-6</v>
      </c>
      <c r="AL8" s="5">
        <v>1.2780920000000001E-6</v>
      </c>
      <c r="AM8" s="17">
        <v>0.1504286691</v>
      </c>
      <c r="AN8" s="5">
        <v>1.9989929999999999E-6</v>
      </c>
      <c r="AR8" s="17">
        <v>6.0487693000000004E-3</v>
      </c>
      <c r="AS8" s="5">
        <v>1.1792564999999999E-7</v>
      </c>
      <c r="AT8" s="17">
        <v>2.4247972999999999E-3</v>
      </c>
      <c r="AV8" s="17">
        <v>7.5213046800000002E-2</v>
      </c>
      <c r="AW8" s="17">
        <v>5.8492200000000002E-5</v>
      </c>
      <c r="AX8" s="5">
        <v>2.0297659999999999E-6</v>
      </c>
      <c r="BE8" s="15"/>
      <c r="BF8" s="17" t="s">
        <v>175</v>
      </c>
      <c r="BG8" s="17">
        <v>4.0576877937796303E-2</v>
      </c>
      <c r="BH8" s="17">
        <v>8.1611723339230502E-2</v>
      </c>
      <c r="BI8" s="17">
        <v>0</v>
      </c>
      <c r="BJ8" s="17">
        <v>1.5487659276492699E-2</v>
      </c>
      <c r="BK8" s="17">
        <v>0</v>
      </c>
      <c r="BL8" s="17">
        <v>8.7926597550885999E-2</v>
      </c>
      <c r="BM8" s="17">
        <v>8.7926597550885999E-2</v>
      </c>
      <c r="BN8" s="17">
        <v>4.2457197837265398E-2</v>
      </c>
      <c r="BO8" s="17">
        <v>3.2772612685395101E-2</v>
      </c>
      <c r="BP8" s="17">
        <v>0</v>
      </c>
      <c r="BQ8" s="17">
        <v>0</v>
      </c>
      <c r="BR8" s="17">
        <v>2.8246027986926599E-2</v>
      </c>
      <c r="BS8" s="17">
        <v>0</v>
      </c>
      <c r="BT8" s="5">
        <v>0</v>
      </c>
      <c r="BU8" s="5">
        <v>0</v>
      </c>
      <c r="BV8" s="5">
        <v>3.8026437374956502E-6</v>
      </c>
      <c r="BW8" s="17">
        <v>1.0312360383604199E-3</v>
      </c>
      <c r="BX8" s="17">
        <v>3.3534124792627801E-3</v>
      </c>
      <c r="BY8" s="5">
        <v>1.0619173046291499E-2</v>
      </c>
      <c r="BZ8" s="5">
        <v>3.1204718937261902E-6</v>
      </c>
      <c r="CA8" s="17">
        <v>0</v>
      </c>
      <c r="CB8" s="5">
        <v>14.5173984240039</v>
      </c>
      <c r="CC8" s="5">
        <v>2.4500512599304398E-6</v>
      </c>
      <c r="CD8" s="17">
        <v>3.1105177003588002E-4</v>
      </c>
      <c r="CE8" s="17">
        <v>7.6155580173834002E-4</v>
      </c>
      <c r="CF8" s="17">
        <v>0</v>
      </c>
      <c r="CG8" s="5">
        <v>3.2286463706079602E-6</v>
      </c>
      <c r="CH8" s="5">
        <v>1.16830767208453E-5</v>
      </c>
      <c r="CI8" s="17">
        <v>0</v>
      </c>
      <c r="CJ8" s="5">
        <v>2.2333281717620799E-6</v>
      </c>
      <c r="CK8" s="5">
        <v>3.3927437705649698E-7</v>
      </c>
      <c r="CL8" s="5">
        <v>1.2779435837232701E-6</v>
      </c>
      <c r="CM8" s="5">
        <v>10.9749498591798</v>
      </c>
      <c r="CN8" s="5">
        <v>0</v>
      </c>
      <c r="CO8" s="5">
        <v>2.27169327535178E-6</v>
      </c>
      <c r="CP8" s="5">
        <v>0.164573668123976</v>
      </c>
      <c r="CQ8" s="5">
        <v>0.55074756732749997</v>
      </c>
      <c r="CR8" s="17">
        <v>5.0587411101208603E-2</v>
      </c>
      <c r="CS8" s="5">
        <v>7.5213926805447695E-2</v>
      </c>
      <c r="CT8" s="17">
        <v>7.5479537850824299E-2</v>
      </c>
      <c r="CU8" s="17">
        <v>2.3338059202367499E-2</v>
      </c>
      <c r="CV8" s="17">
        <v>1.6324147579589501</v>
      </c>
      <c r="CW8" s="17">
        <v>1.6324147579589501</v>
      </c>
      <c r="CX8" s="17">
        <v>1.1114794270187299E-3</v>
      </c>
      <c r="CY8" s="5">
        <v>0</v>
      </c>
      <c r="CZ8" s="17">
        <v>0</v>
      </c>
      <c r="DA8" s="5">
        <v>5.8491583442186301E-5</v>
      </c>
      <c r="DB8" s="17">
        <v>5.3475852124980003E-3</v>
      </c>
      <c r="DC8" s="17">
        <v>6.6848850460490602E-3</v>
      </c>
      <c r="DD8" s="5">
        <v>0</v>
      </c>
      <c r="DE8" s="17">
        <v>0</v>
      </c>
      <c r="DF8" s="17">
        <v>3.7554786651013798E-2</v>
      </c>
      <c r="DG8" s="17">
        <v>2.22211359469126E-2</v>
      </c>
      <c r="DH8" s="17">
        <v>5.5527097929308604E-4</v>
      </c>
      <c r="DI8" s="17">
        <v>0.31036600160153399</v>
      </c>
      <c r="DJ8" s="17">
        <v>5.3340643782690898E-2</v>
      </c>
      <c r="DK8" s="17">
        <v>0</v>
      </c>
      <c r="DL8" s="17">
        <v>0</v>
      </c>
      <c r="DM8" s="17">
        <v>5.3362417808936601E-2</v>
      </c>
      <c r="DN8" s="17">
        <v>0.10834104951029799</v>
      </c>
      <c r="DO8" s="17">
        <v>5.7758249382430299E-3</v>
      </c>
      <c r="DP8" s="17">
        <v>0</v>
      </c>
      <c r="DQ8" s="17">
        <v>0</v>
      </c>
      <c r="DR8" s="17">
        <v>3.7040671924800398E-3</v>
      </c>
      <c r="DS8" s="17">
        <v>0</v>
      </c>
      <c r="DT8" s="17">
        <v>0</v>
      </c>
      <c r="DU8" s="17">
        <v>9.5065725293076705E-2</v>
      </c>
      <c r="DV8" s="17">
        <v>0.13680363431935</v>
      </c>
      <c r="DW8" s="17">
        <v>30.696383868780799</v>
      </c>
      <c r="DX8" s="17">
        <v>55.450899871580901</v>
      </c>
      <c r="DY8" s="17">
        <v>6.1612049670133704</v>
      </c>
      <c r="DZ8" s="17">
        <v>61.612104838594298</v>
      </c>
      <c r="EA8" s="17">
        <v>3.3176539983575498E-4</v>
      </c>
      <c r="EB8" s="17">
        <v>1.60758895511941</v>
      </c>
      <c r="EC8" s="17">
        <v>2.2148107028472599E-2</v>
      </c>
      <c r="ED8" s="5">
        <v>1.9989677022878199E-6</v>
      </c>
      <c r="EE8" s="17">
        <v>0</v>
      </c>
      <c r="EF8" s="17">
        <v>0</v>
      </c>
      <c r="EG8" s="17">
        <v>0</v>
      </c>
      <c r="EH8" s="17">
        <v>6.04873581463537E-3</v>
      </c>
      <c r="EI8" s="5">
        <v>1.17887775922221E-7</v>
      </c>
      <c r="EJ8" s="17">
        <v>2.42476663525079E-3</v>
      </c>
      <c r="EK8" s="17">
        <v>8.3329937113157296E-2</v>
      </c>
      <c r="EL8" s="17">
        <v>19.582423581077698</v>
      </c>
      <c r="EM8" s="17">
        <v>0.112739527218814</v>
      </c>
      <c r="EN8" s="17">
        <v>0.29410998307952702</v>
      </c>
      <c r="EO8" s="17">
        <v>0.71239115505657802</v>
      </c>
      <c r="EP8" s="5">
        <v>0.166659269057578</v>
      </c>
      <c r="EQ8" s="5">
        <v>0</v>
      </c>
      <c r="ER8" s="17">
        <v>1.33694725993044E-3</v>
      </c>
      <c r="ES8" s="5">
        <v>3.9214396181594599E-2</v>
      </c>
      <c r="ET8" s="17">
        <v>10.4099397344532</v>
      </c>
      <c r="EU8" s="5">
        <v>10.4099397344532</v>
      </c>
      <c r="EV8" s="17">
        <v>0</v>
      </c>
      <c r="EW8" s="17">
        <v>0</v>
      </c>
      <c r="EX8" s="17">
        <v>0</v>
      </c>
      <c r="EY8" s="17">
        <v>0.31032422273296001</v>
      </c>
      <c r="EZ8" s="17">
        <v>0</v>
      </c>
      <c r="FA8" s="17">
        <v>1.9117606331674299</v>
      </c>
      <c r="FB8" s="17">
        <v>0.47547227963425098</v>
      </c>
      <c r="FC8" s="17">
        <v>0.25489136173988702</v>
      </c>
      <c r="FD8" s="17">
        <v>4.7794870946940398</v>
      </c>
      <c r="FE8" s="5">
        <v>3.6771199645055702E-6</v>
      </c>
      <c r="FF8" s="17">
        <v>2.3663131655483598</v>
      </c>
      <c r="FG8" s="17">
        <v>0.25979371903194998</v>
      </c>
      <c r="FH8" s="17">
        <v>1.00976615574552</v>
      </c>
      <c r="FI8" s="17">
        <v>0</v>
      </c>
      <c r="FJ8" s="17">
        <v>0</v>
      </c>
      <c r="FK8" s="17">
        <v>17.726675815847901</v>
      </c>
      <c r="FL8" s="17">
        <v>3.0636150344162298</v>
      </c>
      <c r="FM8" s="5">
        <v>2.0298334849010999E-6</v>
      </c>
      <c r="FN8" s="17">
        <v>0</v>
      </c>
      <c r="FO8" s="17">
        <v>3.88842472637886E-3</v>
      </c>
      <c r="FP8" s="17">
        <v>1.8585533663684799</v>
      </c>
      <c r="FQ8" s="17">
        <v>0.30557491618181298</v>
      </c>
      <c r="FR8" s="17">
        <v>0.13292998363068101</v>
      </c>
      <c r="FS8" s="17">
        <v>40.1221750800552</v>
      </c>
      <c r="FT8" s="17">
        <v>0.15042870790687701</v>
      </c>
      <c r="FU8" s="17">
        <v>0.73660389563043904</v>
      </c>
      <c r="FW8" s="26">
        <f t="shared" si="0"/>
        <v>0.76507277602803803</v>
      </c>
      <c r="FX8" s="40">
        <f t="shared" si="1"/>
        <v>7.2145934224028136E-9</v>
      </c>
      <c r="FY8" s="40">
        <f t="shared" si="2"/>
        <v>0</v>
      </c>
      <c r="FZ8" s="40">
        <f t="shared" si="3"/>
        <v>4.8554758680450415E-7</v>
      </c>
      <c r="GA8" s="40">
        <f t="shared" si="4"/>
        <v>-3.3863238717912469E-6</v>
      </c>
      <c r="GB8" s="40">
        <f t="shared" si="5"/>
        <v>-3.3863238717912469E-6</v>
      </c>
      <c r="GC8" s="40">
        <f t="shared" si="6"/>
        <v>-2.8881897972282287E-6</v>
      </c>
      <c r="GD8" s="40">
        <f t="shared" si="7"/>
        <v>-2.214970352846746E-7</v>
      </c>
      <c r="GE8" s="40">
        <f t="shared" si="8"/>
        <v>8.603282909052976E-6</v>
      </c>
      <c r="GF8" s="40">
        <f t="shared" si="9"/>
        <v>7.8660841753995631E-5</v>
      </c>
      <c r="GG8" s="40">
        <f t="shared" si="10"/>
        <v>0</v>
      </c>
      <c r="GH8" s="40">
        <f t="shared" si="11"/>
        <v>4.081048028559459E-5</v>
      </c>
      <c r="GI8" s="40">
        <f t="shared" si="12"/>
        <v>0</v>
      </c>
      <c r="GJ8" s="40">
        <f t="shared" si="13"/>
        <v>9.8763439734512966E-5</v>
      </c>
      <c r="GK8" s="40">
        <f t="shared" si="14"/>
        <v>-5.6356364885557681E-7</v>
      </c>
      <c r="GL8" s="40">
        <f t="shared" si="15"/>
        <v>-3.0477241414715722E-5</v>
      </c>
      <c r="GM8" s="40">
        <f t="shared" si="16"/>
        <v>-2.1525645262547134E-5</v>
      </c>
      <c r="GN8" s="40">
        <f t="shared" si="17"/>
        <v>0</v>
      </c>
      <c r="GO8" s="40">
        <f t="shared" si="18"/>
        <v>-3.3495029597331649E-5</v>
      </c>
      <c r="GP8" s="40">
        <f t="shared" si="19"/>
        <v>5.1532178598046881E-5</v>
      </c>
      <c r="GQ8" s="40">
        <f t="shared" si="20"/>
        <v>0</v>
      </c>
      <c r="GR8" s="40">
        <f t="shared" si="21"/>
        <v>0</v>
      </c>
      <c r="GS8" s="40">
        <f t="shared" si="22"/>
        <v>1.550957569912289E-4</v>
      </c>
      <c r="GT8" s="40">
        <f t="shared" si="23"/>
        <v>6.5942025364125717E-5</v>
      </c>
      <c r="GU8" s="40">
        <f t="shared" si="24"/>
        <v>9.0412637583502017E-6</v>
      </c>
      <c r="GV8" s="40">
        <f t="shared" si="25"/>
        <v>0</v>
      </c>
      <c r="GW8" s="40">
        <f t="shared" si="26"/>
        <v>-6.9921422331986018E-6</v>
      </c>
      <c r="GX8" s="40">
        <f t="shared" si="27"/>
        <v>0</v>
      </c>
      <c r="GY8" s="40">
        <f t="shared" si="28"/>
        <v>2.656840840561851E-6</v>
      </c>
      <c r="GZ8" s="40">
        <f t="shared" si="29"/>
        <v>3.2246042892426931E-5</v>
      </c>
      <c r="HA8" s="40">
        <f t="shared" si="30"/>
        <v>25.911541180859007</v>
      </c>
      <c r="HB8" s="40">
        <f t="shared" si="31"/>
        <v>0.20933704636604877</v>
      </c>
      <c r="HC8" s="40">
        <f t="shared" si="32"/>
        <v>4.0126740407226991E-6</v>
      </c>
      <c r="HD8" s="40">
        <f t="shared" si="33"/>
        <v>3.0586966188555752E-5</v>
      </c>
      <c r="HE8" s="40">
        <f t="shared" si="34"/>
        <v>-7.6089575165483715E-4</v>
      </c>
      <c r="HF8" s="40">
        <f t="shared" si="35"/>
        <v>-7.4034265193249535E-6</v>
      </c>
      <c r="HG8" s="40">
        <f t="shared" si="36"/>
        <v>1.0531212183281343E-4</v>
      </c>
      <c r="HH8" s="40">
        <f t="shared" si="37"/>
        <v>-1.1612331250801014E-4</v>
      </c>
      <c r="HI8" s="40">
        <f t="shared" si="38"/>
        <v>2.5797527326129541E-7</v>
      </c>
      <c r="HJ8" s="40">
        <f t="shared" si="39"/>
        <v>-1.2655227997284438E-5</v>
      </c>
      <c r="HK8" s="40">
        <f t="shared" si="40"/>
        <v>0</v>
      </c>
      <c r="HL8" s="40">
        <f t="shared" si="41"/>
        <v>0</v>
      </c>
      <c r="HM8" s="40">
        <f t="shared" si="42"/>
        <v>0</v>
      </c>
      <c r="HN8" s="40">
        <f t="shared" si="43"/>
        <v>-5.5358971337208982E-6</v>
      </c>
      <c r="HO8" s="40">
        <f t="shared" si="44"/>
        <v>-3.2116912460516614E-4</v>
      </c>
      <c r="HP8" s="40">
        <f t="shared" si="45"/>
        <v>-1.264631448159664E-5</v>
      </c>
      <c r="HQ8" s="40">
        <f t="shared" si="46"/>
        <v>0</v>
      </c>
      <c r="HR8" s="40">
        <f t="shared" si="47"/>
        <v>1.1700170185003358E-5</v>
      </c>
      <c r="HS8" s="40">
        <f t="shared" si="48"/>
        <v>-1.0540855254232829E-5</v>
      </c>
      <c r="HT8" s="40">
        <f t="shared" si="49"/>
        <v>3.3247626130259635E-5</v>
      </c>
      <c r="HU8" s="40">
        <f t="shared" si="50"/>
        <v>0</v>
      </c>
      <c r="HV8" s="40">
        <f t="shared" si="51"/>
        <v>0</v>
      </c>
      <c r="HW8" s="40">
        <f t="shared" si="52"/>
        <v>0</v>
      </c>
      <c r="HX8" s="40">
        <f t="shared" si="53"/>
        <v>0</v>
      </c>
      <c r="HY8" s="40">
        <f t="shared" si="54"/>
        <v>0</v>
      </c>
      <c r="HZ8" s="40">
        <f t="shared" si="55"/>
        <v>0</v>
      </c>
    </row>
    <row r="9" spans="1:234" x14ac:dyDescent="0.3">
      <c r="A9" s="17" t="s">
        <v>176</v>
      </c>
      <c r="B9" s="17">
        <v>0.40872880700000003</v>
      </c>
      <c r="C9" s="17"/>
      <c r="D9" s="17">
        <v>6.3839870259999998</v>
      </c>
      <c r="E9" s="17">
        <v>0.2720654273</v>
      </c>
      <c r="F9" s="17">
        <v>0.2720654273</v>
      </c>
      <c r="G9" s="17">
        <v>2.0006717600000001E-2</v>
      </c>
      <c r="H9" s="17">
        <v>0.75718229999999997</v>
      </c>
      <c r="I9" s="17">
        <v>5.3818690799999999E-2</v>
      </c>
      <c r="J9" s="17">
        <v>3.4045755900000002E-2</v>
      </c>
      <c r="L9" s="17">
        <v>4.3561455999999998E-3</v>
      </c>
      <c r="N9" s="17">
        <v>2.3230954E-3</v>
      </c>
      <c r="Y9" s="17">
        <v>0.34288434309999999</v>
      </c>
      <c r="AD9" s="17">
        <v>1.6510529999999999E-4</v>
      </c>
      <c r="AE9" s="17">
        <v>1.8435404799999999E-2</v>
      </c>
      <c r="AF9" s="17">
        <v>4.5398900000000002E-4</v>
      </c>
      <c r="AJ9" s="17">
        <v>3.0766476999999999E-3</v>
      </c>
      <c r="AK9" s="17">
        <v>2.66558E-5</v>
      </c>
      <c r="AL9" s="17">
        <v>9.0681500000000002E-5</v>
      </c>
      <c r="AM9" s="17">
        <v>1.3293712E-3</v>
      </c>
      <c r="AN9" s="17">
        <v>7.2099200000000003E-5</v>
      </c>
      <c r="AR9" s="5">
        <v>1.0353362000000001E-6</v>
      </c>
      <c r="AS9" s="5">
        <v>4.2217916E-6</v>
      </c>
      <c r="AT9" s="17">
        <v>3.1667019999999998E-4</v>
      </c>
      <c r="AV9" s="17">
        <v>2.415304E-4</v>
      </c>
      <c r="AW9" s="17">
        <v>6.7539378999999997E-3</v>
      </c>
      <c r="BE9" s="15"/>
      <c r="BF9" s="17" t="s">
        <v>176</v>
      </c>
      <c r="BG9" s="17">
        <v>0</v>
      </c>
      <c r="BH9" s="17">
        <v>0</v>
      </c>
      <c r="BI9" s="17">
        <v>0</v>
      </c>
      <c r="BJ9" s="17">
        <v>3.4047090651080102E-2</v>
      </c>
      <c r="BK9" s="17">
        <v>0</v>
      </c>
      <c r="BL9" s="17">
        <v>5.3817997259214101E-2</v>
      </c>
      <c r="BM9" s="17">
        <v>5.3817997259214101E-2</v>
      </c>
      <c r="BN9" s="17">
        <v>8.18666351130147E-4</v>
      </c>
      <c r="BO9" s="17">
        <v>0</v>
      </c>
      <c r="BP9" s="17">
        <v>0</v>
      </c>
      <c r="BQ9" s="17">
        <v>0</v>
      </c>
      <c r="BR9" s="17">
        <v>4.3562040358581799E-3</v>
      </c>
      <c r="BS9" s="17">
        <v>0</v>
      </c>
      <c r="BT9" s="17">
        <v>0</v>
      </c>
      <c r="BU9" s="17">
        <v>0</v>
      </c>
      <c r="BV9" s="17">
        <v>0</v>
      </c>
      <c r="BW9" s="5">
        <v>2.3229742478546199E-3</v>
      </c>
      <c r="BX9" s="17">
        <v>0</v>
      </c>
      <c r="BY9" s="17">
        <v>0</v>
      </c>
      <c r="BZ9" s="17">
        <v>0</v>
      </c>
      <c r="CA9" s="17">
        <v>0</v>
      </c>
      <c r="CB9" s="17">
        <v>6.2094116354656999</v>
      </c>
      <c r="CC9" s="17">
        <v>0</v>
      </c>
      <c r="CD9" s="17">
        <v>0</v>
      </c>
      <c r="CE9" s="17">
        <v>0</v>
      </c>
      <c r="CF9" s="17">
        <v>0</v>
      </c>
      <c r="CG9" s="17">
        <v>0</v>
      </c>
      <c r="CH9" s="17">
        <v>1.65114439061492E-4</v>
      </c>
      <c r="CI9" s="17">
        <v>0</v>
      </c>
      <c r="CJ9" s="5">
        <v>2.6655416673556001E-5</v>
      </c>
      <c r="CK9" s="17">
        <v>0</v>
      </c>
      <c r="CL9" s="5">
        <v>9.0692502769556502E-5</v>
      </c>
      <c r="CM9" s="17">
        <v>0.40872790004243997</v>
      </c>
      <c r="CN9" s="17">
        <v>0</v>
      </c>
      <c r="CO9" s="17">
        <v>0</v>
      </c>
      <c r="CP9" s="17">
        <v>5.2793545200813197E-2</v>
      </c>
      <c r="CQ9" s="17">
        <v>1.1294598167512699</v>
      </c>
      <c r="CR9" s="17">
        <v>2.65939117081961E-2</v>
      </c>
      <c r="CS9" s="17">
        <v>2.4153894718855699E-4</v>
      </c>
      <c r="CT9" s="17">
        <v>0</v>
      </c>
      <c r="CU9" s="17">
        <v>0</v>
      </c>
      <c r="CV9" s="17">
        <v>0.34288959872462399</v>
      </c>
      <c r="CW9" s="17">
        <v>0.34288959872462399</v>
      </c>
      <c r="CX9" s="5">
        <v>0</v>
      </c>
      <c r="CY9" s="5">
        <v>0</v>
      </c>
      <c r="CZ9" s="17">
        <v>0</v>
      </c>
      <c r="DA9" s="17">
        <v>6.7526054039418696E-3</v>
      </c>
      <c r="DB9" s="17">
        <v>0</v>
      </c>
      <c r="DC9" s="17">
        <v>0</v>
      </c>
      <c r="DD9" s="17">
        <v>0</v>
      </c>
      <c r="DE9" s="17">
        <v>0</v>
      </c>
      <c r="DF9" s="17">
        <v>1.2926276654706601E-3</v>
      </c>
      <c r="DG9" s="17">
        <v>0</v>
      </c>
      <c r="DH9" s="17">
        <v>0</v>
      </c>
      <c r="DI9" s="17">
        <v>4.2286041731565301E-4</v>
      </c>
      <c r="DJ9" s="17">
        <v>0</v>
      </c>
      <c r="DK9" s="17">
        <v>0</v>
      </c>
      <c r="DL9" s="17">
        <v>0</v>
      </c>
      <c r="DM9" s="17">
        <v>0</v>
      </c>
      <c r="DN9" s="17">
        <v>0</v>
      </c>
      <c r="DO9" s="17">
        <v>1.84354039143062E-2</v>
      </c>
      <c r="DP9" s="17">
        <v>0</v>
      </c>
      <c r="DQ9" s="17">
        <v>0</v>
      </c>
      <c r="DR9" s="17">
        <v>1.2614600274128099E-3</v>
      </c>
      <c r="DS9" s="17">
        <v>0</v>
      </c>
      <c r="DT9" s="17">
        <v>0</v>
      </c>
      <c r="DU9" s="17">
        <v>0</v>
      </c>
      <c r="DV9" s="17">
        <v>0</v>
      </c>
      <c r="DW9" s="5">
        <v>2.2305441558226602</v>
      </c>
      <c r="DX9" s="17">
        <v>5.7456729773971604</v>
      </c>
      <c r="DY9" s="17">
        <v>0.63840810859967401</v>
      </c>
      <c r="DZ9" s="17">
        <v>6.3840810859968302</v>
      </c>
      <c r="EA9" s="17">
        <v>0</v>
      </c>
      <c r="EB9" s="17">
        <v>8.4175785121005597E-2</v>
      </c>
      <c r="EC9" s="17">
        <v>0</v>
      </c>
      <c r="ED9" s="5">
        <v>7.2103583883111603E-5</v>
      </c>
      <c r="EE9" s="17">
        <v>0</v>
      </c>
      <c r="EF9" s="17">
        <v>0</v>
      </c>
      <c r="EG9" s="17">
        <v>0</v>
      </c>
      <c r="EH9" s="5">
        <v>1.03522387252875E-6</v>
      </c>
      <c r="EI9" s="5">
        <v>4.2215675854429E-6</v>
      </c>
      <c r="EJ9" s="17">
        <v>3.1669117765395298E-4</v>
      </c>
      <c r="EK9" s="17">
        <v>2.1403467870390099E-3</v>
      </c>
      <c r="EL9" s="17">
        <v>0.22896980670976499</v>
      </c>
      <c r="EM9" s="17">
        <v>2.8984826689153701E-3</v>
      </c>
      <c r="EN9" s="17">
        <v>7.5550857873531996E-3</v>
      </c>
      <c r="EO9" s="17">
        <v>2.1909374603856901E-2</v>
      </c>
      <c r="EP9" s="5">
        <v>4.2819408389688802E-3</v>
      </c>
      <c r="EQ9" s="5">
        <v>0</v>
      </c>
      <c r="ER9" s="17">
        <v>0</v>
      </c>
      <c r="ES9" s="5">
        <v>1.0073876882885E-3</v>
      </c>
      <c r="ET9" s="17">
        <v>0.27206611054459601</v>
      </c>
      <c r="EU9" s="17">
        <v>0.27206611054459601</v>
      </c>
      <c r="EV9" s="17">
        <v>0</v>
      </c>
      <c r="EW9" s="17">
        <v>0</v>
      </c>
      <c r="EX9" s="17">
        <v>0</v>
      </c>
      <c r="EY9" s="17">
        <v>7.9901398281496793E-3</v>
      </c>
      <c r="EZ9" s="17">
        <v>0</v>
      </c>
      <c r="FA9" s="17">
        <v>4.9311341677827601E-2</v>
      </c>
      <c r="FB9" s="17">
        <v>1.2212614295871199E-2</v>
      </c>
      <c r="FC9" s="17">
        <v>6.5521641120609804E-3</v>
      </c>
      <c r="FD9" s="17">
        <v>0.123584235850459</v>
      </c>
      <c r="FE9" s="17">
        <v>0</v>
      </c>
      <c r="FF9" s="17">
        <v>0.23494143773541201</v>
      </c>
      <c r="FG9" s="17">
        <v>6.6730281034188604E-3</v>
      </c>
      <c r="FH9" s="17">
        <v>2.59499495692719E-2</v>
      </c>
      <c r="FI9" s="5">
        <v>1.8733113973445199E-8</v>
      </c>
      <c r="FJ9" s="17">
        <v>0</v>
      </c>
      <c r="FK9" s="17">
        <v>2.0007223223487799E-2</v>
      </c>
      <c r="FL9" s="17">
        <v>2.4736414955339901E-3</v>
      </c>
      <c r="FM9" s="17">
        <v>0</v>
      </c>
      <c r="FN9" s="17">
        <v>0</v>
      </c>
      <c r="FO9" s="17">
        <v>0</v>
      </c>
      <c r="FP9" s="17">
        <v>3.9337284587046498E-3</v>
      </c>
      <c r="FQ9" s="17">
        <v>3.07654615413612E-3</v>
      </c>
      <c r="FR9" s="17">
        <v>0</v>
      </c>
      <c r="FS9" s="17">
        <v>0.75716623400960203</v>
      </c>
      <c r="FT9" s="17">
        <v>1.3293699768514599E-3</v>
      </c>
      <c r="FU9" s="17">
        <v>7.5094325368034497E-3</v>
      </c>
      <c r="FW9" s="26">
        <f t="shared" si="0"/>
        <v>2.9459107599274872</v>
      </c>
      <c r="FX9" s="40">
        <f t="shared" si="1"/>
        <v>-2.21897146597252E-6</v>
      </c>
      <c r="FY9" s="40">
        <f t="shared" si="2"/>
        <v>0</v>
      </c>
      <c r="FZ9" s="40">
        <f t="shared" si="3"/>
        <v>1.4733738719604848E-5</v>
      </c>
      <c r="GA9" s="40">
        <f t="shared" si="4"/>
        <v>2.5113245839135482E-6</v>
      </c>
      <c r="GB9" s="40">
        <f t="shared" si="5"/>
        <v>2.5113245839135482E-6</v>
      </c>
      <c r="GC9" s="40">
        <f t="shared" si="6"/>
        <v>2.5272685800166033E-5</v>
      </c>
      <c r="GD9" s="40">
        <f t="shared" si="7"/>
        <v>-2.12181272567252E-5</v>
      </c>
      <c r="GE9" s="40">
        <f t="shared" si="8"/>
        <v>-1.2886615701514387E-5</v>
      </c>
      <c r="GF9" s="40">
        <f t="shared" si="9"/>
        <v>3.9204624623992001E-5</v>
      </c>
      <c r="GG9" s="40">
        <f t="shared" si="10"/>
        <v>0</v>
      </c>
      <c r="GH9" s="40">
        <f t="shared" si="11"/>
        <v>1.3414578745968886E-5</v>
      </c>
      <c r="GI9" s="40">
        <f t="shared" si="12"/>
        <v>0</v>
      </c>
      <c r="GJ9" s="40">
        <f t="shared" si="13"/>
        <v>-5.2151170967892224E-5</v>
      </c>
      <c r="GK9" s="40">
        <f t="shared" si="14"/>
        <v>0</v>
      </c>
      <c r="GL9" s="40">
        <f t="shared" si="15"/>
        <v>0</v>
      </c>
      <c r="GM9" s="40">
        <f t="shared" si="16"/>
        <v>0</v>
      </c>
      <c r="GN9" s="40">
        <f t="shared" si="17"/>
        <v>0</v>
      </c>
      <c r="GO9" s="40">
        <f t="shared" si="18"/>
        <v>0</v>
      </c>
      <c r="GP9" s="40">
        <f t="shared" si="19"/>
        <v>0</v>
      </c>
      <c r="GQ9" s="40">
        <f t="shared" si="20"/>
        <v>0</v>
      </c>
      <c r="GR9" s="40">
        <f t="shared" si="21"/>
        <v>0</v>
      </c>
      <c r="GS9" s="40">
        <f t="shared" si="22"/>
        <v>0</v>
      </c>
      <c r="GT9" s="40">
        <f t="shared" si="23"/>
        <v>0</v>
      </c>
      <c r="GU9" s="40">
        <f t="shared" si="24"/>
        <v>1.5327689145806834E-5</v>
      </c>
      <c r="GV9" s="40">
        <f t="shared" si="25"/>
        <v>0</v>
      </c>
      <c r="GW9" s="40">
        <f t="shared" si="26"/>
        <v>0</v>
      </c>
      <c r="GX9" s="40">
        <f t="shared" si="27"/>
        <v>0</v>
      </c>
      <c r="GY9" s="40">
        <f t="shared" si="28"/>
        <v>0</v>
      </c>
      <c r="GZ9" s="40">
        <f t="shared" si="29"/>
        <v>5.5352926235619678E-5</v>
      </c>
      <c r="HA9" s="40">
        <f t="shared" si="30"/>
        <v>-4.8043089325145297E-8</v>
      </c>
      <c r="HB9" s="40">
        <f t="shared" si="31"/>
        <v>1.7786136391251988</v>
      </c>
      <c r="HC9" s="40">
        <f t="shared" si="32"/>
        <v>0</v>
      </c>
      <c r="HD9" s="40">
        <f t="shared" si="33"/>
        <v>0</v>
      </c>
      <c r="HE9" s="40">
        <f t="shared" si="34"/>
        <v>0</v>
      </c>
      <c r="HF9" s="40">
        <f t="shared" si="35"/>
        <v>-3.300535965813889E-5</v>
      </c>
      <c r="HG9" s="40">
        <f t="shared" si="36"/>
        <v>-1.4380601745153912E-5</v>
      </c>
      <c r="HH9" s="40">
        <f t="shared" si="37"/>
        <v>1.213342253546705E-4</v>
      </c>
      <c r="HI9" s="40">
        <f t="shared" si="38"/>
        <v>-9.2009556107045374E-7</v>
      </c>
      <c r="HJ9" s="40">
        <f t="shared" si="39"/>
        <v>6.0803491739164877E-5</v>
      </c>
      <c r="HK9" s="40">
        <f t="shared" si="40"/>
        <v>0</v>
      </c>
      <c r="HL9" s="40">
        <f t="shared" si="41"/>
        <v>0</v>
      </c>
      <c r="HM9" s="40">
        <f t="shared" si="42"/>
        <v>0</v>
      </c>
      <c r="HN9" s="40">
        <f t="shared" si="43"/>
        <v>-1.0849371561634287E-4</v>
      </c>
      <c r="HO9" s="40">
        <f t="shared" si="44"/>
        <v>-5.3061491026704207E-5</v>
      </c>
      <c r="HP9" s="40">
        <f t="shared" si="45"/>
        <v>6.6244483860524548E-5</v>
      </c>
      <c r="HQ9" s="40">
        <f t="shared" si="46"/>
        <v>0</v>
      </c>
      <c r="HR9" s="40">
        <f t="shared" si="47"/>
        <v>3.5387630530103835E-5</v>
      </c>
      <c r="HS9" s="40">
        <f t="shared" si="48"/>
        <v>-1.9729172489579136E-4</v>
      </c>
      <c r="HT9" s="40">
        <f t="shared" si="49"/>
        <v>0</v>
      </c>
      <c r="HU9" s="40">
        <f t="shared" si="50"/>
        <v>0</v>
      </c>
      <c r="HV9" s="40">
        <f t="shared" si="51"/>
        <v>0</v>
      </c>
      <c r="HW9" s="40">
        <f t="shared" si="52"/>
        <v>0</v>
      </c>
      <c r="HX9" s="40">
        <f t="shared" si="53"/>
        <v>0</v>
      </c>
      <c r="HY9" s="40">
        <f t="shared" si="54"/>
        <v>0</v>
      </c>
      <c r="HZ9" s="40">
        <f t="shared" si="55"/>
        <v>0</v>
      </c>
    </row>
    <row r="10" spans="1:234" x14ac:dyDescent="0.3">
      <c r="A10" s="17" t="s">
        <v>177</v>
      </c>
      <c r="B10" s="17"/>
      <c r="C10" s="17"/>
      <c r="D10" s="17"/>
      <c r="E10" s="17"/>
      <c r="F10" s="17"/>
      <c r="G10" s="17"/>
      <c r="H10" s="17"/>
      <c r="AR10" s="5"/>
      <c r="AS10" s="5"/>
      <c r="BE10" s="15"/>
      <c r="BK10" s="5"/>
      <c r="BT10" s="5"/>
      <c r="BU10" s="5"/>
      <c r="BV10" s="5"/>
      <c r="BW10" s="5"/>
      <c r="CA10" s="5"/>
      <c r="CD10" s="5"/>
      <c r="CF10" s="5"/>
      <c r="CJ10" s="5"/>
      <c r="CL10" s="5"/>
      <c r="CN10" s="5"/>
      <c r="CQ10" s="5"/>
      <c r="DI10" s="5"/>
      <c r="EP10" s="5"/>
      <c r="EQ10" s="5"/>
      <c r="ES10" s="5"/>
      <c r="ET10" s="5"/>
      <c r="EU10" s="5"/>
      <c r="FW10" s="26" t="e">
        <f t="shared" si="0"/>
        <v>#DIV/0!</v>
      </c>
      <c r="FX10" s="40">
        <f t="shared" si="1"/>
        <v>0</v>
      </c>
      <c r="FY10" s="40">
        <f t="shared" si="2"/>
        <v>0</v>
      </c>
      <c r="FZ10" s="40">
        <f t="shared" si="3"/>
        <v>0</v>
      </c>
      <c r="GA10" s="40">
        <f t="shared" si="4"/>
        <v>0</v>
      </c>
      <c r="GB10" s="40">
        <f t="shared" si="5"/>
        <v>0</v>
      </c>
      <c r="GC10" s="40">
        <f t="shared" si="6"/>
        <v>0</v>
      </c>
      <c r="GD10" s="40">
        <f t="shared" si="7"/>
        <v>0</v>
      </c>
      <c r="GE10" s="40">
        <f t="shared" si="8"/>
        <v>0</v>
      </c>
      <c r="GF10" s="40">
        <f t="shared" si="9"/>
        <v>0</v>
      </c>
      <c r="GG10" s="40">
        <f t="shared" si="10"/>
        <v>0</v>
      </c>
      <c r="GH10" s="40">
        <f t="shared" si="11"/>
        <v>0</v>
      </c>
      <c r="GI10" s="40">
        <f t="shared" si="12"/>
        <v>0</v>
      </c>
      <c r="GJ10" s="40">
        <f t="shared" si="13"/>
        <v>0</v>
      </c>
      <c r="GK10" s="40">
        <f t="shared" si="14"/>
        <v>0</v>
      </c>
      <c r="GL10" s="40">
        <f t="shared" si="15"/>
        <v>0</v>
      </c>
      <c r="GM10" s="40">
        <f t="shared" si="16"/>
        <v>0</v>
      </c>
      <c r="GN10" s="40">
        <f t="shared" si="17"/>
        <v>0</v>
      </c>
      <c r="GO10" s="40">
        <f t="shared" si="18"/>
        <v>0</v>
      </c>
      <c r="GP10" s="40">
        <f t="shared" si="19"/>
        <v>0</v>
      </c>
      <c r="GQ10" s="40">
        <f t="shared" si="20"/>
        <v>0</v>
      </c>
      <c r="GR10" s="40">
        <f t="shared" si="21"/>
        <v>0</v>
      </c>
      <c r="GS10" s="40">
        <f t="shared" si="22"/>
        <v>0</v>
      </c>
      <c r="GT10" s="40">
        <f t="shared" si="23"/>
        <v>0</v>
      </c>
      <c r="GU10" s="40">
        <f t="shared" si="24"/>
        <v>0</v>
      </c>
      <c r="GV10" s="40">
        <f t="shared" si="25"/>
        <v>0</v>
      </c>
      <c r="GW10" s="40">
        <f t="shared" si="26"/>
        <v>0</v>
      </c>
      <c r="GX10" s="40">
        <f t="shared" si="27"/>
        <v>0</v>
      </c>
      <c r="GY10" s="40">
        <f t="shared" si="28"/>
        <v>0</v>
      </c>
      <c r="GZ10" s="40">
        <f t="shared" si="29"/>
        <v>0</v>
      </c>
      <c r="HA10" s="40">
        <f t="shared" si="30"/>
        <v>0</v>
      </c>
      <c r="HB10" s="40">
        <f t="shared" si="31"/>
        <v>0</v>
      </c>
      <c r="HC10" s="40">
        <f t="shared" si="32"/>
        <v>0</v>
      </c>
      <c r="HD10" s="40">
        <f t="shared" si="33"/>
        <v>0</v>
      </c>
      <c r="HE10" s="40">
        <f t="shared" si="34"/>
        <v>0</v>
      </c>
      <c r="HF10" s="40">
        <f t="shared" si="35"/>
        <v>0</v>
      </c>
      <c r="HG10" s="40">
        <f t="shared" si="36"/>
        <v>0</v>
      </c>
      <c r="HH10" s="40">
        <f t="shared" si="37"/>
        <v>0</v>
      </c>
      <c r="HI10" s="40">
        <f t="shared" si="38"/>
        <v>0</v>
      </c>
      <c r="HJ10" s="40">
        <f t="shared" si="39"/>
        <v>0</v>
      </c>
      <c r="HK10" s="40">
        <f t="shared" si="40"/>
        <v>0</v>
      </c>
      <c r="HL10" s="40">
        <f t="shared" si="41"/>
        <v>0</v>
      </c>
      <c r="HM10" s="40">
        <f t="shared" si="42"/>
        <v>0</v>
      </c>
      <c r="HN10" s="40">
        <f t="shared" si="43"/>
        <v>0</v>
      </c>
      <c r="HO10" s="40">
        <f t="shared" si="44"/>
        <v>0</v>
      </c>
      <c r="HP10" s="40">
        <f t="shared" si="45"/>
        <v>0</v>
      </c>
      <c r="HQ10" s="40">
        <f t="shared" si="46"/>
        <v>0</v>
      </c>
      <c r="HR10" s="40">
        <f t="shared" si="47"/>
        <v>0</v>
      </c>
      <c r="HS10" s="40">
        <f t="shared" si="48"/>
        <v>0</v>
      </c>
      <c r="HT10" s="40">
        <f t="shared" si="49"/>
        <v>0</v>
      </c>
      <c r="HU10" s="40">
        <f t="shared" si="50"/>
        <v>0</v>
      </c>
      <c r="HV10" s="40">
        <f t="shared" si="51"/>
        <v>0</v>
      </c>
      <c r="HW10" s="40">
        <f t="shared" si="52"/>
        <v>0</v>
      </c>
      <c r="HX10" s="40">
        <f t="shared" si="53"/>
        <v>0</v>
      </c>
      <c r="HY10" s="40">
        <f t="shared" si="54"/>
        <v>0</v>
      </c>
      <c r="HZ10" s="40">
        <f t="shared" si="55"/>
        <v>0</v>
      </c>
    </row>
    <row r="11" spans="1:234" x14ac:dyDescent="0.3">
      <c r="A11" s="17" t="s">
        <v>178</v>
      </c>
      <c r="B11" s="17">
        <v>1040.238859</v>
      </c>
      <c r="C11" s="17"/>
      <c r="D11" s="17">
        <v>5409.1256990000002</v>
      </c>
      <c r="E11" s="17">
        <v>84.852480052000004</v>
      </c>
      <c r="F11" s="17">
        <v>82.093970584999994</v>
      </c>
      <c r="G11" s="17">
        <v>1096.33214</v>
      </c>
      <c r="H11" s="17">
        <v>623.06386799999996</v>
      </c>
      <c r="I11" s="17">
        <v>16.414808589</v>
      </c>
      <c r="J11" s="17">
        <v>11.515611856</v>
      </c>
      <c r="L11" s="17">
        <v>3.1858698850999998</v>
      </c>
      <c r="N11" s="17">
        <v>1.2489361334</v>
      </c>
      <c r="Q11" s="17">
        <v>3.9541624999999997E-2</v>
      </c>
      <c r="T11" s="17">
        <v>3.5431330900000002E-2</v>
      </c>
      <c r="U11" s="5"/>
      <c r="V11" s="5"/>
      <c r="W11" s="17">
        <v>3.6771133999999997E-2</v>
      </c>
      <c r="Y11" s="17">
        <v>117.55288335</v>
      </c>
      <c r="AC11" s="5"/>
      <c r="AD11" s="17">
        <v>0.16396481939999999</v>
      </c>
      <c r="AE11" s="17">
        <v>7.4238785138000001</v>
      </c>
      <c r="AF11" s="17">
        <v>0.22306514459999999</v>
      </c>
      <c r="AI11" s="17">
        <v>3.7446156299999998E-2</v>
      </c>
      <c r="AJ11" s="17">
        <v>3.6992547946999998</v>
      </c>
      <c r="AK11" s="17">
        <v>5.9948958300000001E-2</v>
      </c>
      <c r="AL11" s="17">
        <v>4.5747943999999999E-2</v>
      </c>
      <c r="AM11" s="17">
        <v>2.6185435852999999</v>
      </c>
      <c r="AN11" s="17">
        <v>2.22334878E-2</v>
      </c>
      <c r="AR11" s="17">
        <v>4.6106249999999999E-4</v>
      </c>
      <c r="AS11" s="17">
        <v>1.5121916E-3</v>
      </c>
      <c r="AT11" s="17">
        <v>9.4283882999999999E-2</v>
      </c>
      <c r="AV11" s="17">
        <v>0.59916294169999995</v>
      </c>
      <c r="AW11" s="17">
        <v>8.0592934886999998</v>
      </c>
      <c r="AX11" s="17">
        <v>4.6009381600000003E-2</v>
      </c>
      <c r="BC11" s="5">
        <v>1.9829920000000001E-6</v>
      </c>
      <c r="BE11" s="15"/>
      <c r="BF11" s="17" t="s">
        <v>178</v>
      </c>
      <c r="BG11" s="17">
        <v>1.00497015545892E-3</v>
      </c>
      <c r="BH11" s="17">
        <v>5.2826003060015099E-3</v>
      </c>
      <c r="BI11" s="17">
        <v>0</v>
      </c>
      <c r="BJ11" s="17">
        <v>11.515616822478901</v>
      </c>
      <c r="BK11" s="17">
        <v>0</v>
      </c>
      <c r="BL11" s="17">
        <v>16.414940424174201</v>
      </c>
      <c r="BM11" s="17">
        <v>16.414940424174201</v>
      </c>
      <c r="BN11" s="17">
        <v>0.37826640920104398</v>
      </c>
      <c r="BO11" s="17">
        <v>0</v>
      </c>
      <c r="BP11" s="17">
        <v>0</v>
      </c>
      <c r="BQ11" s="17">
        <v>0</v>
      </c>
      <c r="BR11" s="17">
        <v>3.1858666555744901</v>
      </c>
      <c r="BS11" s="5">
        <v>1.9829983410081499E-6</v>
      </c>
      <c r="BT11" s="17">
        <v>0</v>
      </c>
      <c r="BU11" s="17">
        <v>0</v>
      </c>
      <c r="BV11" s="17">
        <v>0</v>
      </c>
      <c r="BW11" s="17">
        <v>1.24894793135006</v>
      </c>
      <c r="BX11" s="17">
        <v>0</v>
      </c>
      <c r="BY11" s="17">
        <v>0</v>
      </c>
      <c r="BZ11" s="17">
        <v>0</v>
      </c>
      <c r="CA11" s="17">
        <v>0</v>
      </c>
      <c r="CB11" s="17">
        <v>3070.3602734475799</v>
      </c>
      <c r="CC11" s="17">
        <v>3.95394036983229E-2</v>
      </c>
      <c r="CD11" s="17">
        <v>0</v>
      </c>
      <c r="CE11" s="17">
        <v>0</v>
      </c>
      <c r="CF11" s="17">
        <v>0</v>
      </c>
      <c r="CG11" s="17">
        <v>3.5433153661725801E-2</v>
      </c>
      <c r="CH11" s="17">
        <v>0.163961840155711</v>
      </c>
      <c r="CI11" s="17">
        <v>0</v>
      </c>
      <c r="CJ11" s="17">
        <v>5.9948167165544901E-2</v>
      </c>
      <c r="CK11" s="17">
        <v>0</v>
      </c>
      <c r="CL11" s="17">
        <v>4.5747431043902401E-2</v>
      </c>
      <c r="CM11" s="17">
        <v>1040.2381301057601</v>
      </c>
      <c r="CN11" s="17">
        <v>0</v>
      </c>
      <c r="CO11" s="17">
        <v>3.6773142050099898E-2</v>
      </c>
      <c r="CP11" s="17">
        <v>23.7515100323943</v>
      </c>
      <c r="CQ11" s="17">
        <v>551.36826170932295</v>
      </c>
      <c r="CR11" s="17">
        <v>12.3596625242171</v>
      </c>
      <c r="CS11" s="17">
        <v>0.599164587263457</v>
      </c>
      <c r="CT11" s="17">
        <v>1.11385858749868E-3</v>
      </c>
      <c r="CU11" s="17">
        <v>1.60312311931965E-3</v>
      </c>
      <c r="CV11" s="17">
        <v>117.551742107208</v>
      </c>
      <c r="CW11" s="17">
        <v>117.551742107208</v>
      </c>
      <c r="CX11" s="17">
        <v>0</v>
      </c>
      <c r="CY11" s="17">
        <v>0</v>
      </c>
      <c r="CZ11" s="17">
        <v>0</v>
      </c>
      <c r="DA11" s="17">
        <v>8.0593764932999203</v>
      </c>
      <c r="DB11" s="17">
        <v>0</v>
      </c>
      <c r="DC11" s="17">
        <v>0</v>
      </c>
      <c r="DD11" s="17">
        <v>0</v>
      </c>
      <c r="DE11" s="17">
        <v>0</v>
      </c>
      <c r="DF11" s="17">
        <v>0.59742175767258099</v>
      </c>
      <c r="DG11" s="5">
        <v>7.4491210733201802E-6</v>
      </c>
      <c r="DH11" s="17">
        <v>0</v>
      </c>
      <c r="DI11" s="5">
        <v>0.24742863892616801</v>
      </c>
      <c r="DJ11" s="17">
        <v>5.9416976801865001E-3</v>
      </c>
      <c r="DK11" s="17">
        <v>0</v>
      </c>
      <c r="DL11" s="17">
        <v>0</v>
      </c>
      <c r="DM11" s="17">
        <v>0</v>
      </c>
      <c r="DN11" s="17">
        <v>0</v>
      </c>
      <c r="DO11" s="17">
        <v>7.4309370644995099</v>
      </c>
      <c r="DP11" s="17">
        <v>0</v>
      </c>
      <c r="DQ11" s="17">
        <v>0</v>
      </c>
      <c r="DR11" s="17">
        <v>0.59594715813560795</v>
      </c>
      <c r="DS11" s="17">
        <v>0</v>
      </c>
      <c r="DT11" s="17">
        <v>0</v>
      </c>
      <c r="DU11" s="17">
        <v>0</v>
      </c>
      <c r="DV11" s="17">
        <v>0</v>
      </c>
      <c r="DW11" s="17">
        <v>1250.9209600577501</v>
      </c>
      <c r="DX11" s="17">
        <v>4868.2135167413398</v>
      </c>
      <c r="DY11" s="17">
        <v>540.911368925852</v>
      </c>
      <c r="DZ11" s="17">
        <v>5409.12488566719</v>
      </c>
      <c r="EA11" s="17">
        <v>1.7110790092428701E-4</v>
      </c>
      <c r="EB11" s="17">
        <v>38.806737718210698</v>
      </c>
      <c r="EC11" s="17">
        <v>1.7006549352254401E-3</v>
      </c>
      <c r="ED11" s="17">
        <v>2.22334125486333E-2</v>
      </c>
      <c r="EE11" s="17">
        <v>0</v>
      </c>
      <c r="EF11" s="17">
        <v>0</v>
      </c>
      <c r="EG11" s="17">
        <v>0</v>
      </c>
      <c r="EH11" s="17">
        <v>4.6105584729465299E-4</v>
      </c>
      <c r="EI11" s="17">
        <v>1.5122351914132099E-3</v>
      </c>
      <c r="EJ11" s="17">
        <v>9.4281524149980506E-2</v>
      </c>
      <c r="EK11" s="17">
        <v>0.65714831318860001</v>
      </c>
      <c r="EL11" s="17">
        <v>293.34742331486899</v>
      </c>
      <c r="EM11" s="17">
        <v>0.88907821943705101</v>
      </c>
      <c r="EN11" s="17">
        <v>2.3193458561373901</v>
      </c>
      <c r="EO11" s="17">
        <v>5.6180593666121101</v>
      </c>
      <c r="EP11" s="17">
        <v>1.3142969080176501</v>
      </c>
      <c r="EQ11" s="17">
        <v>0</v>
      </c>
      <c r="ER11" s="17">
        <v>0</v>
      </c>
      <c r="ES11" s="5">
        <v>0.30924646896718999</v>
      </c>
      <c r="ET11" s="17">
        <v>84.852584355340298</v>
      </c>
      <c r="EU11" s="17">
        <v>82.094091559493805</v>
      </c>
      <c r="EV11" s="17">
        <v>2.75849279584649</v>
      </c>
      <c r="EW11" s="17">
        <v>0</v>
      </c>
      <c r="EX11" s="17">
        <v>0</v>
      </c>
      <c r="EY11" s="17">
        <v>2.4472476540066199</v>
      </c>
      <c r="EZ11" s="17">
        <v>0</v>
      </c>
      <c r="FA11" s="17">
        <v>15.076594274045499</v>
      </c>
      <c r="FB11" s="17">
        <v>3.7496065113510402</v>
      </c>
      <c r="FC11" s="17">
        <v>2.0101104642382799</v>
      </c>
      <c r="FD11" s="17">
        <v>37.6914740482922</v>
      </c>
      <c r="FE11" s="17">
        <v>3.7414566178783699E-2</v>
      </c>
      <c r="FF11" s="17">
        <v>164.62471538022299</v>
      </c>
      <c r="FG11" s="17">
        <v>2.0487616423331501</v>
      </c>
      <c r="FH11" s="17">
        <v>7.96312183237157</v>
      </c>
      <c r="FI11" s="5">
        <v>4.9539399350738701E-10</v>
      </c>
      <c r="FJ11" s="17">
        <v>0</v>
      </c>
      <c r="FK11" s="17">
        <v>1096.40100652457</v>
      </c>
      <c r="FL11" s="17">
        <v>13.330500205977099</v>
      </c>
      <c r="FM11" s="17">
        <v>4.6004156158776899E-2</v>
      </c>
      <c r="FN11" s="17">
        <v>0</v>
      </c>
      <c r="FO11" s="17">
        <v>0</v>
      </c>
      <c r="FP11" s="17">
        <v>3.99476808372374</v>
      </c>
      <c r="FQ11" s="17">
        <v>3.69924332186008</v>
      </c>
      <c r="FR11" s="17">
        <v>3.4408323348600299E-2</v>
      </c>
      <c r="FS11" s="17">
        <v>623.06385894277298</v>
      </c>
      <c r="FT11" s="17">
        <v>2.61855503807478</v>
      </c>
      <c r="FU11" s="17">
        <v>3.6411663184920799</v>
      </c>
      <c r="FW11" s="26">
        <f t="shared" si="0"/>
        <v>2.0076930191077644</v>
      </c>
      <c r="FX11" s="40">
        <f t="shared" si="1"/>
        <v>-7.0069891510895756E-7</v>
      </c>
      <c r="FY11" s="40">
        <f t="shared" si="2"/>
        <v>0</v>
      </c>
      <c r="FZ11" s="40">
        <f t="shared" si="3"/>
        <v>-1.5036308183589874E-7</v>
      </c>
      <c r="GA11" s="40">
        <f t="shared" si="4"/>
        <v>1.2292314877506745E-6</v>
      </c>
      <c r="GB11" s="40">
        <f t="shared" si="5"/>
        <v>1.4736099734099248E-6</v>
      </c>
      <c r="GC11" s="40">
        <f t="shared" si="6"/>
        <v>6.2815384186412881E-5</v>
      </c>
      <c r="GD11" s="40">
        <f t="shared" si="7"/>
        <v>-1.4536594786986534E-8</v>
      </c>
      <c r="GE11" s="40">
        <f t="shared" si="8"/>
        <v>8.0314780088146678E-6</v>
      </c>
      <c r="GF11" s="40">
        <f t="shared" si="9"/>
        <v>4.31282242153498E-7</v>
      </c>
      <c r="GG11" s="40">
        <f t="shared" si="10"/>
        <v>0</v>
      </c>
      <c r="GH11" s="40">
        <f t="shared" si="11"/>
        <v>-1.0137028899984203E-6</v>
      </c>
      <c r="GI11" s="40">
        <f t="shared" si="12"/>
        <v>0</v>
      </c>
      <c r="GJ11" s="40">
        <f t="shared" si="13"/>
        <v>9.4463998154116662E-6</v>
      </c>
      <c r="GK11" s="40">
        <f t="shared" si="14"/>
        <v>0</v>
      </c>
      <c r="GL11" s="40">
        <f t="shared" si="15"/>
        <v>0</v>
      </c>
      <c r="GM11" s="40">
        <f t="shared" si="16"/>
        <v>-5.6176287067025335E-5</v>
      </c>
      <c r="GN11" s="40">
        <f t="shared" si="17"/>
        <v>0</v>
      </c>
      <c r="GO11" s="40">
        <f t="shared" si="18"/>
        <v>0</v>
      </c>
      <c r="GP11" s="40">
        <f t="shared" si="19"/>
        <v>5.1444912722684037E-5</v>
      </c>
      <c r="GQ11" s="40">
        <f t="shared" si="20"/>
        <v>0</v>
      </c>
      <c r="GR11" s="40">
        <f t="shared" si="21"/>
        <v>0</v>
      </c>
      <c r="GS11" s="40">
        <f t="shared" si="22"/>
        <v>5.4609414545147888E-5</v>
      </c>
      <c r="GT11" s="40">
        <f t="shared" si="23"/>
        <v>0</v>
      </c>
      <c r="GU11" s="40">
        <f t="shared" si="24"/>
        <v>-9.7083351720450791E-6</v>
      </c>
      <c r="GV11" s="40">
        <f t="shared" si="25"/>
        <v>0</v>
      </c>
      <c r="GW11" s="40">
        <f t="shared" si="26"/>
        <v>0</v>
      </c>
      <c r="GX11" s="40">
        <f t="shared" si="27"/>
        <v>0</v>
      </c>
      <c r="GY11" s="40">
        <f t="shared" si="28"/>
        <v>0</v>
      </c>
      <c r="GZ11" s="40">
        <f t="shared" si="29"/>
        <v>-1.8170021471032641E-5</v>
      </c>
      <c r="HA11" s="40">
        <f t="shared" si="30"/>
        <v>9.5079016802186028E-4</v>
      </c>
      <c r="HB11" s="40">
        <f t="shared" si="31"/>
        <v>1.6716283227675901</v>
      </c>
      <c r="HC11" s="40">
        <f t="shared" si="32"/>
        <v>0</v>
      </c>
      <c r="HD11" s="40">
        <f t="shared" si="33"/>
        <v>0</v>
      </c>
      <c r="HE11" s="40">
        <f t="shared" si="34"/>
        <v>-8.436145211597831E-4</v>
      </c>
      <c r="HF11" s="40">
        <f t="shared" si="35"/>
        <v>-3.101392187503718E-6</v>
      </c>
      <c r="HG11" s="40">
        <f t="shared" si="36"/>
        <v>-1.3196800704038553E-5</v>
      </c>
      <c r="HH11" s="40">
        <f t="shared" si="37"/>
        <v>-1.1212659034426763E-5</v>
      </c>
      <c r="HI11" s="40">
        <f t="shared" si="38"/>
        <v>4.3737193623165166E-6</v>
      </c>
      <c r="HJ11" s="40">
        <f t="shared" si="39"/>
        <v>-3.3845956773568466E-6</v>
      </c>
      <c r="HK11" s="40">
        <f t="shared" si="40"/>
        <v>0</v>
      </c>
      <c r="HL11" s="40">
        <f t="shared" si="41"/>
        <v>0</v>
      </c>
      <c r="HM11" s="40">
        <f t="shared" si="42"/>
        <v>0</v>
      </c>
      <c r="HN11" s="40">
        <f t="shared" si="43"/>
        <v>-1.4429074902003486E-5</v>
      </c>
      <c r="HO11" s="40">
        <f t="shared" si="44"/>
        <v>2.882664684157061E-5</v>
      </c>
      <c r="HP11" s="40">
        <f t="shared" si="45"/>
        <v>-2.5018592196645193E-5</v>
      </c>
      <c r="HQ11" s="40">
        <f t="shared" si="46"/>
        <v>0</v>
      </c>
      <c r="HR11" s="40">
        <f t="shared" si="47"/>
        <v>2.7464373086633376E-6</v>
      </c>
      <c r="HS11" s="40">
        <f t="shared" si="48"/>
        <v>1.0299240254357434E-5</v>
      </c>
      <c r="HT11" s="40">
        <f t="shared" si="49"/>
        <v>-1.1357338528332348E-4</v>
      </c>
      <c r="HU11" s="40">
        <f t="shared" si="50"/>
        <v>0</v>
      </c>
      <c r="HV11" s="40">
        <f t="shared" si="51"/>
        <v>0</v>
      </c>
      <c r="HW11" s="40">
        <f t="shared" si="52"/>
        <v>0</v>
      </c>
      <c r="HX11" s="40">
        <f t="shared" si="53"/>
        <v>0</v>
      </c>
      <c r="HY11" s="40">
        <f t="shared" si="54"/>
        <v>3.1976972926535611E-6</v>
      </c>
      <c r="HZ11" s="40">
        <f t="shared" si="55"/>
        <v>0</v>
      </c>
    </row>
    <row r="12" spans="1:234" x14ac:dyDescent="0.3">
      <c r="A12" s="17" t="s">
        <v>179</v>
      </c>
      <c r="B12" s="17">
        <v>1054.118205</v>
      </c>
      <c r="C12" s="17"/>
      <c r="D12" s="17">
        <v>2763.4017250000002</v>
      </c>
      <c r="E12" s="17">
        <v>115.00541920000001</v>
      </c>
      <c r="F12" s="17">
        <v>115.00541920000001</v>
      </c>
      <c r="G12" s="17">
        <v>30.383302499999999</v>
      </c>
      <c r="H12" s="17">
        <v>435.93666200000001</v>
      </c>
      <c r="I12" s="17">
        <v>26.18905153</v>
      </c>
      <c r="J12" s="17">
        <v>24.847250797000001</v>
      </c>
      <c r="K12" s="17">
        <v>1.51404E-5</v>
      </c>
      <c r="L12" s="17">
        <v>6.5975382312999997</v>
      </c>
      <c r="N12" s="17">
        <v>2.7195711339000002</v>
      </c>
      <c r="O12" s="17">
        <v>8.3236299999999995E-5</v>
      </c>
      <c r="Q12" s="17">
        <v>0.13514981500000001</v>
      </c>
      <c r="S12" s="5">
        <v>4.2416160999999997E-6</v>
      </c>
      <c r="T12" s="17">
        <v>0.121101089</v>
      </c>
      <c r="W12" s="17">
        <v>0.12568070000000001</v>
      </c>
      <c r="Y12" s="17">
        <v>192.22752811000001</v>
      </c>
      <c r="AA12" s="5">
        <v>7.9815999999999998E-9</v>
      </c>
      <c r="AB12" s="17">
        <v>3.7843799999999998E-5</v>
      </c>
      <c r="AC12" s="17">
        <v>2.8756699999999999E-5</v>
      </c>
      <c r="AD12" s="17">
        <v>0.44539241639999999</v>
      </c>
      <c r="AE12" s="17">
        <v>9.1068339482000003</v>
      </c>
      <c r="AF12" s="17">
        <v>0.31591169470000002</v>
      </c>
      <c r="AG12" s="17">
        <v>1.5892400000000001E-4</v>
      </c>
      <c r="AI12" s="17">
        <v>0.12798768799999999</v>
      </c>
      <c r="AJ12" s="17">
        <v>5.3122684380000003</v>
      </c>
      <c r="AK12" s="17">
        <v>0.20183645110000001</v>
      </c>
      <c r="AL12" s="17">
        <v>7.43712391E-2</v>
      </c>
      <c r="AM12" s="17">
        <v>1.9831612221999999</v>
      </c>
      <c r="AN12" s="17">
        <v>6.7237798999999999E-3</v>
      </c>
      <c r="AR12" s="17">
        <v>4.8970039999999995E-4</v>
      </c>
      <c r="AS12" s="17">
        <v>6.6294889999999999E-4</v>
      </c>
      <c r="AT12" s="17">
        <v>5.1866158000000002E-2</v>
      </c>
      <c r="AV12" s="17">
        <v>0.85996410209999996</v>
      </c>
      <c r="AW12" s="17">
        <v>1.8115866007000001</v>
      </c>
      <c r="AX12" s="17">
        <v>0.157255811</v>
      </c>
      <c r="BC12" s="5">
        <v>4.9436460000000004E-6</v>
      </c>
      <c r="BE12" s="15"/>
      <c r="BF12" s="17" t="s">
        <v>179</v>
      </c>
      <c r="BG12" s="17">
        <v>0</v>
      </c>
      <c r="BH12" s="17">
        <v>0.17250042711244001</v>
      </c>
      <c r="BI12" s="17">
        <v>0</v>
      </c>
      <c r="BJ12" s="17">
        <v>24.847232649498199</v>
      </c>
      <c r="BK12" s="17">
        <v>0</v>
      </c>
      <c r="BL12" s="17">
        <v>26.189317556774899</v>
      </c>
      <c r="BM12" s="17">
        <v>26.189317556774899</v>
      </c>
      <c r="BN12" s="17">
        <v>0.42123554637890798</v>
      </c>
      <c r="BO12" s="17">
        <v>0</v>
      </c>
      <c r="BP12" s="5">
        <v>6.2067119716485398E-6</v>
      </c>
      <c r="BQ12" s="5">
        <v>8.9340377100591603E-6</v>
      </c>
      <c r="BR12" s="17">
        <v>6.5974985942706104</v>
      </c>
      <c r="BS12" s="5">
        <v>4.9432321072570703E-6</v>
      </c>
      <c r="BT12" s="17">
        <v>0</v>
      </c>
      <c r="BU12" s="17">
        <v>0</v>
      </c>
      <c r="BV12" s="17">
        <v>0</v>
      </c>
      <c r="BW12" s="17">
        <v>2.71956976084945</v>
      </c>
      <c r="BX12" s="5">
        <v>1.9977160116183701E-5</v>
      </c>
      <c r="BY12" s="5">
        <v>6.3257654171971497E-5</v>
      </c>
      <c r="BZ12" s="17">
        <v>0</v>
      </c>
      <c r="CA12" s="17">
        <v>0</v>
      </c>
      <c r="CB12" s="17">
        <v>3300.5520694993702</v>
      </c>
      <c r="CC12" s="17">
        <v>0.13515387650104399</v>
      </c>
      <c r="CD12" s="5">
        <v>1.22988365107447E-6</v>
      </c>
      <c r="CE12" s="5">
        <v>3.0117021335229199E-6</v>
      </c>
      <c r="CF12" s="5">
        <v>0</v>
      </c>
      <c r="CG12" s="17">
        <v>0.121100318110682</v>
      </c>
      <c r="CH12" s="17">
        <v>0.44538764635842099</v>
      </c>
      <c r="CI12" s="17">
        <v>0</v>
      </c>
      <c r="CJ12" s="17">
        <v>0.20183466647877699</v>
      </c>
      <c r="CK12" s="17">
        <v>0</v>
      </c>
      <c r="CL12" s="17">
        <v>7.4370186617806894E-2</v>
      </c>
      <c r="CM12" s="17">
        <v>1054.1169446143799</v>
      </c>
      <c r="CN12" s="17">
        <v>0</v>
      </c>
      <c r="CO12" s="17">
        <v>0.12568473441525099</v>
      </c>
      <c r="CP12" s="17">
        <v>27.1532784267316</v>
      </c>
      <c r="CQ12" s="17">
        <v>584.371270573326</v>
      </c>
      <c r="CR12" s="17">
        <v>15.1675169339458</v>
      </c>
      <c r="CS12" s="17">
        <v>0.85994823439895696</v>
      </c>
      <c r="CT12" s="17">
        <v>0</v>
      </c>
      <c r="CU12" s="17">
        <v>0</v>
      </c>
      <c r="CV12" s="17">
        <v>192.22749328924101</v>
      </c>
      <c r="CW12" s="17">
        <v>192.22749328924101</v>
      </c>
      <c r="CX12" s="17">
        <v>0</v>
      </c>
      <c r="CY12" s="17">
        <v>0</v>
      </c>
      <c r="CZ12" s="17">
        <v>0</v>
      </c>
      <c r="DA12" s="17">
        <v>1.8115812354370799</v>
      </c>
      <c r="DB12" s="5">
        <v>3.19267082326096E-9</v>
      </c>
      <c r="DC12" s="5">
        <v>3.9907368172974497E-9</v>
      </c>
      <c r="DD12" s="17">
        <v>0</v>
      </c>
      <c r="DE12" s="17">
        <v>0</v>
      </c>
      <c r="DF12" s="17">
        <v>0.66509845021908398</v>
      </c>
      <c r="DG12" s="17">
        <v>0</v>
      </c>
      <c r="DH12" s="17">
        <v>0</v>
      </c>
      <c r="DI12" s="5">
        <v>0.27701361460020102</v>
      </c>
      <c r="DJ12" s="17">
        <v>7.2843182592304502E-3</v>
      </c>
      <c r="DK12" s="5">
        <v>9.8377012406510593E-6</v>
      </c>
      <c r="DL12" s="5">
        <v>2.8003913204032199E-5</v>
      </c>
      <c r="DM12" s="5">
        <v>9.4892717582411107E-6</v>
      </c>
      <c r="DN12" s="5">
        <v>1.9267023815428999E-5</v>
      </c>
      <c r="DO12" s="17">
        <v>9.1068381417957998</v>
      </c>
      <c r="DP12" s="17">
        <v>0</v>
      </c>
      <c r="DQ12" s="17">
        <v>0</v>
      </c>
      <c r="DR12" s="17">
        <v>0.73127347132586296</v>
      </c>
      <c r="DS12" s="17">
        <v>0</v>
      </c>
      <c r="DT12" s="17">
        <v>0</v>
      </c>
      <c r="DU12" s="5">
        <v>6.5142633531197806E-5</v>
      </c>
      <c r="DV12" s="5">
        <v>9.3746038569861897E-5</v>
      </c>
      <c r="DW12" s="17">
        <v>1177.63058042185</v>
      </c>
      <c r="DX12" s="17">
        <v>2487.0605519932601</v>
      </c>
      <c r="DY12" s="17">
        <v>276.34001721809602</v>
      </c>
      <c r="DZ12" s="17">
        <v>2763.4005692113501</v>
      </c>
      <c r="EA12" s="17">
        <v>0</v>
      </c>
      <c r="EB12" s="17">
        <v>42.759471390692099</v>
      </c>
      <c r="EC12" s="17">
        <v>0</v>
      </c>
      <c r="ED12" s="17">
        <v>6.7244948293605899E-3</v>
      </c>
      <c r="EE12" s="17">
        <v>0</v>
      </c>
      <c r="EF12" s="17">
        <v>0</v>
      </c>
      <c r="EG12" s="17">
        <v>0</v>
      </c>
      <c r="EH12" s="17">
        <v>4.8971340917144696E-4</v>
      </c>
      <c r="EI12" s="17">
        <v>6.6295622374814005E-4</v>
      </c>
      <c r="EJ12" s="17">
        <v>5.1866215614896599E-2</v>
      </c>
      <c r="EK12" s="17">
        <v>0.92053066904765701</v>
      </c>
      <c r="EL12" s="17">
        <v>122.060494741556</v>
      </c>
      <c r="EM12" s="17">
        <v>1.2454282555377301</v>
      </c>
      <c r="EN12" s="17">
        <v>3.2489071876188498</v>
      </c>
      <c r="EO12" s="17">
        <v>7.8764685703577397</v>
      </c>
      <c r="EP12" s="17">
        <v>1.8410625528420299</v>
      </c>
      <c r="EQ12" s="5">
        <v>0</v>
      </c>
      <c r="ER12" s="5">
        <v>7.9823409778600498E-10</v>
      </c>
      <c r="ES12" s="5">
        <v>0.43318653692466202</v>
      </c>
      <c r="ET12" s="17">
        <v>115.005628300106</v>
      </c>
      <c r="EU12" s="17">
        <v>115.005628300106</v>
      </c>
      <c r="EV12" s="17">
        <v>0</v>
      </c>
      <c r="EW12" s="17">
        <v>0</v>
      </c>
      <c r="EX12" s="17">
        <v>0</v>
      </c>
      <c r="EY12" s="17">
        <v>3.4281470537982899</v>
      </c>
      <c r="EZ12" s="17">
        <v>0</v>
      </c>
      <c r="FA12" s="17">
        <v>21.119639103380202</v>
      </c>
      <c r="FB12" s="17">
        <v>5.2524304028395399</v>
      </c>
      <c r="FC12" s="17">
        <v>2.81573671191653</v>
      </c>
      <c r="FD12" s="17">
        <v>52.799470780491298</v>
      </c>
      <c r="FE12" s="17">
        <v>0.12788428174517899</v>
      </c>
      <c r="FF12" s="17">
        <v>123.600650726879</v>
      </c>
      <c r="FG12" s="17">
        <v>2.8699052166867798</v>
      </c>
      <c r="FH12" s="17">
        <v>11.154715223465899</v>
      </c>
      <c r="FI12" s="5">
        <v>3.5198763207063302E-8</v>
      </c>
      <c r="FJ12" s="17">
        <v>0</v>
      </c>
      <c r="FK12" s="17">
        <v>30.383350722950698</v>
      </c>
      <c r="FL12" s="17">
        <v>1.3144206979708699</v>
      </c>
      <c r="FM12" s="17">
        <v>0.15725342937217801</v>
      </c>
      <c r="FN12" s="17">
        <v>0</v>
      </c>
      <c r="FO12" s="17">
        <v>0</v>
      </c>
      <c r="FP12" s="17">
        <v>2.46994386214371</v>
      </c>
      <c r="FQ12" s="17">
        <v>5.3122762140216198</v>
      </c>
      <c r="FR12" s="17">
        <v>0</v>
      </c>
      <c r="FS12" s="17">
        <v>435.93667994951397</v>
      </c>
      <c r="FT12" s="17">
        <v>1.98316912599988</v>
      </c>
      <c r="FU12" s="17">
        <v>4.01036694647589</v>
      </c>
      <c r="FW12" s="26">
        <f t="shared" si="0"/>
        <v>2.701379889754246</v>
      </c>
      <c r="FX12" s="40">
        <f t="shared" si="1"/>
        <v>-1.1956776897437675E-6</v>
      </c>
      <c r="FY12" s="40">
        <f t="shared" si="2"/>
        <v>0</v>
      </c>
      <c r="FZ12" s="40">
        <f t="shared" si="3"/>
        <v>-4.1824850857210222E-7</v>
      </c>
      <c r="GA12" s="40">
        <f t="shared" si="4"/>
        <v>1.8181761124431939E-6</v>
      </c>
      <c r="GB12" s="40">
        <f t="shared" si="5"/>
        <v>1.8181761124431939E-6</v>
      </c>
      <c r="GC12" s="40">
        <f t="shared" si="6"/>
        <v>1.5871530324685319E-6</v>
      </c>
      <c r="GD12" s="40">
        <f t="shared" si="7"/>
        <v>4.1174591460496094E-8</v>
      </c>
      <c r="GE12" s="40">
        <f t="shared" si="8"/>
        <v>1.0157938503190231E-5</v>
      </c>
      <c r="GF12" s="40">
        <f t="shared" si="9"/>
        <v>-7.3036256405180545E-7</v>
      </c>
      <c r="GG12" s="40">
        <f t="shared" si="10"/>
        <v>2.3095935886835059E-5</v>
      </c>
      <c r="GH12" s="40">
        <f t="shared" si="11"/>
        <v>-6.0078514136250615E-6</v>
      </c>
      <c r="GI12" s="40">
        <f t="shared" si="12"/>
        <v>0</v>
      </c>
      <c r="GJ12" s="40">
        <f t="shared" si="13"/>
        <v>-5.0487760111548795E-7</v>
      </c>
      <c r="GK12" s="40">
        <f t="shared" si="14"/>
        <v>-1.7849325892633939E-5</v>
      </c>
      <c r="GL12" s="40">
        <f t="shared" si="15"/>
        <v>0</v>
      </c>
      <c r="GM12" s="40">
        <f t="shared" si="16"/>
        <v>3.0051843163704872E-5</v>
      </c>
      <c r="GN12" s="40">
        <f t="shared" si="17"/>
        <v>0</v>
      </c>
      <c r="GO12" s="40">
        <f t="shared" si="18"/>
        <v>-7.1471349351879091E-6</v>
      </c>
      <c r="GP12" s="40">
        <f t="shared" si="19"/>
        <v>-6.3656679255081498E-6</v>
      </c>
      <c r="GQ12" s="40">
        <f t="shared" si="20"/>
        <v>0</v>
      </c>
      <c r="GR12" s="40">
        <f t="shared" si="21"/>
        <v>0</v>
      </c>
      <c r="GS12" s="40">
        <f t="shared" si="22"/>
        <v>3.2100515441005308E-5</v>
      </c>
      <c r="GT12" s="40">
        <f t="shared" si="23"/>
        <v>0</v>
      </c>
      <c r="GU12" s="40">
        <f t="shared" si="24"/>
        <v>-1.8114345713294909E-7</v>
      </c>
      <c r="GV12" s="40">
        <f t="shared" si="25"/>
        <v>0</v>
      </c>
      <c r="GW12" s="40">
        <f t="shared" si="26"/>
        <v>5.2293204890762289E-6</v>
      </c>
      <c r="GX12" s="40">
        <f t="shared" si="27"/>
        <v>-5.7752004733721402E-5</v>
      </c>
      <c r="GY12" s="40">
        <f t="shared" si="28"/>
        <v>-1.4063725319268892E-5</v>
      </c>
      <c r="GZ12" s="40">
        <f t="shared" si="29"/>
        <v>-1.0709750331090934E-5</v>
      </c>
      <c r="HA12" s="40">
        <f t="shared" si="30"/>
        <v>4.6048888377232251E-7</v>
      </c>
      <c r="HB12" s="40">
        <f t="shared" si="31"/>
        <v>1.314803420051619</v>
      </c>
      <c r="HC12" s="40">
        <f t="shared" si="32"/>
        <v>-2.2229429752788931E-4</v>
      </c>
      <c r="HD12" s="40">
        <f t="shared" si="33"/>
        <v>0</v>
      </c>
      <c r="HE12" s="40">
        <f t="shared" si="34"/>
        <v>-8.0793907942924934E-4</v>
      </c>
      <c r="HF12" s="40">
        <f t="shared" si="35"/>
        <v>1.4637855203014616E-6</v>
      </c>
      <c r="HG12" s="40">
        <f t="shared" si="36"/>
        <v>-8.8419173707030281E-6</v>
      </c>
      <c r="HH12" s="40">
        <f t="shared" si="37"/>
        <v>-1.415173669072665E-5</v>
      </c>
      <c r="HI12" s="40">
        <f t="shared" si="38"/>
        <v>3.98545503596016E-6</v>
      </c>
      <c r="HJ12" s="40">
        <f t="shared" si="39"/>
        <v>1.0632848951375856E-4</v>
      </c>
      <c r="HK12" s="40">
        <f t="shared" si="40"/>
        <v>0</v>
      </c>
      <c r="HL12" s="40">
        <f t="shared" si="41"/>
        <v>0</v>
      </c>
      <c r="HM12" s="40">
        <f t="shared" si="42"/>
        <v>0</v>
      </c>
      <c r="HN12" s="40">
        <f t="shared" si="43"/>
        <v>2.656557243369584E-5</v>
      </c>
      <c r="HO12" s="40">
        <f t="shared" si="44"/>
        <v>1.1047228738233627E-5</v>
      </c>
      <c r="HP12" s="40">
        <f t="shared" si="45"/>
        <v>1.1108379494133613E-6</v>
      </c>
      <c r="HQ12" s="40">
        <f t="shared" si="46"/>
        <v>0</v>
      </c>
      <c r="HR12" s="40">
        <f t="shared" si="47"/>
        <v>-1.845158536764016E-5</v>
      </c>
      <c r="HS12" s="40">
        <f t="shared" si="48"/>
        <v>-2.9616375601872362E-6</v>
      </c>
      <c r="HT12" s="40">
        <f t="shared" si="49"/>
        <v>-1.5144927280204538E-5</v>
      </c>
      <c r="HU12" s="40">
        <f t="shared" si="50"/>
        <v>0</v>
      </c>
      <c r="HV12" s="40">
        <f t="shared" si="51"/>
        <v>0</v>
      </c>
      <c r="HW12" s="40">
        <f t="shared" si="52"/>
        <v>0</v>
      </c>
      <c r="HX12" s="40">
        <f t="shared" si="53"/>
        <v>0</v>
      </c>
      <c r="HY12" s="40">
        <f t="shared" si="54"/>
        <v>-8.3722164356040383E-5</v>
      </c>
      <c r="HZ12" s="40">
        <f t="shared" si="55"/>
        <v>0</v>
      </c>
    </row>
    <row r="13" spans="1:234" x14ac:dyDescent="0.3">
      <c r="A13" s="17" t="s">
        <v>180</v>
      </c>
      <c r="B13" s="17">
        <v>484.17275762000003</v>
      </c>
      <c r="C13" s="17"/>
      <c r="D13" s="17">
        <v>1056.7056342000001</v>
      </c>
      <c r="E13" s="17">
        <v>16.520602402000002</v>
      </c>
      <c r="F13" s="17">
        <v>16.520599401999998</v>
      </c>
      <c r="G13" s="17">
        <v>8.0074579490000009</v>
      </c>
      <c r="H13" s="17">
        <v>29.548658921000001</v>
      </c>
      <c r="I13" s="17">
        <v>1.4520760598</v>
      </c>
      <c r="J13" s="17">
        <v>1.2937767473999999</v>
      </c>
      <c r="K13" s="17">
        <v>3.227753E-6</v>
      </c>
      <c r="L13" s="17">
        <v>0.45964022249999997</v>
      </c>
      <c r="N13" s="17">
        <v>0.1722524091</v>
      </c>
      <c r="O13" s="17">
        <v>1.7745E-5</v>
      </c>
      <c r="Q13" s="17">
        <v>6.0590460000000002E-3</v>
      </c>
      <c r="S13" s="17">
        <v>9.0426039999999999E-7</v>
      </c>
      <c r="T13" s="17">
        <v>5.4292159000000001E-3</v>
      </c>
      <c r="W13" s="17">
        <v>5.6345268000000002E-3</v>
      </c>
      <c r="Y13" s="17">
        <v>12.213200861000001</v>
      </c>
      <c r="AB13" s="17">
        <v>8.0678540000000003E-6</v>
      </c>
      <c r="AC13" s="17">
        <v>6.1305830000000004E-6</v>
      </c>
      <c r="AD13" s="17">
        <v>2.3054203499999999E-2</v>
      </c>
      <c r="AE13" s="17">
        <v>0.62718053630000004</v>
      </c>
      <c r="AF13" s="17">
        <v>1.7975611999999998E-2</v>
      </c>
      <c r="AG13" s="17">
        <v>3.3880700000000002E-5</v>
      </c>
      <c r="AI13" s="17">
        <v>5.7379570999999997E-3</v>
      </c>
      <c r="AJ13" s="17">
        <v>0.73566551329999996</v>
      </c>
      <c r="AK13" s="17">
        <v>1.1069057E-2</v>
      </c>
      <c r="AL13" s="17">
        <v>3.1825337000000002E-3</v>
      </c>
      <c r="AM13" s="17">
        <v>0.32791107470000003</v>
      </c>
      <c r="AN13" s="17">
        <v>6.2554139999999999E-4</v>
      </c>
      <c r="AR13" s="17">
        <v>4.5460999999999997E-5</v>
      </c>
      <c r="AS13" s="17">
        <v>8.7109599999999997E-5</v>
      </c>
      <c r="AT13" s="17">
        <v>3.6493077999999999E-3</v>
      </c>
      <c r="AV13" s="17">
        <v>0.150949323</v>
      </c>
      <c r="AW13" s="17">
        <v>8.6815907499999997E-2</v>
      </c>
      <c r="AX13" s="17">
        <v>7.0501072E-3</v>
      </c>
      <c r="BC13" s="5">
        <v>4.9346510000000005E-7</v>
      </c>
      <c r="BE13" s="15"/>
      <c r="BF13" s="17" t="s">
        <v>180</v>
      </c>
      <c r="BG13" s="17">
        <v>0</v>
      </c>
      <c r="BH13" s="17">
        <v>0</v>
      </c>
      <c r="BI13" s="17">
        <v>0</v>
      </c>
      <c r="BJ13" s="17">
        <v>1.29377523401683</v>
      </c>
      <c r="BK13" s="5">
        <v>0</v>
      </c>
      <c r="BL13" s="17">
        <v>1.4520759966469601</v>
      </c>
      <c r="BM13" s="17">
        <v>1.4520759966469601</v>
      </c>
      <c r="BN13" s="17">
        <v>2.0374402465426E-2</v>
      </c>
      <c r="BO13" s="17">
        <v>0</v>
      </c>
      <c r="BP13" s="5">
        <v>1.32333338844887E-6</v>
      </c>
      <c r="BQ13" s="5">
        <v>1.90437011193967E-6</v>
      </c>
      <c r="BR13" s="17">
        <v>0.459641962441595</v>
      </c>
      <c r="BS13" s="5">
        <v>4.9346741646522002E-7</v>
      </c>
      <c r="BT13" s="17">
        <v>0</v>
      </c>
      <c r="BU13" s="5">
        <v>0</v>
      </c>
      <c r="BV13" s="17">
        <v>0</v>
      </c>
      <c r="BW13" s="17">
        <v>0.172253154217791</v>
      </c>
      <c r="BX13" s="5">
        <v>4.25855961022284E-6</v>
      </c>
      <c r="BY13" s="5">
        <v>1.3486561175504401E-5</v>
      </c>
      <c r="BZ13" s="17">
        <v>0</v>
      </c>
      <c r="CA13" s="17">
        <v>0</v>
      </c>
      <c r="CB13" s="17">
        <v>179.77874046224201</v>
      </c>
      <c r="CC13" s="17">
        <v>6.0574527484295098E-3</v>
      </c>
      <c r="CD13" s="5">
        <v>2.6223077982991299E-7</v>
      </c>
      <c r="CE13" s="5">
        <v>6.4202616886302197E-7</v>
      </c>
      <c r="CF13" s="17">
        <v>0</v>
      </c>
      <c r="CG13" s="5">
        <v>5.4307273278063704E-3</v>
      </c>
      <c r="CH13" s="5">
        <v>2.3052106256990099E-2</v>
      </c>
      <c r="CI13" s="17">
        <v>0</v>
      </c>
      <c r="CJ13" s="17">
        <v>1.1070811022834399E-2</v>
      </c>
      <c r="CK13" s="17">
        <v>0</v>
      </c>
      <c r="CL13" s="17">
        <v>3.1821672846497799E-3</v>
      </c>
      <c r="CM13" s="17">
        <v>484.17232555652703</v>
      </c>
      <c r="CN13" s="17">
        <v>0</v>
      </c>
      <c r="CO13" s="17">
        <v>5.6353441457365197E-3</v>
      </c>
      <c r="CP13" s="17">
        <v>1.26837810659848</v>
      </c>
      <c r="CQ13" s="5">
        <v>28.103415228939198</v>
      </c>
      <c r="CR13" s="17">
        <v>0.64395041086150295</v>
      </c>
      <c r="CS13" s="17">
        <v>0.15094683841967099</v>
      </c>
      <c r="CT13" s="17">
        <v>0</v>
      </c>
      <c r="CU13" s="17">
        <v>0</v>
      </c>
      <c r="CV13" s="17">
        <v>12.2131589747855</v>
      </c>
      <c r="CW13" s="17">
        <v>12.2131589747855</v>
      </c>
      <c r="CX13" s="17">
        <v>0</v>
      </c>
      <c r="CY13" s="17">
        <v>0</v>
      </c>
      <c r="CZ13" s="17">
        <v>0</v>
      </c>
      <c r="DA13" s="17">
        <v>8.6816366997222297E-2</v>
      </c>
      <c r="DB13" s="17">
        <v>0</v>
      </c>
      <c r="DC13" s="17">
        <v>0</v>
      </c>
      <c r="DD13" s="17">
        <v>0</v>
      </c>
      <c r="DE13" s="17">
        <v>0</v>
      </c>
      <c r="DF13" s="17">
        <v>3.2168607323331898E-2</v>
      </c>
      <c r="DG13" s="17">
        <v>0</v>
      </c>
      <c r="DH13" s="17">
        <v>0</v>
      </c>
      <c r="DI13" s="5">
        <v>1.05207466605283E-2</v>
      </c>
      <c r="DJ13" s="5">
        <v>0</v>
      </c>
      <c r="DK13" s="5">
        <v>2.0975972927241898E-6</v>
      </c>
      <c r="DL13" s="5">
        <v>5.9703538969449297E-6</v>
      </c>
      <c r="DM13" s="5">
        <v>2.0230454648169901E-6</v>
      </c>
      <c r="DN13" s="5">
        <v>4.1074135925968804E-6</v>
      </c>
      <c r="DO13" s="17">
        <v>0.62718816927153798</v>
      </c>
      <c r="DP13" s="17">
        <v>0</v>
      </c>
      <c r="DQ13" s="17">
        <v>0</v>
      </c>
      <c r="DR13" s="17">
        <v>3.8064764794888802E-2</v>
      </c>
      <c r="DS13" s="17">
        <v>0</v>
      </c>
      <c r="DT13" s="17">
        <v>0</v>
      </c>
      <c r="DU13" s="5">
        <v>1.3890389501590001E-5</v>
      </c>
      <c r="DV13" s="5">
        <v>1.9990477135314199E-5</v>
      </c>
      <c r="DW13" s="17">
        <v>59.767162814640898</v>
      </c>
      <c r="DX13" s="17">
        <v>951.037084343326</v>
      </c>
      <c r="DY13" s="17">
        <v>105.670701252776</v>
      </c>
      <c r="DZ13" s="17">
        <v>1056.7077855960999</v>
      </c>
      <c r="EA13" s="17">
        <v>0</v>
      </c>
      <c r="EB13" s="17">
        <v>2.0675827822301902</v>
      </c>
      <c r="EC13" s="17">
        <v>0</v>
      </c>
      <c r="ED13" s="17">
        <v>6.2548276342614805E-4</v>
      </c>
      <c r="EE13" s="17">
        <v>0</v>
      </c>
      <c r="EF13" s="17">
        <v>0</v>
      </c>
      <c r="EG13" s="17">
        <v>0</v>
      </c>
      <c r="EH13" s="5">
        <v>4.5465678969559299E-5</v>
      </c>
      <c r="EI13" s="5">
        <v>8.71075354023713E-5</v>
      </c>
      <c r="EJ13" s="17">
        <v>3.6489602618222199E-3</v>
      </c>
      <c r="EK13" s="17">
        <v>0.13224431378384699</v>
      </c>
      <c r="EL13" s="17">
        <v>5.7339762083665597</v>
      </c>
      <c r="EM13" s="17">
        <v>0.17892032661474699</v>
      </c>
      <c r="EN13" s="17">
        <v>0.46674263463350801</v>
      </c>
      <c r="EO13" s="17">
        <v>1.1305564906827099</v>
      </c>
      <c r="EP13" s="17">
        <v>0.26448927947441703</v>
      </c>
      <c r="EQ13" s="17">
        <v>0</v>
      </c>
      <c r="ER13" s="17">
        <v>0</v>
      </c>
      <c r="ES13" s="5">
        <v>6.22324653736561E-2</v>
      </c>
      <c r="ET13" s="17">
        <v>16.520616707132501</v>
      </c>
      <c r="EU13" s="17">
        <v>16.5206137120874</v>
      </c>
      <c r="EV13" s="5">
        <v>2.9950451120774699E-6</v>
      </c>
      <c r="EW13" s="17">
        <v>0</v>
      </c>
      <c r="EX13" s="17">
        <v>0</v>
      </c>
      <c r="EY13" s="17">
        <v>0.49248505211175098</v>
      </c>
      <c r="EZ13" s="17">
        <v>0</v>
      </c>
      <c r="FA13" s="17">
        <v>3.0340195880663798</v>
      </c>
      <c r="FB13" s="17">
        <v>0.75456953873796395</v>
      </c>
      <c r="FC13" s="17">
        <v>0.40451515181578102</v>
      </c>
      <c r="FD13" s="17">
        <v>7.5850444727371</v>
      </c>
      <c r="FE13" s="17">
        <v>5.7333999713398897E-3</v>
      </c>
      <c r="FF13" s="17">
        <v>5.8551423480132696</v>
      </c>
      <c r="FG13" s="17">
        <v>0.41229040272931999</v>
      </c>
      <c r="FH13" s="17">
        <v>1.6025039953261899</v>
      </c>
      <c r="FI13" s="17">
        <v>0</v>
      </c>
      <c r="FJ13" s="17">
        <v>0</v>
      </c>
      <c r="FK13" s="17">
        <v>8.0074504653405594</v>
      </c>
      <c r="FL13" s="17">
        <v>6.1564953295351901E-2</v>
      </c>
      <c r="FM13" s="17">
        <v>7.0519951969553896E-3</v>
      </c>
      <c r="FN13" s="17">
        <v>0</v>
      </c>
      <c r="FO13" s="17">
        <v>0</v>
      </c>
      <c r="FP13" s="17">
        <v>0.10191556804494099</v>
      </c>
      <c r="FQ13" s="17">
        <v>0.73566391828859701</v>
      </c>
      <c r="FR13" s="17">
        <v>0</v>
      </c>
      <c r="FS13" s="17">
        <v>29.548707970259599</v>
      </c>
      <c r="FT13" s="17">
        <v>0.32790784377276999</v>
      </c>
      <c r="FU13" s="17">
        <v>0.18684953259701001</v>
      </c>
      <c r="FW13" s="26">
        <f t="shared" si="0"/>
        <v>2.0226658598675717</v>
      </c>
      <c r="FX13" s="40">
        <f t="shared" si="1"/>
        <v>-8.9237460431094983E-7</v>
      </c>
      <c r="FY13" s="40">
        <f t="shared" si="2"/>
        <v>0</v>
      </c>
      <c r="FZ13" s="40">
        <f t="shared" si="3"/>
        <v>2.0359464644007222E-6</v>
      </c>
      <c r="GA13" s="40">
        <f t="shared" si="4"/>
        <v>8.6589654244522031E-7</v>
      </c>
      <c r="GB13" s="40">
        <f t="shared" si="5"/>
        <v>8.6619662235365837E-7</v>
      </c>
      <c r="GC13" s="40">
        <f t="shared" si="6"/>
        <v>-9.3458616818722173E-7</v>
      </c>
      <c r="GD13" s="40">
        <f t="shared" si="7"/>
        <v>1.6599487553414148E-6</v>
      </c>
      <c r="GE13" s="40">
        <f t="shared" si="8"/>
        <v>-4.349155092975519E-8</v>
      </c>
      <c r="GF13" s="40">
        <f t="shared" si="9"/>
        <v>-1.1697405854097864E-6</v>
      </c>
      <c r="GG13" s="40">
        <f t="shared" si="10"/>
        <v>-1.5335625576073454E-5</v>
      </c>
      <c r="GH13" s="40">
        <f t="shared" si="11"/>
        <v>3.7854424174654872E-6</v>
      </c>
      <c r="GI13" s="40">
        <f t="shared" si="12"/>
        <v>0</v>
      </c>
      <c r="GJ13" s="40">
        <f t="shared" si="13"/>
        <v>4.3257321908516612E-6</v>
      </c>
      <c r="GK13" s="40">
        <f t="shared" si="14"/>
        <v>6.8067470971244288E-6</v>
      </c>
      <c r="GL13" s="40">
        <f t="shared" si="15"/>
        <v>0</v>
      </c>
      <c r="GM13" s="40">
        <f t="shared" si="16"/>
        <v>-2.6295419617055027E-4</v>
      </c>
      <c r="GN13" s="40">
        <f t="shared" si="17"/>
        <v>0</v>
      </c>
      <c r="GO13" s="40">
        <f t="shared" si="18"/>
        <v>-3.8167181323348393E-6</v>
      </c>
      <c r="GP13" s="40">
        <f t="shared" si="19"/>
        <v>2.7838786193237167E-4</v>
      </c>
      <c r="GQ13" s="40">
        <f t="shared" si="20"/>
        <v>0</v>
      </c>
      <c r="GR13" s="40">
        <f t="shared" si="21"/>
        <v>0</v>
      </c>
      <c r="GS13" s="40">
        <f t="shared" si="22"/>
        <v>1.4506022697761481E-4</v>
      </c>
      <c r="GT13" s="40">
        <f t="shared" si="23"/>
        <v>0</v>
      </c>
      <c r="GU13" s="40">
        <f t="shared" si="24"/>
        <v>-3.4295853296052993E-6</v>
      </c>
      <c r="GV13" s="40">
        <f t="shared" si="25"/>
        <v>0</v>
      </c>
      <c r="GW13" s="40">
        <f t="shared" si="26"/>
        <v>0</v>
      </c>
      <c r="GX13" s="40">
        <f t="shared" si="27"/>
        <v>1.2046532958930563E-5</v>
      </c>
      <c r="GY13" s="40">
        <f t="shared" si="28"/>
        <v>-2.0217096176643384E-5</v>
      </c>
      <c r="GZ13" s="40">
        <f t="shared" si="29"/>
        <v>-9.0970091848972917E-5</v>
      </c>
      <c r="HA13" s="40">
        <f t="shared" si="30"/>
        <v>1.2170294032035711E-5</v>
      </c>
      <c r="HB13" s="40">
        <f t="shared" si="31"/>
        <v>1.1175782384982944</v>
      </c>
      <c r="HC13" s="40">
        <f t="shared" si="32"/>
        <v>4.9183430153247684E-6</v>
      </c>
      <c r="HD13" s="40">
        <f t="shared" si="33"/>
        <v>0</v>
      </c>
      <c r="HE13" s="40">
        <f t="shared" si="34"/>
        <v>-7.9420751683730701E-4</v>
      </c>
      <c r="HF13" s="40">
        <f t="shared" si="35"/>
        <v>-2.1681203945530089E-6</v>
      </c>
      <c r="HG13" s="40">
        <f t="shared" si="36"/>
        <v>1.5846181245601559E-4</v>
      </c>
      <c r="HH13" s="40">
        <f t="shared" si="37"/>
        <v>-1.1513321923983753E-4</v>
      </c>
      <c r="HI13" s="40">
        <f t="shared" si="38"/>
        <v>-9.8530591959775218E-6</v>
      </c>
      <c r="HJ13" s="40">
        <f t="shared" si="39"/>
        <v>-9.373731914777353E-5</v>
      </c>
      <c r="HK13" s="40">
        <f t="shared" si="40"/>
        <v>0</v>
      </c>
      <c r="HL13" s="40">
        <f t="shared" si="41"/>
        <v>0</v>
      </c>
      <c r="HM13" s="40">
        <f t="shared" si="42"/>
        <v>0</v>
      </c>
      <c r="HN13" s="40">
        <f t="shared" si="43"/>
        <v>1.0292271527907848E-4</v>
      </c>
      <c r="HO13" s="40">
        <f t="shared" si="44"/>
        <v>-2.3701149226909481E-5</v>
      </c>
      <c r="HP13" s="40">
        <f t="shared" si="45"/>
        <v>-9.5233999658798991E-5</v>
      </c>
      <c r="HQ13" s="40">
        <f t="shared" si="46"/>
        <v>0</v>
      </c>
      <c r="HR13" s="40">
        <f t="shared" si="47"/>
        <v>-1.645969839165238E-5</v>
      </c>
      <c r="HS13" s="40">
        <f t="shared" si="48"/>
        <v>5.2927768139648951E-6</v>
      </c>
      <c r="HT13" s="40">
        <f t="shared" si="49"/>
        <v>2.6779691454757823E-4</v>
      </c>
      <c r="HU13" s="40">
        <f t="shared" si="50"/>
        <v>0</v>
      </c>
      <c r="HV13" s="40">
        <f t="shared" si="51"/>
        <v>0</v>
      </c>
      <c r="HW13" s="40">
        <f t="shared" si="52"/>
        <v>0</v>
      </c>
      <c r="HX13" s="40">
        <f t="shared" si="53"/>
        <v>0</v>
      </c>
      <c r="HY13" s="40">
        <f t="shared" si="54"/>
        <v>4.6942837902130296E-6</v>
      </c>
      <c r="HZ13" s="40">
        <f t="shared" si="55"/>
        <v>0</v>
      </c>
    </row>
    <row r="14" spans="1:234" x14ac:dyDescent="0.3">
      <c r="A14" s="17" t="s">
        <v>181</v>
      </c>
      <c r="B14" s="17">
        <v>1391.347618</v>
      </c>
      <c r="C14" s="17"/>
      <c r="D14" s="17">
        <v>3924.8325690000001</v>
      </c>
      <c r="E14" s="17">
        <v>85.800560000000004</v>
      </c>
      <c r="F14" s="17">
        <v>83.732949829999995</v>
      </c>
      <c r="G14" s="17">
        <v>123.111605</v>
      </c>
      <c r="H14" s="17">
        <v>1033.9659389999999</v>
      </c>
      <c r="I14" s="17">
        <v>3.0628172386000001</v>
      </c>
      <c r="J14" s="17">
        <v>1.6197544344000001</v>
      </c>
      <c r="K14" s="17">
        <v>2.9792829999999998E-4</v>
      </c>
      <c r="L14" s="17">
        <v>0.43648835959999999</v>
      </c>
      <c r="M14" s="17">
        <v>2.1507200000000001E-6</v>
      </c>
      <c r="N14" s="17">
        <v>9.71216414E-2</v>
      </c>
      <c r="O14" s="17">
        <v>1.6242879E-3</v>
      </c>
      <c r="Q14" s="17">
        <v>1.6299821999999999E-3</v>
      </c>
      <c r="S14" s="17">
        <v>8.3049100000000004E-5</v>
      </c>
      <c r="T14" s="17">
        <v>1.460547E-3</v>
      </c>
      <c r="W14" s="17">
        <v>1.5157793E-3</v>
      </c>
      <c r="Y14" s="17">
        <v>29.147206698000002</v>
      </c>
      <c r="AA14" s="5">
        <v>2.1512702E-6</v>
      </c>
      <c r="AB14" s="17">
        <v>7.4351310000000004E-4</v>
      </c>
      <c r="AC14" s="17">
        <v>5.6472140000000004E-4</v>
      </c>
      <c r="AD14" s="17">
        <v>1.01487247E-2</v>
      </c>
      <c r="AE14" s="17">
        <v>0.69672456709999997</v>
      </c>
      <c r="AF14" s="17">
        <v>4.8450733500000003E-2</v>
      </c>
      <c r="AG14" s="17">
        <v>3.0993193999999998E-3</v>
      </c>
      <c r="AI14" s="17">
        <v>1.5436029999999999E-3</v>
      </c>
      <c r="AJ14" s="17">
        <v>2.8300435024000001</v>
      </c>
      <c r="AK14" s="17">
        <v>2.5578565E-3</v>
      </c>
      <c r="AL14" s="17">
        <v>4.3065196000000002E-3</v>
      </c>
      <c r="AM14" s="17">
        <v>1.3801720233000001</v>
      </c>
      <c r="AN14" s="17">
        <v>2.8639033000000002E-3</v>
      </c>
      <c r="AR14" s="17">
        <v>4.6502599999999998E-5</v>
      </c>
      <c r="AS14" s="17">
        <v>1.759133E-4</v>
      </c>
      <c r="AT14" s="17">
        <v>1.2841150399999999E-2</v>
      </c>
      <c r="AV14" s="17">
        <v>0.67605610599999999</v>
      </c>
      <c r="AW14" s="17">
        <v>1.5758233316000001</v>
      </c>
      <c r="AX14" s="17">
        <v>1.8965922E-3</v>
      </c>
      <c r="BC14" s="5">
        <v>8.7514735999999995E-8</v>
      </c>
      <c r="BE14" s="15"/>
      <c r="BF14" s="17" t="s">
        <v>181</v>
      </c>
      <c r="BG14" s="17">
        <v>3.4765008751561098E-2</v>
      </c>
      <c r="BH14" s="17">
        <v>6.9918450299624194E-2</v>
      </c>
      <c r="BI14" s="17">
        <v>0</v>
      </c>
      <c r="BJ14" s="17">
        <v>1.6197530108895499</v>
      </c>
      <c r="BK14" s="17">
        <v>0</v>
      </c>
      <c r="BL14" s="17">
        <v>3.0628143581375999</v>
      </c>
      <c r="BM14" s="17">
        <v>3.0628143581375999</v>
      </c>
      <c r="BN14" s="17">
        <v>0.303595948775574</v>
      </c>
      <c r="BO14" s="17">
        <v>2.80820742347954E-2</v>
      </c>
      <c r="BP14" s="17">
        <v>1.2215332572738699E-4</v>
      </c>
      <c r="BQ14" s="17">
        <v>1.7579241797428301E-4</v>
      </c>
      <c r="BR14" s="5">
        <v>0.43649222848466401</v>
      </c>
      <c r="BS14" s="5">
        <v>8.7518414230834394E-8</v>
      </c>
      <c r="BT14" s="5">
        <v>6.8831825923047703E-7</v>
      </c>
      <c r="BU14" s="5">
        <v>1.4624128485369401E-6</v>
      </c>
      <c r="BV14" s="17">
        <v>0</v>
      </c>
      <c r="BW14" s="17">
        <v>9.7124197485279895E-2</v>
      </c>
      <c r="BX14" s="17">
        <v>3.8983362456389699E-4</v>
      </c>
      <c r="BY14" s="17">
        <v>1.2344611551116901E-3</v>
      </c>
      <c r="BZ14" s="17">
        <v>0</v>
      </c>
      <c r="CA14" s="17">
        <v>0</v>
      </c>
      <c r="CB14" s="17">
        <v>2270.3020975312102</v>
      </c>
      <c r="CC14" s="17">
        <v>1.63002136067946E-3</v>
      </c>
      <c r="CD14" s="5">
        <v>2.4083027078269399E-5</v>
      </c>
      <c r="CE14" s="5">
        <v>5.8964872027205003E-5</v>
      </c>
      <c r="CF14" s="5">
        <v>0</v>
      </c>
      <c r="CG14" s="17">
        <v>1.46063499945434E-3</v>
      </c>
      <c r="CH14" s="17">
        <v>1.01502392861323E-2</v>
      </c>
      <c r="CI14" s="17">
        <v>0</v>
      </c>
      <c r="CJ14" s="17">
        <v>2.5578205575819599E-3</v>
      </c>
      <c r="CK14" s="17">
        <v>0</v>
      </c>
      <c r="CL14" s="17">
        <v>4.3063505169838702E-3</v>
      </c>
      <c r="CM14" s="17">
        <v>1391.32604138075</v>
      </c>
      <c r="CN14" s="17">
        <v>0</v>
      </c>
      <c r="CO14" s="17">
        <v>1.51575697729791E-3</v>
      </c>
      <c r="CP14" s="17">
        <v>16.735472533959101</v>
      </c>
      <c r="CQ14" s="17">
        <v>411.97058344913597</v>
      </c>
      <c r="CR14" s="17">
        <v>7.7458236105278804</v>
      </c>
      <c r="CS14" s="17">
        <v>0.67606031958145496</v>
      </c>
      <c r="CT14" s="17">
        <v>2.4450689013515601</v>
      </c>
      <c r="CU14" s="17">
        <v>1.9998239602271001E-2</v>
      </c>
      <c r="CV14" s="17">
        <v>29.147300578949899</v>
      </c>
      <c r="CW14" s="17">
        <v>29.147300578949899</v>
      </c>
      <c r="CX14" s="17">
        <v>9.5219469734693395E-4</v>
      </c>
      <c r="CY14" s="17">
        <v>0</v>
      </c>
      <c r="CZ14" s="17">
        <v>0</v>
      </c>
      <c r="DA14" s="17">
        <v>1.5758402600638199</v>
      </c>
      <c r="DB14" s="5">
        <v>8.6030596473666697E-7</v>
      </c>
      <c r="DC14" s="5">
        <v>1.0757864988310099E-6</v>
      </c>
      <c r="DD14" s="17">
        <v>0</v>
      </c>
      <c r="DE14" s="17">
        <v>0</v>
      </c>
      <c r="DF14" s="17">
        <v>4.7445446585023401</v>
      </c>
      <c r="DG14" s="17">
        <v>3.5671238340910502E-2</v>
      </c>
      <c r="DH14" s="17">
        <v>4.7574817453130798E-4</v>
      </c>
      <c r="DI14" s="5">
        <v>2.3342556002296702</v>
      </c>
      <c r="DJ14" s="17">
        <v>4.5699747012951902E-2</v>
      </c>
      <c r="DK14" s="17">
        <v>1.9330229016132201E-4</v>
      </c>
      <c r="DL14" s="17">
        <v>5.5019181963987095E-4</v>
      </c>
      <c r="DM14" s="17">
        <v>1.86349973379188E-4</v>
      </c>
      <c r="DN14" s="17">
        <v>3.7834661981845101E-4</v>
      </c>
      <c r="DO14" s="17">
        <v>0.70149324515545997</v>
      </c>
      <c r="DP14" s="17">
        <v>0</v>
      </c>
      <c r="DQ14" s="17">
        <v>0</v>
      </c>
      <c r="DR14" s="17">
        <v>0.287237951191672</v>
      </c>
      <c r="DS14" s="17">
        <v>0</v>
      </c>
      <c r="DT14" s="17">
        <v>0</v>
      </c>
      <c r="DU14" s="17">
        <v>1.2706980847346401E-3</v>
      </c>
      <c r="DV14" s="17">
        <v>1.8285550157906001E-3</v>
      </c>
      <c r="DW14" s="17">
        <v>1393.8930071628099</v>
      </c>
      <c r="DX14" s="17">
        <v>3532.3468319850799</v>
      </c>
      <c r="DY14" s="17">
        <v>392.483917097394</v>
      </c>
      <c r="DZ14" s="17">
        <v>3924.83074908248</v>
      </c>
      <c r="EA14" s="17">
        <v>2.8425543611646501E-4</v>
      </c>
      <c r="EB14" s="17">
        <v>29.2492292288965</v>
      </c>
      <c r="EC14" s="17">
        <v>1.8976389884275299E-2</v>
      </c>
      <c r="ED14" s="17">
        <v>2.86390661935681E-3</v>
      </c>
      <c r="EE14" s="17">
        <v>0</v>
      </c>
      <c r="EF14" s="17">
        <v>0</v>
      </c>
      <c r="EG14" s="17">
        <v>0</v>
      </c>
      <c r="EH14" s="5">
        <v>4.6500320119931402E-5</v>
      </c>
      <c r="EI14" s="17">
        <v>1.7591129344069899E-4</v>
      </c>
      <c r="EJ14" s="17">
        <v>1.2841154859478499E-2</v>
      </c>
      <c r="EK14" s="17">
        <v>0.687364182278144</v>
      </c>
      <c r="EL14" s="17">
        <v>640.80199056323499</v>
      </c>
      <c r="EM14" s="17">
        <v>1.0184218546933601</v>
      </c>
      <c r="EN14" s="17">
        <v>2.3382724054079298</v>
      </c>
      <c r="EO14" s="17">
        <v>5.6918825720222399</v>
      </c>
      <c r="EP14" s="17">
        <v>1.3228069461024901</v>
      </c>
      <c r="EQ14" s="17">
        <v>3.33385092346105E-2</v>
      </c>
      <c r="ER14" s="5">
        <v>2.1512813681883999E-7</v>
      </c>
      <c r="ES14" s="5">
        <v>0.35501073696103902</v>
      </c>
      <c r="ET14" s="17">
        <v>85.765681897086196</v>
      </c>
      <c r="EU14" s="17">
        <v>83.721161917148194</v>
      </c>
      <c r="EV14" s="17">
        <v>2.0445199799379399</v>
      </c>
      <c r="EW14" s="17">
        <v>6.8046980494606798E-4</v>
      </c>
      <c r="EX14" s="17">
        <v>6.9796406190578695E-4</v>
      </c>
      <c r="EY14" s="17">
        <v>2.9116663770895599</v>
      </c>
      <c r="EZ14" s="17">
        <v>1.47894150586704E-2</v>
      </c>
      <c r="FA14" s="17">
        <v>15.1827882927958</v>
      </c>
      <c r="FB14" s="17">
        <v>3.7859164295044501</v>
      </c>
      <c r="FC14" s="17">
        <v>2.0462565123982399</v>
      </c>
      <c r="FD14" s="17">
        <v>37.957259927798503</v>
      </c>
      <c r="FE14" s="17">
        <v>1.5421645805431101E-3</v>
      </c>
      <c r="FF14" s="17">
        <v>220.30697702343099</v>
      </c>
      <c r="FG14" s="17">
        <v>2.0995414579165201</v>
      </c>
      <c r="FH14" s="17">
        <v>8.1380465861979694</v>
      </c>
      <c r="FI14" s="17">
        <v>0.13642127782171801</v>
      </c>
      <c r="FJ14" s="17">
        <v>0</v>
      </c>
      <c r="FK14" s="17">
        <v>123.112692462243</v>
      </c>
      <c r="FL14" s="17">
        <v>38.886077318259801</v>
      </c>
      <c r="FM14" s="17">
        <v>1.89678804075244E-3</v>
      </c>
      <c r="FN14" s="5">
        <v>1.6956926977408101E-5</v>
      </c>
      <c r="FO14" s="17">
        <v>3.3313478806804801E-3</v>
      </c>
      <c r="FP14" s="17">
        <v>16.010088909845098</v>
      </c>
      <c r="FQ14" s="17">
        <v>2.8300616231667699</v>
      </c>
      <c r="FR14" s="17">
        <v>0.308002848757849</v>
      </c>
      <c r="FS14" s="17">
        <v>1033.95961563848</v>
      </c>
      <c r="FT14" s="17">
        <v>1.38016209317529</v>
      </c>
      <c r="FU14" s="17">
        <v>6.96367588382234</v>
      </c>
      <c r="FW14" s="26">
        <f t="shared" si="0"/>
        <v>1.348111653569823</v>
      </c>
      <c r="FX14" s="40">
        <f t="shared" si="1"/>
        <v>-1.5507712789304426E-5</v>
      </c>
      <c r="FY14" s="40">
        <f t="shared" si="2"/>
        <v>0</v>
      </c>
      <c r="FZ14" s="40">
        <f t="shared" si="3"/>
        <v>-4.6369303356431869E-7</v>
      </c>
      <c r="GA14" s="40">
        <f t="shared" si="4"/>
        <v>-4.0650204280494328E-4</v>
      </c>
      <c r="GB14" s="40">
        <f t="shared" si="5"/>
        <v>-1.4077985877404092E-4</v>
      </c>
      <c r="GC14" s="40">
        <f t="shared" si="6"/>
        <v>8.8331416279285638E-6</v>
      </c>
      <c r="GD14" s="40">
        <f t="shared" si="7"/>
        <v>-6.1156381282784779E-6</v>
      </c>
      <c r="GE14" s="40">
        <f t="shared" si="8"/>
        <v>-9.4046173041433222E-7</v>
      </c>
      <c r="GF14" s="40">
        <f t="shared" si="9"/>
        <v>-8.788433727670732E-7</v>
      </c>
      <c r="GG14" s="40">
        <f t="shared" si="10"/>
        <v>5.8549999009896222E-5</v>
      </c>
      <c r="GH14" s="40">
        <f t="shared" si="11"/>
        <v>8.8636605740692567E-6</v>
      </c>
      <c r="GI14" s="40">
        <f t="shared" si="12"/>
        <v>5.1646738846036656E-6</v>
      </c>
      <c r="GJ14" s="40">
        <f t="shared" si="13"/>
        <v>2.6318390453963613E-5</v>
      </c>
      <c r="GK14" s="40">
        <f t="shared" si="14"/>
        <v>4.235502577483416E-6</v>
      </c>
      <c r="GL14" s="40">
        <f t="shared" si="15"/>
        <v>0</v>
      </c>
      <c r="GM14" s="40">
        <f t="shared" si="16"/>
        <v>2.4025219085241344E-5</v>
      </c>
      <c r="GN14" s="40">
        <f t="shared" si="17"/>
        <v>0</v>
      </c>
      <c r="GO14" s="40">
        <f t="shared" si="18"/>
        <v>-1.446005466163206E-5</v>
      </c>
      <c r="GP14" s="40">
        <f t="shared" si="19"/>
        <v>6.0251025362413019E-5</v>
      </c>
      <c r="GQ14" s="40">
        <f t="shared" si="20"/>
        <v>0</v>
      </c>
      <c r="GR14" s="40">
        <f t="shared" si="21"/>
        <v>0</v>
      </c>
      <c r="GS14" s="40">
        <f t="shared" si="22"/>
        <v>-1.4726881472788217E-5</v>
      </c>
      <c r="GT14" s="40">
        <f t="shared" si="23"/>
        <v>0</v>
      </c>
      <c r="GU14" s="40">
        <f t="shared" si="24"/>
        <v>3.2209244223748377E-6</v>
      </c>
      <c r="GV14" s="40">
        <f t="shared" si="25"/>
        <v>0</v>
      </c>
      <c r="GW14" s="40">
        <f t="shared" si="26"/>
        <v>-2.3055966416085367E-5</v>
      </c>
      <c r="GX14" s="40">
        <f t="shared" si="27"/>
        <v>-2.5541175813878784E-5</v>
      </c>
      <c r="GY14" s="40">
        <f t="shared" si="28"/>
        <v>-4.3927505423175807E-5</v>
      </c>
      <c r="GZ14" s="40">
        <f t="shared" si="29"/>
        <v>1.4923905979044011E-4</v>
      </c>
      <c r="HA14" s="40">
        <f t="shared" si="30"/>
        <v>6.8444235794767865E-3</v>
      </c>
      <c r="HB14" s="40">
        <f t="shared" si="31"/>
        <v>4.9284541314874417</v>
      </c>
      <c r="HC14" s="40">
        <f t="shared" si="32"/>
        <v>-2.1391623838322657E-5</v>
      </c>
      <c r="HD14" s="40">
        <f t="shared" si="33"/>
        <v>0</v>
      </c>
      <c r="HE14" s="40">
        <f t="shared" si="34"/>
        <v>-9.318584227226075E-4</v>
      </c>
      <c r="HF14" s="40">
        <f t="shared" si="35"/>
        <v>6.4029993724131617E-6</v>
      </c>
      <c r="HG14" s="40">
        <f t="shared" si="36"/>
        <v>-1.4051772662031539E-5</v>
      </c>
      <c r="HH14" s="40">
        <f t="shared" si="37"/>
        <v>-3.9262103005393268E-5</v>
      </c>
      <c r="HI14" s="40">
        <f t="shared" si="38"/>
        <v>-7.1948456731675686E-6</v>
      </c>
      <c r="HJ14" s="40">
        <f t="shared" si="39"/>
        <v>1.1590324330489649E-6</v>
      </c>
      <c r="HK14" s="40">
        <f t="shared" si="40"/>
        <v>0</v>
      </c>
      <c r="HL14" s="40">
        <f t="shared" si="41"/>
        <v>0</v>
      </c>
      <c r="HM14" s="40">
        <f t="shared" si="42"/>
        <v>0</v>
      </c>
      <c r="HN14" s="40">
        <f t="shared" si="43"/>
        <v>-4.9026937603383254E-5</v>
      </c>
      <c r="HO14" s="40">
        <f t="shared" si="44"/>
        <v>-1.1406524128718795E-5</v>
      </c>
      <c r="HP14" s="40">
        <f t="shared" si="45"/>
        <v>3.4728029507509798E-7</v>
      </c>
      <c r="HQ14" s="40">
        <f t="shared" si="46"/>
        <v>0</v>
      </c>
      <c r="HR14" s="40">
        <f t="shared" si="47"/>
        <v>6.2325913745543726E-6</v>
      </c>
      <c r="HS14" s="40">
        <f t="shared" si="48"/>
        <v>1.0742615292194492E-5</v>
      </c>
      <c r="HT14" s="40">
        <f t="shared" si="49"/>
        <v>1.0325928390933649E-4</v>
      </c>
      <c r="HU14" s="40">
        <f t="shared" si="50"/>
        <v>0</v>
      </c>
      <c r="HV14" s="40">
        <f t="shared" si="51"/>
        <v>0</v>
      </c>
      <c r="HW14" s="40">
        <f t="shared" si="52"/>
        <v>0</v>
      </c>
      <c r="HX14" s="40">
        <f t="shared" si="53"/>
        <v>0</v>
      </c>
      <c r="HY14" s="40">
        <f t="shared" si="54"/>
        <v>4.2029845515380644E-5</v>
      </c>
      <c r="HZ14" s="40">
        <f t="shared" si="55"/>
        <v>0</v>
      </c>
    </row>
    <row r="15" spans="1:234" x14ac:dyDescent="0.3">
      <c r="A15" s="17" t="s">
        <v>182</v>
      </c>
      <c r="B15" s="17">
        <v>995.02880691999997</v>
      </c>
      <c r="C15" s="17">
        <v>0.52806291999999999</v>
      </c>
      <c r="D15" s="17">
        <v>1600.7056603000001</v>
      </c>
      <c r="E15" s="17">
        <v>40.703222750000002</v>
      </c>
      <c r="F15" s="17">
        <v>40.528132749999997</v>
      </c>
      <c r="G15" s="17">
        <v>69.380533040000003</v>
      </c>
      <c r="H15" s="17">
        <v>185.07468385000001</v>
      </c>
      <c r="I15" s="17">
        <v>6.0461215651</v>
      </c>
      <c r="J15" s="17">
        <v>5.6008357538000002</v>
      </c>
      <c r="K15" s="17">
        <v>4.6921400000000001E-5</v>
      </c>
      <c r="L15" s="17">
        <v>1.4260214845000001</v>
      </c>
      <c r="N15" s="17">
        <v>0.54964009400000002</v>
      </c>
      <c r="O15" s="17">
        <v>2.5795629999999999E-4</v>
      </c>
      <c r="P15" s="17">
        <v>3.4070000000000003E-2</v>
      </c>
      <c r="Q15" s="17">
        <v>2.85358078E-2</v>
      </c>
      <c r="S15" s="17">
        <v>1.3145100000000001E-5</v>
      </c>
      <c r="T15" s="17">
        <v>2.3419163999999999E-2</v>
      </c>
      <c r="W15" s="17">
        <v>2.6246929499999998E-2</v>
      </c>
      <c r="X15" s="17">
        <v>4.4339999999999997E-2</v>
      </c>
      <c r="Y15" s="17">
        <v>46.508087078000003</v>
      </c>
      <c r="AA15" s="17">
        <v>8.7525251999999998E-3</v>
      </c>
      <c r="AB15" s="17">
        <v>1.1729499999999999E-4</v>
      </c>
      <c r="AC15" s="17">
        <v>8.9119399999999999E-5</v>
      </c>
      <c r="AD15" s="17">
        <v>0.10490600830000001</v>
      </c>
      <c r="AE15" s="17">
        <v>1.7542484883</v>
      </c>
      <c r="AF15" s="17">
        <v>6.43516331E-2</v>
      </c>
      <c r="AG15" s="17">
        <v>4.9159020000000004E-4</v>
      </c>
      <c r="AH15" s="17">
        <v>2.321E-4</v>
      </c>
      <c r="AI15" s="17">
        <v>2.7249387100000001E-2</v>
      </c>
      <c r="AJ15" s="17">
        <v>0.92715776139999995</v>
      </c>
      <c r="AK15" s="17">
        <v>4.1488055599999997E-2</v>
      </c>
      <c r="AL15" s="17">
        <v>1.5556575099999999E-2</v>
      </c>
      <c r="AM15" s="17">
        <v>0.32095079840000001</v>
      </c>
      <c r="AN15" s="17">
        <v>3.1463425000000001E-3</v>
      </c>
      <c r="AR15" s="17">
        <v>2.07503E-4</v>
      </c>
      <c r="AS15" s="17">
        <v>4.6666589999999999E-4</v>
      </c>
      <c r="AT15" s="17">
        <v>2.15448892E-2</v>
      </c>
      <c r="AV15" s="17">
        <v>0.12284038899999999</v>
      </c>
      <c r="AW15" s="17">
        <v>0.5017619257</v>
      </c>
      <c r="AX15" s="17">
        <v>3.2585392599999999E-2</v>
      </c>
      <c r="AY15" s="17">
        <v>2E-3</v>
      </c>
      <c r="BC15" s="5">
        <v>2.2272050999999999E-6</v>
      </c>
      <c r="BE15" s="15"/>
      <c r="BF15" s="17" t="s">
        <v>182</v>
      </c>
      <c r="BG15" s="17">
        <v>8.2221695618864201E-4</v>
      </c>
      <c r="BH15" s="17">
        <v>1.6537327589741799E-3</v>
      </c>
      <c r="BI15" s="17">
        <v>0</v>
      </c>
      <c r="BJ15" s="17">
        <v>5.6007171786128698</v>
      </c>
      <c r="BK15" s="17">
        <v>0</v>
      </c>
      <c r="BL15" s="17">
        <v>6.0460624124455702</v>
      </c>
      <c r="BM15" s="17">
        <v>6.0460624124455702</v>
      </c>
      <c r="BN15" s="17">
        <v>0.101440772477272</v>
      </c>
      <c r="BO15" s="17">
        <v>6.6433193802807405E-4</v>
      </c>
      <c r="BP15" s="5">
        <v>1.9237328472141799E-5</v>
      </c>
      <c r="BQ15" s="5">
        <v>2.76835910867133E-5</v>
      </c>
      <c r="BR15" s="17">
        <v>1.4260271755929601</v>
      </c>
      <c r="BS15" s="5">
        <v>2.2269299575233299E-6</v>
      </c>
      <c r="BT15" s="17">
        <v>0</v>
      </c>
      <c r="BU15" s="17">
        <v>0</v>
      </c>
      <c r="BV15" s="17">
        <v>4.4342711009772003E-2</v>
      </c>
      <c r="BW15" s="17">
        <v>0.54962914782276096</v>
      </c>
      <c r="BX15" s="5">
        <v>6.19050685802782E-5</v>
      </c>
      <c r="BY15" s="17">
        <v>1.9604644234637899E-4</v>
      </c>
      <c r="BZ15" s="17">
        <v>3.4067482680145603E-2</v>
      </c>
      <c r="CA15" s="17">
        <v>0</v>
      </c>
      <c r="CB15" s="17">
        <v>771.33143107352498</v>
      </c>
      <c r="CC15" s="17">
        <v>2.85365121551013E-2</v>
      </c>
      <c r="CD15" s="5">
        <v>3.812523577881E-6</v>
      </c>
      <c r="CE15" s="5">
        <v>9.3340567326400099E-6</v>
      </c>
      <c r="CF15" s="17">
        <v>0</v>
      </c>
      <c r="CG15" s="17">
        <v>2.34187071428258E-2</v>
      </c>
      <c r="CH15" s="17">
        <v>0.10490442870354</v>
      </c>
      <c r="CI15" s="17">
        <v>0</v>
      </c>
      <c r="CJ15" s="17">
        <v>4.1490694799967899E-2</v>
      </c>
      <c r="CK15" s="17">
        <v>2.3212572408769799E-4</v>
      </c>
      <c r="CL15" s="17">
        <v>1.55568188420773E-2</v>
      </c>
      <c r="CM15" s="17">
        <v>995.03066014318995</v>
      </c>
      <c r="CN15" s="17">
        <v>0</v>
      </c>
      <c r="CO15" s="17">
        <v>2.6246652081796901E-2</v>
      </c>
      <c r="CP15" s="17">
        <v>6.6048223424791797</v>
      </c>
      <c r="CQ15" s="5">
        <v>139.782609655572</v>
      </c>
      <c r="CR15" s="17">
        <v>3.4849906900299201</v>
      </c>
      <c r="CS15" s="17">
        <v>0.122843379604948</v>
      </c>
      <c r="CT15" s="17">
        <v>3.0744538439458502</v>
      </c>
      <c r="CU15" s="17">
        <v>4.7294614935211701E-4</v>
      </c>
      <c r="CV15" s="17">
        <v>46.508418263886099</v>
      </c>
      <c r="CW15" s="17">
        <v>46.508418263886099</v>
      </c>
      <c r="CX15" s="5">
        <v>2.25238036828209E-5</v>
      </c>
      <c r="CY15" s="17">
        <v>0</v>
      </c>
      <c r="CZ15" s="17">
        <v>0</v>
      </c>
      <c r="DA15" s="17">
        <v>0.50176548269014798</v>
      </c>
      <c r="DB15" s="17">
        <v>3.5009245125491501E-3</v>
      </c>
      <c r="DC15" s="17">
        <v>4.3760144477726698E-3</v>
      </c>
      <c r="DD15" s="17">
        <v>0</v>
      </c>
      <c r="DE15" s="17">
        <v>0</v>
      </c>
      <c r="DF15" s="17">
        <v>5.3504076045996696</v>
      </c>
      <c r="DG15" s="17">
        <v>2.0399118732232002E-2</v>
      </c>
      <c r="DH15" s="5">
        <v>1.1252063013608E-5</v>
      </c>
      <c r="DI15" s="5">
        <v>7.5443870777406496E-2</v>
      </c>
      <c r="DJ15" s="17">
        <v>1.0809362434343499E-3</v>
      </c>
      <c r="DK15" s="5">
        <v>3.04968879004832E-5</v>
      </c>
      <c r="DL15" s="5">
        <v>8.6797265805762101E-5</v>
      </c>
      <c r="DM15" s="5">
        <v>2.9410008454725301E-5</v>
      </c>
      <c r="DN15" s="5">
        <v>5.9706052888881101E-5</v>
      </c>
      <c r="DO15" s="17">
        <v>1.7543652486433201</v>
      </c>
      <c r="DP15" s="17">
        <v>1.9999451958531002E-3</v>
      </c>
      <c r="DQ15" s="17">
        <v>0</v>
      </c>
      <c r="DR15" s="17">
        <v>0.16353067290739301</v>
      </c>
      <c r="DS15" s="17">
        <v>0.52806497878602399</v>
      </c>
      <c r="DT15" s="17">
        <v>0</v>
      </c>
      <c r="DU15" s="17">
        <v>2.0154354712655101E-4</v>
      </c>
      <c r="DV15" s="17">
        <v>2.9005486466376798E-4</v>
      </c>
      <c r="DW15" s="17">
        <v>367.31209277379901</v>
      </c>
      <c r="DX15" s="17">
        <v>1440.6339999402501</v>
      </c>
      <c r="DY15" s="17">
        <v>160.069315441062</v>
      </c>
      <c r="DZ15" s="17">
        <v>1600.7033153813099</v>
      </c>
      <c r="EA15" s="5">
        <v>6.7238324211709199E-6</v>
      </c>
      <c r="EB15" s="17">
        <v>12.035268749531999</v>
      </c>
      <c r="EC15" s="17">
        <v>4.4884021453727498E-4</v>
      </c>
      <c r="ED15" s="17">
        <v>3.1466545802899299E-3</v>
      </c>
      <c r="EE15" s="17">
        <v>0</v>
      </c>
      <c r="EF15" s="17">
        <v>0</v>
      </c>
      <c r="EG15" s="17">
        <v>0</v>
      </c>
      <c r="EH15" s="17">
        <v>2.0750026965701601E-4</v>
      </c>
      <c r="EI15" s="17">
        <v>4.6664136357413402E-4</v>
      </c>
      <c r="EJ15" s="17">
        <v>2.15488852183842E-2</v>
      </c>
      <c r="EK15" s="17">
        <v>0.31907793260470502</v>
      </c>
      <c r="EL15" s="17">
        <v>95.340557364409904</v>
      </c>
      <c r="EM15" s="17">
        <v>0.43208132991616799</v>
      </c>
      <c r="EN15" s="17">
        <v>1.12629228674416</v>
      </c>
      <c r="EO15" s="17">
        <v>3.2426040335763902</v>
      </c>
      <c r="EP15" s="17">
        <v>0.638327968242419</v>
      </c>
      <c r="EQ15" s="5">
        <v>0</v>
      </c>
      <c r="ER15" s="17">
        <v>8.7528028413168496E-4</v>
      </c>
      <c r="ES15" s="5">
        <v>0.150179480580035</v>
      </c>
      <c r="ET15" s="17">
        <v>40.703183132920003</v>
      </c>
      <c r="EU15" s="17">
        <v>40.528091282856302</v>
      </c>
      <c r="EV15" s="17">
        <v>0.17509185006365599</v>
      </c>
      <c r="EW15" s="17">
        <v>0</v>
      </c>
      <c r="EX15" s="17">
        <v>0</v>
      </c>
      <c r="EY15" s="17">
        <v>1.1909955233607199</v>
      </c>
      <c r="EZ15" s="17">
        <v>0</v>
      </c>
      <c r="FA15" s="17">
        <v>7.3496905910040304</v>
      </c>
      <c r="FB15" s="17">
        <v>1.8206190384541101</v>
      </c>
      <c r="FC15" s="17">
        <v>0.97675713227180405</v>
      </c>
      <c r="FD15" s="17">
        <v>18.418250659457598</v>
      </c>
      <c r="FE15" s="17">
        <v>2.7225882260233501E-2</v>
      </c>
      <c r="FF15" s="17">
        <v>30.952195199554001</v>
      </c>
      <c r="FG15" s="17">
        <v>0.99476872153970597</v>
      </c>
      <c r="FH15" s="17">
        <v>3.8684439149677301</v>
      </c>
      <c r="FI15" s="5">
        <v>2.6701367416789399E-6</v>
      </c>
      <c r="FJ15" s="17">
        <v>0</v>
      </c>
      <c r="FK15" s="17">
        <v>69.379554088782001</v>
      </c>
      <c r="FL15" s="17">
        <v>2.7433539014441899</v>
      </c>
      <c r="FM15" s="17">
        <v>3.2583353072967502E-2</v>
      </c>
      <c r="FN15" s="17">
        <v>0</v>
      </c>
      <c r="FO15" s="5">
        <v>7.8820901558116499E-5</v>
      </c>
      <c r="FP15" s="17">
        <v>5.9388123049083799</v>
      </c>
      <c r="FQ15" s="17">
        <v>0.92716385546712698</v>
      </c>
      <c r="FR15" s="17">
        <v>1.1945127393133999E-2</v>
      </c>
      <c r="FS15" s="17">
        <v>185.074691769374</v>
      </c>
      <c r="FT15" s="17">
        <v>0.32094933390001101</v>
      </c>
      <c r="FU15" s="17">
        <v>4.9065738289239302</v>
      </c>
      <c r="FW15" s="26">
        <f t="shared" si="0"/>
        <v>1.98466948269467</v>
      </c>
      <c r="FX15" s="40">
        <f t="shared" si="1"/>
        <v>1.8624819473508959E-6</v>
      </c>
      <c r="FY15" s="40">
        <f t="shared" si="2"/>
        <v>3.8987513533332701E-6</v>
      </c>
      <c r="FZ15" s="40">
        <f t="shared" si="3"/>
        <v>-1.4649280928401046E-6</v>
      </c>
      <c r="GA15" s="40">
        <f t="shared" si="4"/>
        <v>-9.7331555887124852E-7</v>
      </c>
      <c r="GB15" s="40">
        <f t="shared" si="5"/>
        <v>-1.0231693611811839E-6</v>
      </c>
      <c r="GC15" s="40">
        <f t="shared" si="6"/>
        <v>-1.4109883206542549E-5</v>
      </c>
      <c r="GD15" s="40">
        <f t="shared" si="7"/>
        <v>4.2790152711815675E-8</v>
      </c>
      <c r="GE15" s="40">
        <f t="shared" si="8"/>
        <v>-9.7835701437499194E-6</v>
      </c>
      <c r="GF15" s="40">
        <f t="shared" si="9"/>
        <v>-2.1170980964757303E-5</v>
      </c>
      <c r="GG15" s="40">
        <f t="shared" si="10"/>
        <v>-1.0239275573676273E-5</v>
      </c>
      <c r="GH15" s="40">
        <f t="shared" si="11"/>
        <v>3.9908886520025768E-6</v>
      </c>
      <c r="GI15" s="40">
        <f t="shared" si="12"/>
        <v>0</v>
      </c>
      <c r="GJ15" s="40">
        <f t="shared" si="13"/>
        <v>-1.9915172416567617E-5</v>
      </c>
      <c r="GK15" s="40">
        <f t="shared" si="14"/>
        <v>-1.8565444390417256E-5</v>
      </c>
      <c r="GL15" s="40">
        <f t="shared" si="15"/>
        <v>-7.388669957148229E-5</v>
      </c>
      <c r="GM15" s="40">
        <f t="shared" si="16"/>
        <v>2.4683201759570874E-5</v>
      </c>
      <c r="GN15" s="40">
        <f t="shared" si="17"/>
        <v>0</v>
      </c>
      <c r="GO15" s="40">
        <f t="shared" si="18"/>
        <v>1.1261310457963834E-4</v>
      </c>
      <c r="GP15" s="40">
        <f t="shared" si="19"/>
        <v>-1.9507834446996016E-5</v>
      </c>
      <c r="GQ15" s="40">
        <f t="shared" si="20"/>
        <v>0</v>
      </c>
      <c r="GR15" s="40">
        <f t="shared" si="21"/>
        <v>0</v>
      </c>
      <c r="GS15" s="40">
        <f t="shared" si="22"/>
        <v>-1.0569548834162428E-5</v>
      </c>
      <c r="GT15" s="40">
        <f t="shared" si="23"/>
        <v>6.1141402165203269E-5</v>
      </c>
      <c r="GU15" s="40">
        <f t="shared" si="24"/>
        <v>7.1210386602523042E-6</v>
      </c>
      <c r="GV15" s="40">
        <f t="shared" si="25"/>
        <v>0</v>
      </c>
      <c r="GW15" s="40">
        <f t="shared" si="26"/>
        <v>-3.4956259993990233E-5</v>
      </c>
      <c r="GX15" s="40">
        <f t="shared" si="27"/>
        <v>-7.215088065927557E-6</v>
      </c>
      <c r="GY15" s="40">
        <f t="shared" si="28"/>
        <v>-3.7462734192528816E-5</v>
      </c>
      <c r="GZ15" s="40">
        <f t="shared" si="29"/>
        <v>-1.5057254447150068E-5</v>
      </c>
      <c r="HA15" s="40">
        <f t="shared" si="30"/>
        <v>6.6558611336320862E-5</v>
      </c>
      <c r="HB15" s="40">
        <f t="shared" si="31"/>
        <v>1.5412047065421408</v>
      </c>
      <c r="HC15" s="40">
        <f t="shared" si="32"/>
        <v>1.6704544392698433E-5</v>
      </c>
      <c r="HD15" s="40">
        <f t="shared" si="33"/>
        <v>1.1083191597583363E-4</v>
      </c>
      <c r="HE15" s="40">
        <f t="shared" si="34"/>
        <v>-8.6258232819115305E-4</v>
      </c>
      <c r="HF15" s="40">
        <f t="shared" si="35"/>
        <v>6.5728480963543969E-6</v>
      </c>
      <c r="HG15" s="40">
        <f t="shared" si="36"/>
        <v>6.3613488984575909E-5</v>
      </c>
      <c r="HH15" s="40">
        <f t="shared" si="37"/>
        <v>1.5668106619503614E-5</v>
      </c>
      <c r="HI15" s="40">
        <f t="shared" si="38"/>
        <v>-4.5630046608453064E-6</v>
      </c>
      <c r="HJ15" s="40">
        <f t="shared" si="39"/>
        <v>9.9188276524184748E-5</v>
      </c>
      <c r="HK15" s="40">
        <f t="shared" si="40"/>
        <v>0</v>
      </c>
      <c r="HL15" s="40">
        <f t="shared" si="41"/>
        <v>0</v>
      </c>
      <c r="HM15" s="40">
        <f t="shared" si="42"/>
        <v>0</v>
      </c>
      <c r="HN15" s="40">
        <f t="shared" si="43"/>
        <v>-1.3158089203452139E-5</v>
      </c>
      <c r="HO15" s="40">
        <f t="shared" si="44"/>
        <v>-5.257814180544326E-5</v>
      </c>
      <c r="HP15" s="40">
        <f t="shared" si="45"/>
        <v>1.8547407448257281E-4</v>
      </c>
      <c r="HQ15" s="40">
        <f t="shared" si="46"/>
        <v>0</v>
      </c>
      <c r="HR15" s="40">
        <f t="shared" si="47"/>
        <v>2.4345453253186456E-5</v>
      </c>
      <c r="HS15" s="40">
        <f t="shared" si="48"/>
        <v>7.0889997143904007E-6</v>
      </c>
      <c r="HT15" s="40">
        <f t="shared" si="49"/>
        <v>-6.2590224323285406E-5</v>
      </c>
      <c r="HU15" s="40">
        <f t="shared" si="50"/>
        <v>-2.7402073449938127E-5</v>
      </c>
      <c r="HV15" s="40">
        <f t="shared" si="51"/>
        <v>0</v>
      </c>
      <c r="HW15" s="40">
        <f t="shared" si="52"/>
        <v>0</v>
      </c>
      <c r="HX15" s="40">
        <f t="shared" si="53"/>
        <v>0</v>
      </c>
      <c r="HY15" s="40">
        <f t="shared" si="54"/>
        <v>-1.2353710786221168E-4</v>
      </c>
      <c r="HZ15" s="40">
        <f t="shared" si="55"/>
        <v>0</v>
      </c>
    </row>
    <row r="16" spans="1:234" x14ac:dyDescent="0.3">
      <c r="A16" s="17" t="s">
        <v>183</v>
      </c>
      <c r="B16" s="17">
        <v>820.29125661</v>
      </c>
      <c r="C16" s="17">
        <v>0.40119559999999999</v>
      </c>
      <c r="D16" s="17">
        <v>3803.5749629000002</v>
      </c>
      <c r="E16" s="17">
        <v>78.066908733000005</v>
      </c>
      <c r="F16" s="17">
        <v>78.065443032999994</v>
      </c>
      <c r="G16" s="17">
        <v>4.9489514132999997</v>
      </c>
      <c r="H16" s="17">
        <v>208.23198840000001</v>
      </c>
      <c r="I16" s="17">
        <v>12.133977219</v>
      </c>
      <c r="J16" s="17">
        <v>11.476185656</v>
      </c>
      <c r="K16" s="17">
        <v>2.8840299999999999E-5</v>
      </c>
      <c r="L16" s="17">
        <v>2.9834392822</v>
      </c>
      <c r="N16" s="17">
        <v>1.1580216005999999</v>
      </c>
      <c r="O16" s="17">
        <v>1.5855350000000001E-4</v>
      </c>
      <c r="P16" s="17">
        <v>4.4149494599999999E-2</v>
      </c>
      <c r="Q16" s="17">
        <v>4.5310747499999998E-2</v>
      </c>
      <c r="S16" s="5">
        <v>8.0796763000000008E-6</v>
      </c>
      <c r="T16" s="17">
        <v>3.8084663400000003E-2</v>
      </c>
      <c r="W16" s="17">
        <v>4.5465534600000003E-2</v>
      </c>
      <c r="X16" s="17">
        <v>5.0371059500000002E-2</v>
      </c>
      <c r="Y16" s="17">
        <v>82.643958239</v>
      </c>
      <c r="AA16" s="5">
        <v>1.4494140999999999E-8</v>
      </c>
      <c r="AB16" s="17">
        <v>6.8382999999999999E-5</v>
      </c>
      <c r="AC16" s="17">
        <v>5.4777400000000002E-5</v>
      </c>
      <c r="AD16" s="17">
        <v>0.1886895536</v>
      </c>
      <c r="AE16" s="17">
        <v>3.9111256929999998</v>
      </c>
      <c r="AF16" s="17">
        <v>0.1357671614</v>
      </c>
      <c r="AG16" s="17">
        <v>3.0272799999999999E-4</v>
      </c>
      <c r="AI16" s="17">
        <v>4.0250437100000001E-2</v>
      </c>
      <c r="AJ16" s="17">
        <v>1.7457290286</v>
      </c>
      <c r="AK16" s="17">
        <v>7.8398971100000006E-2</v>
      </c>
      <c r="AL16" s="17">
        <v>3.0843285799999998E-2</v>
      </c>
      <c r="AM16" s="17">
        <v>0.55067448350000003</v>
      </c>
      <c r="AN16" s="17">
        <v>2.4026866E-3</v>
      </c>
      <c r="AR16" s="17">
        <v>1.842185E-4</v>
      </c>
      <c r="AS16" s="17">
        <v>1.7189009999999999E-4</v>
      </c>
      <c r="AT16" s="17">
        <v>0.1116216302</v>
      </c>
      <c r="AV16" s="17">
        <v>0.19654428730000001</v>
      </c>
      <c r="AW16" s="17">
        <v>1.2995118511999999</v>
      </c>
      <c r="AX16" s="17">
        <v>5.78404577E-2</v>
      </c>
      <c r="AY16" s="17">
        <v>8.2988860999999997E-2</v>
      </c>
      <c r="BC16" s="5">
        <v>1.7835529E-6</v>
      </c>
      <c r="BE16" s="15"/>
      <c r="BF16" s="17" t="s">
        <v>183</v>
      </c>
      <c r="BG16" s="17">
        <v>6.2327089632213998E-4</v>
      </c>
      <c r="BH16" s="17">
        <v>1.2534205377789599E-3</v>
      </c>
      <c r="BI16" s="17">
        <v>0</v>
      </c>
      <c r="BJ16" s="17">
        <v>11.476121813859701</v>
      </c>
      <c r="BK16" s="17">
        <v>0</v>
      </c>
      <c r="BL16" s="17">
        <v>12.134013870853799</v>
      </c>
      <c r="BM16" s="17">
        <v>12.134013870853799</v>
      </c>
      <c r="BN16" s="17">
        <v>0.190356211802063</v>
      </c>
      <c r="BO16" s="17">
        <v>5.0334655007523103E-4</v>
      </c>
      <c r="BP16" s="5">
        <v>1.1824159460308501E-5</v>
      </c>
      <c r="BQ16" s="5">
        <v>1.7015344830437E-5</v>
      </c>
      <c r="BR16" s="17">
        <v>2.9834304637460698</v>
      </c>
      <c r="BS16" s="5">
        <v>1.78356457443631E-6</v>
      </c>
      <c r="BT16" s="5">
        <v>0</v>
      </c>
      <c r="BU16" s="17">
        <v>0</v>
      </c>
      <c r="BV16" s="17">
        <v>5.0364463878170201E-2</v>
      </c>
      <c r="BW16" s="17">
        <v>1.1580119509704501</v>
      </c>
      <c r="BX16" s="5">
        <v>3.8049955631982402E-5</v>
      </c>
      <c r="BY16" s="17">
        <v>1.20498111190109E-4</v>
      </c>
      <c r="BZ16" s="17">
        <v>4.4144929132649398E-2</v>
      </c>
      <c r="CA16" s="17">
        <v>0</v>
      </c>
      <c r="CB16" s="17">
        <v>1492.8245308514099</v>
      </c>
      <c r="CC16" s="17">
        <v>4.5312522546541403E-2</v>
      </c>
      <c r="CD16" s="5">
        <v>2.3431839812166199E-6</v>
      </c>
      <c r="CE16" s="5">
        <v>5.7363907031090399E-6</v>
      </c>
      <c r="CF16" s="5">
        <v>0</v>
      </c>
      <c r="CG16" s="17">
        <v>3.8082379645443698E-2</v>
      </c>
      <c r="CH16" s="17">
        <v>0.18868825705620601</v>
      </c>
      <c r="CI16" s="17">
        <v>0</v>
      </c>
      <c r="CJ16" s="17">
        <v>7.8391927625507896E-2</v>
      </c>
      <c r="CK16" s="17">
        <v>0</v>
      </c>
      <c r="CL16" s="17">
        <v>3.0844141108897299E-2</v>
      </c>
      <c r="CM16" s="17">
        <v>820.29166240623294</v>
      </c>
      <c r="CN16" s="17">
        <v>0</v>
      </c>
      <c r="CO16" s="17">
        <v>4.54605409814062E-2</v>
      </c>
      <c r="CP16" s="17">
        <v>11.8188728872171</v>
      </c>
      <c r="CQ16" s="5">
        <v>269.19026078696299</v>
      </c>
      <c r="CR16" s="17">
        <v>5.9933937639516701</v>
      </c>
      <c r="CS16" s="17">
        <v>0.19653857423952201</v>
      </c>
      <c r="CT16" s="17">
        <v>1.92192752805656E-3</v>
      </c>
      <c r="CU16" s="17">
        <v>3.5848725549364197E-4</v>
      </c>
      <c r="CV16" s="17">
        <v>82.643695851095401</v>
      </c>
      <c r="CW16" s="17">
        <v>82.643695851095401</v>
      </c>
      <c r="CX16" s="5">
        <v>1.7069148343502001E-5</v>
      </c>
      <c r="CY16" s="17">
        <v>0</v>
      </c>
      <c r="CZ16" s="17">
        <v>0</v>
      </c>
      <c r="DA16" s="17">
        <v>1.2995136899667601</v>
      </c>
      <c r="DB16" s="5">
        <v>5.7973706182090498E-9</v>
      </c>
      <c r="DC16" s="5">
        <v>7.2468014966738297E-9</v>
      </c>
      <c r="DD16" s="17">
        <v>0</v>
      </c>
      <c r="DE16" s="17">
        <v>0</v>
      </c>
      <c r="DF16" s="17">
        <v>0.30615766990334897</v>
      </c>
      <c r="DG16" s="17">
        <v>3.6576899662196598E-4</v>
      </c>
      <c r="DH16" s="5">
        <v>8.5273153234455599E-6</v>
      </c>
      <c r="DI16" s="5">
        <v>0.10321555643727</v>
      </c>
      <c r="DJ16" s="17">
        <v>8.1922490451230502E-4</v>
      </c>
      <c r="DK16" s="5">
        <v>1.77799528210894E-5</v>
      </c>
      <c r="DL16" s="5">
        <v>5.0601547093481302E-5</v>
      </c>
      <c r="DM16" s="5">
        <v>1.8076873405093699E-5</v>
      </c>
      <c r="DN16" s="5">
        <v>3.6700862558353503E-5</v>
      </c>
      <c r="DO16" s="17">
        <v>3.91123990154155</v>
      </c>
      <c r="DP16" s="17">
        <v>8.2990920329370596E-2</v>
      </c>
      <c r="DQ16" s="17">
        <v>0</v>
      </c>
      <c r="DR16" s="17">
        <v>0.32260757815667201</v>
      </c>
      <c r="DS16" s="17">
        <v>0.401195416370421</v>
      </c>
      <c r="DT16" s="17">
        <v>0</v>
      </c>
      <c r="DU16" s="17">
        <v>1.2411295821690099E-4</v>
      </c>
      <c r="DV16" s="17">
        <v>1.7860795978769499E-4</v>
      </c>
      <c r="DW16" s="17">
        <v>559.39605536356896</v>
      </c>
      <c r="DX16" s="17">
        <v>3423.2156606204899</v>
      </c>
      <c r="DY16" s="17">
        <v>380.358133337742</v>
      </c>
      <c r="DZ16" s="17">
        <v>3803.57379395824</v>
      </c>
      <c r="EA16" s="5">
        <v>5.0933734761928602E-6</v>
      </c>
      <c r="EB16" s="17">
        <v>19.245740868567001</v>
      </c>
      <c r="EC16" s="17">
        <v>3.40197778051057E-4</v>
      </c>
      <c r="ED16" s="17">
        <v>2.4026871791583801E-3</v>
      </c>
      <c r="EE16" s="17">
        <v>0</v>
      </c>
      <c r="EF16" s="17">
        <v>0</v>
      </c>
      <c r="EG16" s="17">
        <v>0</v>
      </c>
      <c r="EH16" s="17">
        <v>1.8421209875595299E-4</v>
      </c>
      <c r="EI16" s="17">
        <v>1.7189355191313301E-4</v>
      </c>
      <c r="EJ16" s="17">
        <v>0.11161911597391901</v>
      </c>
      <c r="EK16" s="17">
        <v>0.62461942525504599</v>
      </c>
      <c r="EL16" s="17">
        <v>77.074494779606198</v>
      </c>
      <c r="EM16" s="17">
        <v>0.84508915171657195</v>
      </c>
      <c r="EN16" s="17">
        <v>2.2045635515357902</v>
      </c>
      <c r="EO16" s="17">
        <v>5.3600353489089798</v>
      </c>
      <c r="EP16" s="17">
        <v>1.2492457499848399</v>
      </c>
      <c r="EQ16" s="17">
        <v>1.47458897578774E-4</v>
      </c>
      <c r="ER16" s="5">
        <v>1.44936005335186E-9</v>
      </c>
      <c r="ES16" s="5">
        <v>0.29394121860480499</v>
      </c>
      <c r="ET16" s="17">
        <v>78.066996371451097</v>
      </c>
      <c r="EU16" s="17">
        <v>78.065530634032598</v>
      </c>
      <c r="EV16" s="17">
        <v>1.46573741849787E-3</v>
      </c>
      <c r="EW16" s="17">
        <v>0</v>
      </c>
      <c r="EX16" s="5">
        <v>1.09517904286336E-7</v>
      </c>
      <c r="EY16" s="17">
        <v>2.3325388509510199</v>
      </c>
      <c r="EZ16" s="17">
        <v>0</v>
      </c>
      <c r="FA16" s="17">
        <v>14.331619568224699</v>
      </c>
      <c r="FB16" s="17">
        <v>3.5640261313844399</v>
      </c>
      <c r="FC16" s="17">
        <v>1.9106489612372299</v>
      </c>
      <c r="FD16" s="17">
        <v>35.830813114193901</v>
      </c>
      <c r="FE16" s="17">
        <v>4.0219061740989902E-2</v>
      </c>
      <c r="FF16" s="17">
        <v>62.543516004458397</v>
      </c>
      <c r="FG16" s="17">
        <v>1.9473460429791001</v>
      </c>
      <c r="FH16" s="17">
        <v>7.5708939439033998</v>
      </c>
      <c r="FI16" s="5">
        <v>2.00673714843168E-6</v>
      </c>
      <c r="FJ16" s="17">
        <v>0</v>
      </c>
      <c r="FK16" s="17">
        <v>4.94894633575292</v>
      </c>
      <c r="FL16" s="17">
        <v>0.93360564848795602</v>
      </c>
      <c r="FM16" s="17">
        <v>5.7839252488099797E-2</v>
      </c>
      <c r="FN16" s="17">
        <v>0</v>
      </c>
      <c r="FO16" s="5">
        <v>5.9718617696500801E-5</v>
      </c>
      <c r="FP16" s="17">
        <v>0.98764509132914302</v>
      </c>
      <c r="FQ16" s="17">
        <v>1.74573460562614</v>
      </c>
      <c r="FR16" s="17">
        <v>3.6206235321351102E-3</v>
      </c>
      <c r="FS16" s="17">
        <v>208.232135843295</v>
      </c>
      <c r="FT16" s="17">
        <v>0.55067542727806196</v>
      </c>
      <c r="FU16" s="17">
        <v>1.7531488207510399</v>
      </c>
      <c r="FW16" s="26">
        <f t="shared" si="0"/>
        <v>2.6864059819495978</v>
      </c>
      <c r="FX16" s="40">
        <f t="shared" si="1"/>
        <v>4.9469774262475717E-7</v>
      </c>
      <c r="FY16" s="40">
        <f t="shared" si="2"/>
        <v>-4.5770586463806671E-7</v>
      </c>
      <c r="FZ16" s="40">
        <f t="shared" si="3"/>
        <v>-3.0732712555213561E-7</v>
      </c>
      <c r="GA16" s="40">
        <f t="shared" si="4"/>
        <v>1.1226069087922588E-6</v>
      </c>
      <c r="GB16" s="40">
        <f t="shared" si="5"/>
        <v>1.1221486639975368E-6</v>
      </c>
      <c r="GC16" s="40">
        <f t="shared" si="6"/>
        <v>-1.0259844269300647E-6</v>
      </c>
      <c r="GD16" s="40">
        <f t="shared" si="7"/>
        <v>7.0807226173490559E-7</v>
      </c>
      <c r="GE16" s="40">
        <f t="shared" si="8"/>
        <v>3.0205968857180895E-6</v>
      </c>
      <c r="GF16" s="40">
        <f t="shared" si="9"/>
        <v>-5.563010412459069E-6</v>
      </c>
      <c r="GG16" s="40">
        <f t="shared" si="10"/>
        <v>-2.7590186457779828E-5</v>
      </c>
      <c r="GH16" s="40">
        <f t="shared" si="11"/>
        <v>-2.9558013742079566E-6</v>
      </c>
      <c r="GI16" s="40">
        <f t="shared" si="12"/>
        <v>0</v>
      </c>
      <c r="GJ16" s="40">
        <f t="shared" si="13"/>
        <v>-8.3328579923357541E-6</v>
      </c>
      <c r="GK16" s="40">
        <f t="shared" si="14"/>
        <v>-3.426715845822819E-5</v>
      </c>
      <c r="GL16" s="40">
        <f t="shared" si="15"/>
        <v>-1.0340927777235994E-4</v>
      </c>
      <c r="GM16" s="40">
        <f t="shared" si="16"/>
        <v>3.9174956038965043E-5</v>
      </c>
      <c r="GN16" s="40">
        <f t="shared" si="17"/>
        <v>0</v>
      </c>
      <c r="GO16" s="40">
        <f t="shared" si="18"/>
        <v>-1.2576701165682566E-5</v>
      </c>
      <c r="GP16" s="40">
        <f t="shared" si="19"/>
        <v>-5.9965202588742954E-5</v>
      </c>
      <c r="GQ16" s="40">
        <f t="shared" si="20"/>
        <v>0</v>
      </c>
      <c r="GR16" s="40">
        <f t="shared" si="21"/>
        <v>0</v>
      </c>
      <c r="GS16" s="40">
        <f t="shared" si="22"/>
        <v>-1.0983305569232058E-4</v>
      </c>
      <c r="GT16" s="40">
        <f t="shared" si="23"/>
        <v>-1.309407007768232E-4</v>
      </c>
      <c r="GU16" s="40">
        <f t="shared" si="24"/>
        <v>-3.1749193793407262E-6</v>
      </c>
      <c r="GV16" s="40">
        <f t="shared" si="25"/>
        <v>0</v>
      </c>
      <c r="GW16" s="40">
        <f t="shared" si="26"/>
        <v>-4.2005370670790111E-5</v>
      </c>
      <c r="GX16" s="40">
        <f t="shared" si="27"/>
        <v>-2.1936525588232717E-5</v>
      </c>
      <c r="GY16" s="40">
        <f t="shared" si="28"/>
        <v>6.1332492451319523E-6</v>
      </c>
      <c r="GZ16" s="40">
        <f t="shared" si="29"/>
        <v>-6.8713067006471441E-6</v>
      </c>
      <c r="HA16" s="40">
        <f t="shared" si="30"/>
        <v>2.9200938684891841E-5</v>
      </c>
      <c r="HB16" s="40">
        <f t="shared" si="31"/>
        <v>1.3761826853417001</v>
      </c>
      <c r="HC16" s="40">
        <f t="shared" si="32"/>
        <v>-2.3393922610436374E-5</v>
      </c>
      <c r="HD16" s="40">
        <f t="shared" si="33"/>
        <v>0</v>
      </c>
      <c r="HE16" s="40">
        <f t="shared" si="34"/>
        <v>-7.7950355997747852E-4</v>
      </c>
      <c r="HF16" s="40">
        <f t="shared" si="35"/>
        <v>3.1946688453052572E-6</v>
      </c>
      <c r="HG16" s="40">
        <f t="shared" si="36"/>
        <v>-8.9841414922733754E-5</v>
      </c>
      <c r="HH16" s="40">
        <f t="shared" si="37"/>
        <v>2.7730796998972584E-5</v>
      </c>
      <c r="HI16" s="40">
        <f t="shared" si="38"/>
        <v>1.7138583504454217E-6</v>
      </c>
      <c r="HJ16" s="40">
        <f t="shared" si="39"/>
        <v>2.4104616062210991E-7</v>
      </c>
      <c r="HK16" s="40">
        <f t="shared" si="40"/>
        <v>0</v>
      </c>
      <c r="HL16" s="40">
        <f t="shared" si="41"/>
        <v>0</v>
      </c>
      <c r="HM16" s="40">
        <f t="shared" si="42"/>
        <v>0</v>
      </c>
      <c r="HN16" s="40">
        <f t="shared" si="43"/>
        <v>-3.474810644428912E-5</v>
      </c>
      <c r="HO16" s="40">
        <f t="shared" si="44"/>
        <v>2.0082093925247414E-5</v>
      </c>
      <c r="HP16" s="40">
        <f t="shared" si="45"/>
        <v>-2.2524541851712479E-5</v>
      </c>
      <c r="HQ16" s="40">
        <f t="shared" si="46"/>
        <v>0</v>
      </c>
      <c r="HR16" s="40">
        <f t="shared" si="47"/>
        <v>-2.9067547861524737E-5</v>
      </c>
      <c r="HS16" s="40">
        <f t="shared" si="48"/>
        <v>1.4149672882853408E-6</v>
      </c>
      <c r="HT16" s="40">
        <f t="shared" si="49"/>
        <v>-2.0836832005271216E-5</v>
      </c>
      <c r="HU16" s="40">
        <f t="shared" si="50"/>
        <v>2.4814527465305727E-5</v>
      </c>
      <c r="HV16" s="40">
        <f t="shared" si="51"/>
        <v>0</v>
      </c>
      <c r="HW16" s="40">
        <f t="shared" si="52"/>
        <v>0</v>
      </c>
      <c r="HX16" s="40">
        <f t="shared" si="53"/>
        <v>0</v>
      </c>
      <c r="HY16" s="40">
        <f t="shared" si="54"/>
        <v>6.5456069792238722E-6</v>
      </c>
      <c r="HZ16" s="40">
        <f t="shared" si="55"/>
        <v>0</v>
      </c>
    </row>
    <row r="17" spans="1:234" x14ac:dyDescent="0.3">
      <c r="A17" s="17" t="s">
        <v>184</v>
      </c>
      <c r="B17" s="17">
        <v>6043.8496920999996</v>
      </c>
      <c r="C17" s="17">
        <v>12.65741774</v>
      </c>
      <c r="D17" s="17">
        <v>15641.24192</v>
      </c>
      <c r="E17" s="17">
        <v>268.32995648000002</v>
      </c>
      <c r="F17" s="17">
        <v>258.27938984000002</v>
      </c>
      <c r="G17" s="17">
        <v>272.01043743000002</v>
      </c>
      <c r="H17" s="17">
        <v>2982.0674711000001</v>
      </c>
      <c r="I17" s="17">
        <v>60.159014685000002</v>
      </c>
      <c r="J17" s="17">
        <v>49.713376863999997</v>
      </c>
      <c r="K17" s="17">
        <v>6.9580469999999998E-4</v>
      </c>
      <c r="L17" s="17">
        <v>27.013933521999999</v>
      </c>
      <c r="M17" s="17">
        <v>1.0023555000000001E-6</v>
      </c>
      <c r="N17" s="17">
        <v>10.244195959000001</v>
      </c>
      <c r="O17" s="17">
        <v>3.8234871E-3</v>
      </c>
      <c r="P17" s="17">
        <v>2.0607747199999998E-2</v>
      </c>
      <c r="Q17" s="17">
        <v>0.10227047860000001</v>
      </c>
      <c r="S17" s="17">
        <v>1.9516560000000001E-4</v>
      </c>
      <c r="T17" s="17">
        <v>9.1979942100000003E-2</v>
      </c>
      <c r="V17" s="17">
        <v>1.0023560000000001E-4</v>
      </c>
      <c r="W17" s="17">
        <v>9.5104381900000007E-2</v>
      </c>
      <c r="X17" s="17">
        <v>2.4885745899999999E-2</v>
      </c>
      <c r="Y17" s="17">
        <v>333.751735</v>
      </c>
      <c r="AA17" s="5">
        <v>2.7824899999999998E-5</v>
      </c>
      <c r="AB17" s="17">
        <v>1.6478572E-3</v>
      </c>
      <c r="AC17" s="17">
        <v>1.3209469E-3</v>
      </c>
      <c r="AD17" s="17">
        <v>0.93860173150000004</v>
      </c>
      <c r="AE17" s="17">
        <v>39.021251403999997</v>
      </c>
      <c r="AF17" s="17">
        <v>0.5161087406</v>
      </c>
      <c r="AG17" s="17">
        <v>7.3002021999999996E-3</v>
      </c>
      <c r="AI17" s="17">
        <v>9.7210536E-2</v>
      </c>
      <c r="AJ17" s="17">
        <v>21.466763359000002</v>
      </c>
      <c r="AK17" s="17">
        <v>0.50145333530000002</v>
      </c>
      <c r="AL17" s="17">
        <v>0.1021167597</v>
      </c>
      <c r="AM17" s="17">
        <v>7.7369238110999996</v>
      </c>
      <c r="AN17" s="17">
        <v>4.7275091599999999E-2</v>
      </c>
      <c r="AO17" s="17">
        <v>1.5035353000000001E-7</v>
      </c>
      <c r="AP17" s="17">
        <v>1.3364717000000001E-6</v>
      </c>
      <c r="AQ17" s="17">
        <v>1.0023554999999999E-7</v>
      </c>
      <c r="AR17" s="17">
        <v>1.2327582000000001E-3</v>
      </c>
      <c r="AS17" s="17">
        <v>3.5590120999999999E-3</v>
      </c>
      <c r="AT17" s="17">
        <v>0.58573202859999995</v>
      </c>
      <c r="AV17" s="17">
        <v>2.5235203287000001</v>
      </c>
      <c r="AW17" s="17">
        <v>35.605224939000003</v>
      </c>
      <c r="AX17" s="17">
        <v>0.1269355948</v>
      </c>
      <c r="BC17" s="17">
        <v>7.8664417999999998E-6</v>
      </c>
      <c r="BE17" s="15"/>
      <c r="BF17" s="17" t="s">
        <v>184</v>
      </c>
      <c r="BG17" s="17">
        <v>1.88839007512025</v>
      </c>
      <c r="BH17" s="17">
        <v>16.012733743735499</v>
      </c>
      <c r="BI17" s="17">
        <v>0</v>
      </c>
      <c r="BJ17" s="17">
        <v>49.713468079473799</v>
      </c>
      <c r="BK17" s="17">
        <v>0</v>
      </c>
      <c r="BL17" s="17">
        <v>60.158894978762099</v>
      </c>
      <c r="BM17" s="17">
        <v>60.158894978762099</v>
      </c>
      <c r="BN17" s="17">
        <v>3.3013415612532402</v>
      </c>
      <c r="BO17" s="17">
        <v>1.52529325307394</v>
      </c>
      <c r="BP17" s="17">
        <v>2.8527960522936E-4</v>
      </c>
      <c r="BQ17" s="17">
        <v>4.1052138545059501E-4</v>
      </c>
      <c r="BR17" s="5">
        <v>27.013961752962899</v>
      </c>
      <c r="BS17" s="5">
        <v>7.8661552868968503E-6</v>
      </c>
      <c r="BT17" s="5">
        <v>3.2075838996455999E-7</v>
      </c>
      <c r="BU17" s="5">
        <v>6.8152802350127099E-7</v>
      </c>
      <c r="BV17" s="17">
        <v>2.48839231544833E-2</v>
      </c>
      <c r="BW17" s="17">
        <v>10.244213653180401</v>
      </c>
      <c r="BX17" s="17">
        <v>9.1763849192832004E-4</v>
      </c>
      <c r="BY17" s="17">
        <v>2.9058520694235299E-3</v>
      </c>
      <c r="BZ17" s="17">
        <v>2.0610401221277198E-2</v>
      </c>
      <c r="CA17" s="17">
        <v>0</v>
      </c>
      <c r="CB17" s="17">
        <v>11463.4111718687</v>
      </c>
      <c r="CC17" s="17">
        <v>0.102268375424693</v>
      </c>
      <c r="CD17" s="5">
        <v>5.6595550151291801E-5</v>
      </c>
      <c r="CE17" s="17">
        <v>1.38569591670938E-4</v>
      </c>
      <c r="CF17" s="17">
        <v>0</v>
      </c>
      <c r="CG17" s="17">
        <v>9.1980620576298494E-2</v>
      </c>
      <c r="CH17" s="17">
        <v>0.93860307604500204</v>
      </c>
      <c r="CI17" s="17">
        <v>0</v>
      </c>
      <c r="CJ17" s="17">
        <v>0.50143363133310903</v>
      </c>
      <c r="CK17" s="17">
        <v>0</v>
      </c>
      <c r="CL17" s="17">
        <v>0.102118473397963</v>
      </c>
      <c r="CM17" s="17">
        <v>6043.8353768303004</v>
      </c>
      <c r="CN17" s="17">
        <v>1.0024373829725999E-4</v>
      </c>
      <c r="CO17" s="17">
        <v>9.5106706201071395E-2</v>
      </c>
      <c r="CP17" s="17">
        <v>92.275588545165704</v>
      </c>
      <c r="CQ17" s="17">
        <v>2030.3077671588801</v>
      </c>
      <c r="CR17" s="17">
        <v>44.185200766177999</v>
      </c>
      <c r="CS17" s="17">
        <v>2.5234138627826401</v>
      </c>
      <c r="CT17" s="5">
        <v>3.9956468764993298</v>
      </c>
      <c r="CU17" s="5">
        <v>1.08613244546315</v>
      </c>
      <c r="CV17" s="17">
        <v>333.75028757752602</v>
      </c>
      <c r="CW17" s="5">
        <v>333.75028757752602</v>
      </c>
      <c r="CX17" s="17">
        <v>5.1722512559475999E-2</v>
      </c>
      <c r="CY17" s="17">
        <v>0</v>
      </c>
      <c r="CZ17" s="17">
        <v>0</v>
      </c>
      <c r="DA17" s="17">
        <v>35.605323459079401</v>
      </c>
      <c r="DB17" s="5">
        <v>1.1130337509836101E-5</v>
      </c>
      <c r="DC17" s="5">
        <v>1.3911833508411399E-5</v>
      </c>
      <c r="DD17" s="17">
        <v>0</v>
      </c>
      <c r="DE17" s="17">
        <v>0</v>
      </c>
      <c r="DF17" s="17">
        <v>4.1784354443761602</v>
      </c>
      <c r="DG17" s="17">
        <v>1.0361033221778999</v>
      </c>
      <c r="DH17" s="17">
        <v>2.58433701108279E-2</v>
      </c>
      <c r="DI17" s="5">
        <v>19.666960208123101</v>
      </c>
      <c r="DJ17" s="17">
        <v>2.9981961816956701</v>
      </c>
      <c r="DK17" s="17">
        <v>4.2844100809647602E-4</v>
      </c>
      <c r="DL17" s="17">
        <v>1.21940997293826E-3</v>
      </c>
      <c r="DM17" s="17">
        <v>4.3591234512254903E-4</v>
      </c>
      <c r="DN17" s="17">
        <v>8.8501925351499298E-4</v>
      </c>
      <c r="DO17" s="17">
        <v>39.280014752948397</v>
      </c>
      <c r="DP17" s="17">
        <v>0</v>
      </c>
      <c r="DQ17" s="17">
        <v>0</v>
      </c>
      <c r="DR17" s="17">
        <v>1.7382586806239999</v>
      </c>
      <c r="DS17" s="17">
        <v>12.6574404554748</v>
      </c>
      <c r="DT17" s="17">
        <v>0</v>
      </c>
      <c r="DU17" s="17">
        <v>2.9930811089248499E-3</v>
      </c>
      <c r="DV17" s="17">
        <v>4.3071165925362602E-3</v>
      </c>
      <c r="DW17" s="17">
        <v>5267.5848313695597</v>
      </c>
      <c r="DX17" s="17">
        <v>14076.955096121001</v>
      </c>
      <c r="DY17" s="17">
        <v>1564.1024098676601</v>
      </c>
      <c r="DZ17" s="17">
        <v>15641.0575059887</v>
      </c>
      <c r="EA17" s="17">
        <v>1.54401845508636E-2</v>
      </c>
      <c r="EB17" s="17">
        <v>148.74747787203901</v>
      </c>
      <c r="EC17" s="17">
        <v>1.03070059518906</v>
      </c>
      <c r="ED17" s="17">
        <v>4.7275957676073198E-2</v>
      </c>
      <c r="EE17" s="5">
        <v>1.5032974751566599E-7</v>
      </c>
      <c r="EF17" s="5">
        <v>1.33659493929021E-6</v>
      </c>
      <c r="EG17" s="5">
        <v>1.0025171492033E-7</v>
      </c>
      <c r="EH17" s="17">
        <v>1.2327508147773601E-3</v>
      </c>
      <c r="EI17" s="17">
        <v>3.55893915815314E-3</v>
      </c>
      <c r="EJ17" s="17">
        <v>0.58573063141829695</v>
      </c>
      <c r="EK17" s="17">
        <v>1.95887368069467</v>
      </c>
      <c r="EL17" s="17">
        <v>1453.1433770613801</v>
      </c>
      <c r="EM17" s="17">
        <v>2.6380140463736699</v>
      </c>
      <c r="EN17" s="17">
        <v>6.8098690647469899</v>
      </c>
      <c r="EO17" s="17">
        <v>16.8279463786162</v>
      </c>
      <c r="EP17" s="5">
        <v>3.86005028747388</v>
      </c>
      <c r="EQ17" s="5">
        <v>0.382824004723404</v>
      </c>
      <c r="ER17" s="5">
        <v>2.7824383704536398E-6</v>
      </c>
      <c r="ES17" s="5">
        <v>0.910427269688597</v>
      </c>
      <c r="ET17" s="17">
        <v>268.314214539337</v>
      </c>
      <c r="EU17" s="17">
        <v>258.26362279705802</v>
      </c>
      <c r="EV17" s="17">
        <v>10.0505917422797</v>
      </c>
      <c r="EW17" s="17">
        <v>2.0484515286297501E-4</v>
      </c>
      <c r="EX17" s="5">
        <v>6.0327386365514899E-5</v>
      </c>
      <c r="EY17" s="17">
        <v>19.867540598953799</v>
      </c>
      <c r="EZ17" s="17">
        <v>2.2081819033603899E-4</v>
      </c>
      <c r="FA17" s="17">
        <v>44.807989826689102</v>
      </c>
      <c r="FB17" s="17">
        <v>11.009090299974</v>
      </c>
      <c r="FC17" s="17">
        <v>5.94944765380931</v>
      </c>
      <c r="FD17" s="17">
        <v>112.034741129439</v>
      </c>
      <c r="FE17" s="17">
        <v>9.71310707156533E-2</v>
      </c>
      <c r="FF17" s="17">
        <v>760.43677595427005</v>
      </c>
      <c r="FG17" s="17">
        <v>6.0489262042940499</v>
      </c>
      <c r="FH17" s="17">
        <v>24.9760942630169</v>
      </c>
      <c r="FI17" s="17">
        <v>0.18130209783455001</v>
      </c>
      <c r="FJ17" s="17">
        <v>0</v>
      </c>
      <c r="FK17" s="17">
        <v>272.00170828248901</v>
      </c>
      <c r="FL17" s="17">
        <v>67.848886684606796</v>
      </c>
      <c r="FM17" s="17">
        <v>0.12693679059752699</v>
      </c>
      <c r="FN17" s="17">
        <v>0</v>
      </c>
      <c r="FO17" s="17">
        <v>0.18096586820869401</v>
      </c>
      <c r="FP17" s="17">
        <v>86.284405938217105</v>
      </c>
      <c r="FQ17" s="17">
        <v>21.4664856403625</v>
      </c>
      <c r="FR17" s="17">
        <v>8.0693597980964107</v>
      </c>
      <c r="FS17" s="17">
        <v>2982.06156313982</v>
      </c>
      <c r="FT17" s="17">
        <v>7.7367280107403502</v>
      </c>
      <c r="FU17" s="17">
        <v>35.133947113159103</v>
      </c>
      <c r="FW17" s="26">
        <f t="shared" si="0"/>
        <v>1.766423905019354</v>
      </c>
      <c r="FX17" s="40">
        <f t="shared" si="1"/>
        <v>-2.3685681194046972E-6</v>
      </c>
      <c r="FY17" s="40">
        <f t="shared" si="2"/>
        <v>1.7946373634268026E-6</v>
      </c>
      <c r="FZ17" s="40">
        <f t="shared" si="3"/>
        <v>-1.1790240969609638E-5</v>
      </c>
      <c r="GA17" s="40">
        <f t="shared" si="4"/>
        <v>-5.8666355667198977E-5</v>
      </c>
      <c r="GB17" s="40">
        <f t="shared" si="5"/>
        <v>-6.1046461940961284E-5</v>
      </c>
      <c r="GC17" s="40">
        <f t="shared" si="6"/>
        <v>-3.2091222651210025E-5</v>
      </c>
      <c r="GD17" s="40">
        <f t="shared" si="7"/>
        <v>-1.9811624778427088E-6</v>
      </c>
      <c r="GE17" s="40">
        <f t="shared" si="8"/>
        <v>-1.9898304274142202E-6</v>
      </c>
      <c r="GF17" s="40">
        <f t="shared" si="9"/>
        <v>1.8348275566009123E-6</v>
      </c>
      <c r="GG17" s="40">
        <f t="shared" si="10"/>
        <v>-5.3309787141614478E-6</v>
      </c>
      <c r="GH17" s="40">
        <f t="shared" si="11"/>
        <v>1.0450519128482506E-6</v>
      </c>
      <c r="GI17" s="40">
        <f t="shared" si="12"/>
        <v>-6.8924183255486936E-5</v>
      </c>
      <c r="GJ17" s="40">
        <f t="shared" si="13"/>
        <v>1.7272395482087702E-6</v>
      </c>
      <c r="GK17" s="40">
        <f t="shared" si="14"/>
        <v>9.0528665576191399E-7</v>
      </c>
      <c r="GL17" s="40">
        <f t="shared" si="15"/>
        <v>1.2878755020830185E-4</v>
      </c>
      <c r="GM17" s="40">
        <f t="shared" si="16"/>
        <v>-2.0564832939075736E-5</v>
      </c>
      <c r="GN17" s="40">
        <f t="shared" si="17"/>
        <v>0</v>
      </c>
      <c r="GO17" s="40">
        <f t="shared" si="18"/>
        <v>-2.3476359060832724E-6</v>
      </c>
      <c r="GP17" s="40">
        <f t="shared" si="19"/>
        <v>7.3763505716613792E-6</v>
      </c>
      <c r="GQ17" s="40">
        <f t="shared" si="20"/>
        <v>0</v>
      </c>
      <c r="GR17" s="40">
        <f t="shared" si="21"/>
        <v>8.1191684990032458E-5</v>
      </c>
      <c r="GS17" s="40">
        <f t="shared" si="22"/>
        <v>2.4439474027936825E-5</v>
      </c>
      <c r="GT17" s="40">
        <f t="shared" si="23"/>
        <v>-7.32445603207338E-5</v>
      </c>
      <c r="GU17" s="40">
        <f t="shared" si="24"/>
        <v>-4.3368238189769783E-6</v>
      </c>
      <c r="GV17" s="40">
        <f t="shared" si="25"/>
        <v>0</v>
      </c>
      <c r="GW17" s="40">
        <f t="shared" si="26"/>
        <v>-1.0444289066989218E-5</v>
      </c>
      <c r="GX17" s="40">
        <f t="shared" si="27"/>
        <v>-3.773970987282071E-6</v>
      </c>
      <c r="GY17" s="40">
        <f t="shared" si="28"/>
        <v>-1.1583631755462408E-5</v>
      </c>
      <c r="GZ17" s="40">
        <f t="shared" si="29"/>
        <v>1.4324978922140486E-6</v>
      </c>
      <c r="HA17" s="40">
        <f t="shared" si="30"/>
        <v>6.6313441942016695E-3</v>
      </c>
      <c r="HB17" s="40">
        <f t="shared" si="31"/>
        <v>2.3680086072620949</v>
      </c>
      <c r="HC17" s="40">
        <f t="shared" si="32"/>
        <v>-6.162211355580264E-7</v>
      </c>
      <c r="HD17" s="40">
        <f t="shared" si="33"/>
        <v>0</v>
      </c>
      <c r="HE17" s="40">
        <f t="shared" si="34"/>
        <v>-8.1745546950486676E-4</v>
      </c>
      <c r="HF17" s="40">
        <f t="shared" si="35"/>
        <v>-1.293714533754336E-5</v>
      </c>
      <c r="HG17" s="40">
        <f t="shared" si="36"/>
        <v>-3.9293719881642874E-5</v>
      </c>
      <c r="HH17" s="40">
        <f t="shared" si="37"/>
        <v>1.678175030257414E-5</v>
      </c>
      <c r="HI17" s="40">
        <f t="shared" si="38"/>
        <v>-2.5307262218154322E-5</v>
      </c>
      <c r="HJ17" s="40">
        <f t="shared" si="39"/>
        <v>1.8319923746028158E-5</v>
      </c>
      <c r="HK17" s="40">
        <f t="shared" si="40"/>
        <v>-1.5817709324167923E-4</v>
      </c>
      <c r="HL17" s="40">
        <f t="shared" si="41"/>
        <v>9.2212420367693566E-5</v>
      </c>
      <c r="HM17" s="40">
        <f t="shared" si="42"/>
        <v>1.6126933338529009E-4</v>
      </c>
      <c r="HN17" s="40">
        <f t="shared" si="43"/>
        <v>-5.9908120181476409E-6</v>
      </c>
      <c r="HO17" s="40">
        <f t="shared" si="44"/>
        <v>-2.0494970180035153E-5</v>
      </c>
      <c r="HP17" s="40">
        <f t="shared" si="45"/>
        <v>-2.3853599167857975E-6</v>
      </c>
      <c r="HQ17" s="40">
        <f t="shared" si="46"/>
        <v>0</v>
      </c>
      <c r="HR17" s="40">
        <f t="shared" si="47"/>
        <v>-4.2189443116082237E-5</v>
      </c>
      <c r="HS17" s="40">
        <f t="shared" si="48"/>
        <v>2.7670118519540088E-6</v>
      </c>
      <c r="HT17" s="40">
        <f t="shared" si="49"/>
        <v>9.4205059572327055E-6</v>
      </c>
      <c r="HU17" s="40">
        <f t="shared" si="50"/>
        <v>0</v>
      </c>
      <c r="HV17" s="40">
        <f t="shared" si="51"/>
        <v>0</v>
      </c>
      <c r="HW17" s="40">
        <f t="shared" si="52"/>
        <v>0</v>
      </c>
      <c r="HX17" s="40">
        <f t="shared" si="53"/>
        <v>0</v>
      </c>
      <c r="HY17" s="40">
        <f t="shared" si="54"/>
        <v>-3.642219829929506E-5</v>
      </c>
      <c r="HZ17" s="40">
        <f t="shared" si="55"/>
        <v>0</v>
      </c>
    </row>
    <row r="18" spans="1:234" x14ac:dyDescent="0.3">
      <c r="A18" s="17" t="s">
        <v>185</v>
      </c>
      <c r="B18" s="17">
        <v>2839.2810936999999</v>
      </c>
      <c r="C18" s="17">
        <v>1.2613469E-2</v>
      </c>
      <c r="D18" s="17">
        <v>9999.9863282000006</v>
      </c>
      <c r="E18" s="17">
        <v>367.58677074000002</v>
      </c>
      <c r="F18" s="17">
        <v>365.17167898000002</v>
      </c>
      <c r="G18" s="17">
        <v>122.30430704</v>
      </c>
      <c r="H18" s="17">
        <v>1397.6691329</v>
      </c>
      <c r="I18" s="17">
        <v>38.581320812000001</v>
      </c>
      <c r="J18" s="17">
        <v>32.751751114999998</v>
      </c>
      <c r="K18" s="17">
        <v>2.0707850000000001E-4</v>
      </c>
      <c r="L18" s="17">
        <v>27.854037473999998</v>
      </c>
      <c r="M18" s="5">
        <v>6.5271522999999994E-8</v>
      </c>
      <c r="N18" s="17">
        <v>2.0633095696999999</v>
      </c>
      <c r="O18" s="17">
        <v>1.1384400999999999E-3</v>
      </c>
      <c r="P18" s="17">
        <v>1.117061E-4</v>
      </c>
      <c r="Q18" s="17">
        <v>9.2835507999999997E-2</v>
      </c>
      <c r="S18" s="17">
        <v>5.8013600000000003E-5</v>
      </c>
      <c r="T18" s="17">
        <v>8.3180165700000003E-2</v>
      </c>
      <c r="W18" s="17">
        <v>8.6279344699999996E-2</v>
      </c>
      <c r="X18" s="17">
        <v>1.3463820000000001E-4</v>
      </c>
      <c r="Y18" s="17">
        <v>227.72592589999999</v>
      </c>
      <c r="AA18" s="5">
        <v>1.02115E-5</v>
      </c>
      <c r="AB18" s="17">
        <v>1.3907759699999999E-2</v>
      </c>
      <c r="AC18" s="17">
        <v>3.9331149999999998E-4</v>
      </c>
      <c r="AD18" s="17">
        <v>0.32036620490000001</v>
      </c>
      <c r="AE18" s="17">
        <v>11.058602559000001</v>
      </c>
      <c r="AF18" s="17">
        <v>0.30019341370000002</v>
      </c>
      <c r="AG18" s="17">
        <v>2.1736351999999998E-3</v>
      </c>
      <c r="AI18" s="17">
        <v>8.7854593999999994E-2</v>
      </c>
      <c r="AJ18" s="17">
        <v>33.441290078999998</v>
      </c>
      <c r="AK18" s="17">
        <v>0.1387033097</v>
      </c>
      <c r="AL18" s="17">
        <v>6.4022807700000003E-2</v>
      </c>
      <c r="AM18" s="17">
        <v>39.230684814</v>
      </c>
      <c r="AN18" s="17">
        <v>2.1725022300000001E-2</v>
      </c>
      <c r="AR18" s="17">
        <v>9.7371100000000004E-4</v>
      </c>
      <c r="AS18" s="17">
        <v>2.1931202999999999E-3</v>
      </c>
      <c r="AT18" s="17">
        <v>0.1271619152</v>
      </c>
      <c r="AV18" s="17">
        <v>5.2054814856</v>
      </c>
      <c r="AW18" s="17">
        <v>21.427179791</v>
      </c>
      <c r="AX18" s="17">
        <v>0.1080010506</v>
      </c>
      <c r="AY18" s="17">
        <v>1.2860000000000001E-5</v>
      </c>
      <c r="BC18" s="5">
        <v>8.9791320999999993E-6</v>
      </c>
      <c r="BE18" s="15"/>
      <c r="BF18" s="17" t="s">
        <v>185</v>
      </c>
      <c r="BG18" s="17">
        <v>6.93002287635925E-2</v>
      </c>
      <c r="BH18" s="17">
        <v>15.223838720491401</v>
      </c>
      <c r="BI18" s="17">
        <v>0</v>
      </c>
      <c r="BJ18" s="17">
        <v>32.751839180694098</v>
      </c>
      <c r="BK18" s="17">
        <v>0</v>
      </c>
      <c r="BL18" s="17">
        <v>38.581309646601198</v>
      </c>
      <c r="BM18" s="17">
        <v>38.581309646601198</v>
      </c>
      <c r="BN18" s="17">
        <v>0.80904154898037195</v>
      </c>
      <c r="BO18" s="17">
        <v>5.5972130887079301E-2</v>
      </c>
      <c r="BP18" s="5">
        <v>8.4908442048755396E-5</v>
      </c>
      <c r="BQ18" s="17">
        <v>1.22169735280014E-4</v>
      </c>
      <c r="BR18" s="5">
        <v>27.8540272497556</v>
      </c>
      <c r="BS18" s="5">
        <v>8.9787665427625104E-6</v>
      </c>
      <c r="BT18" s="5">
        <v>2.0887415466525601E-8</v>
      </c>
      <c r="BU18" s="5">
        <v>4.4385764755810803E-8</v>
      </c>
      <c r="BV18" s="17">
        <v>1.3462922078738001E-4</v>
      </c>
      <c r="BW18" s="17">
        <v>2.0633104030176299</v>
      </c>
      <c r="BX18" s="17">
        <v>2.7325452493151802E-4</v>
      </c>
      <c r="BY18" s="17">
        <v>8.6523412203684904E-4</v>
      </c>
      <c r="BZ18" s="17">
        <v>1.1168785989004401E-4</v>
      </c>
      <c r="CA18" s="17">
        <v>0</v>
      </c>
      <c r="CB18" s="17">
        <v>7056.8327759496196</v>
      </c>
      <c r="CC18" s="17">
        <v>9.2833857215034704E-2</v>
      </c>
      <c r="CD18" s="5">
        <v>1.68242336899308E-5</v>
      </c>
      <c r="CE18" s="5">
        <v>4.1190822191724998E-5</v>
      </c>
      <c r="CF18" s="17">
        <v>0</v>
      </c>
      <c r="CG18" s="17">
        <v>8.3183365992100994E-2</v>
      </c>
      <c r="CH18" s="17">
        <v>0.32036909661235802</v>
      </c>
      <c r="CI18" s="17">
        <v>0</v>
      </c>
      <c r="CJ18" s="17">
        <v>0.13870043648601099</v>
      </c>
      <c r="CK18" s="17">
        <v>0</v>
      </c>
      <c r="CL18" s="17">
        <v>6.4026515073413698E-2</v>
      </c>
      <c r="CM18" s="17">
        <v>2839.2554145119202</v>
      </c>
      <c r="CN18" s="17">
        <v>0</v>
      </c>
      <c r="CO18" s="17">
        <v>8.6283539306853105E-2</v>
      </c>
      <c r="CP18" s="17">
        <v>63.468042873314801</v>
      </c>
      <c r="CQ18" s="17">
        <v>1225.18078793311</v>
      </c>
      <c r="CR18" s="17">
        <v>23.619799275203999</v>
      </c>
      <c r="CS18" s="17">
        <v>5.2054677113863796</v>
      </c>
      <c r="CT18" s="17">
        <v>1.2182170536782999</v>
      </c>
      <c r="CU18" s="17">
        <v>3.9857471924138903E-2</v>
      </c>
      <c r="CV18" s="17">
        <v>227.72478724045899</v>
      </c>
      <c r="CW18" s="17">
        <v>227.72478724045899</v>
      </c>
      <c r="CX18" s="17">
        <v>1.8981467378014301E-3</v>
      </c>
      <c r="CY18" s="17">
        <v>0</v>
      </c>
      <c r="CZ18" s="17">
        <v>0</v>
      </c>
      <c r="DA18" s="17">
        <v>21.427202274174199</v>
      </c>
      <c r="DB18" s="5">
        <v>4.0846951182035796E-6</v>
      </c>
      <c r="DC18" s="5">
        <v>5.1054702268292502E-6</v>
      </c>
      <c r="DD18" s="17">
        <v>0</v>
      </c>
      <c r="DE18" s="17">
        <v>0</v>
      </c>
      <c r="DF18" s="17">
        <v>2.4250854034231399</v>
      </c>
      <c r="DG18" s="17">
        <v>4.25969145347804E-2</v>
      </c>
      <c r="DH18" s="17">
        <v>9.4843554539725098E-4</v>
      </c>
      <c r="DI18" s="5">
        <v>6.1179126136722504</v>
      </c>
      <c r="DJ18" s="17">
        <v>0.72717272420675005</v>
      </c>
      <c r="DK18" s="17">
        <v>3.6159304985201399E-3</v>
      </c>
      <c r="DL18" s="17">
        <v>1.02915521619074E-2</v>
      </c>
      <c r="DM18" s="17">
        <v>1.2978918280174301E-4</v>
      </c>
      <c r="DN18" s="17">
        <v>2.6351577076340598E-4</v>
      </c>
      <c r="DO18" s="17">
        <v>11.068186725837601</v>
      </c>
      <c r="DP18" s="5">
        <v>1.28609985118801E-5</v>
      </c>
      <c r="DQ18" s="17">
        <v>0</v>
      </c>
      <c r="DR18" s="17">
        <v>1.02251283752483</v>
      </c>
      <c r="DS18" s="17">
        <v>1.2613384039639099E-2</v>
      </c>
      <c r="DT18" s="17">
        <v>0</v>
      </c>
      <c r="DU18" s="17">
        <v>8.9121293892645997E-4</v>
      </c>
      <c r="DV18" s="17">
        <v>1.2824520654552199E-3</v>
      </c>
      <c r="DW18" s="17">
        <v>2783.0115291258098</v>
      </c>
      <c r="DX18" s="17">
        <v>8999.9617708526803</v>
      </c>
      <c r="DY18" s="17">
        <v>999.99519113675501</v>
      </c>
      <c r="DZ18" s="17">
        <v>9999.9569619894392</v>
      </c>
      <c r="EA18" s="17">
        <v>5.6709148690178596E-4</v>
      </c>
      <c r="EB18" s="17">
        <v>79.320794129240099</v>
      </c>
      <c r="EC18" s="17">
        <v>3.7824244128960002E-2</v>
      </c>
      <c r="ED18" s="17">
        <v>2.1726753240486001E-2</v>
      </c>
      <c r="EE18" s="17">
        <v>0</v>
      </c>
      <c r="EF18" s="17">
        <v>0</v>
      </c>
      <c r="EG18" s="17">
        <v>0</v>
      </c>
      <c r="EH18" s="17">
        <v>9.7370164094141799E-4</v>
      </c>
      <c r="EI18" s="17">
        <v>2.1931272969698602E-3</v>
      </c>
      <c r="EJ18" s="17">
        <v>0.12715773392977101</v>
      </c>
      <c r="EK18" s="17">
        <v>2.93331068828298</v>
      </c>
      <c r="EL18" s="17">
        <v>565.86253464934498</v>
      </c>
      <c r="EM18" s="17">
        <v>3.9600618169943198</v>
      </c>
      <c r="EN18" s="17">
        <v>10.3049641683725</v>
      </c>
      <c r="EO18" s="17">
        <v>25.017687782425899</v>
      </c>
      <c r="EP18" s="5">
        <v>5.8422761617310703</v>
      </c>
      <c r="EQ18" s="5">
        <v>3.1855141288711602E-4</v>
      </c>
      <c r="ER18" s="5">
        <v>1.02101603642035E-6</v>
      </c>
      <c r="ES18" s="5">
        <v>1.3754534308217099</v>
      </c>
      <c r="ET18" s="17">
        <v>367.58431817935298</v>
      </c>
      <c r="EU18" s="17">
        <v>365.16925665143998</v>
      </c>
      <c r="EV18" s="17">
        <v>2.4150615279132701</v>
      </c>
      <c r="EW18" s="17">
        <v>3.4774990768145399E-4</v>
      </c>
      <c r="EX18" s="17">
        <v>1.0178101489773199E-4</v>
      </c>
      <c r="EY18" s="17">
        <v>11.0155987228624</v>
      </c>
      <c r="EZ18" s="17">
        <v>3.6285402646648798E-4</v>
      </c>
      <c r="FA18" s="17">
        <v>67.010123138609998</v>
      </c>
      <c r="FB18" s="17">
        <v>16.6645902818058</v>
      </c>
      <c r="FC18" s="17">
        <v>8.9322646887900596</v>
      </c>
      <c r="FD18" s="17">
        <v>167.529044023545</v>
      </c>
      <c r="FE18" s="17">
        <v>8.7781288534347496E-2</v>
      </c>
      <c r="FF18" s="17">
        <v>393.79801744929301</v>
      </c>
      <c r="FG18" s="17">
        <v>9.1231157498194904</v>
      </c>
      <c r="FH18" s="17">
        <v>35.406590423452698</v>
      </c>
      <c r="FI18" s="17">
        <v>5.3044637563892202E-2</v>
      </c>
      <c r="FJ18" s="17">
        <v>0</v>
      </c>
      <c r="FK18" s="17">
        <v>122.30418140786701</v>
      </c>
      <c r="FL18" s="17">
        <v>16.535982371440799</v>
      </c>
      <c r="FM18" s="17">
        <v>0.108005679205846</v>
      </c>
      <c r="FN18" s="17">
        <v>0</v>
      </c>
      <c r="FO18" s="17">
        <v>7.8924454024892707E-3</v>
      </c>
      <c r="FP18" s="17">
        <v>44.536750895061303</v>
      </c>
      <c r="FQ18" s="17">
        <v>33.441288216774097</v>
      </c>
      <c r="FR18" s="17">
        <v>0.26552983121137302</v>
      </c>
      <c r="FS18" s="17">
        <v>1397.6659397708299</v>
      </c>
      <c r="FT18" s="17">
        <v>39.230762796767102</v>
      </c>
      <c r="FU18" s="17">
        <v>21.204424422644301</v>
      </c>
      <c r="FW18" s="26">
        <f t="shared" si="0"/>
        <v>1.9911850535487257</v>
      </c>
      <c r="FX18" s="40">
        <f t="shared" si="1"/>
        <v>-9.044257060951005E-6</v>
      </c>
      <c r="FY18" s="40">
        <f t="shared" si="2"/>
        <v>-6.7356855517754836E-6</v>
      </c>
      <c r="FZ18" s="40">
        <f t="shared" si="3"/>
        <v>-2.9366250710370949E-6</v>
      </c>
      <c r="GA18" s="40">
        <f t="shared" si="4"/>
        <v>-6.6720590681379311E-6</v>
      </c>
      <c r="GB18" s="40">
        <f t="shared" si="5"/>
        <v>-6.6333965624340619E-6</v>
      </c>
      <c r="GC18" s="40">
        <f t="shared" si="6"/>
        <v>-1.0272093929676046E-6</v>
      </c>
      <c r="GD18" s="40">
        <f t="shared" si="7"/>
        <v>-2.2846102091847521E-6</v>
      </c>
      <c r="GE18" s="40">
        <f t="shared" si="8"/>
        <v>-2.8939908141730813E-7</v>
      </c>
      <c r="GF18" s="40">
        <f t="shared" si="9"/>
        <v>2.6888850550759898E-6</v>
      </c>
      <c r="GG18" s="40">
        <f t="shared" si="10"/>
        <v>-1.5582073011412191E-6</v>
      </c>
      <c r="GH18" s="40">
        <f t="shared" si="11"/>
        <v>-3.6706507658772207E-7</v>
      </c>
      <c r="GI18" s="40">
        <f t="shared" si="12"/>
        <v>2.5389668575833487E-5</v>
      </c>
      <c r="GJ18" s="40">
        <f t="shared" si="13"/>
        <v>4.0387426213141047E-7</v>
      </c>
      <c r="GK18" s="40">
        <f t="shared" si="14"/>
        <v>4.2643410371075762E-5</v>
      </c>
      <c r="GL18" s="40">
        <f t="shared" si="15"/>
        <v>-1.6328660615661699E-4</v>
      </c>
      <c r="GM18" s="40">
        <f t="shared" si="16"/>
        <v>-1.7781827243224959E-5</v>
      </c>
      <c r="GN18" s="40">
        <f t="shared" si="17"/>
        <v>0</v>
      </c>
      <c r="GO18" s="40">
        <f t="shared" si="18"/>
        <v>2.5095523390925729E-5</v>
      </c>
      <c r="GP18" s="40">
        <f t="shared" si="19"/>
        <v>3.8474221276900419E-5</v>
      </c>
      <c r="GQ18" s="40">
        <f t="shared" si="20"/>
        <v>0</v>
      </c>
      <c r="GR18" s="40">
        <f t="shared" si="21"/>
        <v>0</v>
      </c>
      <c r="GS18" s="40">
        <f t="shared" si="22"/>
        <v>4.8616582192336268E-5</v>
      </c>
      <c r="GT18" s="40">
        <f t="shared" si="23"/>
        <v>-6.6691419077175593E-5</v>
      </c>
      <c r="GU18" s="40">
        <f t="shared" si="24"/>
        <v>-5.0001313486756922E-6</v>
      </c>
      <c r="GV18" s="40">
        <f t="shared" si="25"/>
        <v>0</v>
      </c>
      <c r="GW18" s="40">
        <f t="shared" si="26"/>
        <v>-3.1201933782595499E-5</v>
      </c>
      <c r="GX18" s="40">
        <f t="shared" si="27"/>
        <v>-1.9919784238133513E-5</v>
      </c>
      <c r="GY18" s="40">
        <f t="shared" si="28"/>
        <v>-1.6644402340183663E-5</v>
      </c>
      <c r="GZ18" s="40">
        <f t="shared" si="29"/>
        <v>9.0262715410740835E-6</v>
      </c>
      <c r="HA18" s="40">
        <f t="shared" si="30"/>
        <v>8.6667070151643689E-4</v>
      </c>
      <c r="HB18" s="40">
        <f t="shared" si="31"/>
        <v>2.4061801187506533</v>
      </c>
      <c r="HC18" s="40">
        <f t="shared" si="32"/>
        <v>1.371176804649743E-5</v>
      </c>
      <c r="HD18" s="40">
        <f t="shared" si="33"/>
        <v>0</v>
      </c>
      <c r="HE18" s="40">
        <f t="shared" si="34"/>
        <v>-8.343953607309187E-4</v>
      </c>
      <c r="HF18" s="40">
        <f t="shared" si="35"/>
        <v>-5.5686425260386835E-8</v>
      </c>
      <c r="HG18" s="40">
        <f t="shared" si="36"/>
        <v>-2.0714819244198093E-5</v>
      </c>
      <c r="HH18" s="40">
        <f t="shared" si="37"/>
        <v>5.7907073227193467E-5</v>
      </c>
      <c r="HI18" s="40">
        <f t="shared" si="38"/>
        <v>1.9878003015292736E-6</v>
      </c>
      <c r="HJ18" s="40">
        <f t="shared" si="39"/>
        <v>7.9674969355496435E-5</v>
      </c>
      <c r="HK18" s="40">
        <f t="shared" si="40"/>
        <v>0</v>
      </c>
      <c r="HL18" s="40">
        <f t="shared" si="41"/>
        <v>0</v>
      </c>
      <c r="HM18" s="40">
        <f t="shared" si="42"/>
        <v>0</v>
      </c>
      <c r="HN18" s="40">
        <f t="shared" si="43"/>
        <v>-9.6117416585144064E-6</v>
      </c>
      <c r="HO18" s="40">
        <f t="shared" si="44"/>
        <v>3.1904177168382377E-6</v>
      </c>
      <c r="HP18" s="40">
        <f t="shared" si="45"/>
        <v>-3.2881466297684668E-5</v>
      </c>
      <c r="HQ18" s="40">
        <f t="shared" si="46"/>
        <v>0</v>
      </c>
      <c r="HR18" s="40">
        <f t="shared" si="47"/>
        <v>-2.6460978986227079E-6</v>
      </c>
      <c r="HS18" s="40">
        <f t="shared" si="48"/>
        <v>1.0492829396187337E-6</v>
      </c>
      <c r="HT18" s="40">
        <f t="shared" si="49"/>
        <v>4.2857044633275869E-5</v>
      </c>
      <c r="HU18" s="40">
        <f t="shared" si="50"/>
        <v>7.7644780723116734E-5</v>
      </c>
      <c r="HV18" s="40">
        <f t="shared" si="51"/>
        <v>0</v>
      </c>
      <c r="HW18" s="40">
        <f t="shared" si="52"/>
        <v>0</v>
      </c>
      <c r="HX18" s="40">
        <f t="shared" si="53"/>
        <v>0</v>
      </c>
      <c r="HY18" s="40">
        <f t="shared" si="54"/>
        <v>-4.0711867630157705E-5</v>
      </c>
      <c r="HZ18" s="40">
        <f t="shared" si="55"/>
        <v>0</v>
      </c>
    </row>
    <row r="19" spans="1:234" x14ac:dyDescent="0.3">
      <c r="A19" s="17" t="s">
        <v>186</v>
      </c>
      <c r="B19" s="17">
        <v>14276.979828</v>
      </c>
      <c r="C19" s="17">
        <v>17.326978499999999</v>
      </c>
      <c r="D19" s="17">
        <v>28477.728858999999</v>
      </c>
      <c r="E19" s="17">
        <v>1276.0232112000001</v>
      </c>
      <c r="F19" s="17">
        <v>1270.3050036</v>
      </c>
      <c r="G19" s="17">
        <v>1249.3013959</v>
      </c>
      <c r="H19" s="17">
        <v>8148.5018240999998</v>
      </c>
      <c r="I19" s="17">
        <v>72.749257626000002</v>
      </c>
      <c r="J19" s="17">
        <v>57.878637415</v>
      </c>
      <c r="K19" s="17">
        <v>8.2841459999999996E-4</v>
      </c>
      <c r="L19" s="17">
        <v>27.865945131</v>
      </c>
      <c r="N19" s="17">
        <v>6.4045019015999998</v>
      </c>
      <c r="O19" s="17">
        <v>4.5543095E-3</v>
      </c>
      <c r="Q19" s="17">
        <v>0.19590560679999999</v>
      </c>
      <c r="S19" s="17">
        <v>2.320818E-4</v>
      </c>
      <c r="T19" s="17">
        <v>0.1755413706</v>
      </c>
      <c r="W19" s="17">
        <v>0.18217979949999999</v>
      </c>
      <c r="Y19" s="17">
        <v>590.00685649000002</v>
      </c>
      <c r="Z19" s="17">
        <v>2.5100000000000001E-3</v>
      </c>
      <c r="AA19" s="17">
        <v>1.2490188E-6</v>
      </c>
      <c r="AB19" s="17">
        <v>2.0706419000000001E-3</v>
      </c>
      <c r="AC19" s="17">
        <v>1.5734357E-3</v>
      </c>
      <c r="AD19" s="17">
        <v>0.80286947509999995</v>
      </c>
      <c r="AE19" s="17">
        <v>34.723875427999999</v>
      </c>
      <c r="AF19" s="17">
        <v>1.6615266778</v>
      </c>
      <c r="AG19" s="17">
        <v>8.6955937000000004E-3</v>
      </c>
      <c r="AH19" s="17">
        <v>2.3982779999999999E-4</v>
      </c>
      <c r="AI19" s="17">
        <v>0.18552382270000001</v>
      </c>
      <c r="AJ19" s="17">
        <v>34.070959234999997</v>
      </c>
      <c r="AK19" s="17">
        <v>0.35688605130000001</v>
      </c>
      <c r="AL19" s="17">
        <v>0.14693949319999999</v>
      </c>
      <c r="AM19" s="17">
        <v>14.954937388999999</v>
      </c>
      <c r="AN19" s="17">
        <v>4.0742114900000001E-2</v>
      </c>
      <c r="AR19" s="17">
        <v>1.2445812999999999E-3</v>
      </c>
      <c r="AS19" s="17">
        <v>2.8296197E-3</v>
      </c>
      <c r="AT19" s="17">
        <v>0.71330829340000002</v>
      </c>
      <c r="AV19" s="17">
        <v>5.7293622635999997</v>
      </c>
      <c r="AW19" s="17">
        <v>30.253043221999999</v>
      </c>
      <c r="AX19" s="17">
        <v>0.2279492736</v>
      </c>
      <c r="BC19" s="5">
        <v>8.1881682999999996E-6</v>
      </c>
      <c r="BE19" s="15"/>
      <c r="BF19" s="17" t="s">
        <v>186</v>
      </c>
      <c r="BG19" s="17">
        <v>0.73444425554333803</v>
      </c>
      <c r="BH19" s="17">
        <v>173.20770129436099</v>
      </c>
      <c r="BI19" s="17">
        <v>0</v>
      </c>
      <c r="BJ19" s="17">
        <v>57.877851330376302</v>
      </c>
      <c r="BK19" s="17">
        <v>0</v>
      </c>
      <c r="BL19" s="17">
        <v>72.743418711191097</v>
      </c>
      <c r="BM19" s="17">
        <v>72.743418711191097</v>
      </c>
      <c r="BN19" s="17">
        <v>3.6380144987202199</v>
      </c>
      <c r="BO19" s="17">
        <v>0.57486299935834795</v>
      </c>
      <c r="BP19" s="17">
        <v>3.3965523479775298E-4</v>
      </c>
      <c r="BQ19" s="17">
        <v>4.8876540996599198E-4</v>
      </c>
      <c r="BR19" s="17">
        <v>27.864214213345701</v>
      </c>
      <c r="BS19" s="5">
        <v>8.1888524969772195E-6</v>
      </c>
      <c r="BT19" s="17">
        <v>0</v>
      </c>
      <c r="BU19" s="17">
        <v>0</v>
      </c>
      <c r="BV19" s="17">
        <v>0</v>
      </c>
      <c r="BW19" s="17">
        <v>6.4044838752658197</v>
      </c>
      <c r="BX19" s="17">
        <v>1.0930365406173999E-3</v>
      </c>
      <c r="BY19" s="17">
        <v>3.4612437007886898E-3</v>
      </c>
      <c r="BZ19" s="17">
        <v>0</v>
      </c>
      <c r="CA19" s="17">
        <v>0</v>
      </c>
      <c r="CB19" s="17">
        <v>24523.9680251598</v>
      </c>
      <c r="CC19" s="17">
        <v>0.19590612083820699</v>
      </c>
      <c r="CD19" s="5">
        <v>6.7302455127675104E-5</v>
      </c>
      <c r="CE19" s="17">
        <v>1.6477359077806601E-4</v>
      </c>
      <c r="CF19" s="5">
        <v>0</v>
      </c>
      <c r="CG19" s="17">
        <v>0.17553663093593999</v>
      </c>
      <c r="CH19" s="17">
        <v>0.8028689531023</v>
      </c>
      <c r="CI19" s="17">
        <v>0</v>
      </c>
      <c r="CJ19" s="17">
        <v>0.35688306217454002</v>
      </c>
      <c r="CK19" s="17">
        <v>2.3986064611959001E-4</v>
      </c>
      <c r="CL19" s="17">
        <v>0.14694409150972501</v>
      </c>
      <c r="CM19" s="17">
        <v>14267.9997978802</v>
      </c>
      <c r="CN19" s="17">
        <v>0</v>
      </c>
      <c r="CO19" s="17">
        <v>0.18217802073915201</v>
      </c>
      <c r="CP19" s="17">
        <v>185.539082102169</v>
      </c>
      <c r="CQ19" s="17">
        <v>4164.2594990818197</v>
      </c>
      <c r="CR19" s="17">
        <v>80.897691279772403</v>
      </c>
      <c r="CS19" s="17">
        <v>5.7248056310605797</v>
      </c>
      <c r="CT19" s="17">
        <v>9.2899128652749692</v>
      </c>
      <c r="CU19" s="17">
        <v>0.44560259204194202</v>
      </c>
      <c r="CV19" s="17">
        <v>589.90519525636</v>
      </c>
      <c r="CW19" s="17">
        <v>589.90519525636</v>
      </c>
      <c r="CX19" s="17">
        <v>1.94935085082211E-2</v>
      </c>
      <c r="CY19" s="17">
        <v>0</v>
      </c>
      <c r="CZ19" s="17">
        <v>2.5099419523030098E-3</v>
      </c>
      <c r="DA19" s="17">
        <v>30.252890006412098</v>
      </c>
      <c r="DB19" s="5">
        <v>4.99615790275092E-7</v>
      </c>
      <c r="DC19" s="5">
        <v>6.2450045787870105E-7</v>
      </c>
      <c r="DD19" s="17">
        <v>0</v>
      </c>
      <c r="DE19" s="17">
        <v>0</v>
      </c>
      <c r="DF19" s="17">
        <v>34.948403268038298</v>
      </c>
      <c r="DG19" s="17">
        <v>0.50539072428703302</v>
      </c>
      <c r="DH19" s="17">
        <v>9.7405289005043395E-3</v>
      </c>
      <c r="DI19" s="5">
        <v>68.642654801400695</v>
      </c>
      <c r="DJ19" s="17">
        <v>8.2703098451534593</v>
      </c>
      <c r="DK19" s="17">
        <v>5.3835564009546005E-4</v>
      </c>
      <c r="DL19" s="17">
        <v>1.53227441205487E-3</v>
      </c>
      <c r="DM19" s="17">
        <v>5.1925424342333696E-4</v>
      </c>
      <c r="DN19" s="17">
        <v>1.0541667961882E-3</v>
      </c>
      <c r="DO19" s="17">
        <v>34.980076128562899</v>
      </c>
      <c r="DP19" s="17">
        <v>0</v>
      </c>
      <c r="DQ19" s="17">
        <v>0</v>
      </c>
      <c r="DR19" s="17">
        <v>3.7863498995771399</v>
      </c>
      <c r="DS19" s="17">
        <v>17.326955582378499</v>
      </c>
      <c r="DT19" s="17">
        <v>0</v>
      </c>
      <c r="DU19" s="17">
        <v>3.56516867827399E-3</v>
      </c>
      <c r="DV19" s="17">
        <v>5.1303391931083603E-3</v>
      </c>
      <c r="DW19" s="17">
        <v>12434.1057385207</v>
      </c>
      <c r="DX19" s="17">
        <v>25619.7397358444</v>
      </c>
      <c r="DY19" s="17">
        <v>2846.6394270903902</v>
      </c>
      <c r="DZ19" s="17">
        <v>28466.379162934802</v>
      </c>
      <c r="EA19" s="17">
        <v>9.6954666009158308E-3</v>
      </c>
      <c r="EB19" s="17">
        <v>272.86906390873901</v>
      </c>
      <c r="EC19" s="17">
        <v>0.42693410904271001</v>
      </c>
      <c r="ED19" s="17">
        <v>4.0741678033121197E-2</v>
      </c>
      <c r="EE19" s="17">
        <v>0</v>
      </c>
      <c r="EF19" s="17">
        <v>0</v>
      </c>
      <c r="EG19" s="17">
        <v>0</v>
      </c>
      <c r="EH19" s="17">
        <v>1.24457682751368E-3</v>
      </c>
      <c r="EI19" s="17">
        <v>2.8296963151586501E-3</v>
      </c>
      <c r="EJ19" s="17">
        <v>0.71300701693547597</v>
      </c>
      <c r="EK19" s="17">
        <v>12.318362457822801</v>
      </c>
      <c r="EL19" s="17">
        <v>4041.2530787393898</v>
      </c>
      <c r="EM19" s="17">
        <v>15.4023976171343</v>
      </c>
      <c r="EN19" s="17">
        <v>32.341563937785502</v>
      </c>
      <c r="EO19" s="17">
        <v>84.489638412231301</v>
      </c>
      <c r="EP19" s="17">
        <v>18.693906839288498</v>
      </c>
      <c r="EQ19" s="17">
        <v>1.58446806715278</v>
      </c>
      <c r="ER19" s="5">
        <v>1.24894366529428E-7</v>
      </c>
      <c r="ES19" s="5">
        <v>4.5318952448508201</v>
      </c>
      <c r="ET19" s="17">
        <v>1275.6482893741399</v>
      </c>
      <c r="EU19" s="17">
        <v>1269.93007541679</v>
      </c>
      <c r="EV19" s="17">
        <v>5.71821395734937</v>
      </c>
      <c r="EW19" s="17">
        <v>2.83981822891692E-2</v>
      </c>
      <c r="EX19" s="17">
        <v>6.9457361767445297E-3</v>
      </c>
      <c r="EY19" s="17">
        <v>81.414835284644099</v>
      </c>
      <c r="EZ19" s="17">
        <v>1.68165218230018E-2</v>
      </c>
      <c r="FA19" s="17">
        <v>218.521543224369</v>
      </c>
      <c r="FB19" s="17">
        <v>53.884398058940498</v>
      </c>
      <c r="FC19" s="17">
        <v>28.527939033383401</v>
      </c>
      <c r="FD19" s="17">
        <v>546.53930989599598</v>
      </c>
      <c r="FE19" s="17">
        <v>0.185379687265326</v>
      </c>
      <c r="FF19" s="17">
        <v>1867.7057666230701</v>
      </c>
      <c r="FG19" s="17">
        <v>32.067917390940103</v>
      </c>
      <c r="FH19" s="17">
        <v>121.185839601624</v>
      </c>
      <c r="FI19" s="17">
        <v>18.373899910340398</v>
      </c>
      <c r="FJ19" s="17">
        <v>0</v>
      </c>
      <c r="FK19" s="17">
        <v>1249.0955751164299</v>
      </c>
      <c r="FL19" s="17">
        <v>141.741490093344</v>
      </c>
      <c r="FM19" s="17">
        <v>0.22794904826057499</v>
      </c>
      <c r="FN19" s="17">
        <v>0</v>
      </c>
      <c r="FO19" s="17">
        <v>8.3712876031757394E-2</v>
      </c>
      <c r="FP19" s="17">
        <v>454.75179271245298</v>
      </c>
      <c r="FQ19" s="17">
        <v>34.052298927232897</v>
      </c>
      <c r="FR19" s="17">
        <v>8.4631451425331097</v>
      </c>
      <c r="FS19" s="17">
        <v>8148.07028434112</v>
      </c>
      <c r="FT19" s="17">
        <v>14.945704463332101</v>
      </c>
      <c r="FU19" s="17">
        <v>203.577399578713</v>
      </c>
      <c r="FW19" s="26">
        <f t="shared" si="0"/>
        <v>1.5260184687430152</v>
      </c>
      <c r="FX19" s="40">
        <f t="shared" si="1"/>
        <v>-6.2898667841413064E-4</v>
      </c>
      <c r="FY19" s="40">
        <f t="shared" si="2"/>
        <v>-1.3226553896909844E-6</v>
      </c>
      <c r="FZ19" s="40">
        <f t="shared" si="3"/>
        <v>-3.985463911603482E-4</v>
      </c>
      <c r="GA19" s="40">
        <f t="shared" si="4"/>
        <v>-2.938205375649642E-4</v>
      </c>
      <c r="GB19" s="40">
        <f t="shared" si="5"/>
        <v>-2.9514815902275283E-4</v>
      </c>
      <c r="GC19" s="40">
        <f t="shared" si="6"/>
        <v>-1.6474870215108306E-4</v>
      </c>
      <c r="GD19" s="40">
        <f t="shared" si="7"/>
        <v>-5.295939894171543E-5</v>
      </c>
      <c r="GE19" s="40">
        <f t="shared" si="8"/>
        <v>-8.0260816391040105E-5</v>
      </c>
      <c r="GF19" s="40">
        <f t="shared" si="9"/>
        <v>-1.3581602104099954E-5</v>
      </c>
      <c r="GG19" s="40">
        <f t="shared" si="10"/>
        <v>7.2967856252136564E-6</v>
      </c>
      <c r="GH19" s="40">
        <f t="shared" si="11"/>
        <v>-6.2115878222047247E-5</v>
      </c>
      <c r="GI19" s="40">
        <f t="shared" si="12"/>
        <v>0</v>
      </c>
      <c r="GJ19" s="40">
        <f t="shared" si="13"/>
        <v>-2.8146348392086344E-6</v>
      </c>
      <c r="GK19" s="40">
        <f t="shared" si="14"/>
        <v>-6.4243753988441528E-6</v>
      </c>
      <c r="GL19" s="40">
        <f t="shared" si="15"/>
        <v>0</v>
      </c>
      <c r="GM19" s="40">
        <f t="shared" si="16"/>
        <v>2.6239075818024708E-6</v>
      </c>
      <c r="GN19" s="40">
        <f t="shared" si="17"/>
        <v>0</v>
      </c>
      <c r="GO19" s="40">
        <f t="shared" si="18"/>
        <v>-2.4793388619343284E-5</v>
      </c>
      <c r="GP19" s="40">
        <f t="shared" si="19"/>
        <v>-2.7000268049661869E-5</v>
      </c>
      <c r="GQ19" s="40">
        <f t="shared" si="20"/>
        <v>0</v>
      </c>
      <c r="GR19" s="40">
        <f t="shared" si="21"/>
        <v>0</v>
      </c>
      <c r="GS19" s="40">
        <f t="shared" si="22"/>
        <v>-9.7637655374397933E-6</v>
      </c>
      <c r="GT19" s="40">
        <f t="shared" si="23"/>
        <v>0</v>
      </c>
      <c r="GU19" s="40">
        <f t="shared" si="24"/>
        <v>-1.7230517327342082E-4</v>
      </c>
      <c r="GV19" s="40">
        <f t="shared" si="25"/>
        <v>-2.3126572506089043E-5</v>
      </c>
      <c r="GW19" s="40">
        <f t="shared" si="26"/>
        <v>-6.5533975781934506E-6</v>
      </c>
      <c r="GX19" s="40">
        <f t="shared" si="27"/>
        <v>-5.7218245559956824E-6</v>
      </c>
      <c r="GY19" s="40">
        <f t="shared" si="28"/>
        <v>-9.3174372890494591E-6</v>
      </c>
      <c r="GZ19" s="40">
        <f t="shared" si="29"/>
        <v>-6.5016508429186628E-7</v>
      </c>
      <c r="HA19" s="40">
        <f t="shared" si="30"/>
        <v>7.3782288815697535E-3</v>
      </c>
      <c r="HB19" s="40">
        <f t="shared" si="31"/>
        <v>1.2788378604853841</v>
      </c>
      <c r="HC19" s="40">
        <f t="shared" si="32"/>
        <v>-9.8703574030318172E-6</v>
      </c>
      <c r="HD19" s="40">
        <f t="shared" si="33"/>
        <v>1.3695709834313173E-4</v>
      </c>
      <c r="HE19" s="40">
        <f t="shared" si="34"/>
        <v>-7.7691065533444666E-4</v>
      </c>
      <c r="HF19" s="40">
        <f t="shared" si="35"/>
        <v>-5.4768953343498322E-4</v>
      </c>
      <c r="HG19" s="40">
        <f t="shared" si="36"/>
        <v>-8.3755737975644776E-6</v>
      </c>
      <c r="HH19" s="40">
        <f t="shared" si="37"/>
        <v>3.1293899447163451E-5</v>
      </c>
      <c r="HI19" s="40">
        <f t="shared" si="38"/>
        <v>-6.1738310417065994E-4</v>
      </c>
      <c r="HJ19" s="40">
        <f t="shared" si="39"/>
        <v>-1.0722734445097321E-5</v>
      </c>
      <c r="HK19" s="40">
        <f t="shared" si="40"/>
        <v>0</v>
      </c>
      <c r="HL19" s="40">
        <f t="shared" si="41"/>
        <v>0</v>
      </c>
      <c r="HM19" s="40">
        <f t="shared" si="42"/>
        <v>0</v>
      </c>
      <c r="HN19" s="40">
        <f t="shared" si="43"/>
        <v>-3.593567025215915E-6</v>
      </c>
      <c r="HO19" s="40">
        <f t="shared" si="44"/>
        <v>2.7076132757360687E-5</v>
      </c>
      <c r="HP19" s="40">
        <f t="shared" si="45"/>
        <v>-4.2236501006879688E-4</v>
      </c>
      <c r="HQ19" s="40">
        <f t="shared" si="46"/>
        <v>0</v>
      </c>
      <c r="HR19" s="40">
        <f t="shared" si="47"/>
        <v>-7.9531234538428959E-4</v>
      </c>
      <c r="HS19" s="40">
        <f t="shared" si="48"/>
        <v>-5.0644686148159827E-6</v>
      </c>
      <c r="HT19" s="40">
        <f t="shared" si="49"/>
        <v>-9.8855074837344836E-7</v>
      </c>
      <c r="HU19" s="40">
        <f t="shared" si="50"/>
        <v>0</v>
      </c>
      <c r="HV19" s="40">
        <f t="shared" si="51"/>
        <v>0</v>
      </c>
      <c r="HW19" s="40">
        <f t="shared" si="52"/>
        <v>0</v>
      </c>
      <c r="HX19" s="40">
        <f t="shared" si="53"/>
        <v>0</v>
      </c>
      <c r="HY19" s="40">
        <f t="shared" si="54"/>
        <v>8.355922254552387E-5</v>
      </c>
      <c r="HZ19" s="40">
        <f t="shared" si="55"/>
        <v>0</v>
      </c>
    </row>
    <row r="20" spans="1:234" x14ac:dyDescent="0.3">
      <c r="A20" s="17" t="s">
        <v>187</v>
      </c>
      <c r="B20" s="17">
        <v>43.956109599999998</v>
      </c>
      <c r="C20" s="17"/>
      <c r="D20" s="17">
        <v>30.007149200000001</v>
      </c>
      <c r="E20" s="17">
        <v>1.3380056296</v>
      </c>
      <c r="F20" s="17">
        <v>1.3380056296</v>
      </c>
      <c r="G20" s="17">
        <v>1.49520524</v>
      </c>
      <c r="H20" s="17">
        <v>58.318937499999997</v>
      </c>
      <c r="I20" s="17">
        <v>4.2523063E-2</v>
      </c>
      <c r="J20" s="17">
        <v>6.8036501000000001E-3</v>
      </c>
      <c r="K20" s="17">
        <v>2.34819E-6</v>
      </c>
      <c r="L20" s="17">
        <v>1.27829108E-2</v>
      </c>
      <c r="O20" s="17">
        <v>1.2909500000000001E-5</v>
      </c>
      <c r="S20" s="17">
        <v>6.5784999999999998E-7</v>
      </c>
      <c r="Y20" s="17">
        <v>0.7561023227</v>
      </c>
      <c r="AB20" s="5">
        <v>4.5990000000000004E-6</v>
      </c>
      <c r="AC20" s="17">
        <v>4.4599999999999996E-6</v>
      </c>
      <c r="AF20" s="17">
        <v>1.3894345999999999E-3</v>
      </c>
      <c r="AG20" s="17">
        <v>2.4648199999999999E-5</v>
      </c>
      <c r="AJ20" s="17">
        <v>0.13824196959999999</v>
      </c>
      <c r="AM20" s="17">
        <v>6.8036952999999997E-2</v>
      </c>
      <c r="AN20" s="17">
        <v>2.5645E-7</v>
      </c>
      <c r="AT20" s="17">
        <v>3.5011E-7</v>
      </c>
      <c r="AV20" s="17">
        <v>3.4018437999999998E-2</v>
      </c>
      <c r="AW20" s="17">
        <v>2.2254540999999999E-2</v>
      </c>
      <c r="BE20" s="15"/>
      <c r="BF20" s="17" t="s">
        <v>187</v>
      </c>
      <c r="BG20" s="17">
        <v>0</v>
      </c>
      <c r="BH20" s="17">
        <v>0</v>
      </c>
      <c r="BI20" s="17">
        <v>0</v>
      </c>
      <c r="BJ20" s="17">
        <v>6.8037789539454399E-3</v>
      </c>
      <c r="BK20" s="17">
        <v>0</v>
      </c>
      <c r="BL20" s="17">
        <v>4.2522190916414099E-2</v>
      </c>
      <c r="BM20" s="17">
        <v>4.2522190916414099E-2</v>
      </c>
      <c r="BN20" s="17">
        <v>1.52209889634418E-3</v>
      </c>
      <c r="BO20" s="17">
        <v>0</v>
      </c>
      <c r="BP20" s="5">
        <v>9.62783114800176E-7</v>
      </c>
      <c r="BQ20" s="5">
        <v>1.3853592155954901E-6</v>
      </c>
      <c r="BR20" s="17">
        <v>1.27822793229736E-2</v>
      </c>
      <c r="BS20" s="17">
        <v>0</v>
      </c>
      <c r="BT20" s="17">
        <v>0</v>
      </c>
      <c r="BU20" s="17">
        <v>0</v>
      </c>
      <c r="BV20" s="17">
        <v>0</v>
      </c>
      <c r="BW20" s="17">
        <v>0</v>
      </c>
      <c r="BX20" s="5">
        <v>3.09833021930476E-6</v>
      </c>
      <c r="BY20" s="5">
        <v>9.8109183904054801E-6</v>
      </c>
      <c r="BZ20" s="17">
        <v>0</v>
      </c>
      <c r="CA20" s="17">
        <v>0</v>
      </c>
      <c r="CB20" s="17">
        <v>40.759153603928503</v>
      </c>
      <c r="CC20" s="17">
        <v>0</v>
      </c>
      <c r="CD20" s="5">
        <v>1.90777206413245E-7</v>
      </c>
      <c r="CE20" s="5">
        <v>4.6706856925544402E-7</v>
      </c>
      <c r="CF20" s="17">
        <v>0</v>
      </c>
      <c r="CG20" s="5">
        <v>0</v>
      </c>
      <c r="CH20" s="5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43.956247468818503</v>
      </c>
      <c r="CN20" s="17">
        <v>0</v>
      </c>
      <c r="CO20" s="17">
        <v>0</v>
      </c>
      <c r="CP20" s="17">
        <v>9.4756693830585395E-2</v>
      </c>
      <c r="CQ20" s="17">
        <v>6.9205502946973203</v>
      </c>
      <c r="CR20" s="17">
        <v>4.8107471554655203E-2</v>
      </c>
      <c r="CS20" s="5">
        <v>3.40184504175279E-2</v>
      </c>
      <c r="CT20" s="17">
        <v>0</v>
      </c>
      <c r="CU20" s="17">
        <v>0</v>
      </c>
      <c r="CV20" s="17">
        <v>0.75610272173238802</v>
      </c>
      <c r="CW20" s="17">
        <v>0.75610272173238802</v>
      </c>
      <c r="CX20" s="17">
        <v>0</v>
      </c>
      <c r="CY20" s="17">
        <v>0</v>
      </c>
      <c r="CZ20" s="5">
        <v>0</v>
      </c>
      <c r="DA20" s="17">
        <v>2.22542941913721E-2</v>
      </c>
      <c r="DB20" s="17">
        <v>0</v>
      </c>
      <c r="DC20" s="17">
        <v>0</v>
      </c>
      <c r="DD20" s="17">
        <v>0</v>
      </c>
      <c r="DE20" s="17">
        <v>0</v>
      </c>
      <c r="DF20" s="17">
        <v>2.4028667540722101E-3</v>
      </c>
      <c r="DG20" s="17">
        <v>0</v>
      </c>
      <c r="DH20" s="17">
        <v>0</v>
      </c>
      <c r="DI20" s="17">
        <v>7.8597604732407497E-4</v>
      </c>
      <c r="DJ20" s="17">
        <v>0</v>
      </c>
      <c r="DK20" s="5">
        <v>1.1958457205531399E-6</v>
      </c>
      <c r="DL20" s="5">
        <v>3.40327672966374E-6</v>
      </c>
      <c r="DM20" s="5">
        <v>1.4718044279832601E-6</v>
      </c>
      <c r="DN20" s="5">
        <v>2.9881573218251999E-6</v>
      </c>
      <c r="DO20" s="17">
        <v>0</v>
      </c>
      <c r="DP20" s="17">
        <v>0</v>
      </c>
      <c r="DQ20" s="17">
        <v>0</v>
      </c>
      <c r="DR20" s="17">
        <v>2.8902194640159301E-3</v>
      </c>
      <c r="DS20" s="17">
        <v>0</v>
      </c>
      <c r="DT20" s="17">
        <v>0</v>
      </c>
      <c r="DU20" s="5">
        <v>1.0105806423166101E-5</v>
      </c>
      <c r="DV20" s="5">
        <v>1.45426996698578E-5</v>
      </c>
      <c r="DW20" s="17">
        <v>63.571862078848199</v>
      </c>
      <c r="DX20" s="17">
        <v>27.006408178045302</v>
      </c>
      <c r="DY20" s="17">
        <v>3.0007042431257198</v>
      </c>
      <c r="DZ20" s="17">
        <v>30.007112421171101</v>
      </c>
      <c r="EA20" s="17">
        <v>0</v>
      </c>
      <c r="EB20" s="17">
        <v>0.195472511417185</v>
      </c>
      <c r="EC20" s="17">
        <v>0</v>
      </c>
      <c r="ED20" s="5">
        <v>2.5644918012312898E-7</v>
      </c>
      <c r="EE20" s="17">
        <v>0</v>
      </c>
      <c r="EF20" s="17">
        <v>0</v>
      </c>
      <c r="EG20" s="17">
        <v>0</v>
      </c>
      <c r="EH20" s="17">
        <v>0</v>
      </c>
      <c r="EI20" s="17">
        <v>0</v>
      </c>
      <c r="EJ20" s="5">
        <v>3.5011426732143902E-7</v>
      </c>
      <c r="EK20" s="17">
        <v>1.0710647001438501E-2</v>
      </c>
      <c r="EL20" s="17">
        <v>46.135065173366002</v>
      </c>
      <c r="EM20" s="17">
        <v>1.44907209665062E-2</v>
      </c>
      <c r="EN20" s="17">
        <v>3.78017745002397E-2</v>
      </c>
      <c r="EO20" s="17">
        <v>9.1563480216273294E-2</v>
      </c>
      <c r="EP20" s="17">
        <v>2.1420790908138799E-2</v>
      </c>
      <c r="EQ20" s="17">
        <v>0</v>
      </c>
      <c r="ER20" s="17">
        <v>0</v>
      </c>
      <c r="ES20" s="5">
        <v>5.0402434012908103E-3</v>
      </c>
      <c r="ET20" s="17">
        <v>1.33800740831252</v>
      </c>
      <c r="EU20" s="5">
        <v>1.33800740831252</v>
      </c>
      <c r="EV20" s="17">
        <v>0</v>
      </c>
      <c r="EW20" s="17">
        <v>0</v>
      </c>
      <c r="EX20" s="17">
        <v>0</v>
      </c>
      <c r="EY20" s="17">
        <v>3.9886629849479403E-2</v>
      </c>
      <c r="EZ20" s="17">
        <v>0</v>
      </c>
      <c r="FA20" s="17">
        <v>0.24572336800101299</v>
      </c>
      <c r="FB20" s="17">
        <v>6.1113000435412498E-2</v>
      </c>
      <c r="FC20" s="17">
        <v>3.2761525377955E-2</v>
      </c>
      <c r="FD20" s="17">
        <v>0.61431594525923805</v>
      </c>
      <c r="FE20" s="17">
        <v>0</v>
      </c>
      <c r="FF20" s="17">
        <v>10.0141749873906</v>
      </c>
      <c r="FG20" s="17">
        <v>3.33916337902413E-2</v>
      </c>
      <c r="FH20" s="17">
        <v>0.12978764860530101</v>
      </c>
      <c r="FI20" s="17">
        <v>0</v>
      </c>
      <c r="FJ20" s="17">
        <v>0</v>
      </c>
      <c r="FK20" s="17">
        <v>1.49519967812518</v>
      </c>
      <c r="FL20" s="17">
        <v>0.80120390989076995</v>
      </c>
      <c r="FM20" s="17">
        <v>0</v>
      </c>
      <c r="FN20" s="17">
        <v>0</v>
      </c>
      <c r="FO20" s="17">
        <v>0</v>
      </c>
      <c r="FP20" s="17">
        <v>0.42828534617569802</v>
      </c>
      <c r="FQ20" s="17">
        <v>0.13824539849418099</v>
      </c>
      <c r="FR20" s="17">
        <v>0</v>
      </c>
      <c r="FS20" s="17">
        <v>58.318283150625199</v>
      </c>
      <c r="FT20" s="17">
        <v>6.8039036575009801E-2</v>
      </c>
      <c r="FU20" s="17">
        <v>0.18031865187089699</v>
      </c>
      <c r="FW20" s="26">
        <f t="shared" si="0"/>
        <v>1.090084595162961</v>
      </c>
      <c r="FX20" s="40">
        <f t="shared" si="1"/>
        <v>3.136510936937822E-6</v>
      </c>
      <c r="FY20" s="40">
        <f t="shared" si="2"/>
        <v>0</v>
      </c>
      <c r="FZ20" s="40">
        <f t="shared" si="3"/>
        <v>-1.2256688782599084E-6</v>
      </c>
      <c r="GA20" s="40">
        <f t="shared" si="4"/>
        <v>1.3293759611994486E-6</v>
      </c>
      <c r="GB20" s="40">
        <f t="shared" si="5"/>
        <v>1.3293759611994486E-6</v>
      </c>
      <c r="GC20" s="40">
        <f t="shared" si="6"/>
        <v>-3.7198069343557177E-6</v>
      </c>
      <c r="GD20" s="40">
        <f t="shared" si="7"/>
        <v>-1.122018683550875E-5</v>
      </c>
      <c r="GE20" s="40">
        <f t="shared" si="8"/>
        <v>-2.0508484675741101E-5</v>
      </c>
      <c r="GF20" s="40">
        <f t="shared" si="9"/>
        <v>1.8938943588503313E-5</v>
      </c>
      <c r="GG20" s="40">
        <f t="shared" si="10"/>
        <v>-2.030057377549765E-5</v>
      </c>
      <c r="GH20" s="40">
        <f t="shared" si="11"/>
        <v>-4.9400096447533738E-5</v>
      </c>
      <c r="GI20" s="40">
        <f t="shared" si="12"/>
        <v>0</v>
      </c>
      <c r="GJ20" s="40">
        <f t="shared" si="13"/>
        <v>0</v>
      </c>
      <c r="GK20" s="40">
        <f t="shared" si="14"/>
        <v>-1.9473278574799477E-5</v>
      </c>
      <c r="GL20" s="40">
        <f t="shared" si="15"/>
        <v>0</v>
      </c>
      <c r="GM20" s="40">
        <f t="shared" si="16"/>
        <v>0</v>
      </c>
      <c r="GN20" s="40">
        <f t="shared" si="17"/>
        <v>0</v>
      </c>
      <c r="GO20" s="40">
        <f t="shared" si="18"/>
        <v>-6.4214202492637365E-6</v>
      </c>
      <c r="GP20" s="40">
        <f t="shared" si="19"/>
        <v>0</v>
      </c>
      <c r="GQ20" s="40">
        <f t="shared" si="20"/>
        <v>0</v>
      </c>
      <c r="GR20" s="40">
        <f t="shared" si="21"/>
        <v>0</v>
      </c>
      <c r="GS20" s="40">
        <f t="shared" si="22"/>
        <v>0</v>
      </c>
      <c r="GT20" s="40">
        <f t="shared" si="23"/>
        <v>0</v>
      </c>
      <c r="GU20" s="40">
        <f t="shared" si="24"/>
        <v>5.2774918954890559E-7</v>
      </c>
      <c r="GV20" s="40">
        <f t="shared" si="25"/>
        <v>0</v>
      </c>
      <c r="GW20" s="40">
        <f t="shared" si="26"/>
        <v>0</v>
      </c>
      <c r="GX20" s="40">
        <f t="shared" si="27"/>
        <v>2.6625400495657227E-5</v>
      </c>
      <c r="GY20" s="40">
        <f t="shared" si="28"/>
        <v>-8.5762761298625197E-6</v>
      </c>
      <c r="GZ20" s="40">
        <f t="shared" si="29"/>
        <v>0</v>
      </c>
      <c r="HA20" s="40">
        <f t="shared" si="30"/>
        <v>0</v>
      </c>
      <c r="HB20" s="40">
        <f t="shared" si="31"/>
        <v>1.0801407018480254</v>
      </c>
      <c r="HC20" s="40">
        <f t="shared" si="32"/>
        <v>1.2418473718148425E-5</v>
      </c>
      <c r="HD20" s="40">
        <f t="shared" si="33"/>
        <v>0</v>
      </c>
      <c r="HE20" s="40">
        <f t="shared" si="34"/>
        <v>0</v>
      </c>
      <c r="HF20" s="40">
        <f t="shared" si="35"/>
        <v>2.4803568633521417E-5</v>
      </c>
      <c r="HG20" s="40">
        <f t="shared" si="36"/>
        <v>0</v>
      </c>
      <c r="HH20" s="40">
        <f t="shared" si="37"/>
        <v>0</v>
      </c>
      <c r="HI20" s="40">
        <f t="shared" si="38"/>
        <v>3.0624166984720888E-5</v>
      </c>
      <c r="HJ20" s="40">
        <f t="shared" si="39"/>
        <v>-3.1970242581891689E-6</v>
      </c>
      <c r="HK20" s="40">
        <f t="shared" si="40"/>
        <v>0</v>
      </c>
      <c r="HL20" s="40">
        <f t="shared" si="41"/>
        <v>0</v>
      </c>
      <c r="HM20" s="40">
        <f t="shared" si="42"/>
        <v>0</v>
      </c>
      <c r="HN20" s="40">
        <f t="shared" si="43"/>
        <v>0</v>
      </c>
      <c r="HO20" s="40">
        <f t="shared" si="44"/>
        <v>0</v>
      </c>
      <c r="HP20" s="40">
        <f t="shared" si="45"/>
        <v>1.2188516292074122E-5</v>
      </c>
      <c r="HQ20" s="40">
        <f t="shared" si="46"/>
        <v>0</v>
      </c>
      <c r="HR20" s="40">
        <f t="shared" si="47"/>
        <v>3.6502345880091991E-7</v>
      </c>
      <c r="HS20" s="40">
        <f t="shared" si="48"/>
        <v>-1.1090259192478345E-5</v>
      </c>
      <c r="HT20" s="40">
        <f t="shared" si="49"/>
        <v>0</v>
      </c>
      <c r="HU20" s="40">
        <f t="shared" si="50"/>
        <v>0</v>
      </c>
      <c r="HV20" s="40">
        <f t="shared" si="51"/>
        <v>0</v>
      </c>
      <c r="HW20" s="40">
        <f t="shared" si="52"/>
        <v>0</v>
      </c>
      <c r="HX20" s="40">
        <f t="shared" si="53"/>
        <v>0</v>
      </c>
      <c r="HY20" s="40">
        <f t="shared" si="54"/>
        <v>0</v>
      </c>
      <c r="HZ20" s="40">
        <f t="shared" si="55"/>
        <v>0</v>
      </c>
    </row>
    <row r="21" spans="1:234" x14ac:dyDescent="0.3">
      <c r="A21" s="17" t="s">
        <v>188</v>
      </c>
      <c r="B21" s="17">
        <v>256.81306499999999</v>
      </c>
      <c r="C21" s="17">
        <v>2.1055999999999999</v>
      </c>
      <c r="D21" s="17">
        <v>174.84506999999999</v>
      </c>
      <c r="E21" s="17">
        <v>30.620044934999999</v>
      </c>
      <c r="F21" s="17">
        <v>30.488987834</v>
      </c>
      <c r="G21" s="17">
        <v>1.1319914600000001</v>
      </c>
      <c r="H21" s="17">
        <v>175.57056105000001</v>
      </c>
      <c r="I21" s="17">
        <v>2.2673695600000001</v>
      </c>
      <c r="J21" s="17">
        <v>1.2109805199999999</v>
      </c>
      <c r="K21" s="17">
        <v>2.7433600000000001E-5</v>
      </c>
      <c r="L21" s="17">
        <v>0.88250874290000003</v>
      </c>
      <c r="M21" s="5">
        <v>3.4999999999999998E-7</v>
      </c>
      <c r="N21" s="17">
        <v>0.108140808</v>
      </c>
      <c r="O21" s="17">
        <v>1.3526050000000001E-4</v>
      </c>
      <c r="P21" s="17">
        <v>1.037385E-2</v>
      </c>
      <c r="Q21" s="17">
        <v>6.51484E-3</v>
      </c>
      <c r="S21" s="5">
        <v>7.5535932999999998E-6</v>
      </c>
      <c r="T21" s="17">
        <v>5.83762E-3</v>
      </c>
      <c r="W21" s="17">
        <v>6.0583800000000004E-3</v>
      </c>
      <c r="Y21" s="17">
        <v>17.589421420000001</v>
      </c>
      <c r="AB21" s="17">
        <v>7.8605069999999997E-4</v>
      </c>
      <c r="AC21" s="17">
        <v>4.6730200000000002E-5</v>
      </c>
      <c r="AD21" s="17">
        <v>2.0350101900000001E-2</v>
      </c>
      <c r="AE21" s="17">
        <v>25.100380120000001</v>
      </c>
      <c r="AF21" s="17">
        <v>5.8275348099999999E-2</v>
      </c>
      <c r="AG21" s="17">
        <v>2.5825449999999998E-4</v>
      </c>
      <c r="AI21" s="17">
        <v>6.16958E-3</v>
      </c>
      <c r="AJ21" s="17">
        <v>4.8617177319999998</v>
      </c>
      <c r="AK21" s="17">
        <v>9.1705599999999995E-3</v>
      </c>
      <c r="AL21" s="17">
        <v>3.4287178999999998E-3</v>
      </c>
      <c r="AM21" s="17">
        <v>2.3732292195000002</v>
      </c>
      <c r="AN21" s="17">
        <v>6.7902000000000001E-4</v>
      </c>
      <c r="AR21" s="17">
        <v>4.8860599999999998E-5</v>
      </c>
      <c r="AS21" s="17">
        <v>9.3784199999999996E-5</v>
      </c>
      <c r="AT21" s="17">
        <v>3.9052739000000002E-3</v>
      </c>
      <c r="AV21" s="17">
        <v>1.1854755305</v>
      </c>
      <c r="AW21" s="17">
        <v>2.4763118890000002</v>
      </c>
      <c r="AX21" s="17">
        <v>7.5804499999999999E-3</v>
      </c>
      <c r="BC21" s="5">
        <v>5.2940499999999999E-7</v>
      </c>
      <c r="BE21" s="15"/>
      <c r="BF21" s="17" t="s">
        <v>188</v>
      </c>
      <c r="BG21" s="17">
        <v>1.2533067560103099E-2</v>
      </c>
      <c r="BH21" s="17">
        <v>2.52053775435041E-2</v>
      </c>
      <c r="BI21" s="17">
        <v>0</v>
      </c>
      <c r="BJ21" s="17">
        <v>1.2109771684887201</v>
      </c>
      <c r="BK21" s="17">
        <v>0</v>
      </c>
      <c r="BL21" s="17">
        <v>2.2668846017518298</v>
      </c>
      <c r="BM21" s="17">
        <v>2.2668846017518298</v>
      </c>
      <c r="BN21" s="17">
        <v>3.1459302297276601E-2</v>
      </c>
      <c r="BO21" s="17">
        <v>1.01243246218566E-2</v>
      </c>
      <c r="BP21" s="5">
        <v>1.1235666925709699E-5</v>
      </c>
      <c r="BQ21" s="5">
        <v>1.6170212801137601E-5</v>
      </c>
      <c r="BR21" s="5">
        <v>0.88247957387201803</v>
      </c>
      <c r="BS21" s="5">
        <v>5.2941483611391502E-7</v>
      </c>
      <c r="BT21" s="5">
        <v>1.11982892133357E-7</v>
      </c>
      <c r="BU21" s="5">
        <v>2.37971637538098E-7</v>
      </c>
      <c r="BV21" s="17">
        <v>0</v>
      </c>
      <c r="BW21" s="17">
        <v>0.108140410044805</v>
      </c>
      <c r="BX21" s="5">
        <v>3.2426961424626798E-5</v>
      </c>
      <c r="BY21" s="17">
        <v>1.02682633641428E-4</v>
      </c>
      <c r="BZ21" s="17">
        <v>1.03726911818427E-2</v>
      </c>
      <c r="CA21" s="17">
        <v>0</v>
      </c>
      <c r="CB21" s="17">
        <v>361.24817688594902</v>
      </c>
      <c r="CC21" s="17">
        <v>6.51297688387699E-3</v>
      </c>
      <c r="CD21" s="5">
        <v>2.18832895164712E-6</v>
      </c>
      <c r="CE21" s="5">
        <v>5.3575267448205E-6</v>
      </c>
      <c r="CF21" s="17">
        <v>0</v>
      </c>
      <c r="CG21" s="17">
        <v>5.8369658149109403E-3</v>
      </c>
      <c r="CH21" s="17">
        <v>2.0348926265083701E-2</v>
      </c>
      <c r="CI21" s="17">
        <v>0</v>
      </c>
      <c r="CJ21" s="17">
        <v>9.1710301096248892E-3</v>
      </c>
      <c r="CK21" s="17">
        <v>0</v>
      </c>
      <c r="CL21" s="17">
        <v>3.4276775478540998E-3</v>
      </c>
      <c r="CM21" s="17">
        <v>256.78973999790401</v>
      </c>
      <c r="CN21" s="17">
        <v>0</v>
      </c>
      <c r="CO21" s="17">
        <v>6.05874169546453E-3</v>
      </c>
      <c r="CP21" s="17">
        <v>1.2200913161946101</v>
      </c>
      <c r="CQ21" s="17">
        <v>32.604889825067801</v>
      </c>
      <c r="CR21" s="17">
        <v>0.60615219371791995</v>
      </c>
      <c r="CS21" s="17">
        <v>1.1850862550477499</v>
      </c>
      <c r="CT21" s="17">
        <v>2.33127685005372E-2</v>
      </c>
      <c r="CU21" s="17">
        <v>7.2074276591172198E-3</v>
      </c>
      <c r="CV21" s="17">
        <v>17.5887101984064</v>
      </c>
      <c r="CW21" s="17">
        <v>17.5887101984064</v>
      </c>
      <c r="CX21" s="17">
        <v>3.4326416448060001E-4</v>
      </c>
      <c r="CY21" s="17">
        <v>0</v>
      </c>
      <c r="CZ21" s="17">
        <v>0</v>
      </c>
      <c r="DA21" s="17">
        <v>2.4739762397443501</v>
      </c>
      <c r="DB21" s="17">
        <v>0</v>
      </c>
      <c r="DC21" s="17">
        <v>0</v>
      </c>
      <c r="DD21" s="17">
        <v>0</v>
      </c>
      <c r="DE21" s="17">
        <v>0</v>
      </c>
      <c r="DF21" s="17">
        <v>4.0563421062074403E-2</v>
      </c>
      <c r="DG21" s="17">
        <v>6.8628340563598404E-3</v>
      </c>
      <c r="DH21" s="17">
        <v>1.7149478769937701E-4</v>
      </c>
      <c r="DI21" s="5">
        <v>0.105330443796651</v>
      </c>
      <c r="DJ21" s="17">
        <v>1.64744155896063E-2</v>
      </c>
      <c r="DK21" s="17">
        <v>2.03821987797417E-4</v>
      </c>
      <c r="DL21" s="17">
        <v>5.8013169309457198E-4</v>
      </c>
      <c r="DM21" s="5">
        <v>1.5403929077310499E-5</v>
      </c>
      <c r="DN21" s="5">
        <v>3.1275011160898799E-5</v>
      </c>
      <c r="DO21" s="17">
        <v>25.101795581531</v>
      </c>
      <c r="DP21" s="17">
        <v>0</v>
      </c>
      <c r="DQ21" s="17">
        <v>0</v>
      </c>
      <c r="DR21" s="17">
        <v>7.6546911234902398E-2</v>
      </c>
      <c r="DS21" s="17">
        <v>2.1055762606303898</v>
      </c>
      <c r="DT21" s="17">
        <v>0</v>
      </c>
      <c r="DU21" s="17">
        <v>1.05755339870037E-4</v>
      </c>
      <c r="DV21" s="17">
        <v>1.52205946967818E-4</v>
      </c>
      <c r="DW21" s="17">
        <v>161.09987764347801</v>
      </c>
      <c r="DX21" s="17">
        <v>157.33310149528401</v>
      </c>
      <c r="DY21" s="17">
        <v>17.481410040950799</v>
      </c>
      <c r="DZ21" s="17">
        <v>174.81451153623499</v>
      </c>
      <c r="EA21" s="17">
        <v>1.02450832202357E-4</v>
      </c>
      <c r="EB21" s="17">
        <v>5.1166760863495</v>
      </c>
      <c r="EC21" s="17">
        <v>6.8398940373058997E-3</v>
      </c>
      <c r="ED21" s="17">
        <v>6.7900588800719197E-4</v>
      </c>
      <c r="EE21" s="17">
        <v>0</v>
      </c>
      <c r="EF21" s="17">
        <v>0</v>
      </c>
      <c r="EG21" s="17">
        <v>0</v>
      </c>
      <c r="EH21" s="5">
        <v>4.8858567000997401E-5</v>
      </c>
      <c r="EI21" s="5">
        <v>9.3810913266423204E-5</v>
      </c>
      <c r="EJ21" s="17">
        <v>3.9051365118647399E-3</v>
      </c>
      <c r="EK21" s="17">
        <v>0.28179962190732799</v>
      </c>
      <c r="EL21" s="17">
        <v>53.010762204553799</v>
      </c>
      <c r="EM21" s="17">
        <v>0.36537485672712799</v>
      </c>
      <c r="EN21" s="17">
        <v>0.82637960504196994</v>
      </c>
      <c r="EO21" s="17">
        <v>2.0184143983862</v>
      </c>
      <c r="EP21" s="17">
        <v>0.46711800757287503</v>
      </c>
      <c r="EQ21" s="17">
        <v>0</v>
      </c>
      <c r="ER21" s="17">
        <v>0</v>
      </c>
      <c r="ES21" s="5">
        <v>0.113633479610002</v>
      </c>
      <c r="ET21" s="17">
        <v>30.6013385658934</v>
      </c>
      <c r="EU21" s="17">
        <v>30.470319322850301</v>
      </c>
      <c r="EV21" s="17">
        <v>0.131019243043039</v>
      </c>
      <c r="EW21" s="17">
        <v>0</v>
      </c>
      <c r="EX21" s="17">
        <v>0</v>
      </c>
      <c r="EY21" s="17">
        <v>1.3004498288662201</v>
      </c>
      <c r="EZ21" s="17">
        <v>0</v>
      </c>
      <c r="FA21" s="17">
        <v>5.4608380429570396</v>
      </c>
      <c r="FB21" s="17">
        <v>1.3307768631535899</v>
      </c>
      <c r="FC21" s="17">
        <v>0.71342558904743902</v>
      </c>
      <c r="FD21" s="17">
        <v>13.653450696385001</v>
      </c>
      <c r="FE21" s="17">
        <v>6.1641158639086802E-3</v>
      </c>
      <c r="FF21" s="17">
        <v>15.3677206532859</v>
      </c>
      <c r="FG21" s="17">
        <v>0.77720612884913298</v>
      </c>
      <c r="FH21" s="17">
        <v>2.82624984760549</v>
      </c>
      <c r="FI21" s="17">
        <v>0.33520235674090698</v>
      </c>
      <c r="FJ21" s="17">
        <v>0</v>
      </c>
      <c r="FK21" s="17">
        <v>1.1299199805993201</v>
      </c>
      <c r="FL21" s="17">
        <v>6.87541361962057</v>
      </c>
      <c r="FM21" s="17">
        <v>7.5804475107062201E-3</v>
      </c>
      <c r="FN21" s="17">
        <v>0</v>
      </c>
      <c r="FO21" s="17">
        <v>1.2009959626036199E-3</v>
      </c>
      <c r="FP21" s="17">
        <v>3.9620862475622598</v>
      </c>
      <c r="FQ21" s="17">
        <v>4.8600929473664003</v>
      </c>
      <c r="FR21" s="17">
        <v>4.1056828129697798E-2</v>
      </c>
      <c r="FS21" s="17">
        <v>175.54336081394601</v>
      </c>
      <c r="FT21" s="17">
        <v>2.3724394598477798</v>
      </c>
      <c r="FU21" s="17">
        <v>1.5532737733100199</v>
      </c>
      <c r="FW21" s="26">
        <f t="shared" si="0"/>
        <v>0.91772127921273949</v>
      </c>
      <c r="FX21" s="40">
        <f t="shared" si="1"/>
        <v>-9.082482659512359E-5</v>
      </c>
      <c r="FY21" s="40">
        <f t="shared" si="2"/>
        <v>-1.1274396661325694E-5</v>
      </c>
      <c r="FZ21" s="40">
        <f t="shared" si="3"/>
        <v>-1.7477452332516019E-4</v>
      </c>
      <c r="GA21" s="40">
        <f t="shared" si="4"/>
        <v>-6.1091906123289942E-4</v>
      </c>
      <c r="GB21" s="40">
        <f t="shared" si="5"/>
        <v>-6.1230340775301692E-4</v>
      </c>
      <c r="GC21" s="40">
        <f t="shared" si="6"/>
        <v>-1.8299426045846462E-3</v>
      </c>
      <c r="GD21" s="40">
        <f t="shared" si="7"/>
        <v>-1.5492481137685592E-4</v>
      </c>
      <c r="GE21" s="40">
        <f t="shared" si="8"/>
        <v>-2.1388584231072478E-4</v>
      </c>
      <c r="GF21" s="40">
        <f t="shared" si="9"/>
        <v>-2.7676013152024711E-6</v>
      </c>
      <c r="GG21" s="40">
        <f t="shared" si="10"/>
        <v>-1.0104497095787821E-3</v>
      </c>
      <c r="GH21" s="40">
        <f t="shared" si="11"/>
        <v>-3.3052395476728325E-5</v>
      </c>
      <c r="GI21" s="40">
        <f t="shared" si="12"/>
        <v>-1.2991522441429851E-4</v>
      </c>
      <c r="GJ21" s="40">
        <f t="shared" si="13"/>
        <v>-3.6799724578128559E-6</v>
      </c>
      <c r="GK21" s="40">
        <f t="shared" si="14"/>
        <v>-1.115661512009929E-3</v>
      </c>
      <c r="GL21" s="40">
        <f t="shared" si="15"/>
        <v>-1.1170569820268817E-4</v>
      </c>
      <c r="GM21" s="40">
        <f t="shared" si="16"/>
        <v>-2.859803345914912E-4</v>
      </c>
      <c r="GN21" s="40">
        <f t="shared" si="17"/>
        <v>0</v>
      </c>
      <c r="GO21" s="40">
        <f t="shared" si="18"/>
        <v>-1.0243606221663761E-3</v>
      </c>
      <c r="GP21" s="40">
        <f t="shared" si="19"/>
        <v>-1.1206366448306609E-4</v>
      </c>
      <c r="GQ21" s="40">
        <f t="shared" si="20"/>
        <v>0</v>
      </c>
      <c r="GR21" s="40">
        <f t="shared" si="21"/>
        <v>0</v>
      </c>
      <c r="GS21" s="40">
        <f t="shared" si="22"/>
        <v>5.9701680074484103E-5</v>
      </c>
      <c r="GT21" s="40">
        <f t="shared" si="23"/>
        <v>0</v>
      </c>
      <c r="GU21" s="40">
        <f t="shared" si="24"/>
        <v>-4.043462127710806E-5</v>
      </c>
      <c r="GV21" s="40">
        <f t="shared" si="25"/>
        <v>0</v>
      </c>
      <c r="GW21" s="40">
        <f t="shared" si="26"/>
        <v>0</v>
      </c>
      <c r="GX21" s="40">
        <f t="shared" si="27"/>
        <v>-2.6677911590321356E-3</v>
      </c>
      <c r="GY21" s="40">
        <f t="shared" si="28"/>
        <v>-1.0969300749986281E-3</v>
      </c>
      <c r="GZ21" s="40">
        <f t="shared" si="29"/>
        <v>-5.7770468279531523E-5</v>
      </c>
      <c r="HA21" s="40">
        <f t="shared" si="30"/>
        <v>5.6392035667697547E-5</v>
      </c>
      <c r="HB21" s="40">
        <f t="shared" si="31"/>
        <v>0.31353846404398228</v>
      </c>
      <c r="HC21" s="40">
        <f t="shared" si="32"/>
        <v>-1.1353651616717243E-3</v>
      </c>
      <c r="HD21" s="40">
        <f t="shared" si="33"/>
        <v>0</v>
      </c>
      <c r="HE21" s="40">
        <f t="shared" si="34"/>
        <v>-8.8565770949072711E-4</v>
      </c>
      <c r="HF21" s="40">
        <f t="shared" si="35"/>
        <v>-3.3419970536444473E-4</v>
      </c>
      <c r="HG21" s="40">
        <f t="shared" si="36"/>
        <v>5.126291359412138E-5</v>
      </c>
      <c r="HH21" s="40">
        <f t="shared" si="37"/>
        <v>-3.0342308006733616E-4</v>
      </c>
      <c r="HI21" s="40">
        <f t="shared" si="38"/>
        <v>-3.3277849679719474E-4</v>
      </c>
      <c r="HJ21" s="40">
        <f t="shared" si="39"/>
        <v>-2.0782882401170882E-5</v>
      </c>
      <c r="HK21" s="40">
        <f t="shared" si="40"/>
        <v>0</v>
      </c>
      <c r="HL21" s="40">
        <f t="shared" si="41"/>
        <v>0</v>
      </c>
      <c r="HM21" s="40">
        <f t="shared" si="42"/>
        <v>0</v>
      </c>
      <c r="HN21" s="40">
        <f t="shared" si="43"/>
        <v>-4.1608146494235862E-5</v>
      </c>
      <c r="HO21" s="40">
        <f t="shared" si="44"/>
        <v>2.8483759975783484E-4</v>
      </c>
      <c r="HP21" s="40">
        <f t="shared" si="45"/>
        <v>-3.5180153499696181E-5</v>
      </c>
      <c r="HQ21" s="40">
        <f t="shared" si="46"/>
        <v>0</v>
      </c>
      <c r="HR21" s="40">
        <f t="shared" si="47"/>
        <v>-3.28370718951835E-4</v>
      </c>
      <c r="HS21" s="40">
        <f t="shared" si="48"/>
        <v>-9.4319672171557672E-4</v>
      </c>
      <c r="HT21" s="40">
        <f t="shared" si="49"/>
        <v>-3.2838337826732874E-7</v>
      </c>
      <c r="HU21" s="40">
        <f t="shared" si="50"/>
        <v>0</v>
      </c>
      <c r="HV21" s="40">
        <f t="shared" si="51"/>
        <v>0</v>
      </c>
      <c r="HW21" s="40">
        <f t="shared" si="52"/>
        <v>0</v>
      </c>
      <c r="HX21" s="40">
        <f t="shared" si="53"/>
        <v>0</v>
      </c>
      <c r="HY21" s="40">
        <f t="shared" si="54"/>
        <v>1.8579563689471429E-5</v>
      </c>
      <c r="HZ21" s="40">
        <f t="shared" si="55"/>
        <v>0</v>
      </c>
    </row>
    <row r="22" spans="1:234" x14ac:dyDescent="0.3">
      <c r="A22" s="17" t="s">
        <v>189</v>
      </c>
      <c r="B22" s="17">
        <v>121.6345</v>
      </c>
      <c r="C22" s="17">
        <v>0.37730000000000002</v>
      </c>
      <c r="D22" s="17">
        <v>183.2799</v>
      </c>
      <c r="E22" s="17">
        <v>9.5520638000000009</v>
      </c>
      <c r="F22" s="17">
        <v>9.5520638000000009</v>
      </c>
      <c r="G22" s="17">
        <v>3.7703000000000002</v>
      </c>
      <c r="H22" s="17">
        <v>64.388400000000004</v>
      </c>
      <c r="I22" s="17">
        <v>0.36556288139999998</v>
      </c>
      <c r="J22" s="17">
        <v>6.2020585500000003E-2</v>
      </c>
      <c r="K22" s="17">
        <v>1.405755E-4</v>
      </c>
      <c r="L22" s="17">
        <v>0.1105737986</v>
      </c>
      <c r="N22" s="17">
        <v>8.8331439999999998E-4</v>
      </c>
      <c r="O22" s="17">
        <v>7.728317E-4</v>
      </c>
      <c r="S22" s="17">
        <v>3.9382499999999998E-5</v>
      </c>
      <c r="Y22" s="17">
        <v>6.4455532646</v>
      </c>
      <c r="AA22" s="5"/>
      <c r="AB22" s="17">
        <v>3.5137180000000001E-4</v>
      </c>
      <c r="AC22" s="17">
        <v>2.6699999999999998E-4</v>
      </c>
      <c r="AD22" s="17">
        <v>5.56017E-5</v>
      </c>
      <c r="AE22" s="17">
        <v>4.3411157000000002E-3</v>
      </c>
      <c r="AF22" s="17">
        <v>1.1837935399999999E-2</v>
      </c>
      <c r="AG22" s="17">
        <v>1.4755749E-3</v>
      </c>
      <c r="AJ22" s="17">
        <v>1.1724029857</v>
      </c>
      <c r="AK22" s="17">
        <v>3.1584000000000001E-5</v>
      </c>
      <c r="AL22" s="5">
        <v>3.1069799999999999E-6</v>
      </c>
      <c r="AM22" s="17">
        <v>0.57678122239999996</v>
      </c>
      <c r="AN22" s="17">
        <v>1.7827400000000001E-5</v>
      </c>
      <c r="AR22" s="5">
        <v>3.7186807999999999E-8</v>
      </c>
      <c r="AS22" s="5">
        <v>1.5819285E-7</v>
      </c>
      <c r="AT22" s="17">
        <v>3.10366E-5</v>
      </c>
      <c r="AV22" s="17">
        <v>0.28825209280000003</v>
      </c>
      <c r="AW22" s="17">
        <v>0.32423136029999999</v>
      </c>
      <c r="BE22" s="15"/>
      <c r="BF22" s="17" t="s">
        <v>189</v>
      </c>
      <c r="BG22" s="17">
        <v>0</v>
      </c>
      <c r="BH22" s="17">
        <v>6.5650643451005505E-2</v>
      </c>
      <c r="BI22" s="17">
        <v>0</v>
      </c>
      <c r="BJ22" s="17">
        <v>6.2018948085018302E-2</v>
      </c>
      <c r="BK22" s="17">
        <v>0</v>
      </c>
      <c r="BL22" s="17">
        <v>0.36555960516088998</v>
      </c>
      <c r="BM22" s="17">
        <v>0.36555960516088998</v>
      </c>
      <c r="BN22" s="17">
        <v>4.5158711613093601E-2</v>
      </c>
      <c r="BO22" s="17">
        <v>0</v>
      </c>
      <c r="BP22" s="5">
        <v>5.7634475878679199E-5</v>
      </c>
      <c r="BQ22" s="5">
        <v>8.2940327827289595E-5</v>
      </c>
      <c r="BR22" s="17">
        <v>0.11057353515572001</v>
      </c>
      <c r="BS22" s="17">
        <v>0</v>
      </c>
      <c r="BT22" s="5">
        <v>0</v>
      </c>
      <c r="BU22" s="17">
        <v>0</v>
      </c>
      <c r="BV22" s="17">
        <v>0</v>
      </c>
      <c r="BW22" s="5">
        <v>8.8330693160622396E-4</v>
      </c>
      <c r="BX22" s="17">
        <v>1.8548105006145301E-4</v>
      </c>
      <c r="BY22" s="17">
        <v>5.8733999239405602E-4</v>
      </c>
      <c r="BZ22" s="17">
        <v>0</v>
      </c>
      <c r="CA22" s="17">
        <v>0</v>
      </c>
      <c r="CB22" s="17">
        <v>397.68458117950399</v>
      </c>
      <c r="CC22" s="17">
        <v>0</v>
      </c>
      <c r="CD22" s="5">
        <v>1.1419955764259699E-5</v>
      </c>
      <c r="CE22" s="5">
        <v>2.7961863600037499E-5</v>
      </c>
      <c r="CF22" s="17">
        <v>0</v>
      </c>
      <c r="CG22" s="17">
        <v>0</v>
      </c>
      <c r="CH22" s="5">
        <v>5.5596956672563699E-5</v>
      </c>
      <c r="CI22" s="17">
        <v>0</v>
      </c>
      <c r="CJ22" s="5">
        <v>3.1585351857669401E-5</v>
      </c>
      <c r="CK22" s="17">
        <v>0</v>
      </c>
      <c r="CL22" s="5">
        <v>3.10709778049683E-6</v>
      </c>
      <c r="CM22" s="17">
        <v>121.632938873548</v>
      </c>
      <c r="CN22" s="17">
        <v>0</v>
      </c>
      <c r="CO22" s="17">
        <v>0</v>
      </c>
      <c r="CP22" s="17">
        <v>2.8252960221763401</v>
      </c>
      <c r="CQ22" s="5">
        <v>63.813449598784203</v>
      </c>
      <c r="CR22" s="17">
        <v>1.4483750417991399</v>
      </c>
      <c r="CS22" s="17">
        <v>0.28825066862120602</v>
      </c>
      <c r="CT22" s="17">
        <v>0</v>
      </c>
      <c r="CU22" s="17">
        <v>0</v>
      </c>
      <c r="CV22" s="17">
        <v>6.4455445875808399</v>
      </c>
      <c r="CW22" s="17">
        <v>6.4455445875808399</v>
      </c>
      <c r="CX22" s="5">
        <v>1.3111254165357599E-5</v>
      </c>
      <c r="CY22" s="5">
        <v>0</v>
      </c>
      <c r="CZ22" s="17">
        <v>0</v>
      </c>
      <c r="DA22" s="17">
        <v>0.32422677454818799</v>
      </c>
      <c r="DB22" s="17">
        <v>0</v>
      </c>
      <c r="DC22" s="17">
        <v>0</v>
      </c>
      <c r="DD22" s="17">
        <v>0</v>
      </c>
      <c r="DE22" s="17">
        <v>0</v>
      </c>
      <c r="DF22" s="17">
        <v>7.1285298118827195E-2</v>
      </c>
      <c r="DG22" s="17">
        <v>0</v>
      </c>
      <c r="DH22" s="17">
        <v>0</v>
      </c>
      <c r="DI22" s="17">
        <v>2.3456304258896499E-2</v>
      </c>
      <c r="DJ22" s="17">
        <v>2.0558892508143299E-4</v>
      </c>
      <c r="DK22" s="5">
        <v>9.1354568913727495E-5</v>
      </c>
      <c r="DL22" s="17">
        <v>2.6001891047581398E-4</v>
      </c>
      <c r="DM22" s="5">
        <v>8.8110796805502406E-5</v>
      </c>
      <c r="DN22" s="17">
        <v>1.7888750420255999E-4</v>
      </c>
      <c r="DO22" s="17">
        <v>4.3410090542943397E-3</v>
      </c>
      <c r="DP22" s="17">
        <v>0</v>
      </c>
      <c r="DQ22" s="17">
        <v>0</v>
      </c>
      <c r="DR22" s="17">
        <v>5.6357428352527002E-2</v>
      </c>
      <c r="DS22" s="17">
        <v>0.37729297618457203</v>
      </c>
      <c r="DT22" s="17">
        <v>0</v>
      </c>
      <c r="DU22" s="17">
        <v>6.0498015840209295E-4</v>
      </c>
      <c r="DV22" s="17">
        <v>8.7059675810336596E-4</v>
      </c>
      <c r="DW22" s="17">
        <v>111.66439429002899</v>
      </c>
      <c r="DX22" s="17">
        <v>164.949575713884</v>
      </c>
      <c r="DY22" s="17">
        <v>18.327736841327699</v>
      </c>
      <c r="DZ22" s="17">
        <v>183.27731255521201</v>
      </c>
      <c r="EA22" s="17">
        <v>0</v>
      </c>
      <c r="EB22" s="17">
        <v>4.5846737737379897</v>
      </c>
      <c r="EC22" s="17">
        <v>0</v>
      </c>
      <c r="ED22" s="5">
        <v>1.78275218055853E-5</v>
      </c>
      <c r="EE22" s="17">
        <v>0</v>
      </c>
      <c r="EF22" s="17">
        <v>0</v>
      </c>
      <c r="EG22" s="17">
        <v>0</v>
      </c>
      <c r="EH22" s="5">
        <v>3.7186541840969697E-8</v>
      </c>
      <c r="EI22" s="5">
        <v>1.5815406603945101E-7</v>
      </c>
      <c r="EJ22" s="5">
        <v>3.1035199836417003E-5</v>
      </c>
      <c r="EK22" s="17">
        <v>7.6303213787706006E-2</v>
      </c>
      <c r="EL22" s="17">
        <v>14.825142455176101</v>
      </c>
      <c r="EM22" s="17">
        <v>0.103243888732728</v>
      </c>
      <c r="EN22" s="17">
        <v>0.26929728346478399</v>
      </c>
      <c r="EO22" s="17">
        <v>0.66780240458120299</v>
      </c>
      <c r="EP22" s="17">
        <v>0.15260472108775999</v>
      </c>
      <c r="EQ22" s="5">
        <v>0</v>
      </c>
      <c r="ER22" s="17">
        <v>0</v>
      </c>
      <c r="ES22" s="5">
        <v>3.5906748347911299E-2</v>
      </c>
      <c r="ET22" s="17">
        <v>9.5519155638660695</v>
      </c>
      <c r="EU22" s="17">
        <v>9.5519155638660695</v>
      </c>
      <c r="EV22" s="17">
        <v>0</v>
      </c>
      <c r="EW22" s="17">
        <v>0</v>
      </c>
      <c r="EX22" s="17">
        <v>0</v>
      </c>
      <c r="EY22" s="17">
        <v>0.28425922287074801</v>
      </c>
      <c r="EZ22" s="17">
        <v>0</v>
      </c>
      <c r="FA22" s="17">
        <v>1.75138649117875</v>
      </c>
      <c r="FB22" s="17">
        <v>0.43535746810187398</v>
      </c>
      <c r="FC22" s="17">
        <v>0.23340952308514801</v>
      </c>
      <c r="FD22" s="17">
        <v>4.3798075464210697</v>
      </c>
      <c r="FE22" s="17">
        <v>0</v>
      </c>
      <c r="FF22" s="17">
        <v>14.234721549927499</v>
      </c>
      <c r="FG22" s="17">
        <v>0.23787952225841399</v>
      </c>
      <c r="FH22" s="17">
        <v>0.92463179605041801</v>
      </c>
      <c r="FI22" s="5">
        <v>2.5733897540192798E-5</v>
      </c>
      <c r="FJ22" s="17">
        <v>0</v>
      </c>
      <c r="FK22" s="17">
        <v>3.77029723198685</v>
      </c>
      <c r="FL22" s="17">
        <v>0.13711871692953101</v>
      </c>
      <c r="FM22" s="17">
        <v>0</v>
      </c>
      <c r="FN22" s="17">
        <v>0</v>
      </c>
      <c r="FO22" s="17">
        <v>0</v>
      </c>
      <c r="FP22" s="17">
        <v>0.27810857502696701</v>
      </c>
      <c r="FQ22" s="17">
        <v>1.1723857686742101</v>
      </c>
      <c r="FR22" s="17">
        <v>0</v>
      </c>
      <c r="FS22" s="17">
        <v>64.387964039308102</v>
      </c>
      <c r="FT22" s="17">
        <v>0.576777673063396</v>
      </c>
      <c r="FU22" s="17">
        <v>0.41717480384019301</v>
      </c>
      <c r="FW22" s="26">
        <f t="shared" si="0"/>
        <v>1.7342432853111986</v>
      </c>
      <c r="FX22" s="40">
        <f t="shared" si="1"/>
        <v>-1.2834569567049121E-5</v>
      </c>
      <c r="FY22" s="40">
        <f t="shared" si="2"/>
        <v>-1.8615996363630511E-5</v>
      </c>
      <c r="FZ22" s="40">
        <f t="shared" si="3"/>
        <v>-1.411744980214112E-5</v>
      </c>
      <c r="GA22" s="40">
        <f t="shared" si="4"/>
        <v>-1.5518754589069462E-5</v>
      </c>
      <c r="GB22" s="40">
        <f t="shared" si="5"/>
        <v>-1.5518754589069462E-5</v>
      </c>
      <c r="GC22" s="40">
        <f t="shared" si="6"/>
        <v>-7.3416257333501219E-7</v>
      </c>
      <c r="GD22" s="40">
        <f t="shared" si="7"/>
        <v>-6.7707955455087753E-6</v>
      </c>
      <c r="GE22" s="40">
        <f t="shared" si="8"/>
        <v>-8.9621766232365457E-6</v>
      </c>
      <c r="GF22" s="40">
        <f t="shared" si="9"/>
        <v>-2.6401153238073797E-5</v>
      </c>
      <c r="GG22" s="40">
        <f t="shared" si="10"/>
        <v>-4.9531677368722933E-6</v>
      </c>
      <c r="GH22" s="40">
        <f t="shared" si="11"/>
        <v>-2.3825199398381286E-6</v>
      </c>
      <c r="GI22" s="40">
        <f t="shared" si="12"/>
        <v>0</v>
      </c>
      <c r="GJ22" s="40">
        <f t="shared" si="13"/>
        <v>-8.4549666302553184E-6</v>
      </c>
      <c r="GK22" s="40">
        <f t="shared" si="14"/>
        <v>-1.3790252769018851E-5</v>
      </c>
      <c r="GL22" s="40">
        <f t="shared" si="15"/>
        <v>0</v>
      </c>
      <c r="GM22" s="40">
        <f t="shared" si="16"/>
        <v>0</v>
      </c>
      <c r="GN22" s="40">
        <f t="shared" si="17"/>
        <v>0</v>
      </c>
      <c r="GO22" s="40">
        <f t="shared" si="18"/>
        <v>-1.7282694161138274E-5</v>
      </c>
      <c r="GP22" s="40">
        <f t="shared" si="19"/>
        <v>0</v>
      </c>
      <c r="GQ22" s="40">
        <f t="shared" si="20"/>
        <v>0</v>
      </c>
      <c r="GR22" s="40">
        <f t="shared" si="21"/>
        <v>0</v>
      </c>
      <c r="GS22" s="40">
        <f t="shared" si="22"/>
        <v>0</v>
      </c>
      <c r="GT22" s="40">
        <f t="shared" si="23"/>
        <v>0</v>
      </c>
      <c r="GU22" s="40">
        <f t="shared" si="24"/>
        <v>-1.346202382304475E-6</v>
      </c>
      <c r="GV22" s="40">
        <f t="shared" si="25"/>
        <v>0</v>
      </c>
      <c r="GW22" s="40">
        <f t="shared" si="26"/>
        <v>0</v>
      </c>
      <c r="GX22" s="40">
        <f t="shared" si="27"/>
        <v>4.7795228344840702E-6</v>
      </c>
      <c r="GY22" s="40">
        <f t="shared" si="28"/>
        <v>-6.3632656838538938E-6</v>
      </c>
      <c r="GZ22" s="40">
        <f t="shared" si="29"/>
        <v>-8.5309036167977473E-5</v>
      </c>
      <c r="HA22" s="40">
        <f t="shared" si="30"/>
        <v>-2.456642785644539E-5</v>
      </c>
      <c r="HB22" s="40">
        <f t="shared" si="31"/>
        <v>3.7607480906279491</v>
      </c>
      <c r="HC22" s="40">
        <f t="shared" si="32"/>
        <v>1.3665896993256651E-6</v>
      </c>
      <c r="HD22" s="40">
        <f t="shared" si="33"/>
        <v>0</v>
      </c>
      <c r="HE22" s="40">
        <f t="shared" si="34"/>
        <v>0</v>
      </c>
      <c r="HF22" s="40">
        <f t="shared" si="35"/>
        <v>-1.4685245602355647E-5</v>
      </c>
      <c r="HG22" s="40">
        <f t="shared" si="36"/>
        <v>4.2801977881200086E-5</v>
      </c>
      <c r="HH22" s="40">
        <f t="shared" si="37"/>
        <v>3.7908353716489296E-5</v>
      </c>
      <c r="HI22" s="40">
        <f t="shared" si="38"/>
        <v>-6.1536965249833152E-6</v>
      </c>
      <c r="HJ22" s="40">
        <f t="shared" si="39"/>
        <v>6.8324929770190443E-6</v>
      </c>
      <c r="HK22" s="40">
        <f t="shared" si="40"/>
        <v>0</v>
      </c>
      <c r="HL22" s="40">
        <f t="shared" si="41"/>
        <v>0</v>
      </c>
      <c r="HM22" s="40">
        <f t="shared" si="42"/>
        <v>0</v>
      </c>
      <c r="HN22" s="40">
        <f t="shared" si="43"/>
        <v>-7.1573508084443405E-6</v>
      </c>
      <c r="HO22" s="40">
        <f t="shared" si="44"/>
        <v>-2.4516885907923357E-4</v>
      </c>
      <c r="HP22" s="40">
        <f t="shared" si="45"/>
        <v>-4.5113304388917046E-5</v>
      </c>
      <c r="HQ22" s="40">
        <f t="shared" si="46"/>
        <v>0</v>
      </c>
      <c r="HR22" s="40">
        <f t="shared" si="47"/>
        <v>-4.9407405170008423E-6</v>
      </c>
      <c r="HS22" s="40">
        <f t="shared" si="48"/>
        <v>-1.4143455487340582E-5</v>
      </c>
      <c r="HT22" s="40">
        <f t="shared" si="49"/>
        <v>0</v>
      </c>
      <c r="HU22" s="40">
        <f t="shared" si="50"/>
        <v>0</v>
      </c>
      <c r="HV22" s="40">
        <f t="shared" si="51"/>
        <v>0</v>
      </c>
      <c r="HW22" s="40">
        <f t="shared" si="52"/>
        <v>0</v>
      </c>
      <c r="HX22" s="40">
        <f t="shared" si="53"/>
        <v>0</v>
      </c>
      <c r="HY22" s="40">
        <f t="shared" si="54"/>
        <v>0</v>
      </c>
      <c r="HZ22" s="40">
        <f t="shared" si="55"/>
        <v>0</v>
      </c>
    </row>
    <row r="23" spans="1:234" x14ac:dyDescent="0.3">
      <c r="A23" s="17" t="s">
        <v>190</v>
      </c>
      <c r="B23" s="17">
        <v>3971.6670146000001</v>
      </c>
      <c r="C23" s="17">
        <v>5.2936484999999998</v>
      </c>
      <c r="D23" s="17">
        <v>9207.2457646999992</v>
      </c>
      <c r="E23" s="17">
        <v>159.79066170999999</v>
      </c>
      <c r="F23" s="17">
        <v>159.58535645000001</v>
      </c>
      <c r="G23" s="17">
        <v>518.41874539000003</v>
      </c>
      <c r="H23" s="17">
        <v>1075.5940605999999</v>
      </c>
      <c r="I23" s="17">
        <v>33.816463964</v>
      </c>
      <c r="J23" s="17">
        <v>29.931171517999999</v>
      </c>
      <c r="K23" s="17">
        <v>9.4321300000000001E-5</v>
      </c>
      <c r="L23" s="17">
        <v>6.4992891874999996</v>
      </c>
      <c r="M23" s="5">
        <v>3.1580545999999999E-6</v>
      </c>
      <c r="N23" s="17">
        <v>2.7978080084000001</v>
      </c>
      <c r="O23" s="17">
        <v>3.36449729E-2</v>
      </c>
      <c r="P23" s="17">
        <v>0.21766370739999999</v>
      </c>
      <c r="Q23" s="17">
        <v>0.1609246161</v>
      </c>
      <c r="S23" s="17">
        <v>2.5731618999999999E-3</v>
      </c>
      <c r="T23" s="17">
        <v>0.1434263338</v>
      </c>
      <c r="W23" s="17">
        <v>0.1567040727</v>
      </c>
      <c r="X23" s="17">
        <v>0.26284423779999999</v>
      </c>
      <c r="Y23" s="17">
        <v>165.39989636999999</v>
      </c>
      <c r="AA23" s="5">
        <v>2.4114616000000001E-8</v>
      </c>
      <c r="AB23" s="17">
        <v>1.642049E-4</v>
      </c>
      <c r="AC23" s="17">
        <v>0.38472159039999998</v>
      </c>
      <c r="AD23" s="17">
        <v>0.29325463740000002</v>
      </c>
      <c r="AE23" s="17">
        <v>15.694797306</v>
      </c>
      <c r="AF23" s="17">
        <v>0.39249485589999999</v>
      </c>
      <c r="AG23" s="17">
        <v>0.55087152409999995</v>
      </c>
      <c r="AH23" s="17">
        <v>7.8519214999999993E-3</v>
      </c>
      <c r="AI23" s="17">
        <v>0.1597255608</v>
      </c>
      <c r="AJ23" s="17">
        <v>3.7707986027999998</v>
      </c>
      <c r="AK23" s="17">
        <v>0.24627837480000001</v>
      </c>
      <c r="AL23" s="17">
        <v>8.3439854800000005E-2</v>
      </c>
      <c r="AM23" s="17">
        <v>1.5821520113</v>
      </c>
      <c r="AN23" s="17">
        <v>4.4970359000000001E-2</v>
      </c>
      <c r="AO23" s="5">
        <v>4.7371509000000001E-7</v>
      </c>
      <c r="AQ23" s="5">
        <v>3.5386745999999998E-7</v>
      </c>
      <c r="AR23" s="17">
        <v>1.53449512E-2</v>
      </c>
      <c r="AS23" s="17">
        <v>2.5899629000000002E-3</v>
      </c>
      <c r="AT23" s="17">
        <v>0.40464272890000003</v>
      </c>
      <c r="AV23" s="17">
        <v>0.44517063400000001</v>
      </c>
      <c r="AW23" s="17">
        <v>4.8910823703000004</v>
      </c>
      <c r="AX23" s="17">
        <v>0.15849846849999999</v>
      </c>
      <c r="BC23" s="17">
        <v>3.7333402199999997E-2</v>
      </c>
      <c r="BE23" s="15"/>
      <c r="BF23" s="17" t="s">
        <v>190</v>
      </c>
      <c r="BG23" s="17">
        <v>3.70654823973059E-2</v>
      </c>
      <c r="BH23" s="17">
        <v>7.4547197584064903E-2</v>
      </c>
      <c r="BI23" s="17">
        <v>0</v>
      </c>
      <c r="BJ23" s="17">
        <v>29.931151015610901</v>
      </c>
      <c r="BK23" s="17">
        <v>0</v>
      </c>
      <c r="BL23" s="17">
        <v>33.816439843887501</v>
      </c>
      <c r="BM23" s="17">
        <v>33.816439843887501</v>
      </c>
      <c r="BN23" s="17">
        <v>0.78669360385079201</v>
      </c>
      <c r="BO23" s="17">
        <v>2.9940486703053899E-2</v>
      </c>
      <c r="BP23" s="5">
        <v>3.8668595435330202E-5</v>
      </c>
      <c r="BQ23" s="5">
        <v>5.5650957390168402E-5</v>
      </c>
      <c r="BR23" s="5">
        <v>6.4991867927079001</v>
      </c>
      <c r="BS23" s="17">
        <v>3.7322077117518199E-2</v>
      </c>
      <c r="BT23" s="5">
        <v>1.01059970127371E-6</v>
      </c>
      <c r="BU23" s="5">
        <v>2.14747666683201E-6</v>
      </c>
      <c r="BV23" s="17">
        <v>0.262842078378351</v>
      </c>
      <c r="BW23" s="17">
        <v>2.79781121362721</v>
      </c>
      <c r="BX23" s="17">
        <v>8.0719600837425593E-3</v>
      </c>
      <c r="BY23" s="17">
        <v>2.55612260096892E-2</v>
      </c>
      <c r="BZ23" s="17">
        <v>0.217659765824195</v>
      </c>
      <c r="CA23" s="17">
        <v>0</v>
      </c>
      <c r="CB23" s="17">
        <v>6452.2015445737197</v>
      </c>
      <c r="CC23" s="17">
        <v>0.16092032030776299</v>
      </c>
      <c r="CD23" s="17">
        <v>7.4594194189057505E-4</v>
      </c>
      <c r="CE23" s="17">
        <v>1.8263244679277101E-3</v>
      </c>
      <c r="CF23" s="5">
        <v>0</v>
      </c>
      <c r="CG23" s="17">
        <v>0.143424254376949</v>
      </c>
      <c r="CH23" s="17">
        <v>0.29325950771631298</v>
      </c>
      <c r="CI23" s="17">
        <v>0</v>
      </c>
      <c r="CJ23" s="17">
        <v>0.246278004339817</v>
      </c>
      <c r="CK23" s="17">
        <v>7.8526369633241094E-3</v>
      </c>
      <c r="CL23" s="17">
        <v>8.3443879571834703E-2</v>
      </c>
      <c r="CM23" s="17">
        <v>3971.4569346733001</v>
      </c>
      <c r="CN23" s="17">
        <v>0</v>
      </c>
      <c r="CO23" s="17">
        <v>0.15670211096636</v>
      </c>
      <c r="CP23" s="17">
        <v>51.208418067239997</v>
      </c>
      <c r="CQ23" s="17">
        <v>1153.8129938382699</v>
      </c>
      <c r="CR23" s="17">
        <v>25.6011461868497</v>
      </c>
      <c r="CS23" s="17">
        <v>0.44511592523656701</v>
      </c>
      <c r="CT23" s="5">
        <v>7.9436180340713106E-2</v>
      </c>
      <c r="CU23" s="17">
        <v>2.13185384053418E-2</v>
      </c>
      <c r="CV23" s="17">
        <v>165.39867882618501</v>
      </c>
      <c r="CW23" s="5">
        <v>165.39867882618501</v>
      </c>
      <c r="CX23" s="17">
        <v>1.0151029525003099E-3</v>
      </c>
      <c r="CY23" s="17">
        <v>0</v>
      </c>
      <c r="CZ23" s="17">
        <v>0</v>
      </c>
      <c r="DA23" s="17">
        <v>4.8910997392031001</v>
      </c>
      <c r="DB23" s="5">
        <v>9.6450661124876306E-9</v>
      </c>
      <c r="DC23" s="5">
        <v>1.2056584283841799E-8</v>
      </c>
      <c r="DD23" s="17">
        <v>0</v>
      </c>
      <c r="DE23" s="17">
        <v>0</v>
      </c>
      <c r="DF23" s="17">
        <v>2.6260258190105499</v>
      </c>
      <c r="DG23" s="17">
        <v>2.5708064924561701E-2</v>
      </c>
      <c r="DH23" s="17">
        <v>5.0724525670618303E-4</v>
      </c>
      <c r="DI23" s="17">
        <v>0.67944696197495902</v>
      </c>
      <c r="DJ23" s="17">
        <v>4.8724691199700201E-2</v>
      </c>
      <c r="DK23" s="5">
        <v>4.2694755204285597E-5</v>
      </c>
      <c r="DL23" s="17">
        <v>1.2151031613177001E-4</v>
      </c>
      <c r="DM23" s="17">
        <v>0.12691381385704101</v>
      </c>
      <c r="DN23" s="17">
        <v>0.257672605685279</v>
      </c>
      <c r="DO23" s="17">
        <v>15.699899662425199</v>
      </c>
      <c r="DP23" s="17">
        <v>0</v>
      </c>
      <c r="DQ23" s="17">
        <v>0</v>
      </c>
      <c r="DR23" s="17">
        <v>1.12756469030955</v>
      </c>
      <c r="DS23" s="17">
        <v>5.2936913215055403</v>
      </c>
      <c r="DT23" s="17">
        <v>0</v>
      </c>
      <c r="DU23" s="17">
        <v>0.22577813931711799</v>
      </c>
      <c r="DV23" s="17">
        <v>0.32490162811267698</v>
      </c>
      <c r="DW23" s="17">
        <v>2366.9628491333001</v>
      </c>
      <c r="DX23" s="17">
        <v>8285.7864898092394</v>
      </c>
      <c r="DY23" s="17">
        <v>920.64306711197901</v>
      </c>
      <c r="DZ23" s="17">
        <v>9206.4295569212209</v>
      </c>
      <c r="EA23" s="17">
        <v>3.0413491504433898E-4</v>
      </c>
      <c r="EB23" s="17">
        <v>78.981129820679698</v>
      </c>
      <c r="EC23" s="17">
        <v>2.0231447187288101E-2</v>
      </c>
      <c r="ED23" s="17">
        <v>4.4968968832592E-2</v>
      </c>
      <c r="EE23" s="5">
        <v>4.7372538902208299E-7</v>
      </c>
      <c r="EF23" s="17">
        <v>0</v>
      </c>
      <c r="EG23" s="5">
        <v>3.5387293762573102E-7</v>
      </c>
      <c r="EH23" s="17">
        <v>1.5339790335020901E-2</v>
      </c>
      <c r="EI23" s="17">
        <v>2.5898672664759598E-3</v>
      </c>
      <c r="EJ23" s="17">
        <v>0.40464532472009501</v>
      </c>
      <c r="EK23" s="17">
        <v>1.1581953537260801</v>
      </c>
      <c r="EL23" s="17">
        <v>453.52846025343302</v>
      </c>
      <c r="EM23" s="17">
        <v>1.57562568863021</v>
      </c>
      <c r="EN23" s="17">
        <v>4.0907861501347602</v>
      </c>
      <c r="EO23" s="17">
        <v>21.350727902577699</v>
      </c>
      <c r="EP23" s="5">
        <v>2.3202791347630298</v>
      </c>
      <c r="EQ23" s="17">
        <v>0</v>
      </c>
      <c r="ER23" s="5">
        <v>2.4114257839360199E-9</v>
      </c>
      <c r="ES23" s="17">
        <v>0.54559741153347896</v>
      </c>
      <c r="ET23" s="17">
        <v>159.73746919721501</v>
      </c>
      <c r="EU23" s="17">
        <v>159.53216433370801</v>
      </c>
      <c r="EV23" s="17">
        <v>0.205304863506341</v>
      </c>
      <c r="EW23" s="17">
        <v>0</v>
      </c>
      <c r="EX23" s="17">
        <v>0</v>
      </c>
      <c r="EY23" s="17">
        <v>4.37391039093459</v>
      </c>
      <c r="EZ23" s="17">
        <v>0</v>
      </c>
      <c r="FA23" s="17">
        <v>27.2234585988524</v>
      </c>
      <c r="FB23" s="17">
        <v>6.6085296089441403</v>
      </c>
      <c r="FC23" s="17">
        <v>3.5596540445223401</v>
      </c>
      <c r="FD23" s="17">
        <v>69.036136166603399</v>
      </c>
      <c r="FE23" s="17">
        <v>0.159595211592753</v>
      </c>
      <c r="FF23" s="17">
        <v>330.97032556015398</v>
      </c>
      <c r="FG23" s="17">
        <v>3.6108536993115998</v>
      </c>
      <c r="FH23" s="17">
        <v>14.078350801655599</v>
      </c>
      <c r="FI23" s="5">
        <v>5.93815194364985E-5</v>
      </c>
      <c r="FJ23" s="17">
        <v>0</v>
      </c>
      <c r="FK23" s="17">
        <v>518.37536634288995</v>
      </c>
      <c r="FL23" s="17">
        <v>6.3239381132437797</v>
      </c>
      <c r="FM23" s="17">
        <v>0.15849937766366201</v>
      </c>
      <c r="FN23" s="17">
        <v>0</v>
      </c>
      <c r="FO23" s="17">
        <v>3.5522903058538302E-3</v>
      </c>
      <c r="FP23" s="17">
        <v>7.1956614421342602</v>
      </c>
      <c r="FQ23" s="17">
        <v>3.7705582414063201</v>
      </c>
      <c r="FR23" s="17">
        <v>0.16852694154805001</v>
      </c>
      <c r="FS23" s="17">
        <v>1075.55252418856</v>
      </c>
      <c r="FT23" s="17">
        <v>1.58204109043553</v>
      </c>
      <c r="FU23" s="17">
        <v>8.0803708104976302</v>
      </c>
      <c r="FW23" s="26">
        <f t="shared" si="0"/>
        <v>2.2006948018824386</v>
      </c>
      <c r="FX23" s="40">
        <f t="shared" si="1"/>
        <v>-5.289464749379959E-5</v>
      </c>
      <c r="FY23" s="40">
        <f t="shared" si="2"/>
        <v>8.089223442126931E-6</v>
      </c>
      <c r="FZ23" s="40">
        <f t="shared" si="3"/>
        <v>-8.8648418825488934E-5</v>
      </c>
      <c r="GA23" s="40">
        <f t="shared" si="4"/>
        <v>-3.3288874465972585E-4</v>
      </c>
      <c r="GB23" s="40">
        <f t="shared" si="5"/>
        <v>-3.3331451879584854E-4</v>
      </c>
      <c r="GC23" s="40">
        <f t="shared" si="6"/>
        <v>-8.3675691698697561E-5</v>
      </c>
      <c r="GD23" s="40">
        <f t="shared" si="7"/>
        <v>-3.8617181854576543E-5</v>
      </c>
      <c r="GE23" s="40">
        <f t="shared" si="8"/>
        <v>-7.1326536461593287E-7</v>
      </c>
      <c r="GF23" s="40">
        <f t="shared" si="9"/>
        <v>-6.8498451810092891E-7</v>
      </c>
      <c r="GG23" s="40">
        <f t="shared" si="10"/>
        <v>-1.8523647377526269E-5</v>
      </c>
      <c r="GH23" s="40">
        <f t="shared" si="11"/>
        <v>-1.5754767813138297E-5</v>
      </c>
      <c r="GI23" s="40">
        <f t="shared" si="12"/>
        <v>6.8928845372291637E-6</v>
      </c>
      <c r="GJ23" s="40">
        <f t="shared" si="13"/>
        <v>1.1456208575588247E-6</v>
      </c>
      <c r="GK23" s="40">
        <f t="shared" si="14"/>
        <v>-3.503289065880773E-4</v>
      </c>
      <c r="GL23" s="40">
        <f t="shared" si="15"/>
        <v>-1.8108557701587345E-5</v>
      </c>
      <c r="GM23" s="40">
        <f t="shared" si="16"/>
        <v>-2.6694438309823534E-5</v>
      </c>
      <c r="GN23" s="40">
        <f t="shared" si="17"/>
        <v>0</v>
      </c>
      <c r="GO23" s="40">
        <f t="shared" si="18"/>
        <v>-3.4801159682744875E-4</v>
      </c>
      <c r="GP23" s="40">
        <f t="shared" si="19"/>
        <v>-1.4498195665369946E-5</v>
      </c>
      <c r="GQ23" s="40">
        <f t="shared" si="20"/>
        <v>0</v>
      </c>
      <c r="GR23" s="40">
        <f t="shared" si="21"/>
        <v>0</v>
      </c>
      <c r="GS23" s="40">
        <f t="shared" si="22"/>
        <v>-1.2518715092748358E-5</v>
      </c>
      <c r="GT23" s="40">
        <f t="shared" si="23"/>
        <v>-8.2155944032457487E-6</v>
      </c>
      <c r="GU23" s="40">
        <f t="shared" si="24"/>
        <v>-7.3612126833775458E-6</v>
      </c>
      <c r="GV23" s="40">
        <f t="shared" si="25"/>
        <v>0</v>
      </c>
      <c r="GW23" s="40">
        <f t="shared" si="26"/>
        <v>-6.3854209187985932E-5</v>
      </c>
      <c r="GX23" s="40">
        <f t="shared" si="27"/>
        <v>1.0434283971637893E-6</v>
      </c>
      <c r="GY23" s="40">
        <f t="shared" si="28"/>
        <v>-3.5134721069192269E-4</v>
      </c>
      <c r="GZ23" s="40">
        <f t="shared" si="29"/>
        <v>1.6607806635715188E-5</v>
      </c>
      <c r="HA23" s="40">
        <f t="shared" si="30"/>
        <v>3.2509858685775609E-4</v>
      </c>
      <c r="HB23" s="40">
        <f t="shared" si="31"/>
        <v>1.8728139321062374</v>
      </c>
      <c r="HC23" s="40">
        <f t="shared" si="32"/>
        <v>-3.4809690066713326E-4</v>
      </c>
      <c r="HD23" s="40">
        <f t="shared" si="33"/>
        <v>9.1119520758080897E-5</v>
      </c>
      <c r="HE23" s="40">
        <f t="shared" si="34"/>
        <v>-8.1608232642373145E-4</v>
      </c>
      <c r="HF23" s="40">
        <f t="shared" si="35"/>
        <v>-6.3742835138738723E-5</v>
      </c>
      <c r="HG23" s="40">
        <f t="shared" si="36"/>
        <v>-1.5042335052892853E-6</v>
      </c>
      <c r="HH23" s="40">
        <f t="shared" si="37"/>
        <v>4.8235604488355674E-5</v>
      </c>
      <c r="HI23" s="40">
        <f t="shared" si="38"/>
        <v>-7.0107589964712416E-5</v>
      </c>
      <c r="HJ23" s="40">
        <f t="shared" si="39"/>
        <v>-3.0912971097274877E-5</v>
      </c>
      <c r="HK23" s="40">
        <f t="shared" si="40"/>
        <v>2.1740962659602415E-5</v>
      </c>
      <c r="HL23" s="40">
        <f t="shared" si="41"/>
        <v>0</v>
      </c>
      <c r="HM23" s="40">
        <f t="shared" si="42"/>
        <v>1.5479314574577879E-5</v>
      </c>
      <c r="HN23" s="40">
        <f t="shared" si="43"/>
        <v>-3.3632332301580369E-4</v>
      </c>
      <c r="HO23" s="40">
        <f t="shared" si="44"/>
        <v>-3.6924669477075787E-5</v>
      </c>
      <c r="HP23" s="40">
        <f t="shared" si="45"/>
        <v>6.4150914117316426E-6</v>
      </c>
      <c r="HQ23" s="40">
        <f t="shared" si="46"/>
        <v>0</v>
      </c>
      <c r="HR23" s="40">
        <f t="shared" si="47"/>
        <v>-1.2289391809478141E-4</v>
      </c>
      <c r="HS23" s="40">
        <f t="shared" si="48"/>
        <v>3.5511369027943581E-6</v>
      </c>
      <c r="HT23" s="40">
        <f t="shared" si="49"/>
        <v>5.7361037657077511E-6</v>
      </c>
      <c r="HU23" s="40">
        <f t="shared" si="50"/>
        <v>0</v>
      </c>
      <c r="HV23" s="40">
        <f t="shared" si="51"/>
        <v>0</v>
      </c>
      <c r="HW23" s="40">
        <f t="shared" si="52"/>
        <v>0</v>
      </c>
      <c r="HX23" s="40">
        <f t="shared" si="53"/>
        <v>0</v>
      </c>
      <c r="HY23" s="40">
        <f t="shared" si="54"/>
        <v>-3.0334986404744808E-4</v>
      </c>
      <c r="HZ23" s="40">
        <f t="shared" si="55"/>
        <v>0</v>
      </c>
    </row>
    <row r="24" spans="1:234" x14ac:dyDescent="0.3">
      <c r="A24" s="17" t="s">
        <v>191</v>
      </c>
      <c r="B24" s="17">
        <v>670.64628660000005</v>
      </c>
      <c r="C24" s="17">
        <v>48.099336569999998</v>
      </c>
      <c r="D24" s="17">
        <v>2174.8431381</v>
      </c>
      <c r="E24" s="17">
        <v>20.67540644</v>
      </c>
      <c r="F24" s="17">
        <v>6.4256847135999999</v>
      </c>
      <c r="G24" s="17">
        <v>53.627714238000003</v>
      </c>
      <c r="H24" s="17">
        <v>138.92540554000001</v>
      </c>
      <c r="I24" s="17">
        <v>4.4909737175000002</v>
      </c>
      <c r="J24" s="17">
        <v>4.1731888648000002</v>
      </c>
      <c r="K24" s="17">
        <v>1.87262E-6</v>
      </c>
      <c r="L24" s="17">
        <v>1.0479322167</v>
      </c>
      <c r="N24" s="17">
        <v>0.42249843170000001</v>
      </c>
      <c r="O24" s="17">
        <v>1.0295000000000001E-5</v>
      </c>
      <c r="Q24" s="17">
        <v>2.3477137799999999E-2</v>
      </c>
      <c r="S24" s="5">
        <v>5.2461830000000002E-7</v>
      </c>
      <c r="T24" s="17">
        <v>2.1036690699999999E-2</v>
      </c>
      <c r="W24" s="17">
        <v>2.1832242799999999E-2</v>
      </c>
      <c r="Y24" s="17">
        <v>33.663235524000001</v>
      </c>
      <c r="AA24" s="17">
        <v>1.3853982E-3</v>
      </c>
      <c r="AB24" s="17">
        <v>3.53505E-5</v>
      </c>
      <c r="AC24" s="17">
        <v>3.5567342000000002E-6</v>
      </c>
      <c r="AD24" s="17">
        <v>7.4303454599999999E-2</v>
      </c>
      <c r="AE24" s="17">
        <v>1.3648649393000001</v>
      </c>
      <c r="AF24" s="17">
        <v>5.8161643399999997E-2</v>
      </c>
      <c r="AG24" s="17">
        <v>1.96563E-5</v>
      </c>
      <c r="AI24" s="17">
        <v>2.2232977000000001E-2</v>
      </c>
      <c r="AJ24" s="17">
        <v>1.1288314821000001</v>
      </c>
      <c r="AK24" s="17">
        <v>3.3049254399999999E-2</v>
      </c>
      <c r="AL24" s="17">
        <v>1.3075700799999999E-2</v>
      </c>
      <c r="AM24" s="17">
        <v>0.45199155270000002</v>
      </c>
      <c r="AN24" s="17">
        <v>2.4799049000000001E-3</v>
      </c>
      <c r="AR24" s="17">
        <v>1.456447E-4</v>
      </c>
      <c r="AS24" s="17">
        <v>2.9782209999999998E-4</v>
      </c>
      <c r="AT24" s="17">
        <v>1.33171262E-2</v>
      </c>
      <c r="AV24" s="17">
        <v>0.21032689430000001</v>
      </c>
      <c r="AW24" s="17">
        <v>0.43815544340000001</v>
      </c>
      <c r="AX24" s="17">
        <v>2.73172094E-2</v>
      </c>
      <c r="BC24" s="17">
        <v>1.4897128999999999E-6</v>
      </c>
      <c r="BE24" s="15"/>
      <c r="BF24" s="17" t="s">
        <v>191</v>
      </c>
      <c r="BG24" s="17">
        <v>0</v>
      </c>
      <c r="BH24" s="17">
        <v>5.9119046786741099E-3</v>
      </c>
      <c r="BI24" s="17">
        <v>0</v>
      </c>
      <c r="BJ24" s="17">
        <v>4.1731970663934401</v>
      </c>
      <c r="BK24" s="17">
        <v>0</v>
      </c>
      <c r="BL24" s="17">
        <v>4.4909536357659503</v>
      </c>
      <c r="BM24" s="17">
        <v>4.4909536357659503</v>
      </c>
      <c r="BN24" s="17">
        <v>7.1823677498543195E-2</v>
      </c>
      <c r="BO24" s="17">
        <v>0</v>
      </c>
      <c r="BP24" s="5">
        <v>7.6776291495119801E-7</v>
      </c>
      <c r="BQ24" s="5">
        <v>1.1048901161284601E-6</v>
      </c>
      <c r="BR24" s="17">
        <v>1.04792936435427</v>
      </c>
      <c r="BS24" s="5">
        <v>1.4897603986168799E-6</v>
      </c>
      <c r="BT24" s="17">
        <v>0</v>
      </c>
      <c r="BU24" s="17">
        <v>0</v>
      </c>
      <c r="BV24" s="17">
        <v>0</v>
      </c>
      <c r="BW24" s="17">
        <v>0.42250064106270102</v>
      </c>
      <c r="BX24" s="5">
        <v>2.4709111151529201E-6</v>
      </c>
      <c r="BY24" s="5">
        <v>7.8243113367174202E-6</v>
      </c>
      <c r="BZ24" s="17">
        <v>0</v>
      </c>
      <c r="CA24" s="17">
        <v>0</v>
      </c>
      <c r="CB24" s="17">
        <v>580.46026987858602</v>
      </c>
      <c r="CC24" s="17">
        <v>2.3474666866826501E-2</v>
      </c>
      <c r="CD24" s="5">
        <v>1.5214139629733701E-7</v>
      </c>
      <c r="CE24" s="5">
        <v>3.7247203161427799E-7</v>
      </c>
      <c r="CF24" s="17">
        <v>0</v>
      </c>
      <c r="CG24" s="17">
        <v>2.1038339926923399E-2</v>
      </c>
      <c r="CH24" s="5">
        <v>7.4303077304600104E-2</v>
      </c>
      <c r="CI24" s="17">
        <v>0</v>
      </c>
      <c r="CJ24" s="17">
        <v>3.30484505929413E-2</v>
      </c>
      <c r="CK24" s="17">
        <v>0</v>
      </c>
      <c r="CL24" s="17">
        <v>1.3076337437374901E-2</v>
      </c>
      <c r="CM24" s="17">
        <v>670.64519596333696</v>
      </c>
      <c r="CN24" s="17">
        <v>0</v>
      </c>
      <c r="CO24" s="17">
        <v>2.18352197460457E-2</v>
      </c>
      <c r="CP24" s="17">
        <v>4.5744690185153596</v>
      </c>
      <c r="CQ24" s="5">
        <v>116.33735606712</v>
      </c>
      <c r="CR24" s="17">
        <v>2.2757147445078698</v>
      </c>
      <c r="CS24" s="17">
        <v>0.21032181872404701</v>
      </c>
      <c r="CT24" s="17">
        <v>1.9812405581441399</v>
      </c>
      <c r="CU24" s="17">
        <v>0</v>
      </c>
      <c r="CV24" s="17">
        <v>33.663179748017598</v>
      </c>
      <c r="CW24" s="17">
        <v>33.663179748017598</v>
      </c>
      <c r="CX24" s="5">
        <v>2.0763105501568E-5</v>
      </c>
      <c r="CY24" s="17">
        <v>0</v>
      </c>
      <c r="CZ24" s="17">
        <v>0</v>
      </c>
      <c r="DA24" s="17">
        <v>0.43815625887146598</v>
      </c>
      <c r="DB24" s="17">
        <v>3.0572085137012598E-4</v>
      </c>
      <c r="DC24" s="17">
        <v>1.0106057826994399E-3</v>
      </c>
      <c r="DD24" s="17">
        <v>0</v>
      </c>
      <c r="DE24" s="17">
        <v>0</v>
      </c>
      <c r="DF24" s="17">
        <v>2.30378447897824</v>
      </c>
      <c r="DG24" s="17">
        <v>8.4421001445262392E-3</v>
      </c>
      <c r="DH24" s="17">
        <v>0</v>
      </c>
      <c r="DI24" s="5">
        <v>4.6210005197995799E-2</v>
      </c>
      <c r="DJ24" s="17">
        <v>3.2429606795306401E-3</v>
      </c>
      <c r="DK24" s="5">
        <v>9.1918620325512392E-6</v>
      </c>
      <c r="DL24" s="5">
        <v>2.6158942310553899E-5</v>
      </c>
      <c r="DM24" s="5">
        <v>1.1735975815296699E-6</v>
      </c>
      <c r="DN24" s="5">
        <v>2.38317844761542E-6</v>
      </c>
      <c r="DO24" s="17">
        <v>1.36487228379509</v>
      </c>
      <c r="DP24" s="17">
        <v>0</v>
      </c>
      <c r="DQ24" s="5">
        <v>5.1931162703748801E-6</v>
      </c>
      <c r="DR24" s="17">
        <v>0.12895359587746799</v>
      </c>
      <c r="DS24" s="17">
        <v>48.098892385125502</v>
      </c>
      <c r="DT24" s="17">
        <v>0</v>
      </c>
      <c r="DU24" s="5">
        <v>8.0590163748298608E-6</v>
      </c>
      <c r="DV24" s="5">
        <v>1.15958138747884E-5</v>
      </c>
      <c r="DW24" s="17">
        <v>267.05043869332002</v>
      </c>
      <c r="DX24" s="17">
        <v>1957.35691853811</v>
      </c>
      <c r="DY24" s="17">
        <v>217.48466491950299</v>
      </c>
      <c r="DZ24" s="17">
        <v>2174.8415834576099</v>
      </c>
      <c r="EA24" s="17">
        <v>0</v>
      </c>
      <c r="EB24" s="17">
        <v>7.8792162666887</v>
      </c>
      <c r="EC24" s="17">
        <v>0</v>
      </c>
      <c r="ED24" s="17">
        <v>2.4799968325685201E-3</v>
      </c>
      <c r="EE24" s="17">
        <v>0</v>
      </c>
      <c r="EF24" s="17">
        <v>0</v>
      </c>
      <c r="EG24" s="17">
        <v>0</v>
      </c>
      <c r="EH24" s="17">
        <v>1.4564228600921799E-4</v>
      </c>
      <c r="EI24" s="17">
        <v>2.9781684133609997E-4</v>
      </c>
      <c r="EJ24" s="17">
        <v>1.3317266946701401E-2</v>
      </c>
      <c r="EK24" s="17">
        <v>5.8342698534477502E-2</v>
      </c>
      <c r="EL24" s="17">
        <v>44.664218319431399</v>
      </c>
      <c r="EM24" s="17">
        <v>7.2061774654563496E-2</v>
      </c>
      <c r="EN24" s="17">
        <v>0.166452990911445</v>
      </c>
      <c r="EO24" s="17">
        <v>0.43221795129989998</v>
      </c>
      <c r="EP24" s="5">
        <v>0.100364074163483</v>
      </c>
      <c r="EQ24" s="5">
        <v>9.5632627303140899E-3</v>
      </c>
      <c r="ER24" s="5">
        <v>6.9521145998886402E-5</v>
      </c>
      <c r="ES24" s="5">
        <v>2.4319160964963001E-2</v>
      </c>
      <c r="ET24" s="17">
        <v>20.6753669405688</v>
      </c>
      <c r="EU24" s="17">
        <v>6.4256687235569396</v>
      </c>
      <c r="EV24" s="17">
        <v>14.2496982170119</v>
      </c>
      <c r="EW24" s="17">
        <v>8.8583971295821203E-4</v>
      </c>
      <c r="EX24" s="17">
        <v>1.5356244867364201E-4</v>
      </c>
      <c r="EY24" s="17">
        <v>0.517963662538513</v>
      </c>
      <c r="EZ24" s="17">
        <v>1.3719994267982801E-4</v>
      </c>
      <c r="FA24" s="17">
        <v>1.0965272277429601</v>
      </c>
      <c r="FB24" s="17">
        <v>0.26903244288651201</v>
      </c>
      <c r="FC24" s="17">
        <v>0.14476665774896999</v>
      </c>
      <c r="FD24" s="17">
        <v>2.7425488997282699</v>
      </c>
      <c r="FE24" s="17">
        <v>2.2216797245864998E-2</v>
      </c>
      <c r="FF24" s="17">
        <v>38.167288000008703</v>
      </c>
      <c r="FG24" s="17">
        <v>0.17906986923284601</v>
      </c>
      <c r="FH24" s="17">
        <v>0.61037353213512102</v>
      </c>
      <c r="FI24" s="17">
        <v>8.8791618027965599E-4</v>
      </c>
      <c r="FJ24" s="17">
        <v>0</v>
      </c>
      <c r="FK24" s="17">
        <v>53.627714228960997</v>
      </c>
      <c r="FL24" s="17">
        <v>1.15525992895753</v>
      </c>
      <c r="FM24" s="17">
        <v>2.7320727748923801E-2</v>
      </c>
      <c r="FN24" s="17">
        <v>0</v>
      </c>
      <c r="FO24" s="17">
        <v>0</v>
      </c>
      <c r="FP24" s="17">
        <v>2.4470168339296698</v>
      </c>
      <c r="FQ24" s="17">
        <v>1.1288272341011101</v>
      </c>
      <c r="FR24" s="17">
        <v>2.3832922574116601E-3</v>
      </c>
      <c r="FS24" s="17">
        <v>138.92588791371099</v>
      </c>
      <c r="FT24" s="17">
        <v>0.451992955163739</v>
      </c>
      <c r="FU24" s="17">
        <v>2.6111261925067102</v>
      </c>
      <c r="FW24" s="26">
        <f t="shared" si="0"/>
        <v>1.9222510843996847</v>
      </c>
      <c r="FX24" s="40">
        <f t="shared" si="1"/>
        <v>-1.626247225825453E-6</v>
      </c>
      <c r="FY24" s="40">
        <f t="shared" si="2"/>
        <v>-9.2347401476029391E-6</v>
      </c>
      <c r="FZ24" s="40">
        <f t="shared" si="3"/>
        <v>-7.1482966422354772E-7</v>
      </c>
      <c r="GA24" s="40">
        <f t="shared" si="4"/>
        <v>-1.910454883402522E-6</v>
      </c>
      <c r="GB24" s="40">
        <f t="shared" si="5"/>
        <v>-2.4884574598650645E-6</v>
      </c>
      <c r="GC24" s="40">
        <f t="shared" si="6"/>
        <v>-1.6855102098940383E-10</v>
      </c>
      <c r="GD24" s="40">
        <f t="shared" si="7"/>
        <v>3.4721778144557433E-6</v>
      </c>
      <c r="GE24" s="40">
        <f t="shared" si="8"/>
        <v>-4.4715768368068971E-6</v>
      </c>
      <c r="GF24" s="40">
        <f t="shared" si="9"/>
        <v>1.9653060778360833E-6</v>
      </c>
      <c r="GG24" s="40">
        <f t="shared" si="10"/>
        <v>1.7638965544651447E-5</v>
      </c>
      <c r="GH24" s="40">
        <f t="shared" si="11"/>
        <v>-2.7218799886079782E-6</v>
      </c>
      <c r="GI24" s="40">
        <f t="shared" si="12"/>
        <v>0</v>
      </c>
      <c r="GJ24" s="40">
        <f t="shared" si="13"/>
        <v>5.2292802416362918E-6</v>
      </c>
      <c r="GK24" s="40">
        <f t="shared" si="14"/>
        <v>2.1607758168016407E-5</v>
      </c>
      <c r="GL24" s="40">
        <f t="shared" si="15"/>
        <v>0</v>
      </c>
      <c r="GM24" s="40">
        <f t="shared" si="16"/>
        <v>-1.0524848448509564E-4</v>
      </c>
      <c r="GN24" s="40">
        <f t="shared" si="17"/>
        <v>0</v>
      </c>
      <c r="GO24" s="40">
        <f t="shared" si="18"/>
        <v>-9.2869203857750408E-6</v>
      </c>
      <c r="GP24" s="40">
        <f t="shared" si="19"/>
        <v>7.8397640908396804E-5</v>
      </c>
      <c r="GQ24" s="40">
        <f t="shared" si="20"/>
        <v>0</v>
      </c>
      <c r="GR24" s="40">
        <f t="shared" si="21"/>
        <v>0</v>
      </c>
      <c r="GS24" s="40">
        <f t="shared" si="22"/>
        <v>1.3635548454517311E-4</v>
      </c>
      <c r="GT24" s="40">
        <f t="shared" si="23"/>
        <v>0</v>
      </c>
      <c r="GU24" s="40">
        <f t="shared" si="24"/>
        <v>-1.6568812098764501E-6</v>
      </c>
      <c r="GV24" s="40">
        <f t="shared" si="25"/>
        <v>0</v>
      </c>
      <c r="GW24" s="40">
        <f t="shared" si="26"/>
        <v>3.2451324713175979E-4</v>
      </c>
      <c r="GX24" s="40">
        <f t="shared" si="27"/>
        <v>8.609301286841953E-6</v>
      </c>
      <c r="GY24" s="40">
        <f t="shared" si="28"/>
        <v>1.1760548508109979E-5</v>
      </c>
      <c r="GZ24" s="40">
        <f t="shared" si="29"/>
        <v>-5.0777639064824743E-6</v>
      </c>
      <c r="HA24" s="40">
        <f t="shared" si="30"/>
        <v>5.3811149208983292E-6</v>
      </c>
      <c r="HB24" s="40">
        <f t="shared" si="31"/>
        <v>1.2171587379435707</v>
      </c>
      <c r="HC24" s="40">
        <f t="shared" si="32"/>
        <v>-7.4772484228446343E-5</v>
      </c>
      <c r="HD24" s="40">
        <f t="shared" si="33"/>
        <v>0</v>
      </c>
      <c r="HE24" s="40">
        <f t="shared" si="34"/>
        <v>-7.2773673696520955E-4</v>
      </c>
      <c r="HF24" s="40">
        <f t="shared" si="35"/>
        <v>-3.7631825098293882E-6</v>
      </c>
      <c r="HG24" s="40">
        <f t="shared" si="36"/>
        <v>-2.4321488435704564E-5</v>
      </c>
      <c r="HH24" s="40">
        <f t="shared" si="37"/>
        <v>4.8688585387420394E-5</v>
      </c>
      <c r="HI24" s="40">
        <f t="shared" si="38"/>
        <v>3.1028538710461299E-6</v>
      </c>
      <c r="HJ24" s="40">
        <f t="shared" si="39"/>
        <v>3.7071005634144665E-5</v>
      </c>
      <c r="HK24" s="40">
        <f t="shared" si="40"/>
        <v>0</v>
      </c>
      <c r="HL24" s="40">
        <f t="shared" si="41"/>
        <v>0</v>
      </c>
      <c r="HM24" s="40">
        <f t="shared" si="42"/>
        <v>0</v>
      </c>
      <c r="HN24" s="40">
        <f t="shared" si="43"/>
        <v>-1.6574518551023421E-5</v>
      </c>
      <c r="HO24" s="40">
        <f t="shared" si="44"/>
        <v>-1.7657064066106648E-5</v>
      </c>
      <c r="HP24" s="40">
        <f t="shared" si="45"/>
        <v>1.0568849411464432E-5</v>
      </c>
      <c r="HQ24" s="40">
        <f t="shared" si="46"/>
        <v>0</v>
      </c>
      <c r="HR24" s="40">
        <f t="shared" si="47"/>
        <v>-2.4131844716735247E-5</v>
      </c>
      <c r="HS24" s="40">
        <f t="shared" si="48"/>
        <v>1.8611464909275694E-6</v>
      </c>
      <c r="HT24" s="40">
        <f t="shared" si="49"/>
        <v>1.2879605937349297E-4</v>
      </c>
      <c r="HU24" s="40">
        <f t="shared" si="50"/>
        <v>0</v>
      </c>
      <c r="HV24" s="40">
        <f t="shared" si="51"/>
        <v>0</v>
      </c>
      <c r="HW24" s="40">
        <f t="shared" si="52"/>
        <v>0</v>
      </c>
      <c r="HX24" s="40">
        <f t="shared" si="53"/>
        <v>0</v>
      </c>
      <c r="HY24" s="40">
        <f t="shared" si="54"/>
        <v>3.1884409996078397E-5</v>
      </c>
      <c r="HZ24" s="40">
        <f t="shared" si="55"/>
        <v>0</v>
      </c>
    </row>
    <row r="25" spans="1:234" x14ac:dyDescent="0.3">
      <c r="A25" s="17" t="s">
        <v>192</v>
      </c>
      <c r="B25" s="17">
        <v>4056.4689265000002</v>
      </c>
      <c r="C25" s="17"/>
      <c r="D25" s="17">
        <v>20986.083526999999</v>
      </c>
      <c r="E25" s="17">
        <v>373.81888094999999</v>
      </c>
      <c r="F25" s="17">
        <v>372.23819094999999</v>
      </c>
      <c r="G25" s="17">
        <v>476.70733251000001</v>
      </c>
      <c r="H25" s="17">
        <v>1925.6839395</v>
      </c>
      <c r="I25" s="17">
        <v>45.302296472000002</v>
      </c>
      <c r="J25" s="17">
        <v>41.153363352</v>
      </c>
      <c r="K25" s="17">
        <v>8.4239999999999993E-6</v>
      </c>
      <c r="L25" s="17">
        <v>16.291016102</v>
      </c>
      <c r="N25" s="17">
        <v>3.6407005121</v>
      </c>
      <c r="O25" s="17">
        <v>4.6312E-5</v>
      </c>
      <c r="P25" s="17">
        <v>0.21840771589999999</v>
      </c>
      <c r="Q25" s="17">
        <v>0.20952337739999999</v>
      </c>
      <c r="S25" s="17">
        <v>2.3599999999999999E-6</v>
      </c>
      <c r="T25" s="17">
        <v>0.22230160139999999</v>
      </c>
      <c r="V25" s="17">
        <v>6.6382889999999997E-4</v>
      </c>
      <c r="W25" s="17">
        <v>0.20046040430000001</v>
      </c>
      <c r="X25" s="17">
        <v>0.26433267960000001</v>
      </c>
      <c r="Y25" s="17">
        <v>305.03524912</v>
      </c>
      <c r="AA25" s="5">
        <v>2.721E-8</v>
      </c>
      <c r="AB25" s="17">
        <v>2.1056E-5</v>
      </c>
      <c r="AC25" s="17">
        <v>1.5999999999999999E-5</v>
      </c>
      <c r="AD25" s="17">
        <v>0.61638949759999995</v>
      </c>
      <c r="AE25" s="17">
        <v>14.598954154999999</v>
      </c>
      <c r="AF25" s="17">
        <v>0.55211318499999995</v>
      </c>
      <c r="AG25" s="17">
        <v>8.8424000000000006E-5</v>
      </c>
      <c r="AI25" s="17">
        <v>0.2784239194</v>
      </c>
      <c r="AJ25" s="17">
        <v>16.035580473</v>
      </c>
      <c r="AK25" s="17">
        <v>0.39490863450000002</v>
      </c>
      <c r="AL25" s="17">
        <v>0.25028130920000002</v>
      </c>
      <c r="AM25" s="17">
        <v>8.8972694436000008</v>
      </c>
      <c r="AN25" s="17">
        <v>3.0357637999999999E-2</v>
      </c>
      <c r="AR25" s="17">
        <v>4.9405420000000002E-4</v>
      </c>
      <c r="AS25" s="17">
        <v>1.2192892E-3</v>
      </c>
      <c r="AT25" s="17">
        <v>0.63235169980000006</v>
      </c>
      <c r="AV25" s="17">
        <v>2.4358682449</v>
      </c>
      <c r="AW25" s="17">
        <v>47.132184866000003</v>
      </c>
      <c r="AX25" s="17">
        <v>0.50468487579999999</v>
      </c>
      <c r="BC25" s="5">
        <v>2.5239999999999999E-6</v>
      </c>
      <c r="BE25" s="15"/>
      <c r="BF25" s="17" t="s">
        <v>192</v>
      </c>
      <c r="BG25" s="17">
        <v>2.8153211139778499E-2</v>
      </c>
      <c r="BH25" s="17">
        <v>8.3621650084993497</v>
      </c>
      <c r="BI25" s="17">
        <v>0</v>
      </c>
      <c r="BJ25" s="17">
        <v>41.152869588142501</v>
      </c>
      <c r="BK25" s="17">
        <v>0</v>
      </c>
      <c r="BL25" s="17">
        <v>45.3020442254359</v>
      </c>
      <c r="BM25" s="17">
        <v>45.3020442254359</v>
      </c>
      <c r="BN25" s="17">
        <v>1.2007105523170001</v>
      </c>
      <c r="BO25" s="17">
        <v>2.2741584111234201E-2</v>
      </c>
      <c r="BP25" s="5">
        <v>3.4540694566158E-6</v>
      </c>
      <c r="BQ25" s="5">
        <v>4.9701383951454302E-6</v>
      </c>
      <c r="BR25" s="17">
        <v>16.290760640987902</v>
      </c>
      <c r="BS25" s="5">
        <v>2.5238722927252901E-6</v>
      </c>
      <c r="BT25" s="17">
        <v>0</v>
      </c>
      <c r="BU25" s="17">
        <v>0</v>
      </c>
      <c r="BV25" s="17">
        <v>0.264330526408175</v>
      </c>
      <c r="BW25" s="17">
        <v>3.6406603383481899</v>
      </c>
      <c r="BX25" s="5">
        <v>1.1114558772466499E-5</v>
      </c>
      <c r="BY25" s="5">
        <v>3.5196150730005503E-5</v>
      </c>
      <c r="BZ25" s="17">
        <v>0.218404501471126</v>
      </c>
      <c r="CA25" s="17">
        <v>0</v>
      </c>
      <c r="CB25" s="17">
        <v>10125.4057629531</v>
      </c>
      <c r="CC25" s="17">
        <v>0.20952672764716401</v>
      </c>
      <c r="CD25" s="5">
        <v>6.8440031526094104E-7</v>
      </c>
      <c r="CE25" s="5">
        <v>1.67567431119341E-6</v>
      </c>
      <c r="CF25" s="5">
        <v>0</v>
      </c>
      <c r="CG25" s="17">
        <v>0.222302209930164</v>
      </c>
      <c r="CH25" s="17">
        <v>0.61639025699122096</v>
      </c>
      <c r="CI25" s="17">
        <v>0</v>
      </c>
      <c r="CJ25" s="17">
        <v>0.39490982976562</v>
      </c>
      <c r="CK25" s="17">
        <v>0</v>
      </c>
      <c r="CL25" s="17">
        <v>0.25027971627548401</v>
      </c>
      <c r="CM25" s="17">
        <v>4056.44530850928</v>
      </c>
      <c r="CN25" s="17">
        <v>6.6381410111675395E-4</v>
      </c>
      <c r="CO25" s="17">
        <v>0.20045906116391601</v>
      </c>
      <c r="CP25" s="17">
        <v>79.0914418016349</v>
      </c>
      <c r="CQ25" s="17">
        <v>1763.66274066612</v>
      </c>
      <c r="CR25" s="17">
        <v>48.7135688946938</v>
      </c>
      <c r="CS25" s="17">
        <v>2.43586954455871</v>
      </c>
      <c r="CT25" s="17">
        <v>1.43486771979378</v>
      </c>
      <c r="CU25" s="17">
        <v>1.6192350275026499E-2</v>
      </c>
      <c r="CV25" s="17">
        <v>305.03564553555299</v>
      </c>
      <c r="CW25" s="17">
        <v>305.03564553555299</v>
      </c>
      <c r="CX25" s="17">
        <v>7.7117291396351802E-4</v>
      </c>
      <c r="CY25" s="17">
        <v>0</v>
      </c>
      <c r="CZ25" s="17">
        <v>0</v>
      </c>
      <c r="DA25" s="17">
        <v>47.132337444079603</v>
      </c>
      <c r="DB25" s="5">
        <v>1.0882320097885199E-8</v>
      </c>
      <c r="DC25" s="5">
        <v>1.36024026190908E-8</v>
      </c>
      <c r="DD25" s="17">
        <v>0</v>
      </c>
      <c r="DE25" s="17">
        <v>0</v>
      </c>
      <c r="DF25" s="17">
        <v>4.6212657304562601</v>
      </c>
      <c r="DG25" s="17">
        <v>2.5960924624087601E-2</v>
      </c>
      <c r="DH25" s="17">
        <v>3.8516629514696502E-4</v>
      </c>
      <c r="DI25" s="5">
        <v>3.6327541687409401</v>
      </c>
      <c r="DJ25" s="17">
        <v>0.380546143924336</v>
      </c>
      <c r="DK25" s="5">
        <v>5.4746022035196697E-6</v>
      </c>
      <c r="DL25" s="5">
        <v>1.5581570462474498E-5</v>
      </c>
      <c r="DM25" s="5">
        <v>5.2792715928944802E-6</v>
      </c>
      <c r="DN25" s="5">
        <v>1.0720395509184999E-5</v>
      </c>
      <c r="DO25" s="17">
        <v>14.6027293831592</v>
      </c>
      <c r="DP25" s="17">
        <v>0</v>
      </c>
      <c r="DQ25" s="17">
        <v>0</v>
      </c>
      <c r="DR25" s="17">
        <v>1.7074469559124099</v>
      </c>
      <c r="DS25" s="17">
        <v>0</v>
      </c>
      <c r="DT25" s="17">
        <v>0</v>
      </c>
      <c r="DU25" s="5">
        <v>3.6253718921719302E-5</v>
      </c>
      <c r="DV25" s="5">
        <v>5.2160386249772897E-5</v>
      </c>
      <c r="DW25" s="17">
        <v>3861.24877428528</v>
      </c>
      <c r="DX25" s="17">
        <v>18887.455557256701</v>
      </c>
      <c r="DY25" s="17">
        <v>2098.60626927473</v>
      </c>
      <c r="DZ25" s="17">
        <v>20986.061826531499</v>
      </c>
      <c r="EA25" s="17">
        <v>2.3020857056499001E-4</v>
      </c>
      <c r="EB25" s="17">
        <v>121.601313093305</v>
      </c>
      <c r="EC25" s="17">
        <v>1.53666274554845E-2</v>
      </c>
      <c r="ED25" s="17">
        <v>3.0359291043238201E-2</v>
      </c>
      <c r="EE25" s="17">
        <v>0</v>
      </c>
      <c r="EF25" s="17">
        <v>0</v>
      </c>
      <c r="EG25" s="17">
        <v>0</v>
      </c>
      <c r="EH25" s="17">
        <v>4.9403864267596998E-4</v>
      </c>
      <c r="EI25" s="17">
        <v>1.2192519167115801E-3</v>
      </c>
      <c r="EJ25" s="17">
        <v>0.63232583812946697</v>
      </c>
      <c r="EK25" s="17">
        <v>3.0112382999057501</v>
      </c>
      <c r="EL25" s="17">
        <v>817.775851168504</v>
      </c>
      <c r="EM25" s="17">
        <v>4.0558621721038097</v>
      </c>
      <c r="EN25" s="17">
        <v>10.433007062065601</v>
      </c>
      <c r="EO25" s="17">
        <v>25.612804308382501</v>
      </c>
      <c r="EP25" s="17">
        <v>5.9107702970176996</v>
      </c>
      <c r="EQ25" s="17">
        <v>2.6428537178194E-2</v>
      </c>
      <c r="ER25" s="5">
        <v>2.7210271333851199E-9</v>
      </c>
      <c r="ES25" s="17">
        <v>1.39506658608773</v>
      </c>
      <c r="ET25" s="17">
        <v>373.81730977715301</v>
      </c>
      <c r="EU25" s="17">
        <v>372.23664187920502</v>
      </c>
      <c r="EV25" s="17">
        <v>1.58066789794805</v>
      </c>
      <c r="EW25" s="17">
        <v>0</v>
      </c>
      <c r="EX25" s="17">
        <v>0</v>
      </c>
      <c r="EY25" s="17">
        <v>12.379160768420901</v>
      </c>
      <c r="EZ25" s="17">
        <v>0</v>
      </c>
      <c r="FA25" s="17">
        <v>67.972538157597398</v>
      </c>
      <c r="FB25" s="17">
        <v>16.860494246487701</v>
      </c>
      <c r="FC25" s="17">
        <v>9.0424465492705508</v>
      </c>
      <c r="FD25" s="17">
        <v>169.959592710968</v>
      </c>
      <c r="FE25" s="17">
        <v>0.27819462361200797</v>
      </c>
      <c r="FF25" s="17">
        <v>520.78594695644404</v>
      </c>
      <c r="FG25" s="17">
        <v>9.2704745804879796</v>
      </c>
      <c r="FH25" s="17">
        <v>35.918173957351499</v>
      </c>
      <c r="FI25" s="17">
        <v>0.388583645879505</v>
      </c>
      <c r="FJ25" s="17">
        <v>0</v>
      </c>
      <c r="FK25" s="17">
        <v>476.70857747956398</v>
      </c>
      <c r="FL25" s="17">
        <v>20.8039479256615</v>
      </c>
      <c r="FM25" s="17">
        <v>0.50468100494270796</v>
      </c>
      <c r="FN25" s="17">
        <v>0</v>
      </c>
      <c r="FO25" s="17">
        <v>2.6979550485204001E-3</v>
      </c>
      <c r="FP25" s="17">
        <v>31.9519648703256</v>
      </c>
      <c r="FQ25" s="17">
        <v>16.035503873997499</v>
      </c>
      <c r="FR25" s="17">
        <v>2.0213493887004002</v>
      </c>
      <c r="FS25" s="17">
        <v>1925.68083974051</v>
      </c>
      <c r="FT25" s="17">
        <v>8.8972682076475493</v>
      </c>
      <c r="FU25" s="17">
        <v>20.439834478133399</v>
      </c>
      <c r="FW25" s="26">
        <f t="shared" si="0"/>
        <v>2.0051343372173722</v>
      </c>
      <c r="FX25" s="40">
        <f t="shared" si="1"/>
        <v>-5.82230288166374E-6</v>
      </c>
      <c r="FY25" s="40">
        <f t="shared" si="2"/>
        <v>0</v>
      </c>
      <c r="FZ25" s="40">
        <f t="shared" si="3"/>
        <v>-1.0340408905805776E-6</v>
      </c>
      <c r="GA25" s="40">
        <f t="shared" si="4"/>
        <v>-4.2030323427931905E-6</v>
      </c>
      <c r="GB25" s="40">
        <f t="shared" si="5"/>
        <v>-4.1615041998023286E-6</v>
      </c>
      <c r="GC25" s="40">
        <f t="shared" si="6"/>
        <v>2.6116014566319432E-6</v>
      </c>
      <c r="GD25" s="40">
        <f t="shared" si="7"/>
        <v>-1.6096927571336736E-6</v>
      </c>
      <c r="GE25" s="40">
        <f t="shared" si="8"/>
        <v>-5.5680745513215089E-6</v>
      </c>
      <c r="GF25" s="40">
        <f t="shared" si="9"/>
        <v>-1.1998141033463485E-5</v>
      </c>
      <c r="GG25" s="40">
        <f t="shared" si="10"/>
        <v>2.467376082982295E-5</v>
      </c>
      <c r="GH25" s="40">
        <f t="shared" si="11"/>
        <v>-1.5681097514075388E-5</v>
      </c>
      <c r="GI25" s="40">
        <f t="shared" si="12"/>
        <v>0</v>
      </c>
      <c r="GJ25" s="40">
        <f t="shared" si="13"/>
        <v>-1.1034621407768078E-5</v>
      </c>
      <c r="GK25" s="40">
        <f t="shared" si="14"/>
        <v>-2.7865294696814455E-5</v>
      </c>
      <c r="GL25" s="40">
        <f t="shared" si="15"/>
        <v>-1.4717560965039414E-5</v>
      </c>
      <c r="GM25" s="40">
        <f t="shared" si="16"/>
        <v>1.598984898772706E-5</v>
      </c>
      <c r="GN25" s="40">
        <f t="shared" si="17"/>
        <v>0</v>
      </c>
      <c r="GO25" s="40">
        <f t="shared" si="18"/>
        <v>3.162137896241699E-5</v>
      </c>
      <c r="GP25" s="40">
        <f t="shared" si="19"/>
        <v>2.7374079186866358E-6</v>
      </c>
      <c r="GQ25" s="40">
        <f t="shared" si="20"/>
        <v>0</v>
      </c>
      <c r="GR25" s="40">
        <f t="shared" si="21"/>
        <v>-2.2293219300964278E-5</v>
      </c>
      <c r="GS25" s="40">
        <f t="shared" si="22"/>
        <v>-6.7002562859351123E-6</v>
      </c>
      <c r="GT25" s="40">
        <f t="shared" si="23"/>
        <v>-8.1457647547150388E-6</v>
      </c>
      <c r="GU25" s="40">
        <f t="shared" si="24"/>
        <v>1.2995729317445523E-6</v>
      </c>
      <c r="GV25" s="40">
        <f t="shared" si="25"/>
        <v>0</v>
      </c>
      <c r="GW25" s="40">
        <f t="shared" si="26"/>
        <v>-1.5619807566630449E-4</v>
      </c>
      <c r="GX25" s="40">
        <f t="shared" si="27"/>
        <v>8.2003226714498463E-6</v>
      </c>
      <c r="GY25" s="40">
        <f t="shared" si="28"/>
        <v>-2.0806120032491383E-5</v>
      </c>
      <c r="GZ25" s="40">
        <f t="shared" si="29"/>
        <v>1.2319989616527653E-6</v>
      </c>
      <c r="HA25" s="40">
        <f t="shared" si="30"/>
        <v>2.5859579522742528E-4</v>
      </c>
      <c r="HB25" s="40">
        <f t="shared" si="31"/>
        <v>2.0925668908131767</v>
      </c>
      <c r="HC25" s="40">
        <f t="shared" si="32"/>
        <v>-1.1190206853124036E-4</v>
      </c>
      <c r="HD25" s="40">
        <f t="shared" si="33"/>
        <v>0</v>
      </c>
      <c r="HE25" s="40">
        <f t="shared" si="34"/>
        <v>-8.2354917094103381E-4</v>
      </c>
      <c r="HF25" s="40">
        <f t="shared" si="35"/>
        <v>-4.7768150725739497E-6</v>
      </c>
      <c r="HG25" s="40">
        <f t="shared" si="36"/>
        <v>3.0266889998320512E-6</v>
      </c>
      <c r="HH25" s="40">
        <f t="shared" si="37"/>
        <v>-6.3645364534236848E-6</v>
      </c>
      <c r="HI25" s="40">
        <f t="shared" si="38"/>
        <v>-1.3891368125126627E-7</v>
      </c>
      <c r="HJ25" s="40">
        <f t="shared" si="39"/>
        <v>5.4452300874065991E-5</v>
      </c>
      <c r="HK25" s="40">
        <f t="shared" si="40"/>
        <v>0</v>
      </c>
      <c r="HL25" s="40">
        <f t="shared" si="41"/>
        <v>0</v>
      </c>
      <c r="HM25" s="40">
        <f t="shared" si="42"/>
        <v>0</v>
      </c>
      <c r="HN25" s="40">
        <f t="shared" si="43"/>
        <v>-3.1489103887881854E-5</v>
      </c>
      <c r="HO25" s="40">
        <f t="shared" si="44"/>
        <v>-3.0577887854570899E-5</v>
      </c>
      <c r="HP25" s="40">
        <f t="shared" si="45"/>
        <v>-4.0897605780563141E-5</v>
      </c>
      <c r="HQ25" s="40">
        <f t="shared" si="46"/>
        <v>0</v>
      </c>
      <c r="HR25" s="40">
        <f t="shared" si="47"/>
        <v>5.3355049588856653E-7</v>
      </c>
      <c r="HS25" s="40">
        <f t="shared" si="48"/>
        <v>3.2372375699091487E-6</v>
      </c>
      <c r="HT25" s="40">
        <f t="shared" si="49"/>
        <v>-7.6698499948035705E-6</v>
      </c>
      <c r="HU25" s="40">
        <f t="shared" si="50"/>
        <v>0</v>
      </c>
      <c r="HV25" s="40">
        <f t="shared" si="51"/>
        <v>0</v>
      </c>
      <c r="HW25" s="40">
        <f t="shared" si="52"/>
        <v>0</v>
      </c>
      <c r="HX25" s="40">
        <f t="shared" si="53"/>
        <v>0</v>
      </c>
      <c r="HY25" s="40">
        <f t="shared" si="54"/>
        <v>-5.0597176984849706E-5</v>
      </c>
      <c r="HZ25" s="40">
        <f t="shared" si="55"/>
        <v>0</v>
      </c>
    </row>
    <row r="26" spans="1:234" x14ac:dyDescent="0.3">
      <c r="A26" s="17" t="s">
        <v>193</v>
      </c>
      <c r="B26" s="17">
        <v>388.75900000000001</v>
      </c>
      <c r="C26" s="17">
        <v>0.21210000000000001</v>
      </c>
      <c r="D26" s="17">
        <v>1847.0788</v>
      </c>
      <c r="E26" s="17">
        <v>26.170500000000001</v>
      </c>
      <c r="F26" s="17">
        <v>26.170500000000001</v>
      </c>
      <c r="G26" s="17">
        <v>62.898400000000002</v>
      </c>
      <c r="H26" s="17">
        <v>78.039000000000001</v>
      </c>
      <c r="I26" s="17">
        <v>3.7683765619999998</v>
      </c>
      <c r="J26" s="17">
        <v>3.769853667</v>
      </c>
      <c r="K26" s="5">
        <v>1.14853E-5</v>
      </c>
      <c r="L26" s="17">
        <v>0.96529450900000002</v>
      </c>
      <c r="N26" s="17">
        <v>0.39786841109999999</v>
      </c>
      <c r="O26" s="17">
        <v>9.5653800000000002E-5</v>
      </c>
      <c r="P26" s="17">
        <v>2.052E-2</v>
      </c>
      <c r="Q26" s="17">
        <v>2.2954588299999999E-2</v>
      </c>
      <c r="S26" s="17">
        <v>2.05169E-5</v>
      </c>
      <c r="T26" s="5">
        <v>1.0674906600000001E-2</v>
      </c>
      <c r="V26" s="17">
        <v>2.0000000000000002E-5</v>
      </c>
      <c r="W26" s="17">
        <v>2.1342772499999999E-2</v>
      </c>
      <c r="X26" s="17">
        <v>2.4825E-2</v>
      </c>
      <c r="Y26" s="17">
        <v>26.822155373000001</v>
      </c>
      <c r="AA26" s="17">
        <v>1.0000000000000001E-5</v>
      </c>
      <c r="AB26" s="17">
        <v>4.1210200000000001E-5</v>
      </c>
      <c r="AC26" s="17">
        <v>3.2317799999999997E-5</v>
      </c>
      <c r="AD26" s="17">
        <v>7.2771553000000003E-2</v>
      </c>
      <c r="AE26" s="17">
        <v>1.2643799929999999</v>
      </c>
      <c r="AF26" s="17">
        <v>4.7044488299999999E-2</v>
      </c>
      <c r="AG26" s="17">
        <v>1.9307410000000001E-4</v>
      </c>
      <c r="AI26" s="17">
        <v>1.12875926E-2</v>
      </c>
      <c r="AJ26" s="17">
        <v>0.50290480459999998</v>
      </c>
      <c r="AK26" s="17">
        <v>3.3000320299999997E-2</v>
      </c>
      <c r="AL26" s="17">
        <v>1.20378655E-2</v>
      </c>
      <c r="AM26" s="17">
        <v>0.13150142579999999</v>
      </c>
      <c r="AN26" s="17">
        <v>5.9789629999999999E-4</v>
      </c>
      <c r="AR26" s="17">
        <v>4.3417700000000003E-5</v>
      </c>
      <c r="AS26" s="17">
        <v>8.2662200000000003E-5</v>
      </c>
      <c r="AT26" s="17">
        <v>6.0522344200000001E-2</v>
      </c>
      <c r="AV26" s="17">
        <v>5.0855439099999997E-2</v>
      </c>
      <c r="AW26" s="17">
        <v>0.37256871029999999</v>
      </c>
      <c r="AX26" s="17">
        <v>2.6697760099999999E-2</v>
      </c>
      <c r="BC26" s="5">
        <v>4.7053487999999999E-7</v>
      </c>
      <c r="BE26" s="15"/>
      <c r="BF26" s="17" t="s">
        <v>193</v>
      </c>
      <c r="BG26" s="17">
        <v>0</v>
      </c>
      <c r="BH26" s="17">
        <v>2.44566441365324E-2</v>
      </c>
      <c r="BI26" s="17">
        <v>0</v>
      </c>
      <c r="BJ26" s="17">
        <v>3.7698700898676698</v>
      </c>
      <c r="BK26" s="17">
        <v>0</v>
      </c>
      <c r="BL26" s="17">
        <v>3.7683780328344501</v>
      </c>
      <c r="BM26" s="17">
        <v>3.7683780328344501</v>
      </c>
      <c r="BN26" s="17">
        <v>6.0320367657947301E-2</v>
      </c>
      <c r="BO26" s="17">
        <v>0</v>
      </c>
      <c r="BP26" s="5">
        <v>4.7089665944653098E-6</v>
      </c>
      <c r="BQ26" s="5">
        <v>6.7764376615574402E-6</v>
      </c>
      <c r="BR26" s="17">
        <v>0.965287955532108</v>
      </c>
      <c r="BS26" s="5">
        <v>4.70523399761458E-7</v>
      </c>
      <c r="BT26" s="17">
        <v>0</v>
      </c>
      <c r="BU26" s="17">
        <v>0</v>
      </c>
      <c r="BV26" s="17">
        <v>2.4822624325799101E-2</v>
      </c>
      <c r="BW26" s="17">
        <v>0.39787008025919401</v>
      </c>
      <c r="BX26" s="5">
        <v>2.29570753484681E-5</v>
      </c>
      <c r="BY26" s="5">
        <v>7.2682538952914801E-5</v>
      </c>
      <c r="BZ26" s="17">
        <v>2.05201043451777E-2</v>
      </c>
      <c r="CA26" s="17">
        <v>0</v>
      </c>
      <c r="CB26" s="17">
        <v>479.92433836033598</v>
      </c>
      <c r="CC26" s="17">
        <v>2.2952287696097199E-2</v>
      </c>
      <c r="CD26" s="5">
        <v>5.9504589361596701E-6</v>
      </c>
      <c r="CE26" s="5">
        <v>1.45672960311292E-5</v>
      </c>
      <c r="CF26" s="17">
        <v>0</v>
      </c>
      <c r="CG26" s="17">
        <v>1.06757547336431E-2</v>
      </c>
      <c r="CH26" s="17">
        <v>7.2771561263794096E-2</v>
      </c>
      <c r="CI26" s="17">
        <v>0</v>
      </c>
      <c r="CJ26" s="17">
        <v>3.2999871146703802E-2</v>
      </c>
      <c r="CK26" s="17">
        <v>0</v>
      </c>
      <c r="CL26" s="17">
        <v>1.2040305657059901E-2</v>
      </c>
      <c r="CM26" s="17">
        <v>388.75952969240097</v>
      </c>
      <c r="CN26" s="5">
        <v>2.0002695909433899E-5</v>
      </c>
      <c r="CO26" s="17">
        <v>2.1341638571900901E-2</v>
      </c>
      <c r="CP26" s="17">
        <v>3.7550257237813001</v>
      </c>
      <c r="CQ26" s="17">
        <v>84.907911881842097</v>
      </c>
      <c r="CR26" s="17">
        <v>1.9064005783278399</v>
      </c>
      <c r="CS26" s="17">
        <v>5.0854317614240502E-2</v>
      </c>
      <c r="CT26" s="17">
        <v>0</v>
      </c>
      <c r="CU26" s="17">
        <v>0</v>
      </c>
      <c r="CV26" s="17">
        <v>26.8216838568224</v>
      </c>
      <c r="CW26" s="17">
        <v>26.8216838568224</v>
      </c>
      <c r="CX26" s="17">
        <v>0</v>
      </c>
      <c r="CY26" s="17">
        <v>0</v>
      </c>
      <c r="CZ26" s="17">
        <v>0</v>
      </c>
      <c r="DA26" s="17">
        <v>0.372569267721027</v>
      </c>
      <c r="DB26" s="5">
        <v>5.9996903817853597E-6</v>
      </c>
      <c r="DC26" s="5">
        <v>1.9998967939284801E-6</v>
      </c>
      <c r="DD26" s="17">
        <v>0</v>
      </c>
      <c r="DE26" s="17">
        <v>0</v>
      </c>
      <c r="DF26" s="17">
        <v>9.5236500342052194E-2</v>
      </c>
      <c r="DG26" s="17">
        <v>0</v>
      </c>
      <c r="DH26" s="17">
        <v>0</v>
      </c>
      <c r="DI26" s="5">
        <v>3.11502576421708E-2</v>
      </c>
      <c r="DJ26" s="17">
        <v>0</v>
      </c>
      <c r="DK26" s="5">
        <v>1.07164778959088E-5</v>
      </c>
      <c r="DL26" s="5">
        <v>3.0494502554605701E-5</v>
      </c>
      <c r="DM26" s="5">
        <v>1.06629478000628E-5</v>
      </c>
      <c r="DN26" s="5">
        <v>2.1650764397559499E-5</v>
      </c>
      <c r="DO26" s="17">
        <v>1.2643859893550899</v>
      </c>
      <c r="DP26" s="17">
        <v>0</v>
      </c>
      <c r="DQ26" s="17">
        <v>0</v>
      </c>
      <c r="DR26" s="17">
        <v>0.10652069815163299</v>
      </c>
      <c r="DS26" s="17">
        <v>0.212103242447792</v>
      </c>
      <c r="DT26" s="17">
        <v>0</v>
      </c>
      <c r="DU26" s="5">
        <v>7.9169986606921595E-5</v>
      </c>
      <c r="DV26" s="17">
        <v>1.1391441877897001E-4</v>
      </c>
      <c r="DW26" s="17">
        <v>184.97973500443601</v>
      </c>
      <c r="DX26" s="17">
        <v>1662.37014988343</v>
      </c>
      <c r="DY26" s="17">
        <v>184.70733914295201</v>
      </c>
      <c r="DZ26" s="17">
        <v>1847.0774890263799</v>
      </c>
      <c r="EA26" s="17">
        <v>0</v>
      </c>
      <c r="EB26" s="17">
        <v>6.1302731929760901</v>
      </c>
      <c r="EC26" s="17">
        <v>0</v>
      </c>
      <c r="ED26" s="17">
        <v>5.9789652733455905E-4</v>
      </c>
      <c r="EE26" s="17">
        <v>0</v>
      </c>
      <c r="EF26" s="17">
        <v>0</v>
      </c>
      <c r="EG26" s="17">
        <v>0</v>
      </c>
      <c r="EH26" s="5">
        <v>4.3421381879109603E-5</v>
      </c>
      <c r="EI26" s="5">
        <v>8.2658861158418901E-5</v>
      </c>
      <c r="EJ26" s="17">
        <v>6.0520457659683599E-2</v>
      </c>
      <c r="EK26" s="17">
        <v>0.20971989384745099</v>
      </c>
      <c r="EL26" s="17">
        <v>31.287890474974699</v>
      </c>
      <c r="EM26" s="17">
        <v>0.283513704812138</v>
      </c>
      <c r="EN26" s="17">
        <v>0.73840675011160695</v>
      </c>
      <c r="EO26" s="17">
        <v>1.7938115425188801</v>
      </c>
      <c r="EP26" s="17">
        <v>0.41900187392868998</v>
      </c>
      <c r="EQ26" s="17">
        <v>0</v>
      </c>
      <c r="ER26" s="5">
        <v>2.00004960399478E-6</v>
      </c>
      <c r="ES26" s="5">
        <v>9.8490882069258101E-2</v>
      </c>
      <c r="ET26" s="17">
        <v>26.1705213813059</v>
      </c>
      <c r="EU26" s="17">
        <v>26.1705213813059</v>
      </c>
      <c r="EV26" s="17">
        <v>0</v>
      </c>
      <c r="EW26" s="5">
        <v>4.0837866587300497E-5</v>
      </c>
      <c r="EX26" s="5">
        <v>9.0245650005235706E-6</v>
      </c>
      <c r="EY26" s="17">
        <v>0.78274043838908502</v>
      </c>
      <c r="EZ26" s="5">
        <v>2.41325639202587E-5</v>
      </c>
      <c r="FA26" s="17">
        <v>4.80386852681647</v>
      </c>
      <c r="FB26" s="17">
        <v>1.1964547741640299</v>
      </c>
      <c r="FC26" s="17">
        <v>0.64076909704194995</v>
      </c>
      <c r="FD26" s="17">
        <v>12.0096803336695</v>
      </c>
      <c r="FE26" s="17">
        <v>1.12806045784487E-2</v>
      </c>
      <c r="FF26" s="17">
        <v>20.4246347142759</v>
      </c>
      <c r="FG26" s="17">
        <v>0.65288151402415495</v>
      </c>
      <c r="FH26" s="17">
        <v>2.5411080549171299</v>
      </c>
      <c r="FI26" s="17">
        <v>0</v>
      </c>
      <c r="FJ26" s="17">
        <v>0</v>
      </c>
      <c r="FK26" s="17">
        <v>62.899485069616802</v>
      </c>
      <c r="FL26" s="17">
        <v>0.42389375642870902</v>
      </c>
      <c r="FM26" s="17">
        <v>2.6701110182597899E-2</v>
      </c>
      <c r="FN26" s="17">
        <v>0</v>
      </c>
      <c r="FO26" s="17">
        <v>0</v>
      </c>
      <c r="FP26" s="17">
        <v>0.43801825163824398</v>
      </c>
      <c r="FQ26" s="17">
        <v>0.50290398686733495</v>
      </c>
      <c r="FR26" s="17">
        <v>0</v>
      </c>
      <c r="FS26" s="17">
        <v>78.038805590921299</v>
      </c>
      <c r="FT26" s="17">
        <v>0.13149921327676001</v>
      </c>
      <c r="FU26" s="17">
        <v>0.59099745103328505</v>
      </c>
      <c r="FW26" s="26">
        <f t="shared" si="0"/>
        <v>2.3703557941942126</v>
      </c>
      <c r="FX26" s="40">
        <f t="shared" si="1"/>
        <v>1.3625212559963947E-6</v>
      </c>
      <c r="FY26" s="40">
        <f t="shared" si="2"/>
        <v>1.5287354040474164E-5</v>
      </c>
      <c r="FZ26" s="40">
        <f t="shared" si="3"/>
        <v>-7.0975511174354688E-7</v>
      </c>
      <c r="GA26" s="40">
        <f t="shared" si="4"/>
        <v>8.17000282727741E-7</v>
      </c>
      <c r="GB26" s="40">
        <f t="shared" si="5"/>
        <v>8.17000282727741E-7</v>
      </c>
      <c r="GC26" s="40">
        <f t="shared" si="6"/>
        <v>1.7251148150019983E-5</v>
      </c>
      <c r="GD26" s="40">
        <f t="shared" si="7"/>
        <v>-2.4911784966753977E-6</v>
      </c>
      <c r="GE26" s="40">
        <f t="shared" si="8"/>
        <v>3.9030983927304992E-7</v>
      </c>
      <c r="GF26" s="40">
        <f t="shared" si="9"/>
        <v>4.3563674138191128E-6</v>
      </c>
      <c r="GG26" s="40">
        <f t="shared" si="10"/>
        <v>9.0773443227449171E-6</v>
      </c>
      <c r="GH26" s="40">
        <f t="shared" si="11"/>
        <v>-6.7890864714565123E-6</v>
      </c>
      <c r="GI26" s="40">
        <f t="shared" si="12"/>
        <v>0</v>
      </c>
      <c r="GJ26" s="40">
        <f t="shared" si="13"/>
        <v>4.1952543792405862E-6</v>
      </c>
      <c r="GK26" s="40">
        <f t="shared" si="14"/>
        <v>-1.483025098543328E-4</v>
      </c>
      <c r="GL26" s="40">
        <f t="shared" si="15"/>
        <v>5.085047646183917E-6</v>
      </c>
      <c r="GM26" s="40">
        <f t="shared" si="16"/>
        <v>-1.0022414136695774E-4</v>
      </c>
      <c r="GN26" s="40">
        <f t="shared" si="17"/>
        <v>0</v>
      </c>
      <c r="GO26" s="40">
        <f t="shared" si="18"/>
        <v>4.1671367939138197E-5</v>
      </c>
      <c r="GP26" s="40">
        <f t="shared" si="19"/>
        <v>7.9451153521055889E-5</v>
      </c>
      <c r="GQ26" s="40">
        <f t="shared" si="20"/>
        <v>0</v>
      </c>
      <c r="GR26" s="40">
        <f t="shared" si="21"/>
        <v>1.3479547169485771E-4</v>
      </c>
      <c r="GS26" s="40">
        <f t="shared" si="22"/>
        <v>-5.3129371973484626E-5</v>
      </c>
      <c r="GT26" s="40">
        <f t="shared" si="23"/>
        <v>-9.569684595765862E-5</v>
      </c>
      <c r="GU26" s="40">
        <f t="shared" si="24"/>
        <v>-1.757935449422753E-5</v>
      </c>
      <c r="GV26" s="40">
        <f t="shared" si="25"/>
        <v>0</v>
      </c>
      <c r="GW26" s="40">
        <f t="shared" si="26"/>
        <v>-3.6322029138189348E-5</v>
      </c>
      <c r="GX26" s="40">
        <f t="shared" si="27"/>
        <v>1.8938285048294139E-5</v>
      </c>
      <c r="GY26" s="40">
        <f t="shared" si="28"/>
        <v>-1.2648764388960526E-4</v>
      </c>
      <c r="GZ26" s="40">
        <f t="shared" si="29"/>
        <v>1.1355802855363006E-7</v>
      </c>
      <c r="HA26" s="40">
        <f t="shared" si="30"/>
        <v>4.7425260785671536E-6</v>
      </c>
      <c r="HB26" s="40">
        <f t="shared" si="31"/>
        <v>1.2642545811606372</v>
      </c>
      <c r="HC26" s="40">
        <f t="shared" si="32"/>
        <v>5.3375289029399592E-5</v>
      </c>
      <c r="HD26" s="40">
        <f t="shared" si="33"/>
        <v>0</v>
      </c>
      <c r="HE26" s="40">
        <f t="shared" si="34"/>
        <v>-6.1908874628413795E-4</v>
      </c>
      <c r="HF26" s="40">
        <f t="shared" si="35"/>
        <v>-1.6260187962937781E-6</v>
      </c>
      <c r="HG26" s="40">
        <f t="shared" si="36"/>
        <v>-1.3610573840241511E-5</v>
      </c>
      <c r="HH26" s="40">
        <f t="shared" si="37"/>
        <v>2.0270678883236649E-4</v>
      </c>
      <c r="HI26" s="40">
        <f t="shared" si="38"/>
        <v>-1.6825089359453602E-5</v>
      </c>
      <c r="HJ26" s="40">
        <f t="shared" si="39"/>
        <v>3.8022406068602872E-7</v>
      </c>
      <c r="HK26" s="40">
        <f t="shared" si="40"/>
        <v>0</v>
      </c>
      <c r="HL26" s="40">
        <f t="shared" si="41"/>
        <v>0</v>
      </c>
      <c r="HM26" s="40">
        <f t="shared" si="42"/>
        <v>0</v>
      </c>
      <c r="HN26" s="40">
        <f t="shared" si="43"/>
        <v>8.4801339306315022E-5</v>
      </c>
      <c r="HO26" s="40">
        <f t="shared" si="44"/>
        <v>-4.0391395112906375E-5</v>
      </c>
      <c r="HP26" s="40">
        <f t="shared" si="45"/>
        <v>-3.1170972329956203E-5</v>
      </c>
      <c r="HQ26" s="40">
        <f t="shared" si="46"/>
        <v>0</v>
      </c>
      <c r="HR26" s="40">
        <f t="shared" si="47"/>
        <v>-2.2052425057025789E-5</v>
      </c>
      <c r="HS26" s="40">
        <f t="shared" si="48"/>
        <v>1.4961563104811807E-6</v>
      </c>
      <c r="HT26" s="40">
        <f t="shared" si="49"/>
        <v>1.2548178518916007E-4</v>
      </c>
      <c r="HU26" s="40">
        <f t="shared" si="50"/>
        <v>0</v>
      </c>
      <c r="HV26" s="40">
        <f t="shared" si="51"/>
        <v>0</v>
      </c>
      <c r="HW26" s="40">
        <f t="shared" si="52"/>
        <v>0</v>
      </c>
      <c r="HX26" s="40">
        <f t="shared" si="53"/>
        <v>0</v>
      </c>
      <c r="HY26" s="40">
        <f t="shared" si="54"/>
        <v>-2.4398273177922827E-5</v>
      </c>
      <c r="HZ26" s="40">
        <f t="shared" si="55"/>
        <v>0</v>
      </c>
    </row>
    <row r="27" spans="1:234" x14ac:dyDescent="0.3">
      <c r="A27" s="17" t="s">
        <v>194</v>
      </c>
      <c r="B27" s="17">
        <v>572.87609999999995</v>
      </c>
      <c r="C27" s="17"/>
      <c r="D27" s="17">
        <v>713.56020000000001</v>
      </c>
      <c r="E27" s="17">
        <v>71.396093300000004</v>
      </c>
      <c r="F27" s="17">
        <v>62.681961200000003</v>
      </c>
      <c r="G27" s="17">
        <v>89.183400000000006</v>
      </c>
      <c r="H27" s="17">
        <v>971.77639999999997</v>
      </c>
      <c r="I27" s="17">
        <v>20.206650344</v>
      </c>
      <c r="J27" s="17">
        <v>17.517653333999998</v>
      </c>
      <c r="K27" s="5">
        <v>2.1860300000000001E-5</v>
      </c>
      <c r="L27" s="17">
        <v>5.8518111744999999</v>
      </c>
      <c r="N27" s="17">
        <v>3.7177793052000001</v>
      </c>
      <c r="O27" s="5">
        <v>1.201796E-4</v>
      </c>
      <c r="Q27" s="17">
        <v>7.8142435999999996E-3</v>
      </c>
      <c r="S27" s="5">
        <v>6.1241999999999997E-6</v>
      </c>
      <c r="T27" s="17">
        <v>7.0019644000000004E-3</v>
      </c>
      <c r="W27" s="17">
        <v>7.266748E-3</v>
      </c>
      <c r="Y27" s="17">
        <v>148.11375565</v>
      </c>
      <c r="AA27" s="5">
        <v>2.36E-8</v>
      </c>
      <c r="AB27" s="5">
        <v>5.4640299999999999E-5</v>
      </c>
      <c r="AC27" s="5">
        <v>4.1520000000000002E-5</v>
      </c>
      <c r="AD27" s="17">
        <v>0.24860255749999999</v>
      </c>
      <c r="AE27" s="17">
        <v>17.551535049000002</v>
      </c>
      <c r="AF27" s="17">
        <v>6.6869986300000003E-2</v>
      </c>
      <c r="AG27" s="5">
        <v>2.294605E-4</v>
      </c>
      <c r="AI27" s="17">
        <v>7.4001414E-3</v>
      </c>
      <c r="AJ27" s="17">
        <v>4.4648663762999998</v>
      </c>
      <c r="AK27" s="17">
        <v>0.1427872402</v>
      </c>
      <c r="AL27" s="17">
        <v>1.12570156E-2</v>
      </c>
      <c r="AM27" s="17">
        <v>1.7339367909000001</v>
      </c>
      <c r="AN27" s="17">
        <v>5.7486652000000001E-3</v>
      </c>
      <c r="AR27" s="17">
        <v>8.6195799999999999E-5</v>
      </c>
      <c r="AS27" s="17">
        <v>3.4342379999999998E-4</v>
      </c>
      <c r="AT27" s="17">
        <v>0.1088576019</v>
      </c>
      <c r="AV27" s="17">
        <v>0.3285854667</v>
      </c>
      <c r="AW27" s="17">
        <v>8.4724996813000004</v>
      </c>
      <c r="AX27" s="17">
        <v>9.0923893999999995E-3</v>
      </c>
      <c r="BC27" s="5">
        <v>5.8274999999999997E-8</v>
      </c>
      <c r="BE27" s="15"/>
      <c r="BF27" s="17" t="s">
        <v>194</v>
      </c>
      <c r="BG27" s="17">
        <v>0.64402367162556895</v>
      </c>
      <c r="BH27" s="17">
        <v>1.29529521508601</v>
      </c>
      <c r="BI27" s="17">
        <v>0</v>
      </c>
      <c r="BJ27" s="17">
        <v>17.517551828698402</v>
      </c>
      <c r="BK27" s="17">
        <v>0</v>
      </c>
      <c r="BL27" s="17">
        <v>20.206770339274399</v>
      </c>
      <c r="BM27" s="17">
        <v>20.206770339274399</v>
      </c>
      <c r="BN27" s="17">
        <v>1.1393748930496499</v>
      </c>
      <c r="BO27" s="17">
        <v>0.52020057460498903</v>
      </c>
      <c r="BP27" s="5">
        <v>8.9628041689401293E-6</v>
      </c>
      <c r="BQ27" s="5">
        <v>1.28970172566786E-5</v>
      </c>
      <c r="BR27" s="17">
        <v>5.8517939194759396</v>
      </c>
      <c r="BS27" s="5">
        <v>5.8271163169585401E-8</v>
      </c>
      <c r="BT27" s="5">
        <v>0</v>
      </c>
      <c r="BU27" s="17">
        <v>0</v>
      </c>
      <c r="BV27" s="17">
        <v>0</v>
      </c>
      <c r="BW27" s="17">
        <v>3.7177757909498901</v>
      </c>
      <c r="BX27" s="5">
        <v>2.8842904699702902E-5</v>
      </c>
      <c r="BY27" s="5">
        <v>9.1333153656641394E-5</v>
      </c>
      <c r="BZ27" s="17">
        <v>0</v>
      </c>
      <c r="CA27" s="17">
        <v>0</v>
      </c>
      <c r="CB27" s="17">
        <v>5069.8962483953401</v>
      </c>
      <c r="CC27" s="17">
        <v>7.8127384432767604E-3</v>
      </c>
      <c r="CD27" s="5">
        <v>1.77601782436879E-6</v>
      </c>
      <c r="CE27" s="5">
        <v>4.34819852621021E-6</v>
      </c>
      <c r="CF27" s="5">
        <v>0</v>
      </c>
      <c r="CG27" s="17">
        <v>7.0040006375634697E-3</v>
      </c>
      <c r="CH27" s="17">
        <v>0.24860326658322199</v>
      </c>
      <c r="CI27" s="17">
        <v>0</v>
      </c>
      <c r="CJ27" s="17">
        <v>0.14278773873823999</v>
      </c>
      <c r="CK27" s="17">
        <v>0</v>
      </c>
      <c r="CL27" s="17">
        <v>1.12566594361954E-2</v>
      </c>
      <c r="CM27" s="17">
        <v>572.86119068591302</v>
      </c>
      <c r="CN27" s="17">
        <v>0</v>
      </c>
      <c r="CO27" s="17">
        <v>7.2679450951569601E-3</v>
      </c>
      <c r="CP27" s="17">
        <v>37.753014250767997</v>
      </c>
      <c r="CQ27" s="17">
        <v>802.42707332302996</v>
      </c>
      <c r="CR27" s="17">
        <v>26.548987626222299</v>
      </c>
      <c r="CS27" s="17">
        <v>0.32859090680349701</v>
      </c>
      <c r="CT27" s="17">
        <v>1.19798701022375</v>
      </c>
      <c r="CU27" s="17">
        <v>0.37042090531699901</v>
      </c>
      <c r="CV27" s="17">
        <v>148.11401635563001</v>
      </c>
      <c r="CW27" s="17">
        <v>148.11401635563001</v>
      </c>
      <c r="CX27" s="17">
        <v>1.7640167863580001E-2</v>
      </c>
      <c r="CY27" s="17">
        <v>0</v>
      </c>
      <c r="CZ27" s="17">
        <v>0</v>
      </c>
      <c r="DA27" s="17">
        <v>8.4726043688916697</v>
      </c>
      <c r="DB27" s="5">
        <v>9.4395164051434307E-9</v>
      </c>
      <c r="DC27" s="5">
        <v>1.1800401568588401E-8</v>
      </c>
      <c r="DD27" s="17">
        <v>0</v>
      </c>
      <c r="DE27" s="17">
        <v>0</v>
      </c>
      <c r="DF27" s="17">
        <v>4.0783043853572103</v>
      </c>
      <c r="DG27" s="17">
        <v>0.36318977836798799</v>
      </c>
      <c r="DH27" s="17">
        <v>8.8133402271921898E-3</v>
      </c>
      <c r="DI27" s="5">
        <v>5.1713303152218497</v>
      </c>
      <c r="DJ27" s="17">
        <v>0.84661652697245204</v>
      </c>
      <c r="DK27" s="5">
        <v>1.42061605956887E-5</v>
      </c>
      <c r="DL27" s="5">
        <v>4.0434347459448799E-5</v>
      </c>
      <c r="DM27" s="5">
        <v>1.37011962278917E-5</v>
      </c>
      <c r="DN27" s="5">
        <v>2.7818761663828302E-5</v>
      </c>
      <c r="DO27" s="17">
        <v>17.639897490594699</v>
      </c>
      <c r="DP27" s="17">
        <v>0</v>
      </c>
      <c r="DQ27" s="17">
        <v>0</v>
      </c>
      <c r="DR27" s="17">
        <v>0.53604235783072096</v>
      </c>
      <c r="DS27" s="17">
        <v>0</v>
      </c>
      <c r="DT27" s="17">
        <v>0</v>
      </c>
      <c r="DU27" s="5">
        <v>9.4083717213137106E-5</v>
      </c>
      <c r="DV27" s="17">
        <v>1.3538344218654301E-4</v>
      </c>
      <c r="DW27" s="17">
        <v>1879.3155510066799</v>
      </c>
      <c r="DX27" s="17">
        <v>642.19679568996298</v>
      </c>
      <c r="DY27" s="17">
        <v>71.355077721743498</v>
      </c>
      <c r="DZ27" s="17">
        <v>713.55187341170597</v>
      </c>
      <c r="EA27" s="17">
        <v>5.2659726851476598E-3</v>
      </c>
      <c r="EB27" s="17">
        <v>52.616936987910599</v>
      </c>
      <c r="EC27" s="17">
        <v>0.351520528457821</v>
      </c>
      <c r="ED27" s="17">
        <v>5.7485044227468503E-3</v>
      </c>
      <c r="EE27" s="17">
        <v>0</v>
      </c>
      <c r="EF27" s="17">
        <v>0</v>
      </c>
      <c r="EG27" s="17">
        <v>0</v>
      </c>
      <c r="EH27" s="5">
        <v>8.6192268537596705E-5</v>
      </c>
      <c r="EI27" s="17">
        <v>3.4338419628499002E-4</v>
      </c>
      <c r="EJ27" s="17">
        <v>0.108861088669832</v>
      </c>
      <c r="EK27" s="17">
        <v>0.63737873278328006</v>
      </c>
      <c r="EL27" s="17">
        <v>433.26912151681603</v>
      </c>
      <c r="EM27" s="17">
        <v>0.80738417323919698</v>
      </c>
      <c r="EN27" s="17">
        <v>1.67970229633426</v>
      </c>
      <c r="EO27" s="17">
        <v>4.3947437793834698</v>
      </c>
      <c r="EP27" s="17">
        <v>1.0619758892618301</v>
      </c>
      <c r="EQ27" s="17">
        <v>4.6790950026731103E-3</v>
      </c>
      <c r="ER27" s="5">
        <v>2.35997729239351E-9</v>
      </c>
      <c r="ES27" s="5">
        <v>0.269087440158292</v>
      </c>
      <c r="ET27" s="17">
        <v>71.394792227720899</v>
      </c>
      <c r="EU27" s="17">
        <v>62.680549789078299</v>
      </c>
      <c r="EV27" s="17">
        <v>8.7142424386426001</v>
      </c>
      <c r="EW27" s="17">
        <v>1.7756923339781901E-2</v>
      </c>
      <c r="EX27" s="17">
        <v>3.5504701907549301E-3</v>
      </c>
      <c r="EY27" s="17">
        <v>3.5542032282279798</v>
      </c>
      <c r="EZ27" s="17">
        <v>5.0406903773761499E-3</v>
      </c>
      <c r="FA27" s="17">
        <v>10.950904175002799</v>
      </c>
      <c r="FB27" s="17">
        <v>2.70830810793829</v>
      </c>
      <c r="FC27" s="17">
        <v>1.45492468867981</v>
      </c>
      <c r="FD27" s="17">
        <v>27.405992799704499</v>
      </c>
      <c r="FE27" s="17">
        <v>7.3943952600626899E-3</v>
      </c>
      <c r="FF27" s="17">
        <v>265.05264300611901</v>
      </c>
      <c r="FG27" s="17">
        <v>1.94630247138125</v>
      </c>
      <c r="FH27" s="17">
        <v>5.7689815412512297</v>
      </c>
      <c r="FI27" s="17">
        <v>9.6332868213208998E-3</v>
      </c>
      <c r="FJ27" s="17">
        <v>0</v>
      </c>
      <c r="FK27" s="17">
        <v>89.183001474141903</v>
      </c>
      <c r="FL27" s="17">
        <v>10.6762012061482</v>
      </c>
      <c r="FM27" s="17">
        <v>9.0906704420818697E-3</v>
      </c>
      <c r="FN27" s="17">
        <v>0</v>
      </c>
      <c r="FO27" s="17">
        <v>6.1718248059906701E-2</v>
      </c>
      <c r="FP27" s="17">
        <v>12.8543005066091</v>
      </c>
      <c r="FQ27" s="17">
        <v>4.4648678401803901</v>
      </c>
      <c r="FR27" s="17">
        <v>2.1188230696109298</v>
      </c>
      <c r="FS27" s="17">
        <v>971.75830564879402</v>
      </c>
      <c r="FT27" s="17">
        <v>1.7339384630344501</v>
      </c>
      <c r="FU27" s="17">
        <v>8.4932915749915203</v>
      </c>
      <c r="FW27" s="26">
        <f t="shared" si="0"/>
        <v>1.9339330984693315</v>
      </c>
      <c r="FX27" s="40">
        <f t="shared" si="1"/>
        <v>-2.6025372828322582E-5</v>
      </c>
      <c r="FY27" s="40">
        <f t="shared" si="2"/>
        <v>0</v>
      </c>
      <c r="FZ27" s="40">
        <f t="shared" si="3"/>
        <v>-1.1669076125657706E-5</v>
      </c>
      <c r="GA27" s="40">
        <f t="shared" si="4"/>
        <v>-1.8223297928055427E-5</v>
      </c>
      <c r="GB27" s="40">
        <f t="shared" si="5"/>
        <v>-2.2517019166029449E-5</v>
      </c>
      <c r="GC27" s="40">
        <f t="shared" si="6"/>
        <v>-4.4686102806409751E-6</v>
      </c>
      <c r="GD27" s="40">
        <f t="shared" si="7"/>
        <v>-1.8619870997017128E-5</v>
      </c>
      <c r="GE27" s="40">
        <f t="shared" si="8"/>
        <v>5.9384050476813897E-6</v>
      </c>
      <c r="GF27" s="40">
        <f t="shared" si="9"/>
        <v>-5.7944577199677934E-6</v>
      </c>
      <c r="GG27" s="40">
        <f t="shared" si="10"/>
        <v>-2.1892397692264875E-5</v>
      </c>
      <c r="GH27" s="40">
        <f t="shared" si="11"/>
        <v>-2.9486638487992437E-6</v>
      </c>
      <c r="GI27" s="40">
        <f t="shared" si="12"/>
        <v>0</v>
      </c>
      <c r="GJ27" s="40">
        <f t="shared" si="13"/>
        <v>-9.4525517023313172E-7</v>
      </c>
      <c r="GK27" s="40">
        <f t="shared" si="14"/>
        <v>-2.9469590976350019E-5</v>
      </c>
      <c r="GL27" s="40">
        <f t="shared" si="15"/>
        <v>0</v>
      </c>
      <c r="GM27" s="40">
        <f t="shared" si="16"/>
        <v>-1.9261707214235767E-4</v>
      </c>
      <c r="GN27" s="40">
        <f t="shared" si="17"/>
        <v>0</v>
      </c>
      <c r="GO27" s="40">
        <f t="shared" si="18"/>
        <v>2.6698309984343261E-6</v>
      </c>
      <c r="GP27" s="40">
        <f t="shared" si="19"/>
        <v>2.9080947104919515E-4</v>
      </c>
      <c r="GQ27" s="40">
        <f t="shared" si="20"/>
        <v>0</v>
      </c>
      <c r="GR27" s="40">
        <f t="shared" si="21"/>
        <v>0</v>
      </c>
      <c r="GS27" s="40">
        <f t="shared" si="22"/>
        <v>1.6473602180233757E-4</v>
      </c>
      <c r="GT27" s="40">
        <f t="shared" si="23"/>
        <v>0</v>
      </c>
      <c r="GU27" s="40">
        <f t="shared" si="24"/>
        <v>1.7601716253025534E-6</v>
      </c>
      <c r="GV27" s="40">
        <f t="shared" si="25"/>
        <v>0</v>
      </c>
      <c r="GW27" s="40">
        <f t="shared" si="26"/>
        <v>-4.4378760448887445E-6</v>
      </c>
      <c r="GX27" s="40">
        <f t="shared" si="27"/>
        <v>3.8077231915570512E-6</v>
      </c>
      <c r="GY27" s="40">
        <f t="shared" si="28"/>
        <v>-1.0141685935545631E-6</v>
      </c>
      <c r="GZ27" s="40">
        <f t="shared" si="29"/>
        <v>2.8522764573741394E-6</v>
      </c>
      <c r="HA27" s="40">
        <f t="shared" si="30"/>
        <v>5.0344566072430975E-3</v>
      </c>
      <c r="HB27" s="40">
        <f t="shared" si="31"/>
        <v>7.0161876424778171</v>
      </c>
      <c r="HC27" s="40">
        <f t="shared" si="32"/>
        <v>2.9021987139870444E-5</v>
      </c>
      <c r="HD27" s="40">
        <f t="shared" si="33"/>
        <v>0</v>
      </c>
      <c r="HE27" s="40">
        <f t="shared" si="34"/>
        <v>-7.7649055966823191E-4</v>
      </c>
      <c r="HF27" s="40">
        <f t="shared" si="35"/>
        <v>3.2786656237025886E-7</v>
      </c>
      <c r="HG27" s="40">
        <f t="shared" si="36"/>
        <v>3.4914761241795737E-6</v>
      </c>
      <c r="HH27" s="40">
        <f t="shared" si="37"/>
        <v>-3.163927432063431E-5</v>
      </c>
      <c r="HI27" s="40">
        <f t="shared" si="38"/>
        <v>9.6435721232195176E-7</v>
      </c>
      <c r="HJ27" s="40">
        <f t="shared" si="39"/>
        <v>-2.7967753827406708E-5</v>
      </c>
      <c r="HK27" s="40">
        <f t="shared" si="40"/>
        <v>0</v>
      </c>
      <c r="HL27" s="40">
        <f t="shared" si="41"/>
        <v>0</v>
      </c>
      <c r="HM27" s="40">
        <f t="shared" si="42"/>
        <v>0</v>
      </c>
      <c r="HN27" s="40">
        <f t="shared" si="43"/>
        <v>-4.0970237567195282E-5</v>
      </c>
      <c r="HO27" s="40">
        <f t="shared" si="44"/>
        <v>-1.1532023991921207E-4</v>
      </c>
      <c r="HP27" s="40">
        <f t="shared" si="45"/>
        <v>3.2030558924159901E-5</v>
      </c>
      <c r="HQ27" s="40">
        <f t="shared" si="46"/>
        <v>0</v>
      </c>
      <c r="HR27" s="40">
        <f t="shared" si="47"/>
        <v>1.6556129373727902E-5</v>
      </c>
      <c r="HS27" s="40">
        <f t="shared" si="48"/>
        <v>1.2356163541713858E-5</v>
      </c>
      <c r="HT27" s="40">
        <f t="shared" si="49"/>
        <v>-1.8905458647973722E-4</v>
      </c>
      <c r="HU27" s="40">
        <f t="shared" si="50"/>
        <v>0</v>
      </c>
      <c r="HV27" s="40">
        <f t="shared" si="51"/>
        <v>0</v>
      </c>
      <c r="HW27" s="40">
        <f t="shared" si="52"/>
        <v>0</v>
      </c>
      <c r="HX27" s="40">
        <f t="shared" si="53"/>
        <v>0</v>
      </c>
      <c r="HY27" s="40">
        <f t="shared" si="54"/>
        <v>-6.5840075754545858E-5</v>
      </c>
      <c r="HZ27" s="40">
        <f t="shared" si="55"/>
        <v>0</v>
      </c>
    </row>
    <row r="28" spans="1:234" x14ac:dyDescent="0.3">
      <c r="A28" s="17" t="s">
        <v>195</v>
      </c>
      <c r="B28" s="17">
        <v>683.57822348000002</v>
      </c>
      <c r="C28" s="17">
        <v>0.24931200000000001</v>
      </c>
      <c r="D28" s="17">
        <v>2596.7846562999998</v>
      </c>
      <c r="E28" s="17">
        <v>38.335550505999997</v>
      </c>
      <c r="F28" s="17">
        <v>38.061820953999998</v>
      </c>
      <c r="G28" s="17">
        <v>1.8311294623000001</v>
      </c>
      <c r="H28" s="17">
        <v>218.37540838999999</v>
      </c>
      <c r="I28" s="17">
        <v>6.5977002675999996</v>
      </c>
      <c r="J28" s="17">
        <v>5.3326939948999996</v>
      </c>
      <c r="K28" s="17">
        <v>3.6811999999999999E-5</v>
      </c>
      <c r="L28" s="17">
        <v>1.1875769010999999</v>
      </c>
      <c r="M28" s="5">
        <v>9.9479999999999999E-7</v>
      </c>
      <c r="N28" s="17">
        <v>0.37097997370000002</v>
      </c>
      <c r="O28" s="17">
        <v>2.0241780000000001E-4</v>
      </c>
      <c r="P28" s="17">
        <v>1.28820406E-2</v>
      </c>
      <c r="Q28" s="17">
        <v>1.8648753300000001E-2</v>
      </c>
      <c r="S28" s="5">
        <v>1.03104E-5</v>
      </c>
      <c r="T28" s="17">
        <v>2.516266E-2</v>
      </c>
      <c r="W28" s="17">
        <v>1.73421554E-2</v>
      </c>
      <c r="X28" s="17">
        <v>9.9322344999999996E-3</v>
      </c>
      <c r="Y28" s="17">
        <v>37.479027068999997</v>
      </c>
      <c r="AA28" s="17">
        <v>2.1554000000000001E-5</v>
      </c>
      <c r="AB28" s="17">
        <v>1.773794E-4</v>
      </c>
      <c r="AC28" s="17">
        <v>6.9929299999999995E-5</v>
      </c>
      <c r="AD28" s="17">
        <v>5.3036477200000001E-2</v>
      </c>
      <c r="AE28" s="17">
        <v>2.0462718485</v>
      </c>
      <c r="AF28" s="17">
        <v>5.6033721100000003E-2</v>
      </c>
      <c r="AG28" s="17">
        <v>3.8645839999999998E-4</v>
      </c>
      <c r="AI28" s="17">
        <v>2.6593566999999999E-2</v>
      </c>
      <c r="AJ28" s="17">
        <v>0.92599628229999997</v>
      </c>
      <c r="AK28" s="17">
        <v>2.7164615400000001E-2</v>
      </c>
      <c r="AL28" s="17">
        <v>1.4030567900000001E-2</v>
      </c>
      <c r="AM28" s="17">
        <v>0.71845374080000002</v>
      </c>
      <c r="AN28" s="17">
        <v>4.5823998999999999E-3</v>
      </c>
      <c r="AO28" s="5">
        <v>1.4922000000000001E-7</v>
      </c>
      <c r="AP28" s="5">
        <v>1.3263999999999999E-6</v>
      </c>
      <c r="AQ28" s="5">
        <v>9.9480000000000001E-8</v>
      </c>
      <c r="AR28" s="17">
        <v>1.5274789999999999E-4</v>
      </c>
      <c r="AS28" s="17">
        <v>3.9811110000000002E-4</v>
      </c>
      <c r="AT28" s="17">
        <v>2.3270257200000002E-2</v>
      </c>
      <c r="AV28" s="17">
        <v>0.1784573441</v>
      </c>
      <c r="AW28" s="17">
        <v>1.4670406654999999</v>
      </c>
      <c r="AX28" s="17">
        <v>2.16972096E-2</v>
      </c>
      <c r="BC28" s="5">
        <v>1.6244636E-6</v>
      </c>
      <c r="BE28" s="15"/>
      <c r="BF28" s="17" t="s">
        <v>195</v>
      </c>
      <c r="BG28" s="17">
        <v>1.4076508923758699E-2</v>
      </c>
      <c r="BH28" s="17">
        <v>14.0533448070316</v>
      </c>
      <c r="BI28" s="17">
        <v>0</v>
      </c>
      <c r="BJ28" s="17">
        <v>5.3326854161639901</v>
      </c>
      <c r="BK28" s="17">
        <v>0</v>
      </c>
      <c r="BL28" s="17">
        <v>6.5977153707743197</v>
      </c>
      <c r="BM28" s="17">
        <v>6.5977153707743197</v>
      </c>
      <c r="BN28" s="17">
        <v>0.13058943904801601</v>
      </c>
      <c r="BO28" s="17">
        <v>1.1368188444473799E-2</v>
      </c>
      <c r="BP28" s="5">
        <v>1.50928284418282E-5</v>
      </c>
      <c r="BQ28" s="5">
        <v>2.17192523355213E-5</v>
      </c>
      <c r="BR28" s="5">
        <v>1.1875894040148101</v>
      </c>
      <c r="BS28" s="5">
        <v>1.6245957737683001E-6</v>
      </c>
      <c r="BT28" s="5">
        <v>3.1833337191421898E-7</v>
      </c>
      <c r="BU28" s="5">
        <v>6.7647040019400696E-7</v>
      </c>
      <c r="BV28" s="17">
        <v>9.9327873716000097E-3</v>
      </c>
      <c r="BW28" s="17">
        <v>0.37097979261047997</v>
      </c>
      <c r="BX28" s="5">
        <v>4.85784396236711E-5</v>
      </c>
      <c r="BY28" s="17">
        <v>1.5384994350656201E-4</v>
      </c>
      <c r="BZ28" s="17">
        <v>1.28800609025565E-2</v>
      </c>
      <c r="CA28" s="17">
        <v>0</v>
      </c>
      <c r="CB28" s="17">
        <v>913.78272425175101</v>
      </c>
      <c r="CC28" s="17">
        <v>1.86491417747503E-2</v>
      </c>
      <c r="CD28" s="5">
        <v>2.9900455364671901E-6</v>
      </c>
      <c r="CE28" s="5">
        <v>7.3197646125101202E-6</v>
      </c>
      <c r="CF28" s="17">
        <v>0</v>
      </c>
      <c r="CG28" s="17">
        <v>2.5162259795697799E-2</v>
      </c>
      <c r="CH28" s="17">
        <v>5.3034128396094303E-2</v>
      </c>
      <c r="CI28" s="17">
        <v>0</v>
      </c>
      <c r="CJ28" s="17">
        <v>2.7162435114699401E-2</v>
      </c>
      <c r="CK28" s="17">
        <v>0</v>
      </c>
      <c r="CL28" s="17">
        <v>1.40295983557653E-2</v>
      </c>
      <c r="CM28" s="17">
        <v>683.57887757623803</v>
      </c>
      <c r="CN28" s="17">
        <v>0</v>
      </c>
      <c r="CO28" s="17">
        <v>1.73429837984077E-2</v>
      </c>
      <c r="CP28" s="17">
        <v>7.27491500711767</v>
      </c>
      <c r="CQ28" s="17">
        <v>162.80992897217499</v>
      </c>
      <c r="CR28" s="17">
        <v>3.68143335241699</v>
      </c>
      <c r="CS28" s="17">
        <v>0.178454741876794</v>
      </c>
      <c r="CT28" s="5">
        <v>5.13094780901358E-2</v>
      </c>
      <c r="CU28" s="5">
        <v>8.0960084767715303E-3</v>
      </c>
      <c r="CV28" s="17">
        <v>37.479331190614097</v>
      </c>
      <c r="CW28" s="5">
        <v>37.479331190614097</v>
      </c>
      <c r="CX28" s="17">
        <v>3.8551523823696402E-4</v>
      </c>
      <c r="CY28" s="17">
        <v>0</v>
      </c>
      <c r="CZ28" s="17">
        <v>0</v>
      </c>
      <c r="DA28" s="17">
        <v>1.4670396141602</v>
      </c>
      <c r="DB28" s="5">
        <v>8.6215259581012102E-6</v>
      </c>
      <c r="DC28" s="5">
        <v>1.0775458607560699E-5</v>
      </c>
      <c r="DD28" s="17">
        <v>0</v>
      </c>
      <c r="DE28" s="17">
        <v>0</v>
      </c>
      <c r="DF28" s="17">
        <v>0.223253241807716</v>
      </c>
      <c r="DG28" s="17">
        <v>7.8146429239846701E-3</v>
      </c>
      <c r="DH28" s="17">
        <v>1.9263870287207101E-4</v>
      </c>
      <c r="DI28" s="5">
        <v>5.0014429718573297</v>
      </c>
      <c r="DJ28" s="17">
        <v>0.61073106473762195</v>
      </c>
      <c r="DK28" s="5">
        <v>4.6118753363426399E-5</v>
      </c>
      <c r="DL28" s="17">
        <v>1.3126184564339101E-4</v>
      </c>
      <c r="DM28" s="5">
        <v>2.3076946322966001E-5</v>
      </c>
      <c r="DN28" s="5">
        <v>4.68536881562194E-5</v>
      </c>
      <c r="DO28" s="17">
        <v>2.0481969670396798</v>
      </c>
      <c r="DP28" s="17">
        <v>0</v>
      </c>
      <c r="DQ28" s="17">
        <v>0</v>
      </c>
      <c r="DR28" s="17">
        <v>0.17049212468633501</v>
      </c>
      <c r="DS28" s="17">
        <v>0.24931215793911801</v>
      </c>
      <c r="DT28" s="17">
        <v>0</v>
      </c>
      <c r="DU28" s="17">
        <v>1.58451387754427E-4</v>
      </c>
      <c r="DV28" s="17">
        <v>2.28003342096705E-4</v>
      </c>
      <c r="DW28" s="17">
        <v>417.35885559615701</v>
      </c>
      <c r="DX28" s="17">
        <v>2337.10864307677</v>
      </c>
      <c r="DY28" s="17">
        <v>259.678291830288</v>
      </c>
      <c r="DZ28" s="17">
        <v>2596.7869349070502</v>
      </c>
      <c r="EA28" s="17">
        <v>1.1508175179263299E-4</v>
      </c>
      <c r="EB28" s="17">
        <v>11.852342764121101</v>
      </c>
      <c r="EC28" s="17">
        <v>7.6839677908860796E-3</v>
      </c>
      <c r="ED28" s="17">
        <v>4.5826093638593E-3</v>
      </c>
      <c r="EE28" s="5">
        <v>1.4920387484360801E-7</v>
      </c>
      <c r="EF28" s="5">
        <v>1.3265593588959299E-6</v>
      </c>
      <c r="EG28" s="5">
        <v>9.9478981685102506E-8</v>
      </c>
      <c r="EH28" s="17">
        <v>1.5275312986877E-4</v>
      </c>
      <c r="EI28" s="17">
        <v>3.9812788884736899E-4</v>
      </c>
      <c r="EJ28" s="17">
        <v>2.3272425710885999E-2</v>
      </c>
      <c r="EK28" s="17">
        <v>0.25072870083279503</v>
      </c>
      <c r="EL28" s="17">
        <v>75.426411887499796</v>
      </c>
      <c r="EM28" s="17">
        <v>0.33922631116034702</v>
      </c>
      <c r="EN28" s="17">
        <v>0.88491797761206403</v>
      </c>
      <c r="EO28" s="17">
        <v>2.2111620712423599</v>
      </c>
      <c r="EP28" s="5">
        <v>0.50145871652419305</v>
      </c>
      <c r="EQ28" s="5">
        <v>0.159224233591824</v>
      </c>
      <c r="ER28" s="5">
        <v>2.1553980720580598E-6</v>
      </c>
      <c r="ES28" s="5">
        <v>0.117990024481224</v>
      </c>
      <c r="ET28" s="17">
        <v>38.335507468154901</v>
      </c>
      <c r="EU28" s="17">
        <v>38.061777841783197</v>
      </c>
      <c r="EV28" s="17">
        <v>0.27372962637168802</v>
      </c>
      <c r="EW28" s="17">
        <v>0</v>
      </c>
      <c r="EX28" s="17">
        <v>0</v>
      </c>
      <c r="EY28" s="17">
        <v>6.0675560717714498</v>
      </c>
      <c r="EZ28" s="17">
        <v>0</v>
      </c>
      <c r="FA28" s="17">
        <v>5.9508299679778496</v>
      </c>
      <c r="FB28" s="17">
        <v>1.4306193603950701</v>
      </c>
      <c r="FC28" s="17">
        <v>0.78693387786393898</v>
      </c>
      <c r="FD28" s="17">
        <v>14.8777597294928</v>
      </c>
      <c r="FE28" s="17">
        <v>2.6571382161301199E-2</v>
      </c>
      <c r="FF28" s="17">
        <v>38.743932092199799</v>
      </c>
      <c r="FG28" s="17">
        <v>0.78167863821601802</v>
      </c>
      <c r="FH28" s="17">
        <v>3.7016921216179801</v>
      </c>
      <c r="FI28" s="5">
        <v>3.9003180167220397E-8</v>
      </c>
      <c r="FJ28" s="17">
        <v>0</v>
      </c>
      <c r="FK28" s="17">
        <v>1.83112034841845</v>
      </c>
      <c r="FL28" s="17">
        <v>4.2445552637522699</v>
      </c>
      <c r="FM28" s="17">
        <v>2.1700987081706102E-2</v>
      </c>
      <c r="FN28" s="17">
        <v>0</v>
      </c>
      <c r="FO28" s="17">
        <v>1.3489446365404999E-3</v>
      </c>
      <c r="FP28" s="17">
        <v>28.4013190818415</v>
      </c>
      <c r="FQ28" s="17">
        <v>0.92599644224076405</v>
      </c>
      <c r="FR28" s="17">
        <v>4.64672654107708E-2</v>
      </c>
      <c r="FS28" s="17">
        <v>218.37532300578101</v>
      </c>
      <c r="FT28" s="17">
        <v>0.718456282582975</v>
      </c>
      <c r="FU28" s="17">
        <v>12.621106111868601</v>
      </c>
      <c r="FW28" s="26">
        <f t="shared" si="0"/>
        <v>1.9111997173101301</v>
      </c>
      <c r="FX28" s="40">
        <f t="shared" si="1"/>
        <v>9.5687108737708799E-7</v>
      </c>
      <c r="FY28" s="40">
        <f t="shared" si="2"/>
        <v>6.3349986364961072E-7</v>
      </c>
      <c r="FZ28" s="40">
        <f t="shared" si="3"/>
        <v>8.774724715155025E-7</v>
      </c>
      <c r="GA28" s="40">
        <f t="shared" si="4"/>
        <v>-1.1226614598635591E-6</v>
      </c>
      <c r="GB28" s="40">
        <f t="shared" si="5"/>
        <v>-1.132689286019226E-6</v>
      </c>
      <c r="GC28" s="40">
        <f t="shared" si="6"/>
        <v>-4.9771912569568847E-6</v>
      </c>
      <c r="GD28" s="40">
        <f t="shared" si="7"/>
        <v>-3.9099740949072602E-7</v>
      </c>
      <c r="GE28" s="40">
        <f t="shared" si="8"/>
        <v>2.2891573893169089E-6</v>
      </c>
      <c r="GF28" s="40">
        <f t="shared" si="9"/>
        <v>-1.6087058469457152E-6</v>
      </c>
      <c r="GG28" s="40">
        <f t="shared" si="10"/>
        <v>2.1943211318006092E-6</v>
      </c>
      <c r="GH28" s="40">
        <f t="shared" si="11"/>
        <v>1.0528088579830896E-5</v>
      </c>
      <c r="GI28" s="40">
        <f t="shared" si="12"/>
        <v>3.7918257196959854E-6</v>
      </c>
      <c r="GJ28" s="40">
        <f t="shared" si="13"/>
        <v>-4.8813826320574084E-7</v>
      </c>
      <c r="GK28" s="40">
        <f t="shared" si="14"/>
        <v>5.2283594788043959E-5</v>
      </c>
      <c r="GL28" s="40">
        <f t="shared" si="15"/>
        <v>-1.5367887006191377E-4</v>
      </c>
      <c r="GM28" s="40">
        <f t="shared" si="16"/>
        <v>2.0831137827244088E-5</v>
      </c>
      <c r="GN28" s="40">
        <f t="shared" si="17"/>
        <v>0</v>
      </c>
      <c r="GO28" s="40">
        <f t="shared" si="18"/>
        <v>-5.7209324826437389E-5</v>
      </c>
      <c r="GP28" s="40">
        <f t="shared" si="19"/>
        <v>-1.5904689814242666E-5</v>
      </c>
      <c r="GQ28" s="40">
        <f t="shared" si="20"/>
        <v>0</v>
      </c>
      <c r="GR28" s="40">
        <f t="shared" si="21"/>
        <v>0</v>
      </c>
      <c r="GS28" s="40">
        <f t="shared" si="22"/>
        <v>4.7767903619438225E-5</v>
      </c>
      <c r="GT28" s="40">
        <f t="shared" si="23"/>
        <v>5.566437240381969E-5</v>
      </c>
      <c r="GU28" s="40">
        <f t="shared" si="24"/>
        <v>8.1144479428477896E-6</v>
      </c>
      <c r="GV28" s="40">
        <f t="shared" si="25"/>
        <v>0</v>
      </c>
      <c r="GW28" s="40">
        <f t="shared" si="26"/>
        <v>-7.5037685813776923E-5</v>
      </c>
      <c r="GX28" s="40">
        <f t="shared" si="27"/>
        <v>6.7595606784986165E-6</v>
      </c>
      <c r="GY28" s="40">
        <f t="shared" si="28"/>
        <v>1.9083262457927106E-5</v>
      </c>
      <c r="GZ28" s="40">
        <f t="shared" si="29"/>
        <v>-4.4286574631284026E-5</v>
      </c>
      <c r="HA28" s="40">
        <f t="shared" si="30"/>
        <v>9.4079315076879642E-4</v>
      </c>
      <c r="HB28" s="40">
        <f t="shared" si="31"/>
        <v>2.0426700447408801</v>
      </c>
      <c r="HC28" s="40">
        <f t="shared" si="32"/>
        <v>-9.4968795295372783E-6</v>
      </c>
      <c r="HD28" s="40">
        <f t="shared" si="33"/>
        <v>0</v>
      </c>
      <c r="HE28" s="40">
        <f t="shared" si="34"/>
        <v>-8.3421824153184841E-4</v>
      </c>
      <c r="HF28" s="40">
        <f t="shared" si="35"/>
        <v>1.7272290087392557E-7</v>
      </c>
      <c r="HG28" s="40">
        <f t="shared" si="36"/>
        <v>-8.026196095528187E-5</v>
      </c>
      <c r="HH28" s="40">
        <f t="shared" si="37"/>
        <v>-6.9102280222076991E-5</v>
      </c>
      <c r="HI28" s="40">
        <f t="shared" si="38"/>
        <v>3.5378519598978142E-6</v>
      </c>
      <c r="HJ28" s="40">
        <f t="shared" si="39"/>
        <v>4.571051498584302E-5</v>
      </c>
      <c r="HK28" s="40">
        <f t="shared" si="40"/>
        <v>-1.0806297005765144E-4</v>
      </c>
      <c r="HL28" s="40">
        <f t="shared" si="41"/>
        <v>1.2014392033324178E-4</v>
      </c>
      <c r="HM28" s="40">
        <f t="shared" si="42"/>
        <v>-1.0236378141285262E-5</v>
      </c>
      <c r="HN28" s="40">
        <f t="shared" si="43"/>
        <v>3.4238564130912008E-5</v>
      </c>
      <c r="HO28" s="40">
        <f t="shared" si="44"/>
        <v>4.2171261662817451E-5</v>
      </c>
      <c r="HP28" s="40">
        <f t="shared" si="45"/>
        <v>9.3188092738270652E-5</v>
      </c>
      <c r="HQ28" s="40">
        <f t="shared" si="46"/>
        <v>0</v>
      </c>
      <c r="HR28" s="40">
        <f t="shared" si="47"/>
        <v>-1.4581765850675778E-5</v>
      </c>
      <c r="HS28" s="40">
        <f t="shared" si="48"/>
        <v>-7.16639848239154E-7</v>
      </c>
      <c r="HT28" s="40">
        <f t="shared" si="49"/>
        <v>1.7409988545725425E-4</v>
      </c>
      <c r="HU28" s="40">
        <f t="shared" si="50"/>
        <v>0</v>
      </c>
      <c r="HV28" s="40">
        <f t="shared" si="51"/>
        <v>0</v>
      </c>
      <c r="HW28" s="40">
        <f t="shared" si="52"/>
        <v>0</v>
      </c>
      <c r="HX28" s="40">
        <f t="shared" si="53"/>
        <v>0</v>
      </c>
      <c r="HY28" s="40">
        <f t="shared" si="54"/>
        <v>8.1364561385128124E-5</v>
      </c>
      <c r="HZ28" s="40">
        <f t="shared" si="55"/>
        <v>0</v>
      </c>
    </row>
    <row r="29" spans="1:234" x14ac:dyDescent="0.3">
      <c r="A29" s="17" t="s">
        <v>196</v>
      </c>
      <c r="B29" s="17">
        <v>123.01875302000001</v>
      </c>
      <c r="C29" s="17"/>
      <c r="D29" s="17">
        <v>233.48205239000001</v>
      </c>
      <c r="E29" s="17">
        <v>13.481126145999999</v>
      </c>
      <c r="F29" s="17">
        <v>11.436988983999999</v>
      </c>
      <c r="G29" s="17">
        <v>17.228871386000002</v>
      </c>
      <c r="H29" s="17">
        <v>19.134415834999999</v>
      </c>
      <c r="I29" s="17">
        <v>0.15489951029999999</v>
      </c>
      <c r="J29" s="17">
        <v>5.7195168800000001E-2</v>
      </c>
      <c r="K29" s="5">
        <v>1.2622604000000001E-6</v>
      </c>
      <c r="L29" s="17">
        <v>7.6521596400000003E-2</v>
      </c>
      <c r="N29" s="17">
        <v>3.2274631999999999E-3</v>
      </c>
      <c r="O29" s="5">
        <v>6.9394524000000003E-6</v>
      </c>
      <c r="S29" s="5">
        <v>3.5362535999999997E-7</v>
      </c>
      <c r="Y29" s="17">
        <v>2.4938541134999999</v>
      </c>
      <c r="AA29" s="5">
        <v>6.5790623999999996E-8</v>
      </c>
      <c r="AB29" s="5">
        <v>3.1550598999999999E-6</v>
      </c>
      <c r="AC29" s="5">
        <v>2.3974602E-6</v>
      </c>
      <c r="AD29" s="17">
        <v>2.0701340000000001E-4</v>
      </c>
      <c r="AE29" s="17">
        <v>1.7295169499999999E-2</v>
      </c>
      <c r="AF29" s="17">
        <v>7.6348138000000001E-3</v>
      </c>
      <c r="AG29" s="17">
        <v>1.3249500000000001E-5</v>
      </c>
      <c r="AJ29" s="17">
        <v>0.4269031888</v>
      </c>
      <c r="AK29" s="17">
        <v>1.0388E-4</v>
      </c>
      <c r="AL29" s="17">
        <v>2.82057E-5</v>
      </c>
      <c r="AM29" s="17">
        <v>0.21092280120000001</v>
      </c>
      <c r="AN29" s="17">
        <v>2.9588299999999999E-5</v>
      </c>
      <c r="AR29" s="5">
        <v>6.6943571000000005E-7</v>
      </c>
      <c r="AS29" s="5">
        <v>1.3795936999999999E-6</v>
      </c>
      <c r="AT29" s="17">
        <v>7.9623750000000005E-4</v>
      </c>
      <c r="AV29" s="17">
        <v>9.9897986600000002E-2</v>
      </c>
      <c r="AW29" s="17">
        <v>2.5908050799999999E-2</v>
      </c>
      <c r="BE29" s="15"/>
      <c r="BF29" s="17" t="s">
        <v>196</v>
      </c>
      <c r="BG29" s="17">
        <v>4.0610704083510703E-2</v>
      </c>
      <c r="BH29" s="17">
        <v>8.1679489695045904E-2</v>
      </c>
      <c r="BI29" s="17">
        <v>0</v>
      </c>
      <c r="BJ29" s="17">
        <v>5.71933754748205E-2</v>
      </c>
      <c r="BK29" s="17">
        <v>0</v>
      </c>
      <c r="BL29" s="17">
        <v>0.154894043035642</v>
      </c>
      <c r="BM29" s="17">
        <v>0.154894043035642</v>
      </c>
      <c r="BN29" s="17">
        <v>4.3435084165495103E-2</v>
      </c>
      <c r="BO29" s="17">
        <v>3.2805500405099303E-2</v>
      </c>
      <c r="BP29" s="5">
        <v>5.1752068211004597E-7</v>
      </c>
      <c r="BQ29" s="5">
        <v>7.4471745013420901E-7</v>
      </c>
      <c r="BR29" s="17">
        <v>7.65195270106864E-2</v>
      </c>
      <c r="BS29" s="17">
        <v>0</v>
      </c>
      <c r="BT29" s="5">
        <v>0</v>
      </c>
      <c r="BU29" s="17">
        <v>0</v>
      </c>
      <c r="BV29" s="17">
        <v>0</v>
      </c>
      <c r="BW29" s="17">
        <v>3.2267864217886601E-3</v>
      </c>
      <c r="BX29" s="5">
        <v>1.6655957715350099E-6</v>
      </c>
      <c r="BY29" s="5">
        <v>5.2745360648599701E-6</v>
      </c>
      <c r="BZ29" s="17">
        <v>0</v>
      </c>
      <c r="CA29" s="5">
        <v>0</v>
      </c>
      <c r="CB29" s="17">
        <v>36.837199277771198</v>
      </c>
      <c r="CC29" s="17">
        <v>0</v>
      </c>
      <c r="CD29" s="5">
        <v>1.0254887371373999E-7</v>
      </c>
      <c r="CE29" s="5">
        <v>2.51078060153111E-7</v>
      </c>
      <c r="CF29" s="5">
        <v>0</v>
      </c>
      <c r="CG29" s="5">
        <v>0</v>
      </c>
      <c r="CH29" s="5">
        <v>2.07008434988508E-4</v>
      </c>
      <c r="CI29" s="17">
        <v>0</v>
      </c>
      <c r="CJ29" s="17">
        <v>1.03850367787166E-4</v>
      </c>
      <c r="CK29" s="17">
        <v>0</v>
      </c>
      <c r="CL29" s="5">
        <v>2.8203425293627901E-5</v>
      </c>
      <c r="CM29" s="17">
        <v>123.013035550631</v>
      </c>
      <c r="CN29" s="17">
        <v>0</v>
      </c>
      <c r="CO29" s="17">
        <v>0</v>
      </c>
      <c r="CP29" s="17">
        <v>0.27799867290482699</v>
      </c>
      <c r="CQ29" s="17">
        <v>1.5273976365826201</v>
      </c>
      <c r="CR29" s="17">
        <v>0.101445799370007</v>
      </c>
      <c r="CS29" s="17">
        <v>9.9894247084315504E-2</v>
      </c>
      <c r="CT29" s="17">
        <v>7.5542557945291702E-2</v>
      </c>
      <c r="CU29" s="17">
        <v>2.3358428848580901E-2</v>
      </c>
      <c r="CV29" s="17">
        <v>2.4938128452160901</v>
      </c>
      <c r="CW29" s="17">
        <v>2.4938128452160901</v>
      </c>
      <c r="CX29" s="5">
        <v>1.1124134433439601E-3</v>
      </c>
      <c r="CY29" s="5">
        <v>0</v>
      </c>
      <c r="CZ29" s="17">
        <v>0</v>
      </c>
      <c r="DA29" s="17">
        <v>2.5908094718084002E-2</v>
      </c>
      <c r="DB29" s="5">
        <v>2.6313297075238301E-8</v>
      </c>
      <c r="DC29" s="5">
        <v>3.2891247663817103E-8</v>
      </c>
      <c r="DD29" s="17">
        <v>0</v>
      </c>
      <c r="DE29" s="17">
        <v>0</v>
      </c>
      <c r="DF29" s="17">
        <v>3.9073214029242097E-2</v>
      </c>
      <c r="DG29" s="17">
        <v>2.22403204500735E-2</v>
      </c>
      <c r="DH29" s="17">
        <v>5.5583499247672402E-4</v>
      </c>
      <c r="DI29" s="17">
        <v>0.31111226076260001</v>
      </c>
      <c r="DJ29" s="17">
        <v>5.3385866388884602E-2</v>
      </c>
      <c r="DK29" s="5">
        <v>8.2034976327871301E-7</v>
      </c>
      <c r="DL29" s="5">
        <v>2.3347233474980401E-6</v>
      </c>
      <c r="DM29" s="5">
        <v>7.9123111603476101E-7</v>
      </c>
      <c r="DN29" s="5">
        <v>1.60627270071706E-6</v>
      </c>
      <c r="DO29" s="17">
        <v>2.28607001509725E-2</v>
      </c>
      <c r="DP29" s="17">
        <v>0</v>
      </c>
      <c r="DQ29" s="17">
        <v>0</v>
      </c>
      <c r="DR29" s="17">
        <v>9.2048255979090207E-3</v>
      </c>
      <c r="DS29" s="17">
        <v>0</v>
      </c>
      <c r="DT29" s="17">
        <v>0</v>
      </c>
      <c r="DU29" s="5">
        <v>5.43179726296181E-6</v>
      </c>
      <c r="DV29" s="5">
        <v>7.8167959126307895E-6</v>
      </c>
      <c r="DW29" s="17">
        <v>10.983089928735501</v>
      </c>
      <c r="DX29" s="17">
        <v>210.12938803441401</v>
      </c>
      <c r="DY29" s="17">
        <v>23.347628761939301</v>
      </c>
      <c r="DZ29" s="17">
        <v>233.47701679635301</v>
      </c>
      <c r="EA29" s="17">
        <v>3.3204706845902298E-4</v>
      </c>
      <c r="EB29" s="17">
        <v>0.387470772606193</v>
      </c>
      <c r="EC29" s="17">
        <v>2.2166794546867499E-2</v>
      </c>
      <c r="ED29" s="5">
        <v>2.9585133628421901E-5</v>
      </c>
      <c r="EE29" s="17">
        <v>0</v>
      </c>
      <c r="EF29" s="17">
        <v>0</v>
      </c>
      <c r="EG29" s="17">
        <v>0</v>
      </c>
      <c r="EH29" s="5">
        <v>6.69397922584701E-7</v>
      </c>
      <c r="EI29" s="5">
        <v>1.3796759569437401E-6</v>
      </c>
      <c r="EJ29" s="17">
        <v>7.9620712872015905E-4</v>
      </c>
      <c r="EK29" s="17">
        <v>9.0968381124026595E-2</v>
      </c>
      <c r="EL29" s="17">
        <v>2.9610418368342799</v>
      </c>
      <c r="EM29" s="17">
        <v>0.123116561605405</v>
      </c>
      <c r="EN29" s="17">
        <v>0.32107940620711201</v>
      </c>
      <c r="EO29" s="17">
        <v>0.833562222975468</v>
      </c>
      <c r="EP29" s="17">
        <v>0.181955323908574</v>
      </c>
      <c r="EQ29" s="17">
        <v>0</v>
      </c>
      <c r="ER29" s="5">
        <v>6.5787047845808901E-9</v>
      </c>
      <c r="ES29" s="5">
        <v>4.2811158611529003E-2</v>
      </c>
      <c r="ET29" s="17">
        <v>13.480673536745799</v>
      </c>
      <c r="EU29" s="17">
        <v>11.436606218613299</v>
      </c>
      <c r="EV29" s="17">
        <v>2.04406731813246</v>
      </c>
      <c r="EW29" s="17">
        <v>0</v>
      </c>
      <c r="EX29" s="17">
        <v>0</v>
      </c>
      <c r="EY29" s="17">
        <v>0.33906701946130002</v>
      </c>
      <c r="EZ29" s="17">
        <v>0</v>
      </c>
      <c r="FA29" s="17">
        <v>2.0902064929975701</v>
      </c>
      <c r="FB29" s="17">
        <v>0.51905463361938098</v>
      </c>
      <c r="FC29" s="17">
        <v>0.27833796618109702</v>
      </c>
      <c r="FD29" s="17">
        <v>5.2303089083262897</v>
      </c>
      <c r="FE29" s="17">
        <v>0</v>
      </c>
      <c r="FF29" s="17">
        <v>0.561053964114133</v>
      </c>
      <c r="FG29" s="17">
        <v>0.283606350634104</v>
      </c>
      <c r="FH29" s="17">
        <v>1.10253150316638</v>
      </c>
      <c r="FI29" s="5">
        <v>2.89795124478467E-7</v>
      </c>
      <c r="FJ29" s="17">
        <v>0</v>
      </c>
      <c r="FK29" s="17">
        <v>17.228530372966901</v>
      </c>
      <c r="FL29" s="17">
        <v>0.24163493062060301</v>
      </c>
      <c r="FM29" s="17">
        <v>0</v>
      </c>
      <c r="FN29" s="17">
        <v>0</v>
      </c>
      <c r="FO29" s="17">
        <v>3.8917134983493099E-3</v>
      </c>
      <c r="FP29" s="17">
        <v>0.34498480891917999</v>
      </c>
      <c r="FQ29" s="17">
        <v>0.42689630597187</v>
      </c>
      <c r="FR29" s="17">
        <v>0.13304609996858399</v>
      </c>
      <c r="FS29" s="17">
        <v>19.133948910089899</v>
      </c>
      <c r="FT29" s="17">
        <v>0.21091435750402401</v>
      </c>
      <c r="FU29" s="17">
        <v>0.17968106999591599</v>
      </c>
      <c r="FW29" s="26">
        <f t="shared" si="0"/>
        <v>0.57401062270756831</v>
      </c>
      <c r="FX29" s="40">
        <f t="shared" si="1"/>
        <v>-4.6476404845962317E-5</v>
      </c>
      <c r="FY29" s="40">
        <f t="shared" si="2"/>
        <v>0</v>
      </c>
      <c r="FZ29" s="40">
        <f t="shared" si="3"/>
        <v>-2.1567369292192341E-5</v>
      </c>
      <c r="GA29" s="40">
        <f t="shared" si="4"/>
        <v>-3.3573549368083934E-5</v>
      </c>
      <c r="GB29" s="40">
        <f t="shared" si="5"/>
        <v>-3.3467321445826225E-5</v>
      </c>
      <c r="GC29" s="40">
        <f t="shared" si="6"/>
        <v>-1.9793115025376941E-5</v>
      </c>
      <c r="GD29" s="40">
        <f t="shared" si="7"/>
        <v>-2.4402360339939773E-5</v>
      </c>
      <c r="GE29" s="40">
        <f t="shared" si="8"/>
        <v>-3.5295556115059866E-5</v>
      </c>
      <c r="GF29" s="40">
        <f t="shared" si="9"/>
        <v>-3.1354487050684517E-5</v>
      </c>
      <c r="GG29" s="40">
        <f t="shared" si="10"/>
        <v>-1.7641174313342592E-5</v>
      </c>
      <c r="GH29" s="40">
        <f t="shared" si="11"/>
        <v>-2.7043206244486626E-5</v>
      </c>
      <c r="GI29" s="40">
        <f t="shared" si="12"/>
        <v>0</v>
      </c>
      <c r="GJ29" s="40">
        <f t="shared" si="13"/>
        <v>-2.0969354858632898E-4</v>
      </c>
      <c r="GK29" s="40">
        <f t="shared" si="14"/>
        <v>9.7909223353148301E-5</v>
      </c>
      <c r="GL29" s="40">
        <f t="shared" si="15"/>
        <v>0</v>
      </c>
      <c r="GM29" s="40">
        <f t="shared" si="16"/>
        <v>0</v>
      </c>
      <c r="GN29" s="40">
        <f t="shared" si="17"/>
        <v>0</v>
      </c>
      <c r="GO29" s="40">
        <f t="shared" si="18"/>
        <v>4.4506617144727293E-6</v>
      </c>
      <c r="GP29" s="40">
        <f t="shared" si="19"/>
        <v>0</v>
      </c>
      <c r="GQ29" s="40">
        <f t="shared" si="20"/>
        <v>0</v>
      </c>
      <c r="GR29" s="40">
        <f t="shared" si="21"/>
        <v>0</v>
      </c>
      <c r="GS29" s="40">
        <f t="shared" si="22"/>
        <v>0</v>
      </c>
      <c r="GT29" s="40">
        <f t="shared" si="23"/>
        <v>0</v>
      </c>
      <c r="GU29" s="40">
        <f t="shared" si="24"/>
        <v>-1.6547994402043946E-5</v>
      </c>
      <c r="GV29" s="40">
        <f t="shared" si="25"/>
        <v>0</v>
      </c>
      <c r="GW29" s="40">
        <f t="shared" si="26"/>
        <v>-1.1209008085571078E-4</v>
      </c>
      <c r="GX29" s="40">
        <f t="shared" si="27"/>
        <v>4.1871714553511788E-6</v>
      </c>
      <c r="GY29" s="40">
        <f t="shared" si="28"/>
        <v>1.8192899227767533E-5</v>
      </c>
      <c r="GZ29" s="40">
        <f t="shared" si="29"/>
        <v>-2.3984010175199604E-5</v>
      </c>
      <c r="HA29" s="40">
        <f t="shared" si="30"/>
        <v>0.32179682604281507</v>
      </c>
      <c r="HB29" s="40">
        <f t="shared" si="31"/>
        <v>0.20563851837605007</v>
      </c>
      <c r="HC29" s="40">
        <f t="shared" si="32"/>
        <v>-6.844216064012183E-5</v>
      </c>
      <c r="HD29" s="40">
        <f t="shared" si="33"/>
        <v>0</v>
      </c>
      <c r="HE29" s="40">
        <f t="shared" si="34"/>
        <v>0</v>
      </c>
      <c r="HF29" s="40">
        <f t="shared" si="35"/>
        <v>-1.612269083616378E-5</v>
      </c>
      <c r="HG29" s="40">
        <f t="shared" si="36"/>
        <v>-2.852542629380108E-4</v>
      </c>
      <c r="HH29" s="40">
        <f t="shared" si="37"/>
        <v>-8.0647045529751344E-5</v>
      </c>
      <c r="HI29" s="40">
        <f t="shared" si="38"/>
        <v>-4.0032163085059216E-5</v>
      </c>
      <c r="HJ29" s="40">
        <f t="shared" si="39"/>
        <v>-1.0701431234973877E-4</v>
      </c>
      <c r="HK29" s="40">
        <f t="shared" si="40"/>
        <v>0</v>
      </c>
      <c r="HL29" s="40">
        <f t="shared" si="41"/>
        <v>0</v>
      </c>
      <c r="HM29" s="40">
        <f t="shared" si="42"/>
        <v>0</v>
      </c>
      <c r="HN29" s="40">
        <f t="shared" si="43"/>
        <v>-5.6446668043818595E-5</v>
      </c>
      <c r="HO29" s="40">
        <f t="shared" si="44"/>
        <v>5.962403549697054E-5</v>
      </c>
      <c r="HP29" s="40">
        <f t="shared" si="45"/>
        <v>-3.8143493418738997E-5</v>
      </c>
      <c r="HQ29" s="40">
        <f t="shared" si="46"/>
        <v>0</v>
      </c>
      <c r="HR29" s="40">
        <f t="shared" si="47"/>
        <v>-3.7433343871794381E-5</v>
      </c>
      <c r="HS29" s="40">
        <f t="shared" si="48"/>
        <v>1.6951519951024786E-6</v>
      </c>
      <c r="HT29" s="40">
        <f t="shared" si="49"/>
        <v>0</v>
      </c>
      <c r="HU29" s="40">
        <f t="shared" si="50"/>
        <v>0</v>
      </c>
      <c r="HV29" s="40">
        <f t="shared" si="51"/>
        <v>0</v>
      </c>
      <c r="HW29" s="40">
        <f t="shared" si="52"/>
        <v>0</v>
      </c>
      <c r="HX29" s="40">
        <f t="shared" si="53"/>
        <v>0</v>
      </c>
      <c r="HY29" s="40">
        <f t="shared" si="54"/>
        <v>0</v>
      </c>
      <c r="HZ29" s="40">
        <f t="shared" si="55"/>
        <v>0</v>
      </c>
    </row>
    <row r="30" spans="1:234" x14ac:dyDescent="0.3">
      <c r="A30" s="17" t="s">
        <v>197</v>
      </c>
      <c r="B30" s="17"/>
      <c r="C30" s="17"/>
      <c r="D30" s="17"/>
      <c r="E30" s="17"/>
      <c r="F30" s="17"/>
      <c r="G30" s="17"/>
      <c r="H30" s="17"/>
      <c r="K30" s="5"/>
      <c r="O30" s="5"/>
      <c r="S30" s="5"/>
      <c r="AA30" s="5"/>
      <c r="AB30" s="5"/>
      <c r="AC30" s="5"/>
      <c r="AR30" s="5"/>
      <c r="AS30" s="5"/>
      <c r="BE30" s="15"/>
      <c r="BS30" s="5"/>
      <c r="BT30" s="5"/>
      <c r="BU30" s="5"/>
      <c r="EB30" s="5"/>
      <c r="ES30" s="5"/>
      <c r="ET30" s="5"/>
      <c r="EU30" s="5"/>
      <c r="FE30" s="5"/>
      <c r="FW30" s="26" t="e">
        <f t="shared" si="0"/>
        <v>#DIV/0!</v>
      </c>
      <c r="FX30" s="40">
        <f t="shared" si="1"/>
        <v>0</v>
      </c>
      <c r="FY30" s="40">
        <f t="shared" si="2"/>
        <v>0</v>
      </c>
      <c r="FZ30" s="40">
        <f t="shared" si="3"/>
        <v>0</v>
      </c>
      <c r="GA30" s="40">
        <f t="shared" si="4"/>
        <v>0</v>
      </c>
      <c r="GB30" s="40">
        <f t="shared" si="5"/>
        <v>0</v>
      </c>
      <c r="GC30" s="40">
        <f t="shared" si="6"/>
        <v>0</v>
      </c>
      <c r="GD30" s="40">
        <f t="shared" si="7"/>
        <v>0</v>
      </c>
      <c r="GE30" s="40">
        <f t="shared" si="8"/>
        <v>0</v>
      </c>
      <c r="GF30" s="40">
        <f t="shared" si="9"/>
        <v>0</v>
      </c>
      <c r="GG30" s="40">
        <f t="shared" si="10"/>
        <v>0</v>
      </c>
      <c r="GH30" s="40">
        <f t="shared" si="11"/>
        <v>0</v>
      </c>
      <c r="GI30" s="40">
        <f t="shared" si="12"/>
        <v>0</v>
      </c>
      <c r="GJ30" s="40">
        <f t="shared" si="13"/>
        <v>0</v>
      </c>
      <c r="GK30" s="40">
        <f t="shared" si="14"/>
        <v>0</v>
      </c>
      <c r="GL30" s="40">
        <f t="shared" si="15"/>
        <v>0</v>
      </c>
      <c r="GM30" s="40">
        <f t="shared" si="16"/>
        <v>0</v>
      </c>
      <c r="GN30" s="40">
        <f t="shared" si="17"/>
        <v>0</v>
      </c>
      <c r="GO30" s="40">
        <f t="shared" si="18"/>
        <v>0</v>
      </c>
      <c r="GP30" s="40">
        <f t="shared" si="19"/>
        <v>0</v>
      </c>
      <c r="GQ30" s="40">
        <f t="shared" si="20"/>
        <v>0</v>
      </c>
      <c r="GR30" s="40">
        <f t="shared" si="21"/>
        <v>0</v>
      </c>
      <c r="GS30" s="40">
        <f t="shared" si="22"/>
        <v>0</v>
      </c>
      <c r="GT30" s="40">
        <f t="shared" si="23"/>
        <v>0</v>
      </c>
      <c r="GU30" s="40">
        <f t="shared" si="24"/>
        <v>0</v>
      </c>
      <c r="GV30" s="40">
        <f t="shared" si="25"/>
        <v>0</v>
      </c>
      <c r="GW30" s="40">
        <f t="shared" si="26"/>
        <v>0</v>
      </c>
      <c r="GX30" s="40">
        <f t="shared" si="27"/>
        <v>0</v>
      </c>
      <c r="GY30" s="40">
        <f t="shared" si="28"/>
        <v>0</v>
      </c>
      <c r="GZ30" s="40">
        <f t="shared" si="29"/>
        <v>0</v>
      </c>
      <c r="HA30" s="40">
        <f t="shared" si="30"/>
        <v>0</v>
      </c>
      <c r="HB30" s="40">
        <f t="shared" si="31"/>
        <v>0</v>
      </c>
      <c r="HC30" s="40">
        <f t="shared" si="32"/>
        <v>0</v>
      </c>
      <c r="HD30" s="40">
        <f t="shared" si="33"/>
        <v>0</v>
      </c>
      <c r="HE30" s="40">
        <f t="shared" si="34"/>
        <v>0</v>
      </c>
      <c r="HF30" s="40">
        <f t="shared" si="35"/>
        <v>0</v>
      </c>
      <c r="HG30" s="40">
        <f t="shared" si="36"/>
        <v>0</v>
      </c>
      <c r="HH30" s="40">
        <f t="shared" si="37"/>
        <v>0</v>
      </c>
      <c r="HI30" s="40">
        <f t="shared" si="38"/>
        <v>0</v>
      </c>
      <c r="HJ30" s="40">
        <f t="shared" si="39"/>
        <v>0</v>
      </c>
      <c r="HK30" s="40">
        <f t="shared" si="40"/>
        <v>0</v>
      </c>
      <c r="HL30" s="40">
        <f t="shared" si="41"/>
        <v>0</v>
      </c>
      <c r="HM30" s="40">
        <f t="shared" si="42"/>
        <v>0</v>
      </c>
      <c r="HN30" s="40">
        <f t="shared" si="43"/>
        <v>0</v>
      </c>
      <c r="HO30" s="40">
        <f t="shared" si="44"/>
        <v>0</v>
      </c>
      <c r="HP30" s="40">
        <f t="shared" si="45"/>
        <v>0</v>
      </c>
      <c r="HQ30" s="40">
        <f t="shared" si="46"/>
        <v>0</v>
      </c>
      <c r="HR30" s="40">
        <f t="shared" si="47"/>
        <v>0</v>
      </c>
      <c r="HS30" s="40">
        <f t="shared" si="48"/>
        <v>0</v>
      </c>
      <c r="HT30" s="40">
        <f t="shared" si="49"/>
        <v>0</v>
      </c>
      <c r="HU30" s="40">
        <f t="shared" si="50"/>
        <v>0</v>
      </c>
      <c r="HV30" s="40">
        <f t="shared" si="51"/>
        <v>0</v>
      </c>
      <c r="HW30" s="40">
        <f t="shared" si="52"/>
        <v>0</v>
      </c>
      <c r="HX30" s="40">
        <f t="shared" si="53"/>
        <v>0</v>
      </c>
      <c r="HY30" s="40">
        <f t="shared" si="54"/>
        <v>0</v>
      </c>
      <c r="HZ30" s="40">
        <f t="shared" si="55"/>
        <v>0</v>
      </c>
    </row>
    <row r="31" spans="1:234" x14ac:dyDescent="0.3">
      <c r="A31" s="17" t="s">
        <v>198</v>
      </c>
      <c r="B31" s="17">
        <v>72.177899999999994</v>
      </c>
      <c r="C31" s="17">
        <v>4.1976000000000004</v>
      </c>
      <c r="D31" s="17">
        <v>82.518000000000001</v>
      </c>
      <c r="E31" s="17">
        <v>17.626899999999999</v>
      </c>
      <c r="F31" s="17">
        <v>16.4849</v>
      </c>
      <c r="G31" s="17">
        <v>5.8818999999999999</v>
      </c>
      <c r="H31" s="17">
        <v>98.447199999999995</v>
      </c>
      <c r="I31" s="17">
        <v>3.0174178600000001</v>
      </c>
      <c r="J31" s="17">
        <v>0.19672634999999999</v>
      </c>
      <c r="K31" s="17">
        <v>9.1057599999999994E-5</v>
      </c>
      <c r="L31" s="17">
        <v>0.887205986</v>
      </c>
      <c r="N31" s="17">
        <v>0.2820024518</v>
      </c>
      <c r="O31" s="17">
        <v>5.2326450000000002E-4</v>
      </c>
      <c r="P31" s="17">
        <v>2.15213E-2</v>
      </c>
      <c r="Q31" s="17">
        <v>1.6135699999999999E-2</v>
      </c>
      <c r="S31" s="5">
        <v>1.4751094000000001E-6</v>
      </c>
      <c r="T31" s="17">
        <v>1.4455000000000001E-2</v>
      </c>
      <c r="W31" s="17">
        <v>1.4977317E-2</v>
      </c>
      <c r="X31" s="17">
        <v>2.5145600000000001E-2</v>
      </c>
      <c r="Y31" s="17">
        <v>13.599959849999999</v>
      </c>
      <c r="AA31" s="5">
        <v>2.7149999999999999E-10</v>
      </c>
      <c r="AC31" s="5">
        <v>1.0000700000000001E-5</v>
      </c>
      <c r="AD31" s="17">
        <v>5.1228520899999998E-2</v>
      </c>
      <c r="AE31" s="17">
        <v>3.5904666000000002E-2</v>
      </c>
      <c r="AF31" s="17">
        <v>1.5104832800000001E-2</v>
      </c>
      <c r="AG31" s="17">
        <v>8.9601290000000005E-4</v>
      </c>
      <c r="AI31" s="17">
        <v>1.5250967000000001E-2</v>
      </c>
      <c r="AJ31" s="17">
        <v>1.39320445</v>
      </c>
      <c r="AK31" s="17">
        <v>2.2723627900000001E-2</v>
      </c>
      <c r="AL31" s="17">
        <v>8.4798673000000008E-3</v>
      </c>
      <c r="AM31" s="17">
        <v>0.68342972960000004</v>
      </c>
      <c r="AN31" s="17">
        <v>7.4246900000000002E-5</v>
      </c>
      <c r="AR31" s="5">
        <v>3.6417114000000001E-6</v>
      </c>
      <c r="AS31" s="17">
        <v>7.9165028999999994E-6</v>
      </c>
      <c r="AT31" s="17">
        <v>3.860151E-4</v>
      </c>
      <c r="AV31" s="17">
        <v>0.34124263510000002</v>
      </c>
      <c r="AW31" s="17">
        <v>4.3553024000000003E-2</v>
      </c>
      <c r="AX31" s="17">
        <v>6.2376E-4</v>
      </c>
      <c r="BC31" s="5">
        <v>3.4991200000000003E-8</v>
      </c>
      <c r="BE31" s="15"/>
      <c r="BF31" s="17" t="s">
        <v>198</v>
      </c>
      <c r="BG31" s="17">
        <v>0</v>
      </c>
      <c r="BH31" s="17">
        <v>5.7885413576712299</v>
      </c>
      <c r="BI31" s="17">
        <v>0</v>
      </c>
      <c r="BJ31" s="17">
        <v>0.19672453980365501</v>
      </c>
      <c r="BK31" s="17">
        <v>0</v>
      </c>
      <c r="BL31" s="17">
        <v>3.0173517843079898</v>
      </c>
      <c r="BM31" s="17">
        <v>3.0173517843079898</v>
      </c>
      <c r="BN31" s="17">
        <v>4.50298619610109E-2</v>
      </c>
      <c r="BO31" s="17">
        <v>0</v>
      </c>
      <c r="BP31" s="5">
        <v>3.7332503293154197E-5</v>
      </c>
      <c r="BQ31" s="5">
        <v>5.3717231876629403E-5</v>
      </c>
      <c r="BR31" s="17">
        <v>0.88720605281850495</v>
      </c>
      <c r="BS31" s="5">
        <v>3.4993153213512197E-8</v>
      </c>
      <c r="BT31" s="5">
        <v>0</v>
      </c>
      <c r="BU31" s="17">
        <v>0</v>
      </c>
      <c r="BV31" s="17">
        <v>2.5144613240959499E-2</v>
      </c>
      <c r="BW31" s="17">
        <v>0.28201217177559201</v>
      </c>
      <c r="BX31" s="5">
        <v>1.2558037335273301E-4</v>
      </c>
      <c r="BY31" s="17">
        <v>3.9769895886726601E-4</v>
      </c>
      <c r="BZ31" s="17">
        <v>2.1520239724047499E-2</v>
      </c>
      <c r="CA31" s="17">
        <v>0</v>
      </c>
      <c r="CB31" s="17">
        <v>395.10945121292701</v>
      </c>
      <c r="CC31" s="17">
        <v>1.61373891846977E-2</v>
      </c>
      <c r="CD31" s="5">
        <v>4.2777911892282102E-7</v>
      </c>
      <c r="CE31" s="5">
        <v>1.0473168096915101E-6</v>
      </c>
      <c r="CF31" s="5">
        <v>0</v>
      </c>
      <c r="CG31" s="17">
        <v>1.44570415238345E-2</v>
      </c>
      <c r="CH31" s="17">
        <v>5.1227673919657803E-2</v>
      </c>
      <c r="CI31" s="17">
        <v>0</v>
      </c>
      <c r="CJ31" s="17">
        <v>2.27214972300302E-2</v>
      </c>
      <c r="CK31" s="17">
        <v>0</v>
      </c>
      <c r="CL31" s="17">
        <v>8.4799930554408098E-3</v>
      </c>
      <c r="CM31" s="17">
        <v>72.164898140952104</v>
      </c>
      <c r="CN31" s="17">
        <v>0</v>
      </c>
      <c r="CO31" s="17">
        <v>1.49780845731575E-2</v>
      </c>
      <c r="CP31" s="17">
        <v>2.8142913531710199</v>
      </c>
      <c r="CQ31" s="17">
        <v>62.386976629899998</v>
      </c>
      <c r="CR31" s="17">
        <v>1.44560507191107</v>
      </c>
      <c r="CS31" s="17">
        <v>0.34122448677162198</v>
      </c>
      <c r="CT31" s="17">
        <v>0</v>
      </c>
      <c r="CU31" s="17">
        <v>0</v>
      </c>
      <c r="CV31" s="17">
        <v>13.599990691994501</v>
      </c>
      <c r="CW31" s="17">
        <v>13.599990691994501</v>
      </c>
      <c r="CX31" s="5">
        <v>0</v>
      </c>
      <c r="CY31" s="5">
        <v>0</v>
      </c>
      <c r="CZ31" s="17">
        <v>0</v>
      </c>
      <c r="DA31" s="17">
        <v>4.3552590517369698E-2</v>
      </c>
      <c r="DB31" s="5">
        <v>1.08581524948053E-10</v>
      </c>
      <c r="DC31" s="5">
        <v>1.3576200780436101E-10</v>
      </c>
      <c r="DD31" s="17">
        <v>0</v>
      </c>
      <c r="DE31" s="17">
        <v>0</v>
      </c>
      <c r="DF31" s="17">
        <v>7.1094772992933902E-2</v>
      </c>
      <c r="DG31" s="17">
        <v>0</v>
      </c>
      <c r="DH31" s="17">
        <v>0</v>
      </c>
      <c r="DI31" s="5">
        <v>2.01827806131605</v>
      </c>
      <c r="DJ31" s="17">
        <v>0.24442470781593501</v>
      </c>
      <c r="DK31" s="17">
        <v>0</v>
      </c>
      <c r="DL31" s="17">
        <v>0</v>
      </c>
      <c r="DM31" s="5">
        <v>3.3002926635691699E-6</v>
      </c>
      <c r="DN31" s="5">
        <v>6.7006277661116601E-6</v>
      </c>
      <c r="DO31" s="17">
        <v>3.5904431690559402E-2</v>
      </c>
      <c r="DP31" s="17">
        <v>0</v>
      </c>
      <c r="DQ31" s="17">
        <v>0</v>
      </c>
      <c r="DR31" s="17">
        <v>5.95053416621504E-2</v>
      </c>
      <c r="DS31" s="17">
        <v>4.1976307034397404</v>
      </c>
      <c r="DT31" s="17">
        <v>0</v>
      </c>
      <c r="DU31" s="17">
        <v>3.6738168069357303E-4</v>
      </c>
      <c r="DV31" s="17">
        <v>5.2863074235133805E-4</v>
      </c>
      <c r="DW31" s="17">
        <v>154.781595484934</v>
      </c>
      <c r="DX31" s="17">
        <v>74.2563845081213</v>
      </c>
      <c r="DY31" s="17">
        <v>8.2505578906176709</v>
      </c>
      <c r="DZ31" s="17">
        <v>82.506942398739</v>
      </c>
      <c r="EA31" s="17">
        <v>0</v>
      </c>
      <c r="EB31" s="17">
        <v>4.5694438552581502</v>
      </c>
      <c r="EC31" s="17">
        <v>0</v>
      </c>
      <c r="ED31" s="5">
        <v>7.4246377319621003E-5</v>
      </c>
      <c r="EE31" s="17">
        <v>0</v>
      </c>
      <c r="EF31" s="17">
        <v>0</v>
      </c>
      <c r="EG31" s="17">
        <v>0</v>
      </c>
      <c r="EH31" s="5">
        <v>3.6414142036298901E-6</v>
      </c>
      <c r="EI31" s="5">
        <v>7.9166035924932206E-6</v>
      </c>
      <c r="EJ31" s="17">
        <v>3.86054841237453E-4</v>
      </c>
      <c r="EK31" s="17">
        <v>0.12699038399003401</v>
      </c>
      <c r="EL31" s="17">
        <v>23.825622562641499</v>
      </c>
      <c r="EM31" s="17">
        <v>0.17181356448794899</v>
      </c>
      <c r="EN31" s="17">
        <v>0.44820917431394802</v>
      </c>
      <c r="EO31" s="17">
        <v>1.0914282632539001</v>
      </c>
      <c r="EP31" s="17">
        <v>0.25398317829329198</v>
      </c>
      <c r="EQ31" s="17">
        <v>1.4619030848173099E-2</v>
      </c>
      <c r="ER31" s="5">
        <v>2.71500190148647E-11</v>
      </c>
      <c r="ES31" s="5">
        <v>5.97608459134574E-2</v>
      </c>
      <c r="ET31" s="17">
        <v>17.624608291791098</v>
      </c>
      <c r="EU31" s="17">
        <v>16.4826081721904</v>
      </c>
      <c r="EV31" s="17">
        <v>1.1420001196007401</v>
      </c>
      <c r="EW31" s="17">
        <v>0</v>
      </c>
      <c r="EX31" s="17">
        <v>0</v>
      </c>
      <c r="EY31" s="17">
        <v>0.944274288044881</v>
      </c>
      <c r="EZ31" s="17">
        <v>0</v>
      </c>
      <c r="FA31" s="17">
        <v>2.9316893401015101</v>
      </c>
      <c r="FB31" s="17">
        <v>0.72460424698379899</v>
      </c>
      <c r="FC31" s="17">
        <v>0.39028193753203599</v>
      </c>
      <c r="FD31" s="17">
        <v>7.3293014765456004</v>
      </c>
      <c r="FE31" s="17">
        <v>1.5238584737401801E-2</v>
      </c>
      <c r="FF31" s="17">
        <v>13.5993646689548</v>
      </c>
      <c r="FG31" s="17">
        <v>0.39591597458070699</v>
      </c>
      <c r="FH31" s="17">
        <v>1.5997364661011699</v>
      </c>
      <c r="FI31" s="5">
        <v>1.1999173266753701E-9</v>
      </c>
      <c r="FJ31" s="17">
        <v>0</v>
      </c>
      <c r="FK31" s="17">
        <v>5.88120953146273</v>
      </c>
      <c r="FL31" s="17">
        <v>1.5543462274909301</v>
      </c>
      <c r="FM31" s="17">
        <v>6.2395170499953204E-4</v>
      </c>
      <c r="FN31" s="17">
        <v>0</v>
      </c>
      <c r="FO31" s="17">
        <v>0</v>
      </c>
      <c r="FP31" s="17">
        <v>11.639217459770601</v>
      </c>
      <c r="FQ31" s="17">
        <v>1.3931188205279701</v>
      </c>
      <c r="FR31" s="5">
        <v>9.1717972982357596E-5</v>
      </c>
      <c r="FS31" s="17">
        <v>98.445747669990396</v>
      </c>
      <c r="FT31" s="17">
        <v>0.68340546766575005</v>
      </c>
      <c r="FU31" s="17">
        <v>5.1460869984633701</v>
      </c>
      <c r="FW31" s="26">
        <f t="shared" si="0"/>
        <v>1.5722527295317266</v>
      </c>
      <c r="FX31" s="40">
        <f t="shared" si="1"/>
        <v>-1.8013628891793408E-4</v>
      </c>
      <c r="FY31" s="40">
        <f t="shared" si="2"/>
        <v>7.3145225223907602E-6</v>
      </c>
      <c r="FZ31" s="40">
        <f t="shared" si="3"/>
        <v>-1.3400229357232461E-4</v>
      </c>
      <c r="GA31" s="40">
        <f t="shared" si="4"/>
        <v>-1.3001198219204173E-4</v>
      </c>
      <c r="GB31" s="40">
        <f t="shared" si="5"/>
        <v>-1.3902588487646404E-4</v>
      </c>
      <c r="GC31" s="40">
        <f t="shared" si="6"/>
        <v>-1.1738869026504198E-4</v>
      </c>
      <c r="GD31" s="40">
        <f t="shared" si="7"/>
        <v>-1.4752374974593162E-5</v>
      </c>
      <c r="GE31" s="40">
        <f t="shared" si="8"/>
        <v>-2.1898091373508572E-5</v>
      </c>
      <c r="GF31" s="40">
        <f t="shared" si="9"/>
        <v>-9.2015957444785769E-6</v>
      </c>
      <c r="GG31" s="40">
        <f t="shared" si="10"/>
        <v>-8.6372035023920226E-5</v>
      </c>
      <c r="GH31" s="40">
        <f t="shared" si="11"/>
        <v>7.5313406362963277E-8</v>
      </c>
      <c r="GI31" s="40">
        <f t="shared" si="12"/>
        <v>0</v>
      </c>
      <c r="GJ31" s="40">
        <f t="shared" si="13"/>
        <v>3.446769887982657E-5</v>
      </c>
      <c r="GK31" s="40">
        <f t="shared" si="14"/>
        <v>2.8345549906352097E-5</v>
      </c>
      <c r="GL31" s="40">
        <f t="shared" si="15"/>
        <v>-4.9266352520576239E-5</v>
      </c>
      <c r="GM31" s="40">
        <f t="shared" si="16"/>
        <v>1.0468617399311718E-4</v>
      </c>
      <c r="GN31" s="40">
        <f t="shared" si="17"/>
        <v>0</v>
      </c>
      <c r="GO31" s="40">
        <f t="shared" si="18"/>
        <v>-9.1324654761061493E-6</v>
      </c>
      <c r="GP31" s="40">
        <f t="shared" si="19"/>
        <v>1.4123305669315697E-4</v>
      </c>
      <c r="GQ31" s="40">
        <f t="shared" si="20"/>
        <v>0</v>
      </c>
      <c r="GR31" s="40">
        <f t="shared" si="21"/>
        <v>0</v>
      </c>
      <c r="GS31" s="40">
        <f t="shared" si="22"/>
        <v>5.1249042635564719E-5</v>
      </c>
      <c r="GT31" s="40">
        <f t="shared" si="23"/>
        <v>-3.9241817276263923E-5</v>
      </c>
      <c r="GU31" s="40">
        <f t="shared" si="24"/>
        <v>2.2678004083540974E-6</v>
      </c>
      <c r="GV31" s="40">
        <f t="shared" si="25"/>
        <v>0</v>
      </c>
      <c r="GW31" s="40">
        <f t="shared" si="26"/>
        <v>-2.3750396763418694E-5</v>
      </c>
      <c r="GX31" s="40">
        <f t="shared" si="27"/>
        <v>0</v>
      </c>
      <c r="GY31" s="40">
        <f t="shared" si="28"/>
        <v>2.2041425183126101E-5</v>
      </c>
      <c r="GZ31" s="40">
        <f t="shared" si="29"/>
        <v>-1.6533374911378766E-5</v>
      </c>
      <c r="HA31" s="40">
        <f t="shared" si="30"/>
        <v>-6.5258771826446735E-6</v>
      </c>
      <c r="HB31" s="40">
        <f t="shared" si="31"/>
        <v>2.939490257856439</v>
      </c>
      <c r="HC31" s="40">
        <f t="shared" si="32"/>
        <v>-5.3230828376528384E-7</v>
      </c>
      <c r="HD31" s="40">
        <f t="shared" si="33"/>
        <v>0</v>
      </c>
      <c r="HE31" s="40">
        <f t="shared" si="34"/>
        <v>-8.1190016332735799E-4</v>
      </c>
      <c r="HF31" s="40">
        <f t="shared" si="35"/>
        <v>-6.146224413074954E-5</v>
      </c>
      <c r="HG31" s="40">
        <f t="shared" si="36"/>
        <v>-9.376451591171109E-5</v>
      </c>
      <c r="HH31" s="40">
        <f t="shared" si="37"/>
        <v>1.4829883105481106E-5</v>
      </c>
      <c r="HI31" s="40">
        <f t="shared" si="38"/>
        <v>-3.5500261693591644E-5</v>
      </c>
      <c r="HJ31" s="40">
        <f t="shared" si="39"/>
        <v>-7.0397602997474871E-6</v>
      </c>
      <c r="HK31" s="40">
        <f t="shared" si="40"/>
        <v>0</v>
      </c>
      <c r="HL31" s="40">
        <f t="shared" si="41"/>
        <v>0</v>
      </c>
      <c r="HM31" s="40">
        <f t="shared" si="42"/>
        <v>0</v>
      </c>
      <c r="HN31" s="40">
        <f t="shared" si="43"/>
        <v>-8.1608984750961583E-5</v>
      </c>
      <c r="HO31" s="40">
        <f t="shared" si="44"/>
        <v>1.2719314891063938E-5</v>
      </c>
      <c r="HP31" s="40">
        <f t="shared" si="45"/>
        <v>1.029525462941718E-4</v>
      </c>
      <c r="HQ31" s="40">
        <f t="shared" si="46"/>
        <v>0</v>
      </c>
      <c r="HR31" s="40">
        <f t="shared" si="47"/>
        <v>-5.3183062464408295E-5</v>
      </c>
      <c r="HS31" s="40">
        <f t="shared" si="48"/>
        <v>-9.9529858203381907E-6</v>
      </c>
      <c r="HT31" s="40">
        <f t="shared" si="49"/>
        <v>3.073377573618568E-4</v>
      </c>
      <c r="HU31" s="40">
        <f t="shared" si="50"/>
        <v>0</v>
      </c>
      <c r="HV31" s="40">
        <f t="shared" si="51"/>
        <v>0</v>
      </c>
      <c r="HW31" s="40">
        <f t="shared" si="52"/>
        <v>0</v>
      </c>
      <c r="HX31" s="40">
        <f t="shared" si="53"/>
        <v>0</v>
      </c>
      <c r="HY31" s="40">
        <f t="shared" si="54"/>
        <v>5.5820135125243301E-5</v>
      </c>
      <c r="HZ31" s="40">
        <f t="shared" si="55"/>
        <v>0</v>
      </c>
    </row>
    <row r="32" spans="1:234" x14ac:dyDescent="0.3">
      <c r="A32" s="17" t="s">
        <v>199</v>
      </c>
      <c r="B32" s="17">
        <v>30178.995316</v>
      </c>
      <c r="C32" s="17">
        <v>0.13200000000000001</v>
      </c>
      <c r="D32" s="17">
        <v>32395.580898</v>
      </c>
      <c r="E32" s="17">
        <v>1359.8237767999999</v>
      </c>
      <c r="F32" s="17">
        <v>1151.3362528</v>
      </c>
      <c r="G32" s="17">
        <v>5609.3071771000004</v>
      </c>
      <c r="H32" s="17">
        <v>52754.474283000003</v>
      </c>
      <c r="I32" s="17">
        <v>578.49078867000003</v>
      </c>
      <c r="J32" s="17">
        <v>385.48835591</v>
      </c>
      <c r="K32" s="17">
        <v>1.2756853E-3</v>
      </c>
      <c r="L32" s="17">
        <v>358.66945489</v>
      </c>
      <c r="N32" s="17">
        <v>49.385687105999999</v>
      </c>
      <c r="O32" s="17">
        <v>7.0132429000000001E-3</v>
      </c>
      <c r="P32" s="17">
        <v>1.2E-2</v>
      </c>
      <c r="Q32" s="17">
        <v>6.4919876799999998E-2</v>
      </c>
      <c r="S32" s="17">
        <v>3.573858E-4</v>
      </c>
      <c r="T32" s="17">
        <v>6.7643515400000007E-2</v>
      </c>
      <c r="W32" s="17">
        <v>6.1001923499999999E-2</v>
      </c>
      <c r="X32" s="17">
        <v>1.4E-2</v>
      </c>
      <c r="Y32" s="17">
        <v>2108.4578388999998</v>
      </c>
      <c r="AA32" s="5">
        <v>1.2960862E-7</v>
      </c>
      <c r="AB32" s="17">
        <v>3.1886095E-3</v>
      </c>
      <c r="AC32" s="17">
        <v>2.4229536E-3</v>
      </c>
      <c r="AD32" s="17">
        <v>3.4212317333</v>
      </c>
      <c r="AE32" s="17">
        <v>280.68700460999997</v>
      </c>
      <c r="AF32" s="17">
        <v>4.3164517683000003</v>
      </c>
      <c r="AG32" s="17">
        <v>1.3390453300000001E-2</v>
      </c>
      <c r="AI32" s="17">
        <v>7.1490174399999995E-2</v>
      </c>
      <c r="AJ32" s="17">
        <v>336.30140298999999</v>
      </c>
      <c r="AK32" s="17">
        <v>1.3989961545</v>
      </c>
      <c r="AL32" s="17">
        <v>0.85083040080000005</v>
      </c>
      <c r="AM32" s="17">
        <v>157.00607307000001</v>
      </c>
      <c r="AN32" s="17">
        <v>0.64812240619999995</v>
      </c>
      <c r="AR32" s="17">
        <v>9.3714045999999992E-3</v>
      </c>
      <c r="AS32" s="17">
        <v>3.82467617E-2</v>
      </c>
      <c r="AT32" s="17">
        <v>3.9072197437999998</v>
      </c>
      <c r="AV32" s="17">
        <v>61.551688065</v>
      </c>
      <c r="AW32" s="17">
        <v>717.73091203000001</v>
      </c>
      <c r="AX32" s="17">
        <v>2.8734189962999999</v>
      </c>
      <c r="BC32" s="5">
        <v>1.9915605E-6</v>
      </c>
      <c r="BE32" s="15"/>
      <c r="BF32" s="17" t="s">
        <v>199</v>
      </c>
      <c r="BG32" s="17">
        <v>0.21348405406394499</v>
      </c>
      <c r="BH32" s="17">
        <v>6.4766058830530797</v>
      </c>
      <c r="BI32" s="17">
        <v>0</v>
      </c>
      <c r="BJ32" s="17">
        <v>385.48396418457702</v>
      </c>
      <c r="BK32" s="5">
        <v>0</v>
      </c>
      <c r="BL32" s="17">
        <v>578.49797087551804</v>
      </c>
      <c r="BM32" s="17">
        <v>578.49797087551804</v>
      </c>
      <c r="BN32" s="17">
        <v>11.716022740264201</v>
      </c>
      <c r="BO32" s="17">
        <v>0.17243579569657599</v>
      </c>
      <c r="BP32" s="17">
        <v>5.2300198415978995E-4</v>
      </c>
      <c r="BQ32" s="17">
        <v>7.5265236087457103E-4</v>
      </c>
      <c r="BR32" s="17">
        <v>358.702196844453</v>
      </c>
      <c r="BS32" s="5">
        <v>1.99150836725585E-6</v>
      </c>
      <c r="BT32" s="5">
        <v>0</v>
      </c>
      <c r="BU32" s="5">
        <v>0</v>
      </c>
      <c r="BV32" s="5">
        <v>1.39997152267729E-2</v>
      </c>
      <c r="BW32" s="17">
        <v>49.3853272141289</v>
      </c>
      <c r="BX32" s="17">
        <v>1.6831592784272099E-3</v>
      </c>
      <c r="BY32" s="17">
        <v>5.3299833881732903E-3</v>
      </c>
      <c r="BZ32" s="17">
        <v>1.19985300681614E-2</v>
      </c>
      <c r="CA32" s="17">
        <v>0</v>
      </c>
      <c r="CB32" s="17">
        <v>129847.59958290801</v>
      </c>
      <c r="CC32" s="17">
        <v>6.4919874229754898E-2</v>
      </c>
      <c r="CD32" s="17">
        <v>1.03645815351885E-4</v>
      </c>
      <c r="CE32" s="17">
        <v>2.5373922298097798E-4</v>
      </c>
      <c r="CF32" s="5">
        <v>0</v>
      </c>
      <c r="CG32" s="17">
        <v>6.7642311414011294E-2</v>
      </c>
      <c r="CH32" s="17">
        <v>3.4211903848926499</v>
      </c>
      <c r="CI32" s="17">
        <v>0</v>
      </c>
      <c r="CJ32" s="17">
        <v>1.39899871041019</v>
      </c>
      <c r="CK32" s="17">
        <v>0</v>
      </c>
      <c r="CL32" s="17">
        <v>0.85084085660587605</v>
      </c>
      <c r="CM32" s="17">
        <v>30177.124001309501</v>
      </c>
      <c r="CN32" s="17">
        <v>0</v>
      </c>
      <c r="CO32" s="17">
        <v>6.0999965025876499E-2</v>
      </c>
      <c r="CP32" s="17">
        <v>1263.3331596017399</v>
      </c>
      <c r="CQ32" s="17">
        <v>22916.464090549802</v>
      </c>
      <c r="CR32" s="17">
        <v>1449.8225624075201</v>
      </c>
      <c r="CS32" s="17">
        <v>61.548890430845901</v>
      </c>
      <c r="CT32" s="17">
        <v>2.8692587481788698</v>
      </c>
      <c r="CU32" s="17">
        <v>0.122788227373688</v>
      </c>
      <c r="CV32" s="17">
        <v>2108.2889605314399</v>
      </c>
      <c r="CW32" s="17">
        <v>2108.2889605314399</v>
      </c>
      <c r="CX32" s="17">
        <v>5.84834322040159E-3</v>
      </c>
      <c r="CY32" s="17">
        <v>0</v>
      </c>
      <c r="CZ32" s="17">
        <v>0</v>
      </c>
      <c r="DA32" s="17">
        <v>717.74301893585005</v>
      </c>
      <c r="DB32" s="5">
        <v>5.1843616877703998E-8</v>
      </c>
      <c r="DC32" s="5">
        <v>6.4804306617944801E-8</v>
      </c>
      <c r="DD32" s="17">
        <v>0</v>
      </c>
      <c r="DE32" s="17">
        <v>0</v>
      </c>
      <c r="DF32" s="17">
        <v>102.84421357268199</v>
      </c>
      <c r="DG32" s="17">
        <v>0.44363346810278298</v>
      </c>
      <c r="DH32" s="17">
        <v>2.92170109388933E-3</v>
      </c>
      <c r="DI32" s="5">
        <v>8.9759007548620495</v>
      </c>
      <c r="DJ32" s="17">
        <v>0.28063989849920401</v>
      </c>
      <c r="DK32" s="17">
        <v>8.2900444782486296E-4</v>
      </c>
      <c r="DL32" s="17">
        <v>2.3595314296422499E-3</v>
      </c>
      <c r="DM32" s="17">
        <v>7.9954626674823899E-4</v>
      </c>
      <c r="DN32" s="17">
        <v>1.62334455485926E-3</v>
      </c>
      <c r="DO32" s="17">
        <v>280.71771951033298</v>
      </c>
      <c r="DP32" s="17">
        <v>0</v>
      </c>
      <c r="DQ32" s="17">
        <v>0</v>
      </c>
      <c r="DR32" s="17">
        <v>15.0528064385425</v>
      </c>
      <c r="DS32" s="17">
        <v>0.13200074196552999</v>
      </c>
      <c r="DT32" s="17">
        <v>0</v>
      </c>
      <c r="DU32" s="17">
        <v>5.4899826937173596E-3</v>
      </c>
      <c r="DV32" s="17">
        <v>7.9003141586335302E-3</v>
      </c>
      <c r="DW32" s="17">
        <v>75908.542389055103</v>
      </c>
      <c r="DX32" s="17">
        <v>29155.306761608699</v>
      </c>
      <c r="DY32" s="17">
        <v>3239.5337013073399</v>
      </c>
      <c r="DZ32" s="17">
        <v>32394.840462916</v>
      </c>
      <c r="EA32" s="17">
        <v>1.7455406967707701E-3</v>
      </c>
      <c r="EB32" s="17">
        <v>1187.2082323125801</v>
      </c>
      <c r="EC32" s="17">
        <v>0.116523472652903</v>
      </c>
      <c r="ED32" s="17">
        <v>0.64813275935999903</v>
      </c>
      <c r="EE32" s="17">
        <v>0</v>
      </c>
      <c r="EF32" s="17">
        <v>0</v>
      </c>
      <c r="EG32" s="17">
        <v>0</v>
      </c>
      <c r="EH32" s="17">
        <v>9.3698629629017007E-3</v>
      </c>
      <c r="EI32" s="17">
        <v>3.8243854957919002E-2</v>
      </c>
      <c r="EJ32" s="17">
        <v>3.9072218927958602</v>
      </c>
      <c r="EK32" s="17">
        <v>10.742407256403</v>
      </c>
      <c r="EL32" s="17">
        <v>32109.608418329499</v>
      </c>
      <c r="EM32" s="17">
        <v>13.768877712043301</v>
      </c>
      <c r="EN32" s="17">
        <v>30.046394595479399</v>
      </c>
      <c r="EO32" s="17">
        <v>77.896396760859105</v>
      </c>
      <c r="EP32" s="17">
        <v>16.989449578090401</v>
      </c>
      <c r="EQ32" s="17">
        <v>0.71032196520004098</v>
      </c>
      <c r="ER32" s="5">
        <v>1.2960797852698201E-8</v>
      </c>
      <c r="ES32" s="5">
        <v>4.1708167398049998</v>
      </c>
      <c r="ET32" s="17">
        <v>1359.8128413311599</v>
      </c>
      <c r="EU32" s="17">
        <v>1151.32526696584</v>
      </c>
      <c r="EV32" s="17">
        <v>208.48757436531599</v>
      </c>
      <c r="EW32" s="17">
        <v>2.1764134327617798E-3</v>
      </c>
      <c r="EX32" s="17">
        <v>6.6730747311738697E-4</v>
      </c>
      <c r="EY32" s="17">
        <v>70.7251541826639</v>
      </c>
      <c r="EZ32" s="17">
        <v>2.2612981475663798E-3</v>
      </c>
      <c r="FA32" s="17">
        <v>200.33961870136699</v>
      </c>
      <c r="FB32" s="17">
        <v>48.360416656360101</v>
      </c>
      <c r="FC32" s="17">
        <v>25.9789664591015</v>
      </c>
      <c r="FD32" s="17">
        <v>501.24377127598001</v>
      </c>
      <c r="FE32" s="17">
        <v>7.1432427426599596E-2</v>
      </c>
      <c r="FF32" s="17">
        <v>13216.471404174899</v>
      </c>
      <c r="FG32" s="17">
        <v>28.793931402415101</v>
      </c>
      <c r="FH32" s="17">
        <v>106.128215757204</v>
      </c>
      <c r="FI32" s="17">
        <v>15.4254229038178</v>
      </c>
      <c r="FJ32" s="17">
        <v>0</v>
      </c>
      <c r="FK32" s="17">
        <v>5608.3475639788603</v>
      </c>
      <c r="FL32" s="17">
        <v>648.09427285659297</v>
      </c>
      <c r="FM32" s="17">
        <v>2.8734269186521999</v>
      </c>
      <c r="FN32" s="17">
        <v>0</v>
      </c>
      <c r="FO32" s="17">
        <v>2.04567097847736E-2</v>
      </c>
      <c r="FP32" s="17">
        <v>385.91150501794903</v>
      </c>
      <c r="FQ32" s="17">
        <v>336.32265372731098</v>
      </c>
      <c r="FR32" s="17">
        <v>5.6815659905818503</v>
      </c>
      <c r="FS32" s="17">
        <v>52747.453570765603</v>
      </c>
      <c r="FT32" s="17">
        <v>157.01841309033699</v>
      </c>
      <c r="FU32" s="17">
        <v>206.89188774719599</v>
      </c>
      <c r="FW32" s="26">
        <f t="shared" si="0"/>
        <v>1.4390939704267762</v>
      </c>
      <c r="FX32" s="40">
        <f t="shared" si="1"/>
        <v>-6.2007189798898323E-5</v>
      </c>
      <c r="FY32" s="40">
        <f t="shared" si="2"/>
        <v>5.6209509847563819E-6</v>
      </c>
      <c r="FZ32" s="40">
        <f t="shared" si="3"/>
        <v>-2.2856052074878812E-5</v>
      </c>
      <c r="GA32" s="40">
        <f t="shared" si="4"/>
        <v>-8.0418279387074861E-6</v>
      </c>
      <c r="GB32" s="40">
        <f t="shared" si="5"/>
        <v>-9.5418120755714293E-6</v>
      </c>
      <c r="GC32" s="40">
        <f t="shared" si="6"/>
        <v>-1.7107515970203203E-4</v>
      </c>
      <c r="GD32" s="40">
        <f t="shared" si="7"/>
        <v>-1.330827826420476E-4</v>
      </c>
      <c r="GE32" s="40">
        <f t="shared" si="8"/>
        <v>1.241541898103325E-5</v>
      </c>
      <c r="GF32" s="40">
        <f t="shared" si="9"/>
        <v>-1.1392627963066594E-5</v>
      </c>
      <c r="GG32" s="40">
        <f t="shared" si="10"/>
        <v>-2.4265362028503457E-5</v>
      </c>
      <c r="GH32" s="40">
        <f t="shared" si="11"/>
        <v>9.1287267445295153E-5</v>
      </c>
      <c r="GI32" s="40">
        <f t="shared" si="12"/>
        <v>0</v>
      </c>
      <c r="GJ32" s="40">
        <f t="shared" si="13"/>
        <v>-7.2873719530667344E-6</v>
      </c>
      <c r="GK32" s="40">
        <f t="shared" si="14"/>
        <v>-1.4292018817664759E-5</v>
      </c>
      <c r="GL32" s="40">
        <f t="shared" si="15"/>
        <v>-1.2249431988331735E-4</v>
      </c>
      <c r="GM32" s="40">
        <f t="shared" si="16"/>
        <v>-3.9591034776677369E-8</v>
      </c>
      <c r="GN32" s="40">
        <f t="shared" si="17"/>
        <v>0</v>
      </c>
      <c r="GO32" s="40">
        <f t="shared" si="18"/>
        <v>-2.1312182437634776E-6</v>
      </c>
      <c r="GP32" s="40">
        <f t="shared" si="19"/>
        <v>-1.7798986075648562E-5</v>
      </c>
      <c r="GQ32" s="40">
        <f t="shared" si="20"/>
        <v>0</v>
      </c>
      <c r="GR32" s="40">
        <f t="shared" si="21"/>
        <v>0</v>
      </c>
      <c r="GS32" s="40">
        <f t="shared" si="22"/>
        <v>-3.2105120808210209E-5</v>
      </c>
      <c r="GT32" s="40">
        <f t="shared" si="23"/>
        <v>-2.0340944792864618E-5</v>
      </c>
      <c r="GU32" s="40">
        <f t="shared" si="24"/>
        <v>-8.0095681992887238E-5</v>
      </c>
      <c r="GV32" s="40">
        <f t="shared" si="25"/>
        <v>0</v>
      </c>
      <c r="GW32" s="40">
        <f t="shared" si="26"/>
        <v>7.8195684057880601E-7</v>
      </c>
      <c r="GX32" s="40">
        <f t="shared" si="27"/>
        <v>-2.3089228357050034E-5</v>
      </c>
      <c r="GY32" s="40">
        <f t="shared" si="28"/>
        <v>-2.5909861625478423E-5</v>
      </c>
      <c r="GZ32" s="40">
        <f t="shared" si="29"/>
        <v>-1.2085824806189313E-5</v>
      </c>
      <c r="HA32" s="40">
        <f t="shared" si="30"/>
        <v>1.0942758242650517E-4</v>
      </c>
      <c r="HB32" s="40">
        <f t="shared" si="31"/>
        <v>2.4873102368686784</v>
      </c>
      <c r="HC32" s="40">
        <f t="shared" si="32"/>
        <v>-1.1683521506318887E-5</v>
      </c>
      <c r="HD32" s="40">
        <f t="shared" si="33"/>
        <v>0</v>
      </c>
      <c r="HE32" s="40">
        <f t="shared" si="34"/>
        <v>-8.0776098093277785E-4</v>
      </c>
      <c r="HF32" s="40">
        <f t="shared" si="35"/>
        <v>6.3189558895847999E-5</v>
      </c>
      <c r="HG32" s="40">
        <f t="shared" si="36"/>
        <v>1.8269601254565956E-6</v>
      </c>
      <c r="HH32" s="40">
        <f t="shared" si="37"/>
        <v>1.2288942503895272E-5</v>
      </c>
      <c r="HI32" s="40">
        <f t="shared" si="38"/>
        <v>7.8595815408214395E-5</v>
      </c>
      <c r="HJ32" s="40">
        <f t="shared" si="39"/>
        <v>1.5974081284721423E-5</v>
      </c>
      <c r="HK32" s="40">
        <f t="shared" si="40"/>
        <v>0</v>
      </c>
      <c r="HL32" s="40">
        <f t="shared" si="41"/>
        <v>0</v>
      </c>
      <c r="HM32" s="40">
        <f t="shared" si="42"/>
        <v>0</v>
      </c>
      <c r="HN32" s="40">
        <f t="shared" si="43"/>
        <v>-1.6450437945006292E-4</v>
      </c>
      <c r="HO32" s="40">
        <f t="shared" si="44"/>
        <v>-7.5999691262692746E-5</v>
      </c>
      <c r="HP32" s="40">
        <f t="shared" si="45"/>
        <v>5.5000639874012685E-7</v>
      </c>
      <c r="HQ32" s="40">
        <f t="shared" si="46"/>
        <v>0</v>
      </c>
      <c r="HR32" s="40">
        <f t="shared" si="47"/>
        <v>-4.5451786003737298E-5</v>
      </c>
      <c r="HS32" s="40">
        <f t="shared" si="48"/>
        <v>1.6868307672286017E-5</v>
      </c>
      <c r="HT32" s="40">
        <f t="shared" si="49"/>
        <v>2.7571169433492935E-6</v>
      </c>
      <c r="HU32" s="40">
        <f t="shared" si="50"/>
        <v>0</v>
      </c>
      <c r="HV32" s="40">
        <f t="shared" si="51"/>
        <v>0</v>
      </c>
      <c r="HW32" s="40">
        <f t="shared" si="52"/>
        <v>0</v>
      </c>
      <c r="HX32" s="40">
        <f t="shared" si="53"/>
        <v>0</v>
      </c>
      <c r="HY32" s="40">
        <f t="shared" si="54"/>
        <v>-2.6176831760825012E-5</v>
      </c>
      <c r="HZ32" s="40">
        <f t="shared" si="55"/>
        <v>0</v>
      </c>
    </row>
    <row r="33" spans="1:234" x14ac:dyDescent="0.3">
      <c r="A33" s="17" t="s">
        <v>200</v>
      </c>
      <c r="B33" s="17">
        <v>750.68873079000002</v>
      </c>
      <c r="C33" s="17">
        <v>0.36745910799999998</v>
      </c>
      <c r="D33" s="17">
        <v>905.26653134000003</v>
      </c>
      <c r="E33" s="17">
        <v>55.996820565999997</v>
      </c>
      <c r="F33" s="17">
        <v>35.151240112000004</v>
      </c>
      <c r="G33" s="17">
        <v>6.6542821539999997</v>
      </c>
      <c r="H33" s="17">
        <v>263.68679959000002</v>
      </c>
      <c r="I33" s="17">
        <v>2.6951723920999999</v>
      </c>
      <c r="J33" s="17">
        <v>2.069223703</v>
      </c>
      <c r="K33" s="5">
        <v>2.3546599999999999E-5</v>
      </c>
      <c r="L33" s="17">
        <v>0.83639744559999996</v>
      </c>
      <c r="M33" s="5">
        <v>8.6330000000000006E-8</v>
      </c>
      <c r="N33" s="17">
        <v>0.18205461019999999</v>
      </c>
      <c r="O33" s="17">
        <v>8.0630419999999994E-3</v>
      </c>
      <c r="P33" s="17">
        <v>1.0448932100000001E-2</v>
      </c>
      <c r="Q33" s="17">
        <v>8.1078135999999995E-3</v>
      </c>
      <c r="S33" s="5">
        <v>6.8006757000000003E-6</v>
      </c>
      <c r="T33" s="17">
        <v>5.3620127E-3</v>
      </c>
      <c r="W33" s="17">
        <v>7.5384249999999996E-3</v>
      </c>
      <c r="X33" s="17">
        <v>1.2633468199999999E-2</v>
      </c>
      <c r="Y33" s="17">
        <v>66.725830975999997</v>
      </c>
      <c r="AA33" s="17">
        <v>1.2718031600000001E-2</v>
      </c>
      <c r="AB33" s="17">
        <v>6.36521E-5</v>
      </c>
      <c r="AC33" s="17">
        <v>9.2014001499999998E-2</v>
      </c>
      <c r="AD33" s="17">
        <v>2.80468356E-2</v>
      </c>
      <c r="AE33" s="17">
        <v>0.79288238680000001</v>
      </c>
      <c r="AF33" s="17">
        <v>3.4896387799999998E-2</v>
      </c>
      <c r="AG33" s="17">
        <v>0.13337468860000001</v>
      </c>
      <c r="AH33" s="17">
        <v>2.64195E-4</v>
      </c>
      <c r="AI33" s="17">
        <v>5.6914532E-3</v>
      </c>
      <c r="AJ33" s="17">
        <v>1.8211836517</v>
      </c>
      <c r="AK33" s="17">
        <v>1.1478555099999999E-2</v>
      </c>
      <c r="AL33" s="17">
        <v>6.2409691999999999E-3</v>
      </c>
      <c r="AM33" s="17">
        <v>1.6616129491</v>
      </c>
      <c r="AN33" s="17">
        <v>3.4057481000000001E-3</v>
      </c>
      <c r="AO33" s="5">
        <v>1.294E-8</v>
      </c>
      <c r="AP33" s="5">
        <v>1.1512E-7</v>
      </c>
      <c r="AQ33" s="5">
        <v>8.6249999999999995E-9</v>
      </c>
      <c r="AR33" s="17">
        <v>2.3932362E-3</v>
      </c>
      <c r="AS33" s="17">
        <v>1.7857419999999999E-4</v>
      </c>
      <c r="AT33" s="17">
        <v>2.62681089E-2</v>
      </c>
      <c r="AV33" s="17">
        <v>0.29873686440000002</v>
      </c>
      <c r="AW33" s="17">
        <v>0.69980520079999997</v>
      </c>
      <c r="AX33" s="17">
        <v>9.3256438999999997E-3</v>
      </c>
      <c r="BC33" s="5">
        <v>6.8993000000000004E-7</v>
      </c>
      <c r="BE33" s="15"/>
      <c r="BF33" s="17" t="s">
        <v>200</v>
      </c>
      <c r="BG33" s="17">
        <v>3.2183161494072601E-4</v>
      </c>
      <c r="BH33" s="17">
        <v>2.8034707723562601E-2</v>
      </c>
      <c r="BI33" s="17">
        <v>0</v>
      </c>
      <c r="BJ33" s="17">
        <v>2.06918838753933</v>
      </c>
      <c r="BK33" s="17">
        <v>0</v>
      </c>
      <c r="BL33" s="17">
        <v>2.6951067041643699</v>
      </c>
      <c r="BM33" s="17">
        <v>2.6951067041643699</v>
      </c>
      <c r="BN33" s="17">
        <v>0.22215245915487999</v>
      </c>
      <c r="BO33" s="17">
        <v>2.5997742426296601E-4</v>
      </c>
      <c r="BP33" s="5">
        <v>9.6537490699250595E-6</v>
      </c>
      <c r="BQ33" s="5">
        <v>1.38921339969245E-5</v>
      </c>
      <c r="BR33" s="5">
        <v>0.83636635300210005</v>
      </c>
      <c r="BS33" s="5">
        <v>6.89883704123461E-7</v>
      </c>
      <c r="BT33" s="5">
        <v>2.7627947992967301E-8</v>
      </c>
      <c r="BU33" s="5">
        <v>5.8701907549177E-8</v>
      </c>
      <c r="BV33" s="17">
        <v>1.2633585671974999E-2</v>
      </c>
      <c r="BW33" s="17">
        <v>0.182052063384218</v>
      </c>
      <c r="BX33" s="5">
        <v>1.93317381815174E-3</v>
      </c>
      <c r="BY33" s="17">
        <v>6.1217355380655397E-3</v>
      </c>
      <c r="BZ33" s="17">
        <v>1.0449057750213901E-2</v>
      </c>
      <c r="CA33" s="17">
        <v>0</v>
      </c>
      <c r="CB33" s="17">
        <v>1774.42669323067</v>
      </c>
      <c r="CC33" s="17">
        <v>8.1071794693063099E-3</v>
      </c>
      <c r="CD33" s="5">
        <v>1.97219779207108E-6</v>
      </c>
      <c r="CE33" s="5">
        <v>4.8284483727133897E-6</v>
      </c>
      <c r="CF33" s="17">
        <v>0</v>
      </c>
      <c r="CG33" s="17">
        <v>5.3617717323545602E-3</v>
      </c>
      <c r="CH33" s="17">
        <v>2.8047768915511001E-2</v>
      </c>
      <c r="CI33" s="17">
        <v>0</v>
      </c>
      <c r="CJ33" s="17">
        <v>1.14786644986334E-2</v>
      </c>
      <c r="CK33" s="17">
        <v>2.64217677405381E-4</v>
      </c>
      <c r="CL33" s="17">
        <v>6.24113622324831E-3</v>
      </c>
      <c r="CM33" s="17">
        <v>750.622027597017</v>
      </c>
      <c r="CN33" s="17">
        <v>0</v>
      </c>
      <c r="CO33" s="17">
        <v>7.5392713683718401E-3</v>
      </c>
      <c r="CP33" s="17">
        <v>16.6736039814229</v>
      </c>
      <c r="CQ33" s="17">
        <v>310.75588873337199</v>
      </c>
      <c r="CR33" s="17">
        <v>7.0605496275457797</v>
      </c>
      <c r="CS33" s="17">
        <v>0.29867350679646698</v>
      </c>
      <c r="CT33" s="5">
        <v>1.0550305226828E-3</v>
      </c>
      <c r="CU33" s="5">
        <v>1.8514156621857601E-4</v>
      </c>
      <c r="CV33" s="17">
        <v>66.723584539579093</v>
      </c>
      <c r="CW33" s="5">
        <v>66.723584539579093</v>
      </c>
      <c r="CX33" s="5">
        <v>8.8171141101319495E-6</v>
      </c>
      <c r="CY33" s="17">
        <v>0</v>
      </c>
      <c r="CZ33" s="17">
        <v>0</v>
      </c>
      <c r="DA33" s="17">
        <v>0.69980531789629496</v>
      </c>
      <c r="DB33" s="17">
        <v>5.0840664260837099E-3</v>
      </c>
      <c r="DC33" s="17">
        <v>6.35451776350712E-3</v>
      </c>
      <c r="DD33" s="17">
        <v>0</v>
      </c>
      <c r="DE33" s="17">
        <v>0</v>
      </c>
      <c r="DF33" s="17">
        <v>0.350476086993047</v>
      </c>
      <c r="DG33" s="17">
        <v>1.7627817761537099E-4</v>
      </c>
      <c r="DH33" s="5">
        <v>4.4049429642245098E-6</v>
      </c>
      <c r="DI33" s="5">
        <v>0.12677337572385999</v>
      </c>
      <c r="DJ33" s="17">
        <v>2.3632870175322499E-3</v>
      </c>
      <c r="DK33" s="5">
        <v>1.6549456726026099E-5</v>
      </c>
      <c r="DL33" s="5">
        <v>4.7103821315387397E-5</v>
      </c>
      <c r="DM33" s="17">
        <v>3.0333487729845499E-2</v>
      </c>
      <c r="DN33" s="17">
        <v>6.1586280275908199E-2</v>
      </c>
      <c r="DO33" s="17">
        <v>0.79292659688177503</v>
      </c>
      <c r="DP33" s="17">
        <v>0</v>
      </c>
      <c r="DQ33" s="17">
        <v>0</v>
      </c>
      <c r="DR33" s="17">
        <v>0.25359772791215601</v>
      </c>
      <c r="DS33" s="17">
        <v>0.36745647150250499</v>
      </c>
      <c r="DT33" s="17">
        <v>0</v>
      </c>
      <c r="DU33" s="17">
        <v>5.4628407833462997E-2</v>
      </c>
      <c r="DV33" s="17">
        <v>7.8611414816603095E-2</v>
      </c>
      <c r="DW33" s="17">
        <v>597.90279995425396</v>
      </c>
      <c r="DX33" s="17">
        <v>814.59944231088502</v>
      </c>
      <c r="DY33" s="17">
        <v>90.511120129411495</v>
      </c>
      <c r="DZ33" s="17">
        <v>905.11056244029601</v>
      </c>
      <c r="EA33" s="5">
        <v>2.6319920925720501E-6</v>
      </c>
      <c r="EB33" s="17">
        <v>23.0512587054188</v>
      </c>
      <c r="EC33" s="17">
        <v>1.75662672911256E-4</v>
      </c>
      <c r="ED33" s="17">
        <v>3.40572565228722E-3</v>
      </c>
      <c r="EE33" s="5">
        <v>1.2939803127256201E-8</v>
      </c>
      <c r="EF33" s="5">
        <v>1.15117529500597E-7</v>
      </c>
      <c r="EG33" s="5">
        <v>8.6245864514955798E-9</v>
      </c>
      <c r="EH33" s="17">
        <v>2.3935410675300002E-3</v>
      </c>
      <c r="EI33" s="17">
        <v>1.7857363639808799E-4</v>
      </c>
      <c r="EJ33" s="17">
        <v>2.6262135255263101E-2</v>
      </c>
      <c r="EK33" s="17">
        <v>0.28131200379635901</v>
      </c>
      <c r="EL33" s="17">
        <v>84.578930929219794</v>
      </c>
      <c r="EM33" s="17">
        <v>0.38059567571112701</v>
      </c>
      <c r="EN33" s="17">
        <v>0.99286863817192705</v>
      </c>
      <c r="EO33" s="17">
        <v>2.4049368377784002</v>
      </c>
      <c r="EP33" s="17">
        <v>0.56262402921124099</v>
      </c>
      <c r="EQ33" s="17">
        <v>0</v>
      </c>
      <c r="ER33" s="17">
        <v>1.27105845252071E-3</v>
      </c>
      <c r="ES33" s="17">
        <v>0.13238218881705499</v>
      </c>
      <c r="ET33" s="17">
        <v>55.987721958328102</v>
      </c>
      <c r="EU33" s="17">
        <v>35.142859424611302</v>
      </c>
      <c r="EV33" s="17">
        <v>20.8448625337168</v>
      </c>
      <c r="EW33" s="17">
        <v>0</v>
      </c>
      <c r="EX33" s="17">
        <v>0</v>
      </c>
      <c r="EY33" s="17">
        <v>1.0476224412220201</v>
      </c>
      <c r="EZ33" s="17">
        <v>0</v>
      </c>
      <c r="FA33" s="17">
        <v>6.4539988858942703</v>
      </c>
      <c r="FB33" s="17">
        <v>1.60514191665426</v>
      </c>
      <c r="FC33" s="17">
        <v>0.86048222702094801</v>
      </c>
      <c r="FD33" s="17">
        <v>16.1350234950974</v>
      </c>
      <c r="FE33" s="17">
        <v>5.6872883692692501E-3</v>
      </c>
      <c r="FF33" s="17">
        <v>69.768469199800293</v>
      </c>
      <c r="FG33" s="17">
        <v>0.87703515397631004</v>
      </c>
      <c r="FH33" s="17">
        <v>3.4088359312598802</v>
      </c>
      <c r="FI33" s="17">
        <v>0</v>
      </c>
      <c r="FJ33" s="17">
        <v>0</v>
      </c>
      <c r="FK33" s="17">
        <v>6.6532784913683498</v>
      </c>
      <c r="FL33" s="17">
        <v>1.7908754326506999</v>
      </c>
      <c r="FM33" s="17">
        <v>9.3270084208998197E-3</v>
      </c>
      <c r="FN33" s="17">
        <v>0</v>
      </c>
      <c r="FO33" s="5">
        <v>3.08486810826899E-5</v>
      </c>
      <c r="FP33" s="17">
        <v>1.9024406263769</v>
      </c>
      <c r="FQ33" s="17">
        <v>1.82089880108341</v>
      </c>
      <c r="FR33" s="17">
        <v>1.05445246449181E-3</v>
      </c>
      <c r="FS33" s="17">
        <v>263.67644124241502</v>
      </c>
      <c r="FT33" s="17">
        <v>1.6614786755612401</v>
      </c>
      <c r="FU33" s="17">
        <v>2.0729134600146502</v>
      </c>
      <c r="FW33" s="26">
        <f t="shared" si="0"/>
        <v>2.2675624607833762</v>
      </c>
      <c r="FX33" s="40">
        <f t="shared" si="1"/>
        <v>-8.8855993499237769E-5</v>
      </c>
      <c r="FY33" s="40">
        <f t="shared" si="2"/>
        <v>-7.1749412045869156E-6</v>
      </c>
      <c r="FZ33" s="40">
        <f t="shared" si="3"/>
        <v>-1.7229058437977574E-4</v>
      </c>
      <c r="GA33" s="40">
        <f t="shared" si="4"/>
        <v>-1.6248436214643449E-4</v>
      </c>
      <c r="GB33" s="40">
        <f t="shared" si="5"/>
        <v>-2.3841797222512017E-4</v>
      </c>
      <c r="GC33" s="40">
        <f t="shared" si="6"/>
        <v>-1.5082958738780582E-4</v>
      </c>
      <c r="GD33" s="40">
        <f t="shared" si="7"/>
        <v>-3.9282768804139052E-5</v>
      </c>
      <c r="GE33" s="40">
        <f t="shared" si="8"/>
        <v>-2.4372443047628851E-5</v>
      </c>
      <c r="GF33" s="40">
        <f t="shared" si="9"/>
        <v>-1.7067009535429566E-5</v>
      </c>
      <c r="GG33" s="40">
        <f t="shared" si="10"/>
        <v>-3.0447417055540956E-5</v>
      </c>
      <c r="GH33" s="40">
        <f t="shared" si="11"/>
        <v>-3.7174429529255602E-5</v>
      </c>
      <c r="GI33" s="40">
        <f t="shared" si="12"/>
        <v>-1.6733216229777356E-6</v>
      </c>
      <c r="GJ33" s="40">
        <f t="shared" si="13"/>
        <v>-1.3989295734899634E-5</v>
      </c>
      <c r="GK33" s="40">
        <f t="shared" si="14"/>
        <v>-1.0086321989540771E-3</v>
      </c>
      <c r="GL33" s="40">
        <f t="shared" si="15"/>
        <v>1.2025172782987844E-5</v>
      </c>
      <c r="GM33" s="40">
        <f t="shared" si="16"/>
        <v>-7.8212293100769163E-5</v>
      </c>
      <c r="GN33" s="40">
        <f t="shared" si="17"/>
        <v>0</v>
      </c>
      <c r="GO33" s="40">
        <f t="shared" si="18"/>
        <v>-4.342982496726876E-6</v>
      </c>
      <c r="GP33" s="40">
        <f t="shared" si="19"/>
        <v>-4.4939775215336522E-5</v>
      </c>
      <c r="GQ33" s="40">
        <f t="shared" si="20"/>
        <v>0</v>
      </c>
      <c r="GR33" s="40">
        <f t="shared" si="21"/>
        <v>0</v>
      </c>
      <c r="GS33" s="40">
        <f t="shared" si="22"/>
        <v>1.1227389963294759E-4</v>
      </c>
      <c r="GT33" s="40">
        <f t="shared" si="23"/>
        <v>9.2984739534849499E-6</v>
      </c>
      <c r="GU33" s="40">
        <f t="shared" si="24"/>
        <v>-3.3666668335869421E-5</v>
      </c>
      <c r="GV33" s="40">
        <f t="shared" si="25"/>
        <v>0</v>
      </c>
      <c r="GW33" s="40">
        <f t="shared" si="26"/>
        <v>-6.5961134177865404E-4</v>
      </c>
      <c r="GX33" s="40">
        <f t="shared" si="27"/>
        <v>1.8507502713915906E-5</v>
      </c>
      <c r="GY33" s="40">
        <f t="shared" si="28"/>
        <v>-1.0241212501370868E-3</v>
      </c>
      <c r="GZ33" s="40">
        <f t="shared" si="29"/>
        <v>3.3277034326141335E-5</v>
      </c>
      <c r="HA33" s="40">
        <f t="shared" si="30"/>
        <v>5.5758688187598634E-5</v>
      </c>
      <c r="HB33" s="40">
        <f t="shared" si="31"/>
        <v>6.2671627036468243</v>
      </c>
      <c r="HC33" s="40">
        <f t="shared" si="32"/>
        <v>-1.0111809920575971E-3</v>
      </c>
      <c r="HD33" s="40">
        <f t="shared" si="33"/>
        <v>8.5835861318329872E-5</v>
      </c>
      <c r="HE33" s="40">
        <f t="shared" si="34"/>
        <v>-7.3176930116018387E-4</v>
      </c>
      <c r="HF33" s="40">
        <f t="shared" si="35"/>
        <v>-1.5640960554643026E-4</v>
      </c>
      <c r="HG33" s="40">
        <f t="shared" si="36"/>
        <v>9.53069723910352E-6</v>
      </c>
      <c r="HH33" s="40">
        <f t="shared" si="37"/>
        <v>2.6762389455486651E-5</v>
      </c>
      <c r="HI33" s="40">
        <f t="shared" si="38"/>
        <v>-8.0809155244409875E-5</v>
      </c>
      <c r="HJ33" s="40">
        <f t="shared" si="39"/>
        <v>-6.5911253918554683E-6</v>
      </c>
      <c r="HK33" s="40">
        <f t="shared" si="40"/>
        <v>-1.5214276955165219E-5</v>
      </c>
      <c r="HL33" s="40">
        <f t="shared" si="41"/>
        <v>-2.146021024150707E-5</v>
      </c>
      <c r="HM33" s="40">
        <f t="shared" si="42"/>
        <v>-4.7947652686343001E-5</v>
      </c>
      <c r="HN33" s="40">
        <f t="shared" si="43"/>
        <v>1.2738714632517679E-4</v>
      </c>
      <c r="HO33" s="40">
        <f t="shared" si="44"/>
        <v>-3.1561217241552097E-6</v>
      </c>
      <c r="HP33" s="40">
        <f t="shared" si="45"/>
        <v>-2.2741053646609029E-4</v>
      </c>
      <c r="HQ33" s="40">
        <f t="shared" si="46"/>
        <v>0</v>
      </c>
      <c r="HR33" s="40">
        <f t="shared" si="47"/>
        <v>-2.1208498542787469E-4</v>
      </c>
      <c r="HS33" s="40">
        <f t="shared" si="48"/>
        <v>1.6732698593811215E-7</v>
      </c>
      <c r="HT33" s="40">
        <f t="shared" si="49"/>
        <v>1.4631921553642341E-4</v>
      </c>
      <c r="HU33" s="40">
        <f t="shared" si="50"/>
        <v>0</v>
      </c>
      <c r="HV33" s="40">
        <f t="shared" si="51"/>
        <v>0</v>
      </c>
      <c r="HW33" s="40">
        <f t="shared" si="52"/>
        <v>0</v>
      </c>
      <c r="HX33" s="40">
        <f t="shared" si="53"/>
        <v>0</v>
      </c>
      <c r="HY33" s="40">
        <f t="shared" si="54"/>
        <v>-6.7102280722729658E-5</v>
      </c>
      <c r="HZ33" s="40">
        <f t="shared" si="55"/>
        <v>0</v>
      </c>
    </row>
    <row r="34" spans="1:234" x14ac:dyDescent="0.3">
      <c r="A34" s="17" t="s">
        <v>201</v>
      </c>
      <c r="B34" s="17">
        <v>847</v>
      </c>
      <c r="C34" s="17">
        <v>9.2369999999999994E-2</v>
      </c>
      <c r="D34" s="17">
        <v>1775.56</v>
      </c>
      <c r="E34" s="17">
        <v>48.7</v>
      </c>
      <c r="F34" s="17">
        <v>48.7</v>
      </c>
      <c r="G34" s="17">
        <v>29.84</v>
      </c>
      <c r="H34" s="17">
        <v>219.77</v>
      </c>
      <c r="I34" s="17">
        <v>15.379861999999999</v>
      </c>
      <c r="J34" s="17">
        <v>14.6135485</v>
      </c>
      <c r="K34" s="17">
        <v>4.7781999999999998E-5</v>
      </c>
      <c r="L34" s="17">
        <v>3.4572420880000001</v>
      </c>
      <c r="N34" s="17">
        <v>1.4728213000000001</v>
      </c>
      <c r="O34" s="17">
        <v>2.8529450000000002E-4</v>
      </c>
      <c r="P34" s="17">
        <v>5.9092499999999999E-2</v>
      </c>
      <c r="Q34" s="17">
        <v>8.1022910000000004E-2</v>
      </c>
      <c r="S34" s="17">
        <v>1.39899E-5</v>
      </c>
      <c r="T34" s="17">
        <v>7.4469309999999997E-2</v>
      </c>
      <c r="U34" s="17">
        <v>1.8634999999999999E-2</v>
      </c>
      <c r="W34" s="17">
        <v>8.1643250000000001E-2</v>
      </c>
      <c r="X34" s="17">
        <v>7.1413000000000004E-2</v>
      </c>
      <c r="Y34" s="17">
        <v>114.23271196</v>
      </c>
      <c r="Z34" s="17">
        <v>3.3753299999999999</v>
      </c>
      <c r="AA34" s="17">
        <v>1.05025E-4</v>
      </c>
      <c r="AB34" s="17">
        <v>6.9037380000000003E-6</v>
      </c>
      <c r="AC34" s="17">
        <v>5.2460000000000003E-6</v>
      </c>
      <c r="AD34" s="17">
        <v>0.24432185000000001</v>
      </c>
      <c r="AE34" s="17">
        <v>4.2822430799999998</v>
      </c>
      <c r="AF34" s="17">
        <v>0.183999249</v>
      </c>
      <c r="AG34" s="17">
        <v>2.8992E-5</v>
      </c>
      <c r="AH34" s="17">
        <v>2.811E-2</v>
      </c>
      <c r="AI34" s="17">
        <v>7.7568310000000001E-2</v>
      </c>
      <c r="AJ34" s="17">
        <v>2.112666532</v>
      </c>
      <c r="AK34" s="17">
        <v>0.12322841</v>
      </c>
      <c r="AL34" s="17">
        <v>4.8736316000000002E-2</v>
      </c>
      <c r="AM34" s="17">
        <v>0.61310326100000001</v>
      </c>
      <c r="AN34" s="17">
        <v>3.882674E-3</v>
      </c>
      <c r="AR34" s="17">
        <v>1.224946E-4</v>
      </c>
      <c r="AS34" s="17">
        <v>4.5040770000000002E-4</v>
      </c>
      <c r="AT34" s="17">
        <v>1.83092654E-2</v>
      </c>
      <c r="AU34" s="17">
        <v>2.9299999999999999E-3</v>
      </c>
      <c r="AV34" s="17">
        <v>0.246169788</v>
      </c>
      <c r="AW34" s="17">
        <v>1.1442086300000001</v>
      </c>
      <c r="AX34" s="17">
        <v>9.4044059999999999E-2</v>
      </c>
      <c r="AY34" s="17">
        <v>3.0699999999999998E-3</v>
      </c>
      <c r="AZ34" s="17">
        <v>3.3439999999999998E-2</v>
      </c>
      <c r="BC34" s="5">
        <v>1.3314639999999999E-6</v>
      </c>
      <c r="BE34" s="15"/>
      <c r="BF34" s="17" t="s">
        <v>201</v>
      </c>
      <c r="BG34" s="17">
        <v>1.4076508923758601E-2</v>
      </c>
      <c r="BH34" s="17">
        <v>0.17555715711387401</v>
      </c>
      <c r="BI34" s="17">
        <v>0</v>
      </c>
      <c r="BJ34" s="17">
        <v>14.613608893270399</v>
      </c>
      <c r="BK34" s="17">
        <v>3.3344790024085497E-2</v>
      </c>
      <c r="BL34" s="17">
        <v>15.379828617493599</v>
      </c>
      <c r="BM34" s="17">
        <v>15.379828617493599</v>
      </c>
      <c r="BN34" s="17">
        <v>0.24966023946824401</v>
      </c>
      <c r="BO34" s="17">
        <v>1.13701068947899E-2</v>
      </c>
      <c r="BP34" s="5">
        <v>1.9592087060522201E-5</v>
      </c>
      <c r="BQ34" s="5">
        <v>2.81882955516241E-5</v>
      </c>
      <c r="BR34" s="17">
        <v>3.4571955407069499</v>
      </c>
      <c r="BS34" s="5">
        <v>1.33191230101909E-6</v>
      </c>
      <c r="BT34" s="17">
        <v>0</v>
      </c>
      <c r="BU34" s="17">
        <v>0</v>
      </c>
      <c r="BV34" s="17">
        <v>7.1413513338514201E-2</v>
      </c>
      <c r="BW34" s="17">
        <v>1.4728209509606101</v>
      </c>
      <c r="BX34" s="5">
        <v>6.8469893130948902E-5</v>
      </c>
      <c r="BY34" s="17">
        <v>2.1681594382623099E-4</v>
      </c>
      <c r="BZ34" s="17">
        <v>5.9091809563501102E-2</v>
      </c>
      <c r="CA34" s="17">
        <v>2.9219585266511E-3</v>
      </c>
      <c r="CB34" s="17">
        <v>1785.1294181789899</v>
      </c>
      <c r="CC34" s="17">
        <v>8.1022727293242197E-2</v>
      </c>
      <c r="CD34" s="5">
        <v>4.0571177102795799E-6</v>
      </c>
      <c r="CE34" s="5">
        <v>9.9320957687792399E-6</v>
      </c>
      <c r="CF34" s="17">
        <v>0</v>
      </c>
      <c r="CG34" s="5">
        <v>7.4463556847170403E-2</v>
      </c>
      <c r="CH34" s="5">
        <v>0.244151101157426</v>
      </c>
      <c r="CI34" s="17">
        <v>1.8583163388779599E-2</v>
      </c>
      <c r="CJ34" s="17">
        <v>0.12320447366854501</v>
      </c>
      <c r="CK34" s="17">
        <v>2.8030230175763299E-2</v>
      </c>
      <c r="CL34" s="17">
        <v>4.8671601575202297E-2</v>
      </c>
      <c r="CM34" s="17">
        <v>846.53605884136095</v>
      </c>
      <c r="CN34" s="17">
        <v>0</v>
      </c>
      <c r="CO34" s="17">
        <v>8.1644334850113201E-2</v>
      </c>
      <c r="CP34" s="17">
        <v>14.685339417452299</v>
      </c>
      <c r="CQ34" s="17">
        <v>324.11827879276001</v>
      </c>
      <c r="CR34" s="17">
        <v>7.4439323527750503</v>
      </c>
      <c r="CS34" s="17">
        <v>0.24603017542799999</v>
      </c>
      <c r="CT34" s="17">
        <v>2.6988540809162499E-2</v>
      </c>
      <c r="CU34" s="17">
        <v>8.0970825126627892E-3</v>
      </c>
      <c r="CV34" s="17">
        <v>114.183067525404</v>
      </c>
      <c r="CW34" s="17">
        <v>114.183067525404</v>
      </c>
      <c r="CX34" s="17">
        <v>3.8558762450216798E-4</v>
      </c>
      <c r="CY34" s="17">
        <v>0</v>
      </c>
      <c r="CZ34" s="17">
        <v>3.3658775127454601</v>
      </c>
      <c r="DA34" s="17">
        <v>1.1440718540964601</v>
      </c>
      <c r="DB34" s="5">
        <v>4.1966744246212101E-5</v>
      </c>
      <c r="DC34" s="5">
        <v>5.2462117359744698E-5</v>
      </c>
      <c r="DD34" s="17">
        <v>0</v>
      </c>
      <c r="DE34" s="17">
        <v>0</v>
      </c>
      <c r="DF34" s="17">
        <v>0.38395024600219402</v>
      </c>
      <c r="DG34" s="17">
        <v>7.7090185308674496E-3</v>
      </c>
      <c r="DH34" s="17">
        <v>1.92652803201663E-4</v>
      </c>
      <c r="DI34" s="5">
        <v>0.279551007836635</v>
      </c>
      <c r="DJ34" s="17">
        <v>2.4668235946361399E-2</v>
      </c>
      <c r="DK34" s="5">
        <v>1.7948517667289501E-6</v>
      </c>
      <c r="DL34" s="5">
        <v>5.1087473889008596E-6</v>
      </c>
      <c r="DM34" s="5">
        <v>1.7311895589102501E-6</v>
      </c>
      <c r="DN34" s="5">
        <v>3.5149313535827999E-6</v>
      </c>
      <c r="DO34" s="17">
        <v>4.2841756304857297</v>
      </c>
      <c r="DP34" s="17">
        <v>3.0608120669984602E-3</v>
      </c>
      <c r="DQ34" s="17">
        <v>0</v>
      </c>
      <c r="DR34" s="17">
        <v>0.41587103702233202</v>
      </c>
      <c r="DS34" s="17">
        <v>9.2371716904490003E-2</v>
      </c>
      <c r="DT34" s="17">
        <v>0</v>
      </c>
      <c r="DU34" s="5">
        <v>1.18874981398502E-5</v>
      </c>
      <c r="DV34" s="5">
        <v>1.71056113141199E-5</v>
      </c>
      <c r="DW34" s="17">
        <v>658.422643903942</v>
      </c>
      <c r="DX34" s="17">
        <v>1597.95029243207</v>
      </c>
      <c r="DY34" s="17">
        <v>177.549760419319</v>
      </c>
      <c r="DZ34" s="17">
        <v>1775.5000528513899</v>
      </c>
      <c r="EA34" s="17">
        <v>1.15553747928481E-4</v>
      </c>
      <c r="EB34" s="17">
        <v>23.925677488726102</v>
      </c>
      <c r="EC34" s="17">
        <v>7.6839821462979701E-3</v>
      </c>
      <c r="ED34" s="17">
        <v>3.8829274491868999E-3</v>
      </c>
      <c r="EE34" s="17">
        <v>0</v>
      </c>
      <c r="EF34" s="17">
        <v>0</v>
      </c>
      <c r="EG34" s="17">
        <v>0</v>
      </c>
      <c r="EH34" s="17">
        <v>1.22531302876481E-4</v>
      </c>
      <c r="EI34" s="17">
        <v>4.5041551612956299E-4</v>
      </c>
      <c r="EJ34" s="17">
        <v>1.8307299732611099E-2</v>
      </c>
      <c r="EK34" s="17">
        <v>0.38968396005224898</v>
      </c>
      <c r="EL34" s="17">
        <v>66.581020636518303</v>
      </c>
      <c r="EM34" s="17">
        <v>0.52722251415091703</v>
      </c>
      <c r="EN34" s="17">
        <v>1.3753501343165899</v>
      </c>
      <c r="EO34" s="17">
        <v>3.3314285114943498</v>
      </c>
      <c r="EP34" s="5">
        <v>0.77937099257593401</v>
      </c>
      <c r="EQ34" s="5">
        <v>0</v>
      </c>
      <c r="ER34" s="5">
        <v>1.04907720035053E-5</v>
      </c>
      <c r="ES34" s="17">
        <v>0.183382242739904</v>
      </c>
      <c r="ET34" s="17">
        <v>48.681298544927401</v>
      </c>
      <c r="EU34" s="17">
        <v>48.681298544927401</v>
      </c>
      <c r="EV34" s="17">
        <v>0</v>
      </c>
      <c r="EW34" s="17">
        <v>0</v>
      </c>
      <c r="EX34" s="17">
        <v>0</v>
      </c>
      <c r="EY34" s="17">
        <v>1.4512078494463601</v>
      </c>
      <c r="EZ34" s="17">
        <v>0</v>
      </c>
      <c r="FA34" s="17">
        <v>8.9403409555933901</v>
      </c>
      <c r="FB34" s="17">
        <v>2.2235086400238102</v>
      </c>
      <c r="FC34" s="17">
        <v>1.1919743961815901</v>
      </c>
      <c r="FD34" s="17">
        <v>22.350840040344501</v>
      </c>
      <c r="FE34" s="17">
        <v>7.7505986584875494E-2</v>
      </c>
      <c r="FF34" s="17">
        <v>67.500603979764307</v>
      </c>
      <c r="FG34" s="17">
        <v>1.21489602683025</v>
      </c>
      <c r="FH34" s="17">
        <v>4.7220922811774804</v>
      </c>
      <c r="FI34" s="17">
        <v>0</v>
      </c>
      <c r="FJ34" s="17">
        <v>0</v>
      </c>
      <c r="FK34" s="17">
        <v>29.836396854004199</v>
      </c>
      <c r="FL34" s="17">
        <v>0.79444071354688195</v>
      </c>
      <c r="FM34" s="17">
        <v>9.40453197804198E-2</v>
      </c>
      <c r="FN34" s="17">
        <v>0</v>
      </c>
      <c r="FO34" s="17">
        <v>2.6409496676995398E-3</v>
      </c>
      <c r="FP34" s="17">
        <v>1.5139010912290201</v>
      </c>
      <c r="FQ34" s="17">
        <v>2.1116326958383498</v>
      </c>
      <c r="FR34" s="17">
        <v>4.6626747717389602E-2</v>
      </c>
      <c r="FS34" s="17">
        <v>219.752642537079</v>
      </c>
      <c r="FT34" s="17">
        <v>0.61273787704189298</v>
      </c>
      <c r="FU34" s="17">
        <v>2.33184276314114</v>
      </c>
      <c r="FW34" s="26">
        <f t="shared" si="0"/>
        <v>2.9961989821935631</v>
      </c>
      <c r="FX34" s="40">
        <f t="shared" si="1"/>
        <v>-5.4774635022319387E-4</v>
      </c>
      <c r="FY34" s="40">
        <f t="shared" si="2"/>
        <v>1.8587252246503158E-5</v>
      </c>
      <c r="FZ34" s="40">
        <f t="shared" si="3"/>
        <v>-3.3762389674263661E-5</v>
      </c>
      <c r="GA34" s="40">
        <f t="shared" si="4"/>
        <v>-3.8401345118279056E-4</v>
      </c>
      <c r="GB34" s="40">
        <f t="shared" si="5"/>
        <v>-3.8401345118279056E-4</v>
      </c>
      <c r="GC34" s="40">
        <f t="shared" si="6"/>
        <v>-1.2074886044907376E-4</v>
      </c>
      <c r="GD34" s="40">
        <f t="shared" si="7"/>
        <v>-7.8980128866598063E-5</v>
      </c>
      <c r="GE34" s="40">
        <f t="shared" si="8"/>
        <v>-2.1705335457534822E-6</v>
      </c>
      <c r="GF34" s="40">
        <f t="shared" si="9"/>
        <v>4.1326903180881694E-6</v>
      </c>
      <c r="GG34" s="40">
        <f t="shared" si="10"/>
        <v>-3.3849312579903253E-5</v>
      </c>
      <c r="GH34" s="40">
        <f t="shared" si="11"/>
        <v>-1.3463706580388914E-5</v>
      </c>
      <c r="GI34" s="40">
        <f t="shared" si="12"/>
        <v>0</v>
      </c>
      <c r="GJ34" s="40">
        <f t="shared" si="13"/>
        <v>-2.3698692438612253E-7</v>
      </c>
      <c r="GK34" s="40">
        <f t="shared" si="14"/>
        <v>-3.0365264034538101E-5</v>
      </c>
      <c r="GL34" s="40">
        <f t="shared" si="15"/>
        <v>-1.1683995412229341E-5</v>
      </c>
      <c r="GM34" s="40">
        <f t="shared" si="16"/>
        <v>-2.2550011818435757E-6</v>
      </c>
      <c r="GN34" s="40">
        <f t="shared" si="17"/>
        <v>0</v>
      </c>
      <c r="GO34" s="40">
        <f t="shared" si="18"/>
        <v>-4.9072612468987087E-5</v>
      </c>
      <c r="GP34" s="40">
        <f t="shared" si="19"/>
        <v>-7.7255352971491653E-5</v>
      </c>
      <c r="GQ34" s="40">
        <f t="shared" si="20"/>
        <v>-2.7816802372095644E-3</v>
      </c>
      <c r="GR34" s="40">
        <f t="shared" si="21"/>
        <v>0</v>
      </c>
      <c r="GS34" s="40">
        <f t="shared" si="22"/>
        <v>1.3287688978580288E-5</v>
      </c>
      <c r="GT34" s="40">
        <f t="shared" si="23"/>
        <v>7.188306249512518E-6</v>
      </c>
      <c r="GU34" s="40">
        <f t="shared" si="24"/>
        <v>-4.345903528350787E-4</v>
      </c>
      <c r="GV34" s="40">
        <f t="shared" si="25"/>
        <v>-2.8004631412454021E-3</v>
      </c>
      <c r="GW34" s="40">
        <f t="shared" si="26"/>
        <v>-1.0032505645122987E-3</v>
      </c>
      <c r="GX34" s="40">
        <f t="shared" si="27"/>
        <v>-2.011147731718122E-5</v>
      </c>
      <c r="GY34" s="40">
        <f t="shared" si="28"/>
        <v>2.3048511827917024E-5</v>
      </c>
      <c r="GZ34" s="40">
        <f t="shared" si="29"/>
        <v>-6.9886849077971901E-4</v>
      </c>
      <c r="HA34" s="40">
        <f t="shared" si="30"/>
        <v>4.5129397131980038E-4</v>
      </c>
      <c r="HB34" s="40">
        <f t="shared" si="31"/>
        <v>1.260177904434447</v>
      </c>
      <c r="HC34" s="40">
        <f t="shared" si="32"/>
        <v>3.8267590028291685E-5</v>
      </c>
      <c r="HD34" s="40">
        <f t="shared" si="33"/>
        <v>-2.8377738967164745E-3</v>
      </c>
      <c r="HE34" s="40">
        <f t="shared" si="34"/>
        <v>-8.0346490885913632E-4</v>
      </c>
      <c r="HF34" s="40">
        <f t="shared" si="35"/>
        <v>-4.8935132260153745E-4</v>
      </c>
      <c r="HG34" s="40">
        <f t="shared" si="36"/>
        <v>-1.9424361196408065E-4</v>
      </c>
      <c r="HH34" s="40">
        <f t="shared" si="37"/>
        <v>-1.3278481040237919E-3</v>
      </c>
      <c r="HI34" s="40">
        <f t="shared" si="38"/>
        <v>-5.9595826894000986E-4</v>
      </c>
      <c r="HJ34" s="40">
        <f t="shared" si="39"/>
        <v>6.5276968115244102E-5</v>
      </c>
      <c r="HK34" s="40">
        <f t="shared" si="40"/>
        <v>0</v>
      </c>
      <c r="HL34" s="40">
        <f t="shared" si="41"/>
        <v>0</v>
      </c>
      <c r="HM34" s="40">
        <f t="shared" si="42"/>
        <v>0</v>
      </c>
      <c r="HN34" s="40">
        <f t="shared" si="43"/>
        <v>2.9962852632688347E-4</v>
      </c>
      <c r="HO34" s="40">
        <f t="shared" si="44"/>
        <v>1.7353454576745892E-5</v>
      </c>
      <c r="HP34" s="40">
        <f t="shared" si="45"/>
        <v>-1.0735916193015006E-4</v>
      </c>
      <c r="HQ34" s="40">
        <f t="shared" si="46"/>
        <v>-2.7445301532081474E-3</v>
      </c>
      <c r="HR34" s="40">
        <f t="shared" si="47"/>
        <v>-5.6713934367938804E-4</v>
      </c>
      <c r="HS34" s="40">
        <f t="shared" si="48"/>
        <v>-1.195375563108613E-4</v>
      </c>
      <c r="HT34" s="40">
        <f t="shared" si="49"/>
        <v>1.3395640509370624E-5</v>
      </c>
      <c r="HU34" s="40">
        <f t="shared" si="50"/>
        <v>-2.9928120526187796E-3</v>
      </c>
      <c r="HV34" s="40">
        <f t="shared" si="51"/>
        <v>-2.8471882749551698E-3</v>
      </c>
      <c r="HW34" s="40">
        <f t="shared" si="52"/>
        <v>0</v>
      </c>
      <c r="HX34" s="40">
        <f t="shared" si="53"/>
        <v>0</v>
      </c>
      <c r="HY34" s="40">
        <f t="shared" si="54"/>
        <v>3.3669781465365698E-4</v>
      </c>
      <c r="HZ34" s="40">
        <f t="shared" si="55"/>
        <v>0</v>
      </c>
    </row>
    <row r="35" spans="1:234" x14ac:dyDescent="0.3">
      <c r="A35" s="17" t="s">
        <v>202</v>
      </c>
      <c r="B35" s="17">
        <v>4314.7290368000004</v>
      </c>
      <c r="C35" s="17">
        <v>8741.6151000000009</v>
      </c>
      <c r="D35" s="17">
        <v>4556.1730951999998</v>
      </c>
      <c r="E35" s="17">
        <v>564.38752127999999</v>
      </c>
      <c r="F35" s="17">
        <v>562.20647828000006</v>
      </c>
      <c r="G35" s="17">
        <v>4280.1853897999999</v>
      </c>
      <c r="H35" s="17">
        <v>2799.0995401999999</v>
      </c>
      <c r="I35" s="17">
        <v>20.393512790999999</v>
      </c>
      <c r="J35" s="17">
        <v>13.949768148</v>
      </c>
      <c r="K35" s="17">
        <v>1.0038976999999999E-3</v>
      </c>
      <c r="L35" s="17">
        <v>8.7428989389999998</v>
      </c>
      <c r="N35" s="17">
        <v>0.43257131809999999</v>
      </c>
      <c r="O35" s="17">
        <v>5.5190535999999997E-3</v>
      </c>
      <c r="Q35" s="5">
        <v>5.33054E-5</v>
      </c>
      <c r="S35" s="17">
        <v>2.8124379999999998E-4</v>
      </c>
      <c r="T35" s="5">
        <v>4.77644E-5</v>
      </c>
      <c r="W35" s="5">
        <v>4.9570700000000003E-5</v>
      </c>
      <c r="Y35" s="17">
        <v>62.797156354000002</v>
      </c>
      <c r="AB35" s="17">
        <v>2.5092665000000002E-3</v>
      </c>
      <c r="AC35" s="17">
        <v>1.9067372E-3</v>
      </c>
      <c r="AD35" s="17">
        <v>3.0381891800000001E-2</v>
      </c>
      <c r="AE35" s="17">
        <v>230.73060884</v>
      </c>
      <c r="AF35" s="17">
        <v>1.1379509189999999</v>
      </c>
      <c r="AG35" s="17">
        <v>0.93217408560000004</v>
      </c>
      <c r="AI35" s="5">
        <v>5.0480599999999999E-5</v>
      </c>
      <c r="AJ35" s="17">
        <v>8.0250461959999999</v>
      </c>
      <c r="AK35" s="17">
        <v>6.4083018999999998E-3</v>
      </c>
      <c r="AL35" s="17">
        <v>1.48578254E-2</v>
      </c>
      <c r="AM35" s="17">
        <v>6.7624458979000002</v>
      </c>
      <c r="AN35" s="17">
        <v>1.1816470799999999E-2</v>
      </c>
      <c r="AR35" s="17">
        <v>1.655362E-4</v>
      </c>
      <c r="AS35" s="17">
        <v>6.9025990000000001E-4</v>
      </c>
      <c r="AT35" s="17">
        <v>0.82928459180000003</v>
      </c>
      <c r="AV35" s="17">
        <v>1.3227038950000001</v>
      </c>
      <c r="AW35" s="17">
        <v>76.641823400000007</v>
      </c>
      <c r="AX35" s="5">
        <v>6.2024400000000002E-5</v>
      </c>
      <c r="BA35" s="17">
        <v>194.52699999999999</v>
      </c>
      <c r="BB35" s="17">
        <v>0.59</v>
      </c>
      <c r="BC35" s="5">
        <v>3.8592000000000001E-9</v>
      </c>
      <c r="BE35" s="15"/>
      <c r="BF35" s="17" t="s">
        <v>202</v>
      </c>
      <c r="BG35" s="17">
        <v>2.1128535459250299</v>
      </c>
      <c r="BH35" s="17">
        <v>5.1567860004298698</v>
      </c>
      <c r="BI35" s="17">
        <v>194.526166300147</v>
      </c>
      <c r="BJ35" s="17">
        <v>13.9489857130907</v>
      </c>
      <c r="BK35" s="17">
        <v>0</v>
      </c>
      <c r="BL35" s="17">
        <v>20.3921653327806</v>
      </c>
      <c r="BM35" s="17">
        <v>20.3921653327806</v>
      </c>
      <c r="BN35" s="17">
        <v>2.9930808295937501</v>
      </c>
      <c r="BO35" s="17">
        <v>1.70659858832543</v>
      </c>
      <c r="BP35" s="17">
        <v>4.1159068988133601E-4</v>
      </c>
      <c r="BQ35" s="17">
        <v>5.9229738146022895E-4</v>
      </c>
      <c r="BR35" s="17">
        <v>8.7429797637400704</v>
      </c>
      <c r="BS35" s="5">
        <v>3.8597031771909802E-9</v>
      </c>
      <c r="BT35" s="5">
        <v>0</v>
      </c>
      <c r="BU35" s="17">
        <v>0</v>
      </c>
      <c r="BV35" s="17">
        <v>0</v>
      </c>
      <c r="BW35" s="5">
        <v>0.43257506307225302</v>
      </c>
      <c r="BX35" s="17">
        <v>1.3245926685295599E-3</v>
      </c>
      <c r="BY35" s="17">
        <v>4.19455028467182E-3</v>
      </c>
      <c r="BZ35" s="17">
        <v>0</v>
      </c>
      <c r="CA35" s="17">
        <v>0</v>
      </c>
      <c r="CB35" s="17">
        <v>6490.2498880966696</v>
      </c>
      <c r="CC35" s="5">
        <v>5.33141913060731E-5</v>
      </c>
      <c r="CD35" s="5">
        <v>8.1559240948648698E-5</v>
      </c>
      <c r="CE35" s="17">
        <v>1.99675920567469E-4</v>
      </c>
      <c r="CF35" s="17">
        <v>0</v>
      </c>
      <c r="CG35" s="5">
        <v>4.7778710626828902E-5</v>
      </c>
      <c r="CH35" s="17">
        <v>3.03827653390434E-2</v>
      </c>
      <c r="CI35" s="17">
        <v>0</v>
      </c>
      <c r="CJ35" s="17">
        <v>6.4082404057606498E-3</v>
      </c>
      <c r="CK35" s="17">
        <v>0</v>
      </c>
      <c r="CL35" s="17">
        <v>1.4859124310366701E-2</v>
      </c>
      <c r="CM35" s="17">
        <v>4314.73824743574</v>
      </c>
      <c r="CN35" s="17">
        <v>0</v>
      </c>
      <c r="CO35" s="5">
        <v>4.9559346219348801E-5</v>
      </c>
      <c r="CP35" s="17">
        <v>150.65571453588899</v>
      </c>
      <c r="CQ35" s="17">
        <v>1092.3451047839201</v>
      </c>
      <c r="CR35" s="17">
        <v>210.098270687141</v>
      </c>
      <c r="CS35" s="17">
        <v>1.32270518675159</v>
      </c>
      <c r="CT35" s="17">
        <v>6.2459475121793</v>
      </c>
      <c r="CU35" s="17">
        <v>1.2152160573642601</v>
      </c>
      <c r="CV35" s="17">
        <v>62.792396356780699</v>
      </c>
      <c r="CW35" s="17">
        <v>62.792396356780699</v>
      </c>
      <c r="CX35" s="17">
        <v>5.7871651510992501E-2</v>
      </c>
      <c r="CY35" s="17">
        <v>0</v>
      </c>
      <c r="CZ35" s="17">
        <v>0</v>
      </c>
      <c r="DA35" s="17">
        <v>76.640743641198</v>
      </c>
      <c r="DB35" s="17">
        <v>0</v>
      </c>
      <c r="DC35" s="17">
        <v>0</v>
      </c>
      <c r="DD35" s="17">
        <v>0</v>
      </c>
      <c r="DE35" s="17">
        <v>0</v>
      </c>
      <c r="DF35" s="17">
        <v>3.3899902966947302</v>
      </c>
      <c r="DG35" s="17">
        <v>1.1606073543025399</v>
      </c>
      <c r="DH35" s="17">
        <v>2.8914135859278999E-2</v>
      </c>
      <c r="DI35" s="5">
        <v>17.7737759097691</v>
      </c>
      <c r="DJ35" s="17">
        <v>2.77747970810803</v>
      </c>
      <c r="DK35" s="17">
        <v>6.5242580069114998E-4</v>
      </c>
      <c r="DL35" s="17">
        <v>1.8568822235817399E-3</v>
      </c>
      <c r="DM35" s="17">
        <v>6.2922667372146098E-4</v>
      </c>
      <c r="DN35" s="17">
        <v>1.27754151578785E-3</v>
      </c>
      <c r="DO35" s="17">
        <v>231.02004686597701</v>
      </c>
      <c r="DP35" s="17">
        <v>0</v>
      </c>
      <c r="DQ35" s="17">
        <v>0</v>
      </c>
      <c r="DR35" s="17">
        <v>1.3669079483678901</v>
      </c>
      <c r="DS35" s="17">
        <v>8741.6133842601503</v>
      </c>
      <c r="DT35" s="17">
        <v>0</v>
      </c>
      <c r="DU35" s="17">
        <v>0.38219130419925301</v>
      </c>
      <c r="DV35" s="17">
        <v>0.54998628074758904</v>
      </c>
      <c r="DW35" s="17">
        <v>3849.7663571377302</v>
      </c>
      <c r="DX35" s="17">
        <v>4100.5261708030903</v>
      </c>
      <c r="DY35" s="17">
        <v>455.61366217475103</v>
      </c>
      <c r="DZ35" s="17">
        <v>4556.1398329778403</v>
      </c>
      <c r="EA35" s="17">
        <v>1.7275139048815901E-2</v>
      </c>
      <c r="EB35" s="17">
        <v>54.909401371376603</v>
      </c>
      <c r="EC35" s="17">
        <v>1.1532067601440199</v>
      </c>
      <c r="ED35" s="17">
        <v>1.18161772732133E-2</v>
      </c>
      <c r="EE35" s="17">
        <v>0</v>
      </c>
      <c r="EF35" s="17">
        <v>0</v>
      </c>
      <c r="EG35" s="17">
        <v>0</v>
      </c>
      <c r="EH35" s="17">
        <v>1.65567928482062E-4</v>
      </c>
      <c r="EI35" s="17">
        <v>6.9021545263644795E-4</v>
      </c>
      <c r="EJ35" s="17">
        <v>0.82928632949177905</v>
      </c>
      <c r="EK35" s="17">
        <v>4.48696805392506</v>
      </c>
      <c r="EL35" s="17">
        <v>1133.3999797071201</v>
      </c>
      <c r="EM35" s="17">
        <v>5.98735084023658</v>
      </c>
      <c r="EN35" s="17">
        <v>15.802264991154001</v>
      </c>
      <c r="EO35" s="17">
        <v>34.769117500840501</v>
      </c>
      <c r="EP35" s="17">
        <v>7.93076422118971</v>
      </c>
      <c r="EQ35" s="17">
        <v>1.06674305681861</v>
      </c>
      <c r="ER35" s="17">
        <v>0</v>
      </c>
      <c r="ES35" s="5">
        <v>1.99465070343976</v>
      </c>
      <c r="ET35" s="5">
        <v>564.38752428931105</v>
      </c>
      <c r="EU35" s="17">
        <v>562.20645209345298</v>
      </c>
      <c r="EV35" s="17">
        <v>2.1810721958586199</v>
      </c>
      <c r="EW35" s="17">
        <v>0</v>
      </c>
      <c r="EX35" s="17">
        <v>8.1764248747499407E-3</v>
      </c>
      <c r="EY35" s="17">
        <v>54.436411532377299</v>
      </c>
      <c r="EZ35" s="17">
        <v>0</v>
      </c>
      <c r="FA35" s="17">
        <v>94.829150779609506</v>
      </c>
      <c r="FB35" s="17">
        <v>22.582204026742101</v>
      </c>
      <c r="FC35" s="17">
        <v>12.299812267619</v>
      </c>
      <c r="FD35" s="17">
        <v>237.072761454388</v>
      </c>
      <c r="FE35" s="5">
        <v>5.0421286727624402E-5</v>
      </c>
      <c r="FF35" s="17">
        <v>713.70378406340296</v>
      </c>
      <c r="FG35" s="17">
        <v>12.8844913264659</v>
      </c>
      <c r="FH35" s="17">
        <v>52.402828860706499</v>
      </c>
      <c r="FI35" s="17">
        <v>3.6527560530652701</v>
      </c>
      <c r="FJ35" s="17">
        <v>0.589977810700135</v>
      </c>
      <c r="FK35" s="17">
        <v>4280.1846197791801</v>
      </c>
      <c r="FL35" s="17">
        <v>14.7292351872841</v>
      </c>
      <c r="FM35" s="5">
        <v>6.2018033807877994E-5</v>
      </c>
      <c r="FN35" s="17">
        <v>0</v>
      </c>
      <c r="FO35" s="17">
        <v>0.20247872764650901</v>
      </c>
      <c r="FP35" s="17">
        <v>36.689308943828898</v>
      </c>
      <c r="FQ35" s="17">
        <v>8.0251692846299392</v>
      </c>
      <c r="FR35" s="17">
        <v>11.042184870741901</v>
      </c>
      <c r="FS35" s="17">
        <v>2799.0970607979698</v>
      </c>
      <c r="FT35" s="17">
        <v>6.7624414329270799</v>
      </c>
      <c r="FU35" s="17">
        <v>17.150562705387699</v>
      </c>
      <c r="FW35" s="26">
        <f t="shared" ref="FW35:FW51" si="56">DW35/FS35</f>
        <v>1.3753600798824155</v>
      </c>
      <c r="FX35" s="40">
        <f t="shared" ref="FX35:FX51" si="57">(CM35-B35)/(B35+1E-50)</f>
        <v>2.1346962140923974E-6</v>
      </c>
      <c r="FY35" s="40">
        <f t="shared" ref="FY35:FY51" si="58">(DS35-C35)/(C35+1E-50)</f>
        <v>-1.9627263737844411E-7</v>
      </c>
      <c r="FZ35" s="40">
        <f t="shared" ref="FZ35:FZ51" si="59">(DZ35-D35)/(D35+1E-50)</f>
        <v>-7.3004737670100823E-6</v>
      </c>
      <c r="GA35" s="40">
        <f t="shared" ref="GA35:GA51" si="60">(ET35-E35)/(E35+1E-50)</f>
        <v>5.331994320669978E-9</v>
      </c>
      <c r="GB35" s="40">
        <f t="shared" ref="GB35:GB51" si="61">(EU35-F35)/(F35+1E-50)</f>
        <v>-4.6578166717097294E-8</v>
      </c>
      <c r="GC35" s="40">
        <f t="shared" ref="GC35:GC51" si="62">(FK35-G35)/(G35+1E-50)</f>
        <v>-1.7990361390309927E-7</v>
      </c>
      <c r="GD35" s="40">
        <f t="shared" ref="GD35:GD51" si="63">(FS35-H35)/(H35+1E-50)</f>
        <v>-8.8578558728170831E-7</v>
      </c>
      <c r="GE35" s="40">
        <f t="shared" ref="GE35:GE51" si="64">(BM35-I35)/(I35+1E-50)</f>
        <v>-6.6072884706452155E-5</v>
      </c>
      <c r="GF35" s="40">
        <f t="shared" ref="GF35:GF51" si="65">(BJ35-J35)/(J35+1E-50)</f>
        <v>-5.6089456183027115E-5</v>
      </c>
      <c r="GG35" s="40">
        <f t="shared" ref="GG35:GG51" si="66">(BQ35+BP35-K35)/(K35+1E-50)</f>
        <v>-9.591274524307763E-6</v>
      </c>
      <c r="GH35" s="40">
        <f t="shared" ref="GH35:GH51" si="67">(BR35-L35)/(L35+1E-50)</f>
        <v>9.2446156171381263E-6</v>
      </c>
      <c r="GI35" s="40">
        <f t="shared" ref="GI35:GI51" si="68">(BT35+BU35-M35)/(M35+1E-50)</f>
        <v>0</v>
      </c>
      <c r="GJ35" s="40">
        <f t="shared" ref="GJ35:GJ51" si="69">(BW35-N35)/(N35+1E-50)</f>
        <v>8.6574677893052288E-6</v>
      </c>
      <c r="GK35" s="40">
        <f t="shared" ref="GK35:GK51" si="70">(BX35+BY35-O35)/(O35+1E-50)</f>
        <v>1.6189949918308689E-5</v>
      </c>
      <c r="GL35" s="40">
        <f t="shared" ref="GL35:GL51" si="71">(BZ35-P35)/(P35+1E-50)</f>
        <v>0</v>
      </c>
      <c r="GM35" s="40">
        <f t="shared" ref="GM35:GM51" si="72">(CC35-Q35)/(Q35+1E-50)</f>
        <v>1.6492336748434572E-4</v>
      </c>
      <c r="GN35" s="40">
        <f t="shared" ref="GN35:GN51" si="73">(CF35-R35)/(R35+1E-50)</f>
        <v>0</v>
      </c>
      <c r="GO35" s="40">
        <f t="shared" ref="GO35:GO51" si="74">(CD35+CE35-S35)/(S35+1E-50)</f>
        <v>-3.0715286460589001E-5</v>
      </c>
      <c r="GP35" s="40">
        <f t="shared" ref="GP35:GP51" si="75">(CG35-T35)/(T35+1E-50)</f>
        <v>2.9960863800031906E-4</v>
      </c>
      <c r="GQ35" s="40">
        <f t="shared" ref="GQ35:GQ51" si="76">(CI35-U35)/(U35+1E-50)</f>
        <v>0</v>
      </c>
      <c r="GR35" s="40">
        <f t="shared" ref="GR35:GR51" si="77">(CN35-V35)/(V35+1E-50)</f>
        <v>0</v>
      </c>
      <c r="GS35" s="40">
        <f t="shared" ref="GS35:GS51" si="78">(CO35-W35)/(W35+1E-50)</f>
        <v>-2.2904216908781861E-4</v>
      </c>
      <c r="GT35" s="40">
        <f t="shared" ref="GT35:GT51" si="79">(BV35-X35)/(X35+1E-50)</f>
        <v>0</v>
      </c>
      <c r="GU35" s="40">
        <f t="shared" ref="GU35:GU51" si="80">(CW35-Y35)/(Y35+1E-50)</f>
        <v>-7.5799566344526828E-5</v>
      </c>
      <c r="GV35" s="40">
        <f t="shared" ref="GV35:GV51" si="81">(CZ35-Z35)/(Z35+1E-50)</f>
        <v>0</v>
      </c>
      <c r="GW35" s="40">
        <f t="shared" ref="GW35:GW51" si="82">(DB35+DC35+ER35-AA35)/(AA35+1E-50)</f>
        <v>0</v>
      </c>
      <c r="GX35" s="40">
        <f t="shared" ref="GX35:GX51" si="83">(DK35+DL35-AB35)/(AB35+1E-50)</f>
        <v>1.6548370964168907E-5</v>
      </c>
      <c r="GY35" s="40">
        <f t="shared" ref="GY35:GY51" si="84">(DN35+DM35-AC35)/(AC35+1E-50)</f>
        <v>1.6252637915238773E-5</v>
      </c>
      <c r="GZ35" s="40">
        <f t="shared" ref="GZ35:GZ51" si="85">(CH35-AD35)/(AD35+1E-50)</f>
        <v>2.8751963477095005E-5</v>
      </c>
      <c r="HA35" s="40">
        <f t="shared" ref="HA35:HA51" si="86">(DO35-AE35)/(AE35+1E-50)</f>
        <v>1.2544413913358006E-3</v>
      </c>
      <c r="HB35" s="40">
        <f t="shared" ref="HB35:HB51" si="87">(DR35-AF35)/(AF35+1E-50)</f>
        <v>0.20120114632807834</v>
      </c>
      <c r="HC35" s="40">
        <f t="shared" ref="HC35:HC51" si="88">(DU35+DV35-AG35)/(AG35+1E-50)</f>
        <v>3.7539628017234606E-6</v>
      </c>
      <c r="HD35" s="40">
        <f t="shared" ref="HD35:HD51" si="89">(CK35-AH35)/(AH35+1E-50)</f>
        <v>0</v>
      </c>
      <c r="HE35" s="40">
        <f t="shared" ref="HE35:HE51" si="90">(FE35-AI35)/(AI35+1E-50)</f>
        <v>-1.1749716202976504E-3</v>
      </c>
      <c r="HF35" s="40">
        <f t="shared" ref="HF35:HF51" si="91">(FQ35-AJ35)/(AJ35+1E-50)</f>
        <v>1.533805873922733E-5</v>
      </c>
      <c r="HG35" s="40">
        <f t="shared" ref="HG35:HG51" si="92">(CJ35-AK35)/(AK35+1E-50)</f>
        <v>-9.5960272018320167E-6</v>
      </c>
      <c r="HH35" s="40">
        <f t="shared" ref="HH35:HH51" si="93">(CL35-AL35)/(AL35+1E-50)</f>
        <v>8.7422643067315751E-5</v>
      </c>
      <c r="HI35" s="40">
        <f t="shared" ref="HI35:HI51" si="94">(FT35-AM35)/(AM35+1E-50)</f>
        <v>-6.6026005792789284E-7</v>
      </c>
      <c r="HJ35" s="40">
        <f t="shared" ref="HJ35:HJ51" si="95">(ED35-AN35)/(AN35+1E-50)</f>
        <v>-2.4840478317730834E-5</v>
      </c>
      <c r="HK35" s="40">
        <f t="shared" ref="HK35:HK51" si="96">(EE35-AO35)/(AO35+1E-50)</f>
        <v>0</v>
      </c>
      <c r="HL35" s="40">
        <f t="shared" ref="HL35:HL51" si="97">(EF35-AP35)/(AP35+1E-50)</f>
        <v>0</v>
      </c>
      <c r="HM35" s="40">
        <f t="shared" ref="HM35:HM51" si="98">(EG35-AQ35)/(AQ35+1E-50)</f>
        <v>0</v>
      </c>
      <c r="HN35" s="40">
        <f t="shared" ref="HN35:HN51" si="99">(EH35-AR35)/(AR35+1E-50)</f>
        <v>1.9167095814691948E-4</v>
      </c>
      <c r="HO35" s="40">
        <f t="shared" ref="HO35:HO51" si="100">(EI35-AS35)/(AS35+1E-50)</f>
        <v>-6.4392214515230072E-5</v>
      </c>
      <c r="HP35" s="40">
        <f t="shared" ref="HP35:HP51" si="101">(EJ35-AT35)/(AT35+1E-50)</f>
        <v>2.0954106662621925E-6</v>
      </c>
      <c r="HQ35" s="40">
        <f t="shared" ref="HQ35:HQ51" si="102">(CA35-AU35)/(AU35+1E-50)</f>
        <v>0</v>
      </c>
      <c r="HR35" s="40">
        <f t="shared" ref="HR35:HR51" si="103">(CS35-AV35)/(AV35+1E-50)</f>
        <v>9.7659921831241796E-7</v>
      </c>
      <c r="HS35" s="40">
        <f t="shared" ref="HS35:HS51" si="104">(DA35-AW35)/(AW35+1E-50)</f>
        <v>-1.4088375694971213E-5</v>
      </c>
      <c r="HT35" s="40">
        <f t="shared" ref="HT35:HT51" si="105">(FM35-AX35)/(AX35+1E-50)</f>
        <v>-1.0264012424155873E-4</v>
      </c>
      <c r="HU35" s="40">
        <f t="shared" ref="HU35:HU51" si="106">(DP35-AY35)/(AY35+1E-50)</f>
        <v>0</v>
      </c>
      <c r="HV35" s="40">
        <f t="shared" ref="HV35:HV51" si="107">(BK35-AZ35)/(AZ35+1E-50)</f>
        <v>0</v>
      </c>
      <c r="HW35" s="40">
        <f t="shared" ref="HW35:HW51" si="108">(BI35-BA35)/(BA35+1E-50)</f>
        <v>-4.285779624370224E-6</v>
      </c>
      <c r="HX35" s="40">
        <f t="shared" ref="HX35:HX51" si="109">(FJ35-BB35)/(BB35+1E-50)</f>
        <v>-3.7608982821986409E-5</v>
      </c>
      <c r="HY35" s="40">
        <f t="shared" ref="HY35:HY51" si="110">(BS35-BC35)/(BC35+1E-50)</f>
        <v>1.3038380777883926E-4</v>
      </c>
      <c r="HZ35" s="40">
        <f t="shared" ref="HZ35:HZ51" si="111">(DE35-BD35)/(BD35+1E-50)</f>
        <v>0</v>
      </c>
    </row>
    <row r="36" spans="1:234" x14ac:dyDescent="0.3">
      <c r="A36" s="17" t="s">
        <v>203</v>
      </c>
      <c r="B36" s="17">
        <v>2621.8140352999999</v>
      </c>
      <c r="C36" s="17">
        <v>0.81934499999999999</v>
      </c>
      <c r="D36" s="17">
        <v>9713.8074799000005</v>
      </c>
      <c r="E36" s="17">
        <v>416.90874706</v>
      </c>
      <c r="F36" s="17">
        <v>412.00979288000002</v>
      </c>
      <c r="G36" s="17">
        <v>40.610348614999999</v>
      </c>
      <c r="H36" s="17">
        <v>1481.0056649000001</v>
      </c>
      <c r="I36" s="17">
        <v>35.923488055999997</v>
      </c>
      <c r="J36" s="17">
        <v>24.992727962</v>
      </c>
      <c r="K36" s="17">
        <v>8.5181570000000004E-4</v>
      </c>
      <c r="L36" s="17">
        <v>3.5008298596</v>
      </c>
      <c r="M36" s="17">
        <v>2.5553599999999999E-5</v>
      </c>
      <c r="N36" s="17">
        <v>1.2343538058000001</v>
      </c>
      <c r="O36" s="17">
        <v>4.6650720800000003E-2</v>
      </c>
      <c r="P36" s="17">
        <v>0.115943513</v>
      </c>
      <c r="Q36" s="17">
        <v>6.6603693500000005E-2</v>
      </c>
      <c r="S36" s="17">
        <v>3.4599850000000001E-3</v>
      </c>
      <c r="T36" s="17">
        <v>5.79031266E-2</v>
      </c>
      <c r="W36" s="17">
        <v>8.3519143899999995E-2</v>
      </c>
      <c r="X36" s="17">
        <v>0.103695673</v>
      </c>
      <c r="Y36" s="17">
        <v>233.79121752</v>
      </c>
      <c r="Z36" s="17">
        <v>5.7</v>
      </c>
      <c r="AA36" s="17">
        <v>7.0558511300000001E-2</v>
      </c>
      <c r="AB36" s="17">
        <v>8.0905812000000004E-3</v>
      </c>
      <c r="AC36" s="17">
        <v>0.48764652130000002</v>
      </c>
      <c r="AD36" s="17">
        <v>0.1860200759</v>
      </c>
      <c r="AE36" s="17">
        <v>16.043234971</v>
      </c>
      <c r="AF36" s="17">
        <v>0.28673994450000001</v>
      </c>
      <c r="AG36" s="17">
        <v>1.1540747488</v>
      </c>
      <c r="AH36" s="17">
        <v>8.5797728999999993E-3</v>
      </c>
      <c r="AI36" s="17">
        <v>6.2990359499999996E-2</v>
      </c>
      <c r="AJ36" s="17">
        <v>3.8313840250000002</v>
      </c>
      <c r="AK36" s="17">
        <v>0.1269794323</v>
      </c>
      <c r="AL36" s="17">
        <v>6.5179288700000004E-2</v>
      </c>
      <c r="AM36" s="17">
        <v>2.9020889033000001</v>
      </c>
      <c r="AN36" s="17">
        <v>5.8120854499999999E-2</v>
      </c>
      <c r="AO36" s="5">
        <v>3.8333212E-6</v>
      </c>
      <c r="AP36" s="17">
        <v>3.4077099999999999E-5</v>
      </c>
      <c r="AQ36" s="5">
        <v>2.5625828000000001E-6</v>
      </c>
      <c r="AR36" s="17">
        <v>1.92563901E-2</v>
      </c>
      <c r="AS36" s="17">
        <v>3.7633872000000001E-3</v>
      </c>
      <c r="AT36" s="17">
        <v>0.249424485</v>
      </c>
      <c r="AV36" s="17">
        <v>0.57354707419999995</v>
      </c>
      <c r="AW36" s="17">
        <v>10.351729499999999</v>
      </c>
      <c r="AX36" s="17">
        <v>6.8743906699999996E-2</v>
      </c>
      <c r="BC36" s="5">
        <v>7.4437582999999997E-6</v>
      </c>
      <c r="BE36" s="15"/>
      <c r="BF36" s="17" t="s">
        <v>203</v>
      </c>
      <c r="BG36" s="17">
        <v>2.7056084265061502E-2</v>
      </c>
      <c r="BH36" s="17">
        <v>5.8573966487210097E-2</v>
      </c>
      <c r="BI36" s="17">
        <v>0</v>
      </c>
      <c r="BJ36" s="17">
        <v>24.992856848627099</v>
      </c>
      <c r="BK36" s="17">
        <v>0</v>
      </c>
      <c r="BL36" s="17">
        <v>35.923496244242997</v>
      </c>
      <c r="BM36" s="17">
        <v>35.923496244242997</v>
      </c>
      <c r="BN36" s="17">
        <v>0.80959262334860105</v>
      </c>
      <c r="BO36" s="17">
        <v>2.18521905446959E-2</v>
      </c>
      <c r="BP36" s="17">
        <v>3.4923880366187802E-4</v>
      </c>
      <c r="BQ36" s="17">
        <v>5.0257463229661198E-4</v>
      </c>
      <c r="BR36" s="17">
        <v>3.5008377344913599</v>
      </c>
      <c r="BS36" s="5">
        <v>7.4434533711427999E-6</v>
      </c>
      <c r="BT36" s="5">
        <v>8.1776382446799308E-6</v>
      </c>
      <c r="BU36" s="5">
        <v>1.7377095465643701E-5</v>
      </c>
      <c r="BV36" s="17">
        <v>0.10369912266733899</v>
      </c>
      <c r="BW36" s="17">
        <v>1.2343516696063099</v>
      </c>
      <c r="BX36" s="17">
        <v>1.11961291403627E-2</v>
      </c>
      <c r="BY36" s="17">
        <v>3.5454341706487598E-2</v>
      </c>
      <c r="BZ36" s="17">
        <v>0.115937642639901</v>
      </c>
      <c r="CA36" s="17">
        <v>0</v>
      </c>
      <c r="CB36" s="17">
        <v>7764.8819607097003</v>
      </c>
      <c r="CC36" s="17">
        <v>6.6606384617817094E-2</v>
      </c>
      <c r="CD36" s="17">
        <v>1.0033916109724E-3</v>
      </c>
      <c r="CE36" s="5">
        <v>2.4565751098177299E-3</v>
      </c>
      <c r="CF36" s="17">
        <v>0</v>
      </c>
      <c r="CG36" s="17">
        <v>5.79061847482331E-2</v>
      </c>
      <c r="CH36" s="17">
        <v>0.18602182596172101</v>
      </c>
      <c r="CI36" s="17">
        <v>0</v>
      </c>
      <c r="CJ36" s="17">
        <v>0.12698204237784999</v>
      </c>
      <c r="CK36" s="17">
        <v>8.5801902816090708E-3</v>
      </c>
      <c r="CL36" s="17">
        <v>6.51813264039309E-2</v>
      </c>
      <c r="CM36" s="17">
        <v>2621.8016449566398</v>
      </c>
      <c r="CN36" s="17">
        <v>0</v>
      </c>
      <c r="CO36" s="17">
        <v>8.3524437853436703E-2</v>
      </c>
      <c r="CP36" s="17">
        <v>60.957788503330498</v>
      </c>
      <c r="CQ36" s="17">
        <v>1339.49737568204</v>
      </c>
      <c r="CR36" s="17">
        <v>49.5518066287934</v>
      </c>
      <c r="CS36" s="17">
        <v>0.57354592294955198</v>
      </c>
      <c r="CT36" s="5">
        <v>6.27972998987857E-2</v>
      </c>
      <c r="CU36" s="17">
        <v>1.5562224528348699E-2</v>
      </c>
      <c r="CV36" s="17">
        <v>233.79113101796099</v>
      </c>
      <c r="CW36" s="5">
        <v>233.79113101796099</v>
      </c>
      <c r="CX36" s="17">
        <v>7.4105789259742896E-4</v>
      </c>
      <c r="CY36" s="17">
        <v>0</v>
      </c>
      <c r="CZ36" s="17">
        <v>5.6999593511797197</v>
      </c>
      <c r="DA36" s="17">
        <v>10.351742976165299</v>
      </c>
      <c r="DB36" s="17">
        <v>2.8222889436772199E-2</v>
      </c>
      <c r="DC36" s="17">
        <v>3.5279162830195297E-2</v>
      </c>
      <c r="DD36" s="17">
        <v>0</v>
      </c>
      <c r="DE36" s="17">
        <v>0</v>
      </c>
      <c r="DF36" s="17">
        <v>4.1157306692008602</v>
      </c>
      <c r="DG36" s="17">
        <v>2.57406700839409E-2</v>
      </c>
      <c r="DH36" s="17">
        <v>3.70249274466068E-4</v>
      </c>
      <c r="DI36" s="5">
        <v>0.61553966433157303</v>
      </c>
      <c r="DJ36" s="17">
        <v>3.7257015170113997E-2</v>
      </c>
      <c r="DK36" s="17">
        <v>2.1035688872721699E-3</v>
      </c>
      <c r="DL36" s="17">
        <v>5.9868438256805399E-3</v>
      </c>
      <c r="DM36" s="17">
        <v>0.16092228742814199</v>
      </c>
      <c r="DN36" s="17">
        <v>0.32672108794248</v>
      </c>
      <c r="DO36" s="17">
        <v>16.046952651517</v>
      </c>
      <c r="DP36" s="17">
        <v>0</v>
      </c>
      <c r="DQ36" s="17">
        <v>0</v>
      </c>
      <c r="DR36" s="17">
        <v>1.0575287749755</v>
      </c>
      <c r="DS36" s="17">
        <v>0.81935465654745199</v>
      </c>
      <c r="DT36" s="17">
        <v>0</v>
      </c>
      <c r="DU36" s="17">
        <v>0.47316504789320901</v>
      </c>
      <c r="DV36" s="17">
        <v>0.68090198761002496</v>
      </c>
      <c r="DW36" s="17">
        <v>2936.9019481417699</v>
      </c>
      <c r="DX36" s="17">
        <v>8742.4060507173108</v>
      </c>
      <c r="DY36" s="17">
        <v>971.37774685648401</v>
      </c>
      <c r="DZ36" s="17">
        <v>9713.7837975738003</v>
      </c>
      <c r="EA36" s="17">
        <v>2.21210465202799E-4</v>
      </c>
      <c r="EB36" s="17">
        <v>80.219353707350095</v>
      </c>
      <c r="EC36" s="17">
        <v>1.4767556581706E-2</v>
      </c>
      <c r="ED36" s="17">
        <v>5.8120652698845303E-2</v>
      </c>
      <c r="EE36" s="5">
        <v>3.8335407204484202E-6</v>
      </c>
      <c r="EF36" s="5">
        <v>3.4075864220858899E-5</v>
      </c>
      <c r="EG36" s="5">
        <v>2.5623845949525E-6</v>
      </c>
      <c r="EH36" s="17">
        <v>1.9255992265822801E-2</v>
      </c>
      <c r="EI36" s="17">
        <v>3.7634165997726E-3</v>
      </c>
      <c r="EJ36" s="17">
        <v>0.24943106393247699</v>
      </c>
      <c r="EK36" s="17">
        <v>3.3867011824489999</v>
      </c>
      <c r="EL36" s="17">
        <v>620.34129318614703</v>
      </c>
      <c r="EM36" s="17">
        <v>4.6202642530465203</v>
      </c>
      <c r="EN36" s="17">
        <v>11.557058078010501</v>
      </c>
      <c r="EO36" s="17">
        <v>28.002152515198102</v>
      </c>
      <c r="EP36" s="17">
        <v>6.5733434307224998</v>
      </c>
      <c r="EQ36" s="17">
        <v>7.3800261247706101E-3</v>
      </c>
      <c r="ER36" s="17">
        <v>7.0557680098105599E-3</v>
      </c>
      <c r="ES36" s="17">
        <v>1.55540461052596</v>
      </c>
      <c r="ET36" s="17">
        <v>416.908207711442</v>
      </c>
      <c r="EU36" s="17">
        <v>412.00927309501799</v>
      </c>
      <c r="EV36" s="17">
        <v>4.8989346164233503</v>
      </c>
      <c r="EW36" s="17">
        <v>5.8772932202362299E-3</v>
      </c>
      <c r="EX36" s="17">
        <v>2.0082051070068499E-3</v>
      </c>
      <c r="EY36" s="17">
        <v>13.5250164646681</v>
      </c>
      <c r="EZ36" s="17">
        <v>2.6931526921190399E-3</v>
      </c>
      <c r="FA36" s="17">
        <v>75.267411978813598</v>
      </c>
      <c r="FB36" s="17">
        <v>18.671300129300999</v>
      </c>
      <c r="FC36" s="17">
        <v>10.0092073785391</v>
      </c>
      <c r="FD36" s="17">
        <v>188.16867007942099</v>
      </c>
      <c r="FE36" s="17">
        <v>6.2941519081333705E-2</v>
      </c>
      <c r="FF36" s="17">
        <v>444.107708065775</v>
      </c>
      <c r="FG36" s="17">
        <v>10.4057531654513</v>
      </c>
      <c r="FH36" s="17">
        <v>39.679434700860298</v>
      </c>
      <c r="FI36" s="17">
        <v>0.56959645086699195</v>
      </c>
      <c r="FJ36" s="17">
        <v>0</v>
      </c>
      <c r="FK36" s="17">
        <v>40.610323784454103</v>
      </c>
      <c r="FL36" s="17">
        <v>5.2132616324459997</v>
      </c>
      <c r="FM36" s="17">
        <v>6.8739707547468304E-2</v>
      </c>
      <c r="FN36" s="17">
        <v>0</v>
      </c>
      <c r="FO36" s="17">
        <v>2.59284589634527E-3</v>
      </c>
      <c r="FP36" s="17">
        <v>10.774577313487599</v>
      </c>
      <c r="FQ36" s="17">
        <v>3.8313890776518198</v>
      </c>
      <c r="FR36" s="17">
        <v>0.109959849666826</v>
      </c>
      <c r="FS36" s="17">
        <v>1481.00408201194</v>
      </c>
      <c r="FT36" s="17">
        <v>2.90205718755651</v>
      </c>
      <c r="FU36" s="17">
        <v>9.2398904044467098</v>
      </c>
      <c r="FW36" s="26">
        <f t="shared" si="56"/>
        <v>1.9830478415373418</v>
      </c>
      <c r="FX36" s="40">
        <f t="shared" si="57"/>
        <v>-4.7258665920678887E-6</v>
      </c>
      <c r="FY36" s="40">
        <f t="shared" si="58"/>
        <v>1.1785691560938526E-5</v>
      </c>
      <c r="FZ36" s="40">
        <f t="shared" si="59"/>
        <v>-2.4380065437050443E-6</v>
      </c>
      <c r="GA36" s="40">
        <f t="shared" si="60"/>
        <v>-1.2936849173743988E-6</v>
      </c>
      <c r="GB36" s="40">
        <f t="shared" si="61"/>
        <v>-1.2615840473077516E-6</v>
      </c>
      <c r="GC36" s="40">
        <f t="shared" si="62"/>
        <v>-6.1143395079293719E-7</v>
      </c>
      <c r="GD36" s="40">
        <f t="shared" si="63"/>
        <v>-1.0687927113117792E-6</v>
      </c>
      <c r="GE36" s="40">
        <f t="shared" si="64"/>
        <v>2.2793563331624052E-7</v>
      </c>
      <c r="GF36" s="40">
        <f t="shared" si="65"/>
        <v>5.1569651498205103E-6</v>
      </c>
      <c r="GG36" s="40">
        <f t="shared" si="66"/>
        <v>-2.6579006586072748E-6</v>
      </c>
      <c r="GH36" s="40">
        <f t="shared" si="67"/>
        <v>2.2494356126159709E-6</v>
      </c>
      <c r="GI36" s="40">
        <f t="shared" si="68"/>
        <v>4.4365972842626992E-5</v>
      </c>
      <c r="GJ36" s="40">
        <f t="shared" si="69"/>
        <v>-1.7306170079626749E-6</v>
      </c>
      <c r="GK36" s="40">
        <f t="shared" si="70"/>
        <v>-5.3579697252131791E-6</v>
      </c>
      <c r="GL36" s="40">
        <f t="shared" si="71"/>
        <v>-5.0631207793378916E-5</v>
      </c>
      <c r="GM36" s="40">
        <f t="shared" si="72"/>
        <v>4.0404933655646714E-5</v>
      </c>
      <c r="GN36" s="40">
        <f t="shared" si="73"/>
        <v>0</v>
      </c>
      <c r="GO36" s="40">
        <f t="shared" si="74"/>
        <v>-5.2830315363028093E-6</v>
      </c>
      <c r="GP36" s="40">
        <f t="shared" si="75"/>
        <v>5.2814906770503017E-5</v>
      </c>
      <c r="GQ36" s="40">
        <f t="shared" si="76"/>
        <v>0</v>
      </c>
      <c r="GR36" s="40">
        <f t="shared" si="77"/>
        <v>0</v>
      </c>
      <c r="GS36" s="40">
        <f t="shared" si="78"/>
        <v>6.3386107537771608E-5</v>
      </c>
      <c r="GT36" s="40">
        <f t="shared" si="79"/>
        <v>3.3267225518582756E-5</v>
      </c>
      <c r="GU36" s="40">
        <f t="shared" si="80"/>
        <v>-3.699969568080053E-7</v>
      </c>
      <c r="GV36" s="40">
        <f t="shared" si="81"/>
        <v>-7.1313719790230089E-6</v>
      </c>
      <c r="GW36" s="40">
        <f t="shared" si="82"/>
        <v>-9.7936196387585849E-6</v>
      </c>
      <c r="GX36" s="40">
        <f t="shared" si="83"/>
        <v>-2.0825085754213753E-5</v>
      </c>
      <c r="GY36" s="40">
        <f t="shared" si="84"/>
        <v>-6.4512495027547093E-6</v>
      </c>
      <c r="GZ36" s="40">
        <f t="shared" si="85"/>
        <v>9.4079185407535748E-6</v>
      </c>
      <c r="HA36" s="40">
        <f t="shared" si="86"/>
        <v>2.3172885790922489E-4</v>
      </c>
      <c r="HB36" s="40">
        <f t="shared" si="87"/>
        <v>2.68811110994513</v>
      </c>
      <c r="HC36" s="40">
        <f t="shared" si="88"/>
        <v>-6.6835330848245991E-6</v>
      </c>
      <c r="HD36" s="40">
        <f t="shared" si="89"/>
        <v>4.8647162802123999E-5</v>
      </c>
      <c r="HE36" s="40">
        <f t="shared" si="90"/>
        <v>-7.7536338979444189E-4</v>
      </c>
      <c r="HF36" s="40">
        <f t="shared" si="91"/>
        <v>1.3187536896940738E-6</v>
      </c>
      <c r="HG36" s="40">
        <f t="shared" si="92"/>
        <v>2.055512300467621E-5</v>
      </c>
      <c r="HH36" s="40">
        <f t="shared" si="93"/>
        <v>3.1263058734424085E-5</v>
      </c>
      <c r="HI36" s="40">
        <f t="shared" si="94"/>
        <v>-1.0928591282672871E-5</v>
      </c>
      <c r="HJ36" s="40">
        <f t="shared" si="95"/>
        <v>-3.4720954540753317E-6</v>
      </c>
      <c r="HK36" s="40">
        <f t="shared" si="96"/>
        <v>5.7266385196258994E-5</v>
      </c>
      <c r="HL36" s="40">
        <f t="shared" si="97"/>
        <v>-3.6264210895292837E-5</v>
      </c>
      <c r="HM36" s="40">
        <f t="shared" si="98"/>
        <v>-7.7345812006576981E-5</v>
      </c>
      <c r="HN36" s="40">
        <f t="shared" si="99"/>
        <v>-2.0659852398749519E-5</v>
      </c>
      <c r="HO36" s="40">
        <f t="shared" si="100"/>
        <v>7.8120509630050655E-6</v>
      </c>
      <c r="HP36" s="40">
        <f t="shared" si="101"/>
        <v>2.6376450078634399E-5</v>
      </c>
      <c r="HQ36" s="40">
        <f t="shared" si="102"/>
        <v>0</v>
      </c>
      <c r="HR36" s="40">
        <f t="shared" si="103"/>
        <v>-2.0072466581378771E-6</v>
      </c>
      <c r="HS36" s="40">
        <f t="shared" si="104"/>
        <v>1.3018274192847865E-6</v>
      </c>
      <c r="HT36" s="40">
        <f t="shared" si="105"/>
        <v>-6.1083996142628411E-5</v>
      </c>
      <c r="HU36" s="40">
        <f t="shared" si="106"/>
        <v>0</v>
      </c>
      <c r="HV36" s="40">
        <f t="shared" si="107"/>
        <v>0</v>
      </c>
      <c r="HW36" s="40">
        <f t="shared" si="108"/>
        <v>0</v>
      </c>
      <c r="HX36" s="40">
        <f t="shared" si="109"/>
        <v>0</v>
      </c>
      <c r="HY36" s="40">
        <f t="shared" si="110"/>
        <v>-4.096436838898747E-5</v>
      </c>
      <c r="HZ36" s="40">
        <f t="shared" si="111"/>
        <v>0</v>
      </c>
    </row>
    <row r="37" spans="1:234" x14ac:dyDescent="0.3">
      <c r="A37" s="17" t="s">
        <v>204</v>
      </c>
      <c r="B37" s="17">
        <v>24497.621681000001</v>
      </c>
      <c r="C37" s="17">
        <v>5.75991E-2</v>
      </c>
      <c r="D37" s="17">
        <v>34399.550073999999</v>
      </c>
      <c r="E37" s="17">
        <v>1123.3012897000001</v>
      </c>
      <c r="F37" s="17">
        <v>1109.9208361999999</v>
      </c>
      <c r="G37" s="17">
        <v>532.12019478000002</v>
      </c>
      <c r="H37" s="17">
        <v>25119.301909000002</v>
      </c>
      <c r="I37" s="17">
        <v>447.11607785000001</v>
      </c>
      <c r="J37" s="17">
        <v>302.48890368000002</v>
      </c>
      <c r="K37" s="17">
        <v>2.6555859999999998E-4</v>
      </c>
      <c r="L37" s="17">
        <v>146.30989443000001</v>
      </c>
      <c r="N37" s="17">
        <v>68.999978006000006</v>
      </c>
      <c r="O37" s="17">
        <v>1.4599400000000001E-3</v>
      </c>
      <c r="P37" s="17">
        <v>1.04071983E-2</v>
      </c>
      <c r="Q37" s="17">
        <v>0.2639414705</v>
      </c>
      <c r="S37" s="17">
        <v>7.4396700000000005E-5</v>
      </c>
      <c r="T37" s="17">
        <v>0.23647845279999999</v>
      </c>
      <c r="W37" s="17">
        <v>0.24545333110000001</v>
      </c>
      <c r="Y37" s="17">
        <v>1930.9929705</v>
      </c>
      <c r="AA37" s="5">
        <v>2.2077413999999999E-6</v>
      </c>
      <c r="AB37" s="17">
        <v>6.6377009999999998E-4</v>
      </c>
      <c r="AC37" s="17">
        <v>5.0438420000000004E-4</v>
      </c>
      <c r="AD37" s="17">
        <v>4.9894794737000003</v>
      </c>
      <c r="AE37" s="17">
        <v>195.47744398</v>
      </c>
      <c r="AF37" s="17">
        <v>4.2071221944000001</v>
      </c>
      <c r="AG37" s="17">
        <v>2.7874832E-3</v>
      </c>
      <c r="AI37" s="17">
        <v>0.24992625760000001</v>
      </c>
      <c r="AJ37" s="17">
        <v>153.79566972999999</v>
      </c>
      <c r="AK37" s="17">
        <v>2.3562871519000002</v>
      </c>
      <c r="AL37" s="17">
        <v>0.83241998510000004</v>
      </c>
      <c r="AM37" s="17">
        <v>89.780470747999999</v>
      </c>
      <c r="AN37" s="17">
        <v>0.55618667710000003</v>
      </c>
      <c r="AR37" s="17">
        <v>8.5404179999999993E-3</v>
      </c>
      <c r="AS37" s="17">
        <v>3.3272003799999998E-2</v>
      </c>
      <c r="AT37" s="17">
        <v>3.9386763869000001</v>
      </c>
      <c r="AV37" s="17">
        <v>20.147600431000001</v>
      </c>
      <c r="AW37" s="17">
        <v>263.37304698000003</v>
      </c>
      <c r="AX37" s="17">
        <v>0.30851704279999997</v>
      </c>
      <c r="BA37" s="17">
        <v>6.0741806000000004E-3</v>
      </c>
      <c r="BC37" s="5">
        <v>8.5087762999999997E-6</v>
      </c>
      <c r="BE37" s="15"/>
      <c r="BF37" s="17" t="s">
        <v>204</v>
      </c>
      <c r="BG37" s="17">
        <v>1.9699063823363401E-2</v>
      </c>
      <c r="BH37" s="17">
        <v>0.57706561831929004</v>
      </c>
      <c r="BI37" s="17">
        <v>6.0746588071892904E-3</v>
      </c>
      <c r="BJ37" s="17">
        <v>302.48874115398098</v>
      </c>
      <c r="BK37" s="17">
        <v>0</v>
      </c>
      <c r="BL37" s="17">
        <v>447.11509286918499</v>
      </c>
      <c r="BM37" s="17">
        <v>447.11509286918499</v>
      </c>
      <c r="BN37" s="17">
        <v>9.6138094045927591</v>
      </c>
      <c r="BO37" s="17">
        <v>1.5909528414803999E-2</v>
      </c>
      <c r="BP37" s="17">
        <v>1.0888142698126599E-4</v>
      </c>
      <c r="BQ37" s="17">
        <v>1.5668163662538499E-4</v>
      </c>
      <c r="BR37" s="17">
        <v>146.30985280776</v>
      </c>
      <c r="BS37" s="5">
        <v>8.5090790875045195E-6</v>
      </c>
      <c r="BT37" s="17">
        <v>0</v>
      </c>
      <c r="BU37" s="17">
        <v>0</v>
      </c>
      <c r="BV37" s="17">
        <v>0</v>
      </c>
      <c r="BW37" s="17">
        <v>68.999821823929906</v>
      </c>
      <c r="BX37" s="17">
        <v>3.5038664619454801E-4</v>
      </c>
      <c r="BY37" s="17">
        <v>1.1095626478832799E-3</v>
      </c>
      <c r="BZ37" s="17">
        <v>1.0407027512795399E-2</v>
      </c>
      <c r="CA37" s="17">
        <v>0</v>
      </c>
      <c r="CB37" s="17">
        <v>101368.545029644</v>
      </c>
      <c r="CC37" s="17">
        <v>0.26394741801007698</v>
      </c>
      <c r="CD37" s="5">
        <v>2.15756285507365E-5</v>
      </c>
      <c r="CE37" s="5">
        <v>5.2821792996577503E-5</v>
      </c>
      <c r="CF37" s="5">
        <v>0</v>
      </c>
      <c r="CG37" s="17">
        <v>0.23647280494464501</v>
      </c>
      <c r="CH37" s="17">
        <v>4.98949935249885</v>
      </c>
      <c r="CI37" s="17">
        <v>0</v>
      </c>
      <c r="CJ37" s="17">
        <v>2.35628015690832</v>
      </c>
      <c r="CK37" s="17">
        <v>0</v>
      </c>
      <c r="CL37" s="17">
        <v>0.83241443475903298</v>
      </c>
      <c r="CM37" s="17">
        <v>24497.582099218998</v>
      </c>
      <c r="CN37" s="17">
        <v>0</v>
      </c>
      <c r="CO37" s="17">
        <v>0.245454583183253</v>
      </c>
      <c r="CP37" s="17">
        <v>656.71971639081096</v>
      </c>
      <c r="CQ37" s="17">
        <v>17893.316752205301</v>
      </c>
      <c r="CR37" s="17">
        <v>419.18354537326701</v>
      </c>
      <c r="CS37" s="17">
        <v>20.147651595418701</v>
      </c>
      <c r="CT37" s="17">
        <v>4.6792075068155903</v>
      </c>
      <c r="CU37" s="17">
        <v>1.1328622879980399E-2</v>
      </c>
      <c r="CV37" s="17">
        <v>1930.9937232632701</v>
      </c>
      <c r="CW37" s="17">
        <v>1930.9937232632701</v>
      </c>
      <c r="CX37" s="17">
        <v>5.3954580883369999E-4</v>
      </c>
      <c r="CY37" s="17">
        <v>0</v>
      </c>
      <c r="CZ37" s="17">
        <v>0</v>
      </c>
      <c r="DA37" s="17">
        <v>263.37334994430199</v>
      </c>
      <c r="DB37" s="5">
        <v>8.8306692642002897E-7</v>
      </c>
      <c r="DC37" s="5">
        <v>1.1039384821842199E-6</v>
      </c>
      <c r="DD37" s="17">
        <v>0</v>
      </c>
      <c r="DE37" s="17">
        <v>0</v>
      </c>
      <c r="DF37" s="17">
        <v>102.909217358468</v>
      </c>
      <c r="DG37" s="17">
        <v>0.346403241676628</v>
      </c>
      <c r="DH37" s="17">
        <v>2.6954692404175502E-4</v>
      </c>
      <c r="DI37" s="5">
        <v>5.3176792425678796</v>
      </c>
      <c r="DJ37" s="17">
        <v>2.5893353835105101E-2</v>
      </c>
      <c r="DK37" s="17">
        <v>1.7258316459377101E-4</v>
      </c>
      <c r="DL37" s="17">
        <v>4.9120144016160001E-4</v>
      </c>
      <c r="DM37" s="17">
        <v>1.66463519642631E-4</v>
      </c>
      <c r="DN37" s="17">
        <v>3.3795731921824001E-4</v>
      </c>
      <c r="DO37" s="17">
        <v>195.47978239420499</v>
      </c>
      <c r="DP37" s="17">
        <v>0</v>
      </c>
      <c r="DQ37" s="17">
        <v>0</v>
      </c>
      <c r="DR37" s="17">
        <v>13.647935883434601</v>
      </c>
      <c r="DS37" s="17">
        <v>5.7599392185717503E-2</v>
      </c>
      <c r="DT37" s="17">
        <v>0</v>
      </c>
      <c r="DU37" s="17">
        <v>1.1428891516835E-3</v>
      </c>
      <c r="DV37" s="17">
        <v>1.6446339098750401E-3</v>
      </c>
      <c r="DW37" s="17">
        <v>44265.715456274098</v>
      </c>
      <c r="DX37" s="17">
        <v>30959.555903216999</v>
      </c>
      <c r="DY37" s="17">
        <v>3439.95103385527</v>
      </c>
      <c r="DZ37" s="17">
        <v>34399.506937072299</v>
      </c>
      <c r="EA37" s="17">
        <v>1.6104035657423801E-4</v>
      </c>
      <c r="EB37" s="17">
        <v>1020.13386745662</v>
      </c>
      <c r="EC37" s="17">
        <v>1.0751731871854299E-2</v>
      </c>
      <c r="ED37" s="17">
        <v>0.55619919507581095</v>
      </c>
      <c r="EE37" s="17">
        <v>0</v>
      </c>
      <c r="EF37" s="17">
        <v>0</v>
      </c>
      <c r="EG37" s="17">
        <v>0</v>
      </c>
      <c r="EH37" s="17">
        <v>8.5402277456527696E-3</v>
      </c>
      <c r="EI37" s="17">
        <v>3.3270254013948598E-2</v>
      </c>
      <c r="EJ37" s="17">
        <v>3.93867500098662</v>
      </c>
      <c r="EK37" s="17">
        <v>8.6666319173046293</v>
      </c>
      <c r="EL37" s="17">
        <v>13098.0173979837</v>
      </c>
      <c r="EM37" s="17">
        <v>11.669591299459301</v>
      </c>
      <c r="EN37" s="17">
        <v>30.270572641853601</v>
      </c>
      <c r="EO37" s="17">
        <v>77.8635316512066</v>
      </c>
      <c r="EP37" s="17">
        <v>17.190503343750098</v>
      </c>
      <c r="EQ37" s="17">
        <v>0.73725847814943801</v>
      </c>
      <c r="ER37" s="5">
        <v>2.2077345717797399E-7</v>
      </c>
      <c r="ES37" s="5">
        <v>4.0454040961876601</v>
      </c>
      <c r="ET37" s="17">
        <v>1123.29809618071</v>
      </c>
      <c r="EU37" s="17">
        <v>1109.9176153221299</v>
      </c>
      <c r="EV37" s="17">
        <v>13.380480858579</v>
      </c>
      <c r="EW37" s="17">
        <v>3.6770978356123699E-3</v>
      </c>
      <c r="EX37" s="17">
        <v>1.0167875901828101E-3</v>
      </c>
      <c r="EY37" s="17">
        <v>55.561136074780698</v>
      </c>
      <c r="EZ37" s="17">
        <v>3.1995482729542499E-3</v>
      </c>
      <c r="FA37" s="17">
        <v>198.07317402293799</v>
      </c>
      <c r="FB37" s="17">
        <v>49.0569336232411</v>
      </c>
      <c r="FC37" s="17">
        <v>26.330567457244101</v>
      </c>
      <c r="FD37" s="17">
        <v>495.464634203608</v>
      </c>
      <c r="FE37" s="17">
        <v>0.24973181815616399</v>
      </c>
      <c r="FF37" s="17">
        <v>7690.5082949863499</v>
      </c>
      <c r="FG37" s="17">
        <v>26.874981249359202</v>
      </c>
      <c r="FH37" s="17">
        <v>107.861730823371</v>
      </c>
      <c r="FI37" s="17">
        <v>0.24307100598553999</v>
      </c>
      <c r="FJ37" s="17">
        <v>0</v>
      </c>
      <c r="FK37" s="17">
        <v>532.11564245457998</v>
      </c>
      <c r="FL37" s="17">
        <v>216.12303360111201</v>
      </c>
      <c r="FM37" s="17">
        <v>0.30852174134520399</v>
      </c>
      <c r="FN37" s="17">
        <v>0</v>
      </c>
      <c r="FO37" s="17">
        <v>1.88786959483446E-3</v>
      </c>
      <c r="FP37" s="17">
        <v>288.79648550451401</v>
      </c>
      <c r="FQ37" s="17">
        <v>153.79631691277601</v>
      </c>
      <c r="FR37" s="17">
        <v>0.70998932704323803</v>
      </c>
      <c r="FS37" s="17">
        <v>25119.287062285999</v>
      </c>
      <c r="FT37" s="17">
        <v>89.780136705063995</v>
      </c>
      <c r="FU37" s="17">
        <v>170.53572228082999</v>
      </c>
      <c r="FW37" s="26">
        <f t="shared" si="56"/>
        <v>1.7622202153473723</v>
      </c>
      <c r="FX37" s="40">
        <f t="shared" si="57"/>
        <v>-1.6157397447645773E-6</v>
      </c>
      <c r="FY37" s="40">
        <f t="shared" si="58"/>
        <v>5.0727479683334507E-6</v>
      </c>
      <c r="FZ37" s="40">
        <f t="shared" si="59"/>
        <v>-1.2539968577084117E-6</v>
      </c>
      <c r="GA37" s="40">
        <f t="shared" si="60"/>
        <v>-2.8429766077810284E-6</v>
      </c>
      <c r="GB37" s="40">
        <f t="shared" si="61"/>
        <v>-2.9018987345641027E-6</v>
      </c>
      <c r="GC37" s="40">
        <f t="shared" si="62"/>
        <v>-8.5550698219943626E-6</v>
      </c>
      <c r="GD37" s="40">
        <f t="shared" si="63"/>
        <v>-5.9104803375002555E-7</v>
      </c>
      <c r="GE37" s="40">
        <f t="shared" si="64"/>
        <v>-2.2029644287355355E-6</v>
      </c>
      <c r="GF37" s="40">
        <f t="shared" si="65"/>
        <v>-5.3729580510949092E-7</v>
      </c>
      <c r="GG37" s="40">
        <f t="shared" si="66"/>
        <v>1.6808367912076671E-5</v>
      </c>
      <c r="GH37" s="40">
        <f t="shared" si="67"/>
        <v>-2.8448000855428946E-7</v>
      </c>
      <c r="GI37" s="40">
        <f t="shared" si="68"/>
        <v>0</v>
      </c>
      <c r="GJ37" s="40">
        <f t="shared" si="69"/>
        <v>-2.263508983819524E-6</v>
      </c>
      <c r="GK37" s="40">
        <f t="shared" si="70"/>
        <v>6.366068350670433E-6</v>
      </c>
      <c r="GL37" s="40">
        <f t="shared" si="71"/>
        <v>-1.6410488171522768E-5</v>
      </c>
      <c r="GM37" s="40">
        <f t="shared" si="72"/>
        <v>2.2533442985371241E-5</v>
      </c>
      <c r="GN37" s="40">
        <f t="shared" si="73"/>
        <v>0</v>
      </c>
      <c r="GO37" s="40">
        <f t="shared" si="74"/>
        <v>9.6986467679852083E-6</v>
      </c>
      <c r="GP37" s="40">
        <f t="shared" si="75"/>
        <v>-2.3883171122383138E-5</v>
      </c>
      <c r="GQ37" s="40">
        <f t="shared" si="76"/>
        <v>0</v>
      </c>
      <c r="GR37" s="40">
        <f t="shared" si="77"/>
        <v>0</v>
      </c>
      <c r="GS37" s="40">
        <f t="shared" si="78"/>
        <v>5.1011051566656584E-6</v>
      </c>
      <c r="GT37" s="40">
        <f t="shared" si="79"/>
        <v>0</v>
      </c>
      <c r="GU37" s="40">
        <f t="shared" si="80"/>
        <v>3.8983221671791165E-7</v>
      </c>
      <c r="GV37" s="40">
        <f t="shared" si="81"/>
        <v>0</v>
      </c>
      <c r="GW37" s="40">
        <f t="shared" si="82"/>
        <v>1.6970186011331635E-5</v>
      </c>
      <c r="GX37" s="40">
        <f t="shared" si="83"/>
        <v>2.1852077053600093E-5</v>
      </c>
      <c r="GY37" s="40">
        <f t="shared" si="84"/>
        <v>7.2640778341022394E-5</v>
      </c>
      <c r="GZ37" s="40">
        <f t="shared" si="85"/>
        <v>3.9841428258127437E-6</v>
      </c>
      <c r="HA37" s="40">
        <f t="shared" si="86"/>
        <v>1.1962578174616302E-5</v>
      </c>
      <c r="HB37" s="40">
        <f t="shared" si="87"/>
        <v>2.244007483690643</v>
      </c>
      <c r="HC37" s="40">
        <f t="shared" si="88"/>
        <v>1.4300196872963197E-5</v>
      </c>
      <c r="HD37" s="40">
        <f t="shared" si="89"/>
        <v>0</v>
      </c>
      <c r="HE37" s="40">
        <f t="shared" si="90"/>
        <v>-7.7798725793433476E-4</v>
      </c>
      <c r="HF37" s="40">
        <f t="shared" si="91"/>
        <v>4.208068908292449E-6</v>
      </c>
      <c r="HG37" s="40">
        <f t="shared" si="92"/>
        <v>-2.9686499264187188E-6</v>
      </c>
      <c r="HH37" s="40">
        <f t="shared" si="93"/>
        <v>-6.6677170976216174E-6</v>
      </c>
      <c r="HI37" s="40">
        <f t="shared" si="94"/>
        <v>-3.7206636724071664E-6</v>
      </c>
      <c r="HJ37" s="40">
        <f t="shared" si="95"/>
        <v>2.2506788325443929E-5</v>
      </c>
      <c r="HK37" s="40">
        <f t="shared" si="96"/>
        <v>0</v>
      </c>
      <c r="HL37" s="40">
        <f t="shared" si="97"/>
        <v>0</v>
      </c>
      <c r="HM37" s="40">
        <f t="shared" si="98"/>
        <v>0</v>
      </c>
      <c r="HN37" s="40">
        <f t="shared" si="99"/>
        <v>-2.2276936237740195E-5</v>
      </c>
      <c r="HO37" s="40">
        <f t="shared" si="100"/>
        <v>-5.2590341775563874E-5</v>
      </c>
      <c r="HP37" s="40">
        <f t="shared" si="101"/>
        <v>-3.5187287401122931E-7</v>
      </c>
      <c r="HQ37" s="40">
        <f t="shared" si="102"/>
        <v>0</v>
      </c>
      <c r="HR37" s="40">
        <f t="shared" si="103"/>
        <v>2.539479521406811E-6</v>
      </c>
      <c r="HS37" s="40">
        <f t="shared" si="104"/>
        <v>1.1503238673806448E-6</v>
      </c>
      <c r="HT37" s="40">
        <f t="shared" si="105"/>
        <v>1.5229451058443264E-5</v>
      </c>
      <c r="HU37" s="40">
        <f t="shared" si="106"/>
        <v>0</v>
      </c>
      <c r="HV37" s="40">
        <f t="shared" si="107"/>
        <v>0</v>
      </c>
      <c r="HW37" s="40">
        <f t="shared" si="108"/>
        <v>7.8727851669403262E-5</v>
      </c>
      <c r="HX37" s="40">
        <f t="shared" si="109"/>
        <v>0</v>
      </c>
      <c r="HY37" s="40">
        <f t="shared" si="110"/>
        <v>3.5585317305825812E-5</v>
      </c>
      <c r="HZ37" s="40">
        <f t="shared" si="111"/>
        <v>0</v>
      </c>
    </row>
    <row r="38" spans="1:234" x14ac:dyDescent="0.3">
      <c r="A38" s="17" t="s">
        <v>205</v>
      </c>
      <c r="B38" s="17">
        <v>527.81395087999999</v>
      </c>
      <c r="C38" s="17">
        <v>52.102081875000003</v>
      </c>
      <c r="D38" s="17">
        <v>791.89990063000005</v>
      </c>
      <c r="E38" s="17">
        <v>32.913383500000002</v>
      </c>
      <c r="F38" s="17">
        <v>32.808093499999998</v>
      </c>
      <c r="G38" s="17">
        <v>17.892039874999998</v>
      </c>
      <c r="H38" s="17">
        <v>63.227984524999997</v>
      </c>
      <c r="I38" s="17">
        <v>0.56766286200000005</v>
      </c>
      <c r="J38" s="17">
        <v>0.39852946109999998</v>
      </c>
      <c r="K38" s="5">
        <v>2.1140781E-6</v>
      </c>
      <c r="L38" s="17">
        <v>0.13172783830000001</v>
      </c>
      <c r="M38" s="5">
        <v>1.2409374999999999E-7</v>
      </c>
      <c r="N38" s="17">
        <v>4.6324086700000003E-2</v>
      </c>
      <c r="O38" s="17">
        <v>2.0066632300000001E-2</v>
      </c>
      <c r="P38" s="17">
        <v>2.5500079999999999E-3</v>
      </c>
      <c r="Q38" s="17">
        <v>1.9771815999999999E-3</v>
      </c>
      <c r="S38" s="17">
        <v>1.4798500000000001E-5</v>
      </c>
      <c r="T38" s="17">
        <v>1.7317705000000001E-3</v>
      </c>
      <c r="W38" s="17">
        <v>1.8368174000000001E-3</v>
      </c>
      <c r="X38" s="17">
        <v>3.0807923999999999E-3</v>
      </c>
      <c r="Y38" s="17">
        <v>5.2237156452000004</v>
      </c>
      <c r="AA38" s="17">
        <v>1.91777461E-2</v>
      </c>
      <c r="AB38" s="5">
        <v>5.2928749999999997E-6</v>
      </c>
      <c r="AC38" s="17">
        <v>0.23135401820000001</v>
      </c>
      <c r="AD38" s="17">
        <v>5.5031875000000003E-3</v>
      </c>
      <c r="AE38" s="17">
        <v>0.30886052130000002</v>
      </c>
      <c r="AF38" s="17">
        <v>8.4376827000000008E-3</v>
      </c>
      <c r="AG38" s="17">
        <v>0.33118860700000002</v>
      </c>
      <c r="AI38" s="17">
        <v>1.870483E-3</v>
      </c>
      <c r="AJ38" s="17">
        <v>0.44728943189999998</v>
      </c>
      <c r="AK38" s="17">
        <v>2.4182574000000002E-3</v>
      </c>
      <c r="AL38" s="17">
        <v>1.0369361000000001E-3</v>
      </c>
      <c r="AM38" s="17">
        <v>0.21184522450000001</v>
      </c>
      <c r="AN38" s="17">
        <v>3.7453999999999997E-4</v>
      </c>
      <c r="AQ38" s="5">
        <v>3.0854687999999998E-6</v>
      </c>
      <c r="AR38" s="17">
        <v>2.13204E-5</v>
      </c>
      <c r="AS38" s="17">
        <v>3.5146199999999999E-5</v>
      </c>
      <c r="AT38" s="17">
        <v>7.5523593000000003E-3</v>
      </c>
      <c r="AV38" s="17">
        <v>0.1019581133</v>
      </c>
      <c r="AW38" s="17">
        <v>6.2369564699999998E-2</v>
      </c>
      <c r="AX38" s="17">
        <v>2.1081017000000001E-3</v>
      </c>
      <c r="BC38" s="5">
        <v>1.7728124999999999E-7</v>
      </c>
      <c r="BE38" s="15"/>
      <c r="BF38" s="17" t="s">
        <v>205</v>
      </c>
      <c r="BG38" s="17">
        <v>0</v>
      </c>
      <c r="BH38" s="17">
        <v>8.9030970915524397E-3</v>
      </c>
      <c r="BI38" s="17">
        <v>0</v>
      </c>
      <c r="BJ38" s="17">
        <v>0.39784466653477901</v>
      </c>
      <c r="BK38" s="17">
        <v>0</v>
      </c>
      <c r="BL38" s="17">
        <v>0.56681382830740401</v>
      </c>
      <c r="BM38" s="17">
        <v>0.56681382830740401</v>
      </c>
      <c r="BN38" s="17">
        <v>4.7104439160204299E-2</v>
      </c>
      <c r="BO38" s="17">
        <v>4.46341169254343E-2</v>
      </c>
      <c r="BP38" s="5">
        <v>8.6596294030434897E-7</v>
      </c>
      <c r="BQ38" s="5">
        <v>1.2462323340884099E-6</v>
      </c>
      <c r="BR38" s="5">
        <v>0.13150730165476801</v>
      </c>
      <c r="BS38" s="5">
        <v>1.7678613094944E-7</v>
      </c>
      <c r="BT38" s="5">
        <v>3.9672798822731899E-8</v>
      </c>
      <c r="BU38" s="5">
        <v>8.4304454989885998E-8</v>
      </c>
      <c r="BV38" s="17">
        <v>3.07435566780057E-3</v>
      </c>
      <c r="BW38" s="17">
        <v>4.6250171264335199E-2</v>
      </c>
      <c r="BX38" s="17">
        <v>4.8080412007473596E-3</v>
      </c>
      <c r="BY38" s="17">
        <v>1.52255615362908E-2</v>
      </c>
      <c r="BZ38" s="17">
        <v>2.5451125223640201E-3</v>
      </c>
      <c r="CA38" s="17">
        <v>0</v>
      </c>
      <c r="CB38" s="17">
        <v>395.558146473698</v>
      </c>
      <c r="CC38" s="17">
        <v>1.9731829526799102E-3</v>
      </c>
      <c r="CD38" s="5">
        <v>4.2875833484900996E-6</v>
      </c>
      <c r="CE38" s="5">
        <v>1.0496604992366399E-5</v>
      </c>
      <c r="CF38" s="17">
        <v>0</v>
      </c>
      <c r="CG38" s="5">
        <v>1.7283585662677199E-3</v>
      </c>
      <c r="CH38" s="17">
        <v>5.4901601686406804E-3</v>
      </c>
      <c r="CI38" s="17">
        <v>0</v>
      </c>
      <c r="CJ38" s="17">
        <v>2.4125798251937E-3</v>
      </c>
      <c r="CK38" s="17">
        <v>0</v>
      </c>
      <c r="CL38" s="17">
        <v>1.03485582922722E-3</v>
      </c>
      <c r="CM38" s="17">
        <v>527.52440139067596</v>
      </c>
      <c r="CN38" s="17">
        <v>0</v>
      </c>
      <c r="CO38" s="17">
        <v>1.83334134660149E-3</v>
      </c>
      <c r="CP38" s="17">
        <v>2.8712721793515099</v>
      </c>
      <c r="CQ38" s="17">
        <v>66.798676604316896</v>
      </c>
      <c r="CR38" s="17">
        <v>1.45371213529671</v>
      </c>
      <c r="CS38" s="17">
        <v>0.10179706945113599</v>
      </c>
      <c r="CT38" s="17">
        <v>3.6162413031520201E-3</v>
      </c>
      <c r="CU38" s="17">
        <v>0</v>
      </c>
      <c r="CV38" s="17">
        <v>5.2156705504901701</v>
      </c>
      <c r="CW38" s="5">
        <v>5.2156705504901701</v>
      </c>
      <c r="CX38" s="5">
        <v>1.6665186282842E-6</v>
      </c>
      <c r="CY38" s="17">
        <v>0</v>
      </c>
      <c r="CZ38" s="17">
        <v>0</v>
      </c>
      <c r="DA38" s="17">
        <v>6.2331020831899502E-2</v>
      </c>
      <c r="DB38" s="17">
        <v>7.6587176145362004E-3</v>
      </c>
      <c r="DC38" s="17">
        <v>9.5731841902643392E-3</v>
      </c>
      <c r="DD38" s="17">
        <v>0</v>
      </c>
      <c r="DE38" s="17">
        <v>0</v>
      </c>
      <c r="DF38" s="17">
        <v>7.5754234268385304E-2</v>
      </c>
      <c r="DG38" s="17">
        <v>2.4273877785126602E-3</v>
      </c>
      <c r="DH38" s="17">
        <v>0</v>
      </c>
      <c r="DI38" s="5">
        <v>8.2880829205054907E-2</v>
      </c>
      <c r="DJ38" s="17">
        <v>5.7270372305538698E-4</v>
      </c>
      <c r="DK38" s="5">
        <v>1.3748551067312501E-6</v>
      </c>
      <c r="DL38" s="5">
        <v>3.9132122995860798E-6</v>
      </c>
      <c r="DM38" s="17">
        <v>7.6220593118525998E-2</v>
      </c>
      <c r="DN38" s="17">
        <v>0.15474982710141799</v>
      </c>
      <c r="DO38" s="5">
        <v>0.30865523775030201</v>
      </c>
      <c r="DP38" s="17">
        <v>0</v>
      </c>
      <c r="DQ38" s="5">
        <v>7.4079875907339404E-7</v>
      </c>
      <c r="DR38" s="17">
        <v>5.3717994241243301E-2</v>
      </c>
      <c r="DS38" s="17">
        <v>52.016051388636399</v>
      </c>
      <c r="DT38" s="17">
        <v>0</v>
      </c>
      <c r="DU38" s="17">
        <v>0.13556436766899799</v>
      </c>
      <c r="DV38" s="17">
        <v>0.19508011599960301</v>
      </c>
      <c r="DW38" s="17">
        <v>120.861913687395</v>
      </c>
      <c r="DX38" s="17">
        <v>711.77565752784699</v>
      </c>
      <c r="DY38" s="17">
        <v>79.085994130414505</v>
      </c>
      <c r="DZ38" s="17">
        <v>790.86165165826196</v>
      </c>
      <c r="EA38" s="5">
        <v>1.20674885883253E-5</v>
      </c>
      <c r="EB38" s="17">
        <v>4.6717407372338604</v>
      </c>
      <c r="EC38" s="17">
        <v>0</v>
      </c>
      <c r="ED38" s="17">
        <v>3.7414511020354002E-4</v>
      </c>
      <c r="EE38" s="17">
        <v>0</v>
      </c>
      <c r="EF38" s="17">
        <v>0</v>
      </c>
      <c r="EG38" s="5">
        <v>3.08554021506089E-6</v>
      </c>
      <c r="EH38" s="5">
        <v>2.1292748535304299E-5</v>
      </c>
      <c r="EI38" s="5">
        <v>3.5095262884637502E-5</v>
      </c>
      <c r="EJ38" s="17">
        <v>7.5406464021574304E-3</v>
      </c>
      <c r="EK38" s="17">
        <v>0.19211318495124999</v>
      </c>
      <c r="EL38" s="17">
        <v>19.377365707270201</v>
      </c>
      <c r="EM38" s="17">
        <v>0.26454445907946</v>
      </c>
      <c r="EN38" s="17">
        <v>0.67362663293595104</v>
      </c>
      <c r="EO38" s="17">
        <v>7.8348865081102499</v>
      </c>
      <c r="EP38" s="5">
        <v>0.38651983944840201</v>
      </c>
      <c r="EQ38" s="5">
        <v>1.3200085980257601E-3</v>
      </c>
      <c r="ER38" s="17">
        <v>1.9145530504252101E-3</v>
      </c>
      <c r="ES38" s="17">
        <v>9.01626169469293E-2</v>
      </c>
      <c r="ET38" s="17">
        <v>32.879956607511097</v>
      </c>
      <c r="EU38" s="17">
        <v>32.774667333548201</v>
      </c>
      <c r="EV38" s="17">
        <v>0.105289273962863</v>
      </c>
      <c r="EW38" s="17">
        <v>0</v>
      </c>
      <c r="EX38" s="17">
        <v>2.9998732342355702E-4</v>
      </c>
      <c r="EY38" s="17">
        <v>1.0533534931574</v>
      </c>
      <c r="EZ38" s="17">
        <v>2.40001929044239E-3</v>
      </c>
      <c r="FA38" s="17">
        <v>4.8953947793449002</v>
      </c>
      <c r="FB38" s="17">
        <v>1.08590052443548</v>
      </c>
      <c r="FC38" s="17">
        <v>0.59676083223377796</v>
      </c>
      <c r="FD38" s="17">
        <v>12.7652894239873</v>
      </c>
      <c r="FE38" s="17">
        <v>1.8652249551084901E-3</v>
      </c>
      <c r="FF38" s="17">
        <v>16.1899426307093</v>
      </c>
      <c r="FG38" s="17">
        <v>0.59632643272320396</v>
      </c>
      <c r="FH38" s="17">
        <v>2.3352365745685799</v>
      </c>
      <c r="FI38" s="17">
        <v>5.3201641341071697E-4</v>
      </c>
      <c r="FJ38" s="17">
        <v>0</v>
      </c>
      <c r="FK38" s="17">
        <v>17.878165301092899</v>
      </c>
      <c r="FL38" s="17">
        <v>0.296185166588326</v>
      </c>
      <c r="FM38" s="17">
        <v>2.1036143158128101E-3</v>
      </c>
      <c r="FN38" s="17">
        <v>0</v>
      </c>
      <c r="FO38" s="17">
        <v>0.241291718184274</v>
      </c>
      <c r="FP38" s="17">
        <v>0.245322796657029</v>
      </c>
      <c r="FQ38" s="17">
        <v>0.44658544952215901</v>
      </c>
      <c r="FR38" s="17">
        <v>1.9623661105507501E-3</v>
      </c>
      <c r="FS38" s="17">
        <v>63.148118932742598</v>
      </c>
      <c r="FT38" s="17">
        <v>0.21151544546964299</v>
      </c>
      <c r="FU38" s="17">
        <v>0.44059116898105899</v>
      </c>
      <c r="FW38" s="26">
        <f t="shared" si="56"/>
        <v>1.9139432136707326</v>
      </c>
      <c r="FX38" s="40">
        <f t="shared" si="57"/>
        <v>-5.4858248600909195E-4</v>
      </c>
      <c r="FY38" s="40">
        <f t="shared" si="58"/>
        <v>-1.6511909556705126E-3</v>
      </c>
      <c r="FZ38" s="40">
        <f t="shared" si="59"/>
        <v>-1.3110861245368268E-3</v>
      </c>
      <c r="GA38" s="40">
        <f t="shared" si="60"/>
        <v>-1.01560182923474E-3</v>
      </c>
      <c r="GB38" s="40">
        <f t="shared" si="61"/>
        <v>-1.0188390389644782E-3</v>
      </c>
      <c r="GC38" s="40">
        <f t="shared" si="62"/>
        <v>-7.7546070789198489E-4</v>
      </c>
      <c r="GD38" s="40">
        <f t="shared" si="63"/>
        <v>-1.2631367717536547E-3</v>
      </c>
      <c r="GE38" s="40">
        <f t="shared" si="64"/>
        <v>-1.4956653842118617E-3</v>
      </c>
      <c r="GF38" s="40">
        <f t="shared" si="65"/>
        <v>-1.7183034933749587E-3</v>
      </c>
      <c r="GG38" s="40">
        <f t="shared" si="66"/>
        <v>-8.9061307964028759E-4</v>
      </c>
      <c r="GH38" s="40">
        <f t="shared" si="67"/>
        <v>-1.674184045514699E-3</v>
      </c>
      <c r="GI38" s="40">
        <f t="shared" si="68"/>
        <v>-9.3877562231847224E-4</v>
      </c>
      <c r="GJ38" s="40">
        <f t="shared" si="69"/>
        <v>-1.5956156058399664E-3</v>
      </c>
      <c r="GK38" s="40">
        <f t="shared" si="70"/>
        <v>-1.6459943286966357E-3</v>
      </c>
      <c r="GL38" s="40">
        <f t="shared" si="71"/>
        <v>-1.919789128496773E-3</v>
      </c>
      <c r="GM38" s="40">
        <f t="shared" si="72"/>
        <v>-2.0223975987282809E-3</v>
      </c>
      <c r="GN38" s="40">
        <f t="shared" si="73"/>
        <v>0</v>
      </c>
      <c r="GO38" s="40">
        <f t="shared" si="74"/>
        <v>-9.6710201327849729E-4</v>
      </c>
      <c r="GP38" s="40">
        <f t="shared" si="75"/>
        <v>-1.9701997073400426E-3</v>
      </c>
      <c r="GQ38" s="40">
        <f t="shared" si="76"/>
        <v>0</v>
      </c>
      <c r="GR38" s="40">
        <f t="shared" si="77"/>
        <v>0</v>
      </c>
      <c r="GS38" s="40">
        <f t="shared" si="78"/>
        <v>-1.8924327472671441E-3</v>
      </c>
      <c r="GT38" s="40">
        <f t="shared" si="79"/>
        <v>-2.0893105940633485E-3</v>
      </c>
      <c r="GU38" s="40">
        <f t="shared" si="80"/>
        <v>-1.5401096185667775E-3</v>
      </c>
      <c r="GV38" s="40">
        <f t="shared" si="81"/>
        <v>0</v>
      </c>
      <c r="GW38" s="40">
        <f t="shared" si="82"/>
        <v>-1.6316435002887129E-3</v>
      </c>
      <c r="GX38" s="40">
        <f t="shared" si="83"/>
        <v>-9.0831423048340679E-4</v>
      </c>
      <c r="GY38" s="40">
        <f t="shared" si="84"/>
        <v>-1.6580562682270363E-3</v>
      </c>
      <c r="GZ38" s="40">
        <f t="shared" si="85"/>
        <v>-2.3672337821162457E-3</v>
      </c>
      <c r="HA38" s="40">
        <f t="shared" si="86"/>
        <v>-6.6464807102561171E-4</v>
      </c>
      <c r="HB38" s="40">
        <f t="shared" si="87"/>
        <v>5.3664392406274413</v>
      </c>
      <c r="HC38" s="40">
        <f t="shared" si="88"/>
        <v>-1.6429409704876315E-3</v>
      </c>
      <c r="HD38" s="40">
        <f t="shared" si="89"/>
        <v>0</v>
      </c>
      <c r="HE38" s="40">
        <f t="shared" si="90"/>
        <v>-2.8110626461239972E-3</v>
      </c>
      <c r="HF38" s="40">
        <f t="shared" si="91"/>
        <v>-1.573885559626549E-3</v>
      </c>
      <c r="HG38" s="40">
        <f t="shared" si="92"/>
        <v>-2.3477958989395224E-3</v>
      </c>
      <c r="HH38" s="40">
        <f t="shared" si="93"/>
        <v>-2.0061706529265139E-3</v>
      </c>
      <c r="HI38" s="40">
        <f t="shared" si="94"/>
        <v>-1.5566979672795253E-3</v>
      </c>
      <c r="HJ38" s="40">
        <f t="shared" si="95"/>
        <v>-1.0543327720936417E-3</v>
      </c>
      <c r="HK38" s="40">
        <f t="shared" si="96"/>
        <v>0</v>
      </c>
      <c r="HL38" s="40">
        <f t="shared" si="97"/>
        <v>0</v>
      </c>
      <c r="HM38" s="40">
        <f t="shared" si="98"/>
        <v>2.3145611094886207E-5</v>
      </c>
      <c r="HN38" s="40">
        <f t="shared" si="99"/>
        <v>-1.2969486827499046E-3</v>
      </c>
      <c r="HO38" s="40">
        <f t="shared" si="100"/>
        <v>-1.4492922524340307E-3</v>
      </c>
      <c r="HP38" s="40">
        <f t="shared" si="101"/>
        <v>-1.5508925591728555E-3</v>
      </c>
      <c r="HQ38" s="40">
        <f t="shared" si="102"/>
        <v>0</v>
      </c>
      <c r="HR38" s="40">
        <f t="shared" si="103"/>
        <v>-1.5795098953052761E-3</v>
      </c>
      <c r="HS38" s="40">
        <f t="shared" si="104"/>
        <v>-6.1799161635797434E-4</v>
      </c>
      <c r="HT38" s="40">
        <f t="shared" si="105"/>
        <v>-2.1286374311020864E-3</v>
      </c>
      <c r="HU38" s="40">
        <f t="shared" si="106"/>
        <v>0</v>
      </c>
      <c r="HV38" s="40">
        <f t="shared" si="107"/>
        <v>0</v>
      </c>
      <c r="HW38" s="40">
        <f t="shared" si="108"/>
        <v>0</v>
      </c>
      <c r="HX38" s="40">
        <f t="shared" si="109"/>
        <v>0</v>
      </c>
      <c r="HY38" s="40">
        <f t="shared" si="110"/>
        <v>-2.7928449881755267E-3</v>
      </c>
      <c r="HZ38" s="40">
        <f t="shared" si="111"/>
        <v>0</v>
      </c>
    </row>
    <row r="39" spans="1:234" x14ac:dyDescent="0.3">
      <c r="A39" s="17" t="s">
        <v>206</v>
      </c>
      <c r="B39" s="17">
        <v>1764.1257000000001</v>
      </c>
      <c r="C39" s="17">
        <v>5.8197000000000001</v>
      </c>
      <c r="D39" s="17">
        <v>3797.6304</v>
      </c>
      <c r="E39" s="17">
        <v>284.33952859999999</v>
      </c>
      <c r="F39" s="17">
        <v>283.37551580000002</v>
      </c>
      <c r="G39" s="17">
        <v>60.642000000000003</v>
      </c>
      <c r="H39" s="17">
        <v>1021.9501</v>
      </c>
      <c r="I39" s="17">
        <v>28.745921370000001</v>
      </c>
      <c r="J39" s="17">
        <v>25.917055931</v>
      </c>
      <c r="K39" s="17">
        <v>3.7465419999999999E-4</v>
      </c>
      <c r="L39" s="17">
        <v>7.2467439408000001</v>
      </c>
      <c r="N39" s="17">
        <v>0.74967510650000002</v>
      </c>
      <c r="O39" s="17">
        <v>2.0844519000000001E-3</v>
      </c>
      <c r="Q39" s="17">
        <v>3.86490897E-2</v>
      </c>
      <c r="S39" s="17">
        <v>1.051251E-4</v>
      </c>
      <c r="T39" s="17">
        <v>3.4631545399999998E-2</v>
      </c>
      <c r="W39" s="17">
        <v>3.5941191499999997E-2</v>
      </c>
      <c r="Y39" s="17">
        <v>242.77238610000001</v>
      </c>
      <c r="Z39" s="17">
        <v>0.73309999999999997</v>
      </c>
      <c r="AA39" s="5">
        <v>4.9999999999999998E-8</v>
      </c>
      <c r="AB39" s="17">
        <v>9.3645760000000001E-4</v>
      </c>
      <c r="AC39" s="17">
        <v>7.1159399999999996E-4</v>
      </c>
      <c r="AD39" s="17">
        <v>0.12575220679999999</v>
      </c>
      <c r="AE39" s="17">
        <v>25.176186452</v>
      </c>
      <c r="AF39" s="17">
        <v>0.1503630229</v>
      </c>
      <c r="AG39" s="17">
        <v>3.8889343999999998E-3</v>
      </c>
      <c r="AI39" s="17">
        <v>3.6600923200000003E-2</v>
      </c>
      <c r="AJ39" s="17">
        <v>7.2933149966000004</v>
      </c>
      <c r="AK39" s="17">
        <v>5.4943561000000002E-2</v>
      </c>
      <c r="AL39" s="17">
        <v>2.3431128400000001E-2</v>
      </c>
      <c r="AM39" s="17">
        <v>4.4711402037000001</v>
      </c>
      <c r="AN39" s="17">
        <v>4.8063908999999997E-3</v>
      </c>
      <c r="AR39" s="17">
        <v>2.0086769999999999E-4</v>
      </c>
      <c r="AS39" s="17">
        <v>4.6346160000000001E-4</v>
      </c>
      <c r="AT39" s="17">
        <v>2.7647977000000001E-2</v>
      </c>
      <c r="AV39" s="17">
        <v>1.9588259901</v>
      </c>
      <c r="AW39" s="17">
        <v>13.048863726</v>
      </c>
      <c r="AX39" s="17">
        <v>4.4970793600000003E-2</v>
      </c>
      <c r="BC39" s="5">
        <v>1.79625E-6</v>
      </c>
      <c r="BE39" s="15"/>
      <c r="BF39" s="17" t="s">
        <v>206</v>
      </c>
      <c r="BG39" s="17">
        <v>8.0477692030423806E-2</v>
      </c>
      <c r="BH39" s="17">
        <v>3.0708856921314802</v>
      </c>
      <c r="BI39" s="17">
        <v>0</v>
      </c>
      <c r="BJ39" s="17">
        <v>25.916875732126201</v>
      </c>
      <c r="BK39" s="17">
        <v>0</v>
      </c>
      <c r="BL39" s="17">
        <v>28.745947045965899</v>
      </c>
      <c r="BM39" s="17">
        <v>28.745947045965899</v>
      </c>
      <c r="BN39" s="17">
        <v>0.84212145013988304</v>
      </c>
      <c r="BO39" s="17">
        <v>6.5000878796816805E-2</v>
      </c>
      <c r="BP39" s="17">
        <v>1.5360747313943599E-4</v>
      </c>
      <c r="BQ39" s="17">
        <v>2.2104144715796601E-4</v>
      </c>
      <c r="BR39" s="17">
        <v>7.2466998205265698</v>
      </c>
      <c r="BS39" s="5">
        <v>1.7963924532677801E-6</v>
      </c>
      <c r="BT39" s="17">
        <v>0</v>
      </c>
      <c r="BU39" s="17">
        <v>0</v>
      </c>
      <c r="BV39" s="17">
        <v>0</v>
      </c>
      <c r="BW39" s="5">
        <v>0.74966890431909505</v>
      </c>
      <c r="BX39" s="17">
        <v>5.0027127945237101E-4</v>
      </c>
      <c r="BY39" s="17">
        <v>1.5841725315123101E-3</v>
      </c>
      <c r="BZ39" s="17">
        <v>0</v>
      </c>
      <c r="CA39" s="17">
        <v>0</v>
      </c>
      <c r="CB39" s="17">
        <v>6659.9195868541401</v>
      </c>
      <c r="CC39" s="17">
        <v>3.8650694553893201E-2</v>
      </c>
      <c r="CD39" s="5">
        <v>3.04855465125635E-5</v>
      </c>
      <c r="CE39" s="5">
        <v>7.4638846332335606E-5</v>
      </c>
      <c r="CF39" s="5">
        <v>0</v>
      </c>
      <c r="CG39" s="17">
        <v>3.4631749403704601E-2</v>
      </c>
      <c r="CH39" s="17">
        <v>0.125750478152485</v>
      </c>
      <c r="CI39" s="17">
        <v>0</v>
      </c>
      <c r="CJ39" s="17">
        <v>5.4949297238018703E-2</v>
      </c>
      <c r="CK39" s="17">
        <v>0</v>
      </c>
      <c r="CL39" s="17">
        <v>2.3431979003042398E-2</v>
      </c>
      <c r="CM39" s="17">
        <v>1764.02797185138</v>
      </c>
      <c r="CN39" s="17">
        <v>0</v>
      </c>
      <c r="CO39" s="17">
        <v>3.5943049789761899E-2</v>
      </c>
      <c r="CP39" s="17">
        <v>47.572627205542702</v>
      </c>
      <c r="CQ39" s="5">
        <v>1163.2630486903699</v>
      </c>
      <c r="CR39" s="17">
        <v>24.073357978738201</v>
      </c>
      <c r="CS39" s="17">
        <v>1.9587689293236099</v>
      </c>
      <c r="CT39" s="17">
        <v>0.21526848716122801</v>
      </c>
      <c r="CU39" s="17">
        <v>4.6285521179665397E-2</v>
      </c>
      <c r="CV39" s="17">
        <v>242.76087470362199</v>
      </c>
      <c r="CW39" s="17">
        <v>242.76087470362199</v>
      </c>
      <c r="CX39" s="17">
        <v>2.2042108113493899E-3</v>
      </c>
      <c r="CY39" s="17">
        <v>0</v>
      </c>
      <c r="CZ39" s="17">
        <v>0.73310548840644496</v>
      </c>
      <c r="DA39" s="17">
        <v>13.048948899007</v>
      </c>
      <c r="DB39" s="5">
        <v>2.0001090619884499E-8</v>
      </c>
      <c r="DC39" s="5">
        <v>2.5001374330483699E-8</v>
      </c>
      <c r="DD39" s="17">
        <v>0</v>
      </c>
      <c r="DE39" s="17">
        <v>0</v>
      </c>
      <c r="DF39" s="17">
        <v>1.31614283204994</v>
      </c>
      <c r="DG39" s="17">
        <v>4.4240889423502301E-2</v>
      </c>
      <c r="DH39" s="17">
        <v>1.1013561578708301E-3</v>
      </c>
      <c r="DI39" s="5">
        <v>2.0036130455408898</v>
      </c>
      <c r="DJ39" s="17">
        <v>0.22700658328565701</v>
      </c>
      <c r="DK39" s="17">
        <v>2.4347377637416899E-4</v>
      </c>
      <c r="DL39" s="17">
        <v>6.92964901348678E-4</v>
      </c>
      <c r="DM39" s="17">
        <v>2.3481749716981599E-4</v>
      </c>
      <c r="DN39" s="17">
        <v>4.7675815743205598E-4</v>
      </c>
      <c r="DO39" s="17">
        <v>25.187397481398701</v>
      </c>
      <c r="DP39" s="17">
        <v>0</v>
      </c>
      <c r="DQ39" s="17">
        <v>0</v>
      </c>
      <c r="DR39" s="17">
        <v>0.89896207544760798</v>
      </c>
      <c r="DS39" s="17">
        <v>5.8196967057435698</v>
      </c>
      <c r="DT39" s="17">
        <v>0</v>
      </c>
      <c r="DU39" s="17">
        <v>1.5944141303041799E-3</v>
      </c>
      <c r="DV39" s="17">
        <v>2.2944491937146199E-3</v>
      </c>
      <c r="DW39" s="17">
        <v>2323.2329869872201</v>
      </c>
      <c r="DX39" s="17">
        <v>3417.5935283343501</v>
      </c>
      <c r="DY39" s="17">
        <v>379.73263224546201</v>
      </c>
      <c r="DZ39" s="17">
        <v>3797.3261605798102</v>
      </c>
      <c r="EA39" s="17">
        <v>6.7164325840539602E-4</v>
      </c>
      <c r="EB39" s="17">
        <v>78.270612934506104</v>
      </c>
      <c r="EC39" s="17">
        <v>4.3928647558772398E-2</v>
      </c>
      <c r="ED39" s="17">
        <v>4.8064033541893904E-3</v>
      </c>
      <c r="EE39" s="17">
        <v>0</v>
      </c>
      <c r="EF39" s="17">
        <v>0</v>
      </c>
      <c r="EG39" s="17">
        <v>0</v>
      </c>
      <c r="EH39" s="17">
        <v>2.00876684453355E-4</v>
      </c>
      <c r="EI39" s="17">
        <v>4.6342133426041898E-4</v>
      </c>
      <c r="EJ39" s="17">
        <v>2.7646443795221898E-2</v>
      </c>
      <c r="EK39" s="17">
        <v>2.3040015696908598</v>
      </c>
      <c r="EL39" s="17">
        <v>347.377664608244</v>
      </c>
      <c r="EM39" s="17">
        <v>3.1018045295061101</v>
      </c>
      <c r="EN39" s="17">
        <v>7.9680416063427</v>
      </c>
      <c r="EO39" s="17">
        <v>19.420371124632801</v>
      </c>
      <c r="EP39" s="17">
        <v>4.5141147573482696</v>
      </c>
      <c r="EQ39" s="17">
        <v>0</v>
      </c>
      <c r="ER39" s="5">
        <v>5.0006558750420401E-9</v>
      </c>
      <c r="ES39" s="17">
        <v>1.0657619699399701</v>
      </c>
      <c r="ET39" s="17">
        <v>284.33374316617898</v>
      </c>
      <c r="EU39" s="17">
        <v>283.36976328612099</v>
      </c>
      <c r="EV39" s="17">
        <v>0.96397988005753898</v>
      </c>
      <c r="EW39" s="17">
        <v>0</v>
      </c>
      <c r="EX39" s="17">
        <v>0</v>
      </c>
      <c r="EY39" s="17">
        <v>8.8308071859653694</v>
      </c>
      <c r="EZ39" s="17">
        <v>0</v>
      </c>
      <c r="FA39" s="17">
        <v>51.889758915215602</v>
      </c>
      <c r="FB39" s="17">
        <v>12.8765589718745</v>
      </c>
      <c r="FC39" s="17">
        <v>6.9030925620463304</v>
      </c>
      <c r="FD39" s="17">
        <v>129.738110216769</v>
      </c>
      <c r="FE39" s="17">
        <v>3.6568719567949298E-2</v>
      </c>
      <c r="FF39" s="17">
        <v>292.004376249757</v>
      </c>
      <c r="FG39" s="17">
        <v>7.0844242021197497</v>
      </c>
      <c r="FH39" s="17">
        <v>27.346545608668499</v>
      </c>
      <c r="FI39" s="17">
        <v>0.32637006600122098</v>
      </c>
      <c r="FJ39" s="17">
        <v>0</v>
      </c>
      <c r="FK39" s="17">
        <v>60.639947959633197</v>
      </c>
      <c r="FL39" s="17">
        <v>6.0062044529859602</v>
      </c>
      <c r="FM39" s="17">
        <v>4.4974078521304799E-2</v>
      </c>
      <c r="FN39" s="17">
        <v>0</v>
      </c>
      <c r="FO39" s="17">
        <v>4.6475138586764699E-2</v>
      </c>
      <c r="FP39" s="17">
        <v>12.451283744606901</v>
      </c>
      <c r="FQ39" s="17">
        <v>7.2932652034698702</v>
      </c>
      <c r="FR39" s="17">
        <v>0.28127926013617899</v>
      </c>
      <c r="FS39" s="17">
        <v>1021.92632198504</v>
      </c>
      <c r="FT39" s="17">
        <v>4.4710744946117504</v>
      </c>
      <c r="FU39" s="17">
        <v>10.1009770805752</v>
      </c>
      <c r="FW39" s="26">
        <f t="shared" si="56"/>
        <v>2.2733859936932226</v>
      </c>
      <c r="FX39" s="40">
        <f t="shared" si="57"/>
        <v>-5.5397497253192003E-5</v>
      </c>
      <c r="FY39" s="40">
        <f t="shared" si="58"/>
        <v>-5.6605261960383712E-7</v>
      </c>
      <c r="FZ39" s="40">
        <f t="shared" si="59"/>
        <v>-8.0112962069660016E-5</v>
      </c>
      <c r="GA39" s="40">
        <f t="shared" si="60"/>
        <v>-2.0346920632187138E-5</v>
      </c>
      <c r="GB39" s="40">
        <f t="shared" si="61"/>
        <v>-2.0299967916392178E-5</v>
      </c>
      <c r="GC39" s="40">
        <f t="shared" si="62"/>
        <v>-3.3838599762637128E-5</v>
      </c>
      <c r="GD39" s="40">
        <f t="shared" si="63"/>
        <v>-2.3267295497151914E-5</v>
      </c>
      <c r="GE39" s="40">
        <f t="shared" si="64"/>
        <v>8.9320378939798029E-7</v>
      </c>
      <c r="GF39" s="40">
        <f t="shared" si="65"/>
        <v>-6.9529067761109935E-6</v>
      </c>
      <c r="GG39" s="40">
        <f t="shared" si="66"/>
        <v>-1.4092201817092641E-5</v>
      </c>
      <c r="GH39" s="40">
        <f t="shared" si="67"/>
        <v>-6.0882892773204052E-6</v>
      </c>
      <c r="GI39" s="40">
        <f t="shared" si="68"/>
        <v>0</v>
      </c>
      <c r="GJ39" s="40">
        <f t="shared" si="69"/>
        <v>-8.2731584004762194E-6</v>
      </c>
      <c r="GK39" s="40">
        <f t="shared" si="70"/>
        <v>-3.8806533838338929E-6</v>
      </c>
      <c r="GL39" s="40">
        <f t="shared" si="71"/>
        <v>0</v>
      </c>
      <c r="GM39" s="40">
        <f t="shared" si="72"/>
        <v>4.1523717781158358E-5</v>
      </c>
      <c r="GN39" s="40">
        <f t="shared" si="73"/>
        <v>0</v>
      </c>
      <c r="GO39" s="40">
        <f t="shared" si="74"/>
        <v>-6.7267959877141018E-6</v>
      </c>
      <c r="GP39" s="40">
        <f t="shared" si="75"/>
        <v>5.8906901856817858E-6</v>
      </c>
      <c r="GQ39" s="40">
        <f t="shared" si="76"/>
        <v>0</v>
      </c>
      <c r="GR39" s="40">
        <f t="shared" si="77"/>
        <v>0</v>
      </c>
      <c r="GS39" s="40">
        <f t="shared" si="78"/>
        <v>5.1703621509108504E-5</v>
      </c>
      <c r="GT39" s="40">
        <f t="shared" si="79"/>
        <v>0</v>
      </c>
      <c r="GU39" s="40">
        <f t="shared" si="80"/>
        <v>-4.7416415692640406E-5</v>
      </c>
      <c r="GV39" s="40">
        <f t="shared" si="81"/>
        <v>7.4865726981131029E-6</v>
      </c>
      <c r="GW39" s="40">
        <f t="shared" si="82"/>
        <v>6.2416508204857029E-5</v>
      </c>
      <c r="GX39" s="40">
        <f t="shared" si="83"/>
        <v>-2.0206229468417771E-5</v>
      </c>
      <c r="GY39" s="40">
        <f t="shared" si="84"/>
        <v>-2.5780709404556082E-5</v>
      </c>
      <c r="GZ39" s="40">
        <f t="shared" si="85"/>
        <v>-1.3746458682365368E-5</v>
      </c>
      <c r="HA39" s="40">
        <f t="shared" si="86"/>
        <v>4.4530292227045967E-4</v>
      </c>
      <c r="HB39" s="40">
        <f t="shared" si="87"/>
        <v>4.9786113507804979</v>
      </c>
      <c r="HC39" s="40">
        <f t="shared" si="88"/>
        <v>-1.8276466993115035E-5</v>
      </c>
      <c r="HD39" s="40">
        <f t="shared" si="89"/>
        <v>0</v>
      </c>
      <c r="HE39" s="40">
        <f t="shared" si="90"/>
        <v>-8.7985846353473725E-4</v>
      </c>
      <c r="HF39" s="40">
        <f t="shared" si="91"/>
        <v>-6.8272287914915455E-6</v>
      </c>
      <c r="HG39" s="40">
        <f t="shared" si="92"/>
        <v>1.0440237061993873E-4</v>
      </c>
      <c r="HH39" s="40">
        <f t="shared" si="93"/>
        <v>3.6302265425570553E-5</v>
      </c>
      <c r="HI39" s="40">
        <f t="shared" si="94"/>
        <v>-1.469627103065981E-5</v>
      </c>
      <c r="HJ39" s="40">
        <f t="shared" si="95"/>
        <v>2.5911728050902948E-6</v>
      </c>
      <c r="HK39" s="40">
        <f t="shared" si="96"/>
        <v>0</v>
      </c>
      <c r="HL39" s="40">
        <f t="shared" si="97"/>
        <v>0</v>
      </c>
      <c r="HM39" s="40">
        <f t="shared" si="98"/>
        <v>0</v>
      </c>
      <c r="HN39" s="40">
        <f t="shared" si="99"/>
        <v>4.4728213421108798E-5</v>
      </c>
      <c r="HO39" s="40">
        <f t="shared" si="100"/>
        <v>-8.6880422414792444E-5</v>
      </c>
      <c r="HP39" s="40">
        <f t="shared" si="101"/>
        <v>-5.5454501358352689E-5</v>
      </c>
      <c r="HQ39" s="40">
        <f t="shared" si="102"/>
        <v>0</v>
      </c>
      <c r="HR39" s="40">
        <f t="shared" si="103"/>
        <v>-2.9130089491616107E-5</v>
      </c>
      <c r="HS39" s="40">
        <f t="shared" si="104"/>
        <v>6.5272355346600685E-6</v>
      </c>
      <c r="HT39" s="40">
        <f t="shared" si="105"/>
        <v>7.3045660123631297E-5</v>
      </c>
      <c r="HU39" s="40">
        <f t="shared" si="106"/>
        <v>0</v>
      </c>
      <c r="HV39" s="40">
        <f t="shared" si="107"/>
        <v>0</v>
      </c>
      <c r="HW39" s="40">
        <f t="shared" si="108"/>
        <v>0</v>
      </c>
      <c r="HX39" s="40">
        <f t="shared" si="109"/>
        <v>0</v>
      </c>
      <c r="HY39" s="40">
        <f t="shared" si="110"/>
        <v>7.9305924999359945E-5</v>
      </c>
      <c r="HZ39" s="40">
        <f t="shared" si="111"/>
        <v>0</v>
      </c>
    </row>
    <row r="40" spans="1:234" x14ac:dyDescent="0.3">
      <c r="A40" s="17" t="s">
        <v>207</v>
      </c>
      <c r="B40" s="17">
        <v>34.484122849999999</v>
      </c>
      <c r="C40" s="17">
        <v>1.7284999999999998E-2</v>
      </c>
      <c r="D40" s="17">
        <v>50.030121250000001</v>
      </c>
      <c r="E40" s="17">
        <v>5.1940509695000001</v>
      </c>
      <c r="F40" s="17">
        <v>5.1940209695000004</v>
      </c>
      <c r="G40" s="17">
        <v>0.62602880000000005</v>
      </c>
      <c r="H40" s="17">
        <v>21.920563625</v>
      </c>
      <c r="I40" s="17">
        <v>0.23765307929999999</v>
      </c>
      <c r="J40" s="17">
        <v>7.4731357999999998E-2</v>
      </c>
      <c r="K40" s="5">
        <v>7.9138379999999993E-6</v>
      </c>
      <c r="L40" s="17">
        <v>8.4289608899999993E-2</v>
      </c>
      <c r="M40" s="17">
        <v>6.8E-8</v>
      </c>
      <c r="N40" s="17">
        <v>4.8512390000000002E-3</v>
      </c>
      <c r="O40" s="17">
        <v>4.0241699999999998E-5</v>
      </c>
      <c r="P40" s="17">
        <v>1.5840550000000001E-4</v>
      </c>
      <c r="Q40" s="17">
        <v>1.2291649999999999E-4</v>
      </c>
      <c r="S40" s="5">
        <v>1.9215816000000001E-6</v>
      </c>
      <c r="T40" s="17">
        <v>1.099875E-4</v>
      </c>
      <c r="V40" s="17">
        <v>6.7915000000000001E-6</v>
      </c>
      <c r="W40" s="17">
        <v>1.142965E-4</v>
      </c>
      <c r="X40" s="17">
        <v>1.9154250000000001E-4</v>
      </c>
      <c r="Y40" s="17">
        <v>0.7759019184</v>
      </c>
      <c r="AA40" s="17">
        <v>6.4710000000000004E-6</v>
      </c>
      <c r="AB40" s="17">
        <v>1.56002E-5</v>
      </c>
      <c r="AC40" s="5">
        <v>1.55353E-5</v>
      </c>
      <c r="AD40" s="17">
        <v>3.83552E-4</v>
      </c>
      <c r="AE40" s="17">
        <v>1.3784852E-2</v>
      </c>
      <c r="AF40" s="17">
        <v>6.9990555999999999E-3</v>
      </c>
      <c r="AG40" s="17">
        <v>6.9552699999999996E-5</v>
      </c>
      <c r="AI40" s="17">
        <v>1.163855E-4</v>
      </c>
      <c r="AJ40" s="17">
        <v>0.40741722450000001</v>
      </c>
      <c r="AK40" s="17">
        <v>1.730135E-4</v>
      </c>
      <c r="AL40" s="17">
        <v>6.4455999999999994E-5</v>
      </c>
      <c r="AM40" s="17">
        <v>0.74376533410000001</v>
      </c>
      <c r="AN40" s="5">
        <v>1.5995299999999999E-5</v>
      </c>
      <c r="AO40" s="17">
        <v>1.05E-8</v>
      </c>
      <c r="AP40" s="17">
        <v>9.0499999999999996E-8</v>
      </c>
      <c r="AQ40" s="17">
        <v>6.5000000000000003E-9</v>
      </c>
      <c r="AR40" s="5">
        <v>1.0343387E-6</v>
      </c>
      <c r="AS40" s="5">
        <v>1.823069E-6</v>
      </c>
      <c r="AT40" s="5">
        <v>1.8329634000000001E-3</v>
      </c>
      <c r="AV40" s="17">
        <v>0.15915747699999999</v>
      </c>
      <c r="AW40" s="17">
        <v>0.17825500250000001</v>
      </c>
      <c r="AX40" s="17">
        <v>1.4231399999999999E-4</v>
      </c>
      <c r="BC40" s="17">
        <v>1.85E-8</v>
      </c>
      <c r="BE40" s="15"/>
      <c r="BF40" s="17" t="s">
        <v>207</v>
      </c>
      <c r="BG40" s="5">
        <v>2.7036755038939101E-6</v>
      </c>
      <c r="BH40" s="5">
        <v>5.4376658614285099E-6</v>
      </c>
      <c r="BI40" s="17">
        <v>0</v>
      </c>
      <c r="BJ40" s="17">
        <v>7.4654624763396904E-2</v>
      </c>
      <c r="BK40" s="5">
        <v>0</v>
      </c>
      <c r="BL40" s="17">
        <v>0.23717528677327701</v>
      </c>
      <c r="BM40" s="17">
        <v>0.23717528677327701</v>
      </c>
      <c r="BN40" s="17">
        <v>7.5938165234709599E-4</v>
      </c>
      <c r="BO40" s="5">
        <v>2.1837445883694998E-6</v>
      </c>
      <c r="BP40" s="5">
        <v>3.24460060516873E-6</v>
      </c>
      <c r="BQ40" s="5">
        <v>4.6684524104785298E-6</v>
      </c>
      <c r="BR40" s="5">
        <v>8.4146462612224193E-2</v>
      </c>
      <c r="BS40" s="5">
        <v>1.8499307316589299E-8</v>
      </c>
      <c r="BT40" s="5">
        <v>2.1759927688398801E-8</v>
      </c>
      <c r="BU40" s="5">
        <v>4.6234119832228397E-8</v>
      </c>
      <c r="BV40" s="17">
        <v>1.91530495543908E-4</v>
      </c>
      <c r="BW40" s="17">
        <v>4.8507949344253898E-3</v>
      </c>
      <c r="BX40" s="5">
        <v>9.6575891356228502E-6</v>
      </c>
      <c r="BY40" s="5">
        <v>3.0583861064722103E-5</v>
      </c>
      <c r="BZ40" s="17">
        <v>1.58375398176225E-4</v>
      </c>
      <c r="CA40" s="5">
        <v>0</v>
      </c>
      <c r="CB40" s="17">
        <v>66.113049912489501</v>
      </c>
      <c r="CC40" s="17">
        <v>1.22910824821838E-4</v>
      </c>
      <c r="CD40" s="5">
        <v>5.5720718486306596E-7</v>
      </c>
      <c r="CE40" s="5">
        <v>1.36427189603002E-6</v>
      </c>
      <c r="CF40" s="5">
        <v>0</v>
      </c>
      <c r="CG40" s="17">
        <v>1.09970665626085E-4</v>
      </c>
      <c r="CH40" s="17">
        <v>3.8339900792009999E-4</v>
      </c>
      <c r="CI40" s="17">
        <v>0</v>
      </c>
      <c r="CJ40" s="17">
        <v>1.7302046495477601E-4</v>
      </c>
      <c r="CK40" s="17">
        <v>0</v>
      </c>
      <c r="CL40" s="5">
        <v>6.4450401516779604E-5</v>
      </c>
      <c r="CM40" s="17">
        <v>34.472561813081001</v>
      </c>
      <c r="CN40" s="5">
        <v>6.7904942004773096E-6</v>
      </c>
      <c r="CO40" s="17">
        <v>1.14299032722102E-4</v>
      </c>
      <c r="CP40" s="17">
        <v>5.44085392654838E-2</v>
      </c>
      <c r="CQ40" s="5">
        <v>6.8347612005492904</v>
      </c>
      <c r="CR40" s="17">
        <v>2.67877959961473E-2</v>
      </c>
      <c r="CS40" s="17">
        <v>0.15877585840208999</v>
      </c>
      <c r="CT40" s="5">
        <v>5.0286328321125403E-6</v>
      </c>
      <c r="CU40" s="5">
        <v>1.55512989908344E-6</v>
      </c>
      <c r="CV40" s="17">
        <v>0.77589857854214805</v>
      </c>
      <c r="CW40" s="5">
        <v>0.77589857854214805</v>
      </c>
      <c r="CX40" s="5">
        <v>7.4067494590408701E-8</v>
      </c>
      <c r="CY40" s="5">
        <v>0</v>
      </c>
      <c r="CZ40" s="17">
        <v>0</v>
      </c>
      <c r="DA40" s="17">
        <v>0.17825639081333899</v>
      </c>
      <c r="DB40" s="5">
        <v>2.58835471210392E-6</v>
      </c>
      <c r="DC40" s="5">
        <v>3.2354936932378698E-6</v>
      </c>
      <c r="DD40" s="17">
        <v>0</v>
      </c>
      <c r="DE40" s="17">
        <v>0</v>
      </c>
      <c r="DF40" s="17">
        <v>1.19699597803534E-3</v>
      </c>
      <c r="DG40" s="5">
        <v>1.4807695796888101E-6</v>
      </c>
      <c r="DH40" s="5">
        <v>3.69992648467512E-8</v>
      </c>
      <c r="DI40" s="5">
        <v>4.1142271235293201E-4</v>
      </c>
      <c r="DJ40" s="5">
        <v>3.55403302523742E-6</v>
      </c>
      <c r="DK40" s="5">
        <v>4.0564151744131497E-6</v>
      </c>
      <c r="DL40" s="5">
        <v>1.15458258238396E-5</v>
      </c>
      <c r="DM40" s="5">
        <v>5.1267492297601902E-6</v>
      </c>
      <c r="DN40" s="5">
        <v>1.04082519001085E-5</v>
      </c>
      <c r="DO40" s="17">
        <v>1.37852147521796E-2</v>
      </c>
      <c r="DP40" s="17">
        <v>0</v>
      </c>
      <c r="DQ40" s="17">
        <v>0</v>
      </c>
      <c r="DR40" s="17">
        <v>7.7291078622501201E-3</v>
      </c>
      <c r="DS40" s="17">
        <v>1.7284954281651398E-2</v>
      </c>
      <c r="DT40" s="17">
        <v>0</v>
      </c>
      <c r="DU40" s="5">
        <v>2.8516730325126702E-5</v>
      </c>
      <c r="DV40" s="5">
        <v>4.1037803755573498E-5</v>
      </c>
      <c r="DW40" s="17">
        <v>19.297213169860498</v>
      </c>
      <c r="DX40" s="17">
        <v>44.9667983244873</v>
      </c>
      <c r="DY40" s="17">
        <v>4.9963062019323603</v>
      </c>
      <c r="DZ40" s="17">
        <v>49.963104526419698</v>
      </c>
      <c r="EA40" s="5">
        <v>2.21069630891162E-8</v>
      </c>
      <c r="EB40" s="17">
        <v>8.2490800640442896E-2</v>
      </c>
      <c r="EC40" s="5">
        <v>1.4758042935977699E-6</v>
      </c>
      <c r="ED40" s="5">
        <v>1.5996243153270699E-5</v>
      </c>
      <c r="EE40" s="5">
        <v>1.04998978157707E-8</v>
      </c>
      <c r="EF40" s="5">
        <v>9.0500346456346406E-8</v>
      </c>
      <c r="EG40" s="5">
        <v>6.5002653262564601E-9</v>
      </c>
      <c r="EH40" s="5">
        <v>1.0342056669808201E-6</v>
      </c>
      <c r="EI40" s="5">
        <v>1.8231642375039299E-6</v>
      </c>
      <c r="EJ40" s="17">
        <v>1.8332055110920099E-3</v>
      </c>
      <c r="EK40" s="17">
        <v>4.1375540054123403E-2</v>
      </c>
      <c r="EL40" s="17">
        <v>6.4824797082253101</v>
      </c>
      <c r="EM40" s="17">
        <v>5.59885616054056E-2</v>
      </c>
      <c r="EN40" s="17">
        <v>0.146034338139408</v>
      </c>
      <c r="EO40" s="17">
        <v>0.367985168482722</v>
      </c>
      <c r="EP40" s="17">
        <v>8.2755012136444095E-2</v>
      </c>
      <c r="EQ40" s="17">
        <v>0</v>
      </c>
      <c r="ER40" s="5">
        <v>6.4704553095564703E-7</v>
      </c>
      <c r="ES40" s="5">
        <v>1.9471392362638201E-2</v>
      </c>
      <c r="ET40" s="5">
        <v>5.1873167756609702</v>
      </c>
      <c r="EU40" s="5">
        <v>5.1872867769286302</v>
      </c>
      <c r="EV40" s="5">
        <v>2.9998732342356001E-5</v>
      </c>
      <c r="EW40" s="17">
        <v>0</v>
      </c>
      <c r="EX40" s="17">
        <v>0</v>
      </c>
      <c r="EY40" s="17">
        <v>0.15415935303163</v>
      </c>
      <c r="EZ40" s="17">
        <v>0</v>
      </c>
      <c r="FA40" s="17">
        <v>0.95005715625809295</v>
      </c>
      <c r="FB40" s="17">
        <v>0.23608164898008699</v>
      </c>
      <c r="FC40" s="17">
        <v>0.126580486240402</v>
      </c>
      <c r="FD40" s="17">
        <v>2.3763772453248202</v>
      </c>
      <c r="FE40" s="17">
        <v>1.16286931551999E-4</v>
      </c>
      <c r="FF40" s="17">
        <v>4.7577206232621396</v>
      </c>
      <c r="FG40" s="17">
        <v>0.12899315044891599</v>
      </c>
      <c r="FH40" s="17">
        <v>0.50142764987295696</v>
      </c>
      <c r="FI40" s="5">
        <v>7.3990972072950999E-8</v>
      </c>
      <c r="FJ40" s="17">
        <v>0</v>
      </c>
      <c r="FK40" s="17">
        <v>0.62570903079040896</v>
      </c>
      <c r="FL40" s="17">
        <v>4.7913474107406297E-2</v>
      </c>
      <c r="FM40" s="17">
        <v>1.42306245142941E-4</v>
      </c>
      <c r="FN40" s="17">
        <v>0</v>
      </c>
      <c r="FO40" s="5">
        <v>2.5910041840418302E-7</v>
      </c>
      <c r="FP40" s="17">
        <v>6.0922216373472199E-2</v>
      </c>
      <c r="FQ40" s="17">
        <v>0.40741186930971501</v>
      </c>
      <c r="FR40" s="5">
        <v>8.8573542551960499E-6</v>
      </c>
      <c r="FS40" s="17">
        <v>21.895402880889701</v>
      </c>
      <c r="FT40" s="17">
        <v>0.74300407643236999</v>
      </c>
      <c r="FU40" s="17">
        <v>1.8638605643030898E-2</v>
      </c>
      <c r="FW40" s="26">
        <f t="shared" si="56"/>
        <v>0.8813362912222592</v>
      </c>
      <c r="FX40" s="40">
        <f t="shared" si="57"/>
        <v>-3.3525680700322681E-4</v>
      </c>
      <c r="FY40" s="40">
        <f t="shared" si="58"/>
        <v>-2.644972438527892E-6</v>
      </c>
      <c r="FZ40" s="40">
        <f t="shared" si="59"/>
        <v>-1.3395275067477892E-3</v>
      </c>
      <c r="GA40" s="40">
        <f t="shared" si="60"/>
        <v>-1.2965205537207533E-3</v>
      </c>
      <c r="GB40" s="40">
        <f t="shared" si="61"/>
        <v>-1.2965277981960986E-3</v>
      </c>
      <c r="GC40" s="40">
        <f t="shared" si="62"/>
        <v>-5.1078993425077569E-4</v>
      </c>
      <c r="GD40" s="40">
        <f t="shared" si="63"/>
        <v>-1.1478146520650123E-3</v>
      </c>
      <c r="GE40" s="40">
        <f t="shared" si="64"/>
        <v>-2.0104621750759509E-3</v>
      </c>
      <c r="GF40" s="40">
        <f t="shared" si="65"/>
        <v>-1.0267876652675539E-3</v>
      </c>
      <c r="GG40" s="40">
        <f t="shared" si="66"/>
        <v>-9.9191359835650852E-5</v>
      </c>
      <c r="GH40" s="40">
        <f t="shared" si="67"/>
        <v>-1.69826731484336E-3</v>
      </c>
      <c r="GI40" s="40">
        <f t="shared" si="68"/>
        <v>-8.7536461364834652E-5</v>
      </c>
      <c r="GJ40" s="40">
        <f t="shared" si="69"/>
        <v>-9.153652801077494E-5</v>
      </c>
      <c r="GK40" s="40">
        <f t="shared" si="70"/>
        <v>-6.2074826622184458E-6</v>
      </c>
      <c r="GL40" s="40">
        <f t="shared" si="71"/>
        <v>-1.9003016798664935E-4</v>
      </c>
      <c r="GM40" s="40">
        <f t="shared" si="72"/>
        <v>-4.6171003583681029E-5</v>
      </c>
      <c r="GN40" s="40">
        <f t="shared" si="73"/>
        <v>0</v>
      </c>
      <c r="GO40" s="40">
        <f t="shared" si="74"/>
        <v>-5.3351419952365334E-5</v>
      </c>
      <c r="GP40" s="40">
        <f t="shared" si="75"/>
        <v>-1.5305715572217369E-4</v>
      </c>
      <c r="GQ40" s="40">
        <f t="shared" si="76"/>
        <v>0</v>
      </c>
      <c r="GR40" s="40">
        <f t="shared" si="77"/>
        <v>-1.4809681553272771E-4</v>
      </c>
      <c r="GS40" s="40">
        <f t="shared" si="78"/>
        <v>2.2159227115478119E-5</v>
      </c>
      <c r="GT40" s="40">
        <f t="shared" si="79"/>
        <v>-6.267254573797384E-5</v>
      </c>
      <c r="GU40" s="40">
        <f t="shared" si="80"/>
        <v>-4.3044845910864767E-6</v>
      </c>
      <c r="GV40" s="40">
        <f t="shared" si="81"/>
        <v>0</v>
      </c>
      <c r="GW40" s="40">
        <f t="shared" si="82"/>
        <v>-1.6390620084025201E-5</v>
      </c>
      <c r="GX40" s="40">
        <f t="shared" si="83"/>
        <v>1.3083154400266665E-4</v>
      </c>
      <c r="GY40" s="40">
        <f t="shared" si="84"/>
        <v>-1.9238130664396198E-5</v>
      </c>
      <c r="GZ40" s="40">
        <f t="shared" si="85"/>
        <v>-3.9888223734984977E-4</v>
      </c>
      <c r="HA40" s="40">
        <f t="shared" si="86"/>
        <v>2.6315275608336911E-5</v>
      </c>
      <c r="HB40" s="40">
        <f t="shared" si="87"/>
        <v>0.10430725285996016</v>
      </c>
      <c r="HC40" s="40">
        <f t="shared" si="88"/>
        <v>2.6369654955265276E-5</v>
      </c>
      <c r="HD40" s="40">
        <f t="shared" si="89"/>
        <v>0</v>
      </c>
      <c r="HE40" s="40">
        <f t="shared" si="90"/>
        <v>-8.4691347290687406E-4</v>
      </c>
      <c r="HF40" s="40">
        <f t="shared" si="91"/>
        <v>-1.3144241242050502E-5</v>
      </c>
      <c r="HG40" s="40">
        <f t="shared" si="92"/>
        <v>4.0256712776800949E-5</v>
      </c>
      <c r="HH40" s="40">
        <f t="shared" si="93"/>
        <v>-8.6857441051111701E-5</v>
      </c>
      <c r="HI40" s="40">
        <f t="shared" si="94"/>
        <v>-1.0235186190160218E-3</v>
      </c>
      <c r="HJ40" s="40">
        <f t="shared" si="95"/>
        <v>5.8964400211278166E-5</v>
      </c>
      <c r="HK40" s="40">
        <f t="shared" si="96"/>
        <v>-9.7318313618896602E-6</v>
      </c>
      <c r="HL40" s="40">
        <f t="shared" si="97"/>
        <v>3.8282469216538106E-6</v>
      </c>
      <c r="HM40" s="40">
        <f t="shared" si="98"/>
        <v>4.0819424070745455E-5</v>
      </c>
      <c r="HN40" s="40">
        <f t="shared" si="99"/>
        <v>-1.2861649591171227E-4</v>
      </c>
      <c r="HO40" s="40">
        <f t="shared" si="100"/>
        <v>5.2240208094130307E-5</v>
      </c>
      <c r="HP40" s="40">
        <f t="shared" si="101"/>
        <v>1.3208724844688516E-4</v>
      </c>
      <c r="HQ40" s="40">
        <f t="shared" si="102"/>
        <v>0</v>
      </c>
      <c r="HR40" s="40">
        <f t="shared" si="103"/>
        <v>-2.397742192847148E-3</v>
      </c>
      <c r="HS40" s="40">
        <f t="shared" si="104"/>
        <v>7.7883555553213919E-6</v>
      </c>
      <c r="HT40" s="40">
        <f t="shared" si="105"/>
        <v>-5.4491174859789243E-5</v>
      </c>
      <c r="HU40" s="40">
        <f t="shared" si="106"/>
        <v>0</v>
      </c>
      <c r="HV40" s="40">
        <f t="shared" si="107"/>
        <v>0</v>
      </c>
      <c r="HW40" s="40">
        <f t="shared" si="108"/>
        <v>0</v>
      </c>
      <c r="HX40" s="40">
        <f t="shared" si="109"/>
        <v>0</v>
      </c>
      <c r="HY40" s="40">
        <f t="shared" si="110"/>
        <v>-3.7442346524415795E-5</v>
      </c>
      <c r="HZ40" s="40">
        <f t="shared" si="111"/>
        <v>0</v>
      </c>
    </row>
    <row r="41" spans="1:234" x14ac:dyDescent="0.3">
      <c r="A41" s="17" t="s">
        <v>208</v>
      </c>
      <c r="B41" s="17">
        <v>78.090960940000002</v>
      </c>
      <c r="C41" s="17">
        <v>4.2907298000000003E-2</v>
      </c>
      <c r="D41" s="17">
        <v>279.41771495</v>
      </c>
      <c r="E41" s="17">
        <v>10.325565047</v>
      </c>
      <c r="F41" s="17">
        <v>10.325565047</v>
      </c>
      <c r="G41" s="17">
        <v>0.39398705750000002</v>
      </c>
      <c r="H41" s="17">
        <v>103.51450298</v>
      </c>
      <c r="I41" s="17">
        <v>0.80726508760000004</v>
      </c>
      <c r="J41" s="17">
        <v>0.85499641069999999</v>
      </c>
      <c r="K41" s="5">
        <v>1.2614624000000001E-6</v>
      </c>
      <c r="L41" s="17">
        <v>0.20159161070000001</v>
      </c>
      <c r="N41" s="17">
        <v>8.9322907399999998E-2</v>
      </c>
      <c r="O41" s="5">
        <v>6.9380432000000003E-6</v>
      </c>
      <c r="Q41" s="17">
        <v>5.110491E-3</v>
      </c>
      <c r="S41" s="5">
        <v>3.5320947000000001E-7</v>
      </c>
      <c r="T41" s="17">
        <v>4.5788269999999997E-3</v>
      </c>
      <c r="V41" s="5">
        <v>7.5687743999999997E-6</v>
      </c>
      <c r="W41" s="17">
        <v>4.752432E-3</v>
      </c>
      <c r="Y41" s="17">
        <v>5.9685325261999997</v>
      </c>
      <c r="AA41" s="5">
        <v>1.6399010999999999E-6</v>
      </c>
      <c r="AB41" s="5">
        <v>3.153656E-6</v>
      </c>
      <c r="AC41" s="5">
        <v>2.3967785999999999E-6</v>
      </c>
      <c r="AD41" s="17">
        <v>1.60549291E-2</v>
      </c>
      <c r="AE41" s="17">
        <v>0.272131285</v>
      </c>
      <c r="AF41" s="17">
        <v>1.05968611E-2</v>
      </c>
      <c r="AG41" s="17">
        <v>1.32454E-5</v>
      </c>
      <c r="AI41" s="17">
        <v>4.8392340000000004E-3</v>
      </c>
      <c r="AJ41" s="17">
        <v>0.1050259767</v>
      </c>
      <c r="AK41" s="17">
        <v>7.1956269E-3</v>
      </c>
      <c r="AL41" s="17">
        <v>2.6968067000000002E-3</v>
      </c>
      <c r="AM41" s="17">
        <v>3.0670137300000001E-2</v>
      </c>
      <c r="AN41" s="17">
        <v>4.9837530000000001E-4</v>
      </c>
      <c r="AR41" s="17">
        <v>3.8659299999999998E-5</v>
      </c>
      <c r="AS41" s="17">
        <v>7.4159900000000001E-5</v>
      </c>
      <c r="AT41" s="17">
        <v>3.0833928000000002E-3</v>
      </c>
      <c r="AV41" s="17">
        <v>1.24440586E-2</v>
      </c>
      <c r="AW41" s="17">
        <v>6.0887255500000001E-2</v>
      </c>
      <c r="AX41" s="17">
        <v>5.945975E-3</v>
      </c>
      <c r="BC41" s="5">
        <v>6.1629790000000004E-7</v>
      </c>
      <c r="BE41" s="15"/>
      <c r="BF41" s="17" t="s">
        <v>208</v>
      </c>
      <c r="BG41" s="17">
        <v>1.9640789086128999E-2</v>
      </c>
      <c r="BH41" s="17">
        <v>5.85396159551251E-2</v>
      </c>
      <c r="BI41" s="17">
        <v>0</v>
      </c>
      <c r="BJ41" s="17">
        <v>0.85499223669413604</v>
      </c>
      <c r="BK41" s="17">
        <v>0</v>
      </c>
      <c r="BL41" s="17">
        <v>0.80726650912702702</v>
      </c>
      <c r="BM41" s="17">
        <v>0.80726650912702702</v>
      </c>
      <c r="BN41" s="17">
        <v>3.5835941354205501E-2</v>
      </c>
      <c r="BO41" s="17">
        <v>1.5863665663728901E-2</v>
      </c>
      <c r="BP41" s="5">
        <v>5.1721576855878501E-7</v>
      </c>
      <c r="BQ41" s="5">
        <v>7.44149826110444E-7</v>
      </c>
      <c r="BR41" s="17">
        <v>0.20159256491182101</v>
      </c>
      <c r="BS41" s="5">
        <v>6.1631399233893904E-7</v>
      </c>
      <c r="BT41" s="5">
        <v>0</v>
      </c>
      <c r="BU41" s="17">
        <v>0</v>
      </c>
      <c r="BV41" s="17">
        <v>0</v>
      </c>
      <c r="BW41" s="17">
        <v>8.9323216806698899E-2</v>
      </c>
      <c r="BX41" s="5">
        <v>1.66509270986623E-6</v>
      </c>
      <c r="BY41" s="5">
        <v>5.2731982561439602E-6</v>
      </c>
      <c r="BZ41" s="17">
        <v>0</v>
      </c>
      <c r="CA41" s="5">
        <v>0</v>
      </c>
      <c r="CB41" s="17">
        <v>221.863624848694</v>
      </c>
      <c r="CC41" s="17">
        <v>5.1104774369065001E-3</v>
      </c>
      <c r="CD41" s="5">
        <v>1.0243284886765E-7</v>
      </c>
      <c r="CE41" s="5">
        <v>2.5079606695436898E-7</v>
      </c>
      <c r="CF41" s="5">
        <v>0</v>
      </c>
      <c r="CG41" s="5">
        <v>4.5787931017377903E-3</v>
      </c>
      <c r="CH41" s="5">
        <v>1.6055954750142699E-2</v>
      </c>
      <c r="CI41" s="17">
        <v>0</v>
      </c>
      <c r="CJ41" s="17">
        <v>7.1923027001107604E-3</v>
      </c>
      <c r="CK41" s="17">
        <v>0</v>
      </c>
      <c r="CL41" s="17">
        <v>2.6970806209593401E-3</v>
      </c>
      <c r="CM41" s="17">
        <v>78.090883808705001</v>
      </c>
      <c r="CN41" s="5">
        <v>7.5693887729858797E-6</v>
      </c>
      <c r="CO41" s="17">
        <v>4.7505535475123803E-3</v>
      </c>
      <c r="CP41" s="17">
        <v>1.09018263891283</v>
      </c>
      <c r="CQ41" s="17">
        <v>37.669824044127701</v>
      </c>
      <c r="CR41" s="17">
        <v>0.50801262556675997</v>
      </c>
      <c r="CS41" s="17">
        <v>1.2445821258402601E-2</v>
      </c>
      <c r="CT41" s="17">
        <v>3.6536085121072301E-2</v>
      </c>
      <c r="CU41" s="17">
        <v>1.12964687719428E-2</v>
      </c>
      <c r="CV41" s="17">
        <v>5.9685520801887897</v>
      </c>
      <c r="CW41" s="17">
        <v>5.9685520801887897</v>
      </c>
      <c r="CX41" s="17">
        <v>5.3803076398309098E-4</v>
      </c>
      <c r="CY41" s="17">
        <v>0</v>
      </c>
      <c r="CZ41" s="17">
        <v>0</v>
      </c>
      <c r="DA41" s="17">
        <v>6.0888151622794803E-2</v>
      </c>
      <c r="DB41" s="5">
        <v>6.55952850699031E-7</v>
      </c>
      <c r="DC41" s="5">
        <v>8.1996434984330202E-7</v>
      </c>
      <c r="DD41" s="17">
        <v>0</v>
      </c>
      <c r="DE41" s="17">
        <v>0</v>
      </c>
      <c r="DF41" s="17">
        <v>4.2321768023943197E-2</v>
      </c>
      <c r="DG41" s="17">
        <v>1.07552161620506E-2</v>
      </c>
      <c r="DH41" s="17">
        <v>2.6879712105232E-4</v>
      </c>
      <c r="DI41" s="5">
        <v>0.171601363459566</v>
      </c>
      <c r="DJ41" s="17">
        <v>2.6622780177141401E-2</v>
      </c>
      <c r="DK41" s="5">
        <v>8.1993823751495197E-7</v>
      </c>
      <c r="DL41" s="5">
        <v>2.3338777096182198E-6</v>
      </c>
      <c r="DM41" s="5">
        <v>7.9078504384442299E-7</v>
      </c>
      <c r="DN41" s="5">
        <v>1.60605244795713E-6</v>
      </c>
      <c r="DO41" s="17">
        <v>0.27482974166301399</v>
      </c>
      <c r="DP41" s="17">
        <v>0</v>
      </c>
      <c r="DQ41" s="17">
        <v>0</v>
      </c>
      <c r="DR41" s="17">
        <v>2.59772342787386E-2</v>
      </c>
      <c r="DS41" s="17">
        <v>4.29079379729604E-2</v>
      </c>
      <c r="DT41" s="17">
        <v>0</v>
      </c>
      <c r="DU41" s="5">
        <v>5.4304979359226304E-6</v>
      </c>
      <c r="DV41" s="5">
        <v>7.8165254055126601E-6</v>
      </c>
      <c r="DW41" s="17">
        <v>138.74129775073399</v>
      </c>
      <c r="DX41" s="17">
        <v>251.476035873608</v>
      </c>
      <c r="DY41" s="17">
        <v>27.941816896443399</v>
      </c>
      <c r="DZ41" s="17">
        <v>279.41785277005198</v>
      </c>
      <c r="EA41" s="17">
        <v>1.60584513114193E-4</v>
      </c>
      <c r="EB41" s="17">
        <v>3.0976097694847202</v>
      </c>
      <c r="EC41" s="17">
        <v>1.07199080520014E-2</v>
      </c>
      <c r="ED41" s="17">
        <v>4.9844773151132304E-4</v>
      </c>
      <c r="EE41" s="17">
        <v>0</v>
      </c>
      <c r="EF41" s="17">
        <v>0</v>
      </c>
      <c r="EG41" s="17">
        <v>0</v>
      </c>
      <c r="EH41" s="5">
        <v>3.8663645092456197E-5</v>
      </c>
      <c r="EI41" s="5">
        <v>7.4156468694918894E-5</v>
      </c>
      <c r="EJ41" s="17">
        <v>3.08318596662865E-3</v>
      </c>
      <c r="EK41" s="17">
        <v>8.2631773453044399E-2</v>
      </c>
      <c r="EL41" s="17">
        <v>59.539072187039999</v>
      </c>
      <c r="EM41" s="17">
        <v>0.11179629590436301</v>
      </c>
      <c r="EN41" s="17">
        <v>0.29163902588777202</v>
      </c>
      <c r="EO41" s="17">
        <v>0.70868091403627398</v>
      </c>
      <c r="EP41" s="17">
        <v>0.165262199661591</v>
      </c>
      <c r="EQ41" s="17">
        <v>0</v>
      </c>
      <c r="ER41" s="5">
        <v>1.6398474070889599E-7</v>
      </c>
      <c r="ES41" s="17">
        <v>3.8885194530332803E-2</v>
      </c>
      <c r="ET41" s="17">
        <v>10.325559661654101</v>
      </c>
      <c r="EU41" s="17">
        <v>10.325559661654101</v>
      </c>
      <c r="EV41" s="17">
        <v>0</v>
      </c>
      <c r="EW41" s="17">
        <v>0</v>
      </c>
      <c r="EX41" s="17">
        <v>0</v>
      </c>
      <c r="EY41" s="17">
        <v>0.30773336750497199</v>
      </c>
      <c r="EZ41" s="17">
        <v>0</v>
      </c>
      <c r="FA41" s="17">
        <v>1.89587902577754</v>
      </c>
      <c r="FB41" s="17">
        <v>0.47148049240231998</v>
      </c>
      <c r="FC41" s="17">
        <v>0.25275638607340301</v>
      </c>
      <c r="FD41" s="17">
        <v>4.73989390477134</v>
      </c>
      <c r="FE41" s="17">
        <v>4.8331755926299697E-3</v>
      </c>
      <c r="FF41" s="17">
        <v>22.928650955242901</v>
      </c>
      <c r="FG41" s="17">
        <v>0.25761291820301102</v>
      </c>
      <c r="FH41" s="17">
        <v>1.0013081515897999</v>
      </c>
      <c r="FI41" s="5">
        <v>1.1858330990922301E-8</v>
      </c>
      <c r="FJ41" s="17">
        <v>0</v>
      </c>
      <c r="FK41" s="17">
        <v>0.39398899055870601</v>
      </c>
      <c r="FL41" s="17">
        <v>6.36744784695692</v>
      </c>
      <c r="FM41" s="17">
        <v>5.9461885117147902E-3</v>
      </c>
      <c r="FN41" s="17">
        <v>0</v>
      </c>
      <c r="FO41" s="17">
        <v>1.88243278172478E-3</v>
      </c>
      <c r="FP41" s="17">
        <v>5.0723210273353203</v>
      </c>
      <c r="FQ41" s="17">
        <v>0.105024540059365</v>
      </c>
      <c r="FR41" s="17">
        <v>6.43485393243938E-2</v>
      </c>
      <c r="FS41" s="17">
        <v>103.51391954232</v>
      </c>
      <c r="FT41" s="17">
        <v>3.0670357200292601E-2</v>
      </c>
      <c r="FU41" s="17">
        <v>0.71719550215804695</v>
      </c>
      <c r="FW41" s="26">
        <f t="shared" si="56"/>
        <v>1.3403153736634603</v>
      </c>
      <c r="FX41" s="40">
        <f t="shared" si="57"/>
        <v>-9.8771092162659855E-7</v>
      </c>
      <c r="FY41" s="40">
        <f t="shared" si="58"/>
        <v>1.4915247294212587E-5</v>
      </c>
      <c r="FZ41" s="40">
        <f t="shared" si="59"/>
        <v>4.9324020848116284E-7</v>
      </c>
      <c r="GA41" s="40">
        <f t="shared" si="60"/>
        <v>-5.2155459526790652E-7</v>
      </c>
      <c r="GB41" s="40">
        <f t="shared" si="61"/>
        <v>-5.2155459526790652E-7</v>
      </c>
      <c r="GC41" s="40">
        <f t="shared" si="62"/>
        <v>4.9064015408527185E-6</v>
      </c>
      <c r="GD41" s="40">
        <f t="shared" si="63"/>
        <v>-5.6362892465358965E-6</v>
      </c>
      <c r="GE41" s="40">
        <f t="shared" si="64"/>
        <v>1.7609172610266906E-6</v>
      </c>
      <c r="GF41" s="40">
        <f t="shared" si="65"/>
        <v>-4.8818986977109855E-6</v>
      </c>
      <c r="GG41" s="40">
        <f t="shared" si="66"/>
        <v>-7.6740559822459291E-5</v>
      </c>
      <c r="GH41" s="40">
        <f t="shared" si="67"/>
        <v>4.7333905299395342E-6</v>
      </c>
      <c r="GI41" s="40">
        <f t="shared" si="68"/>
        <v>0</v>
      </c>
      <c r="GJ41" s="40">
        <f t="shared" si="69"/>
        <v>3.4639120904910407E-6</v>
      </c>
      <c r="GK41" s="40">
        <f t="shared" si="70"/>
        <v>3.5711223330244723E-5</v>
      </c>
      <c r="GL41" s="40">
        <f t="shared" si="71"/>
        <v>0</v>
      </c>
      <c r="GM41" s="40">
        <f t="shared" si="72"/>
        <v>-2.6539707241193982E-6</v>
      </c>
      <c r="GN41" s="40">
        <f t="shared" si="73"/>
        <v>0</v>
      </c>
      <c r="GO41" s="40">
        <f t="shared" si="74"/>
        <v>5.505464510612842E-5</v>
      </c>
      <c r="GP41" s="40">
        <f t="shared" si="75"/>
        <v>-7.4032633705933057E-6</v>
      </c>
      <c r="GQ41" s="40">
        <f t="shared" si="76"/>
        <v>0</v>
      </c>
      <c r="GR41" s="40">
        <f t="shared" si="77"/>
        <v>8.1172056849778142E-5</v>
      </c>
      <c r="GS41" s="40">
        <f t="shared" si="78"/>
        <v>-3.9526130781455016E-4</v>
      </c>
      <c r="GT41" s="40">
        <f t="shared" si="79"/>
        <v>0</v>
      </c>
      <c r="GU41" s="40">
        <f t="shared" si="80"/>
        <v>3.2761803180444062E-6</v>
      </c>
      <c r="GV41" s="40">
        <f t="shared" si="81"/>
        <v>0</v>
      </c>
      <c r="GW41" s="40">
        <f t="shared" si="82"/>
        <v>5.129890022668748E-7</v>
      </c>
      <c r="GX41" s="40">
        <f t="shared" si="83"/>
        <v>5.0718002588705161E-5</v>
      </c>
      <c r="GY41" s="40">
        <f t="shared" si="84"/>
        <v>2.4571231382433076E-5</v>
      </c>
      <c r="GZ41" s="40">
        <f t="shared" si="85"/>
        <v>6.3883816384984352E-5</v>
      </c>
      <c r="HA41" s="40">
        <f t="shared" si="86"/>
        <v>9.9160104396449414E-3</v>
      </c>
      <c r="HB41" s="40">
        <f t="shared" si="87"/>
        <v>1.4514083966561191</v>
      </c>
      <c r="HC41" s="40">
        <f t="shared" si="88"/>
        <v>1.2255888348340247E-4</v>
      </c>
      <c r="HD41" s="40">
        <f t="shared" si="89"/>
        <v>0</v>
      </c>
      <c r="HE41" s="40">
        <f t="shared" si="90"/>
        <v>-1.2519351967750878E-3</v>
      </c>
      <c r="HF41" s="40">
        <f t="shared" si="91"/>
        <v>-1.3678907639208206E-5</v>
      </c>
      <c r="HG41" s="40">
        <f t="shared" si="92"/>
        <v>-4.6197502113951613E-4</v>
      </c>
      <c r="HH41" s="40">
        <f t="shared" si="93"/>
        <v>1.0157233714225519E-4</v>
      </c>
      <c r="HI41" s="40">
        <f t="shared" si="94"/>
        <v>7.1698502830016974E-6</v>
      </c>
      <c r="HJ41" s="40">
        <f t="shared" si="95"/>
        <v>1.4533527508894161E-4</v>
      </c>
      <c r="HK41" s="40">
        <f t="shared" si="96"/>
        <v>0</v>
      </c>
      <c r="HL41" s="40">
        <f t="shared" si="97"/>
        <v>0</v>
      </c>
      <c r="HM41" s="40">
        <f t="shared" si="98"/>
        <v>0</v>
      </c>
      <c r="HN41" s="40">
        <f t="shared" si="99"/>
        <v>1.1239449385270475E-4</v>
      </c>
      <c r="HO41" s="40">
        <f t="shared" si="100"/>
        <v>-4.6269009007657759E-5</v>
      </c>
      <c r="HP41" s="40">
        <f t="shared" si="101"/>
        <v>-6.707979967723151E-5</v>
      </c>
      <c r="HQ41" s="40">
        <f t="shared" si="102"/>
        <v>0</v>
      </c>
      <c r="HR41" s="40">
        <f t="shared" si="103"/>
        <v>1.4164658486905867E-4</v>
      </c>
      <c r="HS41" s="40">
        <f t="shared" si="104"/>
        <v>1.4717739984229282E-5</v>
      </c>
      <c r="HT41" s="40">
        <f t="shared" si="105"/>
        <v>3.5908612933977793E-5</v>
      </c>
      <c r="HU41" s="40">
        <f t="shared" si="106"/>
        <v>0</v>
      </c>
      <c r="HV41" s="40">
        <f t="shared" si="107"/>
        <v>0</v>
      </c>
      <c r="HW41" s="40">
        <f t="shared" si="108"/>
        <v>0</v>
      </c>
      <c r="HX41" s="40">
        <f t="shared" si="109"/>
        <v>0</v>
      </c>
      <c r="HY41" s="40">
        <f t="shared" si="110"/>
        <v>2.6111299322937053E-5</v>
      </c>
      <c r="HZ41" s="40">
        <f t="shared" si="111"/>
        <v>0</v>
      </c>
    </row>
    <row r="42" spans="1:234" x14ac:dyDescent="0.3">
      <c r="A42" s="17" t="s">
        <v>209</v>
      </c>
      <c r="B42" s="17">
        <v>79.25</v>
      </c>
      <c r="C42" s="17"/>
      <c r="D42" s="17">
        <v>357.58</v>
      </c>
      <c r="E42" s="17">
        <v>111.77885999999999</v>
      </c>
      <c r="F42" s="17">
        <v>111.77885999999999</v>
      </c>
      <c r="G42" s="17">
        <v>0.68</v>
      </c>
      <c r="H42" s="17">
        <v>10.42</v>
      </c>
      <c r="I42" s="17">
        <v>8.3237900000000004E-2</v>
      </c>
      <c r="J42" s="17">
        <v>1.331801E-2</v>
      </c>
      <c r="L42" s="17">
        <v>2.4971509999999999E-2</v>
      </c>
      <c r="T42" s="5"/>
      <c r="Y42" s="17">
        <v>1.477476</v>
      </c>
      <c r="AF42" s="17">
        <v>2.7050300000000002E-3</v>
      </c>
      <c r="AJ42" s="17">
        <v>0.27052349999999997</v>
      </c>
      <c r="AM42" s="17">
        <v>0.13318099999999999</v>
      </c>
      <c r="AV42" s="17">
        <v>6.6590499999999997E-2</v>
      </c>
      <c r="BE42" s="15"/>
      <c r="BF42" s="17" t="s">
        <v>209</v>
      </c>
      <c r="BG42" s="17">
        <v>0</v>
      </c>
      <c r="BH42" s="17">
        <v>0.34483728026256899</v>
      </c>
      <c r="BI42" s="17">
        <v>0</v>
      </c>
      <c r="BJ42" s="17">
        <v>1.33197343510418E-2</v>
      </c>
      <c r="BK42" s="17">
        <v>0</v>
      </c>
      <c r="BL42" s="17">
        <v>8.3238526059954299E-2</v>
      </c>
      <c r="BM42" s="17">
        <v>8.3238526059954299E-2</v>
      </c>
      <c r="BN42" s="5">
        <v>1.0859512392731299E-5</v>
      </c>
      <c r="BO42" s="17">
        <v>0</v>
      </c>
      <c r="BP42" s="17">
        <v>0</v>
      </c>
      <c r="BQ42" s="17">
        <v>0</v>
      </c>
      <c r="BR42" s="17">
        <v>2.4972510835386399E-2</v>
      </c>
      <c r="BS42" s="17">
        <v>0</v>
      </c>
      <c r="BT42" s="17">
        <v>0</v>
      </c>
      <c r="BU42" s="5">
        <v>0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A42" s="17">
        <v>0</v>
      </c>
      <c r="CB42" s="17">
        <v>15.563214301910399</v>
      </c>
      <c r="CC42" s="17">
        <v>0</v>
      </c>
      <c r="CD42" s="17">
        <v>0</v>
      </c>
      <c r="CE42" s="17">
        <v>0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0</v>
      </c>
      <c r="CL42" s="17">
        <v>0</v>
      </c>
      <c r="CM42" s="17">
        <v>79.249010951459496</v>
      </c>
      <c r="CN42" s="17">
        <v>0</v>
      </c>
      <c r="CO42" s="17">
        <v>0</v>
      </c>
      <c r="CP42" s="17">
        <v>6.7605075249260098E-4</v>
      </c>
      <c r="CQ42" s="17">
        <v>1.49796443806941E-2</v>
      </c>
      <c r="CR42" s="17">
        <v>3.4319985376742203E-4</v>
      </c>
      <c r="CS42" s="17">
        <v>6.6588100279987197E-2</v>
      </c>
      <c r="CT42" s="17">
        <v>0</v>
      </c>
      <c r="CU42" s="17">
        <v>0</v>
      </c>
      <c r="CV42" s="17">
        <v>1.4774777217436299</v>
      </c>
      <c r="CW42" s="17">
        <v>1.4774777217436299</v>
      </c>
      <c r="CX42" s="17">
        <v>0</v>
      </c>
      <c r="CY42" s="17">
        <v>0</v>
      </c>
      <c r="CZ42" s="17">
        <v>0</v>
      </c>
      <c r="DA42" s="17">
        <v>0</v>
      </c>
      <c r="DB42" s="17">
        <v>0</v>
      </c>
      <c r="DC42" s="17">
        <v>0</v>
      </c>
      <c r="DD42" s="17">
        <v>0</v>
      </c>
      <c r="DE42" s="17">
        <v>0</v>
      </c>
      <c r="DF42" s="5">
        <v>1.7145741727431498E-5</v>
      </c>
      <c r="DG42" s="17">
        <v>0</v>
      </c>
      <c r="DH42" s="17">
        <v>0</v>
      </c>
      <c r="DI42" s="17">
        <v>0.118852441091467</v>
      </c>
      <c r="DJ42" s="17">
        <v>1.4560519640426E-2</v>
      </c>
      <c r="DK42" s="17">
        <v>0</v>
      </c>
      <c r="DL42" s="17">
        <v>0</v>
      </c>
      <c r="DM42" s="17">
        <v>0</v>
      </c>
      <c r="DN42" s="17">
        <v>0</v>
      </c>
      <c r="DO42" s="17">
        <v>0</v>
      </c>
      <c r="DP42" s="17">
        <v>0</v>
      </c>
      <c r="DQ42" s="17">
        <v>0</v>
      </c>
      <c r="DR42" s="17">
        <v>2.7158678832818E-3</v>
      </c>
      <c r="DS42" s="17">
        <v>0</v>
      </c>
      <c r="DT42" s="17">
        <v>0</v>
      </c>
      <c r="DU42" s="17">
        <v>0</v>
      </c>
      <c r="DV42" s="17">
        <v>0</v>
      </c>
      <c r="DW42" s="17">
        <v>6.7024287218152798</v>
      </c>
      <c r="DX42" s="17">
        <v>321.82209185557502</v>
      </c>
      <c r="DY42" s="17">
        <v>35.758036629794397</v>
      </c>
      <c r="DZ42" s="17">
        <v>357.58012848536998</v>
      </c>
      <c r="EA42" s="17">
        <v>0</v>
      </c>
      <c r="EB42" s="17">
        <v>1.1018646229820699E-3</v>
      </c>
      <c r="EC42" s="17">
        <v>0</v>
      </c>
      <c r="ED42" s="17">
        <v>0</v>
      </c>
      <c r="EE42" s="17">
        <v>0</v>
      </c>
      <c r="EF42" s="17">
        <v>0</v>
      </c>
      <c r="EG42" s="17">
        <v>0</v>
      </c>
      <c r="EH42" s="17">
        <v>0</v>
      </c>
      <c r="EI42" s="17">
        <v>0</v>
      </c>
      <c r="EJ42" s="17">
        <v>0</v>
      </c>
      <c r="EK42" s="17">
        <v>0.58794622739573499</v>
      </c>
      <c r="EL42" s="17">
        <v>3.0755045261793299</v>
      </c>
      <c r="EM42" s="17">
        <v>0.79545731234533301</v>
      </c>
      <c r="EN42" s="17">
        <v>2.07508012742715</v>
      </c>
      <c r="EO42" s="17">
        <v>5.3690334132508601</v>
      </c>
      <c r="EP42" s="17">
        <v>1.17587631221856</v>
      </c>
      <c r="EQ42" s="17">
        <v>0.90684204434597704</v>
      </c>
      <c r="ER42" s="17">
        <v>0</v>
      </c>
      <c r="ES42" s="5">
        <v>0.27668169600467302</v>
      </c>
      <c r="ET42" s="5">
        <v>111.778770329194</v>
      </c>
      <c r="EU42" s="5">
        <v>111.778770329194</v>
      </c>
      <c r="EV42" s="17">
        <v>0</v>
      </c>
      <c r="EW42" s="17">
        <v>0</v>
      </c>
      <c r="EX42" s="17">
        <v>0</v>
      </c>
      <c r="EY42" s="17">
        <v>31.428601177268199</v>
      </c>
      <c r="EZ42" s="17">
        <v>0</v>
      </c>
      <c r="FA42" s="17">
        <v>14.617180619168</v>
      </c>
      <c r="FB42" s="17">
        <v>3.3547652432524702</v>
      </c>
      <c r="FC42" s="17">
        <v>1.91225787242954</v>
      </c>
      <c r="FD42" s="17">
        <v>36.542949321252102</v>
      </c>
      <c r="FE42" s="17">
        <v>0</v>
      </c>
      <c r="FF42" s="17">
        <v>0.37762874233626098</v>
      </c>
      <c r="FG42" s="17">
        <v>1.83300030048997</v>
      </c>
      <c r="FH42" s="17">
        <v>10.903098662345499</v>
      </c>
      <c r="FI42" s="17">
        <v>0</v>
      </c>
      <c r="FJ42" s="17">
        <v>0</v>
      </c>
      <c r="FK42" s="17">
        <v>0.67999787474440099</v>
      </c>
      <c r="FL42" s="17">
        <v>8.32125939965348E-2</v>
      </c>
      <c r="FM42" s="17">
        <v>0</v>
      </c>
      <c r="FN42" s="17">
        <v>0</v>
      </c>
      <c r="FO42" s="17">
        <v>0</v>
      </c>
      <c r="FP42" s="17">
        <v>0.86697196889825101</v>
      </c>
      <c r="FQ42" s="17">
        <v>0.27052401379916902</v>
      </c>
      <c r="FR42" s="17">
        <v>0</v>
      </c>
      <c r="FS42" s="17">
        <v>10.4200051808617</v>
      </c>
      <c r="FT42" s="17">
        <v>0.13318047203988101</v>
      </c>
      <c r="FU42" s="17">
        <v>0.28153884922328298</v>
      </c>
      <c r="FW42" s="26">
        <f t="shared" si="56"/>
        <v>0.64322700473561678</v>
      </c>
      <c r="FX42" s="40">
        <f t="shared" si="57"/>
        <v>-1.2480107766608773E-5</v>
      </c>
      <c r="FY42" s="40">
        <f t="shared" si="58"/>
        <v>0</v>
      </c>
      <c r="FZ42" s="40">
        <f t="shared" si="59"/>
        <v>3.5931922925930794E-7</v>
      </c>
      <c r="GA42" s="40">
        <f t="shared" si="60"/>
        <v>-8.0221614347475332E-7</v>
      </c>
      <c r="GB42" s="40">
        <f t="shared" si="61"/>
        <v>-8.0221614347475332E-7</v>
      </c>
      <c r="GC42" s="40">
        <f t="shared" si="62"/>
        <v>-3.1253758809726529E-6</v>
      </c>
      <c r="GD42" s="40">
        <f t="shared" si="63"/>
        <v>4.972036180938364E-7</v>
      </c>
      <c r="GE42" s="40">
        <f t="shared" si="64"/>
        <v>7.5213328819576119E-6</v>
      </c>
      <c r="GF42" s="40">
        <f t="shared" si="65"/>
        <v>1.2947512742516476E-4</v>
      </c>
      <c r="GG42" s="40">
        <f t="shared" si="66"/>
        <v>0</v>
      </c>
      <c r="GH42" s="40">
        <f t="shared" si="67"/>
        <v>4.0079089586490577E-5</v>
      </c>
      <c r="GI42" s="40">
        <f t="shared" si="68"/>
        <v>0</v>
      </c>
      <c r="GJ42" s="40">
        <f t="shared" si="69"/>
        <v>0</v>
      </c>
      <c r="GK42" s="40">
        <f t="shared" si="70"/>
        <v>0</v>
      </c>
      <c r="GL42" s="40">
        <f t="shared" si="71"/>
        <v>0</v>
      </c>
      <c r="GM42" s="40">
        <f t="shared" si="72"/>
        <v>0</v>
      </c>
      <c r="GN42" s="40">
        <f t="shared" si="73"/>
        <v>0</v>
      </c>
      <c r="GO42" s="40">
        <f t="shared" si="74"/>
        <v>0</v>
      </c>
      <c r="GP42" s="40">
        <f t="shared" si="75"/>
        <v>0</v>
      </c>
      <c r="GQ42" s="40">
        <f t="shared" si="76"/>
        <v>0</v>
      </c>
      <c r="GR42" s="40">
        <f t="shared" si="77"/>
        <v>0</v>
      </c>
      <c r="GS42" s="40">
        <f t="shared" si="78"/>
        <v>0</v>
      </c>
      <c r="GT42" s="40">
        <f t="shared" si="79"/>
        <v>0</v>
      </c>
      <c r="GU42" s="40">
        <f t="shared" si="80"/>
        <v>1.1653276465336638E-6</v>
      </c>
      <c r="GV42" s="40">
        <f t="shared" si="81"/>
        <v>0</v>
      </c>
      <c r="GW42" s="40">
        <f t="shared" si="82"/>
        <v>0</v>
      </c>
      <c r="GX42" s="40">
        <f t="shared" si="83"/>
        <v>0</v>
      </c>
      <c r="GY42" s="40">
        <f t="shared" si="84"/>
        <v>0</v>
      </c>
      <c r="GZ42" s="40">
        <f t="shared" si="85"/>
        <v>0</v>
      </c>
      <c r="HA42" s="40">
        <f t="shared" si="86"/>
        <v>0</v>
      </c>
      <c r="HB42" s="40">
        <f t="shared" si="87"/>
        <v>4.0065667596292029E-3</v>
      </c>
      <c r="HC42" s="40">
        <f t="shared" si="88"/>
        <v>0</v>
      </c>
      <c r="HD42" s="40">
        <f t="shared" si="89"/>
        <v>0</v>
      </c>
      <c r="HE42" s="40">
        <f t="shared" si="90"/>
        <v>0</v>
      </c>
      <c r="HF42" s="40">
        <f t="shared" si="91"/>
        <v>1.8992773975053481E-6</v>
      </c>
      <c r="HG42" s="40">
        <f t="shared" si="92"/>
        <v>0</v>
      </c>
      <c r="HH42" s="40">
        <f t="shared" si="93"/>
        <v>0</v>
      </c>
      <c r="HI42" s="40">
        <f t="shared" si="94"/>
        <v>-3.9642300251873985E-6</v>
      </c>
      <c r="HJ42" s="40">
        <f t="shared" si="95"/>
        <v>0</v>
      </c>
      <c r="HK42" s="40">
        <f t="shared" si="96"/>
        <v>0</v>
      </c>
      <c r="HL42" s="40">
        <f t="shared" si="97"/>
        <v>0</v>
      </c>
      <c r="HM42" s="40">
        <f t="shared" si="98"/>
        <v>0</v>
      </c>
      <c r="HN42" s="40">
        <f t="shared" si="99"/>
        <v>0</v>
      </c>
      <c r="HO42" s="40">
        <f t="shared" si="100"/>
        <v>0</v>
      </c>
      <c r="HP42" s="40">
        <f t="shared" si="101"/>
        <v>0</v>
      </c>
      <c r="HQ42" s="40">
        <f t="shared" si="102"/>
        <v>0</v>
      </c>
      <c r="HR42" s="40">
        <f t="shared" si="103"/>
        <v>-3.6036972432997704E-5</v>
      </c>
      <c r="HS42" s="40">
        <f t="shared" si="104"/>
        <v>0</v>
      </c>
      <c r="HT42" s="40">
        <f t="shared" si="105"/>
        <v>0</v>
      </c>
      <c r="HU42" s="40">
        <f t="shared" si="106"/>
        <v>0</v>
      </c>
      <c r="HV42" s="40">
        <f t="shared" si="107"/>
        <v>0</v>
      </c>
      <c r="HW42" s="40">
        <f t="shared" si="108"/>
        <v>0</v>
      </c>
      <c r="HX42" s="40">
        <f t="shared" si="109"/>
        <v>0</v>
      </c>
      <c r="HY42" s="40">
        <f t="shared" si="110"/>
        <v>0</v>
      </c>
      <c r="HZ42" s="40">
        <f t="shared" si="111"/>
        <v>0</v>
      </c>
    </row>
    <row r="43" spans="1:234" x14ac:dyDescent="0.3">
      <c r="A43" s="17" t="s">
        <v>210</v>
      </c>
      <c r="B43" s="17">
        <v>1611.0833313999999</v>
      </c>
      <c r="C43" s="17"/>
      <c r="D43" s="17">
        <v>6250.7435741999998</v>
      </c>
      <c r="E43" s="17">
        <v>145.16817677</v>
      </c>
      <c r="F43" s="17">
        <v>144.51907691</v>
      </c>
      <c r="G43" s="17">
        <v>7.0090433385999997</v>
      </c>
      <c r="H43" s="17">
        <v>513.54165009999997</v>
      </c>
      <c r="I43" s="17">
        <v>18.761833507999999</v>
      </c>
      <c r="J43" s="17">
        <v>17.645161420000001</v>
      </c>
      <c r="K43" s="17">
        <v>2.4292799999999999E-5</v>
      </c>
      <c r="L43" s="17">
        <v>4.6140699564999998</v>
      </c>
      <c r="M43" s="5">
        <v>6.1200000000000005E-8</v>
      </c>
      <c r="N43" s="17">
        <v>1.7756457366</v>
      </c>
      <c r="O43" s="17">
        <v>1.335552E-4</v>
      </c>
      <c r="P43" s="17">
        <v>9.3064414499999998E-2</v>
      </c>
      <c r="Q43" s="17">
        <v>7.1740757200000005E-2</v>
      </c>
      <c r="S43" s="5">
        <v>6.8060724999999997E-6</v>
      </c>
      <c r="T43" s="17">
        <v>2.6827548999999999E-2</v>
      </c>
      <c r="W43" s="17">
        <v>6.6076493E-2</v>
      </c>
      <c r="X43" s="17">
        <v>0.11290864539999999</v>
      </c>
      <c r="Y43" s="17">
        <v>138.06940245999999</v>
      </c>
      <c r="AA43" s="5">
        <v>5.1698999999999997E-9</v>
      </c>
      <c r="AB43" s="17">
        <v>6.0723999999999997E-5</v>
      </c>
      <c r="AC43" s="17">
        <v>4.6142900000000002E-5</v>
      </c>
      <c r="AD43" s="17">
        <v>0.28179958399999999</v>
      </c>
      <c r="AE43" s="17">
        <v>5.7863443863999997</v>
      </c>
      <c r="AF43" s="17">
        <v>0.24395929659999999</v>
      </c>
      <c r="AG43" s="17">
        <v>2.5500849999999999E-4</v>
      </c>
      <c r="AI43" s="17">
        <v>2.8386411E-2</v>
      </c>
      <c r="AJ43" s="17">
        <v>3.7169604253999999</v>
      </c>
      <c r="AK43" s="17">
        <v>0.11772840850000001</v>
      </c>
      <c r="AL43" s="17">
        <v>3.1016674599999999E-2</v>
      </c>
      <c r="AM43" s="17">
        <v>1.4029387272</v>
      </c>
      <c r="AN43" s="17">
        <v>5.3197006999999999E-3</v>
      </c>
      <c r="AR43" s="17">
        <v>1.8535679999999999E-4</v>
      </c>
      <c r="AS43" s="17">
        <v>2.8818570000000001E-4</v>
      </c>
      <c r="AT43" s="17">
        <v>0.32136955169999998</v>
      </c>
      <c r="AV43" s="17">
        <v>0.55841448260000004</v>
      </c>
      <c r="AW43" s="17">
        <v>1.6170430539</v>
      </c>
      <c r="AX43" s="17">
        <v>8.8716327999999997E-2</v>
      </c>
      <c r="BC43" s="5">
        <v>2.3572516E-6</v>
      </c>
      <c r="BE43" s="15"/>
      <c r="BF43" s="17" t="s">
        <v>210</v>
      </c>
      <c r="BG43" s="17">
        <v>0</v>
      </c>
      <c r="BH43" s="5">
        <v>7.9987667570561105E-5</v>
      </c>
      <c r="BI43" s="17">
        <v>0</v>
      </c>
      <c r="BJ43" s="17">
        <v>17.645163161474301</v>
      </c>
      <c r="BK43" s="17">
        <v>0</v>
      </c>
      <c r="BL43" s="17">
        <v>18.761914346972802</v>
      </c>
      <c r="BM43" s="17">
        <v>18.761914346972802</v>
      </c>
      <c r="BN43" s="17">
        <v>0.50575466872867303</v>
      </c>
      <c r="BO43" s="17">
        <v>0</v>
      </c>
      <c r="BP43" s="5">
        <v>9.9605071732888393E-6</v>
      </c>
      <c r="BQ43" s="5">
        <v>1.43331329331944E-5</v>
      </c>
      <c r="BR43" s="5">
        <v>4.6141129336725797</v>
      </c>
      <c r="BS43" s="5">
        <v>2.3573832550979098E-6</v>
      </c>
      <c r="BT43" s="5">
        <v>1.9582058786245401E-8</v>
      </c>
      <c r="BU43" s="5">
        <v>4.1602319262333201E-8</v>
      </c>
      <c r="BV43" s="17">
        <v>0.112913802953091</v>
      </c>
      <c r="BW43" s="17">
        <v>1.77565644417443</v>
      </c>
      <c r="BX43" s="5">
        <v>3.20545260338299E-5</v>
      </c>
      <c r="BY43" s="17">
        <v>1.0151176772102699E-4</v>
      </c>
      <c r="BZ43" s="17">
        <v>9.3063339678620793E-2</v>
      </c>
      <c r="CA43" s="17">
        <v>0</v>
      </c>
      <c r="CB43" s="17">
        <v>3955.3292056154501</v>
      </c>
      <c r="CC43" s="17">
        <v>7.1734964864365897E-2</v>
      </c>
      <c r="CD43" s="5">
        <v>1.9738410026620798E-6</v>
      </c>
      <c r="CE43" s="5">
        <v>4.83233474980295E-6</v>
      </c>
      <c r="CF43" s="5">
        <v>0</v>
      </c>
      <c r="CG43" s="17">
        <v>2.6827746016964499E-2</v>
      </c>
      <c r="CH43" s="17">
        <v>0.28180048633447502</v>
      </c>
      <c r="CI43" s="17">
        <v>0</v>
      </c>
      <c r="CJ43" s="17">
        <v>0.117729209651115</v>
      </c>
      <c r="CK43" s="17">
        <v>0</v>
      </c>
      <c r="CL43" s="17">
        <v>3.10164099659937E-2</v>
      </c>
      <c r="CM43" s="17">
        <v>1611.07988899728</v>
      </c>
      <c r="CN43" s="17">
        <v>0</v>
      </c>
      <c r="CO43" s="17">
        <v>6.6070198680533598E-2</v>
      </c>
      <c r="CP43" s="17">
        <v>31.490746810352299</v>
      </c>
      <c r="CQ43" s="17">
        <v>704.41892081638298</v>
      </c>
      <c r="CR43" s="17">
        <v>15.9853743678455</v>
      </c>
      <c r="CS43" s="17">
        <v>0.55841288446082904</v>
      </c>
      <c r="CT43" s="17">
        <v>0</v>
      </c>
      <c r="CU43" s="17">
        <v>0</v>
      </c>
      <c r="CV43" s="17">
        <v>138.06785234194101</v>
      </c>
      <c r="CW43" s="17">
        <v>138.06785234194101</v>
      </c>
      <c r="CX43" s="17">
        <v>0</v>
      </c>
      <c r="CY43" s="17">
        <v>0</v>
      </c>
      <c r="CZ43" s="17">
        <v>0</v>
      </c>
      <c r="DA43" s="17">
        <v>1.61704385526381</v>
      </c>
      <c r="DB43" s="5">
        <v>2.0681100194557899E-9</v>
      </c>
      <c r="DC43" s="5">
        <v>2.5846886658178999E-9</v>
      </c>
      <c r="DD43" s="17">
        <v>0</v>
      </c>
      <c r="DE43" s="17">
        <v>0</v>
      </c>
      <c r="DF43" s="17">
        <v>0.79849211546479604</v>
      </c>
      <c r="DG43" s="17">
        <v>0</v>
      </c>
      <c r="DH43" s="17">
        <v>0</v>
      </c>
      <c r="DI43" s="5">
        <v>0.26123297920500999</v>
      </c>
      <c r="DJ43" s="5">
        <v>3.37662126247679E-6</v>
      </c>
      <c r="DK43" s="5">
        <v>1.5789025171271501E-5</v>
      </c>
      <c r="DL43" s="5">
        <v>4.4936477124291097E-5</v>
      </c>
      <c r="DM43" s="5">
        <v>1.522809063201E-5</v>
      </c>
      <c r="DN43" s="5">
        <v>3.0915498823282997E-5</v>
      </c>
      <c r="DO43" s="17">
        <v>5.7862976399905603</v>
      </c>
      <c r="DP43" s="17">
        <v>0</v>
      </c>
      <c r="DQ43" s="17">
        <v>0</v>
      </c>
      <c r="DR43" s="17">
        <v>0.74263955104494495</v>
      </c>
      <c r="DS43" s="17">
        <v>0</v>
      </c>
      <c r="DT43" s="17">
        <v>0</v>
      </c>
      <c r="DU43" s="17">
        <v>1.0454254644863E-4</v>
      </c>
      <c r="DV43" s="17">
        <v>1.50459047493069E-4</v>
      </c>
      <c r="DW43" s="17">
        <v>1305.2304378930301</v>
      </c>
      <c r="DX43" s="17">
        <v>5625.6643026747497</v>
      </c>
      <c r="DY43" s="17">
        <v>625.07435614896701</v>
      </c>
      <c r="DZ43" s="17">
        <v>6250.7386588237196</v>
      </c>
      <c r="EA43" s="17">
        <v>0</v>
      </c>
      <c r="EB43" s="17">
        <v>51.426167829078501</v>
      </c>
      <c r="EC43" s="17">
        <v>0</v>
      </c>
      <c r="ED43" s="17">
        <v>5.3203137122197703E-3</v>
      </c>
      <c r="EE43" s="17">
        <v>0</v>
      </c>
      <c r="EF43" s="17">
        <v>0</v>
      </c>
      <c r="EG43" s="17">
        <v>0</v>
      </c>
      <c r="EH43" s="17">
        <v>1.8535563630350999E-4</v>
      </c>
      <c r="EI43" s="17">
        <v>2.8817006167430003E-4</v>
      </c>
      <c r="EJ43" s="17">
        <v>0.32136520996465801</v>
      </c>
      <c r="EK43" s="17">
        <v>1.1567221279011399</v>
      </c>
      <c r="EL43" s="17">
        <v>150.55524407707099</v>
      </c>
      <c r="EM43" s="17">
        <v>1.56498776462353</v>
      </c>
      <c r="EN43" s="17">
        <v>4.0825332379283097</v>
      </c>
      <c r="EO43" s="17">
        <v>9.9011130050651097</v>
      </c>
      <c r="EP43" s="17">
        <v>2.31344417461708</v>
      </c>
      <c r="EQ43" s="17">
        <v>0</v>
      </c>
      <c r="ER43" s="5">
        <v>5.16867011690012E-10</v>
      </c>
      <c r="ES43" s="17">
        <v>0.54434140464183001</v>
      </c>
      <c r="ET43" s="17">
        <v>145.168027901383</v>
      </c>
      <c r="EU43" s="17">
        <v>144.51894795297099</v>
      </c>
      <c r="EV43" s="17">
        <v>0.64907994841184502</v>
      </c>
      <c r="EW43" s="17">
        <v>0</v>
      </c>
      <c r="EX43" s="17">
        <v>0</v>
      </c>
      <c r="EY43" s="17">
        <v>4.3077447096237096</v>
      </c>
      <c r="EZ43" s="17">
        <v>0</v>
      </c>
      <c r="FA43" s="17">
        <v>26.538737058593298</v>
      </c>
      <c r="FB43" s="17">
        <v>6.6001339452812999</v>
      </c>
      <c r="FC43" s="17">
        <v>3.5382360727414999</v>
      </c>
      <c r="FD43" s="17">
        <v>66.347882097367105</v>
      </c>
      <c r="FE43" s="17">
        <v>2.8367651857118401E-2</v>
      </c>
      <c r="FF43" s="17">
        <v>150.821419083579</v>
      </c>
      <c r="FG43" s="17">
        <v>3.6062412361315399</v>
      </c>
      <c r="FH43" s="17">
        <v>14.0168310548565</v>
      </c>
      <c r="FI43" s="5">
        <v>6.3599311055628005E-8</v>
      </c>
      <c r="FJ43" s="17">
        <v>0</v>
      </c>
      <c r="FK43" s="17">
        <v>7.0090483372630699</v>
      </c>
      <c r="FL43" s="17">
        <v>1.9748939469133699</v>
      </c>
      <c r="FM43" s="17">
        <v>8.8718892566014507E-2</v>
      </c>
      <c r="FN43" s="17">
        <v>0</v>
      </c>
      <c r="FO43" s="17">
        <v>0</v>
      </c>
      <c r="FP43" s="17">
        <v>2.8536238965493101</v>
      </c>
      <c r="FQ43" s="17">
        <v>3.7169557353259401</v>
      </c>
      <c r="FR43" s="5">
        <v>4.93494436085252E-6</v>
      </c>
      <c r="FS43" s="17">
        <v>513.54118349620103</v>
      </c>
      <c r="FT43" s="17">
        <v>1.4029449348854099</v>
      </c>
      <c r="FU43" s="17">
        <v>4.6845349984688003</v>
      </c>
      <c r="FW43" s="26">
        <f t="shared" si="56"/>
        <v>2.5416275847771139</v>
      </c>
      <c r="FX43" s="40">
        <f t="shared" si="57"/>
        <v>-2.1367005993988216E-6</v>
      </c>
      <c r="FY43" s="40">
        <f t="shared" si="58"/>
        <v>0</v>
      </c>
      <c r="FZ43" s="40">
        <f t="shared" si="59"/>
        <v>-7.8636664932339997E-7</v>
      </c>
      <c r="GA43" s="40">
        <f t="shared" si="60"/>
        <v>-1.0254907123297098E-6</v>
      </c>
      <c r="GB43" s="40">
        <f t="shared" si="61"/>
        <v>-8.9231838289289639E-7</v>
      </c>
      <c r="GC43" s="40">
        <f t="shared" si="62"/>
        <v>7.1317337169313021E-7</v>
      </c>
      <c r="GD43" s="40">
        <f t="shared" si="63"/>
        <v>-9.0859971893236581E-7</v>
      </c>
      <c r="GE43" s="40">
        <f t="shared" si="64"/>
        <v>4.3086925789207247E-6</v>
      </c>
      <c r="GF43" s="40">
        <f t="shared" si="65"/>
        <v>9.869415520919046E-8</v>
      </c>
      <c r="GG43" s="40">
        <f t="shared" si="66"/>
        <v>3.4582529936458941E-5</v>
      </c>
      <c r="GH43" s="40">
        <f t="shared" si="67"/>
        <v>9.3143738575735028E-6</v>
      </c>
      <c r="GI43" s="40">
        <f t="shared" si="68"/>
        <v>-2.5526064414052401E-4</v>
      </c>
      <c r="GJ43" s="40">
        <f t="shared" si="69"/>
        <v>6.0302425248997463E-6</v>
      </c>
      <c r="GK43" s="40">
        <f t="shared" si="70"/>
        <v>8.3064941364235901E-5</v>
      </c>
      <c r="GL43" s="40">
        <f t="shared" si="71"/>
        <v>-1.1549219806292868E-5</v>
      </c>
      <c r="GM43" s="40">
        <f t="shared" si="72"/>
        <v>-8.0739817367139562E-5</v>
      </c>
      <c r="GN43" s="40">
        <f t="shared" si="73"/>
        <v>0</v>
      </c>
      <c r="GO43" s="40">
        <f t="shared" si="74"/>
        <v>1.5170638430627841E-5</v>
      </c>
      <c r="GP43" s="40">
        <f t="shared" si="75"/>
        <v>7.3438301985634662E-6</v>
      </c>
      <c r="GQ43" s="40">
        <f t="shared" si="76"/>
        <v>0</v>
      </c>
      <c r="GR43" s="40">
        <f t="shared" si="77"/>
        <v>0</v>
      </c>
      <c r="GS43" s="40">
        <f t="shared" si="78"/>
        <v>-9.5258074099085254E-5</v>
      </c>
      <c r="GT43" s="40">
        <f t="shared" si="79"/>
        <v>4.5678991832180654E-5</v>
      </c>
      <c r="GU43" s="40">
        <f t="shared" si="80"/>
        <v>-1.1227093268804512E-5</v>
      </c>
      <c r="GV43" s="40">
        <f t="shared" si="81"/>
        <v>0</v>
      </c>
      <c r="GW43" s="40">
        <f t="shared" si="82"/>
        <v>-4.532061283549043E-5</v>
      </c>
      <c r="GX43" s="40">
        <f t="shared" si="83"/>
        <v>2.4739733261993E-5</v>
      </c>
      <c r="GY43" s="40">
        <f t="shared" si="84"/>
        <v>1.4941741697942987E-5</v>
      </c>
      <c r="GZ43" s="40">
        <f t="shared" si="85"/>
        <v>3.202043318233135E-6</v>
      </c>
      <c r="HA43" s="40">
        <f t="shared" si="86"/>
        <v>-8.0787464965321912E-6</v>
      </c>
      <c r="HB43" s="40">
        <f t="shared" si="87"/>
        <v>2.0441125277656051</v>
      </c>
      <c r="HC43" s="40">
        <f t="shared" si="88"/>
        <v>-2.708167884977945E-5</v>
      </c>
      <c r="HD43" s="40">
        <f t="shared" si="89"/>
        <v>0</v>
      </c>
      <c r="HE43" s="40">
        <f t="shared" si="90"/>
        <v>-6.6084940718990682E-4</v>
      </c>
      <c r="HF43" s="40">
        <f t="shared" si="91"/>
        <v>-1.2618036037558826E-6</v>
      </c>
      <c r="HG43" s="40">
        <f t="shared" si="92"/>
        <v>6.8050789541611742E-6</v>
      </c>
      <c r="HH43" s="40">
        <f t="shared" si="93"/>
        <v>-8.5319915726449158E-6</v>
      </c>
      <c r="HI43" s="40">
        <f t="shared" si="94"/>
        <v>4.4247730065308653E-6</v>
      </c>
      <c r="HJ43" s="40">
        <f t="shared" si="95"/>
        <v>1.1523434387395835E-4</v>
      </c>
      <c r="HK43" s="40">
        <f t="shared" si="96"/>
        <v>0</v>
      </c>
      <c r="HL43" s="40">
        <f t="shared" si="97"/>
        <v>0</v>
      </c>
      <c r="HM43" s="40">
        <f t="shared" si="98"/>
        <v>0</v>
      </c>
      <c r="HN43" s="40">
        <f t="shared" si="99"/>
        <v>-6.2781429653499491E-6</v>
      </c>
      <c r="HO43" s="40">
        <f t="shared" si="100"/>
        <v>-5.4264752553608162E-5</v>
      </c>
      <c r="HP43" s="40">
        <f t="shared" si="101"/>
        <v>-1.3510101747367241E-5</v>
      </c>
      <c r="HQ43" s="40">
        <f t="shared" si="102"/>
        <v>0</v>
      </c>
      <c r="HR43" s="40">
        <f t="shared" si="103"/>
        <v>-2.8619228562242909E-6</v>
      </c>
      <c r="HS43" s="40">
        <f t="shared" si="104"/>
        <v>4.955735767480809E-7</v>
      </c>
      <c r="HT43" s="40">
        <f t="shared" si="105"/>
        <v>2.8907486054986474E-5</v>
      </c>
      <c r="HU43" s="40">
        <f t="shared" si="106"/>
        <v>0</v>
      </c>
      <c r="HV43" s="40">
        <f t="shared" si="107"/>
        <v>0</v>
      </c>
      <c r="HW43" s="40">
        <f t="shared" si="108"/>
        <v>0</v>
      </c>
      <c r="HX43" s="40">
        <f t="shared" si="109"/>
        <v>0</v>
      </c>
      <c r="HY43" s="40">
        <f t="shared" si="110"/>
        <v>5.585110130363933E-5</v>
      </c>
      <c r="HZ43" s="40">
        <f t="shared" si="111"/>
        <v>0</v>
      </c>
    </row>
    <row r="44" spans="1:234" x14ac:dyDescent="0.3">
      <c r="A44" s="17" t="s">
        <v>211</v>
      </c>
      <c r="B44" s="17">
        <v>25616.025454999999</v>
      </c>
      <c r="C44" s="17">
        <v>43.058</v>
      </c>
      <c r="D44" s="17">
        <v>44710.247876000001</v>
      </c>
      <c r="E44" s="17">
        <v>2390.8426874000002</v>
      </c>
      <c r="F44" s="17">
        <v>2348.7743344999999</v>
      </c>
      <c r="G44" s="17">
        <v>7621.8240403999998</v>
      </c>
      <c r="H44" s="17">
        <v>19905.876650999999</v>
      </c>
      <c r="I44" s="17">
        <v>563.13179505000005</v>
      </c>
      <c r="J44" s="17">
        <v>379.92353143999998</v>
      </c>
      <c r="K44" s="17">
        <v>2.3248286999999999E-3</v>
      </c>
      <c r="L44" s="17">
        <v>157.62159015</v>
      </c>
      <c r="M44" s="5">
        <v>4.3143500000000002E-7</v>
      </c>
      <c r="N44" s="17">
        <v>34.248122848000001</v>
      </c>
      <c r="O44" s="17">
        <v>1.27689682E-2</v>
      </c>
      <c r="Q44" s="17">
        <v>0.34486637069999998</v>
      </c>
      <c r="S44" s="17">
        <v>6.5627470000000001E-4</v>
      </c>
      <c r="T44" s="17">
        <v>0.26744093499999999</v>
      </c>
      <c r="W44" s="17">
        <v>0.2775547183</v>
      </c>
      <c r="Y44" s="17">
        <v>1771.6950251999999</v>
      </c>
      <c r="Z44" s="17">
        <v>1.385</v>
      </c>
      <c r="AA44" s="17">
        <v>3.8825055999999997E-6</v>
      </c>
      <c r="AB44" s="17">
        <v>1.9755973E-2</v>
      </c>
      <c r="AC44" s="17">
        <v>4.4257951000000002E-3</v>
      </c>
      <c r="AD44" s="17">
        <v>2.8979564042999999</v>
      </c>
      <c r="AE44" s="17">
        <v>213.39594173</v>
      </c>
      <c r="AF44" s="17">
        <v>4.4896611237000004</v>
      </c>
      <c r="AG44" s="17">
        <v>2.4558578500000001E-2</v>
      </c>
      <c r="AI44" s="17">
        <v>0.28264947969999998</v>
      </c>
      <c r="AJ44" s="17">
        <v>127.18549882000001</v>
      </c>
      <c r="AK44" s="17">
        <v>1.1038144727000001</v>
      </c>
      <c r="AL44" s="17">
        <v>0.81010732699999999</v>
      </c>
      <c r="AM44" s="17">
        <v>67.891271086000003</v>
      </c>
      <c r="AN44" s="17">
        <v>0.54337560579999999</v>
      </c>
      <c r="AR44" s="17">
        <v>8.4744733999999999E-3</v>
      </c>
      <c r="AS44" s="17">
        <v>3.1189468299999999E-2</v>
      </c>
      <c r="AT44" s="17">
        <v>2.8930682321000001</v>
      </c>
      <c r="AU44" s="17">
        <v>3.8999999999999998E-3</v>
      </c>
      <c r="AV44" s="17">
        <v>28.692579506000001</v>
      </c>
      <c r="AW44" s="17">
        <v>392.31066020999998</v>
      </c>
      <c r="AX44" s="17">
        <v>0.34715067690000001</v>
      </c>
      <c r="BC44" s="17">
        <v>1.5299E-5</v>
      </c>
      <c r="BE44" s="15"/>
      <c r="BF44" s="17" t="s">
        <v>211</v>
      </c>
      <c r="BG44" s="17">
        <v>1.0170085955133199</v>
      </c>
      <c r="BH44" s="17">
        <v>3.60075906741476</v>
      </c>
      <c r="BI44" s="17">
        <v>0</v>
      </c>
      <c r="BJ44" s="17">
        <v>379.91220108893401</v>
      </c>
      <c r="BK44" s="17">
        <v>0</v>
      </c>
      <c r="BL44" s="17">
        <v>563.11709321628996</v>
      </c>
      <c r="BM44" s="17">
        <v>563.11709321628996</v>
      </c>
      <c r="BN44" s="17">
        <v>8.9845545807474192</v>
      </c>
      <c r="BO44" s="17">
        <v>0.82103659954192099</v>
      </c>
      <c r="BP44" s="17">
        <v>9.5313346505949699E-4</v>
      </c>
      <c r="BQ44" s="17">
        <v>1.37166965966148E-3</v>
      </c>
      <c r="BR44" s="5">
        <v>157.616210512256</v>
      </c>
      <c r="BS44" s="5">
        <v>1.5299033182586399E-5</v>
      </c>
      <c r="BT44" s="5">
        <v>1.3805177554743499E-7</v>
      </c>
      <c r="BU44" s="5">
        <v>2.9336254457469999E-7</v>
      </c>
      <c r="BV44" s="17">
        <v>0</v>
      </c>
      <c r="BW44" s="17">
        <v>34.248228055980803</v>
      </c>
      <c r="BX44" s="17">
        <v>3.0645238616158698E-3</v>
      </c>
      <c r="BY44" s="17">
        <v>9.7044537641164698E-3</v>
      </c>
      <c r="BZ44" s="17">
        <v>0</v>
      </c>
      <c r="CA44" s="17">
        <v>3.9008402586021601E-3</v>
      </c>
      <c r="CB44" s="17">
        <v>80306.760689338102</v>
      </c>
      <c r="CC44" s="17">
        <v>0.34486333637752398</v>
      </c>
      <c r="CD44" s="17">
        <v>1.90316573830034E-4</v>
      </c>
      <c r="CE44" s="17">
        <v>4.65939977799456E-4</v>
      </c>
      <c r="CF44" s="5">
        <v>0</v>
      </c>
      <c r="CG44" s="17">
        <v>0.267438963705941</v>
      </c>
      <c r="CH44" s="17">
        <v>2.8979502259986099</v>
      </c>
      <c r="CI44" s="17">
        <v>0</v>
      </c>
      <c r="CJ44" s="17">
        <v>1.1038032238345299</v>
      </c>
      <c r="CK44" s="17">
        <v>0</v>
      </c>
      <c r="CL44" s="17">
        <v>0.81009984214906505</v>
      </c>
      <c r="CM44" s="17">
        <v>25614.678873536901</v>
      </c>
      <c r="CN44" s="17">
        <v>0</v>
      </c>
      <c r="CO44" s="17">
        <v>0.27756203425283099</v>
      </c>
      <c r="CP44" s="17">
        <v>565.11153473506204</v>
      </c>
      <c r="CQ44" s="17">
        <v>13961.5097835914</v>
      </c>
      <c r="CR44" s="17">
        <v>364.22326708414602</v>
      </c>
      <c r="CS44" s="17">
        <v>28.687840516283799</v>
      </c>
      <c r="CT44" s="17">
        <v>26.407374718692601</v>
      </c>
      <c r="CU44" s="17">
        <v>0.58546990262027498</v>
      </c>
      <c r="CV44" s="17">
        <v>1771.67795666555</v>
      </c>
      <c r="CW44" s="17">
        <v>1771.67795666555</v>
      </c>
      <c r="CX44" s="17">
        <v>2.7877429979761E-2</v>
      </c>
      <c r="CY44" s="17">
        <v>0</v>
      </c>
      <c r="CZ44" s="17">
        <v>1.3850009321141701</v>
      </c>
      <c r="DA44" s="17">
        <v>392.309381602869</v>
      </c>
      <c r="DB44" s="5">
        <v>1.5529414927234499E-6</v>
      </c>
      <c r="DC44" s="5">
        <v>1.9410771022377999E-6</v>
      </c>
      <c r="DD44" s="17">
        <v>0</v>
      </c>
      <c r="DE44" s="17">
        <v>0</v>
      </c>
      <c r="DF44" s="17">
        <v>73.531568761119701</v>
      </c>
      <c r="DG44" s="17">
        <v>0.78836080007764697</v>
      </c>
      <c r="DH44" s="17">
        <v>1.3911134188601499E-2</v>
      </c>
      <c r="DI44" s="17">
        <v>19.2913513944671</v>
      </c>
      <c r="DJ44" s="17">
        <v>1.5814328781664899</v>
      </c>
      <c r="DK44" s="17">
        <v>5.1365703193946202E-3</v>
      </c>
      <c r="DL44" s="17">
        <v>1.46193197377601E-2</v>
      </c>
      <c r="DM44" s="17">
        <v>1.4605202647750999E-3</v>
      </c>
      <c r="DN44" s="17">
        <v>2.96525923124831E-3</v>
      </c>
      <c r="DO44" s="17">
        <v>213.52867448940401</v>
      </c>
      <c r="DP44" s="17">
        <v>0</v>
      </c>
      <c r="DQ44" s="5">
        <v>8.5526103437556508E-6</v>
      </c>
      <c r="DR44" s="17">
        <v>12.0494076099595</v>
      </c>
      <c r="DS44" s="17">
        <v>42.965016248064103</v>
      </c>
      <c r="DT44" s="17">
        <v>0</v>
      </c>
      <c r="DU44" s="17">
        <v>1.0069007963535499E-2</v>
      </c>
      <c r="DV44" s="17">
        <v>1.4489549524959001E-2</v>
      </c>
      <c r="DW44" s="17">
        <v>34929.143295960501</v>
      </c>
      <c r="DX44" s="17">
        <v>40237.900390789699</v>
      </c>
      <c r="DY44" s="17">
        <v>4470.8852204714603</v>
      </c>
      <c r="DZ44" s="17">
        <v>44708.785611261199</v>
      </c>
      <c r="EA44" s="17">
        <v>8.5795184055249395E-3</v>
      </c>
      <c r="EB44" s="17">
        <v>838.758396134995</v>
      </c>
      <c r="EC44" s="17">
        <v>0.55574248366947199</v>
      </c>
      <c r="ED44" s="17">
        <v>0.54340148567815305</v>
      </c>
      <c r="EE44" s="17">
        <v>0</v>
      </c>
      <c r="EF44" s="17">
        <v>0</v>
      </c>
      <c r="EG44" s="17">
        <v>0</v>
      </c>
      <c r="EH44" s="17">
        <v>8.4743865272243306E-3</v>
      </c>
      <c r="EI44" s="17">
        <v>3.1189839912308E-2</v>
      </c>
      <c r="EJ44" s="17">
        <v>2.8930652601930098</v>
      </c>
      <c r="EK44" s="17">
        <v>18.594497351807998</v>
      </c>
      <c r="EL44" s="17">
        <v>10109.7094488285</v>
      </c>
      <c r="EM44" s="17">
        <v>24.540009862707102</v>
      </c>
      <c r="EN44" s="17">
        <v>60.309953968043899</v>
      </c>
      <c r="EO44" s="17">
        <v>156.29880058213001</v>
      </c>
      <c r="EP44" s="17">
        <v>34.607099481252398</v>
      </c>
      <c r="EQ44" s="17">
        <v>3.75254542263264</v>
      </c>
      <c r="ER44" s="5">
        <v>3.8826377950473E-7</v>
      </c>
      <c r="ES44" s="17">
        <v>8.1516186345012205</v>
      </c>
      <c r="ET44" s="17">
        <v>2390.4910588243201</v>
      </c>
      <c r="EU44" s="17">
        <v>2348.4266077807902</v>
      </c>
      <c r="EV44" s="17">
        <v>42.064451043524699</v>
      </c>
      <c r="EW44" s="17">
        <v>3.5640003625500898E-2</v>
      </c>
      <c r="EX44" s="17">
        <v>8.5760161382738894E-3</v>
      </c>
      <c r="EY44" s="17">
        <v>193.973738261986</v>
      </c>
      <c r="EZ44" s="17">
        <v>2.9913177628598301E-2</v>
      </c>
      <c r="FA44" s="17">
        <v>401.35222706173403</v>
      </c>
      <c r="FB44" s="17">
        <v>99.609085526105503</v>
      </c>
      <c r="FC44" s="17">
        <v>53.267957369445</v>
      </c>
      <c r="FD44" s="17">
        <v>1003.73661191818</v>
      </c>
      <c r="FE44" s="17">
        <v>0.28242858263975901</v>
      </c>
      <c r="FF44" s="17">
        <v>5662.94795011512</v>
      </c>
      <c r="FG44" s="17">
        <v>54.927723874402602</v>
      </c>
      <c r="FH44" s="17">
        <v>228.01279140858799</v>
      </c>
      <c r="FI44" s="17">
        <v>7.2178178598766101</v>
      </c>
      <c r="FJ44" s="17">
        <v>0</v>
      </c>
      <c r="FK44" s="17">
        <v>7621.36504631554</v>
      </c>
      <c r="FL44" s="17">
        <v>223.283169287253</v>
      </c>
      <c r="FM44" s="17">
        <v>0.34714730612209699</v>
      </c>
      <c r="FN44" s="5">
        <v>2.0150351692323002E-5</v>
      </c>
      <c r="FO44" s="17">
        <v>0.60372932659973499</v>
      </c>
      <c r="FP44" s="17">
        <v>226.04489891281199</v>
      </c>
      <c r="FQ44" s="17">
        <v>127.18329196604201</v>
      </c>
      <c r="FR44" s="17">
        <v>5.75561626950826</v>
      </c>
      <c r="FS44" s="17">
        <v>19905.257732796501</v>
      </c>
      <c r="FT44" s="17">
        <v>67.890461030521294</v>
      </c>
      <c r="FU44" s="17">
        <v>144.25939843995801</v>
      </c>
      <c r="FW44" s="26">
        <f t="shared" si="56"/>
        <v>1.7547697078249931</v>
      </c>
      <c r="FX44" s="40">
        <f t="shared" si="57"/>
        <v>-5.256793117510269E-5</v>
      </c>
      <c r="FY44" s="40">
        <f t="shared" si="58"/>
        <v>-2.1595000217357265E-3</v>
      </c>
      <c r="FZ44" s="40">
        <f t="shared" si="59"/>
        <v>-3.2705359694220372E-5</v>
      </c>
      <c r="GA44" s="40">
        <f t="shared" si="60"/>
        <v>-1.4707307073491077E-4</v>
      </c>
      <c r="GB44" s="40">
        <f t="shared" si="61"/>
        <v>-1.4804603154170389E-4</v>
      </c>
      <c r="GC44" s="40">
        <f t="shared" si="62"/>
        <v>-6.0221028723166049E-5</v>
      </c>
      <c r="GD44" s="40">
        <f t="shared" si="63"/>
        <v>-3.1092235441268539E-5</v>
      </c>
      <c r="GE44" s="40">
        <f t="shared" si="64"/>
        <v>-2.6107269806682359E-5</v>
      </c>
      <c r="GF44" s="40">
        <f t="shared" si="65"/>
        <v>-2.9822714647392587E-5</v>
      </c>
      <c r="GG44" s="40">
        <f t="shared" si="66"/>
        <v>-1.1000930530087901E-5</v>
      </c>
      <c r="GH44" s="40">
        <f t="shared" si="67"/>
        <v>-3.4130081665080894E-5</v>
      </c>
      <c r="GI44" s="40">
        <f t="shared" si="68"/>
        <v>-4.7932777510053656E-5</v>
      </c>
      <c r="GJ44" s="40">
        <f t="shared" si="69"/>
        <v>3.0719342274281637E-6</v>
      </c>
      <c r="GK44" s="40">
        <f t="shared" si="70"/>
        <v>7.3817494043672164E-7</v>
      </c>
      <c r="GL44" s="40">
        <f t="shared" si="71"/>
        <v>0</v>
      </c>
      <c r="GM44" s="40">
        <f t="shared" si="72"/>
        <v>-8.7985455637330866E-6</v>
      </c>
      <c r="GN44" s="40">
        <f t="shared" si="73"/>
        <v>0</v>
      </c>
      <c r="GO44" s="40">
        <f t="shared" si="74"/>
        <v>-2.765361899531332E-5</v>
      </c>
      <c r="GP44" s="40">
        <f t="shared" si="75"/>
        <v>-7.3709511185671023E-6</v>
      </c>
      <c r="GQ44" s="40">
        <f t="shared" si="76"/>
        <v>0</v>
      </c>
      <c r="GR44" s="40">
        <f t="shared" si="77"/>
        <v>0</v>
      </c>
      <c r="GS44" s="40">
        <f t="shared" si="78"/>
        <v>2.6358596516744983E-5</v>
      </c>
      <c r="GT44" s="40">
        <f t="shared" si="79"/>
        <v>0</v>
      </c>
      <c r="GU44" s="40">
        <f t="shared" si="80"/>
        <v>-9.6340138720905689E-6</v>
      </c>
      <c r="GV44" s="40">
        <f t="shared" si="81"/>
        <v>6.7300662099012978E-7</v>
      </c>
      <c r="GW44" s="40">
        <f t="shared" si="82"/>
        <v>-5.7495225253466817E-5</v>
      </c>
      <c r="GX44" s="40">
        <f t="shared" si="83"/>
        <v>-4.1983680216351691E-6</v>
      </c>
      <c r="GY44" s="40">
        <f t="shared" si="84"/>
        <v>-3.525688884694691E-6</v>
      </c>
      <c r="GZ44" s="40">
        <f t="shared" si="85"/>
        <v>-2.1319511159243081E-6</v>
      </c>
      <c r="HA44" s="40">
        <f t="shared" si="86"/>
        <v>6.2200226643460579E-4</v>
      </c>
      <c r="HB44" s="40">
        <f t="shared" si="87"/>
        <v>1.6838122695615374</v>
      </c>
      <c r="HC44" s="40">
        <f t="shared" si="88"/>
        <v>-8.5556684401613801E-7</v>
      </c>
      <c r="HD44" s="40">
        <f t="shared" si="89"/>
        <v>0</v>
      </c>
      <c r="HE44" s="40">
        <f t="shared" si="90"/>
        <v>-7.8152296786618346E-4</v>
      </c>
      <c r="HF44" s="40">
        <f t="shared" si="91"/>
        <v>-1.7351458920043454E-5</v>
      </c>
      <c r="HG44" s="40">
        <f t="shared" si="92"/>
        <v>-1.0190902319571255E-5</v>
      </c>
      <c r="HH44" s="40">
        <f t="shared" si="93"/>
        <v>-9.2393324754309644E-6</v>
      </c>
      <c r="HI44" s="40">
        <f t="shared" si="94"/>
        <v>-1.1931658750107019E-5</v>
      </c>
      <c r="HJ44" s="40">
        <f t="shared" si="95"/>
        <v>4.7627972026742574E-5</v>
      </c>
      <c r="HK44" s="40">
        <f t="shared" si="96"/>
        <v>0</v>
      </c>
      <c r="HL44" s="40">
        <f t="shared" si="97"/>
        <v>0</v>
      </c>
      <c r="HM44" s="40">
        <f t="shared" si="98"/>
        <v>0</v>
      </c>
      <c r="HN44" s="40">
        <f t="shared" si="99"/>
        <v>-1.0251111965173026E-5</v>
      </c>
      <c r="HO44" s="40">
        <f t="shared" si="100"/>
        <v>1.1914672748747145E-5</v>
      </c>
      <c r="HP44" s="40">
        <f t="shared" si="101"/>
        <v>-1.0272509155864988E-6</v>
      </c>
      <c r="HQ44" s="40">
        <f t="shared" si="102"/>
        <v>2.1545092363084637E-4</v>
      </c>
      <c r="HR44" s="40">
        <f t="shared" si="103"/>
        <v>-1.6516429675522996E-4</v>
      </c>
      <c r="HS44" s="40">
        <f t="shared" si="104"/>
        <v>-3.2591699912010667E-6</v>
      </c>
      <c r="HT44" s="40">
        <f t="shared" si="105"/>
        <v>-9.7098410785853065E-6</v>
      </c>
      <c r="HU44" s="40">
        <f t="shared" si="106"/>
        <v>0</v>
      </c>
      <c r="HV44" s="40">
        <f t="shared" si="107"/>
        <v>0</v>
      </c>
      <c r="HW44" s="40">
        <f t="shared" si="108"/>
        <v>0</v>
      </c>
      <c r="HX44" s="40">
        <f t="shared" si="109"/>
        <v>0</v>
      </c>
      <c r="HY44" s="40">
        <f t="shared" si="110"/>
        <v>2.1689382573154362E-6</v>
      </c>
      <c r="HZ44" s="40">
        <f t="shared" si="111"/>
        <v>0</v>
      </c>
    </row>
    <row r="45" spans="1:234" x14ac:dyDescent="0.3">
      <c r="A45" s="17" t="s">
        <v>212</v>
      </c>
      <c r="B45" s="17">
        <v>481.29941702000002</v>
      </c>
      <c r="C45" s="17">
        <v>4.8905487279999997</v>
      </c>
      <c r="D45" s="17">
        <v>2359.0295077000001</v>
      </c>
      <c r="E45" s="17">
        <v>76.190075899999997</v>
      </c>
      <c r="F45" s="17">
        <v>75.126350900000006</v>
      </c>
      <c r="G45" s="17">
        <v>10.022078370999999</v>
      </c>
      <c r="H45" s="17">
        <v>488.47399508000001</v>
      </c>
      <c r="I45" s="17">
        <v>5.7525970271000002</v>
      </c>
      <c r="J45" s="17">
        <v>5.5868252821000004</v>
      </c>
      <c r="K45" s="17">
        <v>7.0631399999999996E-5</v>
      </c>
      <c r="L45" s="17">
        <v>4.4360653001000001</v>
      </c>
      <c r="N45" s="17">
        <v>0.72052664330000005</v>
      </c>
      <c r="O45" s="17">
        <v>3.883046E-4</v>
      </c>
      <c r="Q45" s="17">
        <v>6.3410786999999998E-3</v>
      </c>
      <c r="S45" s="17">
        <v>1.97875E-5</v>
      </c>
      <c r="T45" s="17">
        <v>5.6819365999999996E-3</v>
      </c>
      <c r="W45" s="17">
        <v>5.896788E-3</v>
      </c>
      <c r="X45" s="17">
        <v>2.2620600000000002E-5</v>
      </c>
      <c r="Y45" s="17">
        <v>29.264832962</v>
      </c>
      <c r="AA45" s="17">
        <v>1.5E-9</v>
      </c>
      <c r="AB45" s="17">
        <v>2.1702169999999999E-4</v>
      </c>
      <c r="AC45" s="17">
        <v>1.3415249999999999E-4</v>
      </c>
      <c r="AD45" s="17">
        <v>5.7007432300000001E-2</v>
      </c>
      <c r="AE45" s="17">
        <v>38.360021547000002</v>
      </c>
      <c r="AF45" s="17">
        <v>3.6857754899999998E-2</v>
      </c>
      <c r="AG45" s="17">
        <v>7.4139360000000001E-4</v>
      </c>
      <c r="AI45" s="17">
        <v>6.0050310000000001E-3</v>
      </c>
      <c r="AJ45" s="17">
        <v>3.0827223046999999</v>
      </c>
      <c r="AK45" s="17">
        <v>2.8540906099999999E-2</v>
      </c>
      <c r="AL45" s="17">
        <v>7.2557613E-3</v>
      </c>
      <c r="AM45" s="17">
        <v>1.4764199125999999</v>
      </c>
      <c r="AN45" s="17">
        <v>3.7539398999999998E-3</v>
      </c>
      <c r="AR45" s="17">
        <v>9.1269700000000005E-5</v>
      </c>
      <c r="AS45" s="17">
        <v>2.7342240000000003E-4</v>
      </c>
      <c r="AT45" s="17">
        <v>9.3801560000000006E-2</v>
      </c>
      <c r="AV45" s="17">
        <v>0.23015639230000001</v>
      </c>
      <c r="AW45" s="17">
        <v>8.6855560949000008</v>
      </c>
      <c r="AX45" s="17">
        <v>7.3782589000000003E-3</v>
      </c>
      <c r="BC45" s="5">
        <v>5.1697882000000002E-7</v>
      </c>
      <c r="BE45" s="15"/>
      <c r="BF45" s="17" t="s">
        <v>212</v>
      </c>
      <c r="BG45" s="17">
        <v>0.121965000680125</v>
      </c>
      <c r="BH45" s="17">
        <v>0.24593812587785099</v>
      </c>
      <c r="BI45" s="17">
        <v>0</v>
      </c>
      <c r="BJ45" s="17">
        <v>5.5867905539486404</v>
      </c>
      <c r="BK45" s="5">
        <v>0</v>
      </c>
      <c r="BL45" s="17">
        <v>5.7526900635217704</v>
      </c>
      <c r="BM45" s="17">
        <v>5.7526900635217704</v>
      </c>
      <c r="BN45" s="17">
        <v>0.21320865066345299</v>
      </c>
      <c r="BO45" s="17">
        <v>9.8511875602439902E-2</v>
      </c>
      <c r="BP45" s="5">
        <v>2.8957735742985098E-5</v>
      </c>
      <c r="BQ45" s="5">
        <v>4.1671678433836502E-5</v>
      </c>
      <c r="BR45" s="17">
        <v>4.4360492456081904</v>
      </c>
      <c r="BS45" s="5">
        <v>5.1695861360362203E-7</v>
      </c>
      <c r="BT45" s="5">
        <v>0</v>
      </c>
      <c r="BU45" s="17">
        <v>0</v>
      </c>
      <c r="BV45" s="5">
        <v>2.2622366738868001E-5</v>
      </c>
      <c r="BW45" s="17">
        <v>0.72053257435025997</v>
      </c>
      <c r="BX45" s="5">
        <v>9.3190668716965205E-5</v>
      </c>
      <c r="BY45" s="17">
        <v>2.9510148426175399E-4</v>
      </c>
      <c r="BZ45" s="17">
        <v>0</v>
      </c>
      <c r="CA45" s="17">
        <v>0</v>
      </c>
      <c r="CB45" s="17">
        <v>1592.2658236063401</v>
      </c>
      <c r="CC45" s="17">
        <v>6.3419872252738103E-3</v>
      </c>
      <c r="CD45" s="5">
        <v>5.7382705291644098E-6</v>
      </c>
      <c r="CE45" s="5">
        <v>1.40514941274381E-5</v>
      </c>
      <c r="CF45" s="5">
        <v>0</v>
      </c>
      <c r="CG45" s="17">
        <v>5.6812868494518698E-3</v>
      </c>
      <c r="CH45" s="17">
        <v>5.7004422289976597E-2</v>
      </c>
      <c r="CI45" s="17">
        <v>0</v>
      </c>
      <c r="CJ45" s="17">
        <v>2.85430192961936E-2</v>
      </c>
      <c r="CK45" s="17">
        <v>0</v>
      </c>
      <c r="CL45" s="17">
        <v>7.25658311149327E-3</v>
      </c>
      <c r="CM45" s="17">
        <v>481.29869378351498</v>
      </c>
      <c r="CN45" s="17">
        <v>0</v>
      </c>
      <c r="CO45" s="17">
        <v>5.8957762777162503E-3</v>
      </c>
      <c r="CP45" s="17">
        <v>7.6124315789703898</v>
      </c>
      <c r="CQ45" s="5">
        <v>230.63442772737</v>
      </c>
      <c r="CR45" s="17">
        <v>6.4943677543854701</v>
      </c>
      <c r="CS45" s="17">
        <v>0.23015427711492001</v>
      </c>
      <c r="CT45" s="17">
        <v>47.949124319975098</v>
      </c>
      <c r="CU45" s="17">
        <v>7.0149357986518696E-2</v>
      </c>
      <c r="CV45" s="17">
        <v>29.2653163443509</v>
      </c>
      <c r="CW45" s="17">
        <v>29.2653163443509</v>
      </c>
      <c r="CX45" s="17">
        <v>3.3400657294157198E-3</v>
      </c>
      <c r="CY45" s="17">
        <v>0</v>
      </c>
      <c r="CZ45" s="17">
        <v>0</v>
      </c>
      <c r="DA45" s="17">
        <v>8.6856386599398192</v>
      </c>
      <c r="DB45" s="5">
        <v>5.9998783274635499E-10</v>
      </c>
      <c r="DC45" s="5">
        <v>7.4997489614576399E-10</v>
      </c>
      <c r="DD45" s="17">
        <v>0</v>
      </c>
      <c r="DE45" s="17">
        <v>0</v>
      </c>
      <c r="DF45" s="17">
        <v>2.31127437273808</v>
      </c>
      <c r="DG45" s="17">
        <v>9.9707344213694205E-2</v>
      </c>
      <c r="DH45" s="17">
        <v>1.66919701698109E-3</v>
      </c>
      <c r="DI45" s="5">
        <v>0.98647679316627801</v>
      </c>
      <c r="DJ45" s="17">
        <v>0.160329213159388</v>
      </c>
      <c r="DK45" s="5">
        <v>5.6426888561869799E-5</v>
      </c>
      <c r="DL45" s="17">
        <v>1.6060680555785099E-4</v>
      </c>
      <c r="DM45" s="5">
        <v>4.4269305048033097E-5</v>
      </c>
      <c r="DN45" s="5">
        <v>8.9879426136896194E-5</v>
      </c>
      <c r="DO45" s="17">
        <v>38.376379050622198</v>
      </c>
      <c r="DP45" s="17">
        <v>0</v>
      </c>
      <c r="DQ45" s="17">
        <v>0</v>
      </c>
      <c r="DR45" s="17">
        <v>0.12314417795803501</v>
      </c>
      <c r="DS45" s="17">
        <v>4.8905273168096803</v>
      </c>
      <c r="DT45" s="17">
        <v>0</v>
      </c>
      <c r="DU45" s="17">
        <v>3.0397220633057102E-4</v>
      </c>
      <c r="DV45" s="17">
        <v>4.3741560431444302E-4</v>
      </c>
      <c r="DW45" s="5">
        <v>734.90013040339397</v>
      </c>
      <c r="DX45" s="17">
        <v>2123.1217690989101</v>
      </c>
      <c r="DY45" s="17">
        <v>235.902891478584</v>
      </c>
      <c r="DZ45" s="17">
        <v>2359.0246605774901</v>
      </c>
      <c r="EA45" s="17">
        <v>9.9811288573995989E-4</v>
      </c>
      <c r="EB45" s="17">
        <v>11.7281537913435</v>
      </c>
      <c r="EC45" s="17">
        <v>6.6570037118256098E-2</v>
      </c>
      <c r="ED45" s="17">
        <v>3.75413960308978E-3</v>
      </c>
      <c r="EE45" s="17">
        <v>0</v>
      </c>
      <c r="EF45" s="17">
        <v>0</v>
      </c>
      <c r="EG45" s="17">
        <v>0</v>
      </c>
      <c r="EH45" s="5">
        <v>9.1270853464287495E-5</v>
      </c>
      <c r="EI45" s="17">
        <v>2.7342331718447699E-4</v>
      </c>
      <c r="EJ45" s="17">
        <v>9.3798250278168294E-2</v>
      </c>
      <c r="EK45" s="17">
        <v>0.61137056168256798</v>
      </c>
      <c r="EL45" s="17">
        <v>201.58254927346701</v>
      </c>
      <c r="EM45" s="17">
        <v>0.81611806632605399</v>
      </c>
      <c r="EN45" s="17">
        <v>2.1177161394864301</v>
      </c>
      <c r="EO45" s="17">
        <v>5.1317405270148697</v>
      </c>
      <c r="EP45" s="17">
        <v>1.2033536125487001</v>
      </c>
      <c r="EQ45" s="17">
        <v>1.0395039600522399E-4</v>
      </c>
      <c r="ER45" s="5">
        <v>1.50008432679111E-10</v>
      </c>
      <c r="ES45" s="5">
        <v>0.28408376725805601</v>
      </c>
      <c r="ET45" s="17">
        <v>76.189573762749504</v>
      </c>
      <c r="EU45" s="17">
        <v>75.125843299834003</v>
      </c>
      <c r="EV45" s="17">
        <v>1.06373046291549</v>
      </c>
      <c r="EW45" s="17">
        <v>4.8260702061872599E-4</v>
      </c>
      <c r="EX45" s="17">
        <v>1.5039117710279599E-4</v>
      </c>
      <c r="EY45" s="17">
        <v>2.3280585779085698</v>
      </c>
      <c r="EZ45" s="17">
        <v>5.7494485689247102E-4</v>
      </c>
      <c r="FA45" s="17">
        <v>13.769106180106499</v>
      </c>
      <c r="FB45" s="17">
        <v>3.42379530966672</v>
      </c>
      <c r="FC45" s="17">
        <v>1.8352857906601101</v>
      </c>
      <c r="FD45" s="17">
        <v>34.422905526436097</v>
      </c>
      <c r="FE45" s="17">
        <v>5.9983161372818301E-3</v>
      </c>
      <c r="FF45" s="17">
        <v>119.50055527137501</v>
      </c>
      <c r="FG45" s="17">
        <v>1.8943298919184099</v>
      </c>
      <c r="FH45" s="17">
        <v>7.2716066513445297</v>
      </c>
      <c r="FI45" s="17">
        <v>1.50608040256396E-2</v>
      </c>
      <c r="FJ45" s="17">
        <v>0</v>
      </c>
      <c r="FK45" s="17">
        <v>10.022090710935499</v>
      </c>
      <c r="FL45" s="17">
        <v>6.6448572089945896</v>
      </c>
      <c r="FM45" s="17">
        <v>7.3763746562167699E-3</v>
      </c>
      <c r="FN45" s="17">
        <v>0</v>
      </c>
      <c r="FO45" s="17">
        <v>1.1688295582929499E-2</v>
      </c>
      <c r="FP45" s="17">
        <v>14.412510056864001</v>
      </c>
      <c r="FQ45" s="17">
        <v>3.0827253588499799</v>
      </c>
      <c r="FR45" s="17">
        <v>0.43679494440384098</v>
      </c>
      <c r="FS45" s="17">
        <v>488.47497456417199</v>
      </c>
      <c r="FT45" s="17">
        <v>1.47642422733401</v>
      </c>
      <c r="FU45" s="17">
        <v>8.9476592130497306</v>
      </c>
      <c r="FW45" s="26">
        <f t="shared" si="56"/>
        <v>1.5044785683423965</v>
      </c>
      <c r="FX45" s="40">
        <f t="shared" si="57"/>
        <v>-1.5026747580991676E-6</v>
      </c>
      <c r="FY45" s="40">
        <f t="shared" si="58"/>
        <v>-4.378075244769975E-6</v>
      </c>
      <c r="FZ45" s="40">
        <f t="shared" si="59"/>
        <v>-2.0547104197632629E-6</v>
      </c>
      <c r="GA45" s="40">
        <f t="shared" si="60"/>
        <v>-6.5905860384206717E-6</v>
      </c>
      <c r="GB45" s="40">
        <f t="shared" si="61"/>
        <v>-6.7566194806745306E-6</v>
      </c>
      <c r="GC45" s="40">
        <f t="shared" si="62"/>
        <v>1.2312750951739845E-6</v>
      </c>
      <c r="GD45" s="40">
        <f t="shared" si="63"/>
        <v>2.0051920508433895E-6</v>
      </c>
      <c r="GE45" s="40">
        <f t="shared" si="64"/>
        <v>1.6172942643449277E-5</v>
      </c>
      <c r="GF45" s="40">
        <f t="shared" si="65"/>
        <v>-6.2160797244244976E-6</v>
      </c>
      <c r="GG45" s="40">
        <f t="shared" si="66"/>
        <v>-2.8115302519777008E-5</v>
      </c>
      <c r="GH45" s="40">
        <f t="shared" si="67"/>
        <v>-3.6190837428351773E-6</v>
      </c>
      <c r="GI45" s="40">
        <f t="shared" si="68"/>
        <v>0</v>
      </c>
      <c r="GJ45" s="40">
        <f t="shared" si="69"/>
        <v>8.2315488470458208E-6</v>
      </c>
      <c r="GK45" s="40">
        <f t="shared" si="70"/>
        <v>-3.2054787094470616E-5</v>
      </c>
      <c r="GL45" s="40">
        <f t="shared" si="71"/>
        <v>0</v>
      </c>
      <c r="GM45" s="40">
        <f t="shared" si="72"/>
        <v>1.432761390913732E-4</v>
      </c>
      <c r="GN45" s="40">
        <f t="shared" si="73"/>
        <v>0</v>
      </c>
      <c r="GO45" s="40">
        <f t="shared" si="74"/>
        <v>1.1444884914779411E-4</v>
      </c>
      <c r="GP45" s="40">
        <f t="shared" si="75"/>
        <v>-1.1435371315650697E-4</v>
      </c>
      <c r="GQ45" s="40">
        <f t="shared" si="76"/>
        <v>0</v>
      </c>
      <c r="GR45" s="40">
        <f t="shared" si="77"/>
        <v>0</v>
      </c>
      <c r="GS45" s="40">
        <f t="shared" si="78"/>
        <v>-1.7157175800617519E-4</v>
      </c>
      <c r="GT45" s="40">
        <f t="shared" si="79"/>
        <v>7.8103094878098793E-5</v>
      </c>
      <c r="GU45" s="40">
        <f t="shared" si="80"/>
        <v>1.6517516143965388E-5</v>
      </c>
      <c r="GV45" s="40">
        <f t="shared" si="81"/>
        <v>0</v>
      </c>
      <c r="GW45" s="40">
        <f t="shared" si="82"/>
        <v>-1.9225619179906057E-5</v>
      </c>
      <c r="GX45" s="40">
        <f t="shared" si="83"/>
        <v>5.5266914418228036E-5</v>
      </c>
      <c r="GY45" s="40">
        <f t="shared" si="84"/>
        <v>-2.8093513506707218E-5</v>
      </c>
      <c r="GZ45" s="40">
        <f t="shared" si="85"/>
        <v>-5.2800308695949691E-5</v>
      </c>
      <c r="HA45" s="40">
        <f t="shared" si="86"/>
        <v>4.2642060568589386E-4</v>
      </c>
      <c r="HB45" s="40">
        <f t="shared" si="87"/>
        <v>2.3410656262743506</v>
      </c>
      <c r="HC45" s="40">
        <f t="shared" si="88"/>
        <v>-7.8087469138763434E-6</v>
      </c>
      <c r="HD45" s="40">
        <f t="shared" si="89"/>
        <v>0</v>
      </c>
      <c r="HE45" s="40">
        <f t="shared" si="90"/>
        <v>-1.1182061704877158E-3</v>
      </c>
      <c r="HF45" s="40">
        <f t="shared" si="91"/>
        <v>9.907314633479283E-7</v>
      </c>
      <c r="HG45" s="40">
        <f t="shared" si="92"/>
        <v>7.4040963738045574E-5</v>
      </c>
      <c r="HH45" s="40">
        <f t="shared" si="93"/>
        <v>1.1326330336555563E-4</v>
      </c>
      <c r="HI45" s="40">
        <f t="shared" si="94"/>
        <v>2.9224301116894876E-6</v>
      </c>
      <c r="HJ45" s="40">
        <f t="shared" si="95"/>
        <v>5.3198265049522723E-5</v>
      </c>
      <c r="HK45" s="40">
        <f t="shared" si="96"/>
        <v>0</v>
      </c>
      <c r="HL45" s="40">
        <f t="shared" si="97"/>
        <v>0</v>
      </c>
      <c r="HM45" s="40">
        <f t="shared" si="98"/>
        <v>0</v>
      </c>
      <c r="HN45" s="40">
        <f t="shared" si="99"/>
        <v>1.2637976102588769E-5</v>
      </c>
      <c r="HO45" s="40">
        <f t="shared" si="100"/>
        <v>3.3544599014842034E-6</v>
      </c>
      <c r="HP45" s="40">
        <f t="shared" si="101"/>
        <v>-3.5284294117415626E-5</v>
      </c>
      <c r="HQ45" s="40">
        <f t="shared" si="102"/>
        <v>0</v>
      </c>
      <c r="HR45" s="40">
        <f t="shared" si="103"/>
        <v>-9.1902078359257294E-6</v>
      </c>
      <c r="HS45" s="40">
        <f t="shared" si="104"/>
        <v>9.506016530926088E-6</v>
      </c>
      <c r="HT45" s="40">
        <f t="shared" si="105"/>
        <v>-2.5537783490225881E-4</v>
      </c>
      <c r="HU45" s="40">
        <f t="shared" si="106"/>
        <v>0</v>
      </c>
      <c r="HV45" s="40">
        <f t="shared" si="107"/>
        <v>0</v>
      </c>
      <c r="HW45" s="40">
        <f t="shared" si="108"/>
        <v>0</v>
      </c>
      <c r="HX45" s="40">
        <f t="shared" si="109"/>
        <v>0</v>
      </c>
      <c r="HY45" s="40">
        <f t="shared" si="110"/>
        <v>-3.9085540057502356E-5</v>
      </c>
      <c r="HZ45" s="40">
        <f t="shared" si="111"/>
        <v>0</v>
      </c>
    </row>
    <row r="46" spans="1:234" x14ac:dyDescent="0.3">
      <c r="A46" s="17" t="s">
        <v>213</v>
      </c>
      <c r="B46" s="17"/>
      <c r="C46" s="17"/>
      <c r="D46" s="17"/>
      <c r="E46" s="17"/>
      <c r="F46" s="17"/>
      <c r="G46" s="17"/>
      <c r="H46" s="17"/>
      <c r="BC46" s="5"/>
      <c r="BE46" s="15"/>
      <c r="BS46" s="5"/>
      <c r="BU46" s="5"/>
      <c r="EB46" s="5"/>
      <c r="ET46" s="5"/>
      <c r="EU46" s="5"/>
      <c r="FE46" s="5"/>
      <c r="FW46" s="26" t="e">
        <f t="shared" si="56"/>
        <v>#DIV/0!</v>
      </c>
      <c r="FX46" s="40">
        <f t="shared" si="57"/>
        <v>0</v>
      </c>
      <c r="FY46" s="40">
        <f t="shared" si="58"/>
        <v>0</v>
      </c>
      <c r="FZ46" s="40">
        <f t="shared" si="59"/>
        <v>0</v>
      </c>
      <c r="GA46" s="40">
        <f t="shared" si="60"/>
        <v>0</v>
      </c>
      <c r="GB46" s="40">
        <f t="shared" si="61"/>
        <v>0</v>
      </c>
      <c r="GC46" s="40">
        <f t="shared" si="62"/>
        <v>0</v>
      </c>
      <c r="GD46" s="40">
        <f t="shared" si="63"/>
        <v>0</v>
      </c>
      <c r="GE46" s="40">
        <f t="shared" si="64"/>
        <v>0</v>
      </c>
      <c r="GF46" s="40">
        <f t="shared" si="65"/>
        <v>0</v>
      </c>
      <c r="GG46" s="40">
        <f t="shared" si="66"/>
        <v>0</v>
      </c>
      <c r="GH46" s="40">
        <f t="shared" si="67"/>
        <v>0</v>
      </c>
      <c r="GI46" s="40">
        <f t="shared" si="68"/>
        <v>0</v>
      </c>
      <c r="GJ46" s="40">
        <f t="shared" si="69"/>
        <v>0</v>
      </c>
      <c r="GK46" s="40">
        <f t="shared" si="70"/>
        <v>0</v>
      </c>
      <c r="GL46" s="40">
        <f t="shared" si="71"/>
        <v>0</v>
      </c>
      <c r="GM46" s="40">
        <f t="shared" si="72"/>
        <v>0</v>
      </c>
      <c r="GN46" s="40">
        <f t="shared" si="73"/>
        <v>0</v>
      </c>
      <c r="GO46" s="40">
        <f t="shared" si="74"/>
        <v>0</v>
      </c>
      <c r="GP46" s="40">
        <f t="shared" si="75"/>
        <v>0</v>
      </c>
      <c r="GQ46" s="40">
        <f t="shared" si="76"/>
        <v>0</v>
      </c>
      <c r="GR46" s="40">
        <f t="shared" si="77"/>
        <v>0</v>
      </c>
      <c r="GS46" s="40">
        <f t="shared" si="78"/>
        <v>0</v>
      </c>
      <c r="GT46" s="40">
        <f t="shared" si="79"/>
        <v>0</v>
      </c>
      <c r="GU46" s="40">
        <f t="shared" si="80"/>
        <v>0</v>
      </c>
      <c r="GV46" s="40">
        <f t="shared" si="81"/>
        <v>0</v>
      </c>
      <c r="GW46" s="40">
        <f t="shared" si="82"/>
        <v>0</v>
      </c>
      <c r="GX46" s="40">
        <f t="shared" si="83"/>
        <v>0</v>
      </c>
      <c r="GY46" s="40">
        <f t="shared" si="84"/>
        <v>0</v>
      </c>
      <c r="GZ46" s="40">
        <f t="shared" si="85"/>
        <v>0</v>
      </c>
      <c r="HA46" s="40">
        <f t="shared" si="86"/>
        <v>0</v>
      </c>
      <c r="HB46" s="40">
        <f t="shared" si="87"/>
        <v>0</v>
      </c>
      <c r="HC46" s="40">
        <f t="shared" si="88"/>
        <v>0</v>
      </c>
      <c r="HD46" s="40">
        <f t="shared" si="89"/>
        <v>0</v>
      </c>
      <c r="HE46" s="40">
        <f t="shared" si="90"/>
        <v>0</v>
      </c>
      <c r="HF46" s="40">
        <f t="shared" si="91"/>
        <v>0</v>
      </c>
      <c r="HG46" s="40">
        <f t="shared" si="92"/>
        <v>0</v>
      </c>
      <c r="HH46" s="40">
        <f t="shared" si="93"/>
        <v>0</v>
      </c>
      <c r="HI46" s="40">
        <f t="shared" si="94"/>
        <v>0</v>
      </c>
      <c r="HJ46" s="40">
        <f t="shared" si="95"/>
        <v>0</v>
      </c>
      <c r="HK46" s="40">
        <f t="shared" si="96"/>
        <v>0</v>
      </c>
      <c r="HL46" s="40">
        <f t="shared" si="97"/>
        <v>0</v>
      </c>
      <c r="HM46" s="40">
        <f t="shared" si="98"/>
        <v>0</v>
      </c>
      <c r="HN46" s="40">
        <f t="shared" si="99"/>
        <v>0</v>
      </c>
      <c r="HO46" s="40">
        <f t="shared" si="100"/>
        <v>0</v>
      </c>
      <c r="HP46" s="40">
        <f t="shared" si="101"/>
        <v>0</v>
      </c>
      <c r="HQ46" s="40">
        <f t="shared" si="102"/>
        <v>0</v>
      </c>
      <c r="HR46" s="40">
        <f t="shared" si="103"/>
        <v>0</v>
      </c>
      <c r="HS46" s="40">
        <f t="shared" si="104"/>
        <v>0</v>
      </c>
      <c r="HT46" s="40">
        <f t="shared" si="105"/>
        <v>0</v>
      </c>
      <c r="HU46" s="40">
        <f t="shared" si="106"/>
        <v>0</v>
      </c>
      <c r="HV46" s="40">
        <f t="shared" si="107"/>
        <v>0</v>
      </c>
      <c r="HW46" s="40">
        <f t="shared" si="108"/>
        <v>0</v>
      </c>
      <c r="HX46" s="40">
        <f t="shared" si="109"/>
        <v>0</v>
      </c>
      <c r="HY46" s="40">
        <f t="shared" si="110"/>
        <v>0</v>
      </c>
      <c r="HZ46" s="40">
        <f t="shared" si="111"/>
        <v>0</v>
      </c>
    </row>
    <row r="47" spans="1:234" x14ac:dyDescent="0.3">
      <c r="A47" s="17" t="s">
        <v>214</v>
      </c>
      <c r="B47" s="17">
        <v>1256.9195520999999</v>
      </c>
      <c r="C47" s="17">
        <v>10.405760000000001</v>
      </c>
      <c r="D47" s="17">
        <v>2620.5432906000001</v>
      </c>
      <c r="E47" s="17">
        <v>107.02604196999999</v>
      </c>
      <c r="F47" s="17">
        <v>106.98517442000001</v>
      </c>
      <c r="G47" s="17">
        <v>11.462702642</v>
      </c>
      <c r="H47" s="17">
        <v>405.52910730000002</v>
      </c>
      <c r="I47" s="17">
        <v>11.178324088</v>
      </c>
      <c r="J47" s="17">
        <v>11.951148483000001</v>
      </c>
      <c r="K47" s="5">
        <v>1.4049380000000001E-6</v>
      </c>
      <c r="L47" s="17">
        <v>2.7826927735</v>
      </c>
      <c r="N47" s="17">
        <v>1.1369781045</v>
      </c>
      <c r="O47" s="5">
        <v>7.7238209999999996E-6</v>
      </c>
      <c r="Q47" s="17">
        <v>6.5111890000000006E-2</v>
      </c>
      <c r="S47" s="5">
        <v>3.935956E-7</v>
      </c>
      <c r="T47" s="17">
        <v>5.8343560000000003E-2</v>
      </c>
      <c r="W47" s="17">
        <v>6.0549930000000002E-2</v>
      </c>
      <c r="Y47" s="17">
        <v>104.50881382</v>
      </c>
      <c r="AB47" s="5">
        <v>4.1816739999999998E-6</v>
      </c>
      <c r="AC47" s="5">
        <v>2.6684460000000001E-6</v>
      </c>
      <c r="AD47" s="17">
        <v>0.23902590579999999</v>
      </c>
      <c r="AE47" s="17">
        <v>3.46024581</v>
      </c>
      <c r="AF47" s="17">
        <v>0.14279898460000001</v>
      </c>
      <c r="AG47" s="5">
        <v>1.47472E-5</v>
      </c>
      <c r="AI47" s="17">
        <v>6.1661380000000002E-2</v>
      </c>
      <c r="AJ47" s="17">
        <v>2.2238964602000002</v>
      </c>
      <c r="AK47" s="17">
        <v>9.1654280000000005E-2</v>
      </c>
      <c r="AL47" s="17">
        <v>3.43300271E-2</v>
      </c>
      <c r="AM47" s="17">
        <v>0.79982847290000003</v>
      </c>
      <c r="AN47" s="17">
        <v>1.4994229999999999E-4</v>
      </c>
      <c r="AR47" s="5">
        <v>2.1143686000000001E-6</v>
      </c>
      <c r="AS47" s="5">
        <v>8.8268421999999997E-6</v>
      </c>
      <c r="AT47" s="17">
        <v>6.062722E-4</v>
      </c>
      <c r="AV47" s="17">
        <v>0.36330793249999999</v>
      </c>
      <c r="AW47" s="17">
        <v>0.78203898220000001</v>
      </c>
      <c r="AX47" s="17">
        <v>7.5762049999999997E-2</v>
      </c>
      <c r="BE47" s="15"/>
      <c r="BF47" s="17" t="s">
        <v>214</v>
      </c>
      <c r="BG47" s="17">
        <v>0</v>
      </c>
      <c r="BH47" s="17">
        <v>31.561210694578101</v>
      </c>
      <c r="BI47" s="17">
        <v>0</v>
      </c>
      <c r="BJ47" s="17">
        <v>11.9510465072706</v>
      </c>
      <c r="BK47" s="17">
        <v>0</v>
      </c>
      <c r="BL47" s="17">
        <v>11.1783637190105</v>
      </c>
      <c r="BM47" s="17">
        <v>11.1783637190105</v>
      </c>
      <c r="BN47" s="17">
        <v>0.20991392851733701</v>
      </c>
      <c r="BO47" s="17">
        <v>0</v>
      </c>
      <c r="BP47" s="5">
        <v>5.7607610355109499E-7</v>
      </c>
      <c r="BQ47" s="5">
        <v>8.2900819568225105E-7</v>
      </c>
      <c r="BR47" s="17">
        <v>2.7826820038465301</v>
      </c>
      <c r="BS47" s="5">
        <v>0</v>
      </c>
      <c r="BT47" s="5">
        <v>0</v>
      </c>
      <c r="BU47" s="17">
        <v>0</v>
      </c>
      <c r="BV47" s="17">
        <v>0</v>
      </c>
      <c r="BW47" s="17">
        <v>1.13698207424505</v>
      </c>
      <c r="BX47" s="5">
        <v>1.8537390940106001E-6</v>
      </c>
      <c r="BY47" s="5">
        <v>5.8697277842997699E-6</v>
      </c>
      <c r="BZ47" s="17">
        <v>0</v>
      </c>
      <c r="CA47" s="17">
        <v>0</v>
      </c>
      <c r="CB47" s="17">
        <v>1636.1953947069901</v>
      </c>
      <c r="CC47" s="17">
        <v>6.5109595901519698E-2</v>
      </c>
      <c r="CD47" s="5">
        <v>1.14140533628752E-7</v>
      </c>
      <c r="CE47" s="5">
        <v>2.7946476187326598E-7</v>
      </c>
      <c r="CF47" s="17">
        <v>0</v>
      </c>
      <c r="CG47" s="5">
        <v>5.8342583546421301E-2</v>
      </c>
      <c r="CH47" s="5">
        <v>0.239024849148464</v>
      </c>
      <c r="CI47" s="17">
        <v>0</v>
      </c>
      <c r="CJ47" s="17">
        <v>9.1654248408539293E-2</v>
      </c>
      <c r="CK47" s="17">
        <v>0</v>
      </c>
      <c r="CL47" s="17">
        <v>3.4330940974002001E-2</v>
      </c>
      <c r="CM47" s="17">
        <v>1256.8732767583199</v>
      </c>
      <c r="CN47" s="17">
        <v>0</v>
      </c>
      <c r="CO47" s="17">
        <v>6.0547680181550399E-2</v>
      </c>
      <c r="CP47" s="17">
        <v>18.381225614616199</v>
      </c>
      <c r="CQ47" s="5">
        <v>290.86351348290401</v>
      </c>
      <c r="CR47" s="17">
        <v>8.7245865985383393</v>
      </c>
      <c r="CS47" s="17">
        <v>0.36330081136923498</v>
      </c>
      <c r="CT47" s="17">
        <v>0</v>
      </c>
      <c r="CU47" s="17">
        <v>0</v>
      </c>
      <c r="CV47" s="17">
        <v>104.50439405405901</v>
      </c>
      <c r="CW47" s="17">
        <v>104.50439405405901</v>
      </c>
      <c r="CX47" s="5">
        <v>0</v>
      </c>
      <c r="CY47" s="5">
        <v>0</v>
      </c>
      <c r="CZ47" s="17">
        <v>0</v>
      </c>
      <c r="DA47" s="17">
        <v>0.78202694115808402</v>
      </c>
      <c r="DB47" s="17">
        <v>0</v>
      </c>
      <c r="DC47" s="17">
        <v>0</v>
      </c>
      <c r="DD47" s="17">
        <v>0</v>
      </c>
      <c r="DE47" s="17">
        <v>0</v>
      </c>
      <c r="DF47" s="17">
        <v>0.33142233002518501</v>
      </c>
      <c r="DG47" s="17">
        <v>0</v>
      </c>
      <c r="DH47" s="17">
        <v>0</v>
      </c>
      <c r="DI47" s="17">
        <v>10.9859259552316</v>
      </c>
      <c r="DJ47" s="17">
        <v>1.33264124585712</v>
      </c>
      <c r="DK47" s="5">
        <v>1.08720690928532E-6</v>
      </c>
      <c r="DL47" s="5">
        <v>3.0943022646979199E-6</v>
      </c>
      <c r="DM47" s="5">
        <v>8.8051036999068699E-7</v>
      </c>
      <c r="DN47" s="5">
        <v>1.78781295987036E-6</v>
      </c>
      <c r="DO47" s="17">
        <v>3.4601963958068298</v>
      </c>
      <c r="DP47" s="17">
        <v>0</v>
      </c>
      <c r="DQ47" s="17">
        <v>0</v>
      </c>
      <c r="DR47" s="17">
        <v>0.34978133360366398</v>
      </c>
      <c r="DS47" s="17">
        <v>10.4058045314903</v>
      </c>
      <c r="DT47" s="17">
        <v>0</v>
      </c>
      <c r="DU47" s="5">
        <v>6.0469595506980499E-6</v>
      </c>
      <c r="DV47" s="5">
        <v>8.7010664858876997E-6</v>
      </c>
      <c r="DW47" s="17">
        <v>797.48462550637305</v>
      </c>
      <c r="DX47" s="17">
        <v>2358.4460815489601</v>
      </c>
      <c r="DY47" s="17">
        <v>262.04961465522501</v>
      </c>
      <c r="DZ47" s="17">
        <v>2620.4956962041801</v>
      </c>
      <c r="EA47" s="17">
        <v>0</v>
      </c>
      <c r="EB47" s="17">
        <v>24.556026674051999</v>
      </c>
      <c r="EC47" s="17">
        <v>0</v>
      </c>
      <c r="ED47" s="17">
        <v>1.4994258542577201E-4</v>
      </c>
      <c r="EE47" s="17">
        <v>0</v>
      </c>
      <c r="EF47" s="17">
        <v>0</v>
      </c>
      <c r="EG47" s="17">
        <v>0</v>
      </c>
      <c r="EH47" s="5">
        <v>2.1143634429581499E-6</v>
      </c>
      <c r="EI47" s="5">
        <v>8.8266763670034593E-6</v>
      </c>
      <c r="EJ47" s="17">
        <v>6.0629818370056899E-4</v>
      </c>
      <c r="EK47" s="17">
        <v>0.49834211538991402</v>
      </c>
      <c r="EL47" s="17">
        <v>116.11855105595301</v>
      </c>
      <c r="EM47" s="17">
        <v>0.67605120015872999</v>
      </c>
      <c r="EN47" s="17">
        <v>1.7721041788168901</v>
      </c>
      <c r="EO47" s="17">
        <v>5.13157869629676</v>
      </c>
      <c r="EP47" s="17">
        <v>0.99806214594267195</v>
      </c>
      <c r="EQ47" s="17">
        <v>0.94469621190826003</v>
      </c>
      <c r="ER47" s="17">
        <v>0</v>
      </c>
      <c r="ES47" s="5">
        <v>0.23453553830034601</v>
      </c>
      <c r="ET47" s="17">
        <v>107.02213568346301</v>
      </c>
      <c r="EU47" s="17">
        <v>106.981269139924</v>
      </c>
      <c r="EV47" s="17">
        <v>4.0866543538528699E-2</v>
      </c>
      <c r="EW47" s="17">
        <v>0</v>
      </c>
      <c r="EX47" s="17">
        <v>1.5481901343165799E-4</v>
      </c>
      <c r="EY47" s="17">
        <v>34.541413094903398</v>
      </c>
      <c r="EZ47" s="17">
        <v>0</v>
      </c>
      <c r="FA47" s="17">
        <v>12.652165680759699</v>
      </c>
      <c r="FB47" s="17">
        <v>2.8435042894007401</v>
      </c>
      <c r="FC47" s="17">
        <v>1.64361339425806</v>
      </c>
      <c r="FD47" s="17">
        <v>31.6708045249867</v>
      </c>
      <c r="FE47" s="17">
        <v>6.1610269922893299E-2</v>
      </c>
      <c r="FF47" s="17">
        <v>61.301322855148399</v>
      </c>
      <c r="FG47" s="17">
        <v>1.55367620779664</v>
      </c>
      <c r="FH47" s="17">
        <v>11.817875296879899</v>
      </c>
      <c r="FI47" s="17">
        <v>2.6917451126286102E-3</v>
      </c>
      <c r="FJ47" s="17">
        <v>0</v>
      </c>
      <c r="FK47" s="17">
        <v>11.462581104934401</v>
      </c>
      <c r="FL47" s="17">
        <v>8.5484005524872</v>
      </c>
      <c r="FM47" s="17">
        <v>7.5761313907857605E-2</v>
      </c>
      <c r="FN47" s="17">
        <v>0</v>
      </c>
      <c r="FO47" s="17">
        <v>0</v>
      </c>
      <c r="FP47" s="17">
        <v>63.438213340735601</v>
      </c>
      <c r="FQ47" s="17">
        <v>2.2238657072980899</v>
      </c>
      <c r="FR47" s="17">
        <v>0</v>
      </c>
      <c r="FS47" s="17">
        <v>405.51472051456</v>
      </c>
      <c r="FT47" s="17">
        <v>0.79981972103677801</v>
      </c>
      <c r="FU47" s="17">
        <v>27.707044414463201</v>
      </c>
      <c r="FW47" s="26">
        <f t="shared" si="56"/>
        <v>1.9665984615661798</v>
      </c>
      <c r="FX47" s="40">
        <f t="shared" si="57"/>
        <v>-3.6816470555108389E-5</v>
      </c>
      <c r="FY47" s="40">
        <f t="shared" si="58"/>
        <v>4.2795038805146419E-6</v>
      </c>
      <c r="FZ47" s="40">
        <f t="shared" si="59"/>
        <v>-1.8162033800649433E-5</v>
      </c>
      <c r="GA47" s="40">
        <f t="shared" si="60"/>
        <v>-3.6498467710162539E-5</v>
      </c>
      <c r="GB47" s="40">
        <f t="shared" si="61"/>
        <v>-3.6503002375642278E-5</v>
      </c>
      <c r="GC47" s="40">
        <f t="shared" si="62"/>
        <v>-1.060282809342217E-5</v>
      </c>
      <c r="GD47" s="40">
        <f t="shared" si="63"/>
        <v>-3.5476579069282851E-5</v>
      </c>
      <c r="GE47" s="40">
        <f t="shared" si="64"/>
        <v>3.5453445604174539E-6</v>
      </c>
      <c r="GF47" s="40">
        <f t="shared" si="65"/>
        <v>-8.5327137843990852E-6</v>
      </c>
      <c r="GG47" s="40">
        <f t="shared" si="66"/>
        <v>1.041321633736556E-4</v>
      </c>
      <c r="GH47" s="40">
        <f t="shared" si="67"/>
        <v>-3.8702272749877025E-6</v>
      </c>
      <c r="GI47" s="40">
        <f t="shared" si="68"/>
        <v>0</v>
      </c>
      <c r="GJ47" s="40">
        <f t="shared" si="69"/>
        <v>3.4914876850332868E-6</v>
      </c>
      <c r="GK47" s="40">
        <f t="shared" si="70"/>
        <v>-4.5847992804396829E-5</v>
      </c>
      <c r="GL47" s="40">
        <f t="shared" si="71"/>
        <v>0</v>
      </c>
      <c r="GM47" s="40">
        <f t="shared" si="72"/>
        <v>-3.5233172932119606E-5</v>
      </c>
      <c r="GN47" s="40">
        <f t="shared" si="73"/>
        <v>0</v>
      </c>
      <c r="GO47" s="40">
        <f t="shared" si="74"/>
        <v>2.4633156513865032E-5</v>
      </c>
      <c r="GP47" s="40">
        <f t="shared" si="75"/>
        <v>-1.6736270099084287E-5</v>
      </c>
      <c r="GQ47" s="40">
        <f t="shared" si="76"/>
        <v>0</v>
      </c>
      <c r="GR47" s="40">
        <f t="shared" si="77"/>
        <v>0</v>
      </c>
      <c r="GS47" s="40">
        <f t="shared" si="78"/>
        <v>-3.7156417019846865E-5</v>
      </c>
      <c r="GT47" s="40">
        <f t="shared" si="79"/>
        <v>0</v>
      </c>
      <c r="GU47" s="40">
        <f t="shared" si="80"/>
        <v>-4.2290843991464028E-5</v>
      </c>
      <c r="GV47" s="40">
        <f t="shared" si="81"/>
        <v>0</v>
      </c>
      <c r="GW47" s="40">
        <f t="shared" si="82"/>
        <v>0</v>
      </c>
      <c r="GX47" s="40">
        <f t="shared" si="83"/>
        <v>-3.9416276055935777E-5</v>
      </c>
      <c r="GY47" s="40">
        <f t="shared" si="84"/>
        <v>-4.5970628205815101E-5</v>
      </c>
      <c r="GZ47" s="40">
        <f t="shared" si="85"/>
        <v>-4.42065696793232E-6</v>
      </c>
      <c r="HA47" s="40">
        <f t="shared" si="86"/>
        <v>-1.4280544181967214E-5</v>
      </c>
      <c r="HB47" s="40">
        <f t="shared" si="87"/>
        <v>1.4494665321567277</v>
      </c>
      <c r="HC47" s="40">
        <f t="shared" si="88"/>
        <v>5.6013113387599163E-5</v>
      </c>
      <c r="HD47" s="40">
        <f t="shared" si="89"/>
        <v>0</v>
      </c>
      <c r="HE47" s="40">
        <f t="shared" si="90"/>
        <v>-8.288831211157293E-4</v>
      </c>
      <c r="HF47" s="40">
        <f t="shared" si="91"/>
        <v>-1.3828387454504641E-5</v>
      </c>
      <c r="HG47" s="40">
        <f t="shared" si="92"/>
        <v>-3.4468069261249906E-7</v>
      </c>
      <c r="HH47" s="40">
        <f t="shared" si="93"/>
        <v>2.6620252857328394E-5</v>
      </c>
      <c r="HI47" s="40">
        <f t="shared" si="94"/>
        <v>-1.0942175126987688E-5</v>
      </c>
      <c r="HJ47" s="40">
        <f t="shared" si="95"/>
        <v>1.9035707203392921E-6</v>
      </c>
      <c r="HK47" s="40">
        <f t="shared" si="96"/>
        <v>0</v>
      </c>
      <c r="HL47" s="40">
        <f t="shared" si="97"/>
        <v>0</v>
      </c>
      <c r="HM47" s="40">
        <f t="shared" si="98"/>
        <v>0</v>
      </c>
      <c r="HN47" s="40">
        <f t="shared" si="99"/>
        <v>-2.4390457984337446E-6</v>
      </c>
      <c r="HO47" s="40">
        <f t="shared" si="100"/>
        <v>-1.8787352575573722E-5</v>
      </c>
      <c r="HP47" s="40">
        <f t="shared" si="101"/>
        <v>4.2858142875406061E-5</v>
      </c>
      <c r="HQ47" s="40">
        <f t="shared" si="102"/>
        <v>0</v>
      </c>
      <c r="HR47" s="40">
        <f t="shared" si="103"/>
        <v>-1.9600812776111776E-5</v>
      </c>
      <c r="HS47" s="40">
        <f t="shared" si="104"/>
        <v>-1.5396984280905671E-5</v>
      </c>
      <c r="HT47" s="40">
        <f t="shared" si="105"/>
        <v>-9.7158424619201776E-6</v>
      </c>
      <c r="HU47" s="40">
        <f t="shared" si="106"/>
        <v>0</v>
      </c>
      <c r="HV47" s="40">
        <f t="shared" si="107"/>
        <v>0</v>
      </c>
      <c r="HW47" s="40">
        <f t="shared" si="108"/>
        <v>0</v>
      </c>
      <c r="HX47" s="40">
        <f t="shared" si="109"/>
        <v>0</v>
      </c>
      <c r="HY47" s="40">
        <f t="shared" si="110"/>
        <v>0</v>
      </c>
      <c r="HZ47" s="40">
        <f t="shared" si="111"/>
        <v>0</v>
      </c>
    </row>
    <row r="48" spans="1:234" x14ac:dyDescent="0.3">
      <c r="A48" s="17" t="s">
        <v>215</v>
      </c>
      <c r="B48" s="17">
        <v>373.04</v>
      </c>
      <c r="C48" s="17"/>
      <c r="D48" s="17">
        <v>687.66</v>
      </c>
      <c r="E48" s="17">
        <v>21.731000000000002</v>
      </c>
      <c r="F48" s="17">
        <v>21.7302</v>
      </c>
      <c r="G48" s="17">
        <v>19.408000000000001</v>
      </c>
      <c r="H48" s="17">
        <v>44.720999999999997</v>
      </c>
      <c r="I48" s="17">
        <v>1.7882481139999999</v>
      </c>
      <c r="J48" s="17">
        <v>1.379176926</v>
      </c>
      <c r="K48" s="17">
        <v>7.221478E-6</v>
      </c>
      <c r="L48" s="17">
        <v>0.403445422</v>
      </c>
      <c r="N48" s="17">
        <v>3.0279152E-2</v>
      </c>
      <c r="O48" s="17">
        <v>3.9700999999999998E-5</v>
      </c>
      <c r="Q48" s="17">
        <v>1.6916749999999999E-3</v>
      </c>
      <c r="S48" s="17">
        <v>2.02311E-6</v>
      </c>
      <c r="T48" s="17">
        <v>1.515827E-3</v>
      </c>
      <c r="W48" s="17">
        <v>1.5731499999999999E-3</v>
      </c>
      <c r="Y48" s="17">
        <v>16.595601800000001</v>
      </c>
      <c r="AB48" s="17">
        <v>1.8050199999999999E-5</v>
      </c>
      <c r="AC48" s="17">
        <v>1.3716E-5</v>
      </c>
      <c r="AD48" s="17">
        <v>5.3311820000000003E-3</v>
      </c>
      <c r="AE48" s="17">
        <v>9.2893424000000002E-2</v>
      </c>
      <c r="AF48" s="17">
        <v>1.6490767E-2</v>
      </c>
      <c r="AG48" s="17">
        <v>7.5801499999999996E-5</v>
      </c>
      <c r="AI48" s="17">
        <v>1.602027E-3</v>
      </c>
      <c r="AJ48" s="17">
        <v>1.3843716880000001</v>
      </c>
      <c r="AK48" s="17">
        <v>2.4128639999999998E-3</v>
      </c>
      <c r="AL48" s="17">
        <v>8.8699799999999995E-4</v>
      </c>
      <c r="AM48" s="17">
        <v>0.63519620399999999</v>
      </c>
      <c r="AN48" s="17">
        <v>1.252502E-4</v>
      </c>
      <c r="AR48" s="5">
        <v>9.1021099999999995E-6</v>
      </c>
      <c r="AS48" s="17">
        <v>1.74127E-5</v>
      </c>
      <c r="AT48" s="17">
        <v>7.2251879999999996E-4</v>
      </c>
      <c r="AV48" s="17">
        <v>0.27008822300000002</v>
      </c>
      <c r="AW48" s="17">
        <v>5.8528249999999997E-2</v>
      </c>
      <c r="AX48" s="17">
        <v>1.9683729999999998E-3</v>
      </c>
      <c r="BC48" s="5">
        <v>9.8936000000000007E-8</v>
      </c>
      <c r="BE48" s="15"/>
      <c r="BF48" s="17" t="s">
        <v>215</v>
      </c>
      <c r="BG48" s="17">
        <v>3.8634290712478698E-3</v>
      </c>
      <c r="BH48" s="17">
        <v>7.7674264389292801E-3</v>
      </c>
      <c r="BI48" s="17">
        <v>0</v>
      </c>
      <c r="BJ48" s="17">
        <v>1.3791495045403499</v>
      </c>
      <c r="BK48" s="17">
        <v>0</v>
      </c>
      <c r="BL48" s="17">
        <v>1.78822065057027</v>
      </c>
      <c r="BM48" s="17">
        <v>1.78822065057027</v>
      </c>
      <c r="BN48" s="17">
        <v>2.92034203337522E-2</v>
      </c>
      <c r="BO48" s="17">
        <v>3.1199483426203102E-3</v>
      </c>
      <c r="BP48" s="5">
        <v>2.9609942845174898E-6</v>
      </c>
      <c r="BQ48" s="5">
        <v>4.2607038255703E-6</v>
      </c>
      <c r="BR48" s="17">
        <v>0.40343478935557198</v>
      </c>
      <c r="BS48" s="5">
        <v>9.8939156141250096E-8</v>
      </c>
      <c r="BT48" s="17">
        <v>0</v>
      </c>
      <c r="BU48" s="17">
        <v>0</v>
      </c>
      <c r="BV48" s="17">
        <v>0</v>
      </c>
      <c r="BW48" s="17">
        <v>3.0279405661116698E-2</v>
      </c>
      <c r="BX48" s="5">
        <v>9.5279441348787595E-6</v>
      </c>
      <c r="BY48" s="5">
        <v>3.0173210535888301E-5</v>
      </c>
      <c r="BZ48" s="17">
        <v>0</v>
      </c>
      <c r="CA48" s="17">
        <v>0</v>
      </c>
      <c r="CB48" s="17">
        <v>240.27242300038</v>
      </c>
      <c r="CC48" s="17">
        <v>1.6916448809008E-3</v>
      </c>
      <c r="CD48" s="5">
        <v>5.8670778286678003E-7</v>
      </c>
      <c r="CE48" s="5">
        <v>1.4364710615806001E-6</v>
      </c>
      <c r="CF48" s="17">
        <v>0</v>
      </c>
      <c r="CG48" s="17">
        <v>1.5157795946361601E-3</v>
      </c>
      <c r="CH48" s="17">
        <v>5.3308522487144098E-3</v>
      </c>
      <c r="CI48" s="17">
        <v>0</v>
      </c>
      <c r="CJ48" s="17">
        <v>2.41281157914317E-3</v>
      </c>
      <c r="CK48" s="17">
        <v>0</v>
      </c>
      <c r="CL48" s="17">
        <v>8.8691598185595803E-4</v>
      </c>
      <c r="CM48" s="17">
        <v>373.03065734111698</v>
      </c>
      <c r="CN48" s="17">
        <v>0</v>
      </c>
      <c r="CO48" s="17">
        <v>1.5733976223151801E-3</v>
      </c>
      <c r="CP48" s="17">
        <v>1.58197580102365</v>
      </c>
      <c r="CQ48" s="17">
        <v>34.724324038252902</v>
      </c>
      <c r="CR48" s="17">
        <v>0.80002916954810699</v>
      </c>
      <c r="CS48" s="17">
        <v>0.27008546976223102</v>
      </c>
      <c r="CT48" s="17">
        <v>7.1842907693579899E-3</v>
      </c>
      <c r="CU48" s="17">
        <v>2.22214322326757E-3</v>
      </c>
      <c r="CV48" s="17">
        <v>16.5929422803992</v>
      </c>
      <c r="CW48" s="17">
        <v>16.5929422803992</v>
      </c>
      <c r="CX48" s="5">
        <v>1.05800699239956E-4</v>
      </c>
      <c r="CY48" s="17">
        <v>0</v>
      </c>
      <c r="CZ48" s="17">
        <v>0</v>
      </c>
      <c r="DA48" s="17">
        <v>5.8527338299244301E-2</v>
      </c>
      <c r="DB48" s="17">
        <v>0</v>
      </c>
      <c r="DC48" s="17">
        <v>0</v>
      </c>
      <c r="DD48" s="17">
        <v>0</v>
      </c>
      <c r="DE48" s="17">
        <v>0</v>
      </c>
      <c r="DF48" s="17">
        <v>4.3300291787568203E-2</v>
      </c>
      <c r="DG48" s="17">
        <v>2.1152285056520799E-3</v>
      </c>
      <c r="DH48" s="5">
        <v>5.2848035307021202E-5</v>
      </c>
      <c r="DI48" s="5">
        <v>4.2540173078402403E-2</v>
      </c>
      <c r="DJ48" s="17">
        <v>5.0776869877698803E-3</v>
      </c>
      <c r="DK48" s="5">
        <v>4.6930989820157996E-6</v>
      </c>
      <c r="DL48" s="5">
        <v>1.33566968148723E-5</v>
      </c>
      <c r="DM48" s="5">
        <v>4.5260199408058903E-6</v>
      </c>
      <c r="DN48" s="5">
        <v>9.18986755733394E-6</v>
      </c>
      <c r="DO48" s="17">
        <v>9.3421860551927499E-2</v>
      </c>
      <c r="DP48" s="17">
        <v>0</v>
      </c>
      <c r="DQ48" s="17">
        <v>0</v>
      </c>
      <c r="DR48" s="17">
        <v>4.1361692764314902E-2</v>
      </c>
      <c r="DS48" s="17">
        <v>0</v>
      </c>
      <c r="DT48" s="17">
        <v>0</v>
      </c>
      <c r="DU48" s="5">
        <v>3.1078761222903901E-5</v>
      </c>
      <c r="DV48" s="5">
        <v>4.4723382771981298E-5</v>
      </c>
      <c r="DW48" s="17">
        <v>74.947264670381301</v>
      </c>
      <c r="DX48" s="17">
        <v>618.86715840759996</v>
      </c>
      <c r="DY48" s="17">
        <v>68.763763935691301</v>
      </c>
      <c r="DZ48" s="17">
        <v>687.63092234329099</v>
      </c>
      <c r="EA48" s="5">
        <v>3.1583100343369599E-5</v>
      </c>
      <c r="EB48" s="17">
        <v>2.5751569686612799</v>
      </c>
      <c r="EC48" s="17">
        <v>2.1082918479968099E-3</v>
      </c>
      <c r="ED48" s="17">
        <v>1.2525380930780301E-4</v>
      </c>
      <c r="EE48" s="17">
        <v>0</v>
      </c>
      <c r="EF48" s="17">
        <v>0</v>
      </c>
      <c r="EG48" s="17">
        <v>0</v>
      </c>
      <c r="EH48" s="5">
        <v>9.1020402674206204E-6</v>
      </c>
      <c r="EI48" s="5">
        <v>1.7413008812976401E-5</v>
      </c>
      <c r="EJ48" s="17">
        <v>7.2254292847434901E-4</v>
      </c>
      <c r="EK48" s="17">
        <v>0.17391367019957299</v>
      </c>
      <c r="EL48" s="17">
        <v>7.2760080408902104</v>
      </c>
      <c r="EM48" s="17">
        <v>0.23529287631519499</v>
      </c>
      <c r="EN48" s="17">
        <v>0.61380746705468103</v>
      </c>
      <c r="EO48" s="17">
        <v>1.4867607169430599</v>
      </c>
      <c r="EP48" s="17">
        <v>0.34782456830745601</v>
      </c>
      <c r="EQ48" s="17">
        <v>0</v>
      </c>
      <c r="ER48" s="17">
        <v>0</v>
      </c>
      <c r="ES48" s="17">
        <v>8.1841429256436199E-2</v>
      </c>
      <c r="ET48" s="17">
        <v>21.726689295347601</v>
      </c>
      <c r="EU48" s="17">
        <v>21.725889284875699</v>
      </c>
      <c r="EV48" s="17">
        <v>8.0001047195444696E-4</v>
      </c>
      <c r="EW48" s="17">
        <v>0</v>
      </c>
      <c r="EX48" s="17">
        <v>0</v>
      </c>
      <c r="EY48" s="17">
        <v>0.647661428484818</v>
      </c>
      <c r="EZ48" s="17">
        <v>0</v>
      </c>
      <c r="FA48" s="17">
        <v>3.9899851408477698</v>
      </c>
      <c r="FB48" s="17">
        <v>0.99232531512315503</v>
      </c>
      <c r="FC48" s="17">
        <v>0.53196915403142697</v>
      </c>
      <c r="FD48" s="17">
        <v>9.9748999818118396</v>
      </c>
      <c r="FE48" s="17">
        <v>1.60076229214548E-3</v>
      </c>
      <c r="FF48" s="17">
        <v>7.2474789786868099</v>
      </c>
      <c r="FG48" s="17">
        <v>0.54219801143096602</v>
      </c>
      <c r="FH48" s="17">
        <v>2.1074095250693001</v>
      </c>
      <c r="FI48" s="17">
        <v>0</v>
      </c>
      <c r="FJ48" s="17">
        <v>0</v>
      </c>
      <c r="FK48" s="17">
        <v>19.406890538974899</v>
      </c>
      <c r="FL48" s="17">
        <v>8.6859185143537396E-2</v>
      </c>
      <c r="FM48" s="17">
        <v>1.96865353263117E-3</v>
      </c>
      <c r="FN48" s="17">
        <v>0</v>
      </c>
      <c r="FO48" s="17">
        <v>3.7015128527257199E-4</v>
      </c>
      <c r="FP48" s="17">
        <v>0.14969333877428501</v>
      </c>
      <c r="FQ48" s="17">
        <v>1.38435733656654</v>
      </c>
      <c r="FR48" s="17">
        <v>1.26543585046049E-2</v>
      </c>
      <c r="FS48" s="17">
        <v>44.720113207339097</v>
      </c>
      <c r="FT48" s="17">
        <v>0.635187365262874</v>
      </c>
      <c r="FU48" s="17">
        <v>0.24612845925500301</v>
      </c>
      <c r="FW48" s="26">
        <f t="shared" si="56"/>
        <v>1.6759184915945511</v>
      </c>
      <c r="FX48" s="40">
        <f t="shared" si="57"/>
        <v>-2.5044657095867819E-5</v>
      </c>
      <c r="FY48" s="40">
        <f t="shared" si="58"/>
        <v>0</v>
      </c>
      <c r="FZ48" s="40">
        <f t="shared" si="59"/>
        <v>-4.2284932537849936E-5</v>
      </c>
      <c r="GA48" s="40">
        <f t="shared" si="60"/>
        <v>-1.983666031199985E-4</v>
      </c>
      <c r="GB48" s="40">
        <f t="shared" si="61"/>
        <v>-1.9837438791641898E-4</v>
      </c>
      <c r="GC48" s="40">
        <f t="shared" si="62"/>
        <v>-5.716513938077704E-5</v>
      </c>
      <c r="GD48" s="40">
        <f t="shared" si="63"/>
        <v>-1.9829446141633036E-5</v>
      </c>
      <c r="GE48" s="40">
        <f t="shared" si="64"/>
        <v>-1.5357728893946796E-5</v>
      </c>
      <c r="GF48" s="40">
        <f t="shared" si="65"/>
        <v>-1.9882481451888577E-5</v>
      </c>
      <c r="GG48" s="40">
        <f t="shared" si="66"/>
        <v>3.0479922225033452E-5</v>
      </c>
      <c r="GH48" s="40">
        <f t="shared" si="67"/>
        <v>-2.6354604236955167E-5</v>
      </c>
      <c r="GI48" s="40">
        <f t="shared" si="68"/>
        <v>0</v>
      </c>
      <c r="GJ48" s="40">
        <f t="shared" si="69"/>
        <v>8.3774181224840945E-6</v>
      </c>
      <c r="GK48" s="40">
        <f t="shared" si="70"/>
        <v>3.8958909614160321E-6</v>
      </c>
      <c r="GL48" s="40">
        <f t="shared" si="71"/>
        <v>0</v>
      </c>
      <c r="GM48" s="40">
        <f t="shared" si="72"/>
        <v>-1.7804305909788814E-5</v>
      </c>
      <c r="GN48" s="40">
        <f t="shared" si="73"/>
        <v>0</v>
      </c>
      <c r="GO48" s="40">
        <f t="shared" si="74"/>
        <v>3.4029018382694376E-5</v>
      </c>
      <c r="GP48" s="40">
        <f t="shared" si="75"/>
        <v>-3.1273597739000004E-5</v>
      </c>
      <c r="GQ48" s="40">
        <f t="shared" si="76"/>
        <v>0</v>
      </c>
      <c r="GR48" s="40">
        <f t="shared" si="77"/>
        <v>0</v>
      </c>
      <c r="GS48" s="40">
        <f t="shared" si="78"/>
        <v>1.5740540646484307E-4</v>
      </c>
      <c r="GT48" s="40">
        <f t="shared" si="79"/>
        <v>0</v>
      </c>
      <c r="GU48" s="40">
        <f t="shared" si="80"/>
        <v>-1.6025448385975489E-4</v>
      </c>
      <c r="GV48" s="40">
        <f t="shared" si="81"/>
        <v>0</v>
      </c>
      <c r="GW48" s="40">
        <f t="shared" si="82"/>
        <v>0</v>
      </c>
      <c r="GX48" s="40">
        <f t="shared" si="83"/>
        <v>-2.2393276079994532E-5</v>
      </c>
      <c r="GY48" s="40">
        <f t="shared" si="84"/>
        <v>-8.2022353579869622E-6</v>
      </c>
      <c r="GZ48" s="40">
        <f t="shared" si="85"/>
        <v>-6.1853316129605802E-5</v>
      </c>
      <c r="HA48" s="40">
        <f t="shared" si="86"/>
        <v>5.6886325121086817E-3</v>
      </c>
      <c r="HB48" s="40">
        <f t="shared" si="87"/>
        <v>1.5081727711218589</v>
      </c>
      <c r="HC48" s="40">
        <f t="shared" si="88"/>
        <v>8.4958066159194644E-6</v>
      </c>
      <c r="HD48" s="40">
        <f t="shared" si="89"/>
        <v>0</v>
      </c>
      <c r="HE48" s="40">
        <f t="shared" si="90"/>
        <v>-7.8944228438095011E-4</v>
      </c>
      <c r="HF48" s="40">
        <f t="shared" si="91"/>
        <v>-1.0366748745636854E-5</v>
      </c>
      <c r="HG48" s="40">
        <f t="shared" si="92"/>
        <v>-2.1725574599233926E-5</v>
      </c>
      <c r="HH48" s="40">
        <f t="shared" si="93"/>
        <v>-9.2467112712681467E-5</v>
      </c>
      <c r="HI48" s="40">
        <f t="shared" si="94"/>
        <v>-1.3914971579367904E-5</v>
      </c>
      <c r="HJ48" s="40">
        <f t="shared" si="95"/>
        <v>2.8816782751781127E-5</v>
      </c>
      <c r="HK48" s="40">
        <f t="shared" si="96"/>
        <v>0</v>
      </c>
      <c r="HL48" s="40">
        <f t="shared" si="97"/>
        <v>0</v>
      </c>
      <c r="HM48" s="40">
        <f t="shared" si="98"/>
        <v>0</v>
      </c>
      <c r="HN48" s="40">
        <f t="shared" si="99"/>
        <v>-7.6611444356439667E-6</v>
      </c>
      <c r="HO48" s="40">
        <f t="shared" si="100"/>
        <v>1.7734927748203829E-5</v>
      </c>
      <c r="HP48" s="40">
        <f t="shared" si="101"/>
        <v>3.3394943285974686E-5</v>
      </c>
      <c r="HQ48" s="40">
        <f t="shared" si="102"/>
        <v>0</v>
      </c>
      <c r="HR48" s="40">
        <f t="shared" si="103"/>
        <v>-1.019384606411797E-5</v>
      </c>
      <c r="HS48" s="40">
        <f t="shared" si="104"/>
        <v>-1.5577106024796558E-5</v>
      </c>
      <c r="HT48" s="40">
        <f t="shared" si="105"/>
        <v>1.4252005649851118E-4</v>
      </c>
      <c r="HU48" s="40">
        <f t="shared" si="106"/>
        <v>0</v>
      </c>
      <c r="HV48" s="40">
        <f t="shared" si="107"/>
        <v>0</v>
      </c>
      <c r="HW48" s="40">
        <f t="shared" si="108"/>
        <v>0</v>
      </c>
      <c r="HX48" s="40">
        <f t="shared" si="109"/>
        <v>0</v>
      </c>
      <c r="HY48" s="40">
        <f t="shared" si="110"/>
        <v>3.1900837410947568E-5</v>
      </c>
      <c r="HZ48" s="40">
        <f t="shared" si="111"/>
        <v>0</v>
      </c>
    </row>
    <row r="49" spans="1:234" x14ac:dyDescent="0.3">
      <c r="A49" s="17" t="s">
        <v>216</v>
      </c>
      <c r="B49" s="17">
        <v>2738.0416083</v>
      </c>
      <c r="C49" s="17">
        <v>0.14134013600000001</v>
      </c>
      <c r="D49" s="17">
        <v>8273.6817377000007</v>
      </c>
      <c r="E49" s="17">
        <v>397.33779821000002</v>
      </c>
      <c r="F49" s="17">
        <v>359.09783222999999</v>
      </c>
      <c r="G49" s="17">
        <v>17.194452994999999</v>
      </c>
      <c r="H49" s="17">
        <v>3230.1092039999999</v>
      </c>
      <c r="I49" s="17">
        <v>24.399258055000001</v>
      </c>
      <c r="J49" s="17">
        <v>18.654913845999999</v>
      </c>
      <c r="K49" s="17">
        <v>1.1594439999999999E-3</v>
      </c>
      <c r="L49" s="17">
        <v>8.1625711012999993</v>
      </c>
      <c r="N49" s="17">
        <v>1.083923792</v>
      </c>
      <c r="O49" s="17">
        <v>6.3741937E-3</v>
      </c>
      <c r="P49" s="17">
        <v>9.9000000000000008E-3</v>
      </c>
      <c r="Q49" s="17">
        <v>3.8310237400000002E-2</v>
      </c>
      <c r="S49" s="17">
        <v>3.2482069999999999E-4</v>
      </c>
      <c r="T49" s="5">
        <v>3.0840610800000001E-2</v>
      </c>
      <c r="W49" s="17">
        <v>3.5865583700000002E-2</v>
      </c>
      <c r="X49" s="17">
        <v>1.23E-2</v>
      </c>
      <c r="Y49" s="17">
        <v>174.00270902</v>
      </c>
      <c r="AA49" s="5">
        <v>6.1054999999999996E-9</v>
      </c>
      <c r="AB49" s="17">
        <v>2.8980630999999998E-3</v>
      </c>
      <c r="AC49" s="17">
        <v>2.2021761000000002E-3</v>
      </c>
      <c r="AD49" s="17">
        <v>0.14687096829999999</v>
      </c>
      <c r="AE49" s="17">
        <v>12.180074071</v>
      </c>
      <c r="AF49" s="17">
        <v>0.229651468</v>
      </c>
      <c r="AG49" s="17">
        <v>1.2170306000000001E-2</v>
      </c>
      <c r="AI49" s="17">
        <v>3.2594424099999998E-2</v>
      </c>
      <c r="AJ49" s="17">
        <v>9.3557854424000002</v>
      </c>
      <c r="AK49" s="17">
        <v>5.5804650499999997E-2</v>
      </c>
      <c r="AL49" s="17">
        <v>4.0920513800000002E-2</v>
      </c>
      <c r="AM49" s="17">
        <v>11.201487244999999</v>
      </c>
      <c r="AN49" s="17">
        <v>1.16047406E-2</v>
      </c>
      <c r="AR49" s="17">
        <v>3.4877189999999998E-4</v>
      </c>
      <c r="AS49" s="17">
        <v>7.0824940000000002E-4</v>
      </c>
      <c r="AT49" s="17">
        <v>0.25728294839999999</v>
      </c>
      <c r="AV49" s="17">
        <v>2.5819773062000002</v>
      </c>
      <c r="AW49" s="17">
        <v>30.456604012</v>
      </c>
      <c r="AX49" s="17">
        <v>4.4217078200000003E-2</v>
      </c>
      <c r="BC49" s="5">
        <v>2.1795064E-6</v>
      </c>
      <c r="BE49" s="15"/>
      <c r="BF49" s="17" t="s">
        <v>216</v>
      </c>
      <c r="BG49" s="17">
        <v>0</v>
      </c>
      <c r="BH49" s="17">
        <v>0</v>
      </c>
      <c r="BI49" s="17">
        <v>0</v>
      </c>
      <c r="BJ49" s="17">
        <v>18.654791121475601</v>
      </c>
      <c r="BK49" s="17">
        <v>0</v>
      </c>
      <c r="BL49" s="17">
        <v>24.3991050430222</v>
      </c>
      <c r="BM49" s="17">
        <v>24.3991050430222</v>
      </c>
      <c r="BN49" s="17">
        <v>1.3955819794411299</v>
      </c>
      <c r="BO49" s="17">
        <v>0</v>
      </c>
      <c r="BP49" s="17">
        <v>4.7537685299029402E-4</v>
      </c>
      <c r="BQ49" s="17">
        <v>6.8407851115814605E-4</v>
      </c>
      <c r="BR49" s="17">
        <v>8.1625438564829906</v>
      </c>
      <c r="BS49" s="5">
        <v>2.17943168376613E-6</v>
      </c>
      <c r="BT49" s="17">
        <v>0</v>
      </c>
      <c r="BU49" s="17">
        <v>0</v>
      </c>
      <c r="BV49" s="17">
        <v>1.23000521433886E-2</v>
      </c>
      <c r="BW49" s="17">
        <v>1.08392162030859</v>
      </c>
      <c r="BX49" s="17">
        <v>1.5298137195390101E-3</v>
      </c>
      <c r="BY49" s="17">
        <v>4.84443202296114E-3</v>
      </c>
      <c r="BZ49" s="17">
        <v>9.9004737968936603E-3</v>
      </c>
      <c r="CA49" s="17">
        <v>0</v>
      </c>
      <c r="CB49" s="17">
        <v>13619.1896942352</v>
      </c>
      <c r="CC49" s="17">
        <v>3.83119421381539E-2</v>
      </c>
      <c r="CD49" s="5">
        <v>9.4201215061977194E-5</v>
      </c>
      <c r="CE49" s="17">
        <v>2.30620268517446E-4</v>
      </c>
      <c r="CF49" s="5">
        <v>0</v>
      </c>
      <c r="CG49" s="17">
        <v>3.0842286879812698E-2</v>
      </c>
      <c r="CH49" s="17">
        <v>0.146870753673504</v>
      </c>
      <c r="CI49" s="17">
        <v>0</v>
      </c>
      <c r="CJ49" s="17">
        <v>5.5803947492402299E-2</v>
      </c>
      <c r="CK49" s="17">
        <v>0</v>
      </c>
      <c r="CL49" s="17">
        <v>4.0922646224653601E-2</v>
      </c>
      <c r="CM49" s="17">
        <v>2737.99248184217</v>
      </c>
      <c r="CN49" s="17">
        <v>0</v>
      </c>
      <c r="CO49" s="17">
        <v>3.5863865830887097E-2</v>
      </c>
      <c r="CP49" s="17">
        <v>103.685974569142</v>
      </c>
      <c r="CQ49" s="17">
        <v>2356.2699575053298</v>
      </c>
      <c r="CR49" s="17">
        <v>77.826788099327203</v>
      </c>
      <c r="CS49" s="17">
        <v>2.5819605341924099</v>
      </c>
      <c r="CT49" s="17">
        <v>1.9438941087495001</v>
      </c>
      <c r="CU49" s="17">
        <v>0</v>
      </c>
      <c r="CV49" s="17">
        <v>174.00206061204599</v>
      </c>
      <c r="CW49" s="17">
        <v>174.00206061204599</v>
      </c>
      <c r="CX49" s="17">
        <v>0</v>
      </c>
      <c r="CY49" s="17">
        <v>0</v>
      </c>
      <c r="CZ49" s="17">
        <v>0</v>
      </c>
      <c r="DA49" s="17">
        <v>30.456677682485999</v>
      </c>
      <c r="DB49" s="5">
        <v>2.44222584180732E-9</v>
      </c>
      <c r="DC49" s="5">
        <v>3.0526313929352999E-9</v>
      </c>
      <c r="DD49" s="17">
        <v>0</v>
      </c>
      <c r="DE49" s="17">
        <v>0</v>
      </c>
      <c r="DF49" s="17">
        <v>4.6080953738944697</v>
      </c>
      <c r="DG49" s="17">
        <v>9.4711594470036492E-3</v>
      </c>
      <c r="DH49" s="17">
        <v>0</v>
      </c>
      <c r="DI49" s="5">
        <v>0.80380698577001897</v>
      </c>
      <c r="DJ49" s="17">
        <v>0</v>
      </c>
      <c r="DK49" s="17">
        <v>7.5349446368160598E-4</v>
      </c>
      <c r="DL49" s="17">
        <v>2.1445869558579401E-3</v>
      </c>
      <c r="DM49" s="17">
        <v>7.2672041110137097E-4</v>
      </c>
      <c r="DN49" s="17">
        <v>1.47546624237062E-3</v>
      </c>
      <c r="DO49" s="17">
        <v>12.1801288383817</v>
      </c>
      <c r="DP49" s="17">
        <v>0</v>
      </c>
      <c r="DQ49" s="17">
        <v>0</v>
      </c>
      <c r="DR49" s="17">
        <v>1.5704335146728301</v>
      </c>
      <c r="DS49" s="17">
        <v>0.14134096474258201</v>
      </c>
      <c r="DT49" s="17">
        <v>0</v>
      </c>
      <c r="DU49" s="17">
        <v>4.9897368386271901E-3</v>
      </c>
      <c r="DV49" s="17">
        <v>7.1804485058725798E-3</v>
      </c>
      <c r="DW49" s="17">
        <v>5540.1157869673798</v>
      </c>
      <c r="DX49" s="17">
        <v>7446.2519630946199</v>
      </c>
      <c r="DY49" s="17">
        <v>827.36108239443797</v>
      </c>
      <c r="DZ49" s="17">
        <v>8273.6130454890608</v>
      </c>
      <c r="EA49" s="17">
        <v>0</v>
      </c>
      <c r="EB49" s="17">
        <v>139.67271812183</v>
      </c>
      <c r="EC49" s="17">
        <v>0</v>
      </c>
      <c r="ED49" s="17">
        <v>1.1605602600046699E-2</v>
      </c>
      <c r="EE49" s="17">
        <v>0</v>
      </c>
      <c r="EF49" s="17">
        <v>0</v>
      </c>
      <c r="EG49" s="17">
        <v>0</v>
      </c>
      <c r="EH49" s="17">
        <v>3.48773398953157E-4</v>
      </c>
      <c r="EI49" s="17">
        <v>7.08296453987599E-4</v>
      </c>
      <c r="EJ49" s="17">
        <v>0.25726561573823098</v>
      </c>
      <c r="EK49" s="17">
        <v>2.9711381718172101</v>
      </c>
      <c r="EL49" s="17">
        <v>1706.1323359963901</v>
      </c>
      <c r="EM49" s="17">
        <v>3.9786328463323302</v>
      </c>
      <c r="EN49" s="17">
        <v>10.0541491283475</v>
      </c>
      <c r="EO49" s="17">
        <v>24.4007752013095</v>
      </c>
      <c r="EP49" s="5">
        <v>5.6977270069500703</v>
      </c>
      <c r="EQ49" s="5">
        <v>0</v>
      </c>
      <c r="ER49" s="5">
        <v>6.1062076643683599E-10</v>
      </c>
      <c r="ES49" s="17">
        <v>1.3494159955246099</v>
      </c>
      <c r="ET49" s="17">
        <v>397.33679632011399</v>
      </c>
      <c r="EU49" s="17">
        <v>359.09700874183602</v>
      </c>
      <c r="EV49" s="17">
        <v>38.239787578277799</v>
      </c>
      <c r="EW49" s="17">
        <v>2.3742290712478801E-4</v>
      </c>
      <c r="EX49" s="5">
        <v>5.2465594118068903E-5</v>
      </c>
      <c r="EY49" s="17">
        <v>11.704271312907499</v>
      </c>
      <c r="EZ49" s="17">
        <v>1.4025694869293501E-4</v>
      </c>
      <c r="FA49" s="17">
        <v>65.600365790880502</v>
      </c>
      <c r="FB49" s="17">
        <v>16.256841332253099</v>
      </c>
      <c r="FC49" s="17">
        <v>8.7113185998445797</v>
      </c>
      <c r="FD49" s="17">
        <v>164.002129190848</v>
      </c>
      <c r="FE49" s="17">
        <v>3.2567521870554998E-2</v>
      </c>
      <c r="FF49" s="17">
        <v>870.59603127109995</v>
      </c>
      <c r="FG49" s="17">
        <v>9.0032438091458893</v>
      </c>
      <c r="FH49" s="17">
        <v>34.525793965949497</v>
      </c>
      <c r="FI49" s="17">
        <v>0.84077624427530995</v>
      </c>
      <c r="FJ49" s="17">
        <v>0</v>
      </c>
      <c r="FK49" s="17">
        <v>17.194204338034599</v>
      </c>
      <c r="FL49" s="17">
        <v>22.364692458032799</v>
      </c>
      <c r="FM49" s="17">
        <v>4.4215960312387399E-2</v>
      </c>
      <c r="FN49" s="17">
        <v>0</v>
      </c>
      <c r="FO49" s="17">
        <v>0</v>
      </c>
      <c r="FP49" s="17">
        <v>14.611119938055801</v>
      </c>
      <c r="FQ49" s="17">
        <v>9.3557508203245092</v>
      </c>
      <c r="FR49" s="17">
        <v>0.25683830205731001</v>
      </c>
      <c r="FS49" s="17">
        <v>3230.1015189845498</v>
      </c>
      <c r="FT49" s="17">
        <v>11.201469614596499</v>
      </c>
      <c r="FU49" s="17">
        <v>15.440617838846601</v>
      </c>
      <c r="FW49" s="26">
        <f t="shared" si="56"/>
        <v>1.7151522187169621</v>
      </c>
      <c r="FX49" s="40">
        <f t="shared" si="57"/>
        <v>-1.7942188197962529E-5</v>
      </c>
      <c r="FY49" s="40">
        <f t="shared" si="58"/>
        <v>5.8634624633738886E-6</v>
      </c>
      <c r="FZ49" s="40">
        <f t="shared" si="59"/>
        <v>-8.3024961700955555E-6</v>
      </c>
      <c r="GA49" s="40">
        <f t="shared" si="60"/>
        <v>-2.5215066136173588E-6</v>
      </c>
      <c r="GB49" s="40">
        <f t="shared" si="61"/>
        <v>-2.293213965842789E-6</v>
      </c>
      <c r="GC49" s="40">
        <f t="shared" si="62"/>
        <v>-1.4461464140361798E-5</v>
      </c>
      <c r="GD49" s="40">
        <f t="shared" si="63"/>
        <v>-2.3791813108244796E-6</v>
      </c>
      <c r="GE49" s="40">
        <f t="shared" si="64"/>
        <v>-6.2711733879828838E-6</v>
      </c>
      <c r="GF49" s="40">
        <f t="shared" si="65"/>
        <v>-6.5786701247720229E-6</v>
      </c>
      <c r="GG49" s="40">
        <f t="shared" si="66"/>
        <v>9.801377591500054E-6</v>
      </c>
      <c r="GH49" s="40">
        <f t="shared" si="67"/>
        <v>-3.3377739281591879E-6</v>
      </c>
      <c r="GI49" s="40">
        <f t="shared" si="68"/>
        <v>0</v>
      </c>
      <c r="GJ49" s="40">
        <f t="shared" si="69"/>
        <v>-2.0035462142855078E-6</v>
      </c>
      <c r="GK49" s="40">
        <f t="shared" si="70"/>
        <v>8.1645620763745645E-6</v>
      </c>
      <c r="GL49" s="40">
        <f t="shared" si="71"/>
        <v>4.7858272086821594E-5</v>
      </c>
      <c r="GM49" s="40">
        <f t="shared" si="72"/>
        <v>4.4498240407597231E-5</v>
      </c>
      <c r="GN49" s="40">
        <f t="shared" si="73"/>
        <v>0</v>
      </c>
      <c r="GO49" s="40">
        <f t="shared" si="74"/>
        <v>2.4123444817076317E-6</v>
      </c>
      <c r="GP49" s="40">
        <f t="shared" si="75"/>
        <v>5.4346518088324769E-5</v>
      </c>
      <c r="GQ49" s="40">
        <f t="shared" si="76"/>
        <v>0</v>
      </c>
      <c r="GR49" s="40">
        <f t="shared" si="77"/>
        <v>0</v>
      </c>
      <c r="GS49" s="40">
        <f t="shared" si="78"/>
        <v>-4.7897425210591122E-5</v>
      </c>
      <c r="GT49" s="40">
        <f t="shared" si="79"/>
        <v>4.2392998861780497E-6</v>
      </c>
      <c r="GU49" s="40">
        <f t="shared" si="80"/>
        <v>-3.7264244772676313E-6</v>
      </c>
      <c r="GV49" s="40">
        <f t="shared" si="81"/>
        <v>0</v>
      </c>
      <c r="GW49" s="40">
        <f t="shared" si="82"/>
        <v>-3.6031153131176154E-6</v>
      </c>
      <c r="GX49" s="40">
        <f t="shared" si="83"/>
        <v>6.3213045797260933E-6</v>
      </c>
      <c r="GY49" s="40">
        <f t="shared" si="84"/>
        <v>4.7922924923375817E-6</v>
      </c>
      <c r="GZ49" s="40">
        <f t="shared" si="85"/>
        <v>-1.4613268944612374E-6</v>
      </c>
      <c r="HA49" s="40">
        <f t="shared" si="86"/>
        <v>4.4964736159001095E-6</v>
      </c>
      <c r="HB49" s="40">
        <f t="shared" si="87"/>
        <v>5.8383343174311007</v>
      </c>
      <c r="HC49" s="40">
        <f t="shared" si="88"/>
        <v>-9.9139249441637932E-6</v>
      </c>
      <c r="HD49" s="40">
        <f t="shared" si="89"/>
        <v>0</v>
      </c>
      <c r="HE49" s="40">
        <f t="shared" si="90"/>
        <v>-8.2536293209119725E-4</v>
      </c>
      <c r="HF49" s="40">
        <f t="shared" si="91"/>
        <v>-3.7006059730785201E-6</v>
      </c>
      <c r="HG49" s="40">
        <f t="shared" si="92"/>
        <v>-1.2597652550444339E-5</v>
      </c>
      <c r="HH49" s="40">
        <f t="shared" si="93"/>
        <v>5.211138511166296E-5</v>
      </c>
      <c r="HI49" s="40">
        <f t="shared" si="94"/>
        <v>-1.5739341673267108E-6</v>
      </c>
      <c r="HJ49" s="40">
        <f t="shared" si="95"/>
        <v>7.4279992669507396E-5</v>
      </c>
      <c r="HK49" s="40">
        <f t="shared" si="96"/>
        <v>0</v>
      </c>
      <c r="HL49" s="40">
        <f t="shared" si="97"/>
        <v>0</v>
      </c>
      <c r="HM49" s="40">
        <f t="shared" si="98"/>
        <v>0</v>
      </c>
      <c r="HN49" s="40">
        <f t="shared" si="99"/>
        <v>4.2978036849257104E-6</v>
      </c>
      <c r="HO49" s="40">
        <f t="shared" si="100"/>
        <v>6.6437031360684694E-5</v>
      </c>
      <c r="HP49" s="40">
        <f t="shared" si="101"/>
        <v>-6.7368093675847714E-5</v>
      </c>
      <c r="HQ49" s="40">
        <f t="shared" si="102"/>
        <v>0</v>
      </c>
      <c r="HR49" s="40">
        <f t="shared" si="103"/>
        <v>-6.4957997694408612E-6</v>
      </c>
      <c r="HS49" s="40">
        <f t="shared" si="104"/>
        <v>2.4188673816218369E-6</v>
      </c>
      <c r="HT49" s="40">
        <f t="shared" si="105"/>
        <v>-2.5281806444717575E-5</v>
      </c>
      <c r="HU49" s="40">
        <f t="shared" si="106"/>
        <v>0</v>
      </c>
      <c r="HV49" s="40">
        <f t="shared" si="107"/>
        <v>0</v>
      </c>
      <c r="HW49" s="40">
        <f t="shared" si="108"/>
        <v>0</v>
      </c>
      <c r="HX49" s="40">
        <f t="shared" si="109"/>
        <v>0</v>
      </c>
      <c r="HY49" s="40">
        <f t="shared" si="110"/>
        <v>-3.4281263808178393E-5</v>
      </c>
      <c r="HZ49" s="40">
        <f t="shared" si="111"/>
        <v>0</v>
      </c>
    </row>
    <row r="50" spans="1:234" x14ac:dyDescent="0.3">
      <c r="A50" s="17" t="s">
        <v>217</v>
      </c>
      <c r="B50" s="17">
        <v>115.14413208000001</v>
      </c>
      <c r="C50" s="17">
        <v>0.34851186499999998</v>
      </c>
      <c r="D50" s="17">
        <v>375.89893008000001</v>
      </c>
      <c r="E50" s="17">
        <v>9.3371489299999997</v>
      </c>
      <c r="F50" s="17">
        <v>8.2410881410000005</v>
      </c>
      <c r="G50" s="17">
        <v>304.94302656000002</v>
      </c>
      <c r="H50" s="17">
        <v>222.50548402999999</v>
      </c>
      <c r="I50" s="17">
        <v>0.93456987499999999</v>
      </c>
      <c r="J50" s="17">
        <v>0.89287866999999999</v>
      </c>
      <c r="K50" s="5">
        <v>2.5824299999999999E-5</v>
      </c>
      <c r="L50" s="17">
        <v>0.95960799870000002</v>
      </c>
      <c r="N50" s="17">
        <v>7.8001934999999994E-2</v>
      </c>
      <c r="O50" s="17">
        <v>1.3057478E-3</v>
      </c>
      <c r="P50" s="17">
        <v>2.71996E-3</v>
      </c>
      <c r="Q50" s="17">
        <v>2.1105400000000002E-3</v>
      </c>
      <c r="S50" s="5">
        <v>8.9282486999999995E-6</v>
      </c>
      <c r="T50" s="17">
        <v>1.8909700000000001E-3</v>
      </c>
      <c r="W50" s="17">
        <v>1.9626650000000002E-3</v>
      </c>
      <c r="X50" s="17">
        <v>3.28904E-3</v>
      </c>
      <c r="Y50" s="17">
        <v>7.5046523025000003</v>
      </c>
      <c r="AA50" s="17">
        <v>3.6714500000000001E-3</v>
      </c>
      <c r="AB50" s="17">
        <v>7.9658099999999995E-5</v>
      </c>
      <c r="AC50" s="17">
        <v>1.9555303199999999E-2</v>
      </c>
      <c r="AD50" s="17">
        <v>6.5887999999999997E-3</v>
      </c>
      <c r="AE50" s="17">
        <v>0.1112583</v>
      </c>
      <c r="AF50" s="17">
        <v>4.7166378000000004E-3</v>
      </c>
      <c r="AG50" s="17">
        <v>1.9169105200000001E-2</v>
      </c>
      <c r="AI50" s="17">
        <v>1.9985150000000002E-3</v>
      </c>
      <c r="AJ50" s="17">
        <v>0.11092359810000001</v>
      </c>
      <c r="AK50" s="17">
        <v>2.9715650999999998E-3</v>
      </c>
      <c r="AL50" s="17">
        <v>1.106805E-3</v>
      </c>
      <c r="AM50" s="17">
        <v>4.3525952E-2</v>
      </c>
      <c r="AN50" s="17">
        <v>1.466541E-4</v>
      </c>
      <c r="AR50" s="5">
        <v>1.00961E-5</v>
      </c>
      <c r="AS50" s="5">
        <v>1.8211099999999999E-5</v>
      </c>
      <c r="AT50" s="17">
        <v>7.7060050000000004E-4</v>
      </c>
      <c r="AV50" s="17">
        <v>1.2623354999999999E-2</v>
      </c>
      <c r="AW50" s="17">
        <v>4.7622439549999998</v>
      </c>
      <c r="AX50" s="17">
        <v>2.4555800000000002E-3</v>
      </c>
      <c r="BC50" s="5">
        <v>1.0255350000000001E-7</v>
      </c>
      <c r="BE50" s="15"/>
      <c r="BF50" s="17" t="s">
        <v>217</v>
      </c>
      <c r="BG50" s="17">
        <v>1.79955095201089E-2</v>
      </c>
      <c r="BH50" s="17">
        <v>3.6194244317862299E-2</v>
      </c>
      <c r="BI50" s="17">
        <v>0</v>
      </c>
      <c r="BJ50" s="17">
        <v>0.89287841477345098</v>
      </c>
      <c r="BK50" s="17">
        <v>0</v>
      </c>
      <c r="BL50" s="17">
        <v>0.93455650120711697</v>
      </c>
      <c r="BM50" s="17">
        <v>0.93455650120711697</v>
      </c>
      <c r="BN50" s="17">
        <v>3.5110117720911403E-2</v>
      </c>
      <c r="BO50" s="17">
        <v>1.4536372109327201E-2</v>
      </c>
      <c r="BP50" s="5">
        <v>1.05852821640569E-5</v>
      </c>
      <c r="BQ50" s="5">
        <v>1.52329347376775E-5</v>
      </c>
      <c r="BR50" s="17">
        <v>0.95961209362094602</v>
      </c>
      <c r="BS50" s="5">
        <v>1.02532882929061E-7</v>
      </c>
      <c r="BT50" s="17">
        <v>0</v>
      </c>
      <c r="BU50" s="17">
        <v>0</v>
      </c>
      <c r="BV50" s="17">
        <v>3.2886708212767901E-3</v>
      </c>
      <c r="BW50" s="17">
        <v>7.8000750542498998E-2</v>
      </c>
      <c r="BX50" s="5">
        <v>3.1336598852494199E-4</v>
      </c>
      <c r="BY50" s="17">
        <v>9.9234938187910907E-4</v>
      </c>
      <c r="BZ50" s="17">
        <v>2.7200464047851401E-3</v>
      </c>
      <c r="CA50" s="17">
        <v>0</v>
      </c>
      <c r="CB50" s="17">
        <v>131.094771184428</v>
      </c>
      <c r="CC50" s="17">
        <v>2.1104734828728202E-3</v>
      </c>
      <c r="CD50" s="5">
        <v>2.58850725045057E-6</v>
      </c>
      <c r="CE50" s="5">
        <v>6.3374898394484099E-6</v>
      </c>
      <c r="CF50" s="17">
        <v>0</v>
      </c>
      <c r="CG50" s="17">
        <v>1.89084247305675E-3</v>
      </c>
      <c r="CH50" s="17">
        <v>6.5892754314671002E-3</v>
      </c>
      <c r="CI50" s="17">
        <v>0</v>
      </c>
      <c r="CJ50" s="17">
        <v>2.9714675796053401E-3</v>
      </c>
      <c r="CK50" s="17">
        <v>0</v>
      </c>
      <c r="CL50" s="17">
        <v>1.1066961259280101E-3</v>
      </c>
      <c r="CM50" s="17">
        <v>115.140825295832</v>
      </c>
      <c r="CN50" s="17">
        <v>0</v>
      </c>
      <c r="CO50" s="17">
        <v>1.9627287025248499E-3</v>
      </c>
      <c r="CP50" s="17">
        <v>1.1929414321535099</v>
      </c>
      <c r="CQ50" s="5">
        <v>29.103956222936301</v>
      </c>
      <c r="CR50" s="17">
        <v>0.57955638763740702</v>
      </c>
      <c r="CS50" s="17">
        <v>1.26233798086867E-2</v>
      </c>
      <c r="CT50" s="17">
        <v>3.34747913556772E-2</v>
      </c>
      <c r="CU50" s="17">
        <v>1.0351483848388099E-2</v>
      </c>
      <c r="CV50" s="17">
        <v>7.5046166879648499</v>
      </c>
      <c r="CW50" s="17">
        <v>7.5046166879648499</v>
      </c>
      <c r="CX50" s="17">
        <v>4.9292711563793303E-4</v>
      </c>
      <c r="CY50" s="17">
        <v>0</v>
      </c>
      <c r="CZ50" s="17">
        <v>0</v>
      </c>
      <c r="DA50" s="17">
        <v>4.7622544789116601</v>
      </c>
      <c r="DB50" s="17">
        <v>1.46858806667746E-3</v>
      </c>
      <c r="DC50" s="17">
        <v>1.8356307816213501E-3</v>
      </c>
      <c r="DD50" s="17">
        <v>0</v>
      </c>
      <c r="DE50" s="17">
        <v>0</v>
      </c>
      <c r="DF50" s="17">
        <v>9.8142236090561301</v>
      </c>
      <c r="DG50" s="17">
        <v>4.72131974339303E-2</v>
      </c>
      <c r="DH50" s="17">
        <v>2.4630455729536901E-4</v>
      </c>
      <c r="DI50" s="5">
        <v>0.16341920235308899</v>
      </c>
      <c r="DJ50" s="17">
        <v>2.36572208094268E-2</v>
      </c>
      <c r="DK50" s="5">
        <v>2.0707370933161201E-5</v>
      </c>
      <c r="DL50" s="5">
        <v>5.8932829797670502E-5</v>
      </c>
      <c r="DM50" s="17">
        <v>6.45324485545949E-3</v>
      </c>
      <c r="DN50" s="17">
        <v>1.3102072110429399E-2</v>
      </c>
      <c r="DO50" s="17">
        <v>0.11372459039628099</v>
      </c>
      <c r="DP50" s="17">
        <v>0</v>
      </c>
      <c r="DQ50" s="17">
        <v>0</v>
      </c>
      <c r="DR50" s="17">
        <v>2.1054724895284999E-2</v>
      </c>
      <c r="DS50" s="17">
        <v>0.34841064976823999</v>
      </c>
      <c r="DT50" s="17">
        <v>0</v>
      </c>
      <c r="DU50" s="17">
        <v>7.8591788146849598E-3</v>
      </c>
      <c r="DV50" s="17">
        <v>1.13096842066391E-2</v>
      </c>
      <c r="DW50" s="17">
        <v>252.350506547175</v>
      </c>
      <c r="DX50" s="17">
        <v>338.30559880729999</v>
      </c>
      <c r="DY50" s="17">
        <v>37.589484129036599</v>
      </c>
      <c r="DZ50" s="17">
        <v>375.89508293633702</v>
      </c>
      <c r="EA50" s="17">
        <v>1.4715173647051E-4</v>
      </c>
      <c r="EB50" s="17">
        <v>7.4681461648452903</v>
      </c>
      <c r="EC50" s="17">
        <v>9.8228392144380401E-3</v>
      </c>
      <c r="ED50" s="17">
        <v>1.4665129010995399E-4</v>
      </c>
      <c r="EE50" s="17">
        <v>0</v>
      </c>
      <c r="EF50" s="17">
        <v>0</v>
      </c>
      <c r="EG50" s="17">
        <v>0</v>
      </c>
      <c r="EH50" s="5">
        <v>1.0096446771055499E-5</v>
      </c>
      <c r="EI50" s="5">
        <v>1.82149140561185E-5</v>
      </c>
      <c r="EJ50" s="17">
        <v>7.70613480285501E-4</v>
      </c>
      <c r="EK50" s="17">
        <v>6.3066060946774805E-2</v>
      </c>
      <c r="EL50" s="17">
        <v>160.69004360233299</v>
      </c>
      <c r="EM50" s="17">
        <v>8.5409685345326294E-2</v>
      </c>
      <c r="EN50" s="17">
        <v>0.22261667653234901</v>
      </c>
      <c r="EO50" s="17">
        <v>0.66124444584070396</v>
      </c>
      <c r="EP50" s="17">
        <v>0.126170276735175</v>
      </c>
      <c r="EQ50" s="17">
        <v>2.8637604237283301E-3</v>
      </c>
      <c r="ER50" s="17">
        <v>3.67118910916737E-4</v>
      </c>
      <c r="ES50" s="5">
        <v>2.96835833925824E-2</v>
      </c>
      <c r="ET50" s="17">
        <v>9.3368570362526899</v>
      </c>
      <c r="EU50" s="17">
        <v>8.2408668429139507</v>
      </c>
      <c r="EV50" s="17">
        <v>1.0959901933387399</v>
      </c>
      <c r="EW50" s="17">
        <v>0</v>
      </c>
      <c r="EX50" s="17">
        <v>0</v>
      </c>
      <c r="EY50" s="17">
        <v>0.40061249656905701</v>
      </c>
      <c r="EZ50" s="17">
        <v>0</v>
      </c>
      <c r="FA50" s="17">
        <v>1.4608849473922001</v>
      </c>
      <c r="FB50" s="17">
        <v>0.35984708256860498</v>
      </c>
      <c r="FC50" s="17">
        <v>0.19342957412214601</v>
      </c>
      <c r="FD50" s="17">
        <v>3.66184704553095</v>
      </c>
      <c r="FE50" s="17">
        <v>1.9968646527444801E-3</v>
      </c>
      <c r="FF50" s="17">
        <v>14.5876429041774</v>
      </c>
      <c r="FG50" s="17">
        <v>0.196618154951856</v>
      </c>
      <c r="FH50" s="17">
        <v>0.77657246879081998</v>
      </c>
      <c r="FI50" s="5">
        <v>5.83771656277387E-7</v>
      </c>
      <c r="FJ50" s="17">
        <v>0</v>
      </c>
      <c r="FK50" s="17">
        <v>304.942003049167</v>
      </c>
      <c r="FL50" s="17">
        <v>6.4266053602083701</v>
      </c>
      <c r="FM50" s="17">
        <v>2.4555789061767798E-3</v>
      </c>
      <c r="FN50" s="17">
        <v>0</v>
      </c>
      <c r="FO50" s="17">
        <v>1.7249608984936801E-3</v>
      </c>
      <c r="FP50" s="17">
        <v>14.3559351098387</v>
      </c>
      <c r="FQ50" s="17">
        <v>0.11092019432130901</v>
      </c>
      <c r="FR50" s="17">
        <v>8.8748591907934493E-2</v>
      </c>
      <c r="FS50" s="17">
        <v>222.50097018799801</v>
      </c>
      <c r="FT50" s="17">
        <v>4.3526554394660397E-2</v>
      </c>
      <c r="FU50" s="17">
        <v>4.86684668389465</v>
      </c>
      <c r="FW50" s="26">
        <f t="shared" si="56"/>
        <v>1.1341546346245421</v>
      </c>
      <c r="FX50" s="40">
        <f t="shared" si="57"/>
        <v>-2.8718651209305059E-5</v>
      </c>
      <c r="FY50" s="40">
        <f t="shared" si="58"/>
        <v>-2.9042119343623477E-4</v>
      </c>
      <c r="FZ50" s="40">
        <f t="shared" si="59"/>
        <v>-1.023451612957772E-5</v>
      </c>
      <c r="GA50" s="40">
        <f t="shared" si="60"/>
        <v>-3.1261549911869849E-5</v>
      </c>
      <c r="GB50" s="40">
        <f t="shared" si="61"/>
        <v>-2.6853017740326862E-5</v>
      </c>
      <c r="GC50" s="40">
        <f t="shared" si="62"/>
        <v>-3.3564001924166543E-6</v>
      </c>
      <c r="GD50" s="40">
        <f t="shared" si="63"/>
        <v>-2.0286430339736304E-5</v>
      </c>
      <c r="GE50" s="40">
        <f t="shared" si="64"/>
        <v>-1.4310104830866935E-5</v>
      </c>
      <c r="GF50" s="40">
        <f t="shared" si="65"/>
        <v>-2.858468430053746E-7</v>
      </c>
      <c r="GG50" s="40">
        <f t="shared" si="66"/>
        <v>-2.3555714058464387E-4</v>
      </c>
      <c r="GH50" s="40">
        <f t="shared" si="67"/>
        <v>4.2672851326204479E-6</v>
      </c>
      <c r="GI50" s="40">
        <f t="shared" si="68"/>
        <v>0</v>
      </c>
      <c r="GJ50" s="40">
        <f t="shared" si="69"/>
        <v>-1.5184975872671829E-5</v>
      </c>
      <c r="GK50" s="40">
        <f t="shared" si="70"/>
        <v>-2.4836033381748904E-5</v>
      </c>
      <c r="GL50" s="40">
        <f t="shared" si="71"/>
        <v>3.1766932285819887E-5</v>
      </c>
      <c r="GM50" s="40">
        <f t="shared" si="72"/>
        <v>-3.1516638954963254E-5</v>
      </c>
      <c r="GN50" s="40">
        <f t="shared" si="73"/>
        <v>0</v>
      </c>
      <c r="GO50" s="40">
        <f t="shared" si="74"/>
        <v>-2.5218944685302517E-4</v>
      </c>
      <c r="GP50" s="40">
        <f t="shared" si="75"/>
        <v>-6.743996110464028E-5</v>
      </c>
      <c r="GQ50" s="40">
        <f t="shared" si="76"/>
        <v>0</v>
      </c>
      <c r="GR50" s="40">
        <f t="shared" si="77"/>
        <v>0</v>
      </c>
      <c r="GS50" s="40">
        <f t="shared" si="78"/>
        <v>3.2457156391806546E-5</v>
      </c>
      <c r="GT50" s="40">
        <f t="shared" si="79"/>
        <v>-1.1224513025378421E-4</v>
      </c>
      <c r="GU50" s="40">
        <f t="shared" si="80"/>
        <v>-4.7456609200223615E-6</v>
      </c>
      <c r="GV50" s="40">
        <f t="shared" si="81"/>
        <v>0</v>
      </c>
      <c r="GW50" s="40">
        <f t="shared" si="82"/>
        <v>-3.0571241458597734E-5</v>
      </c>
      <c r="GX50" s="40">
        <f t="shared" si="83"/>
        <v>-2.2470118127718586E-4</v>
      </c>
      <c r="GY50" s="40">
        <f t="shared" si="84"/>
        <v>7.0394658419813874E-7</v>
      </c>
      <c r="GZ50" s="40">
        <f t="shared" si="85"/>
        <v>7.2157519897484242E-5</v>
      </c>
      <c r="HA50" s="40">
        <f t="shared" si="86"/>
        <v>2.2167248612292207E-2</v>
      </c>
      <c r="HB50" s="40">
        <f t="shared" si="87"/>
        <v>3.4639265909468389</v>
      </c>
      <c r="HC50" s="40">
        <f t="shared" si="88"/>
        <v>-1.2633801808319117E-5</v>
      </c>
      <c r="HD50" s="40">
        <f t="shared" si="89"/>
        <v>0</v>
      </c>
      <c r="HE50" s="40">
        <f t="shared" si="90"/>
        <v>-8.2578677444006547E-4</v>
      </c>
      <c r="HF50" s="40">
        <f t="shared" si="91"/>
        <v>-3.0685794089829606E-5</v>
      </c>
      <c r="HG50" s="40">
        <f t="shared" si="92"/>
        <v>-3.2817855701621297E-5</v>
      </c>
      <c r="HH50" s="40">
        <f t="shared" si="93"/>
        <v>-9.8367889546833385E-5</v>
      </c>
      <c r="HI50" s="40">
        <f t="shared" si="94"/>
        <v>1.3839896262279695E-5</v>
      </c>
      <c r="HJ50" s="40">
        <f t="shared" si="95"/>
        <v>-1.9159982884961518E-5</v>
      </c>
      <c r="HK50" s="40">
        <f t="shared" si="96"/>
        <v>0</v>
      </c>
      <c r="HL50" s="40">
        <f t="shared" si="97"/>
        <v>0</v>
      </c>
      <c r="HM50" s="40">
        <f t="shared" si="98"/>
        <v>0</v>
      </c>
      <c r="HN50" s="40">
        <f t="shared" si="99"/>
        <v>3.4347030586014836E-5</v>
      </c>
      <c r="HO50" s="40">
        <f t="shared" si="100"/>
        <v>2.0943579017746234E-4</v>
      </c>
      <c r="HP50" s="40">
        <f t="shared" si="101"/>
        <v>1.6844377210974895E-5</v>
      </c>
      <c r="HQ50" s="40">
        <f t="shared" si="102"/>
        <v>0</v>
      </c>
      <c r="HR50" s="40">
        <f t="shared" si="103"/>
        <v>1.9653005639505244E-6</v>
      </c>
      <c r="HS50" s="40">
        <f t="shared" si="104"/>
        <v>2.209864038841083E-6</v>
      </c>
      <c r="HT50" s="40">
        <f t="shared" si="105"/>
        <v>-4.4544393600187971E-7</v>
      </c>
      <c r="HU50" s="40">
        <f t="shared" si="106"/>
        <v>0</v>
      </c>
      <c r="HV50" s="40">
        <f t="shared" si="107"/>
        <v>0</v>
      </c>
      <c r="HW50" s="40">
        <f t="shared" si="108"/>
        <v>0</v>
      </c>
      <c r="HX50" s="40">
        <f t="shared" si="109"/>
        <v>0</v>
      </c>
      <c r="HY50" s="40">
        <f t="shared" si="110"/>
        <v>-2.0103722387833673E-4</v>
      </c>
      <c r="HZ50" s="40">
        <f t="shared" si="111"/>
        <v>0</v>
      </c>
    </row>
    <row r="51" spans="1:234" x14ac:dyDescent="0.3">
      <c r="A51" s="17" t="s">
        <v>218</v>
      </c>
      <c r="B51" s="17">
        <v>10982.275243</v>
      </c>
      <c r="C51" s="17">
        <v>25.347732060999999</v>
      </c>
      <c r="D51" s="17">
        <v>13327.467278</v>
      </c>
      <c r="E51" s="17">
        <v>795.87492010999995</v>
      </c>
      <c r="F51" s="17">
        <v>713.94418943000005</v>
      </c>
      <c r="G51" s="17">
        <v>4377.0834973999999</v>
      </c>
      <c r="H51" s="17">
        <v>49362.404152000003</v>
      </c>
      <c r="I51" s="17">
        <v>117.27722794</v>
      </c>
      <c r="J51" s="17">
        <v>84.252101908</v>
      </c>
      <c r="K51" s="17">
        <v>2.5182275999999998E-3</v>
      </c>
      <c r="L51" s="17">
        <v>1002.8796959</v>
      </c>
      <c r="M51" s="17">
        <v>3.8938800000000001E-5</v>
      </c>
      <c r="N51" s="17">
        <v>10.667431133999999</v>
      </c>
      <c r="O51" s="17">
        <v>9.3889469099999998E-2</v>
      </c>
      <c r="P51" s="17">
        <v>1.0161589608999999</v>
      </c>
      <c r="Q51" s="17">
        <v>1.8811550880000001</v>
      </c>
      <c r="S51" s="17">
        <v>7.6642417999999999E-3</v>
      </c>
      <c r="T51" s="17">
        <v>0.56975741369999999</v>
      </c>
      <c r="U51" s="17">
        <v>3.5700790500000003E-2</v>
      </c>
      <c r="V51" s="17">
        <v>5.5337999999999998E-5</v>
      </c>
      <c r="W51" s="17">
        <v>0.72193642209999997</v>
      </c>
      <c r="X51" s="17">
        <v>0.78349948749999998</v>
      </c>
      <c r="Y51" s="17">
        <v>339.52149211</v>
      </c>
      <c r="AA51" s="17">
        <v>0.105890756</v>
      </c>
      <c r="AB51" s="17">
        <v>5.1780107000000001E-3</v>
      </c>
      <c r="AC51" s="17">
        <v>1.0518057000000001</v>
      </c>
      <c r="AD51" s="17">
        <v>2.8441401507999999</v>
      </c>
      <c r="AE51" s="17">
        <v>129.23499118999999</v>
      </c>
      <c r="AF51" s="17">
        <v>3.0617881606999999</v>
      </c>
      <c r="AG51" s="17">
        <v>1.7742833582999999</v>
      </c>
      <c r="AH51" s="17">
        <v>0.1703248772</v>
      </c>
      <c r="AI51" s="17">
        <v>0.44654210220000001</v>
      </c>
      <c r="AJ51" s="17">
        <v>1923.5123512</v>
      </c>
      <c r="AK51" s="17">
        <v>2.2549225017999999</v>
      </c>
      <c r="AL51" s="17">
        <v>0.55233627679999997</v>
      </c>
      <c r="AM51" s="17">
        <v>670.07496746000004</v>
      </c>
      <c r="AN51" s="17">
        <v>0.36084825570000001</v>
      </c>
      <c r="AO51" s="5">
        <v>5.7399480000000004E-6</v>
      </c>
      <c r="AP51" s="17">
        <v>5.10497E-5</v>
      </c>
      <c r="AQ51" s="17">
        <v>1.3520930000000001E-4</v>
      </c>
      <c r="AR51" s="17">
        <v>4.7692061199999997E-2</v>
      </c>
      <c r="AS51" s="17">
        <v>2.1451046099999999E-2</v>
      </c>
      <c r="AT51" s="17">
        <v>2.0108867751999999</v>
      </c>
      <c r="AU51" s="17">
        <v>2540.4798755000002</v>
      </c>
      <c r="AV51" s="17">
        <v>188.69989889999999</v>
      </c>
      <c r="AW51" s="17">
        <v>900.01970945999994</v>
      </c>
      <c r="AX51" s="17">
        <v>0.60541807219999999</v>
      </c>
      <c r="AY51" s="5">
        <v>1.035E-6</v>
      </c>
      <c r="BC51" s="17">
        <v>6.3666669999999995E-4</v>
      </c>
      <c r="BE51" s="15"/>
      <c r="BF51" s="17" t="s">
        <v>218</v>
      </c>
      <c r="BG51" s="17">
        <v>0.717145156332612</v>
      </c>
      <c r="BH51" s="17">
        <v>4.3518930042628003</v>
      </c>
      <c r="BI51" s="17">
        <v>0</v>
      </c>
      <c r="BJ51" s="17">
        <v>84.253027747651601</v>
      </c>
      <c r="BK51" s="17">
        <v>0</v>
      </c>
      <c r="BL51" s="17">
        <v>117.275943509819</v>
      </c>
      <c r="BM51" s="17">
        <v>117.275943509819</v>
      </c>
      <c r="BN51" s="17">
        <v>3.8946593268476901</v>
      </c>
      <c r="BO51" s="17">
        <v>0.565040721080595</v>
      </c>
      <c r="BP51" s="17">
        <v>1.0324588896421299E-3</v>
      </c>
      <c r="BQ51" s="17">
        <v>1.48575016088229E-3</v>
      </c>
      <c r="BR51" s="17">
        <v>1002.5473708153301</v>
      </c>
      <c r="BS51" s="17">
        <v>6.3665166172980801E-4</v>
      </c>
      <c r="BT51" s="5">
        <v>1.24602328411515E-5</v>
      </c>
      <c r="BU51" s="5">
        <v>2.6479996527720299E-5</v>
      </c>
      <c r="BV51" s="17">
        <v>0.78350469677012402</v>
      </c>
      <c r="BW51" s="17">
        <v>10.667453568425399</v>
      </c>
      <c r="BX51" s="17">
        <v>2.2533921547424101E-2</v>
      </c>
      <c r="BY51" s="17">
        <v>7.1357298720768E-2</v>
      </c>
      <c r="BZ51" s="17">
        <v>1.01615002036752</v>
      </c>
      <c r="CA51" s="17">
        <v>2540.4797633121898</v>
      </c>
      <c r="CB51" s="17">
        <v>151812.51325496999</v>
      </c>
      <c r="CC51" s="17">
        <v>1.88113365802632</v>
      </c>
      <c r="CD51" s="17">
        <v>2.2226717121645498E-3</v>
      </c>
      <c r="CE51" s="17">
        <v>5.44170622882872E-3</v>
      </c>
      <c r="CF51" s="17">
        <v>0</v>
      </c>
      <c r="CG51" s="17">
        <v>0.569733018000254</v>
      </c>
      <c r="CH51" s="17">
        <v>2.8441408093671701</v>
      </c>
      <c r="CI51" s="17">
        <v>3.5702451241293599E-2</v>
      </c>
      <c r="CJ51" s="17">
        <v>2.2549174350903902</v>
      </c>
      <c r="CK51" s="17">
        <v>0.17032755730808799</v>
      </c>
      <c r="CL51" s="17">
        <v>0.55233038886087304</v>
      </c>
      <c r="CM51" s="17">
        <v>10981.922832374799</v>
      </c>
      <c r="CN51" s="5">
        <v>5.5335925416667801E-5</v>
      </c>
      <c r="CO51" s="17">
        <v>0.72194635397033202</v>
      </c>
      <c r="CP51" s="17">
        <v>338.21767650408401</v>
      </c>
      <c r="CQ51" s="17">
        <v>21597.749782877101</v>
      </c>
      <c r="CR51" s="17">
        <v>222.891528159194</v>
      </c>
      <c r="CS51" s="17">
        <v>188.666373727278</v>
      </c>
      <c r="CT51" s="5">
        <v>9.2001380430363895</v>
      </c>
      <c r="CU51" s="17">
        <v>0.43041274262554102</v>
      </c>
      <c r="CV51" s="17">
        <v>339.50066060042502</v>
      </c>
      <c r="CW51" s="17">
        <v>339.50066060042502</v>
      </c>
      <c r="CX51" s="17">
        <v>1.9161642389810201E-2</v>
      </c>
      <c r="CY51" s="17">
        <v>0</v>
      </c>
      <c r="CZ51" s="17">
        <v>0</v>
      </c>
      <c r="DA51" s="17">
        <v>899.93644157340395</v>
      </c>
      <c r="DB51" s="17">
        <v>4.2347948487636497E-2</v>
      </c>
      <c r="DC51" s="17">
        <v>5.2935884881845599E-2</v>
      </c>
      <c r="DD51" s="17">
        <v>0</v>
      </c>
      <c r="DE51" s="5">
        <v>0</v>
      </c>
      <c r="DF51" s="17">
        <v>20.753392787064598</v>
      </c>
      <c r="DG51" s="17">
        <v>0.44210656643811602</v>
      </c>
      <c r="DH51" s="17">
        <v>9.5737067315729597E-3</v>
      </c>
      <c r="DI51" s="17">
        <v>8.1412210459483099</v>
      </c>
      <c r="DJ51" s="5">
        <v>1.02367616415615</v>
      </c>
      <c r="DK51" s="17">
        <v>1.3462519221547899E-3</v>
      </c>
      <c r="DL51" s="17">
        <v>3.8317187277126402E-3</v>
      </c>
      <c r="DM51" s="17">
        <v>0.347101209360825</v>
      </c>
      <c r="DN51" s="17">
        <v>0.70472312328576903</v>
      </c>
      <c r="DO51" s="17">
        <v>129.453333480629</v>
      </c>
      <c r="DP51" s="5">
        <v>1.03501480679243E-6</v>
      </c>
      <c r="DQ51" s="17">
        <v>0</v>
      </c>
      <c r="DR51" s="17">
        <v>6.0931042697756101</v>
      </c>
      <c r="DS51" s="17">
        <v>25.3484028623709</v>
      </c>
      <c r="DT51" s="17">
        <v>0</v>
      </c>
      <c r="DU51" s="17">
        <v>0.72733359756532501</v>
      </c>
      <c r="DV51" s="17">
        <v>1.04665616255802</v>
      </c>
      <c r="DW51" s="17">
        <v>71461.507213633304</v>
      </c>
      <c r="DX51" s="17">
        <v>11994.1614814524</v>
      </c>
      <c r="DY51" s="17">
        <v>1332.6856696149</v>
      </c>
      <c r="DZ51" s="17">
        <v>13326.847151067301</v>
      </c>
      <c r="EA51" s="17">
        <v>8.7152842677733905E-3</v>
      </c>
      <c r="EB51" s="5">
        <v>471.845696575857</v>
      </c>
      <c r="EC51" s="17">
        <v>0.41158574133145398</v>
      </c>
      <c r="ED51" s="17">
        <v>0.36084419488957498</v>
      </c>
      <c r="EE51" s="5">
        <v>5.7403497205090404E-6</v>
      </c>
      <c r="EF51" s="5">
        <v>5.1052373008812997E-5</v>
      </c>
      <c r="EG51" s="17">
        <v>1.35209674544398E-4</v>
      </c>
      <c r="EH51" s="17">
        <v>4.7688150373173997E-2</v>
      </c>
      <c r="EI51" s="17">
        <v>2.1450564314753898E-2</v>
      </c>
      <c r="EJ51" s="17">
        <v>2.0108741415063101</v>
      </c>
      <c r="EK51" s="17">
        <v>5.7192636419252896</v>
      </c>
      <c r="EL51" s="17">
        <v>30820.051170159699</v>
      </c>
      <c r="EM51" s="17">
        <v>7.4936225718568803</v>
      </c>
      <c r="EN51" s="17">
        <v>18.4106967635046</v>
      </c>
      <c r="EO51" s="17">
        <v>75.364734761377306</v>
      </c>
      <c r="EP51" s="5">
        <v>10.697155757976599</v>
      </c>
      <c r="EQ51" s="5">
        <v>0.15954408692824501</v>
      </c>
      <c r="ER51" s="17">
        <v>1.0587159008502999E-2</v>
      </c>
      <c r="ES51" s="17">
        <v>2.5269648801512301</v>
      </c>
      <c r="ET51" s="17">
        <v>795.87726115761404</v>
      </c>
      <c r="EU51" s="17">
        <v>713.94006125020803</v>
      </c>
      <c r="EV51" s="17">
        <v>81.937199907405997</v>
      </c>
      <c r="EW51" s="17">
        <v>3.03999091519369E-2</v>
      </c>
      <c r="EX51" s="17">
        <v>8.2211483931061407E-3</v>
      </c>
      <c r="EY51" s="17">
        <v>31.339102713669199</v>
      </c>
      <c r="EZ51" s="17">
        <v>2.14583474770857E-2</v>
      </c>
      <c r="FA51" s="17">
        <v>122.72143783186399</v>
      </c>
      <c r="FB51" s="17">
        <v>30.373965833319499</v>
      </c>
      <c r="FC51" s="17">
        <v>16.1914388216295</v>
      </c>
      <c r="FD51" s="17">
        <v>309.35609070145603</v>
      </c>
      <c r="FE51" s="17">
        <v>0.44618950409673802</v>
      </c>
      <c r="FF51" s="17">
        <v>16323.3963079601</v>
      </c>
      <c r="FG51" s="17">
        <v>17.2154360969372</v>
      </c>
      <c r="FH51" s="17">
        <v>65.503335916599099</v>
      </c>
      <c r="FI51" s="17">
        <v>0.80719146599094704</v>
      </c>
      <c r="FJ51" s="17">
        <v>0</v>
      </c>
      <c r="FK51" s="17">
        <v>4377.1076078938704</v>
      </c>
      <c r="FL51" s="17">
        <v>764.76381630579601</v>
      </c>
      <c r="FM51" s="17">
        <v>0.60542362780931003</v>
      </c>
      <c r="FN51" s="17">
        <v>0</v>
      </c>
      <c r="FO51" s="17">
        <v>6.7039229629645397E-2</v>
      </c>
      <c r="FP51" s="17">
        <v>532.03953113883301</v>
      </c>
      <c r="FQ51" s="17">
        <v>1922.8432658075401</v>
      </c>
      <c r="FR51" s="17">
        <v>4.14982518324046</v>
      </c>
      <c r="FS51" s="17">
        <v>49342.9632437705</v>
      </c>
      <c r="FT51" s="17">
        <v>669.925731660613</v>
      </c>
      <c r="FU51" s="17">
        <v>170.767476508035</v>
      </c>
      <c r="FW51" s="26">
        <f t="shared" si="56"/>
        <v>1.4482613632381562</v>
      </c>
      <c r="FX51" s="40">
        <f t="shared" si="57"/>
        <v>-3.2089035960498431E-5</v>
      </c>
      <c r="FY51" s="40">
        <f t="shared" si="58"/>
        <v>2.6463960139995339E-5</v>
      </c>
      <c r="FZ51" s="40">
        <f t="shared" si="59"/>
        <v>-4.6529991015097785E-5</v>
      </c>
      <c r="GA51" s="40">
        <f t="shared" si="60"/>
        <v>2.9414768011180668E-6</v>
      </c>
      <c r="GB51" s="40">
        <f t="shared" si="61"/>
        <v>-5.782216387691376E-6</v>
      </c>
      <c r="GC51" s="40">
        <f t="shared" si="62"/>
        <v>5.5083467986818852E-6</v>
      </c>
      <c r="GD51" s="40">
        <f t="shared" si="63"/>
        <v>-3.9384038446828166E-4</v>
      </c>
      <c r="GE51" s="40">
        <f t="shared" si="64"/>
        <v>-1.0952085102651977E-5</v>
      </c>
      <c r="GF51" s="40">
        <f t="shared" si="65"/>
        <v>1.0988920521072504E-5</v>
      </c>
      <c r="GG51" s="40">
        <f t="shared" si="66"/>
        <v>-7.3660838200988638E-6</v>
      </c>
      <c r="GH51" s="40">
        <f t="shared" si="67"/>
        <v>-3.3137083742802552E-4</v>
      </c>
      <c r="GI51" s="40">
        <f t="shared" si="68"/>
        <v>3.6708087352430771E-5</v>
      </c>
      <c r="GJ51" s="40">
        <f t="shared" si="69"/>
        <v>2.1030766562494625E-6</v>
      </c>
      <c r="GK51" s="40">
        <f t="shared" si="70"/>
        <v>1.8651380276121934E-5</v>
      </c>
      <c r="GL51" s="40">
        <f t="shared" si="71"/>
        <v>-8.7983601226995182E-6</v>
      </c>
      <c r="GM51" s="40">
        <f t="shared" si="72"/>
        <v>-1.1391922875868029E-5</v>
      </c>
      <c r="GN51" s="40">
        <f t="shared" si="73"/>
        <v>0</v>
      </c>
      <c r="GO51" s="40">
        <f t="shared" si="74"/>
        <v>1.7763139110453147E-5</v>
      </c>
      <c r="GP51" s="40">
        <f t="shared" si="75"/>
        <v>-4.2817696021835477E-5</v>
      </c>
      <c r="GQ51" s="40">
        <f t="shared" si="76"/>
        <v>4.6518333917466097E-5</v>
      </c>
      <c r="GR51" s="40">
        <f t="shared" si="77"/>
        <v>-3.7489308110108478E-5</v>
      </c>
      <c r="GS51" s="40">
        <f t="shared" si="78"/>
        <v>1.3757264529135373E-5</v>
      </c>
      <c r="GT51" s="40">
        <f t="shared" si="79"/>
        <v>6.6487218015445941E-6</v>
      </c>
      <c r="GU51" s="40">
        <f t="shared" si="80"/>
        <v>-6.1355496070411553E-5</v>
      </c>
      <c r="GV51" s="40">
        <f t="shared" si="81"/>
        <v>0</v>
      </c>
      <c r="GW51" s="40">
        <f t="shared" si="82"/>
        <v>-1.8664161784720748E-4</v>
      </c>
      <c r="GX51" s="40">
        <f t="shared" si="83"/>
        <v>-7.7346562010257672E-6</v>
      </c>
      <c r="GY51" s="40">
        <f t="shared" si="84"/>
        <v>1.7714913119480608E-5</v>
      </c>
      <c r="GZ51" s="40">
        <f t="shared" si="85"/>
        <v>2.3155229180449014E-7</v>
      </c>
      <c r="HA51" s="40">
        <f t="shared" si="86"/>
        <v>1.6894982436142685E-3</v>
      </c>
      <c r="HB51" s="40">
        <f t="shared" si="87"/>
        <v>0.99004762902426824</v>
      </c>
      <c r="HC51" s="40">
        <f t="shared" si="88"/>
        <v>-1.654742323324729E-4</v>
      </c>
      <c r="HD51" s="40">
        <f t="shared" si="89"/>
        <v>1.5735270924874085E-5</v>
      </c>
      <c r="HE51" s="40">
        <f t="shared" si="90"/>
        <v>-7.8961894415964387E-4</v>
      </c>
      <c r="HF51" s="40">
        <f t="shared" si="91"/>
        <v>-3.4784564395570679E-4</v>
      </c>
      <c r="HG51" s="40">
        <f t="shared" si="92"/>
        <v>-2.2469550973935098E-6</v>
      </c>
      <c r="HH51" s="40">
        <f t="shared" si="93"/>
        <v>-1.0660062310296347E-5</v>
      </c>
      <c r="HI51" s="40">
        <f t="shared" si="94"/>
        <v>-2.2271507910934067E-4</v>
      </c>
      <c r="HJ51" s="40">
        <f t="shared" si="95"/>
        <v>-1.1253512690965773E-5</v>
      </c>
      <c r="HK51" s="40">
        <f t="shared" si="96"/>
        <v>6.9986785427330762E-5</v>
      </c>
      <c r="HL51" s="40">
        <f t="shared" si="97"/>
        <v>5.2360911288351468E-5</v>
      </c>
      <c r="HM51" s="40">
        <f t="shared" si="98"/>
        <v>2.7701082543286442E-6</v>
      </c>
      <c r="HN51" s="40">
        <f t="shared" si="99"/>
        <v>-8.200163145809598E-5</v>
      </c>
      <c r="HO51" s="40">
        <f t="shared" si="100"/>
        <v>-2.2459755289084679E-5</v>
      </c>
      <c r="HP51" s="40">
        <f t="shared" si="101"/>
        <v>-6.2826479569496964E-6</v>
      </c>
      <c r="HQ51" s="40">
        <f t="shared" si="102"/>
        <v>-4.4160086232158497E-8</v>
      </c>
      <c r="HR51" s="40">
        <f t="shared" si="103"/>
        <v>-1.7766396758781764E-4</v>
      </c>
      <c r="HS51" s="40">
        <f t="shared" si="104"/>
        <v>-9.2517847910186598E-5</v>
      </c>
      <c r="HT51" s="40">
        <f t="shared" si="105"/>
        <v>9.1764840944523277E-6</v>
      </c>
      <c r="HU51" s="40">
        <f t="shared" si="106"/>
        <v>1.4306079642462975E-5</v>
      </c>
      <c r="HV51" s="40">
        <f t="shared" si="107"/>
        <v>0</v>
      </c>
      <c r="HW51" s="40">
        <f t="shared" si="108"/>
        <v>0</v>
      </c>
      <c r="HX51" s="40">
        <f t="shared" si="109"/>
        <v>0</v>
      </c>
      <c r="HY51" s="40">
        <f t="shared" si="110"/>
        <v>-2.3620318436537265E-5</v>
      </c>
      <c r="HZ51" s="40">
        <f t="shared" si="111"/>
        <v>0</v>
      </c>
    </row>
    <row r="52" spans="1:234" x14ac:dyDescent="0.3">
      <c r="B52" s="17"/>
      <c r="C52" s="17"/>
      <c r="D52" s="17"/>
      <c r="E52" s="17"/>
      <c r="F52" s="17"/>
      <c r="G52" s="17"/>
      <c r="H52" s="17"/>
      <c r="AO52" s="5"/>
      <c r="AY52" s="5"/>
      <c r="BE52" s="15"/>
      <c r="HV52" s="40"/>
      <c r="HW52" s="40"/>
      <c r="HX52" s="40"/>
    </row>
    <row r="53" spans="1:234" x14ac:dyDescent="0.3">
      <c r="B53" s="17"/>
      <c r="C53" s="17"/>
      <c r="D53" s="17"/>
      <c r="E53" s="17"/>
      <c r="F53" s="17"/>
      <c r="G53" s="17"/>
      <c r="H53" s="17"/>
      <c r="AO53" s="5"/>
      <c r="AY53" s="5"/>
      <c r="BE53" s="15"/>
      <c r="HV53" s="40"/>
      <c r="HW53" s="40"/>
      <c r="HX53" s="40"/>
    </row>
    <row r="54" spans="1:234" x14ac:dyDescent="0.3">
      <c r="A54" s="17" t="s">
        <v>333</v>
      </c>
      <c r="B54" s="17">
        <v>5359.1776239999999</v>
      </c>
      <c r="C54" s="17"/>
      <c r="D54" s="17">
        <v>7909.1629457999998</v>
      </c>
      <c r="E54" s="17">
        <v>183.25118377000001</v>
      </c>
      <c r="F54" s="17">
        <v>155.70269286000001</v>
      </c>
      <c r="G54" s="17">
        <v>70.411873499999999</v>
      </c>
      <c r="H54" s="17">
        <v>2254.2751978000001</v>
      </c>
      <c r="I54" s="17">
        <v>60.943766500999999</v>
      </c>
      <c r="J54" s="17">
        <v>40.570613360000003</v>
      </c>
      <c r="K54" s="17">
        <v>7.7332399999999998E-5</v>
      </c>
      <c r="L54" s="17">
        <v>19.537756612999999</v>
      </c>
      <c r="N54" s="17">
        <v>4.3868170786</v>
      </c>
      <c r="O54" s="17">
        <v>4.2514400000000002E-4</v>
      </c>
      <c r="Q54" s="17">
        <v>2.2195482999999998E-2</v>
      </c>
      <c r="S54" s="17">
        <v>2.16648E-5</v>
      </c>
      <c r="T54" s="5">
        <v>1.9888283E-2</v>
      </c>
      <c r="W54" s="17">
        <v>2.0640385000000001E-2</v>
      </c>
      <c r="Y54" s="17">
        <v>449.71682156000003</v>
      </c>
      <c r="AA54" s="5">
        <v>2.9906799999999999E-6</v>
      </c>
      <c r="AB54" s="17">
        <v>3.9703950000000003E-4</v>
      </c>
      <c r="AC54" s="17">
        <v>1.4688E-4</v>
      </c>
      <c r="AD54" s="17">
        <v>0.32374840649999997</v>
      </c>
      <c r="AE54" s="17">
        <v>27.293087892999999</v>
      </c>
      <c r="AF54" s="17">
        <v>0.30671789799999999</v>
      </c>
      <c r="AG54" s="17">
        <v>8.1173200000000001E-4</v>
      </c>
      <c r="AI54" s="17">
        <v>2.1019263E-2</v>
      </c>
      <c r="AJ54" s="17">
        <v>26.955892350999999</v>
      </c>
      <c r="AK54" s="17">
        <v>0.15344832059999999</v>
      </c>
      <c r="AL54" s="17">
        <v>5.2973892299999999E-2</v>
      </c>
      <c r="AM54" s="17">
        <v>27.812306353</v>
      </c>
      <c r="AN54" s="17">
        <v>3.3337986600000001E-2</v>
      </c>
      <c r="AR54" s="17">
        <v>5.1802860000000001E-4</v>
      </c>
      <c r="AS54" s="17">
        <v>2.0198898999999998E-3</v>
      </c>
      <c r="AT54" s="17">
        <v>0.23594919880000001</v>
      </c>
      <c r="AV54" s="17">
        <v>2.984494996</v>
      </c>
      <c r="AW54" s="17">
        <v>8.5218021910000008</v>
      </c>
      <c r="AX54" s="17">
        <v>2.5825956000000001E-2</v>
      </c>
      <c r="BC54" s="5">
        <v>6.2778000000000003E-7</v>
      </c>
      <c r="BE54" s="15"/>
      <c r="BF54" s="17" t="s">
        <v>333</v>
      </c>
      <c r="BG54" s="5">
        <v>1.27911153866081E-5</v>
      </c>
      <c r="BH54" s="5">
        <v>2.5727847500785499E-5</v>
      </c>
      <c r="BI54" s="17">
        <v>0</v>
      </c>
      <c r="BJ54" s="17">
        <v>40.569775980186002</v>
      </c>
      <c r="BK54" s="17">
        <v>0</v>
      </c>
      <c r="BL54" s="17">
        <v>60.940491028687603</v>
      </c>
      <c r="BM54" s="17">
        <v>60.940491028687603</v>
      </c>
      <c r="BN54" s="17">
        <v>1.3743451391392001</v>
      </c>
      <c r="BO54" s="5">
        <v>1.0332225273786499E-5</v>
      </c>
      <c r="BP54" s="5">
        <v>3.1704668838219401E-5</v>
      </c>
      <c r="BQ54" s="5">
        <v>4.5625754394086897E-5</v>
      </c>
      <c r="BR54" s="17">
        <v>19.5377856023456</v>
      </c>
      <c r="BS54" s="5">
        <v>6.2778549310228605E-7</v>
      </c>
      <c r="BT54" s="5">
        <v>0</v>
      </c>
      <c r="BU54" s="17">
        <v>0</v>
      </c>
      <c r="BV54" s="17">
        <v>0</v>
      </c>
      <c r="BW54" s="17">
        <v>4.3869697290850498</v>
      </c>
      <c r="BX54" s="17">
        <v>1.0203431494127399E-4</v>
      </c>
      <c r="BY54" s="5">
        <v>3.2312207543114003E-4</v>
      </c>
      <c r="BZ54" s="5">
        <v>0</v>
      </c>
      <c r="CA54" s="17">
        <v>0</v>
      </c>
      <c r="CB54" s="17">
        <v>13245.265084864899</v>
      </c>
      <c r="CC54" s="17">
        <v>2.2195034056339099E-2</v>
      </c>
      <c r="CD54" s="5">
        <v>6.2846056757993504E-6</v>
      </c>
      <c r="CE54" s="5">
        <v>1.5381592508694601E-5</v>
      </c>
      <c r="CF54" s="5">
        <v>0</v>
      </c>
      <c r="CG54" s="17">
        <v>1.98878882984177E-2</v>
      </c>
      <c r="CH54" s="17">
        <v>0.32375004996775802</v>
      </c>
      <c r="CI54" s="17">
        <v>0</v>
      </c>
      <c r="CJ54" s="17">
        <v>0.15344929760743301</v>
      </c>
      <c r="CK54" s="17">
        <v>0</v>
      </c>
      <c r="CL54" s="17">
        <v>5.2973552803452097E-2</v>
      </c>
      <c r="CM54" s="17">
        <v>5358.9553987334302</v>
      </c>
      <c r="CN54" s="17">
        <v>0</v>
      </c>
      <c r="CO54" s="17">
        <v>2.0640797979463901E-2</v>
      </c>
      <c r="CP54" s="17">
        <v>85.572224782883595</v>
      </c>
      <c r="CQ54" s="17">
        <v>2298.8582101245001</v>
      </c>
      <c r="CR54" s="17">
        <v>43.441380464640702</v>
      </c>
      <c r="CS54" s="17">
        <v>2.98189420206739</v>
      </c>
      <c r="CT54" s="17">
        <v>0.16413954310642201</v>
      </c>
      <c r="CU54" s="5">
        <v>7.3571458550350903E-6</v>
      </c>
      <c r="CV54" s="17">
        <v>449.688350746651</v>
      </c>
      <c r="CW54" s="17">
        <v>449.688350746651</v>
      </c>
      <c r="CX54" s="5">
        <v>3.5025612195968899E-7</v>
      </c>
      <c r="CY54" s="17">
        <v>0</v>
      </c>
      <c r="CZ54" s="17">
        <v>0</v>
      </c>
      <c r="DA54" s="17">
        <v>8.5219317506903192</v>
      </c>
      <c r="DB54" s="5">
        <v>1.1930327310306E-6</v>
      </c>
      <c r="DC54" s="5">
        <v>1.49120302154466E-6</v>
      </c>
      <c r="DD54" s="17">
        <v>0</v>
      </c>
      <c r="DE54" s="17">
        <v>0</v>
      </c>
      <c r="DF54" s="17">
        <v>2.32226946771054</v>
      </c>
      <c r="DG54" s="17">
        <v>1.10420518907389E-4</v>
      </c>
      <c r="DH54" s="5">
        <v>1.75041491542518E-7</v>
      </c>
      <c r="DI54" s="5">
        <v>5.7112471231151503</v>
      </c>
      <c r="DJ54" s="5">
        <v>1.6813533072085598E-5</v>
      </c>
      <c r="DK54" s="17">
        <v>1.03082722928619E-4</v>
      </c>
      <c r="DL54" s="17">
        <v>2.9340432216141098E-4</v>
      </c>
      <c r="DM54" s="5">
        <v>4.8482393337632201E-5</v>
      </c>
      <c r="DN54" s="5">
        <v>9.8413223322696295E-5</v>
      </c>
      <c r="DO54" s="17">
        <v>27.293303793933902</v>
      </c>
      <c r="DP54" s="17">
        <v>0</v>
      </c>
      <c r="DQ54" s="17">
        <v>0</v>
      </c>
      <c r="DR54" s="17">
        <v>1.6617395711279901</v>
      </c>
      <c r="DS54" s="17">
        <v>0</v>
      </c>
      <c r="DT54" s="17">
        <v>0</v>
      </c>
      <c r="DU54" s="17">
        <v>3.3281855409866899E-4</v>
      </c>
      <c r="DV54" s="17">
        <v>4.7890948373264201E-4</v>
      </c>
      <c r="DW54" s="17">
        <v>4866.4473275021101</v>
      </c>
      <c r="DX54" s="17">
        <v>7117.9987098552201</v>
      </c>
      <c r="DY54" s="17">
        <v>790.85091750855395</v>
      </c>
      <c r="DZ54" s="17">
        <v>7908.8496273637702</v>
      </c>
      <c r="EA54" s="5">
        <v>3.52447924458625E-5</v>
      </c>
      <c r="EB54" s="17">
        <v>140.52581976664001</v>
      </c>
      <c r="EC54" s="5">
        <v>6.9823364184261802E-6</v>
      </c>
      <c r="ED54" s="17">
        <v>3.3333918660471598E-2</v>
      </c>
      <c r="EE54" s="17">
        <v>0</v>
      </c>
      <c r="EF54" s="17">
        <v>0</v>
      </c>
      <c r="EG54" s="17">
        <v>0</v>
      </c>
      <c r="EH54" s="17">
        <v>5.1806394506082303E-4</v>
      </c>
      <c r="EI54" s="17">
        <v>2.0199897485077599E-3</v>
      </c>
      <c r="EJ54" s="17">
        <v>0.23594711111845801</v>
      </c>
      <c r="EK54" s="17">
        <v>1.1924902087225799</v>
      </c>
      <c r="EL54" s="17">
        <v>902.43719713288795</v>
      </c>
      <c r="EM54" s="17">
        <v>1.53852581336772</v>
      </c>
      <c r="EN54" s="17">
        <v>3.4919484118454398</v>
      </c>
      <c r="EO54" s="5">
        <v>8.4750204203111998</v>
      </c>
      <c r="EP54" s="17">
        <v>1.9819320866196</v>
      </c>
      <c r="EQ54" s="17">
        <v>1.52789949128347</v>
      </c>
      <c r="ER54" s="5">
        <v>2.9824324696726702E-7</v>
      </c>
      <c r="ES54" s="5">
        <v>0.48035185215804999</v>
      </c>
      <c r="ET54" s="5">
        <v>183.22318375733701</v>
      </c>
      <c r="EU54" s="5">
        <v>155.67552247545899</v>
      </c>
      <c r="EV54" s="17">
        <v>27.547661281877499</v>
      </c>
      <c r="EW54" s="17">
        <v>0</v>
      </c>
      <c r="EX54" s="5">
        <v>7.5984391276310597E-5</v>
      </c>
      <c r="EY54" s="17">
        <v>23.324853144617698</v>
      </c>
      <c r="EZ54" s="17">
        <v>0</v>
      </c>
      <c r="FA54" s="17">
        <v>23.427714413267399</v>
      </c>
      <c r="FB54" s="17">
        <v>5.6258168730744096</v>
      </c>
      <c r="FC54" s="17">
        <v>3.0899872683080098</v>
      </c>
      <c r="FD54" s="17">
        <v>58.5685920732816</v>
      </c>
      <c r="FE54" s="5">
        <v>2.1004327011579799E-2</v>
      </c>
      <c r="FF54" s="17">
        <v>727.19496837042004</v>
      </c>
      <c r="FG54" s="17">
        <v>3.2942330395674402</v>
      </c>
      <c r="FH54" s="17">
        <v>18.338989952435298</v>
      </c>
      <c r="FI54" s="17">
        <v>1.31709144220858</v>
      </c>
      <c r="FJ54" s="17">
        <v>0</v>
      </c>
      <c r="FK54" s="17">
        <v>70.399492619476604</v>
      </c>
      <c r="FL54" s="17">
        <v>7.9748607348775602</v>
      </c>
      <c r="FM54" s="17">
        <v>2.58254825917534E-2</v>
      </c>
      <c r="FN54" s="17">
        <v>0</v>
      </c>
      <c r="FO54" s="5">
        <v>1.22561568764915E-6</v>
      </c>
      <c r="FP54" s="17">
        <v>19.6997273168048</v>
      </c>
      <c r="FQ54" s="17">
        <v>26.954927253638399</v>
      </c>
      <c r="FR54" s="17">
        <v>2.2526569553068098E-3</v>
      </c>
      <c r="FS54" s="17">
        <v>2253.9166486438799</v>
      </c>
      <c r="FT54" s="17">
        <v>27.812195493862699</v>
      </c>
      <c r="FU54" s="17">
        <v>25.389156737677499</v>
      </c>
      <c r="FW54" s="26">
        <f>DW54/FS54</f>
        <v>2.1591070505779877</v>
      </c>
      <c r="FX54" s="40">
        <f>(CM54-B54)/(B54+1E-50)</f>
        <v>-4.1466299899167931E-5</v>
      </c>
      <c r="FY54" s="40">
        <f>(DS54-C54)/(C54+1E-50)</f>
        <v>0</v>
      </c>
      <c r="FZ54" s="40">
        <f>(DZ54-D54)/(D54+1E-50)</f>
        <v>-3.961461388223725E-5</v>
      </c>
      <c r="GA54" s="40">
        <f>(ET54-E54)/(E54+1E-50)</f>
        <v>-1.5279580784669333E-4</v>
      </c>
      <c r="GB54" s="40">
        <f>(EU54-F54)/(F54+1E-50)</f>
        <v>-1.7450169962990412E-4</v>
      </c>
      <c r="GC54" s="40">
        <f>(FK54-G54)/(G54+1E-50)</f>
        <v>-1.7583512421942476E-4</v>
      </c>
      <c r="GD54" s="40">
        <f>(FS54-H54)/(H54+1E-50)</f>
        <v>-1.5905296588019871E-4</v>
      </c>
      <c r="GE54" s="40">
        <f>(BM54-I54)/(I54+1E-50)</f>
        <v>-5.37458135663806E-5</v>
      </c>
      <c r="GF54" s="40">
        <f>(BJ54-J54)/(J54+1E-50)</f>
        <v>-2.0640058028477825E-5</v>
      </c>
      <c r="GG54" s="40">
        <f>(BQ54+BP54-K54)/(K54+1E-50)</f>
        <v>-2.5561959718145779E-5</v>
      </c>
      <c r="GH54" s="40">
        <f>(BR54-L54)/(L54+1E-50)</f>
        <v>1.4837601970162351E-6</v>
      </c>
      <c r="GI54" s="40">
        <f>(BT54+BU54-M54)/(M54+1E-50)</f>
        <v>0</v>
      </c>
      <c r="GJ54" s="40">
        <f>(BW54-N54)/(N54+1E-50)</f>
        <v>3.4797549638990442E-5</v>
      </c>
      <c r="GK54" s="40">
        <f>(BX54+BY54-O54)/(O54+1E-50)</f>
        <v>2.9143942791147284E-5</v>
      </c>
      <c r="GL54" s="40">
        <f>(BZ54-P54)/(P54+1E-50)</f>
        <v>0</v>
      </c>
      <c r="GM54" s="40">
        <f>(CC54-Q54)/(Q54+1E-50)</f>
        <v>-2.0226802944524196E-5</v>
      </c>
      <c r="GN54" s="40">
        <f>(CF54-R54)/(R54+1E-50)</f>
        <v>0</v>
      </c>
      <c r="GO54" s="40">
        <f>(CD54+CE54-S54)/(S54+1E-50)</f>
        <v>6.4537152152402462E-5</v>
      </c>
      <c r="GP54" s="40">
        <f>(CG54-T54)/(T54+1E-50)</f>
        <v>-1.9845935534001769E-5</v>
      </c>
      <c r="GQ54" s="40">
        <f>(CI54-U54)/(U54+1E-50)</f>
        <v>0</v>
      </c>
      <c r="GR54" s="40">
        <f>(CN54-V54)/(V54+1E-50)</f>
        <v>0</v>
      </c>
      <c r="GS54" s="40">
        <f>(CO54-W54)/(W54+1E-50)</f>
        <v>2.0008321739182306E-5</v>
      </c>
      <c r="GT54" s="40">
        <f>(BV54-X54)/(X54+1E-50)</f>
        <v>0</v>
      </c>
      <c r="GU54" s="40">
        <f>(CW54-Y54)/(Y54+1E-50)</f>
        <v>-6.3308313107502325E-5</v>
      </c>
      <c r="GV54" s="40">
        <f>(CZ54-Z54)/(Z54+1E-50)</f>
        <v>0</v>
      </c>
      <c r="GW54" s="40">
        <f>(DB54+DC54+ER54-AA54)/(AA54+1E-50)</f>
        <v>-2.7421858766142693E-3</v>
      </c>
      <c r="GX54" s="40">
        <f>(DK54+DL54-AB54)/(AB54+1E-50)</f>
        <v>-1.3914356379404638E-3</v>
      </c>
      <c r="GY54" s="40">
        <f>(DN54+DM54-AC54)/(AC54+1E-50)</f>
        <v>1.0632257848928262E-4</v>
      </c>
      <c r="GZ54" s="40">
        <f>(CH54-AD54)/(AD54+1E-50)</f>
        <v>5.0763732733619873E-6</v>
      </c>
      <c r="HA54" s="40">
        <f>(DO54-AE54)/(AE54+1E-50)</f>
        <v>7.9104619729678779E-6</v>
      </c>
      <c r="HB54" s="40">
        <f>(DR54-AF54)/(AF54+1E-50)</f>
        <v>4.417810900386355</v>
      </c>
      <c r="HC54" s="40">
        <f>(DU54+DV54-AG54)/(AG54+1E-50)</f>
        <v>-4.881129102898511E-6</v>
      </c>
      <c r="HD54" s="40">
        <f>(CK54-AH54)/(AH54+1E-50)</f>
        <v>0</v>
      </c>
      <c r="HE54" s="40">
        <f>(FE54-AI54)/(AI54+1E-50)</f>
        <v>-7.1058573367679435E-4</v>
      </c>
      <c r="HF54" s="40">
        <f>(FQ54-AJ54)/(AJ54+1E-50)</f>
        <v>-3.5802834832312248E-5</v>
      </c>
      <c r="HG54" s="40">
        <f>(CJ54-AK54)/(AK54+1E-50)</f>
        <v>6.3670128756806176E-6</v>
      </c>
      <c r="HH54" s="40">
        <f>(CL54-AL54)/(AL54+1E-50)</f>
        <v>-6.4087521826670883E-6</v>
      </c>
      <c r="HI54" s="40">
        <f>(FT54-AM54)/(AM54+1E-50)</f>
        <v>-3.985974262403294E-6</v>
      </c>
      <c r="HJ54" s="40">
        <f t="shared" ref="HJ54:HP55" si="112">(ED54-AN54)/(AN54+1E-50)</f>
        <v>-1.220211519433196E-4</v>
      </c>
      <c r="HK54" s="40">
        <f t="shared" si="112"/>
        <v>0</v>
      </c>
      <c r="HL54" s="40">
        <f t="shared" si="112"/>
        <v>0</v>
      </c>
      <c r="HM54" s="40">
        <f t="shared" si="112"/>
        <v>0</v>
      </c>
      <c r="HN54" s="40">
        <f t="shared" si="112"/>
        <v>6.8229941016814181E-5</v>
      </c>
      <c r="HO54" s="40">
        <f t="shared" si="112"/>
        <v>4.9432648660741423E-5</v>
      </c>
      <c r="HP54" s="40">
        <f t="shared" si="112"/>
        <v>-8.8480128460653596E-6</v>
      </c>
      <c r="HQ54" s="40">
        <f>(CA54-AU54)/(AU54+1E-50)</f>
        <v>0</v>
      </c>
      <c r="HR54" s="40">
        <f>(CS54-AV54)/(AV54+1E-50)</f>
        <v>-8.7143517951806778E-4</v>
      </c>
      <c r="HS54" s="40">
        <f>(DA54-AW54)/(AW54+1E-50)</f>
        <v>1.5203320543533528E-5</v>
      </c>
      <c r="HT54" s="40">
        <f>(FM54-AX54)/(AX54+1E-50)</f>
        <v>-1.8330715292806742E-5</v>
      </c>
      <c r="HU54" s="40">
        <f>(DP54-AY54)/(AY54+1E-50)</f>
        <v>0</v>
      </c>
      <c r="HV54" s="40">
        <f>(BK54-AZ54)/(AZ54+1E-50)</f>
        <v>0</v>
      </c>
      <c r="HW54" s="40">
        <f>(BI54-BA54)/(BA54+1E-50)</f>
        <v>0</v>
      </c>
      <c r="HX54" s="40">
        <f>(FJ54-BB54)/(BB54+1E-50)</f>
        <v>0</v>
      </c>
      <c r="HY54" s="40">
        <f>(BS54-BC54)/(BC54+1E-50)</f>
        <v>8.7500434643110527E-6</v>
      </c>
      <c r="HZ54" s="40">
        <f>(DE54-BD54)/(BD54+1E-50)</f>
        <v>0</v>
      </c>
    </row>
    <row r="55" spans="1:234" x14ac:dyDescent="0.3">
      <c r="A55" s="17" t="s">
        <v>334</v>
      </c>
      <c r="B55" s="17">
        <v>7898.1589000000004</v>
      </c>
      <c r="C55" s="17">
        <v>1.1174999999999999</v>
      </c>
      <c r="D55" s="17">
        <v>38833.115299999998</v>
      </c>
      <c r="E55" s="17">
        <v>1221.6514999999999</v>
      </c>
      <c r="F55" s="17">
        <v>369.5783601</v>
      </c>
      <c r="G55" s="17">
        <v>1457.3996</v>
      </c>
      <c r="H55" s="17">
        <v>1608.1588999999999</v>
      </c>
      <c r="I55" s="17">
        <v>13.401375953000001</v>
      </c>
      <c r="J55" s="17">
        <v>7.5899628285</v>
      </c>
      <c r="K55" s="17">
        <v>1.3230729000000001E-3</v>
      </c>
      <c r="L55" s="17">
        <v>3.5954282915000002</v>
      </c>
      <c r="M55" s="17">
        <v>4.7466000000000003E-5</v>
      </c>
      <c r="N55" s="17">
        <v>0.65041291670000001</v>
      </c>
      <c r="O55" s="17">
        <v>1.10881005E-2</v>
      </c>
      <c r="Q55" s="17">
        <v>3.4735670000000003E-2</v>
      </c>
      <c r="S55" s="17">
        <v>3.6147730000000002E-4</v>
      </c>
      <c r="T55" s="17">
        <v>3.1124929999999999E-2</v>
      </c>
      <c r="W55" s="17">
        <v>3.2301959999999998E-2</v>
      </c>
      <c r="Y55" s="17">
        <v>162.47576085</v>
      </c>
      <c r="AA55" s="17">
        <v>2.7933203600000001E-2</v>
      </c>
      <c r="AB55" s="17">
        <v>1.15640125E-2</v>
      </c>
      <c r="AC55" s="17">
        <v>2.4876849999999999E-3</v>
      </c>
      <c r="AD55" s="17">
        <v>0.1118049572</v>
      </c>
      <c r="AE55" s="17">
        <v>2.2464848301</v>
      </c>
      <c r="AF55" s="17">
        <v>0.39602370120000002</v>
      </c>
      <c r="AG55" s="17">
        <v>1.3271003199999999E-2</v>
      </c>
      <c r="AI55" s="17">
        <v>3.2894899999999998E-2</v>
      </c>
      <c r="AJ55" s="17">
        <v>21.226549507000001</v>
      </c>
      <c r="AK55" s="17">
        <v>4.8977143700000003E-2</v>
      </c>
      <c r="AL55" s="17">
        <v>2.0643018799999999E-2</v>
      </c>
      <c r="AM55" s="17">
        <v>10.294965392</v>
      </c>
      <c r="AN55" s="17">
        <v>6.2741804999999996E-3</v>
      </c>
      <c r="AR55" s="17">
        <v>4.9824790000000004E-4</v>
      </c>
      <c r="AS55" s="17">
        <v>5.2808629999999998E-4</v>
      </c>
      <c r="AT55" s="17">
        <v>2.5203441E-2</v>
      </c>
      <c r="AV55" s="17">
        <v>5.1142775679000003</v>
      </c>
      <c r="AW55" s="17">
        <v>3.80087565</v>
      </c>
      <c r="AX55" s="17">
        <v>4.0417269999999998E-2</v>
      </c>
      <c r="BC55" s="5">
        <v>2.1259229999999998E-6</v>
      </c>
      <c r="BE55" s="15"/>
      <c r="BF55" s="17" t="s">
        <v>334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A55" s="17">
        <v>0</v>
      </c>
      <c r="CB55" s="17">
        <v>0</v>
      </c>
      <c r="CC55" s="17">
        <v>0</v>
      </c>
      <c r="CD55" s="17">
        <v>0</v>
      </c>
      <c r="CE55" s="17">
        <v>0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0</v>
      </c>
      <c r="CN55" s="17">
        <v>0</v>
      </c>
      <c r="CO55" s="17">
        <v>0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0</v>
      </c>
      <c r="CW55" s="17">
        <v>0</v>
      </c>
      <c r="CX55" s="17">
        <v>0</v>
      </c>
      <c r="CY55" s="17">
        <v>0</v>
      </c>
      <c r="CZ55" s="17">
        <v>0</v>
      </c>
      <c r="DA55" s="17">
        <v>0</v>
      </c>
      <c r="DB55" s="17">
        <v>0</v>
      </c>
      <c r="DC55" s="17">
        <v>0</v>
      </c>
      <c r="DD55" s="17">
        <v>0</v>
      </c>
      <c r="DE55" s="17">
        <v>0</v>
      </c>
      <c r="DF55" s="17">
        <v>0</v>
      </c>
      <c r="DG55" s="17">
        <v>0</v>
      </c>
      <c r="DH55" s="17">
        <v>0</v>
      </c>
      <c r="DI55" s="5">
        <v>0</v>
      </c>
      <c r="DJ55" s="17">
        <v>0</v>
      </c>
      <c r="DK55" s="17">
        <v>0</v>
      </c>
      <c r="DL55" s="17">
        <v>0</v>
      </c>
      <c r="DM55" s="17">
        <v>0</v>
      </c>
      <c r="DN55" s="17">
        <v>0</v>
      </c>
      <c r="DO55" s="17">
        <v>0</v>
      </c>
      <c r="DP55" s="17">
        <v>0</v>
      </c>
      <c r="DQ55" s="17">
        <v>0</v>
      </c>
      <c r="DR55" s="17">
        <v>0</v>
      </c>
      <c r="DS55" s="17">
        <v>0</v>
      </c>
      <c r="DT55" s="17">
        <v>0</v>
      </c>
      <c r="DU55" s="17">
        <v>0</v>
      </c>
      <c r="DV55" s="17">
        <v>0</v>
      </c>
      <c r="DW55" s="17">
        <v>0</v>
      </c>
      <c r="DX55" s="17">
        <v>0</v>
      </c>
      <c r="DY55" s="17">
        <v>0</v>
      </c>
      <c r="DZ55" s="17">
        <v>0</v>
      </c>
      <c r="EA55" s="17">
        <v>0</v>
      </c>
      <c r="EB55" s="17">
        <v>0</v>
      </c>
      <c r="EC55" s="17">
        <v>0</v>
      </c>
      <c r="ED55" s="17">
        <v>0</v>
      </c>
      <c r="EE55" s="17">
        <v>0</v>
      </c>
      <c r="EF55" s="17">
        <v>0</v>
      </c>
      <c r="EG55" s="17">
        <v>0</v>
      </c>
      <c r="EH55" s="17">
        <v>0</v>
      </c>
      <c r="EI55" s="17">
        <v>0</v>
      </c>
      <c r="EJ55" s="17">
        <v>0</v>
      </c>
      <c r="EK55" s="17">
        <v>0</v>
      </c>
      <c r="EL55" s="17">
        <v>0</v>
      </c>
      <c r="EM55" s="17">
        <v>0</v>
      </c>
      <c r="EN55" s="17">
        <v>0</v>
      </c>
      <c r="EO55" s="17">
        <v>0</v>
      </c>
      <c r="EP55" s="17">
        <v>0</v>
      </c>
      <c r="EQ55" s="17">
        <v>0</v>
      </c>
      <c r="ER55" s="17">
        <v>0</v>
      </c>
      <c r="ES55" s="17">
        <v>0</v>
      </c>
      <c r="ET55" s="17">
        <v>0</v>
      </c>
      <c r="EU55" s="17">
        <v>0</v>
      </c>
      <c r="EV55" s="17">
        <v>0</v>
      </c>
      <c r="EW55" s="17">
        <v>0</v>
      </c>
      <c r="EX55" s="17">
        <v>0</v>
      </c>
      <c r="EY55" s="17">
        <v>0</v>
      </c>
      <c r="EZ55" s="17">
        <v>0</v>
      </c>
      <c r="FA55" s="17">
        <v>0</v>
      </c>
      <c r="FB55" s="17">
        <v>0</v>
      </c>
      <c r="FC55" s="17">
        <v>0</v>
      </c>
      <c r="FD55" s="17">
        <v>0</v>
      </c>
      <c r="FE55" s="17">
        <v>0</v>
      </c>
      <c r="FF55" s="17">
        <v>0</v>
      </c>
      <c r="FG55" s="17">
        <v>0</v>
      </c>
      <c r="FH55" s="17">
        <v>0</v>
      </c>
      <c r="FI55" s="17">
        <v>0</v>
      </c>
      <c r="FJ55" s="17">
        <v>0</v>
      </c>
      <c r="FK55" s="17">
        <v>0</v>
      </c>
      <c r="FL55" s="17">
        <v>0</v>
      </c>
      <c r="FM55" s="17">
        <v>0</v>
      </c>
      <c r="FN55" s="17">
        <v>0</v>
      </c>
      <c r="FO55" s="17">
        <v>0</v>
      </c>
      <c r="FP55" s="17">
        <v>0</v>
      </c>
      <c r="FQ55" s="17">
        <v>0</v>
      </c>
      <c r="FR55" s="17">
        <v>0</v>
      </c>
      <c r="FS55" s="17">
        <v>0</v>
      </c>
      <c r="FT55" s="17">
        <v>0</v>
      </c>
      <c r="FU55" s="17">
        <v>0</v>
      </c>
      <c r="FW55" s="26" t="e">
        <f>DW55/FS55</f>
        <v>#DIV/0!</v>
      </c>
      <c r="FX55" s="40">
        <f>(CM55-B55)/(B55+1E-50)</f>
        <v>-1</v>
      </c>
      <c r="FY55" s="40">
        <f>(DS55-C55)/(C55+1E-50)</f>
        <v>-1</v>
      </c>
      <c r="FZ55" s="40">
        <f>(DZ55-D55)/(D55+1E-50)</f>
        <v>-1</v>
      </c>
      <c r="GA55" s="40">
        <f>(ET55-E55)/(E55+1E-50)</f>
        <v>-1</v>
      </c>
      <c r="GB55" s="40">
        <f>(EU55-F55)/(F55+1E-50)</f>
        <v>-1</v>
      </c>
      <c r="GC55" s="40">
        <f>(FK55-G55)/(G55+1E-50)</f>
        <v>-1</v>
      </c>
      <c r="GD55" s="40">
        <f>(FS55-H55)/(H55+1E-50)</f>
        <v>-1</v>
      </c>
      <c r="GE55" s="40">
        <f>(BM55-I55)/(I55+1E-50)</f>
        <v>-1</v>
      </c>
      <c r="GF55" s="40">
        <f>(BJ55-J55)/(J55+1E-50)</f>
        <v>-1</v>
      </c>
      <c r="GG55" s="40">
        <f>(BQ55+BP55-K55)/(K55+1E-50)</f>
        <v>-1</v>
      </c>
      <c r="GH55" s="40">
        <f>(BR55-L55)/(L55+1E-50)</f>
        <v>-1</v>
      </c>
      <c r="GI55" s="40">
        <f>(BT55+BU55-M55)/(M55+1E-50)</f>
        <v>-1</v>
      </c>
      <c r="GJ55" s="40">
        <f>(BW55-N55)/(N55+1E-50)</f>
        <v>-1</v>
      </c>
      <c r="GK55" s="40">
        <f>(BX55+BY55-O55)/(O55+1E-50)</f>
        <v>-1</v>
      </c>
      <c r="GL55" s="40">
        <f>(BZ55-P55)/(P55+1E-50)</f>
        <v>0</v>
      </c>
      <c r="GM55" s="40">
        <f>(CC55-Q55)/(Q55+1E-50)</f>
        <v>-1</v>
      </c>
      <c r="GN55" s="40">
        <f>(CF55-R55)/(R55+1E-50)</f>
        <v>0</v>
      </c>
      <c r="GO55" s="40">
        <f>(CD55+CE55-S55)/(S55+1E-50)</f>
        <v>-1</v>
      </c>
      <c r="GP55" s="40">
        <f>(CG55-T55)/(T55+1E-50)</f>
        <v>-1</v>
      </c>
      <c r="GQ55" s="40">
        <f>(CI55-U55)/(U55+1E-50)</f>
        <v>0</v>
      </c>
      <c r="GR55" s="40">
        <f>(CN55-V55)/(V55+1E-50)</f>
        <v>0</v>
      </c>
      <c r="GS55" s="40">
        <f>(CO55-W55)/(W55+1E-50)</f>
        <v>-1</v>
      </c>
      <c r="GT55" s="40">
        <f>(BV55-X55)/(X55+1E-50)</f>
        <v>0</v>
      </c>
      <c r="GU55" s="40">
        <f>(CW55-Y55)/(Y55+1E-50)</f>
        <v>-1</v>
      </c>
      <c r="GV55" s="40">
        <f>(CZ55-Z55)/(Z55+1E-50)</f>
        <v>0</v>
      </c>
      <c r="GW55" s="40">
        <f>(DB55+DC55+ER55-AA55)/(AA55+1E-50)</f>
        <v>-1</v>
      </c>
      <c r="GX55" s="40">
        <f>(DK55+DL55-AB55)/(AB55+1E-50)</f>
        <v>-1</v>
      </c>
      <c r="GY55" s="40">
        <f>(DN55+DM55-AC55)/(AC55+1E-50)</f>
        <v>-1</v>
      </c>
      <c r="GZ55" s="40">
        <f>(CH55-AD55)/(AD55+1E-50)</f>
        <v>-1</v>
      </c>
      <c r="HA55" s="40">
        <f>(DO55-AE55)/(AE55+1E-50)</f>
        <v>-1</v>
      </c>
      <c r="HB55" s="40">
        <f>(DR55-AF55)/(AF55+1E-50)</f>
        <v>-1</v>
      </c>
      <c r="HC55" s="40">
        <f>(DU55+DV55-AG55)/(AG55+1E-50)</f>
        <v>-1</v>
      </c>
      <c r="HD55" s="40">
        <f>(CK55-AH55)/(AH55+1E-50)</f>
        <v>0</v>
      </c>
      <c r="HE55" s="40">
        <f>(FE55-AI55)/(AI55+1E-50)</f>
        <v>-1</v>
      </c>
      <c r="HF55" s="40">
        <f>(FQ55-AJ55)/(AJ55+1E-50)</f>
        <v>-1</v>
      </c>
      <c r="HG55" s="40">
        <f>(CJ55-AK55)/(AK55+1E-50)</f>
        <v>-1</v>
      </c>
      <c r="HH55" s="40">
        <f>(CL55-AL55)/(AL55+1E-50)</f>
        <v>-1</v>
      </c>
      <c r="HI55" s="40">
        <f>(FT55-AM55)/(AM55+1E-50)</f>
        <v>-1</v>
      </c>
      <c r="HJ55" s="40">
        <f t="shared" si="112"/>
        <v>-1</v>
      </c>
      <c r="HK55" s="40">
        <f t="shared" si="112"/>
        <v>0</v>
      </c>
      <c r="HL55" s="40">
        <f t="shared" si="112"/>
        <v>0</v>
      </c>
      <c r="HM55" s="40">
        <f t="shared" si="112"/>
        <v>0</v>
      </c>
      <c r="HN55" s="40">
        <f t="shared" si="112"/>
        <v>-1</v>
      </c>
      <c r="HO55" s="40">
        <f t="shared" si="112"/>
        <v>-1</v>
      </c>
      <c r="HP55" s="40">
        <f t="shared" si="112"/>
        <v>-1</v>
      </c>
      <c r="HQ55" s="40">
        <f>(CA55-AU55)/(AU55+1E-50)</f>
        <v>0</v>
      </c>
      <c r="HR55" s="40">
        <f>(CS55-AV55)/(AV55+1E-50)</f>
        <v>-1</v>
      </c>
      <c r="HS55" s="40">
        <f>(DA55-AW55)/(AW55+1E-50)</f>
        <v>-1</v>
      </c>
      <c r="HT55" s="40">
        <f>(FM55-AX55)/(AX55+1E-50)</f>
        <v>-1</v>
      </c>
      <c r="HU55" s="40">
        <f>(DP55-AY55)/(AY55+1E-50)</f>
        <v>0</v>
      </c>
      <c r="HV55" s="40">
        <f>(BK55-AZ55)/(AZ55+1E-50)</f>
        <v>0</v>
      </c>
      <c r="HW55" s="40">
        <f>(BI55-BA55)/(BA55+1E-50)</f>
        <v>0</v>
      </c>
      <c r="HX55" s="40">
        <f>(FJ55-BB55)/(BB55+1E-50)</f>
        <v>0</v>
      </c>
      <c r="HY55" s="40">
        <f>(BS55-BC55)/(BC55+1E-50)</f>
        <v>-1</v>
      </c>
      <c r="HZ55" s="40">
        <f>(DE55-BD55)/(BD55+1E-50)</f>
        <v>0</v>
      </c>
    </row>
    <row r="56" spans="1:234" x14ac:dyDescent="0.3">
      <c r="A56" s="17" t="s">
        <v>335</v>
      </c>
      <c r="B56" s="17"/>
      <c r="C56" s="17"/>
      <c r="D56" s="17"/>
      <c r="E56" s="17"/>
      <c r="F56" s="17"/>
      <c r="G56" s="17"/>
      <c r="H56" s="17"/>
      <c r="BC56" s="5"/>
      <c r="BE56" s="15"/>
      <c r="HZ56" s="40"/>
    </row>
    <row r="57" spans="1:234" x14ac:dyDescent="0.3">
      <c r="A57" s="17" t="s">
        <v>336</v>
      </c>
      <c r="B57" s="17">
        <v>8.7999999999999995E-2</v>
      </c>
      <c r="C57" s="17"/>
      <c r="D57" s="17">
        <v>16.8</v>
      </c>
      <c r="E57" s="17">
        <v>7.7999999999999996E-3</v>
      </c>
      <c r="F57" s="17">
        <v>1.8E-3</v>
      </c>
      <c r="G57" s="17">
        <v>6.2E-4</v>
      </c>
      <c r="H57" s="17">
        <v>5.5999999999999999E-3</v>
      </c>
      <c r="K57" s="17">
        <v>7.0401400000000002E-7</v>
      </c>
      <c r="L57" s="17">
        <v>2.1380800000000002E-6</v>
      </c>
      <c r="O57" s="17">
        <v>3.8704000000000002E-6</v>
      </c>
      <c r="S57" s="17">
        <v>1.9723120000000001E-7</v>
      </c>
      <c r="Y57" s="17">
        <v>7.6363800000000002E-5</v>
      </c>
      <c r="AB57" s="17">
        <v>2.5999999999999998E-4</v>
      </c>
      <c r="AC57" s="17">
        <v>1.33716E-6</v>
      </c>
      <c r="AF57" s="17">
        <v>6.2104000000000001E-7</v>
      </c>
      <c r="AG57" s="17">
        <v>7.3898199999999997E-6</v>
      </c>
      <c r="AJ57" s="17">
        <v>3.46192E-6</v>
      </c>
      <c r="AN57" s="17">
        <v>7.6886679999999996E-8</v>
      </c>
      <c r="AT57" s="17">
        <v>1.0496698E-7</v>
      </c>
      <c r="AW57" s="17">
        <v>1.832728E-3</v>
      </c>
      <c r="BC57" s="5"/>
      <c r="BE57" s="15"/>
      <c r="BF57" s="17" t="s">
        <v>336</v>
      </c>
      <c r="BG57" s="17">
        <v>0</v>
      </c>
      <c r="BH57" s="17">
        <v>0</v>
      </c>
      <c r="BI57" s="17">
        <v>0</v>
      </c>
      <c r="BJ57" s="17">
        <v>0</v>
      </c>
      <c r="BK57" s="17">
        <v>0</v>
      </c>
      <c r="BL57" s="17">
        <v>0</v>
      </c>
      <c r="BM57" s="17">
        <v>0</v>
      </c>
      <c r="BN57" s="17">
        <v>0</v>
      </c>
      <c r="BO57" s="17">
        <v>0</v>
      </c>
      <c r="BP57" s="5">
        <v>0</v>
      </c>
      <c r="BQ57" s="5">
        <v>0</v>
      </c>
      <c r="BR57" s="17">
        <v>0</v>
      </c>
      <c r="BS57" s="17">
        <v>0</v>
      </c>
      <c r="BT57" s="5">
        <v>0</v>
      </c>
      <c r="BU57" s="17">
        <v>0</v>
      </c>
      <c r="BV57" s="17">
        <v>0</v>
      </c>
      <c r="BW57" s="17">
        <v>0</v>
      </c>
      <c r="BX57" s="5">
        <v>0</v>
      </c>
      <c r="BY57" s="17">
        <v>0</v>
      </c>
      <c r="BZ57" s="17">
        <v>0</v>
      </c>
      <c r="CA57" s="17">
        <v>0</v>
      </c>
      <c r="CB57" s="17">
        <v>0</v>
      </c>
      <c r="CC57" s="17">
        <v>0</v>
      </c>
      <c r="CD57" s="17">
        <v>0</v>
      </c>
      <c r="CE57" s="17">
        <v>0</v>
      </c>
      <c r="CF57" s="17">
        <v>0</v>
      </c>
      <c r="CG57" s="17">
        <v>0</v>
      </c>
      <c r="CH57" s="5">
        <v>0</v>
      </c>
      <c r="CI57" s="17">
        <v>0</v>
      </c>
      <c r="CJ57" s="17">
        <v>0</v>
      </c>
      <c r="CK57" s="5">
        <v>0</v>
      </c>
      <c r="CL57" s="5">
        <v>0</v>
      </c>
      <c r="CM57" s="17">
        <v>0</v>
      </c>
      <c r="CN57" s="17">
        <v>0</v>
      </c>
      <c r="CO57" s="5">
        <v>0</v>
      </c>
      <c r="CP57" s="17">
        <v>0</v>
      </c>
      <c r="CQ57" s="17">
        <v>0</v>
      </c>
      <c r="CR57" s="17">
        <v>0</v>
      </c>
      <c r="CS57" s="5">
        <v>0</v>
      </c>
      <c r="CT57" s="17">
        <v>0</v>
      </c>
      <c r="CU57" s="17">
        <v>0</v>
      </c>
      <c r="CV57" s="17">
        <v>0</v>
      </c>
      <c r="CW57" s="17">
        <v>0</v>
      </c>
      <c r="CX57" s="17">
        <v>0</v>
      </c>
      <c r="CY57" s="17">
        <v>0</v>
      </c>
      <c r="CZ57" s="5">
        <v>0</v>
      </c>
      <c r="DA57" s="17">
        <v>0</v>
      </c>
      <c r="DB57" s="17">
        <v>0</v>
      </c>
      <c r="DC57" s="17">
        <v>0</v>
      </c>
      <c r="DD57" s="17">
        <v>0</v>
      </c>
      <c r="DE57" s="17">
        <v>0</v>
      </c>
      <c r="DF57" s="17">
        <v>0</v>
      </c>
      <c r="DG57" s="17">
        <v>0</v>
      </c>
      <c r="DH57" s="17">
        <v>0</v>
      </c>
      <c r="DI57" s="17">
        <v>0</v>
      </c>
      <c r="DJ57" s="17">
        <v>0</v>
      </c>
      <c r="DK57" s="17">
        <v>0</v>
      </c>
      <c r="DL57" s="17">
        <v>0</v>
      </c>
      <c r="DM57" s="17">
        <v>0</v>
      </c>
      <c r="DN57" s="17">
        <v>0</v>
      </c>
      <c r="DO57" s="17">
        <v>0</v>
      </c>
      <c r="DP57" s="17">
        <v>0</v>
      </c>
      <c r="DQ57" s="17">
        <v>0</v>
      </c>
      <c r="DR57" s="17">
        <v>0</v>
      </c>
      <c r="DS57" s="17">
        <v>0</v>
      </c>
      <c r="DT57" s="17">
        <v>0</v>
      </c>
      <c r="DU57" s="17">
        <v>0</v>
      </c>
      <c r="DV57" s="17">
        <v>0</v>
      </c>
      <c r="DW57" s="17">
        <v>0</v>
      </c>
      <c r="DX57" s="17">
        <v>0</v>
      </c>
      <c r="DY57" s="17">
        <v>0</v>
      </c>
      <c r="DZ57" s="17">
        <v>0</v>
      </c>
      <c r="EA57" s="17">
        <v>0</v>
      </c>
      <c r="EB57" s="17">
        <v>0</v>
      </c>
      <c r="EC57" s="17">
        <v>0</v>
      </c>
      <c r="ED57" s="17">
        <v>0</v>
      </c>
      <c r="EE57" s="17">
        <v>0</v>
      </c>
      <c r="EF57" s="17">
        <v>0</v>
      </c>
      <c r="EG57" s="17">
        <v>0</v>
      </c>
      <c r="EH57" s="17">
        <v>0</v>
      </c>
      <c r="EI57" s="17">
        <v>0</v>
      </c>
      <c r="EJ57" s="17">
        <v>0</v>
      </c>
      <c r="EK57" s="17">
        <v>0</v>
      </c>
      <c r="EL57" s="17">
        <v>0</v>
      </c>
      <c r="EM57" s="17">
        <v>0</v>
      </c>
      <c r="EN57" s="17">
        <v>0</v>
      </c>
      <c r="EO57" s="17">
        <v>0</v>
      </c>
      <c r="EP57" s="17">
        <v>0</v>
      </c>
      <c r="EQ57" s="17">
        <v>0</v>
      </c>
      <c r="ER57" s="17">
        <v>0</v>
      </c>
      <c r="ES57" s="17">
        <v>0</v>
      </c>
      <c r="ET57" s="17">
        <v>0</v>
      </c>
      <c r="EU57" s="17">
        <v>0</v>
      </c>
      <c r="EV57" s="17">
        <v>0</v>
      </c>
      <c r="EW57" s="17">
        <v>0</v>
      </c>
      <c r="EX57" s="17">
        <v>0</v>
      </c>
      <c r="EY57" s="17">
        <v>0</v>
      </c>
      <c r="EZ57" s="17">
        <v>0</v>
      </c>
      <c r="FA57" s="17">
        <v>0</v>
      </c>
      <c r="FB57" s="17">
        <v>0</v>
      </c>
      <c r="FC57" s="17">
        <v>0</v>
      </c>
      <c r="FD57" s="17">
        <v>0</v>
      </c>
      <c r="FE57" s="17">
        <v>0</v>
      </c>
      <c r="FF57" s="17">
        <v>0</v>
      </c>
      <c r="FG57" s="17">
        <v>0</v>
      </c>
      <c r="FH57" s="17">
        <v>0</v>
      </c>
      <c r="FI57" s="17">
        <v>0</v>
      </c>
      <c r="FJ57" s="17">
        <v>0</v>
      </c>
      <c r="FK57" s="17">
        <v>0</v>
      </c>
      <c r="FL57" s="17">
        <v>0</v>
      </c>
      <c r="FM57" s="17">
        <v>0</v>
      </c>
      <c r="FN57" s="17">
        <v>0</v>
      </c>
      <c r="FO57" s="17">
        <v>0</v>
      </c>
      <c r="FP57" s="17">
        <v>0</v>
      </c>
      <c r="FQ57" s="17">
        <v>0</v>
      </c>
      <c r="FR57" s="17">
        <v>0</v>
      </c>
      <c r="FS57" s="17">
        <v>0</v>
      </c>
      <c r="FT57" s="17">
        <v>0</v>
      </c>
      <c r="FU57" s="17">
        <v>0</v>
      </c>
      <c r="HZ57" s="40"/>
    </row>
    <row r="58" spans="1:234" x14ac:dyDescent="0.3">
      <c r="A58" s="17" t="s">
        <v>408</v>
      </c>
      <c r="B58" s="17"/>
      <c r="C58" s="17"/>
      <c r="D58" s="17"/>
      <c r="E58" s="17"/>
      <c r="F58" s="17"/>
      <c r="G58" s="17"/>
      <c r="H58" s="17"/>
      <c r="BC58" s="5"/>
      <c r="HZ58" s="40"/>
    </row>
    <row r="59" spans="1:234" x14ac:dyDescent="0.3">
      <c r="A59" s="17" t="s">
        <v>366</v>
      </c>
      <c r="B59" s="17">
        <v>28551.213713000001</v>
      </c>
      <c r="C59" s="17">
        <v>4.772868398</v>
      </c>
      <c r="D59" s="17">
        <v>34660.468887000003</v>
      </c>
      <c r="E59" s="17">
        <v>422.40688848000002</v>
      </c>
      <c r="F59" s="17">
        <v>416.01459789</v>
      </c>
      <c r="G59" s="17">
        <v>321.10899089999998</v>
      </c>
      <c r="H59" s="17">
        <v>31406.000272000001</v>
      </c>
      <c r="I59" s="17">
        <v>248.50154386</v>
      </c>
      <c r="K59" s="17">
        <v>4.1199962E-3</v>
      </c>
      <c r="L59" s="17">
        <v>41.354387875999997</v>
      </c>
      <c r="M59" s="17">
        <v>1.2441660000000001E-4</v>
      </c>
      <c r="O59" s="17">
        <v>0.2602193277</v>
      </c>
      <c r="S59" s="17">
        <v>2.05017064E-2</v>
      </c>
      <c r="T59" s="5"/>
      <c r="Y59" s="17">
        <v>595.35253205000004</v>
      </c>
      <c r="AA59" s="17">
        <v>0.24668502589999999</v>
      </c>
      <c r="AB59" s="17">
        <v>5.6111512999999997E-3</v>
      </c>
      <c r="AJ59" s="17">
        <v>24.692275634000001</v>
      </c>
      <c r="AM59" s="17">
        <v>15.395082456000001</v>
      </c>
      <c r="AT59" s="17">
        <v>1.3524173964999999</v>
      </c>
      <c r="AV59" s="17">
        <v>3.6931312308000002</v>
      </c>
      <c r="AW59" s="17">
        <v>440.94185153000001</v>
      </c>
      <c r="BF59" s="17" t="s">
        <v>409</v>
      </c>
      <c r="BG59" s="17">
        <v>0</v>
      </c>
      <c r="BH59" s="17">
        <v>0</v>
      </c>
      <c r="BI59" s="17">
        <v>0</v>
      </c>
      <c r="BJ59" s="17">
        <v>0</v>
      </c>
      <c r="BK59" s="17">
        <v>0</v>
      </c>
      <c r="BL59" s="17">
        <v>248.484236177978</v>
      </c>
      <c r="BM59" s="17">
        <v>248.484236177978</v>
      </c>
      <c r="BN59" s="17">
        <v>0.49991070867574</v>
      </c>
      <c r="BO59" s="17">
        <v>0</v>
      </c>
      <c r="BP59" s="17">
        <v>1.6892504836389401E-3</v>
      </c>
      <c r="BQ59" s="17">
        <v>2.4308579837629598E-3</v>
      </c>
      <c r="BR59" s="17">
        <v>41.347312066050499</v>
      </c>
      <c r="BS59" s="17">
        <v>0</v>
      </c>
      <c r="BT59" s="5">
        <v>3.9812254391331199E-5</v>
      </c>
      <c r="BU59" s="5">
        <v>8.4613502207377299E-5</v>
      </c>
      <c r="BV59" s="17">
        <v>0</v>
      </c>
      <c r="BW59" s="17">
        <v>0</v>
      </c>
      <c r="BX59" s="17">
        <v>6.2451826253740898E-2</v>
      </c>
      <c r="BY59" s="17">
        <v>0.19776508650385499</v>
      </c>
      <c r="BZ59" s="17">
        <v>0</v>
      </c>
      <c r="CA59" s="17">
        <v>0</v>
      </c>
      <c r="CB59" s="17">
        <v>77801.909692393499</v>
      </c>
      <c r="CC59" s="17">
        <v>0</v>
      </c>
      <c r="CD59" s="17">
        <v>5.9454168664605503E-3</v>
      </c>
      <c r="CE59" s="17">
        <v>1.4556196365680601E-2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28548.400024250899</v>
      </c>
      <c r="CN59" s="17">
        <v>0</v>
      </c>
      <c r="CO59" s="17">
        <v>0</v>
      </c>
      <c r="CP59" s="17">
        <v>768.95385204418403</v>
      </c>
      <c r="CQ59" s="17">
        <v>11917.7006082713</v>
      </c>
      <c r="CR59" s="17">
        <v>1339.19425072537</v>
      </c>
      <c r="CS59" s="17">
        <v>3.6928652393393002</v>
      </c>
      <c r="CT59" s="17">
        <v>0</v>
      </c>
      <c r="CU59" s="17">
        <v>0</v>
      </c>
      <c r="CV59" s="17">
        <v>595.29616741700795</v>
      </c>
      <c r="CW59" s="17">
        <v>595.29616741700795</v>
      </c>
      <c r="CX59" s="17">
        <v>0</v>
      </c>
      <c r="CY59" s="17">
        <v>0</v>
      </c>
      <c r="CZ59" s="17">
        <v>0</v>
      </c>
      <c r="DA59" s="17">
        <v>440.92229531738099</v>
      </c>
      <c r="DB59" s="17">
        <v>9.8669247773056898E-2</v>
      </c>
      <c r="DC59" s="17">
        <v>0.123349168660196</v>
      </c>
      <c r="DD59" s="17">
        <v>0</v>
      </c>
      <c r="DE59" s="17">
        <v>0</v>
      </c>
      <c r="DF59" s="17">
        <v>0.78928443955753103</v>
      </c>
      <c r="DG59" s="17">
        <v>0</v>
      </c>
      <c r="DH59" s="17">
        <v>0</v>
      </c>
      <c r="DI59" s="17">
        <v>0.25819061526044601</v>
      </c>
      <c r="DJ59" s="17">
        <v>0</v>
      </c>
      <c r="DK59" s="17">
        <v>1.4589427735247E-3</v>
      </c>
      <c r="DL59" s="17">
        <v>4.1523890937350399E-3</v>
      </c>
      <c r="DM59" s="17">
        <v>0</v>
      </c>
      <c r="DN59" s="17">
        <v>0</v>
      </c>
      <c r="DO59" s="17">
        <v>0</v>
      </c>
      <c r="DP59" s="17">
        <v>0</v>
      </c>
      <c r="DQ59" s="17">
        <v>0</v>
      </c>
      <c r="DR59" s="17">
        <v>0.49292848294201402</v>
      </c>
      <c r="DS59" s="17">
        <v>4.77288700761145</v>
      </c>
      <c r="DT59" s="17">
        <v>0</v>
      </c>
      <c r="DU59" s="17">
        <v>0</v>
      </c>
      <c r="DV59" s="17">
        <v>0</v>
      </c>
      <c r="DW59" s="17">
        <v>42341.083823034904</v>
      </c>
      <c r="DX59" s="17">
        <v>31192.1633477182</v>
      </c>
      <c r="DY59" s="17">
        <v>3465.8308686761702</v>
      </c>
      <c r="DZ59" s="17">
        <v>34657.9942163944</v>
      </c>
      <c r="EA59" s="17">
        <v>0</v>
      </c>
      <c r="EB59" s="17">
        <v>115.758843207284</v>
      </c>
      <c r="EC59" s="17">
        <v>0</v>
      </c>
      <c r="ED59" s="17">
        <v>0</v>
      </c>
      <c r="EE59" s="17">
        <v>0</v>
      </c>
      <c r="EF59" s="17">
        <v>0</v>
      </c>
      <c r="EG59" s="17">
        <v>0</v>
      </c>
      <c r="EH59" s="17">
        <v>0</v>
      </c>
      <c r="EI59" s="17">
        <v>0</v>
      </c>
      <c r="EJ59" s="17">
        <v>1.35235365664114</v>
      </c>
      <c r="EK59" s="17">
        <v>1.5119993165671799</v>
      </c>
      <c r="EL59" s="17">
        <v>17277.193458588801</v>
      </c>
      <c r="EM59" s="17">
        <v>2.5107600985466001</v>
      </c>
      <c r="EN59" s="17">
        <v>4.3918395917039899</v>
      </c>
      <c r="EO59" s="17">
        <v>207.021163268794</v>
      </c>
      <c r="EP59" s="17">
        <v>2.7933219795300901</v>
      </c>
      <c r="EQ59" s="17">
        <v>2.0621312080777401E-2</v>
      </c>
      <c r="ER59" s="17">
        <v>2.46669841322333E-2</v>
      </c>
      <c r="ES59" s="17">
        <v>0.702127019295951</v>
      </c>
      <c r="ET59" s="17">
        <v>422.38993854285599</v>
      </c>
      <c r="EU59" s="17">
        <v>415.99773673175901</v>
      </c>
      <c r="EV59" s="17">
        <v>6.3922018110969097</v>
      </c>
      <c r="EW59" s="17">
        <v>0</v>
      </c>
      <c r="EX59" s="17">
        <v>8.0525030726919192E-3</v>
      </c>
      <c r="EY59" s="17">
        <v>10.418074924078301</v>
      </c>
      <c r="EZ59" s="17">
        <v>0</v>
      </c>
      <c r="FA59" s="17">
        <v>39.5161333134918</v>
      </c>
      <c r="FB59" s="17">
        <v>7.0155693711866798</v>
      </c>
      <c r="FC59" s="17">
        <v>4.0514767109244696</v>
      </c>
      <c r="FD59" s="17">
        <v>115.571818427332</v>
      </c>
      <c r="FE59" s="17">
        <v>0</v>
      </c>
      <c r="FF59" s="17">
        <v>10401.4667744955</v>
      </c>
      <c r="FG59" s="17">
        <v>4.7149791938799499</v>
      </c>
      <c r="FH59" s="17">
        <v>15.721510717218701</v>
      </c>
      <c r="FI59" s="17">
        <v>2.8288984055071499E-2</v>
      </c>
      <c r="FJ59" s="17">
        <v>0</v>
      </c>
      <c r="FK59" s="17">
        <v>321.093393739975</v>
      </c>
      <c r="FL59" s="17">
        <v>115.270344850608</v>
      </c>
      <c r="FM59" s="17">
        <v>0</v>
      </c>
      <c r="FN59" s="17">
        <v>1.5782322679497499E-4</v>
      </c>
      <c r="FO59" s="17">
        <v>0</v>
      </c>
      <c r="FP59" s="17">
        <v>66.6917489887946</v>
      </c>
      <c r="FQ59" s="17">
        <v>24.686284302213899</v>
      </c>
      <c r="FR59" s="17">
        <v>0.67789879230807504</v>
      </c>
      <c r="FS59" s="17">
        <v>31400.0059524793</v>
      </c>
      <c r="FT59" s="17">
        <v>15.3929530920374</v>
      </c>
      <c r="FU59" s="17">
        <v>22.2061425957769</v>
      </c>
      <c r="FW59" s="26">
        <f>DW59/FS59</f>
        <v>1.3484419043459357</v>
      </c>
      <c r="FX59" s="40">
        <f>(CM59-B59)/(B59+1E-50)</f>
        <v>-9.8548831492257093E-5</v>
      </c>
      <c r="FY59" s="40">
        <f>(DS59-C59)/(C59+1E-50)</f>
        <v>3.8990413936110411E-6</v>
      </c>
      <c r="FZ59" s="40">
        <f>(DZ59-D59)/(D59+1E-50)</f>
        <v>-7.1397493602032329E-5</v>
      </c>
      <c r="GA59" s="40">
        <f>(ET59-E59)/(E59+1E-50)</f>
        <v>-4.0127037712445712E-5</v>
      </c>
      <c r="GB59" s="40">
        <f>(EU59-F59)/(F59+1E-50)</f>
        <v>-4.053020813817152E-5</v>
      </c>
      <c r="GC59" s="40">
        <f>(FK59-G59)/(G59+1E-50)</f>
        <v>-4.8572791379231821E-5</v>
      </c>
      <c r="GD59" s="40">
        <f>(FS59-H59)/(H59+1E-50)</f>
        <v>-1.9086542281048662E-4</v>
      </c>
      <c r="GE59" s="40">
        <f>(BM59-I59)/(I59+1E-50)</f>
        <v>-6.9648187102386909E-5</v>
      </c>
      <c r="GF59" s="40">
        <f>(BJ59-J59)/(J59+1E-50)</f>
        <v>0</v>
      </c>
      <c r="GG59" s="40">
        <f>(BQ59+BP59-K59)/(K59+1E-50)</f>
        <v>2.7249394526172246E-5</v>
      </c>
      <c r="GH59" s="40">
        <f>(BR59-L59)/(L59+1E-50)</f>
        <v>-1.7110179385836159E-4</v>
      </c>
      <c r="GI59" s="40">
        <f>(BT59+BU59-M59)/(M59+1E-50)</f>
        <v>7.3596278217541255E-5</v>
      </c>
      <c r="GJ59" s="40">
        <f>(BW59-N59)/(N59+1E-50)</f>
        <v>0</v>
      </c>
      <c r="GK59" s="40">
        <f>(BX59+BY59-O59)/(O59+1E-50)</f>
        <v>-9.2804113570282499E-6</v>
      </c>
      <c r="GL59" s="40">
        <f>(BZ59-P59)/(P59+1E-50)</f>
        <v>0</v>
      </c>
      <c r="GM59" s="40">
        <f>(CC59-Q59)/(Q59+1E-50)</f>
        <v>0</v>
      </c>
      <c r="GN59" s="40">
        <f>(CF59-R59)/(R59+1E-50)</f>
        <v>0</v>
      </c>
      <c r="GO59" s="40">
        <f>(CD59+CE59-S59)/(S59+1E-50)</f>
        <v>-4.5443953313061823E-6</v>
      </c>
      <c r="GP59" s="40">
        <f>(CG59-T59)/(T59+1E-50)</f>
        <v>0</v>
      </c>
      <c r="GQ59" s="40">
        <f>(CI59-U59)/(U59+1E-50)</f>
        <v>0</v>
      </c>
      <c r="GR59" s="40">
        <f>(CN59-V59)/(V59+1E-50)</f>
        <v>0</v>
      </c>
      <c r="GS59" s="40">
        <f>(CO59-W59)/(W59+1E-50)</f>
        <v>0</v>
      </c>
      <c r="GT59" s="40">
        <f>(BV59-X59)/(X59+1E-50)</f>
        <v>0</v>
      </c>
      <c r="GU59" s="40">
        <f>(CW59-Y59)/(Y59+1E-50)</f>
        <v>-9.4674381912852927E-5</v>
      </c>
      <c r="GV59" s="40">
        <f>(CZ59-Z59)/(Z59+1E-50)</f>
        <v>0</v>
      </c>
      <c r="GW59" s="40">
        <f>(DB59+DC59+ER59-AA59)/(AA59+1E-50)</f>
        <v>1.5188010899818334E-6</v>
      </c>
      <c r="GX59" s="40">
        <f>(DK59+DL59-AB59)/(AB59+1E-50)</f>
        <v>3.2180073230375126E-5</v>
      </c>
      <c r="GY59" s="40">
        <f>(DN59+DM59-AC59)/(AC59+1E-50)</f>
        <v>0</v>
      </c>
      <c r="GZ59" s="40">
        <f>(CH59-AD59)/(AD59+1E-50)</f>
        <v>0</v>
      </c>
      <c r="HA59" s="40">
        <f>(DO59-AE59)/(AE59+1E-50)</f>
        <v>0</v>
      </c>
      <c r="HB59" s="40">
        <f>(DR59-AF59)/(AF59+1E-50)</f>
        <v>4.9292848294201402E+49</v>
      </c>
      <c r="HC59" s="40">
        <f>(DU59+DV59-AG59)/(AG59+1E-50)</f>
        <v>0</v>
      </c>
      <c r="HD59" s="40">
        <f>(CK59-AH59)/(AH59+1E-50)</f>
        <v>0</v>
      </c>
      <c r="HE59" s="40">
        <f>(FE59-AI59)/(AI59+1E-50)</f>
        <v>0</v>
      </c>
      <c r="HF59" s="40">
        <f>(FQ59-AJ59)/(AJ59+1E-50)</f>
        <v>-2.4263992006685249E-4</v>
      </c>
      <c r="HG59" s="40">
        <f>(CJ59-AK59)/(AK59+1E-50)</f>
        <v>0</v>
      </c>
      <c r="HH59" s="40">
        <f>(CL59-AL59)/(AL59+1E-50)</f>
        <v>0</v>
      </c>
      <c r="HI59" s="40">
        <f>(FT59-AM59)/(AM59+1E-50)</f>
        <v>-1.383145539289179E-4</v>
      </c>
      <c r="HJ59" s="40">
        <f t="shared" ref="HJ59:HP59" si="113">(ED59-AN59)/(AN59+1E-50)</f>
        <v>0</v>
      </c>
      <c r="HK59" s="40">
        <f t="shared" si="113"/>
        <v>0</v>
      </c>
      <c r="HL59" s="40">
        <f t="shared" si="113"/>
        <v>0</v>
      </c>
      <c r="HM59" s="40">
        <f t="shared" si="113"/>
        <v>0</v>
      </c>
      <c r="HN59" s="40">
        <f t="shared" si="113"/>
        <v>0</v>
      </c>
      <c r="HO59" s="40">
        <f t="shared" si="113"/>
        <v>0</v>
      </c>
      <c r="HP59" s="40">
        <f t="shared" si="113"/>
        <v>-4.7130315703447262E-5</v>
      </c>
      <c r="HQ59" s="40">
        <f>(CA59-AU59)/(AU59+1E-50)</f>
        <v>0</v>
      </c>
      <c r="HR59" s="40">
        <f>(CS59-AV59)/(AV59+1E-50)</f>
        <v>-7.2023289744384462E-5</v>
      </c>
      <c r="HS59" s="40">
        <f>(DA59-AW59)/(AW59+1E-50)</f>
        <v>-4.4351001274126024E-5</v>
      </c>
      <c r="HT59" s="40">
        <f>(FM59-AX59)/(AX59+1E-50)</f>
        <v>0</v>
      </c>
      <c r="HU59" s="40">
        <f>(DP59-AY59)/(AY59+1E-50)</f>
        <v>0</v>
      </c>
      <c r="HV59" s="40">
        <f>(BK59-AZ59)/(AZ59+1E-50)</f>
        <v>0</v>
      </c>
      <c r="HW59" s="40">
        <f>(BI59-BA59)/(BA59+1E-50)</f>
        <v>0</v>
      </c>
      <c r="HX59" s="40">
        <f>(FJ59-BB59)/(BB59+1E-50)</f>
        <v>0</v>
      </c>
      <c r="HY59" s="40">
        <f>(BS59-BC59)/(BC59+1E-50)</f>
        <v>0</v>
      </c>
      <c r="HZ59" s="40">
        <f>(DE59-BD59)/(BD59+1E-50)</f>
        <v>0</v>
      </c>
    </row>
    <row r="61" spans="1:234" x14ac:dyDescent="0.3">
      <c r="A61" s="2" t="s">
        <v>342</v>
      </c>
      <c r="B61" s="1">
        <f>SUM(B3:B59)</f>
        <v>210672.18396304702</v>
      </c>
      <c r="C61" s="1">
        <f t="shared" ref="C61:BC61" si="114">SUM(C3:C59)</f>
        <v>9101.296193998005</v>
      </c>
      <c r="D61" s="1">
        <f t="shared" si="114"/>
        <v>392197.09096848895</v>
      </c>
      <c r="E61" s="1">
        <f t="shared" si="114"/>
        <v>14103.971590326399</v>
      </c>
      <c r="F61" s="1">
        <f t="shared" si="114"/>
        <v>12701.448193177001</v>
      </c>
      <c r="G61" s="1">
        <f t="shared" si="114"/>
        <v>32964.0753076533</v>
      </c>
      <c r="H61" s="1">
        <f t="shared" si="114"/>
        <v>228951.61728801302</v>
      </c>
      <c r="I61" s="1">
        <f t="shared" si="114"/>
        <v>2785.3515388164992</v>
      </c>
      <c r="J61" s="1">
        <f t="shared" si="114"/>
        <v>1820.3697025274</v>
      </c>
      <c r="K61" s="1">
        <f t="shared" si="114"/>
        <v>2.1707197331900002E-2</v>
      </c>
      <c r="L61" s="1">
        <f t="shared" si="114"/>
        <v>2102.1155336928805</v>
      </c>
      <c r="M61" s="1">
        <f t="shared" si="114"/>
        <v>3.4668713547299999E-4</v>
      </c>
      <c r="N61" s="1">
        <f t="shared" si="114"/>
        <v>249.56561611880002</v>
      </c>
      <c r="O61" s="1">
        <f t="shared" si="114"/>
        <v>0.55101961471659999</v>
      </c>
      <c r="P61" s="1">
        <f t="shared" si="114"/>
        <v>2.158859361667</v>
      </c>
      <c r="Q61" s="1">
        <f t="shared" si="114"/>
        <v>4.5676173373039992</v>
      </c>
      <c r="R61" s="1">
        <f t="shared" si="114"/>
        <v>1.8826209699999999E-2</v>
      </c>
      <c r="S61" s="1">
        <f t="shared" si="114"/>
        <v>3.9337420059930003E-2</v>
      </c>
      <c r="T61" s="1">
        <f t="shared" si="114"/>
        <v>2.7371322077799989</v>
      </c>
      <c r="U61" s="1">
        <f t="shared" si="114"/>
        <v>0.1828152659</v>
      </c>
      <c r="V61" s="1">
        <f t="shared" si="114"/>
        <v>1.2999903744000002E-3</v>
      </c>
      <c r="W61" s="1">
        <f t="shared" si="114"/>
        <v>3.0440128436410001</v>
      </c>
      <c r="X61" s="1">
        <f t="shared" si="114"/>
        <v>2.0287252161930001</v>
      </c>
      <c r="Y61" s="1">
        <f t="shared" si="114"/>
        <v>12021.136808385001</v>
      </c>
      <c r="Z61" s="1">
        <f t="shared" si="114"/>
        <v>12.8385078007</v>
      </c>
      <c r="AA61" s="1">
        <f t="shared" si="114"/>
        <v>0.512366663736604</v>
      </c>
      <c r="AB61" s="1">
        <f t="shared" si="114"/>
        <v>9.2767830756899997E-2</v>
      </c>
      <c r="AC61" s="1">
        <f t="shared" si="114"/>
        <v>2.4581275118620005</v>
      </c>
      <c r="AD61" s="1">
        <f t="shared" si="114"/>
        <v>23.840400178199999</v>
      </c>
      <c r="AE61" s="1">
        <f t="shared" si="114"/>
        <v>1636.9695480341998</v>
      </c>
      <c r="AF61" s="1">
        <f t="shared" si="114"/>
        <v>26.973229975440006</v>
      </c>
      <c r="AG61" s="1">
        <f t="shared" si="114"/>
        <v>5.2510614770199995</v>
      </c>
      <c r="AH61" s="1">
        <f t="shared" si="114"/>
        <v>0.38148768456400006</v>
      </c>
      <c r="AI61" s="1">
        <f t="shared" si="114"/>
        <v>2.76730790992</v>
      </c>
      <c r="AJ61" s="1">
        <f t="shared" si="114"/>
        <v>3045.9544118949202</v>
      </c>
      <c r="AK61" s="1">
        <f t="shared" si="114"/>
        <v>11.575470304493001</v>
      </c>
      <c r="AL61" s="1">
        <f t="shared" si="114"/>
        <v>4.7819115832720005</v>
      </c>
      <c r="AM61" s="1">
        <f t="shared" si="114"/>
        <v>1310.9511871632999</v>
      </c>
      <c r="AN61" s="1">
        <f t="shared" si="114"/>
        <v>2.7909510804296809</v>
      </c>
      <c r="AO61" s="1">
        <f t="shared" si="114"/>
        <v>1.0733325460000002E-5</v>
      </c>
      <c r="AP61" s="1">
        <f t="shared" si="114"/>
        <v>9.1386614000000009E-5</v>
      </c>
      <c r="AQ61" s="1">
        <f t="shared" si="114"/>
        <v>1.8335465961E-4</v>
      </c>
      <c r="AR61" s="1">
        <f t="shared" si="114"/>
        <v>0.13022652698741796</v>
      </c>
      <c r="AS61" s="1">
        <f t="shared" si="114"/>
        <v>0.1683091808179</v>
      </c>
      <c r="AT61" s="1">
        <f t="shared" si="114"/>
        <v>21.119886839576978</v>
      </c>
      <c r="AU61" s="1">
        <f t="shared" si="114"/>
        <v>2540.4867223067999</v>
      </c>
      <c r="AV61" s="1">
        <f t="shared" si="114"/>
        <v>366.32001470759997</v>
      </c>
      <c r="AW61" s="1">
        <f t="shared" si="114"/>
        <v>3372.7060169904998</v>
      </c>
      <c r="AX61" s="1">
        <f t="shared" si="114"/>
        <v>6.8371432677660016</v>
      </c>
      <c r="AY61" s="1">
        <f t="shared" si="114"/>
        <v>0.1131860002</v>
      </c>
      <c r="AZ61" s="1">
        <f t="shared" si="114"/>
        <v>3.3439999999999998E-2</v>
      </c>
      <c r="BA61" s="1">
        <f t="shared" si="114"/>
        <v>194.53312649789999</v>
      </c>
      <c r="BB61" s="1">
        <f t="shared" si="114"/>
        <v>0.59</v>
      </c>
      <c r="BC61" s="1">
        <f t="shared" si="114"/>
        <v>3.9566088295485982E-2</v>
      </c>
      <c r="BD61" s="1"/>
      <c r="BE61" s="1"/>
      <c r="BG61" s="1">
        <f t="shared" ref="BG61:DW61" si="115">SUM(BG3:BG59)</f>
        <v>8.7031286847921017</v>
      </c>
      <c r="BH61" s="1">
        <f t="shared" si="115"/>
        <v>295.71334691046388</v>
      </c>
      <c r="BI61" s="1">
        <f t="shared" si="115"/>
        <v>194.53229328227965</v>
      </c>
      <c r="BJ61" s="1">
        <f t="shared" si="115"/>
        <v>1812.7580873784941</v>
      </c>
      <c r="BK61" s="1">
        <f t="shared" si="115"/>
        <v>3.3344790024085497E-2</v>
      </c>
      <c r="BL61" s="1">
        <f t="shared" si="115"/>
        <v>2771.9085327997836</v>
      </c>
      <c r="BM61" s="1">
        <f t="shared" si="115"/>
        <v>2771.9085327997836</v>
      </c>
      <c r="BN61" s="1">
        <f t="shared" si="115"/>
        <v>63.571121567833224</v>
      </c>
      <c r="BO61" s="1">
        <f t="shared" si="115"/>
        <v>7.0393349877853888</v>
      </c>
      <c r="BP61" s="1">
        <f t="shared" si="115"/>
        <v>8.3571106765246081E-3</v>
      </c>
      <c r="BQ61" s="1">
        <f t="shared" si="115"/>
        <v>1.202622818124968E-2</v>
      </c>
      <c r="BR61" s="1">
        <f t="shared" si="115"/>
        <v>2098.2044901565573</v>
      </c>
      <c r="BS61" s="1">
        <f t="shared" si="115"/>
        <v>3.955012322639679E-2</v>
      </c>
      <c r="BT61" s="1">
        <f t="shared" si="115"/>
        <v>9.5748794039804224E-5</v>
      </c>
      <c r="BU61" s="1">
        <f t="shared" si="115"/>
        <v>2.0347876087567542E-4</v>
      </c>
      <c r="BV61" s="1">
        <f t="shared" si="115"/>
        <v>2.0286938932303276</v>
      </c>
      <c r="BW61" s="1">
        <f t="shared" si="115"/>
        <v>248.9140914720214</v>
      </c>
      <c r="BX61" s="1">
        <f t="shared" si="115"/>
        <v>0.12956932259587375</v>
      </c>
      <c r="BY61" s="1">
        <f t="shared" si="115"/>
        <v>0.41030386327098589</v>
      </c>
      <c r="BZ61" s="1">
        <f t="shared" si="115"/>
        <v>2.158800341702408</v>
      </c>
      <c r="CA61" s="1">
        <f t="shared" si="115"/>
        <v>2540.4866029179411</v>
      </c>
      <c r="CB61" s="1">
        <f t="shared" si="115"/>
        <v>741874.41697297699</v>
      </c>
      <c r="CC61" s="1">
        <f t="shared" si="115"/>
        <v>4.5328328248113676</v>
      </c>
      <c r="CD61" s="1">
        <f t="shared" si="115"/>
        <v>1.1302611769252475E-2</v>
      </c>
      <c r="CE61" s="1">
        <f t="shared" si="115"/>
        <v>2.7672138034388276E-2</v>
      </c>
      <c r="CF61" s="1">
        <f t="shared" si="115"/>
        <v>1.8827518720003801E-2</v>
      </c>
      <c r="CG61" s="1">
        <f t="shared" si="115"/>
        <v>2.7059568261431597</v>
      </c>
      <c r="CH61" s="1">
        <f t="shared" si="115"/>
        <v>23.728309761586097</v>
      </c>
      <c r="CI61" s="1">
        <f t="shared" si="115"/>
        <v>0.18276530801257021</v>
      </c>
      <c r="CJ61" s="1">
        <f t="shared" si="115"/>
        <v>11.526380210758459</v>
      </c>
      <c r="CK61" s="1">
        <f t="shared" si="115"/>
        <v>0.38140881390063819</v>
      </c>
      <c r="CL61" s="1">
        <f t="shared" si="115"/>
        <v>4.7612041683206465</v>
      </c>
      <c r="CM61" s="1">
        <f t="shared" si="115"/>
        <v>202754.41176136769</v>
      </c>
      <c r="CN61" s="1">
        <f t="shared" si="115"/>
        <v>1.2999430318885368E-3</v>
      </c>
      <c r="CO61" s="1">
        <f t="shared" si="115"/>
        <v>3.0117115395496752</v>
      </c>
      <c r="CP61" s="1">
        <f t="shared" si="115"/>
        <v>5301.4878613297415</v>
      </c>
      <c r="CQ61" s="1">
        <f t="shared" si="115"/>
        <v>123086.92528728278</v>
      </c>
      <c r="CR61" s="1">
        <f t="shared" si="115"/>
        <v>5001.9501418544842</v>
      </c>
      <c r="CS61" s="1">
        <f t="shared" si="115"/>
        <v>361.15525305855061</v>
      </c>
      <c r="CT61" s="1">
        <f t="shared" si="115"/>
        <v>134.13220960038308</v>
      </c>
      <c r="CU61" s="1">
        <f t="shared" si="115"/>
        <v>5.0498644608324472</v>
      </c>
      <c r="CV61" s="1">
        <f t="shared" si="115"/>
        <v>11858.158738897604</v>
      </c>
      <c r="CW61" s="1">
        <f t="shared" si="115"/>
        <v>11858.158738897604</v>
      </c>
      <c r="CX61" s="1"/>
      <c r="CY61" s="1"/>
      <c r="CZ61" s="1">
        <f t="shared" si="115"/>
        <v>12.828978234906277</v>
      </c>
      <c r="DA61" s="1">
        <f t="shared" si="115"/>
        <v>3368.8088813006543</v>
      </c>
      <c r="DB61" s="1">
        <f t="shared" si="115"/>
        <v>0.19349742147629118</v>
      </c>
      <c r="DC61" s="1">
        <f t="shared" si="115"/>
        <v>0.24250832393827257</v>
      </c>
      <c r="DD61" s="1">
        <f t="shared" si="115"/>
        <v>0</v>
      </c>
      <c r="DE61" s="1"/>
      <c r="DF61" s="1">
        <f t="shared" si="115"/>
        <v>431.36783355462319</v>
      </c>
      <c r="DG61" s="1">
        <f t="shared" si="115"/>
        <v>6.0733114343654142</v>
      </c>
      <c r="DH61" s="1"/>
      <c r="DI61" s="1">
        <f t="shared" si="115"/>
        <v>207.97033693440108</v>
      </c>
      <c r="DJ61" s="1">
        <f t="shared" si="115"/>
        <v>23.112659077940709</v>
      </c>
      <c r="DK61" s="1">
        <f t="shared" si="115"/>
        <v>2.1044628640558428E-2</v>
      </c>
      <c r="DL61" s="1">
        <f t="shared" si="115"/>
        <v>5.9896217034885776E-2</v>
      </c>
      <c r="DM61" s="1">
        <f t="shared" si="115"/>
        <v>0.81016369728627891</v>
      </c>
      <c r="DN61" s="1">
        <f t="shared" si="115"/>
        <v>1.644877495897505</v>
      </c>
      <c r="DO61" s="1">
        <f t="shared" si="115"/>
        <v>1636.199415597074</v>
      </c>
      <c r="DP61" s="1">
        <f t="shared" si="115"/>
        <v>0.11317996919905243</v>
      </c>
      <c r="DQ61" s="1"/>
      <c r="DR61" s="1">
        <f t="shared" si="115"/>
        <v>77.827134682498581</v>
      </c>
      <c r="DS61" s="1">
        <f t="shared" si="115"/>
        <v>9100.0100101323405</v>
      </c>
      <c r="DT61" s="1">
        <f t="shared" si="115"/>
        <v>0</v>
      </c>
      <c r="DU61" s="1">
        <f t="shared" si="115"/>
        <v>2.1470041419928227</v>
      </c>
      <c r="DV61" s="1">
        <f t="shared" si="115"/>
        <v>3.0896092417566838</v>
      </c>
      <c r="DW61" s="1">
        <f t="shared" si="115"/>
        <v>354863.49426974601</v>
      </c>
      <c r="DX61" s="1">
        <f t="shared" ref="DX61:FU61" si="116">SUM(DX3:DX59)</f>
        <v>317992.83538920403</v>
      </c>
      <c r="DY61" s="1">
        <f t="shared" si="116"/>
        <v>35332.598569711445</v>
      </c>
      <c r="DZ61" s="1">
        <f t="shared" si="116"/>
        <v>353325.43395891564</v>
      </c>
      <c r="EA61" s="1">
        <f t="shared" si="116"/>
        <v>7.8971640217945838E-2</v>
      </c>
      <c r="EB61" s="1">
        <f t="shared" si="116"/>
        <v>5906.4180410071303</v>
      </c>
      <c r="EC61" s="1"/>
      <c r="ED61" s="1">
        <f t="shared" si="116"/>
        <v>2.7847205051226003</v>
      </c>
      <c r="EE61" s="1">
        <f t="shared" si="116"/>
        <v>1.0733914772642835E-5</v>
      </c>
      <c r="EF61" s="1">
        <f t="shared" si="116"/>
        <v>9.1388071046148158E-5</v>
      </c>
      <c r="EG61" s="1">
        <f t="shared" si="116"/>
        <v>1.833552181376782E-4</v>
      </c>
      <c r="EH61" s="1">
        <f t="shared" si="116"/>
        <v>0.12971699576857726</v>
      </c>
      <c r="EI61" s="1">
        <f t="shared" si="116"/>
        <v>0.16777676826097979</v>
      </c>
      <c r="EJ61" s="1">
        <f t="shared" si="116"/>
        <v>21.094277059244714</v>
      </c>
      <c r="EK61" s="1">
        <f t="shared" si="116"/>
        <v>100.19121760844128</v>
      </c>
      <c r="EL61" s="1">
        <f t="shared" si="116"/>
        <v>126088.69061989494</v>
      </c>
      <c r="EM61" s="1">
        <f t="shared" si="116"/>
        <v>132.72562881288971</v>
      </c>
      <c r="EN61" s="1">
        <f t="shared" si="116"/>
        <v>319.37919752604762</v>
      </c>
      <c r="EO61" s="1">
        <f t="shared" si="116"/>
        <v>1060.4829486050749</v>
      </c>
      <c r="EP61" s="1">
        <f t="shared" si="116"/>
        <v>181.68780617569311</v>
      </c>
      <c r="EQ61" s="1">
        <f t="shared" si="116"/>
        <v>12.414896012244448</v>
      </c>
      <c r="ER61" s="1">
        <f t="shared" si="116"/>
        <v>4.8367832671108085E-2</v>
      </c>
      <c r="ES61" s="1">
        <f t="shared" si="116"/>
        <v>43.645594625341161</v>
      </c>
      <c r="ET61" s="1">
        <f t="shared" si="116"/>
        <v>12881.07708412106</v>
      </c>
      <c r="EU61" s="1">
        <f t="shared" si="116"/>
        <v>12330.714941792734</v>
      </c>
      <c r="EV61" s="1">
        <f t="shared" si="116"/>
        <v>550.36214232831526</v>
      </c>
      <c r="EW61" s="1">
        <f t="shared" si="116"/>
        <v>0.15257969485606571</v>
      </c>
      <c r="EX61" s="1">
        <f t="shared" si="116"/>
        <v>6.0354889010841253E-2</v>
      </c>
      <c r="EY61" s="1">
        <f t="shared" si="116"/>
        <v>756.8406218977392</v>
      </c>
      <c r="EZ61" s="1">
        <f t="shared" si="116"/>
        <v>0.20925767214845892</v>
      </c>
      <c r="FA61" s="1">
        <f t="shared" si="116"/>
        <v>2114.1268560759063</v>
      </c>
      <c r="FB61" s="1">
        <f t="shared" si="116"/>
        <v>517.72839960207864</v>
      </c>
      <c r="FC61" s="1">
        <f t="shared" si="116"/>
        <v>278.00189686376069</v>
      </c>
      <c r="FD61" s="1">
        <f t="shared" si="116"/>
        <v>5308.9288940461956</v>
      </c>
      <c r="FE61" s="1">
        <f t="shared" si="116"/>
        <v>2.7321985142159781</v>
      </c>
      <c r="FF61" s="1">
        <f t="shared" si="116"/>
        <v>66072.865743853152</v>
      </c>
      <c r="FG61" s="1">
        <f t="shared" si="116"/>
        <v>293.40878910610525</v>
      </c>
      <c r="FH61" s="1">
        <f t="shared" si="116"/>
        <v>1156.3633916594877</v>
      </c>
      <c r="FI61" s="1">
        <f t="shared" si="116"/>
        <v>54.366610919718461</v>
      </c>
      <c r="FJ61" s="1">
        <f t="shared" si="116"/>
        <v>0.589977810700135</v>
      </c>
      <c r="FK61" s="1">
        <f t="shared" si="116"/>
        <v>31505.022884904472</v>
      </c>
      <c r="FL61" s="1">
        <f t="shared" si="116"/>
        <v>2583.2606485139504</v>
      </c>
      <c r="FM61" s="1">
        <f t="shared" si="116"/>
        <v>6.7967400274995891</v>
      </c>
      <c r="FN61" s="1">
        <f t="shared" si="116"/>
        <v>4.752966920791022E-2</v>
      </c>
      <c r="FO61" s="1">
        <f t="shared" si="116"/>
        <v>3.0980102881197897</v>
      </c>
      <c r="FP61" s="1">
        <f t="shared" si="116"/>
        <v>2607.3454679682472</v>
      </c>
      <c r="FQ61" s="1">
        <f t="shared" si="116"/>
        <v>3024.0458363649136</v>
      </c>
      <c r="FR61" s="1">
        <f t="shared" si="116"/>
        <v>56.610769702366447</v>
      </c>
      <c r="FS61" s="1">
        <f t="shared" si="116"/>
        <v>227308.78504488282</v>
      </c>
      <c r="FT61" s="1">
        <f t="shared" si="116"/>
        <v>1300.5025143304856</v>
      </c>
      <c r="FU61" s="1">
        <f t="shared" si="116"/>
        <v>1299.4293540396141</v>
      </c>
      <c r="FW61" s="17" t="s">
        <v>600</v>
      </c>
      <c r="FX61" s="13">
        <f>MIN(FX3:FX51)</f>
        <v>-6.2898667841413064E-4</v>
      </c>
      <c r="FY61" s="13">
        <f t="shared" ref="FY61:HZ61" si="117">MIN(FY3:FY51)</f>
        <v>-2.1595000217357265E-3</v>
      </c>
      <c r="FZ61" s="13">
        <f t="shared" si="117"/>
        <v>-1.3395275067477892E-3</v>
      </c>
      <c r="GA61" s="13">
        <f t="shared" si="117"/>
        <v>-1.2965205537207533E-3</v>
      </c>
      <c r="GB61" s="13">
        <f t="shared" si="117"/>
        <v>-1.2965277981960986E-3</v>
      </c>
      <c r="GC61" s="13">
        <f t="shared" si="117"/>
        <v>-1.8299426045846462E-3</v>
      </c>
      <c r="GD61" s="13">
        <f t="shared" si="117"/>
        <v>-1.2631367717536547E-3</v>
      </c>
      <c r="GE61" s="13">
        <f t="shared" si="117"/>
        <v>-2.0104621750759509E-3</v>
      </c>
      <c r="GF61" s="13">
        <f t="shared" si="117"/>
        <v>-1.7183034933749587E-3</v>
      </c>
      <c r="GG61" s="13">
        <f t="shared" si="117"/>
        <v>-1.0104497095787821E-3</v>
      </c>
      <c r="GH61" s="13">
        <f t="shared" si="117"/>
        <v>-1.69826731484336E-3</v>
      </c>
      <c r="GI61" s="13">
        <f t="shared" si="117"/>
        <v>-9.3877562231847224E-4</v>
      </c>
      <c r="GJ61" s="13">
        <f t="shared" si="117"/>
        <v>-1.5956156058399664E-3</v>
      </c>
      <c r="GK61" s="13">
        <f t="shared" si="117"/>
        <v>-1.6459943286966357E-3</v>
      </c>
      <c r="GL61" s="13">
        <f t="shared" si="117"/>
        <v>-1.919789128496773E-3</v>
      </c>
      <c r="GM61" s="13">
        <f t="shared" si="117"/>
        <v>-2.0223975987282809E-3</v>
      </c>
      <c r="GN61" s="13">
        <f t="shared" si="117"/>
        <v>0</v>
      </c>
      <c r="GO61" s="13">
        <f t="shared" si="117"/>
        <v>-1.0243606221663761E-3</v>
      </c>
      <c r="GP61" s="13">
        <f t="shared" si="117"/>
        <v>-1.9701997073400426E-3</v>
      </c>
      <c r="GQ61" s="13">
        <f t="shared" si="117"/>
        <v>-2.7816802372095644E-3</v>
      </c>
      <c r="GR61" s="13">
        <f t="shared" si="117"/>
        <v>-1.4809681553272771E-4</v>
      </c>
      <c r="GS61" s="13">
        <f t="shared" si="117"/>
        <v>-1.8924327472671441E-3</v>
      </c>
      <c r="GT61" s="13">
        <f t="shared" si="117"/>
        <v>-2.0893105940633485E-3</v>
      </c>
      <c r="GU61" s="13">
        <f t="shared" si="117"/>
        <v>-1.5401096185667775E-3</v>
      </c>
      <c r="GV61" s="13">
        <f t="shared" si="117"/>
        <v>-2.8004631412454021E-3</v>
      </c>
      <c r="GW61" s="13">
        <f t="shared" si="117"/>
        <v>-1.6316435002887129E-3</v>
      </c>
      <c r="GX61" s="13">
        <f t="shared" si="117"/>
        <v>-2.6677911590321356E-3</v>
      </c>
      <c r="GY61" s="13">
        <f t="shared" si="117"/>
        <v>-1.6580562682270363E-3</v>
      </c>
      <c r="GZ61" s="13">
        <f t="shared" si="117"/>
        <v>-2.3672337821162457E-3</v>
      </c>
      <c r="HA61" s="13">
        <f t="shared" si="117"/>
        <v>-6.6464807102561171E-4</v>
      </c>
      <c r="HB61" s="13">
        <f t="shared" si="117"/>
        <v>0</v>
      </c>
      <c r="HC61" s="13">
        <f t="shared" si="117"/>
        <v>-1.6429409704876315E-3</v>
      </c>
      <c r="HD61" s="13">
        <f t="shared" si="117"/>
        <v>-2.8377738967164745E-3</v>
      </c>
      <c r="HE61" s="13">
        <f t="shared" si="117"/>
        <v>-2.8110626461239972E-3</v>
      </c>
      <c r="HF61" s="13">
        <f t="shared" si="117"/>
        <v>-1.573885559626549E-3</v>
      </c>
      <c r="HG61" s="13">
        <f t="shared" si="117"/>
        <v>-2.3477958989395224E-3</v>
      </c>
      <c r="HH61" s="13">
        <f t="shared" si="117"/>
        <v>-2.0061706529265139E-3</v>
      </c>
      <c r="HI61" s="13">
        <f t="shared" si="117"/>
        <v>-1.5566979672795253E-3</v>
      </c>
      <c r="HJ61" s="13">
        <f t="shared" si="117"/>
        <v>-1.0543327720936417E-3</v>
      </c>
      <c r="HK61" s="13">
        <f t="shared" si="117"/>
        <v>-1.5817709324167923E-4</v>
      </c>
      <c r="HL61" s="13">
        <f t="shared" si="117"/>
        <v>-7.6860187199020519E-5</v>
      </c>
      <c r="HM61" s="13">
        <f t="shared" si="117"/>
        <v>-7.7345812006576981E-5</v>
      </c>
      <c r="HN61" s="13">
        <f t="shared" si="117"/>
        <v>-1.2969486827499046E-3</v>
      </c>
      <c r="HO61" s="13">
        <f t="shared" si="117"/>
        <v>-1.4492922524340307E-3</v>
      </c>
      <c r="HP61" s="13">
        <f t="shared" si="117"/>
        <v>-1.5508925591728555E-3</v>
      </c>
      <c r="HQ61" s="13">
        <f t="shared" si="117"/>
        <v>-2.7445301532081474E-3</v>
      </c>
      <c r="HR61" s="13">
        <f t="shared" si="117"/>
        <v>-2.397742192847148E-3</v>
      </c>
      <c r="HS61" s="13">
        <f t="shared" si="117"/>
        <v>-9.4319672171557672E-4</v>
      </c>
      <c r="HT61" s="13">
        <f t="shared" si="117"/>
        <v>-2.1286374311020864E-3</v>
      </c>
      <c r="HU61" s="13">
        <f t="shared" si="117"/>
        <v>-2.9928120526187796E-3</v>
      </c>
      <c r="HV61" s="13">
        <f t="shared" si="117"/>
        <v>-2.8471882749551698E-3</v>
      </c>
      <c r="HW61" s="13">
        <f t="shared" si="117"/>
        <v>-4.285779624370224E-6</v>
      </c>
      <c r="HX61" s="13">
        <f t="shared" si="117"/>
        <v>-3.7608982821986409E-5</v>
      </c>
      <c r="HY61" s="13">
        <f t="shared" si="117"/>
        <v>-2.7928449881755267E-3</v>
      </c>
      <c r="HZ61" s="13">
        <f t="shared" si="117"/>
        <v>0</v>
      </c>
    </row>
    <row r="62" spans="1:234" x14ac:dyDescent="0.3">
      <c r="A62" s="2" t="s">
        <v>220</v>
      </c>
      <c r="B62" s="1">
        <f>SUM(B2:B54)</f>
        <v>174222.72335004702</v>
      </c>
      <c r="C62" s="1">
        <f t="shared" ref="C62:BC62" si="118">SUM(C2:C54)</f>
        <v>9095.4058256000044</v>
      </c>
      <c r="D62" s="1">
        <f t="shared" si="118"/>
        <v>318686.70678148896</v>
      </c>
      <c r="E62" s="1">
        <f t="shared" si="118"/>
        <v>12459.905401846399</v>
      </c>
      <c r="F62" s="1">
        <f t="shared" si="118"/>
        <v>11915.853435187</v>
      </c>
      <c r="G62" s="1">
        <f t="shared" si="118"/>
        <v>31185.5660967533</v>
      </c>
      <c r="H62" s="1">
        <f t="shared" si="118"/>
        <v>195937.452516013</v>
      </c>
      <c r="I62" s="1">
        <f t="shared" si="118"/>
        <v>2523.4486190034995</v>
      </c>
      <c r="J62" s="1">
        <f t="shared" si="118"/>
        <v>1812.7797396989001</v>
      </c>
      <c r="K62" s="1">
        <f t="shared" si="118"/>
        <v>1.6263424217900002E-2</v>
      </c>
      <c r="L62" s="1">
        <f t="shared" si="118"/>
        <v>2057.1657153873002</v>
      </c>
      <c r="M62" s="1">
        <f t="shared" si="118"/>
        <v>1.7480453547299998E-4</v>
      </c>
      <c r="N62" s="1">
        <f t="shared" si="118"/>
        <v>248.91520320210003</v>
      </c>
      <c r="O62" s="1">
        <f t="shared" si="118"/>
        <v>0.27970831611660002</v>
      </c>
      <c r="P62" s="1">
        <f t="shared" si="118"/>
        <v>2.158859361667</v>
      </c>
      <c r="Q62" s="1">
        <f t="shared" si="118"/>
        <v>4.5328816673039993</v>
      </c>
      <c r="R62" s="1">
        <f t="shared" si="118"/>
        <v>1.8826209699999999E-2</v>
      </c>
      <c r="S62" s="1">
        <f t="shared" si="118"/>
        <v>1.847403912873E-2</v>
      </c>
      <c r="T62" s="1">
        <f t="shared" si="118"/>
        <v>2.7060072777799991</v>
      </c>
      <c r="U62" s="1">
        <f t="shared" si="118"/>
        <v>0.1828152659</v>
      </c>
      <c r="V62" s="1">
        <f t="shared" si="118"/>
        <v>1.2999903744000002E-3</v>
      </c>
      <c r="W62" s="1">
        <f t="shared" si="118"/>
        <v>3.0117108836410003</v>
      </c>
      <c r="X62" s="1">
        <f t="shared" si="118"/>
        <v>2.0287252161930001</v>
      </c>
      <c r="Y62" s="1">
        <f t="shared" si="118"/>
        <v>11263.308439121201</v>
      </c>
      <c r="Z62" s="1">
        <f t="shared" si="118"/>
        <v>12.8385078007</v>
      </c>
      <c r="AA62" s="1">
        <f t="shared" si="118"/>
        <v>0.23774843423660402</v>
      </c>
      <c r="AB62" s="1">
        <f t="shared" si="118"/>
        <v>7.5332666956899996E-2</v>
      </c>
      <c r="AC62" s="1">
        <f t="shared" si="118"/>
        <v>2.4556384897020003</v>
      </c>
      <c r="AD62" s="1">
        <f t="shared" si="118"/>
        <v>23.728595220999999</v>
      </c>
      <c r="AE62" s="1">
        <f t="shared" si="118"/>
        <v>1634.7230632040998</v>
      </c>
      <c r="AF62" s="1">
        <f t="shared" si="118"/>
        <v>26.577205653200004</v>
      </c>
      <c r="AG62" s="1">
        <f t="shared" si="118"/>
        <v>5.2377830839999993</v>
      </c>
      <c r="AH62" s="1">
        <f t="shared" si="118"/>
        <v>0.38148768456400006</v>
      </c>
      <c r="AI62" s="1">
        <f t="shared" si="118"/>
        <v>2.7344130099199999</v>
      </c>
      <c r="AJ62" s="1">
        <f t="shared" si="118"/>
        <v>3000.035583292</v>
      </c>
      <c r="AK62" s="1">
        <f t="shared" si="118"/>
        <v>11.526493160793001</v>
      </c>
      <c r="AL62" s="1">
        <f t="shared" si="118"/>
        <v>4.7612685644720001</v>
      </c>
      <c r="AM62" s="1">
        <f t="shared" si="118"/>
        <v>1285.2611393152999</v>
      </c>
      <c r="AN62" s="1">
        <f t="shared" si="118"/>
        <v>2.7846768230430006</v>
      </c>
      <c r="AO62" s="1">
        <f t="shared" si="118"/>
        <v>1.0733325460000002E-5</v>
      </c>
      <c r="AP62" s="1">
        <f t="shared" si="118"/>
        <v>9.1386614000000009E-5</v>
      </c>
      <c r="AQ62" s="1">
        <f t="shared" si="118"/>
        <v>1.8335465961E-4</v>
      </c>
      <c r="AR62" s="1">
        <f t="shared" si="118"/>
        <v>0.12972827908741796</v>
      </c>
      <c r="AS62" s="1">
        <f t="shared" si="118"/>
        <v>0.16778109451789999</v>
      </c>
      <c r="AT62" s="1">
        <f t="shared" si="118"/>
        <v>19.742265897109998</v>
      </c>
      <c r="AU62" s="1">
        <f t="shared" si="118"/>
        <v>2540.4867223067999</v>
      </c>
      <c r="AV62" s="1">
        <f t="shared" si="118"/>
        <v>357.51260590889996</v>
      </c>
      <c r="AW62" s="1">
        <f t="shared" si="118"/>
        <v>2927.9614570825001</v>
      </c>
      <c r="AX62" s="1">
        <f t="shared" si="118"/>
        <v>6.7967259977660017</v>
      </c>
      <c r="AY62" s="1">
        <f t="shared" si="118"/>
        <v>0.1131860002</v>
      </c>
      <c r="AZ62" s="1">
        <f t="shared" si="118"/>
        <v>3.3439999999999998E-2</v>
      </c>
      <c r="BA62" s="1">
        <f t="shared" si="118"/>
        <v>194.53312649789999</v>
      </c>
      <c r="BB62" s="1">
        <f t="shared" si="118"/>
        <v>0.59</v>
      </c>
      <c r="BC62" s="1">
        <f t="shared" si="118"/>
        <v>3.9563962372485981E-2</v>
      </c>
      <c r="BD62" s="1"/>
      <c r="BE62" s="1"/>
      <c r="BG62" s="1">
        <f t="shared" ref="BG62:DW62" si="119">SUM(BG2:BG54)</f>
        <v>8.7031286847921017</v>
      </c>
      <c r="BH62" s="1">
        <f t="shared" si="119"/>
        <v>295.71334691046388</v>
      </c>
      <c r="BI62" s="1">
        <f t="shared" si="119"/>
        <v>194.53229328227965</v>
      </c>
      <c r="BJ62" s="1">
        <f t="shared" si="119"/>
        <v>1812.7580873784941</v>
      </c>
      <c r="BK62" s="1">
        <f t="shared" si="119"/>
        <v>3.3344790024085497E-2</v>
      </c>
      <c r="BL62" s="1">
        <f t="shared" si="119"/>
        <v>2523.4242966218058</v>
      </c>
      <c r="BM62" s="1">
        <f t="shared" si="119"/>
        <v>2523.4242966218058</v>
      </c>
      <c r="BN62" s="1">
        <f t="shared" si="119"/>
        <v>63.071210859157482</v>
      </c>
      <c r="BO62" s="1">
        <f t="shared" si="119"/>
        <v>7.0393349877853888</v>
      </c>
      <c r="BP62" s="1">
        <f t="shared" si="119"/>
        <v>6.6678601928856678E-3</v>
      </c>
      <c r="BQ62" s="1">
        <f t="shared" si="119"/>
        <v>9.5953701974867203E-3</v>
      </c>
      <c r="BR62" s="1">
        <f t="shared" si="119"/>
        <v>2056.8571780905067</v>
      </c>
      <c r="BS62" s="1">
        <f t="shared" si="119"/>
        <v>3.955012322639679E-2</v>
      </c>
      <c r="BT62" s="1">
        <f t="shared" si="119"/>
        <v>5.5936539648473031E-5</v>
      </c>
      <c r="BU62" s="1">
        <f t="shared" si="119"/>
        <v>1.1886525866829812E-4</v>
      </c>
      <c r="BV62" s="1">
        <f t="shared" si="119"/>
        <v>2.0286938932303276</v>
      </c>
      <c r="BW62" s="1">
        <f t="shared" si="119"/>
        <v>248.9140914720214</v>
      </c>
      <c r="BX62" s="1">
        <f t="shared" si="119"/>
        <v>6.7117496342132862E-2</v>
      </c>
      <c r="BY62" s="1">
        <f t="shared" si="119"/>
        <v>0.21253877676713093</v>
      </c>
      <c r="BZ62" s="1">
        <f t="shared" si="119"/>
        <v>2.158800341702408</v>
      </c>
      <c r="CA62" s="1">
        <f t="shared" si="119"/>
        <v>2540.4866029179411</v>
      </c>
      <c r="CB62" s="1">
        <f t="shared" si="119"/>
        <v>664072.50728058349</v>
      </c>
      <c r="CC62" s="1">
        <f t="shared" si="119"/>
        <v>4.5328328248113676</v>
      </c>
      <c r="CD62" s="1">
        <f t="shared" si="119"/>
        <v>5.3571949027919246E-3</v>
      </c>
      <c r="CE62" s="1">
        <f t="shared" si="119"/>
        <v>1.3115941668707675E-2</v>
      </c>
      <c r="CF62" s="1">
        <f t="shared" si="119"/>
        <v>1.8827518720003801E-2</v>
      </c>
      <c r="CG62" s="1">
        <f t="shared" si="119"/>
        <v>2.7059568261431597</v>
      </c>
      <c r="CH62" s="1">
        <f t="shared" si="119"/>
        <v>23.728309761586097</v>
      </c>
      <c r="CI62" s="1">
        <f t="shared" si="119"/>
        <v>0.18276530801257021</v>
      </c>
      <c r="CJ62" s="1">
        <f t="shared" si="119"/>
        <v>11.526380210758459</v>
      </c>
      <c r="CK62" s="1">
        <f t="shared" si="119"/>
        <v>0.38140881390063819</v>
      </c>
      <c r="CL62" s="1">
        <f t="shared" si="119"/>
        <v>4.7612041683206465</v>
      </c>
      <c r="CM62" s="1">
        <f t="shared" si="119"/>
        <v>174206.01173711679</v>
      </c>
      <c r="CN62" s="1">
        <f t="shared" si="119"/>
        <v>1.2999430318885368E-3</v>
      </c>
      <c r="CO62" s="1">
        <f t="shared" si="119"/>
        <v>3.0117115395496752</v>
      </c>
      <c r="CP62" s="1">
        <f t="shared" si="119"/>
        <v>4532.5340092855577</v>
      </c>
      <c r="CQ62" s="1">
        <f t="shared" si="119"/>
        <v>111169.22467901147</v>
      </c>
      <c r="CR62" s="1">
        <f t="shared" si="119"/>
        <v>3662.7558911291139</v>
      </c>
      <c r="CS62" s="1">
        <f t="shared" si="119"/>
        <v>357.4623878192113</v>
      </c>
      <c r="CT62" s="1">
        <f t="shared" si="119"/>
        <v>134.13220960038308</v>
      </c>
      <c r="CU62" s="1">
        <f t="shared" si="119"/>
        <v>5.0498644608324472</v>
      </c>
      <c r="CV62" s="1">
        <f t="shared" si="119"/>
        <v>11262.862571480597</v>
      </c>
      <c r="CW62" s="1">
        <f t="shared" si="119"/>
        <v>11262.862571480597</v>
      </c>
      <c r="CX62" s="1"/>
      <c r="CY62" s="1"/>
      <c r="CZ62" s="1">
        <f t="shared" si="119"/>
        <v>12.828978234906277</v>
      </c>
      <c r="DA62" s="1">
        <f t="shared" si="119"/>
        <v>2927.8865859832736</v>
      </c>
      <c r="DB62" s="1">
        <f t="shared" si="119"/>
        <v>9.4828173703234278E-2</v>
      </c>
      <c r="DC62" s="1">
        <f t="shared" si="119"/>
        <v>0.11915915527807656</v>
      </c>
      <c r="DD62" s="1">
        <f t="shared" si="119"/>
        <v>0</v>
      </c>
      <c r="DE62" s="1"/>
      <c r="DF62" s="1">
        <f t="shared" si="119"/>
        <v>430.57854911506564</v>
      </c>
      <c r="DG62" s="1">
        <f t="shared" si="119"/>
        <v>6.0733114343654142</v>
      </c>
      <c r="DH62" s="1"/>
      <c r="DI62" s="1">
        <f t="shared" si="119"/>
        <v>207.71214631914063</v>
      </c>
      <c r="DJ62" s="1">
        <f t="shared" si="119"/>
        <v>23.112659077940709</v>
      </c>
      <c r="DK62" s="1">
        <f t="shared" si="119"/>
        <v>1.9585685867033728E-2</v>
      </c>
      <c r="DL62" s="1">
        <f t="shared" si="119"/>
        <v>5.5743827941150736E-2</v>
      </c>
      <c r="DM62" s="1">
        <f t="shared" si="119"/>
        <v>0.81016369728627891</v>
      </c>
      <c r="DN62" s="1">
        <f t="shared" si="119"/>
        <v>1.644877495897505</v>
      </c>
      <c r="DO62" s="1">
        <f t="shared" si="119"/>
        <v>1636.199415597074</v>
      </c>
      <c r="DP62" s="1">
        <f t="shared" si="119"/>
        <v>0.11317996919905243</v>
      </c>
      <c r="DQ62" s="1"/>
      <c r="DR62" s="1">
        <f t="shared" si="119"/>
        <v>77.334206199556562</v>
      </c>
      <c r="DS62" s="1">
        <f t="shared" si="119"/>
        <v>9095.2371231247289</v>
      </c>
      <c r="DT62" s="1">
        <f t="shared" si="119"/>
        <v>0</v>
      </c>
      <c r="DU62" s="1">
        <f t="shared" si="119"/>
        <v>2.1470041419928227</v>
      </c>
      <c r="DV62" s="1">
        <f t="shared" si="119"/>
        <v>3.0896092417566838</v>
      </c>
      <c r="DW62" s="1">
        <f t="shared" si="119"/>
        <v>312522.41044671112</v>
      </c>
      <c r="DX62" s="1">
        <f t="shared" ref="DX62:FU62" si="120">SUM(DX2:DX54)</f>
        <v>286800.67204148584</v>
      </c>
      <c r="DY62" s="1">
        <f t="shared" si="120"/>
        <v>31866.767701035275</v>
      </c>
      <c r="DZ62" s="1">
        <f t="shared" si="120"/>
        <v>318667.43974252127</v>
      </c>
      <c r="EA62" s="1">
        <f t="shared" si="120"/>
        <v>7.8971640217945838E-2</v>
      </c>
      <c r="EB62" s="1">
        <f t="shared" si="120"/>
        <v>5790.659197799846</v>
      </c>
      <c r="EC62" s="1"/>
      <c r="ED62" s="1">
        <f t="shared" si="120"/>
        <v>2.7847205051226003</v>
      </c>
      <c r="EE62" s="1">
        <f t="shared" si="120"/>
        <v>1.0733914772642835E-5</v>
      </c>
      <c r="EF62" s="1">
        <f t="shared" si="120"/>
        <v>9.1388071046148158E-5</v>
      </c>
      <c r="EG62" s="1">
        <f t="shared" si="120"/>
        <v>1.833552181376782E-4</v>
      </c>
      <c r="EH62" s="1">
        <f t="shared" si="120"/>
        <v>0.12971699576857726</v>
      </c>
      <c r="EI62" s="1">
        <f t="shared" si="120"/>
        <v>0.16777676826097979</v>
      </c>
      <c r="EJ62" s="1">
        <f t="shared" si="120"/>
        <v>19.741923402603575</v>
      </c>
      <c r="EK62" s="1">
        <f t="shared" si="120"/>
        <v>98.679218291874093</v>
      </c>
      <c r="EL62" s="1">
        <f t="shared" si="120"/>
        <v>108811.49716130615</v>
      </c>
      <c r="EM62" s="1">
        <f t="shared" si="120"/>
        <v>130.21486871434311</v>
      </c>
      <c r="EN62" s="1">
        <f t="shared" si="120"/>
        <v>314.98735793434361</v>
      </c>
      <c r="EO62" s="1">
        <f t="shared" si="120"/>
        <v>853.46178533628097</v>
      </c>
      <c r="EP62" s="1">
        <f t="shared" si="120"/>
        <v>178.89448419616303</v>
      </c>
      <c r="EQ62" s="1">
        <f t="shared" si="120"/>
        <v>12.39427470016367</v>
      </c>
      <c r="ER62" s="1">
        <f t="shared" si="120"/>
        <v>2.3700848538874789E-2</v>
      </c>
      <c r="ES62" s="1">
        <f t="shared" si="120"/>
        <v>42.943467606045211</v>
      </c>
      <c r="ET62" s="1">
        <f t="shared" si="120"/>
        <v>12458.687145578204</v>
      </c>
      <c r="EU62" s="1">
        <f t="shared" si="120"/>
        <v>11914.717205060975</v>
      </c>
      <c r="EV62" s="1">
        <f t="shared" si="120"/>
        <v>543.96994051721833</v>
      </c>
      <c r="EW62" s="1">
        <f t="shared" si="120"/>
        <v>0.15257969485606571</v>
      </c>
      <c r="EX62" s="1">
        <f t="shared" si="120"/>
        <v>5.2302385938149336E-2</v>
      </c>
      <c r="EY62" s="1">
        <f t="shared" si="120"/>
        <v>746.42254697366093</v>
      </c>
      <c r="EZ62" s="1">
        <f t="shared" si="120"/>
        <v>0.20925767214845892</v>
      </c>
      <c r="FA62" s="1">
        <f t="shared" si="120"/>
        <v>2074.6107227624143</v>
      </c>
      <c r="FB62" s="1">
        <f t="shared" si="120"/>
        <v>510.71283023089194</v>
      </c>
      <c r="FC62" s="1">
        <f t="shared" si="120"/>
        <v>273.95042015283622</v>
      </c>
      <c r="FD62" s="1">
        <f t="shared" si="120"/>
        <v>5193.3570756188637</v>
      </c>
      <c r="FE62" s="1">
        <f t="shared" si="120"/>
        <v>2.7321985142159781</v>
      </c>
      <c r="FF62" s="1">
        <f t="shared" si="120"/>
        <v>55671.398969357659</v>
      </c>
      <c r="FG62" s="1">
        <f t="shared" si="120"/>
        <v>288.69380991222528</v>
      </c>
      <c r="FH62" s="1">
        <f t="shared" si="120"/>
        <v>1140.6418809422689</v>
      </c>
      <c r="FI62" s="1">
        <f t="shared" si="120"/>
        <v>54.338321935663387</v>
      </c>
      <c r="FJ62" s="1">
        <f t="shared" si="120"/>
        <v>0.589977810700135</v>
      </c>
      <c r="FK62" s="1">
        <f t="shared" si="120"/>
        <v>31183.929491164497</v>
      </c>
      <c r="FL62" s="1">
        <f t="shared" si="120"/>
        <v>2467.9903036633423</v>
      </c>
      <c r="FM62" s="1">
        <f t="shared" si="120"/>
        <v>6.7967400274995891</v>
      </c>
      <c r="FN62" s="1">
        <f t="shared" si="120"/>
        <v>4.7371845981115247E-2</v>
      </c>
      <c r="FO62" s="1">
        <f t="shared" si="120"/>
        <v>3.0980102881197897</v>
      </c>
      <c r="FP62" s="1">
        <f t="shared" si="120"/>
        <v>2540.6537189794526</v>
      </c>
      <c r="FQ62" s="1">
        <f t="shared" si="120"/>
        <v>2999.3595520626995</v>
      </c>
      <c r="FR62" s="1">
        <f t="shared" si="120"/>
        <v>55.932870910058369</v>
      </c>
      <c r="FS62" s="1">
        <f t="shared" si="120"/>
        <v>195908.77909240354</v>
      </c>
      <c r="FT62" s="1">
        <f t="shared" si="120"/>
        <v>1285.1095612384481</v>
      </c>
      <c r="FU62" s="1">
        <f t="shared" si="120"/>
        <v>1277.223211443837</v>
      </c>
      <c r="FW62" s="17" t="s">
        <v>601</v>
      </c>
      <c r="FX62" s="13">
        <f>MAX(FX3:FX51)</f>
        <v>3.136510936937822E-6</v>
      </c>
      <c r="FY62" s="13">
        <f t="shared" ref="FY62:HZ62" si="121">MAX(FY3:FY51)</f>
        <v>9.9618084686055688E-5</v>
      </c>
      <c r="FZ62" s="13">
        <f t="shared" si="121"/>
        <v>1.4733738719604848E-5</v>
      </c>
      <c r="GA62" s="13">
        <f t="shared" si="121"/>
        <v>2.9414768011180668E-6</v>
      </c>
      <c r="GB62" s="13">
        <f t="shared" si="121"/>
        <v>2.5113245839135482E-6</v>
      </c>
      <c r="GC62" s="13">
        <f t="shared" si="121"/>
        <v>6.2815384186412881E-5</v>
      </c>
      <c r="GD62" s="13">
        <f t="shared" si="121"/>
        <v>3.4721778144557433E-6</v>
      </c>
      <c r="GE62" s="13">
        <f t="shared" si="121"/>
        <v>1.6172942643449277E-5</v>
      </c>
      <c r="GF62" s="13">
        <f t="shared" si="121"/>
        <v>1.2947512742516476E-4</v>
      </c>
      <c r="GG62" s="13">
        <f t="shared" si="121"/>
        <v>1.041321633736556E-4</v>
      </c>
      <c r="GH62" s="13">
        <f t="shared" si="121"/>
        <v>9.1287267445295153E-5</v>
      </c>
      <c r="GI62" s="13">
        <f t="shared" si="121"/>
        <v>7.9103080412104497E-5</v>
      </c>
      <c r="GJ62" s="13">
        <f t="shared" si="121"/>
        <v>9.8763439734512966E-5</v>
      </c>
      <c r="GK62" s="13">
        <f t="shared" si="121"/>
        <v>9.7909223353148301E-5</v>
      </c>
      <c r="GL62" s="13">
        <f t="shared" si="121"/>
        <v>1.2878755020830185E-4</v>
      </c>
      <c r="GM62" s="13">
        <f t="shared" si="121"/>
        <v>1.6492336748434572E-4</v>
      </c>
      <c r="GN62" s="13">
        <f t="shared" si="121"/>
        <v>6.9531787049100991E-5</v>
      </c>
      <c r="GO62" s="13">
        <f t="shared" si="121"/>
        <v>1.1444884914779411E-4</v>
      </c>
      <c r="GP62" s="13">
        <f t="shared" si="121"/>
        <v>2.9960863800031906E-4</v>
      </c>
      <c r="GQ62" s="13">
        <f t="shared" si="121"/>
        <v>4.6518333917466097E-5</v>
      </c>
      <c r="GR62" s="13">
        <f t="shared" si="121"/>
        <v>1.3479547169485771E-4</v>
      </c>
      <c r="GS62" s="13">
        <f t="shared" si="121"/>
        <v>1.6473602180233757E-4</v>
      </c>
      <c r="GT62" s="13">
        <f t="shared" si="121"/>
        <v>7.8103094878098793E-5</v>
      </c>
      <c r="GU62" s="13">
        <f t="shared" si="121"/>
        <v>1.6517516143965388E-5</v>
      </c>
      <c r="GV62" s="13">
        <f t="shared" si="121"/>
        <v>4.5653137714490465E-5</v>
      </c>
      <c r="GW62" s="13">
        <f t="shared" si="121"/>
        <v>3.2451324713175979E-4</v>
      </c>
      <c r="GX62" s="13">
        <f t="shared" si="121"/>
        <v>1.3083154400266665E-4</v>
      </c>
      <c r="GY62" s="13">
        <f t="shared" si="121"/>
        <v>7.2640778341022394E-5</v>
      </c>
      <c r="GZ62" s="13">
        <f t="shared" si="121"/>
        <v>1.4923905979044011E-4</v>
      </c>
      <c r="HA62" s="13">
        <f t="shared" si="121"/>
        <v>25.911541180859007</v>
      </c>
      <c r="HB62" s="13">
        <f t="shared" si="121"/>
        <v>7.0161876424778171</v>
      </c>
      <c r="HC62" s="13">
        <f t="shared" si="121"/>
        <v>1.2255888348340247E-4</v>
      </c>
      <c r="HD62" s="13">
        <f t="shared" si="121"/>
        <v>1.3695709834313173E-4</v>
      </c>
      <c r="HE62" s="13">
        <f t="shared" si="121"/>
        <v>0</v>
      </c>
      <c r="HF62" s="13">
        <f t="shared" si="121"/>
        <v>6.3189558895847999E-5</v>
      </c>
      <c r="HG62" s="13">
        <f t="shared" si="121"/>
        <v>1.5846181245601559E-4</v>
      </c>
      <c r="HH62" s="13">
        <f t="shared" si="121"/>
        <v>2.0270678883236649E-4</v>
      </c>
      <c r="HI62" s="13">
        <f t="shared" si="121"/>
        <v>7.8595815408214395E-5</v>
      </c>
      <c r="HJ62" s="13">
        <f t="shared" si="121"/>
        <v>1.6860082092959143E-4</v>
      </c>
      <c r="HK62" s="13">
        <f t="shared" si="121"/>
        <v>6.9986785427330762E-5</v>
      </c>
      <c r="HL62" s="13">
        <f t="shared" si="121"/>
        <v>1.2014392033324178E-4</v>
      </c>
      <c r="HM62" s="13">
        <f t="shared" si="121"/>
        <v>1.6126933338529009E-4</v>
      </c>
      <c r="HN62" s="13">
        <f t="shared" si="121"/>
        <v>2.9962852632688347E-4</v>
      </c>
      <c r="HO62" s="13">
        <f t="shared" si="121"/>
        <v>2.8483759975783484E-4</v>
      </c>
      <c r="HP62" s="13">
        <f t="shared" si="121"/>
        <v>1.8547407448257281E-4</v>
      </c>
      <c r="HQ62" s="13">
        <f t="shared" si="121"/>
        <v>2.1545092363084637E-4</v>
      </c>
      <c r="HR62" s="13">
        <f t="shared" si="121"/>
        <v>1.4164658486905867E-4</v>
      </c>
      <c r="HS62" s="13">
        <f t="shared" si="121"/>
        <v>1.6868307672286017E-5</v>
      </c>
      <c r="HT62" s="13">
        <f t="shared" si="121"/>
        <v>3.073377573618568E-4</v>
      </c>
      <c r="HU62" s="13">
        <f t="shared" si="121"/>
        <v>7.7644780723116734E-5</v>
      </c>
      <c r="HV62" s="13">
        <f t="shared" si="121"/>
        <v>0</v>
      </c>
      <c r="HW62" s="13">
        <f t="shared" si="121"/>
        <v>1.1517130680475462E-4</v>
      </c>
      <c r="HX62" s="13">
        <f t="shared" si="121"/>
        <v>0</v>
      </c>
      <c r="HY62" s="13">
        <f t="shared" si="121"/>
        <v>3.3669781465365698E-4</v>
      </c>
      <c r="HZ62" s="13">
        <f t="shared" si="121"/>
        <v>9.6115913762622266E-6</v>
      </c>
    </row>
    <row r="63" spans="1:234" x14ac:dyDescent="0.3">
      <c r="A63" s="17" t="s">
        <v>221</v>
      </c>
      <c r="B63" s="15">
        <f>+B3+B5+B8+B9+B11+B12+B14+B15+B16+B17+B18+B19+B20+B21+B22+B23+B24+B25+B26+B28+B30+B31+B33+B34+B35+B36+B37+B39+B40+B41+B42+B43+B44+B46+B47+B49+B50</f>
        <v>107953.42431682699</v>
      </c>
      <c r="C63" s="15">
        <f t="shared" ref="C63:BC63" si="122">+C3+C5+C8+C9+C11+C12+C14+C15+C16+C17+C18+C19+C20+C21+C22+C23+C24+C25+C26+C28+C30+C31+C33+C34+C35+C36+C37+C39+C40+C41+C42+C43+C44+C46+C47+C49+C50</f>
        <v>8894.2467768060033</v>
      </c>
      <c r="D63" s="15">
        <f t="shared" si="122"/>
        <v>239967.17113096896</v>
      </c>
      <c r="E63" s="15">
        <f t="shared" si="122"/>
        <v>9012.7438230874013</v>
      </c>
      <c r="F63" s="15">
        <f t="shared" si="122"/>
        <v>8827.3890814700007</v>
      </c>
      <c r="G63" s="15">
        <f t="shared" si="122"/>
        <v>20401.195231800299</v>
      </c>
      <c r="H63" s="15">
        <f t="shared" si="122"/>
        <v>75523.205089821975</v>
      </c>
      <c r="I63" s="15">
        <f t="shared" si="122"/>
        <v>1546.2352398821001</v>
      </c>
      <c r="J63" s="15">
        <f t="shared" si="122"/>
        <v>1133.6266008738</v>
      </c>
      <c r="K63" s="15">
        <f t="shared" si="122"/>
        <v>9.1938449484000023E-3</v>
      </c>
      <c r="L63" s="15">
        <f t="shared" si="122"/>
        <v>480.43881759699997</v>
      </c>
      <c r="M63" s="15">
        <f t="shared" si="122"/>
        <v>3.3921766622999995E-5</v>
      </c>
      <c r="N63" s="15">
        <f t="shared" si="122"/>
        <v>146.79901058860003</v>
      </c>
      <c r="O63" s="15">
        <f t="shared" si="122"/>
        <v>0.14876548026420003</v>
      </c>
      <c r="P63" s="15">
        <f t="shared" si="122"/>
        <v>1.0450186057669999</v>
      </c>
      <c r="Q63" s="15">
        <f t="shared" si="122"/>
        <v>2.1957056754039996</v>
      </c>
      <c r="R63" s="15">
        <f t="shared" si="122"/>
        <v>0</v>
      </c>
      <c r="S63" s="15">
        <f t="shared" si="122"/>
        <v>9.4326905329700002E-3</v>
      </c>
      <c r="T63" s="15">
        <f t="shared" si="122"/>
        <v>1.8600803450799999</v>
      </c>
      <c r="U63" s="15">
        <f t="shared" si="122"/>
        <v>1.8634999999999999E-2</v>
      </c>
      <c r="V63" s="15">
        <f t="shared" si="122"/>
        <v>7.9842477440000002E-4</v>
      </c>
      <c r="W63" s="15">
        <f t="shared" si="122"/>
        <v>2.0361368730410003</v>
      </c>
      <c r="X63" s="15">
        <f t="shared" si="122"/>
        <v>1.1331593669930002</v>
      </c>
      <c r="Y63" s="15">
        <f t="shared" si="122"/>
        <v>7383.1462148675</v>
      </c>
      <c r="Z63" s="15">
        <f t="shared" si="122"/>
        <v>11.19594</v>
      </c>
      <c r="AA63" s="15">
        <f t="shared" si="122"/>
        <v>0.11077881422826</v>
      </c>
      <c r="AB63" s="15">
        <f t="shared" si="122"/>
        <v>5.6790145268000004E-2</v>
      </c>
      <c r="AC63" s="15">
        <f t="shared" si="122"/>
        <v>1.1618274374588</v>
      </c>
      <c r="AD63" s="15">
        <f t="shared" si="122"/>
        <v>14.321005958700001</v>
      </c>
      <c r="AE63" s="15">
        <f t="shared" si="122"/>
        <v>886.77217290449994</v>
      </c>
      <c r="AF63" s="15">
        <f t="shared" si="122"/>
        <v>16.2602395107</v>
      </c>
      <c r="AG63" s="15">
        <f t="shared" si="122"/>
        <v>3.0969269108999997</v>
      </c>
      <c r="AH63" s="15">
        <f t="shared" si="122"/>
        <v>4.5278156463999998E-2</v>
      </c>
      <c r="AI63" s="15">
        <f t="shared" si="122"/>
        <v>2.0201650947199998</v>
      </c>
      <c r="AJ63" s="15">
        <f t="shared" si="122"/>
        <v>475.21158446110007</v>
      </c>
      <c r="AK63" s="15">
        <f t="shared" si="122"/>
        <v>6.3999904575929998</v>
      </c>
      <c r="AL63" s="15">
        <f t="shared" si="122"/>
        <v>2.8454114122720005</v>
      </c>
      <c r="AM63" s="15">
        <f t="shared" si="122"/>
        <v>277.27766264529998</v>
      </c>
      <c r="AN63" s="15">
        <f t="shared" si="122"/>
        <v>1.4394582539429996</v>
      </c>
      <c r="AO63" s="15">
        <f t="shared" si="122"/>
        <v>4.6300498200000004E-6</v>
      </c>
      <c r="AP63" s="15">
        <f t="shared" si="122"/>
        <v>3.6945591700000004E-5</v>
      </c>
      <c r="AQ63" s="15">
        <f t="shared" si="122"/>
        <v>3.1312908099999999E-6</v>
      </c>
      <c r="AR63" s="15">
        <f t="shared" si="122"/>
        <v>6.7091053041707996E-2</v>
      </c>
      <c r="AS63" s="15">
        <f t="shared" si="122"/>
        <v>8.8046731524199978E-2</v>
      </c>
      <c r="AT63" s="15">
        <f t="shared" si="122"/>
        <v>11.575061801610001</v>
      </c>
      <c r="AU63" s="15">
        <f t="shared" si="122"/>
        <v>6.8299999999999993E-3</v>
      </c>
      <c r="AV63" s="15">
        <f t="shared" si="122"/>
        <v>79.686020209100008</v>
      </c>
      <c r="AW63" s="15">
        <f t="shared" si="122"/>
        <v>970.99226401850012</v>
      </c>
      <c r="AX63" s="15">
        <f t="shared" si="122"/>
        <v>2.7038698910660002</v>
      </c>
      <c r="AY63" s="15">
        <f t="shared" si="122"/>
        <v>0.113156721</v>
      </c>
      <c r="AZ63" s="15">
        <f t="shared" si="122"/>
        <v>3.3439999999999998E-2</v>
      </c>
      <c r="BA63" s="15">
        <f t="shared" si="122"/>
        <v>194.53307418059998</v>
      </c>
      <c r="BB63" s="15">
        <f t="shared" si="122"/>
        <v>0.59</v>
      </c>
      <c r="BC63" s="15">
        <f t="shared" si="122"/>
        <v>3.7417823641215993E-2</v>
      </c>
      <c r="BD63" s="15"/>
      <c r="BE63" s="15"/>
      <c r="BG63" s="15">
        <f t="shared" ref="BG63:DW63" si="123">+BG3+BG5+BG8+BG9+BG11+BG12+BG14+BG15+BG16+BG17+BG18+BG19+BG20+BG21+BG22+BG23+BG24+BG25+BG26+BG28+BG30+BG31+BG33+BG34+BG35+BG36+BG37+BG39+BG40+BG41+BG42+BG43+BG44+BG46+BG47+BG49+BG50</f>
        <v>6.1708874985230944</v>
      </c>
      <c r="BH63" s="15">
        <f t="shared" si="123"/>
        <v>277.84484652360499</v>
      </c>
      <c r="BI63" s="15">
        <f t="shared" si="123"/>
        <v>194.53224095895419</v>
      </c>
      <c r="BJ63" s="15">
        <f t="shared" si="123"/>
        <v>1133.6124909766879</v>
      </c>
      <c r="BK63" s="15">
        <f t="shared" si="123"/>
        <v>3.3344790024085497E-2</v>
      </c>
      <c r="BL63" s="15">
        <f t="shared" si="123"/>
        <v>1546.2111351637532</v>
      </c>
      <c r="BM63" s="15">
        <f t="shared" si="123"/>
        <v>1546.2111351637532</v>
      </c>
      <c r="BN63" s="15">
        <f t="shared" si="123"/>
        <v>38.183712044424091</v>
      </c>
      <c r="BO63" s="15">
        <f t="shared" si="123"/>
        <v>4.9647554240686453</v>
      </c>
      <c r="BP63" s="15">
        <f t="shared" si="123"/>
        <v>3.7693987651173607E-3</v>
      </c>
      <c r="BQ63" s="15">
        <f t="shared" si="123"/>
        <v>5.424350778481783E-3</v>
      </c>
      <c r="BR63" s="15">
        <f t="shared" si="123"/>
        <v>480.43103786746832</v>
      </c>
      <c r="BS63" s="15">
        <f t="shared" si="123"/>
        <v>3.7406498592847878E-2</v>
      </c>
      <c r="BT63" s="15">
        <f t="shared" si="123"/>
        <v>1.0855539984677825E-5</v>
      </c>
      <c r="BU63" s="15">
        <f t="shared" si="123"/>
        <v>2.3067241698220274E-5</v>
      </c>
      <c r="BV63" s="15">
        <f t="shared" si="123"/>
        <v>1.1331516154752406</v>
      </c>
      <c r="BW63" s="15">
        <f t="shared" si="123"/>
        <v>146.79892851659878</v>
      </c>
      <c r="BX63" s="15">
        <f t="shared" si="123"/>
        <v>3.5698852232397896E-2</v>
      </c>
      <c r="BY63" s="15">
        <f t="shared" si="123"/>
        <v>0.11304642122897729</v>
      </c>
      <c r="BZ63" s="15">
        <f t="shared" si="123"/>
        <v>1.0449942761039186</v>
      </c>
      <c r="CA63" s="15">
        <f t="shared" si="123"/>
        <v>6.8227987852532597E-3</v>
      </c>
      <c r="CB63" s="15">
        <f t="shared" si="123"/>
        <v>305675.70325399144</v>
      </c>
      <c r="CC63" s="15">
        <f t="shared" si="123"/>
        <v>2.1957024513895487</v>
      </c>
      <c r="CD63" s="15">
        <f t="shared" si="123"/>
        <v>2.7351761572902943E-3</v>
      </c>
      <c r="CE63" s="15">
        <f t="shared" si="123"/>
        <v>6.696509251889738E-3</v>
      </c>
      <c r="CF63" s="15">
        <f t="shared" si="123"/>
        <v>0</v>
      </c>
      <c r="CG63" s="15">
        <f t="shared" si="123"/>
        <v>1.8600703887722045</v>
      </c>
      <c r="CH63" s="15">
        <f t="shared" si="123"/>
        <v>14.32084013597972</v>
      </c>
      <c r="CI63" s="15">
        <f t="shared" si="123"/>
        <v>1.8583163388779599E-2</v>
      </c>
      <c r="CJ63" s="15">
        <f t="shared" si="123"/>
        <v>6.3999134464800633</v>
      </c>
      <c r="CK63" s="15">
        <f t="shared" si="123"/>
        <v>4.5199600742686204E-2</v>
      </c>
      <c r="CL63" s="15">
        <f t="shared" si="123"/>
        <v>2.8453550994771915</v>
      </c>
      <c r="CM63" s="15">
        <f t="shared" si="123"/>
        <v>107941.95727471556</v>
      </c>
      <c r="CN63" s="15">
        <f t="shared" si="123"/>
        <v>7.9842041829691099E-4</v>
      </c>
      <c r="CO63" s="15">
        <f t="shared" si="123"/>
        <v>2.0361483720648121</v>
      </c>
      <c r="CP63" s="15">
        <f t="shared" si="123"/>
        <v>2300.9452089684974</v>
      </c>
      <c r="CQ63" s="15">
        <f t="shared" si="123"/>
        <v>53416.109534100702</v>
      </c>
      <c r="CR63" s="15">
        <f t="shared" si="123"/>
        <v>1501.7555704719634</v>
      </c>
      <c r="CS63" s="15">
        <f t="shared" si="123"/>
        <v>79.675364038757863</v>
      </c>
      <c r="CT63" s="15">
        <f t="shared" si="123"/>
        <v>63.325475054175058</v>
      </c>
      <c r="CU63" s="15">
        <f t="shared" si="123"/>
        <v>3.5739717499759331</v>
      </c>
      <c r="CV63" s="15">
        <f t="shared" si="123"/>
        <v>7382.9456832982041</v>
      </c>
      <c r="CW63" s="15">
        <f t="shared" si="123"/>
        <v>7382.9456832982041</v>
      </c>
      <c r="CX63" s="15"/>
      <c r="CY63" s="15"/>
      <c r="CZ63" s="15">
        <f t="shared" si="123"/>
        <v>11.186453226398097</v>
      </c>
      <c r="DA63" s="15">
        <f t="shared" si="123"/>
        <v>970.98821083738767</v>
      </c>
      <c r="DB63" s="15">
        <f t="shared" si="123"/>
        <v>4.4061084693813549E-2</v>
      </c>
      <c r="DC63" s="15">
        <f t="shared" si="123"/>
        <v>5.5699457897102921E-2</v>
      </c>
      <c r="DD63" s="15">
        <f t="shared" si="123"/>
        <v>0</v>
      </c>
      <c r="DE63" s="15"/>
      <c r="DF63" s="15">
        <f t="shared" si="123"/>
        <v>275.61672076627576</v>
      </c>
      <c r="DG63" s="15">
        <f t="shared" si="123"/>
        <v>4.2148054956016479</v>
      </c>
      <c r="DH63" s="15"/>
      <c r="DI63" s="15">
        <f t="shared" si="123"/>
        <v>167.62052788415531</v>
      </c>
      <c r="DJ63" s="15">
        <f t="shared" si="123"/>
        <v>19.487784650478385</v>
      </c>
      <c r="DK63" s="15">
        <f t="shared" si="123"/>
        <v>1.4764810456814211E-2</v>
      </c>
      <c r="DL63" s="15">
        <f t="shared" si="123"/>
        <v>4.2022694428151736E-2</v>
      </c>
      <c r="DM63" s="15">
        <f t="shared" si="123"/>
        <v>0.38332701005388409</v>
      </c>
      <c r="DN63" s="15">
        <f t="shared" si="123"/>
        <v>0.77826827933638443</v>
      </c>
      <c r="DO63" s="15">
        <f t="shared" si="123"/>
        <v>887.77311496331617</v>
      </c>
      <c r="DP63" s="15">
        <f t="shared" si="123"/>
        <v>0.11315069727391312</v>
      </c>
      <c r="DQ63" s="15"/>
      <c r="DR63" s="15">
        <f t="shared" si="123"/>
        <v>45.881720731782721</v>
      </c>
      <c r="DS63" s="15">
        <f t="shared" si="123"/>
        <v>8894.1516313445954</v>
      </c>
      <c r="DT63" s="15">
        <f t="shared" si="123"/>
        <v>0</v>
      </c>
      <c r="DU63" s="15">
        <f t="shared" si="123"/>
        <v>1.2695991609347153</v>
      </c>
      <c r="DV63" s="15">
        <f t="shared" si="123"/>
        <v>1.8269969394235359</v>
      </c>
      <c r="DW63" s="15">
        <f t="shared" si="123"/>
        <v>133074.21304190022</v>
      </c>
      <c r="DX63" s="15">
        <f t="shared" ref="DX63:FU63" si="124">+DX3+DX5+DX8+DX9+DX11+DX12+DX14+DX15+DX16+DX17+DX18+DX19+DX20+DX21+DX22+DX23+DX24+DX25+DX26+DX28+DX30+DX31+DX33+DX34+DX35+DX36+DX37+DX39+DX40+DX41+DX42+DX43+DX44+DX46+DX47+DX49+DX50</f>
        <v>215956.50330460494</v>
      </c>
      <c r="DY63" s="15">
        <f t="shared" si="124"/>
        <v>23995.169539554343</v>
      </c>
      <c r="DZ63" s="15">
        <f t="shared" si="124"/>
        <v>239951.6728441595</v>
      </c>
      <c r="EA63" s="15">
        <f t="shared" si="124"/>
        <v>5.4588060282151525E-2</v>
      </c>
      <c r="EB63" s="15">
        <f t="shared" si="124"/>
        <v>3309.9809988801817</v>
      </c>
      <c r="EC63" s="15"/>
      <c r="ED63" s="15">
        <f t="shared" si="124"/>
        <v>1.439501351360823</v>
      </c>
      <c r="EE63" s="15">
        <f t="shared" si="124"/>
        <v>4.6302394327728041E-6</v>
      </c>
      <c r="EF63" s="15">
        <f t="shared" si="124"/>
        <v>3.6944636395001981E-5</v>
      </c>
      <c r="EG63" s="15">
        <f t="shared" si="124"/>
        <v>3.1311130809614158E-6</v>
      </c>
      <c r="EH63" s="15">
        <f t="shared" si="124"/>
        <v>6.708552410823948E-2</v>
      </c>
      <c r="EI63" s="15">
        <f t="shared" si="124"/>
        <v>8.8045332867454959E-2</v>
      </c>
      <c r="EJ63" s="15">
        <f t="shared" si="124"/>
        <v>11.574703821226079</v>
      </c>
      <c r="EK63" s="15">
        <f t="shared" si="124"/>
        <v>71.847749869964659</v>
      </c>
      <c r="EL63" s="15">
        <f t="shared" si="124"/>
        <v>37147.540003535098</v>
      </c>
      <c r="EM63" s="15">
        <f t="shared" si="124"/>
        <v>95.157231808347106</v>
      </c>
      <c r="EN63" s="15">
        <f t="shared" si="124"/>
        <v>234.65467344428336</v>
      </c>
      <c r="EO63" s="15">
        <f t="shared" si="124"/>
        <v>600.26636607195235</v>
      </c>
      <c r="EP63" s="15">
        <f t="shared" si="124"/>
        <v>132.81005512637304</v>
      </c>
      <c r="EQ63" s="15">
        <f t="shared" si="124"/>
        <v>9.6292606561731908</v>
      </c>
      <c r="ER63" s="15">
        <f t="shared" si="124"/>
        <v>1.1009020547213345E-2</v>
      </c>
      <c r="ES63" s="15">
        <f t="shared" si="124"/>
        <v>31.606452862061094</v>
      </c>
      <c r="ET63" s="15">
        <f t="shared" si="124"/>
        <v>9011.8092258929228</v>
      </c>
      <c r="EU63" s="15">
        <f t="shared" si="124"/>
        <v>8826.4823838925386</v>
      </c>
      <c r="EV63" s="15">
        <f t="shared" si="124"/>
        <v>185.32684200037662</v>
      </c>
      <c r="EW63" s="15">
        <f t="shared" si="124"/>
        <v>7.6345454222677842E-2</v>
      </c>
      <c r="EX63" s="15">
        <f t="shared" si="124"/>
        <v>2.8031809224248645E-2</v>
      </c>
      <c r="EY63" s="15">
        <f t="shared" si="124"/>
        <v>573.90017609342169</v>
      </c>
      <c r="EZ63" s="15">
        <f t="shared" si="124"/>
        <v>6.8507221164370843E-2</v>
      </c>
      <c r="FA63" s="15">
        <f t="shared" si="124"/>
        <v>1541.1009956784135</v>
      </c>
      <c r="FB63" s="15">
        <f t="shared" si="124"/>
        <v>380.18857591037289</v>
      </c>
      <c r="FC63" s="15">
        <f t="shared" si="124"/>
        <v>203.87994765267374</v>
      </c>
      <c r="FD63" s="15">
        <f t="shared" si="124"/>
        <v>3854.7717550766383</v>
      </c>
      <c r="FE63" s="15">
        <f t="shared" si="124"/>
        <v>2.0185415236329605</v>
      </c>
      <c r="FF63" s="15">
        <f t="shared" si="124"/>
        <v>20995.806121782349</v>
      </c>
      <c r="FG63" s="15">
        <f t="shared" si="124"/>
        <v>212.20897588678409</v>
      </c>
      <c r="FH63" s="15">
        <f t="shared" si="124"/>
        <v>850.99532815825148</v>
      </c>
      <c r="FI63" s="15">
        <f t="shared" si="124"/>
        <v>33.291955112220649</v>
      </c>
      <c r="FJ63" s="15">
        <f t="shared" si="124"/>
        <v>0.589977810700135</v>
      </c>
      <c r="FK63" s="15">
        <f t="shared" si="124"/>
        <v>20400.529260891413</v>
      </c>
      <c r="FL63" s="15">
        <f t="shared" si="124"/>
        <v>857.00729285667603</v>
      </c>
      <c r="FM63" s="15">
        <f t="shared" si="124"/>
        <v>2.7038800703230472</v>
      </c>
      <c r="FN63" s="15">
        <f t="shared" si="124"/>
        <v>3.7107278669731099E-5</v>
      </c>
      <c r="FO63" s="15">
        <f t="shared" si="124"/>
        <v>1.1521730471763807</v>
      </c>
      <c r="FP63" s="15">
        <f t="shared" si="124"/>
        <v>1402.2873690479792</v>
      </c>
      <c r="FQ63" s="15">
        <f t="shared" si="124"/>
        <v>475.18732289372696</v>
      </c>
      <c r="FR63" s="15">
        <f t="shared" si="124"/>
        <v>37.957716595827648</v>
      </c>
      <c r="FS63" s="15">
        <f t="shared" si="124"/>
        <v>75521.919285426018</v>
      </c>
      <c r="FT63" s="15">
        <f t="shared" si="124"/>
        <v>277.26459320897385</v>
      </c>
      <c r="FU63" s="15">
        <f t="shared" si="124"/>
        <v>755.18852881005625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I6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4.4" x14ac:dyDescent="0.3"/>
  <cols>
    <col min="1" max="1" width="17.88671875" style="17" customWidth="1"/>
    <col min="2" max="8" width="9.109375" style="15"/>
    <col min="9" max="9" width="9.109375" style="17"/>
    <col min="10" max="10" width="17" style="17" customWidth="1"/>
    <col min="11" max="11" width="6" style="17" bestFit="1" customWidth="1"/>
    <col min="12" max="12" width="6.6640625" style="17" bestFit="1" customWidth="1"/>
    <col min="13" max="13" width="6.6640625" style="15" bestFit="1" customWidth="1"/>
    <col min="14" max="14" width="14.5546875" style="15" bestFit="1" customWidth="1"/>
    <col min="15" max="15" width="6.6640625" style="15" bestFit="1" customWidth="1"/>
    <col min="16" max="16" width="5.44140625" style="15" bestFit="1" customWidth="1"/>
    <col min="17" max="17" width="6.6640625" style="15" bestFit="1" customWidth="1"/>
    <col min="18" max="19" width="9.33203125" style="15" bestFit="1" customWidth="1"/>
    <col min="20" max="23" width="6.6640625" style="15" bestFit="1" customWidth="1"/>
    <col min="24" max="24" width="5.6640625" style="15" bestFit="1" customWidth="1"/>
    <col min="25" max="25" width="6.6640625" style="15" bestFit="1" customWidth="1"/>
    <col min="26" max="26" width="15.44140625" style="15" bestFit="1" customWidth="1"/>
    <col min="27" max="28" width="6.6640625" style="15" customWidth="1"/>
    <col min="29" max="29" width="6.5546875" style="15" bestFit="1" customWidth="1"/>
    <col min="30" max="30" width="6.6640625" style="15" bestFit="1" customWidth="1"/>
    <col min="31" max="31" width="5.109375" style="15" bestFit="1" customWidth="1"/>
    <col min="32" max="33" width="6.6640625" style="15" customWidth="1"/>
    <col min="34" max="34" width="5.6640625" style="15" bestFit="1" customWidth="1"/>
    <col min="35" max="35" width="6.6640625" style="15" bestFit="1" customWidth="1"/>
    <col min="36" max="36" width="6.6640625" style="15" customWidth="1"/>
    <col min="37" max="37" width="6.109375" style="15" bestFit="1" customWidth="1"/>
    <col min="38" max="38" width="7.6640625" style="15" bestFit="1" customWidth="1"/>
    <col min="39" max="39" width="10" style="15" bestFit="1" customWidth="1"/>
    <col min="40" max="40" width="10" style="15" customWidth="1"/>
    <col min="41" max="41" width="7.6640625" style="15" bestFit="1" customWidth="1"/>
    <col min="42" max="42" width="6.6640625" style="15" bestFit="1" customWidth="1"/>
    <col min="43" max="43" width="7.6640625" style="15" bestFit="1" customWidth="1"/>
    <col min="44" max="44" width="6" style="15" bestFit="1" customWidth="1"/>
    <col min="45" max="45" width="6.6640625" style="15" bestFit="1" customWidth="1"/>
    <col min="46" max="46" width="6.6640625" style="15" customWidth="1"/>
    <col min="47" max="47" width="5.6640625" style="15" bestFit="1" customWidth="1"/>
    <col min="48" max="48" width="7.6640625" style="15" bestFit="1" customWidth="1"/>
    <col min="49" max="50" width="5.6640625" style="15" bestFit="1" customWidth="1"/>
    <col min="51" max="51" width="6.6640625" style="15" bestFit="1" customWidth="1"/>
    <col min="52" max="52" width="5.6640625" style="15" bestFit="1" customWidth="1"/>
    <col min="53" max="53" width="5.88671875" style="15" bestFit="1" customWidth="1"/>
    <col min="54" max="54" width="5.6640625" style="15" bestFit="1" customWidth="1"/>
    <col min="55" max="57" width="7.6640625" style="15" bestFit="1" customWidth="1"/>
    <col min="58" max="58" width="5.109375" style="15" bestFit="1" customWidth="1"/>
    <col min="59" max="59" width="5.33203125" style="15" bestFit="1" customWidth="1"/>
    <col min="60" max="60" width="8.6640625" style="15" bestFit="1" customWidth="1"/>
    <col min="61" max="61" width="4.88671875" style="15" bestFit="1" customWidth="1"/>
    <col min="62" max="62" width="7.88671875" style="15" bestFit="1" customWidth="1"/>
    <col min="63" max="63" width="5.88671875" style="15" bestFit="1" customWidth="1"/>
    <col min="64" max="64" width="6" style="15" bestFit="1" customWidth="1"/>
    <col min="65" max="66" width="7.6640625" style="15" bestFit="1" customWidth="1"/>
    <col min="67" max="68" width="5.6640625" style="15" bestFit="1" customWidth="1"/>
    <col min="69" max="69" width="4.109375" style="15" bestFit="1" customWidth="1"/>
    <col min="70" max="70" width="6.6640625" style="15" bestFit="1" customWidth="1"/>
    <col min="71" max="71" width="8" style="15" bestFit="1" customWidth="1"/>
    <col min="72" max="72" width="5.33203125" style="15" bestFit="1" customWidth="1"/>
    <col min="73" max="75" width="6.6640625" style="15" bestFit="1" customWidth="1"/>
    <col min="76" max="76" width="9.33203125" style="15" bestFit="1" customWidth="1"/>
    <col min="77" max="77" width="7.109375" style="15" bestFit="1" customWidth="1"/>
    <col min="78" max="16384" width="9.109375" style="17"/>
  </cols>
  <sheetData>
    <row r="1" spans="1:87" x14ac:dyDescent="0.3">
      <c r="B1" s="15" t="s">
        <v>650</v>
      </c>
      <c r="J1" s="17" t="s">
        <v>651</v>
      </c>
      <c r="CC1" s="17" t="s">
        <v>529</v>
      </c>
    </row>
    <row r="2" spans="1:87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J2" s="15" t="s">
        <v>329</v>
      </c>
      <c r="K2" s="15" t="s">
        <v>352</v>
      </c>
      <c r="L2" s="15" t="s">
        <v>31</v>
      </c>
      <c r="M2" s="15" t="s">
        <v>35</v>
      </c>
      <c r="N2" s="15" t="s">
        <v>37</v>
      </c>
      <c r="O2" s="15" t="s">
        <v>39</v>
      </c>
      <c r="P2" s="15" t="s">
        <v>354</v>
      </c>
      <c r="Q2" s="15" t="s">
        <v>277</v>
      </c>
      <c r="R2" s="15" t="s">
        <v>45</v>
      </c>
      <c r="S2" s="15" t="s">
        <v>49</v>
      </c>
      <c r="T2" s="15" t="s">
        <v>51</v>
      </c>
      <c r="U2" s="15" t="s">
        <v>53</v>
      </c>
      <c r="V2" s="15" t="s">
        <v>357</v>
      </c>
      <c r="W2" s="15" t="s">
        <v>55</v>
      </c>
      <c r="X2" s="15" t="s">
        <v>358</v>
      </c>
      <c r="Y2" s="15" t="s">
        <v>57</v>
      </c>
      <c r="Z2" s="15" t="s">
        <v>59</v>
      </c>
      <c r="AA2" s="15" t="s">
        <v>359</v>
      </c>
      <c r="AB2" s="15" t="s">
        <v>360</v>
      </c>
      <c r="AC2" s="15" t="s">
        <v>63</v>
      </c>
      <c r="AD2" s="15" t="s">
        <v>65</v>
      </c>
      <c r="AE2" s="15" t="s">
        <v>67</v>
      </c>
      <c r="AF2" s="15" t="s">
        <v>361</v>
      </c>
      <c r="AG2" s="15" t="s">
        <v>362</v>
      </c>
      <c r="AH2" s="15" t="s">
        <v>69</v>
      </c>
      <c r="AI2" s="15" t="s">
        <v>71</v>
      </c>
      <c r="AJ2" s="15" t="s">
        <v>363</v>
      </c>
      <c r="AK2" s="15" t="s">
        <v>73</v>
      </c>
      <c r="AL2" s="15" t="s">
        <v>75</v>
      </c>
      <c r="AM2" s="15" t="s">
        <v>77</v>
      </c>
      <c r="AN2" s="15" t="s">
        <v>364</v>
      </c>
      <c r="AO2" s="15" t="s">
        <v>79</v>
      </c>
      <c r="AP2" s="15" t="s">
        <v>81</v>
      </c>
      <c r="AQ2" s="15" t="s">
        <v>156</v>
      </c>
      <c r="AR2" s="15" t="s">
        <v>85</v>
      </c>
      <c r="AS2" s="15" t="s">
        <v>87</v>
      </c>
      <c r="AT2" s="15" t="s">
        <v>365</v>
      </c>
      <c r="AU2" s="15" t="s">
        <v>89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157</v>
      </c>
      <c r="BD2" s="15" t="s">
        <v>158</v>
      </c>
      <c r="BE2" s="15" t="s">
        <v>105</v>
      </c>
      <c r="BF2" s="15" t="s">
        <v>109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135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147</v>
      </c>
      <c r="BX2" s="15" t="s">
        <v>149</v>
      </c>
      <c r="BY2" s="15" t="s">
        <v>151</v>
      </c>
      <c r="CA2" s="15" t="s">
        <v>364</v>
      </c>
      <c r="CB2" s="15" t="s">
        <v>63</v>
      </c>
      <c r="CC2" s="15" t="s">
        <v>49</v>
      </c>
      <c r="CD2" s="15" t="s">
        <v>75</v>
      </c>
      <c r="CE2" s="15" t="s">
        <v>156</v>
      </c>
      <c r="CF2" s="15" t="s">
        <v>157</v>
      </c>
      <c r="CG2" s="15" t="s">
        <v>158</v>
      </c>
      <c r="CH2" s="15" t="s">
        <v>135</v>
      </c>
      <c r="CI2" s="15" t="s">
        <v>159</v>
      </c>
    </row>
    <row r="3" spans="1:87" x14ac:dyDescent="0.3">
      <c r="A3" s="17" t="s">
        <v>415</v>
      </c>
      <c r="B3" s="15">
        <v>39903.896143999998</v>
      </c>
      <c r="C3" s="15">
        <v>80.429261101999998</v>
      </c>
      <c r="D3" s="15">
        <v>4685.0103323000003</v>
      </c>
      <c r="E3" s="15">
        <v>3228.057041</v>
      </c>
      <c r="F3" s="15">
        <v>2942.4121854999999</v>
      </c>
      <c r="G3" s="15">
        <v>532.36092487999997</v>
      </c>
      <c r="H3" s="15">
        <v>11238.028198</v>
      </c>
      <c r="J3" s="15" t="s">
        <v>415</v>
      </c>
      <c r="K3" s="15">
        <v>4.1928480694015002</v>
      </c>
      <c r="L3" s="15">
        <v>126.039179756609</v>
      </c>
      <c r="M3" s="15">
        <v>144.010349947056</v>
      </c>
      <c r="N3" s="15">
        <v>144.010349947056</v>
      </c>
      <c r="O3" s="15">
        <v>52.578404847963597</v>
      </c>
      <c r="P3" s="15">
        <v>19.687779880862099</v>
      </c>
      <c r="Q3" s="15">
        <v>77.081554449908197</v>
      </c>
      <c r="R3" s="15">
        <v>9882.7812367618299</v>
      </c>
      <c r="S3" s="15">
        <v>12012.501357055</v>
      </c>
      <c r="T3" s="15">
        <v>175.04912436647399</v>
      </c>
      <c r="U3" s="15">
        <v>115.44769125217</v>
      </c>
      <c r="V3" s="15">
        <v>91.979539447742198</v>
      </c>
      <c r="W3" s="15">
        <v>128.59255354376401</v>
      </c>
      <c r="X3" s="15">
        <v>0.24919727985471499</v>
      </c>
      <c r="Y3" s="15">
        <v>112.192216768134</v>
      </c>
      <c r="Z3" s="15">
        <v>112.192216768134</v>
      </c>
      <c r="AA3" s="15">
        <v>51.501464413366598</v>
      </c>
      <c r="AB3" s="15">
        <v>0</v>
      </c>
      <c r="AC3" s="15">
        <v>6.8712064242684896</v>
      </c>
      <c r="AD3" s="15">
        <v>28.415959891201801</v>
      </c>
      <c r="AE3" s="15">
        <v>3.51610577996439</v>
      </c>
      <c r="AF3" s="15">
        <v>5.9167378088261701E-3</v>
      </c>
      <c r="AG3" s="15">
        <v>201.998662050772</v>
      </c>
      <c r="AH3" s="15">
        <v>18.124702734282401</v>
      </c>
      <c r="AI3" s="15">
        <v>18.5109186064584</v>
      </c>
      <c r="AJ3" s="15">
        <v>71.035095500057693</v>
      </c>
      <c r="AK3" s="15">
        <v>19.569142751416098</v>
      </c>
      <c r="AL3" s="15">
        <v>21.764293170632101</v>
      </c>
      <c r="AM3" s="15">
        <v>0</v>
      </c>
      <c r="AN3" s="15">
        <v>3271.0050761421298</v>
      </c>
      <c r="AO3" s="15">
        <v>1216.3357436465501</v>
      </c>
      <c r="AP3" s="15">
        <v>128.271985096755</v>
      </c>
      <c r="AQ3" s="15">
        <v>1351.4789351675699</v>
      </c>
      <c r="AR3" s="15">
        <v>0.11945557713939201</v>
      </c>
      <c r="AS3" s="15">
        <v>84.4313964075684</v>
      </c>
      <c r="AT3" s="15">
        <v>0.76291623960300203</v>
      </c>
      <c r="AU3" s="15">
        <v>0.23161024487838699</v>
      </c>
      <c r="AV3" s="15">
        <v>984.97240539030201</v>
      </c>
      <c r="AW3" s="15">
        <v>0.56859306536152998</v>
      </c>
      <c r="AX3" s="15">
        <v>4.1298765962840998</v>
      </c>
      <c r="AY3" s="15">
        <v>105.25196227891701</v>
      </c>
      <c r="AZ3" s="15">
        <v>0.24328188847919599</v>
      </c>
      <c r="BA3" s="15">
        <v>1.0402972271366899</v>
      </c>
      <c r="BB3" s="15">
        <v>8.0782703638177402</v>
      </c>
      <c r="BC3" s="15">
        <v>921.38873706520701</v>
      </c>
      <c r="BD3" s="15">
        <v>872.65084843168597</v>
      </c>
      <c r="BE3" s="15">
        <v>48.7378886335201</v>
      </c>
      <c r="BF3" s="15">
        <v>0.128644962163174</v>
      </c>
      <c r="BG3" s="15">
        <v>6.4687208232058497E-3</v>
      </c>
      <c r="BH3" s="15">
        <v>52.030692526882603</v>
      </c>
      <c r="BI3" s="15">
        <v>0.92658457756686896</v>
      </c>
      <c r="BJ3" s="15">
        <v>272.01317096292303</v>
      </c>
      <c r="BK3" s="15">
        <v>1.5208356619653101</v>
      </c>
      <c r="BL3" s="15">
        <v>1.7894353411928099</v>
      </c>
      <c r="BM3" s="15">
        <v>415.556212679883</v>
      </c>
      <c r="BN3" s="15">
        <v>65.324739935514899</v>
      </c>
      <c r="BO3" s="15">
        <v>0.74332504395465004</v>
      </c>
      <c r="BP3" s="15">
        <v>8.3763291941555398</v>
      </c>
      <c r="BQ3" s="15">
        <v>1.52570953002971E-2</v>
      </c>
      <c r="BR3" s="15">
        <v>153.30793873355501</v>
      </c>
      <c r="BS3" s="15">
        <v>55.819571764876997</v>
      </c>
      <c r="BT3" s="15">
        <v>1.2122979767081701E-3</v>
      </c>
      <c r="BU3" s="15">
        <v>38.591174131274201</v>
      </c>
      <c r="BV3" s="15">
        <v>180.14096465946801</v>
      </c>
      <c r="BW3" s="15">
        <v>16.701814560425898</v>
      </c>
      <c r="BX3" s="15">
        <v>2955.2733224204499</v>
      </c>
      <c r="BY3" s="15">
        <v>143.75346145824699</v>
      </c>
      <c r="CA3" s="26">
        <f t="shared" ref="CA3:CA47" si="0">AN3/BX3</f>
        <v>1.1068367353118753</v>
      </c>
      <c r="CB3" s="25">
        <f t="shared" ref="CB3:CB47" si="1">AC3/AQ3</f>
        <v>5.0842127431431463E-3</v>
      </c>
      <c r="CC3" s="13">
        <f t="shared" ref="CC3:CC47" si="2">+(S3-B3)/B3</f>
        <v>-0.69896419854076797</v>
      </c>
      <c r="CD3" s="13">
        <f t="shared" ref="CD3:CD47" si="3">+(AL3-C3)/C3</f>
        <v>-0.72939832005878147</v>
      </c>
      <c r="CE3" s="13">
        <f t="shared" ref="CE3:CE47" si="4">+(AQ3-D3)/D3</f>
        <v>-0.71153127969643304</v>
      </c>
      <c r="CF3" s="13">
        <f t="shared" ref="CF3:CF47" si="5">+(BC3-E3)/E3</f>
        <v>-0.71456863204010312</v>
      </c>
      <c r="CG3" s="13">
        <f t="shared" ref="CG3:CG47" si="6">+(BD3-F3)/F3</f>
        <v>-0.70342331617166076</v>
      </c>
      <c r="CH3" s="13">
        <f t="shared" ref="CH3:CH47" si="7">+(BR3-G3)/G3</f>
        <v>-0.71202255543433746</v>
      </c>
      <c r="CI3" s="13">
        <f t="shared" ref="CI3:CI47" si="8">+(BX3-H3)/H3</f>
        <v>-0.73702919494841712</v>
      </c>
    </row>
    <row r="4" spans="1:87" x14ac:dyDescent="0.3">
      <c r="A4" s="17" t="s">
        <v>416</v>
      </c>
      <c r="B4" s="15">
        <v>11744.088145</v>
      </c>
      <c r="C4" s="15">
        <v>34.708037556999997</v>
      </c>
      <c r="D4" s="15">
        <v>908.22273609000001</v>
      </c>
      <c r="E4" s="15">
        <v>1134.2416714999999</v>
      </c>
      <c r="F4" s="15">
        <v>1051.2895043999999</v>
      </c>
      <c r="G4" s="15">
        <v>238.80191296000001</v>
      </c>
      <c r="H4" s="15">
        <v>4532.6161171000003</v>
      </c>
      <c r="J4" s="15" t="s">
        <v>416</v>
      </c>
      <c r="K4" s="15">
        <v>76.060246627975502</v>
      </c>
      <c r="L4" s="15">
        <v>165.80109703368001</v>
      </c>
      <c r="M4" s="15">
        <v>176.448691989748</v>
      </c>
      <c r="N4" s="15">
        <v>176.448691989748</v>
      </c>
      <c r="O4" s="15">
        <v>67.0678279237422</v>
      </c>
      <c r="P4" s="15">
        <v>52.443047672988399</v>
      </c>
      <c r="Q4" s="15">
        <v>101.306661109145</v>
      </c>
      <c r="R4" s="15">
        <v>6434.7816340051904</v>
      </c>
      <c r="S4" s="15">
        <v>11742.5812644609</v>
      </c>
      <c r="T4" s="15">
        <v>158.067455415268</v>
      </c>
      <c r="U4" s="15">
        <v>95.8809802106517</v>
      </c>
      <c r="V4" s="15">
        <v>89.351745066221397</v>
      </c>
      <c r="W4" s="15">
        <v>366.97105778883002</v>
      </c>
      <c r="X4" s="15">
        <v>0.32403059105915499</v>
      </c>
      <c r="Y4" s="15">
        <v>126.445839655637</v>
      </c>
      <c r="Z4" s="15">
        <v>126.445839655637</v>
      </c>
      <c r="AA4" s="15">
        <v>65.732116033179693</v>
      </c>
      <c r="AB4" s="15">
        <v>0</v>
      </c>
      <c r="AC4" s="15">
        <v>4.3707496927308096</v>
      </c>
      <c r="AD4" s="15">
        <v>36.819969766916302</v>
      </c>
      <c r="AE4" s="15">
        <v>4.3958013736679797</v>
      </c>
      <c r="AF4" s="15">
        <v>7.6949014002656501E-3</v>
      </c>
      <c r="AG4" s="15">
        <v>269.44925261340302</v>
      </c>
      <c r="AH4" s="15">
        <v>21.820295065504801</v>
      </c>
      <c r="AI4" s="15">
        <v>174.05152165721401</v>
      </c>
      <c r="AJ4" s="15">
        <v>91.599099496982305</v>
      </c>
      <c r="AK4" s="15">
        <v>30.991536054547801</v>
      </c>
      <c r="AL4" s="15">
        <v>34.7018050342542</v>
      </c>
      <c r="AM4" s="15">
        <v>0</v>
      </c>
      <c r="AN4" s="15">
        <v>4870.1012020701401</v>
      </c>
      <c r="AO4" s="15">
        <v>817.24437110401902</v>
      </c>
      <c r="AP4" s="15">
        <v>86.434303477239993</v>
      </c>
      <c r="AQ4" s="15">
        <v>908.04942427398896</v>
      </c>
      <c r="AR4" s="15">
        <v>0.15125204890623101</v>
      </c>
      <c r="AS4" s="15">
        <v>93.645758869469802</v>
      </c>
      <c r="AT4" s="15">
        <v>11.718231589171401</v>
      </c>
      <c r="AU4" s="15">
        <v>0.40284703781477799</v>
      </c>
      <c r="AV4" s="15">
        <v>1757.3515465467301</v>
      </c>
      <c r="AW4" s="15">
        <v>0.90660860794655895</v>
      </c>
      <c r="AX4" s="15">
        <v>4.4535125691011199</v>
      </c>
      <c r="AY4" s="15">
        <v>83.642557361508295</v>
      </c>
      <c r="AZ4" s="15">
        <v>0.37506109558689799</v>
      </c>
      <c r="BA4" s="15">
        <v>0.81950670480662702</v>
      </c>
      <c r="BB4" s="15">
        <v>9.7124332964059104</v>
      </c>
      <c r="BC4" s="15">
        <v>1134.00943228305</v>
      </c>
      <c r="BD4" s="15">
        <v>1051.11613047581</v>
      </c>
      <c r="BE4" s="15">
        <v>82.893301807238799</v>
      </c>
      <c r="BF4" s="15">
        <v>0.17598837061900199</v>
      </c>
      <c r="BG4" s="15">
        <v>1.05425439133142E-2</v>
      </c>
      <c r="BH4" s="15">
        <v>50.7518271355897</v>
      </c>
      <c r="BI4" s="15">
        <v>1.2618978378169801</v>
      </c>
      <c r="BJ4" s="15">
        <v>351.57335416701102</v>
      </c>
      <c r="BK4" s="15">
        <v>1.6921602539724501</v>
      </c>
      <c r="BL4" s="15">
        <v>2.2469334149043401</v>
      </c>
      <c r="BM4" s="15">
        <v>533.40862867000499</v>
      </c>
      <c r="BN4" s="15">
        <v>84.668471080981107</v>
      </c>
      <c r="BO4" s="15">
        <v>1.22215030010416</v>
      </c>
      <c r="BP4" s="15">
        <v>8.4269845731576094</v>
      </c>
      <c r="BQ4" s="15">
        <v>3.3136535546773802E-2</v>
      </c>
      <c r="BR4" s="15">
        <v>238.75182063195399</v>
      </c>
      <c r="BS4" s="15">
        <v>103.496481346384</v>
      </c>
      <c r="BT4" s="15">
        <v>0.45364304083510798</v>
      </c>
      <c r="BU4" s="15">
        <v>90.735957217546797</v>
      </c>
      <c r="BV4" s="15">
        <v>164.83293551194001</v>
      </c>
      <c r="BW4" s="15">
        <v>17.9819860513566</v>
      </c>
      <c r="BX4" s="15">
        <v>4531.60824804202</v>
      </c>
      <c r="BY4" s="15">
        <v>113.683319555548</v>
      </c>
      <c r="CA4" s="26">
        <f t="shared" si="0"/>
        <v>1.0746959877157019</v>
      </c>
      <c r="CB4" s="25">
        <f t="shared" si="1"/>
        <v>4.8133389834208052E-3</v>
      </c>
      <c r="CC4" s="13">
        <f t="shared" si="2"/>
        <v>-1.2830970957432013E-4</v>
      </c>
      <c r="CD4" s="13">
        <f t="shared" si="3"/>
        <v>-1.7957001272578615E-4</v>
      </c>
      <c r="CE4" s="13">
        <f t="shared" si="4"/>
        <v>-1.9082523385967784E-4</v>
      </c>
      <c r="CF4" s="13">
        <f t="shared" si="5"/>
        <v>-2.0475285187041605E-4</v>
      </c>
      <c r="CG4" s="13">
        <f t="shared" si="6"/>
        <v>-1.6491549041849798E-4</v>
      </c>
      <c r="CH4" s="13">
        <f t="shared" si="7"/>
        <v>-2.0976518749416608E-4</v>
      </c>
      <c r="CI4" s="13">
        <f t="shared" si="8"/>
        <v>-2.2235923624283382E-4</v>
      </c>
    </row>
    <row r="5" spans="1:87" x14ac:dyDescent="0.3">
      <c r="A5" s="17" t="s">
        <v>417</v>
      </c>
      <c r="B5" s="15">
        <v>84512.787993999998</v>
      </c>
      <c r="C5" s="15">
        <v>442.41345464</v>
      </c>
      <c r="D5" s="15">
        <v>7330.5675437</v>
      </c>
      <c r="E5" s="15">
        <v>7422.3431903999999</v>
      </c>
      <c r="F5" s="15">
        <v>6780.0720559000001</v>
      </c>
      <c r="G5" s="15">
        <v>1020.2354581</v>
      </c>
      <c r="H5" s="15">
        <v>21017.272483000001</v>
      </c>
      <c r="J5" s="15" t="s">
        <v>417</v>
      </c>
      <c r="K5" s="15">
        <v>7.1345285710852702</v>
      </c>
      <c r="L5" s="15">
        <v>1129.98988576387</v>
      </c>
      <c r="M5" s="15">
        <v>1036.91952277425</v>
      </c>
      <c r="N5" s="15">
        <v>1036.91952277425</v>
      </c>
      <c r="O5" s="15">
        <v>390.04997364374401</v>
      </c>
      <c r="P5" s="15">
        <v>134.59556083533101</v>
      </c>
      <c r="Q5" s="15">
        <v>462.721315348666</v>
      </c>
      <c r="R5" s="15">
        <v>35544.3444830679</v>
      </c>
      <c r="S5" s="15">
        <v>84361.113356592105</v>
      </c>
      <c r="T5" s="15">
        <v>1001.93768993898</v>
      </c>
      <c r="U5" s="15">
        <v>566.99028968766004</v>
      </c>
      <c r="V5" s="15">
        <v>564.159788942609</v>
      </c>
      <c r="W5" s="15">
        <v>986.018588336844</v>
      </c>
      <c r="X5" s="15">
        <v>2.52485087881744</v>
      </c>
      <c r="Y5" s="15">
        <v>764.19128794810297</v>
      </c>
      <c r="Z5" s="15">
        <v>764.19128794810297</v>
      </c>
      <c r="AA5" s="15">
        <v>384.56136446876798</v>
      </c>
      <c r="AB5" s="15">
        <v>0</v>
      </c>
      <c r="AC5" s="15">
        <v>40.007498360312297</v>
      </c>
      <c r="AD5" s="15">
        <v>212.45938916317999</v>
      </c>
      <c r="AE5" s="15">
        <v>26.2839309126473</v>
      </c>
      <c r="AF5" s="15">
        <v>5.9984146440251997E-2</v>
      </c>
      <c r="AG5" s="15">
        <v>1567.9472413431899</v>
      </c>
      <c r="AH5" s="15">
        <v>135.610488960906</v>
      </c>
      <c r="AI5" s="15">
        <v>82.872387417781198</v>
      </c>
      <c r="AJ5" s="15">
        <v>535.24609852510696</v>
      </c>
      <c r="AK5" s="15">
        <v>149.247785056449</v>
      </c>
      <c r="AL5" s="15">
        <v>441.77873774367998</v>
      </c>
      <c r="AM5" s="15">
        <v>0</v>
      </c>
      <c r="AN5" s="15">
        <v>23164.477256568302</v>
      </c>
      <c r="AO5" s="15">
        <v>6583.8893498018597</v>
      </c>
      <c r="AP5" s="15">
        <v>691.61050833071602</v>
      </c>
      <c r="AQ5" s="15">
        <v>7315.5073564928898</v>
      </c>
      <c r="AR5" s="15">
        <v>0.92091011781609999</v>
      </c>
      <c r="AS5" s="15">
        <v>540.15346714286397</v>
      </c>
      <c r="AT5" s="15">
        <v>2.4933817927462401</v>
      </c>
      <c r="AU5" s="15">
        <v>3.75470284451352</v>
      </c>
      <c r="AV5" s="15">
        <v>7243.94094740324</v>
      </c>
      <c r="AW5" s="15">
        <v>9.0016375932141699</v>
      </c>
      <c r="AX5" s="15">
        <v>27.864756802636698</v>
      </c>
      <c r="AY5" s="15">
        <v>515.22748480188602</v>
      </c>
      <c r="AZ5" s="15">
        <v>4.7123434580598103</v>
      </c>
      <c r="BA5" s="15">
        <v>5.7357809487590599</v>
      </c>
      <c r="BB5" s="15">
        <v>62.174918015619703</v>
      </c>
      <c r="BC5" s="15">
        <v>7435.8663958729403</v>
      </c>
      <c r="BD5" s="15">
        <v>6771.7605227599597</v>
      </c>
      <c r="BE5" s="15">
        <v>664.10587311298104</v>
      </c>
      <c r="BF5" s="15">
        <v>1.20130701014677</v>
      </c>
      <c r="BG5" s="15">
        <v>0.203032832332986</v>
      </c>
      <c r="BH5" s="15">
        <v>370.148497054073</v>
      </c>
      <c r="BI5" s="15">
        <v>8.1977477581750104</v>
      </c>
      <c r="BJ5" s="15">
        <v>2244.2150224044699</v>
      </c>
      <c r="BK5" s="15">
        <v>11.120374565276</v>
      </c>
      <c r="BL5" s="15">
        <v>14.6262807475873</v>
      </c>
      <c r="BM5" s="15">
        <v>3422.1394973461802</v>
      </c>
      <c r="BN5" s="15">
        <v>583.13933575180397</v>
      </c>
      <c r="BO5" s="15">
        <v>12.193450839685401</v>
      </c>
      <c r="BP5" s="15">
        <v>58.908761167788199</v>
      </c>
      <c r="BQ5" s="15">
        <v>0.33492656955306799</v>
      </c>
      <c r="BR5" s="15">
        <v>1019.31832823514</v>
      </c>
      <c r="BS5" s="15">
        <v>526.81866044742901</v>
      </c>
      <c r="BT5" s="15">
        <v>0</v>
      </c>
      <c r="BU5" s="15">
        <v>263.27532670535697</v>
      </c>
      <c r="BV5" s="15">
        <v>1162.2638540994401</v>
      </c>
      <c r="BW5" s="15">
        <v>118.029900157079</v>
      </c>
      <c r="BX5" s="15">
        <v>20963.564690774201</v>
      </c>
      <c r="BY5" s="15">
        <v>910.95498580057995</v>
      </c>
      <c r="CA5" s="26">
        <f t="shared" si="0"/>
        <v>1.1049875151606585</v>
      </c>
      <c r="CB5" s="25">
        <f t="shared" si="1"/>
        <v>5.4688617495276771E-3</v>
      </c>
      <c r="CC5" s="13">
        <f t="shared" si="2"/>
        <v>-1.7946945191142205E-3</v>
      </c>
      <c r="CD5" s="13">
        <f t="shared" si="3"/>
        <v>-1.4346690627582645E-3</v>
      </c>
      <c r="CE5" s="13">
        <f t="shared" si="4"/>
        <v>-2.0544367291251723E-3</v>
      </c>
      <c r="CF5" s="13">
        <f t="shared" si="5"/>
        <v>1.821959066839054E-3</v>
      </c>
      <c r="CG5" s="13">
        <f t="shared" si="6"/>
        <v>-1.2258768153957504E-3</v>
      </c>
      <c r="CH5" s="13">
        <f t="shared" si="7"/>
        <v>-8.989394140132272E-4</v>
      </c>
      <c r="CI5" s="13">
        <f t="shared" si="8"/>
        <v>-2.5554120911379674E-3</v>
      </c>
    </row>
    <row r="6" spans="1:87" x14ac:dyDescent="0.3">
      <c r="A6" s="17" t="s">
        <v>418</v>
      </c>
      <c r="B6" s="15">
        <v>78287.292986</v>
      </c>
      <c r="C6" s="15">
        <v>484.47171866000002</v>
      </c>
      <c r="D6" s="15">
        <v>5539.3057381999997</v>
      </c>
      <c r="E6" s="15">
        <v>6961.7223789999998</v>
      </c>
      <c r="F6" s="15">
        <v>5556.6090353999998</v>
      </c>
      <c r="G6" s="15">
        <v>551.09079948999999</v>
      </c>
      <c r="H6" s="15">
        <v>19668.962563000001</v>
      </c>
      <c r="J6" s="15" t="s">
        <v>418</v>
      </c>
      <c r="K6" s="15">
        <v>14.0036748110253</v>
      </c>
      <c r="L6" s="15">
        <v>932.37362104994804</v>
      </c>
      <c r="M6" s="15">
        <v>892.689974497859</v>
      </c>
      <c r="N6" s="15">
        <v>892.689974497859</v>
      </c>
      <c r="O6" s="15">
        <v>332.06304998429198</v>
      </c>
      <c r="P6" s="15">
        <v>104.170230303411</v>
      </c>
      <c r="Q6" s="15">
        <v>632.77436808293703</v>
      </c>
      <c r="R6" s="15">
        <v>34223.416581817299</v>
      </c>
      <c r="S6" s="15">
        <v>78137.454016986594</v>
      </c>
      <c r="T6" s="15">
        <v>948.79260440781104</v>
      </c>
      <c r="U6" s="15">
        <v>616.02761044329395</v>
      </c>
      <c r="V6" s="15">
        <v>509.01246519453099</v>
      </c>
      <c r="W6" s="15">
        <v>685.156879187595</v>
      </c>
      <c r="X6" s="15">
        <v>2.9163614148988302</v>
      </c>
      <c r="Y6" s="15">
        <v>658.214009832393</v>
      </c>
      <c r="Z6" s="15">
        <v>658.214009832393</v>
      </c>
      <c r="AA6" s="15">
        <v>325.91015478430398</v>
      </c>
      <c r="AB6" s="15">
        <v>0</v>
      </c>
      <c r="AC6" s="15">
        <v>30.336862712677</v>
      </c>
      <c r="AD6" s="15">
        <v>182.77469204627499</v>
      </c>
      <c r="AE6" s="15">
        <v>22.914350511108498</v>
      </c>
      <c r="AF6" s="15">
        <v>6.9321423326443699E-2</v>
      </c>
      <c r="AG6" s="15">
        <v>1322.7325132754099</v>
      </c>
      <c r="AH6" s="15">
        <v>114.186972626311</v>
      </c>
      <c r="AI6" s="15">
        <v>77.966669747184994</v>
      </c>
      <c r="AJ6" s="15">
        <v>454.77098634666498</v>
      </c>
      <c r="AK6" s="15">
        <v>129.46263456652699</v>
      </c>
      <c r="AL6" s="15">
        <v>483.92359452592302</v>
      </c>
      <c r="AM6" s="15">
        <v>0</v>
      </c>
      <c r="AN6" s="15">
        <v>21565.277305070002</v>
      </c>
      <c r="AO6" s="15">
        <v>4974.6441993639701</v>
      </c>
      <c r="AP6" s="15">
        <v>522.38177240584798</v>
      </c>
      <c r="AQ6" s="15">
        <v>5527.3628344824901</v>
      </c>
      <c r="AR6" s="15">
        <v>0.79176777702783896</v>
      </c>
      <c r="AS6" s="15">
        <v>578.58990073689495</v>
      </c>
      <c r="AT6" s="15">
        <v>3.8929577672249902</v>
      </c>
      <c r="AU6" s="15">
        <v>2.1011577572380502</v>
      </c>
      <c r="AV6" s="15">
        <v>7400.4533321318104</v>
      </c>
      <c r="AW6" s="15">
        <v>4.8994647177808197</v>
      </c>
      <c r="AX6" s="15">
        <v>27.0186035924315</v>
      </c>
      <c r="AY6" s="15">
        <v>369.22656415174401</v>
      </c>
      <c r="AZ6" s="15">
        <v>2.5728899838511299</v>
      </c>
      <c r="BA6" s="15">
        <v>5.1396870759547397</v>
      </c>
      <c r="BB6" s="15">
        <v>51.750831087374699</v>
      </c>
      <c r="BC6" s="15">
        <v>7030.5821459680101</v>
      </c>
      <c r="BD6" s="15">
        <v>5550.5030977033302</v>
      </c>
      <c r="BE6" s="15">
        <v>1480.0790482646801</v>
      </c>
      <c r="BF6" s="15">
        <v>0.97624167066254497</v>
      </c>
      <c r="BG6" s="15">
        <v>0.12727850438444099</v>
      </c>
      <c r="BH6" s="15">
        <v>337.87538539548098</v>
      </c>
      <c r="BI6" s="15">
        <v>6.4588275820257204</v>
      </c>
      <c r="BJ6" s="15">
        <v>1831.0619517518401</v>
      </c>
      <c r="BK6" s="15">
        <v>10.3044142043794</v>
      </c>
      <c r="BL6" s="15">
        <v>11.3292017614929</v>
      </c>
      <c r="BM6" s="15">
        <v>2837.4986454802402</v>
      </c>
      <c r="BN6" s="15">
        <v>544.25000648996502</v>
      </c>
      <c r="BO6" s="15">
        <v>6.7528282544354301</v>
      </c>
      <c r="BP6" s="15">
        <v>45.186549711470001</v>
      </c>
      <c r="BQ6" s="15">
        <v>0.22257502053054201</v>
      </c>
      <c r="BR6" s="15">
        <v>550.53848553492298</v>
      </c>
      <c r="BS6" s="15">
        <v>437.18254350766301</v>
      </c>
      <c r="BT6" s="15">
        <v>0</v>
      </c>
      <c r="BU6" s="15">
        <v>197.63136308933699</v>
      </c>
      <c r="BV6" s="15">
        <v>1058.7462877871601</v>
      </c>
      <c r="BW6" s="15">
        <v>97.016536450668696</v>
      </c>
      <c r="BX6" s="15">
        <v>19619.477769142999</v>
      </c>
      <c r="BY6" s="15">
        <v>849.28692821309903</v>
      </c>
      <c r="CA6" s="26">
        <f t="shared" si="0"/>
        <v>1.0991769280927195</v>
      </c>
      <c r="CB6" s="25">
        <f t="shared" si="1"/>
        <v>5.4884876605929105E-3</v>
      </c>
      <c r="CC6" s="13">
        <f t="shared" si="2"/>
        <v>-1.9139628322594037E-3</v>
      </c>
      <c r="CD6" s="13">
        <f t="shared" si="3"/>
        <v>-1.1313852036462643E-3</v>
      </c>
      <c r="CE6" s="13">
        <f t="shared" si="4"/>
        <v>-2.1560289830455238E-3</v>
      </c>
      <c r="CF6" s="13">
        <f t="shared" si="5"/>
        <v>9.8911969221475125E-3</v>
      </c>
      <c r="CG6" s="13">
        <f t="shared" si="6"/>
        <v>-1.0988604124871685E-3</v>
      </c>
      <c r="CH6" s="13">
        <f t="shared" si="7"/>
        <v>-1.0022195173429551E-3</v>
      </c>
      <c r="CI6" s="13">
        <f t="shared" si="8"/>
        <v>-2.5158822534997131E-3</v>
      </c>
    </row>
    <row r="7" spans="1:87" x14ac:dyDescent="0.3">
      <c r="A7" s="17" t="s">
        <v>419</v>
      </c>
      <c r="B7" s="15">
        <v>597374.06795000006</v>
      </c>
      <c r="C7" s="15">
        <v>1692.3963489</v>
      </c>
      <c r="D7" s="15">
        <v>46540.888465999997</v>
      </c>
      <c r="E7" s="15">
        <v>53763.553975000003</v>
      </c>
      <c r="F7" s="15">
        <v>45140.168427999997</v>
      </c>
      <c r="G7" s="15">
        <v>2522.2343326999999</v>
      </c>
      <c r="H7" s="15">
        <v>152524.61765</v>
      </c>
      <c r="J7" s="15" t="s">
        <v>419</v>
      </c>
      <c r="K7" s="15">
        <v>82.754672550802695</v>
      </c>
      <c r="L7" s="15">
        <v>10850.394687281399</v>
      </c>
      <c r="M7" s="15">
        <v>6168.7020178746998</v>
      </c>
      <c r="N7" s="15">
        <v>6168.7020178746998</v>
      </c>
      <c r="O7" s="15">
        <v>2344.4955095884502</v>
      </c>
      <c r="P7" s="15">
        <v>1176.7620821723999</v>
      </c>
      <c r="Q7" s="15">
        <v>2925.1377399983899</v>
      </c>
      <c r="R7" s="15">
        <v>374365.968709409</v>
      </c>
      <c r="S7" s="15">
        <v>580464.46354337805</v>
      </c>
      <c r="T7" s="15">
        <v>6005.7649911549497</v>
      </c>
      <c r="U7" s="15">
        <v>4428.8029986153797</v>
      </c>
      <c r="V7" s="15">
        <v>3276.2957909690899</v>
      </c>
      <c r="W7" s="15">
        <v>8344.2158322300602</v>
      </c>
      <c r="X7" s="15">
        <v>34.508950754256198</v>
      </c>
      <c r="Y7" s="15">
        <v>4591.20137652628</v>
      </c>
      <c r="Z7" s="15">
        <v>4591.20137652628</v>
      </c>
      <c r="AA7" s="15">
        <v>2280.7521402993102</v>
      </c>
      <c r="AB7" s="15">
        <v>0</v>
      </c>
      <c r="AC7" s="15">
        <v>245.47224325798999</v>
      </c>
      <c r="AD7" s="15">
        <v>1265.75755112463</v>
      </c>
      <c r="AE7" s="15">
        <v>170.202471068687</v>
      </c>
      <c r="AF7" s="15">
        <v>0.70279334046087505</v>
      </c>
      <c r="AG7" s="15">
        <v>11303.50442275</v>
      </c>
      <c r="AH7" s="15">
        <v>955.54485531330397</v>
      </c>
      <c r="AI7" s="15">
        <v>748.22005205531195</v>
      </c>
      <c r="AJ7" s="15">
        <v>3162.24095648605</v>
      </c>
      <c r="AK7" s="15">
        <v>964.62738188851404</v>
      </c>
      <c r="AL7" s="15">
        <v>1682.18494408527</v>
      </c>
      <c r="AM7" s="15">
        <v>0</v>
      </c>
      <c r="AN7" s="15">
        <v>169612.70250500101</v>
      </c>
      <c r="AO7" s="15">
        <v>41210.293299382101</v>
      </c>
      <c r="AP7" s="15">
        <v>4333.4772113736399</v>
      </c>
      <c r="AQ7" s="15">
        <v>45789.2427540137</v>
      </c>
      <c r="AR7" s="15">
        <v>6.4854816761079697</v>
      </c>
      <c r="AS7" s="15">
        <v>3670.5456515815299</v>
      </c>
      <c r="AT7" s="15">
        <v>28.971303984523502</v>
      </c>
      <c r="AU7" s="15">
        <v>31.574209535651502</v>
      </c>
      <c r="AV7" s="15">
        <v>54985.927750634</v>
      </c>
      <c r="AW7" s="15">
        <v>82.391856765709207</v>
      </c>
      <c r="AX7" s="15">
        <v>192.111772427895</v>
      </c>
      <c r="AY7" s="15">
        <v>3451.8493362434301</v>
      </c>
      <c r="AZ7" s="15">
        <v>154.01245495681599</v>
      </c>
      <c r="BA7" s="15">
        <v>59.088379768183998</v>
      </c>
      <c r="BB7" s="15">
        <v>429.209602110925</v>
      </c>
      <c r="BC7" s="15">
        <v>53476.529644021</v>
      </c>
      <c r="BD7" s="15">
        <v>44871.004574823397</v>
      </c>
      <c r="BE7" s="15">
        <v>8605.5250691975707</v>
      </c>
      <c r="BF7" s="15">
        <v>7.9935376421567801</v>
      </c>
      <c r="BG7" s="15">
        <v>8.2496388150156807</v>
      </c>
      <c r="BH7" s="15">
        <v>3187.3462011607298</v>
      </c>
      <c r="BI7" s="15">
        <v>49.1079909401058</v>
      </c>
      <c r="BJ7" s="15">
        <v>14155.9073952942</v>
      </c>
      <c r="BK7" s="15">
        <v>87.212147994069696</v>
      </c>
      <c r="BL7" s="15">
        <v>103.58785628069199</v>
      </c>
      <c r="BM7" s="15">
        <v>21855.581956050799</v>
      </c>
      <c r="BN7" s="15">
        <v>5716.0865986240997</v>
      </c>
      <c r="BO7" s="15">
        <v>115.01903828877199</v>
      </c>
      <c r="BP7" s="15">
        <v>898.281345811493</v>
      </c>
      <c r="BQ7" s="15">
        <v>2.4798547366854602</v>
      </c>
      <c r="BR7" s="15">
        <v>2507.3501792027</v>
      </c>
      <c r="BS7" s="15">
        <v>4611.6745712056099</v>
      </c>
      <c r="BT7" s="15">
        <v>0</v>
      </c>
      <c r="BU7" s="15">
        <v>2277.9059642608299</v>
      </c>
      <c r="BV7" s="15">
        <v>8601.97388090809</v>
      </c>
      <c r="BW7" s="15">
        <v>1072.8839115738199</v>
      </c>
      <c r="BX7" s="15">
        <v>149668.882269878</v>
      </c>
      <c r="BY7" s="15">
        <v>5776.3840692581998</v>
      </c>
      <c r="CA7" s="26">
        <f t="shared" si="0"/>
        <v>1.1332529509985982</v>
      </c>
      <c r="CB7" s="25">
        <f t="shared" si="1"/>
        <v>5.3609151078715511E-3</v>
      </c>
      <c r="CC7" s="13">
        <f t="shared" si="2"/>
        <v>-2.8306559179327034E-2</v>
      </c>
      <c r="CD7" s="13">
        <f t="shared" si="3"/>
        <v>-6.0336958428013013E-3</v>
      </c>
      <c r="CE7" s="13">
        <f t="shared" si="4"/>
        <v>-1.6150222670016381E-2</v>
      </c>
      <c r="CF7" s="13">
        <f t="shared" si="5"/>
        <v>-5.3386413240551047E-3</v>
      </c>
      <c r="CG7" s="13">
        <f t="shared" si="6"/>
        <v>-5.9628455663811968E-3</v>
      </c>
      <c r="CH7" s="13">
        <f t="shared" si="7"/>
        <v>-5.9011778978389643E-3</v>
      </c>
      <c r="CI7" s="13">
        <f t="shared" si="8"/>
        <v>-1.8723111220479111E-2</v>
      </c>
    </row>
    <row r="8" spans="1:87" x14ac:dyDescent="0.3">
      <c r="A8" s="17" t="s">
        <v>420</v>
      </c>
      <c r="B8" s="15">
        <v>744267.72453000001</v>
      </c>
      <c r="C8" s="15">
        <v>1287.1957943</v>
      </c>
      <c r="D8" s="15">
        <v>91922.114052999998</v>
      </c>
      <c r="E8" s="15">
        <v>52035.037483</v>
      </c>
      <c r="F8" s="15">
        <v>38802.853616</v>
      </c>
      <c r="G8" s="15">
        <v>2240.4073540999998</v>
      </c>
      <c r="H8" s="15">
        <v>223557.50125</v>
      </c>
      <c r="J8" s="15" t="s">
        <v>420</v>
      </c>
      <c r="K8" s="15">
        <v>106.480145806202</v>
      </c>
      <c r="L8" s="15">
        <v>19208.5499793934</v>
      </c>
      <c r="M8" s="15">
        <v>4086.17558992556</v>
      </c>
      <c r="N8" s="15">
        <v>4086.17558992556</v>
      </c>
      <c r="O8" s="15">
        <v>1435.9193052861301</v>
      </c>
      <c r="P8" s="15">
        <v>2153.3385193190402</v>
      </c>
      <c r="Q8" s="15">
        <v>3824.7617810777901</v>
      </c>
      <c r="R8" s="15">
        <v>339756.71559728798</v>
      </c>
      <c r="S8" s="15">
        <v>742430.92210960202</v>
      </c>
      <c r="T8" s="15">
        <v>6329.2455555366296</v>
      </c>
      <c r="U8" s="15">
        <v>4556.8434651588204</v>
      </c>
      <c r="V8" s="15">
        <v>3217.44751281767</v>
      </c>
      <c r="W8" s="15">
        <v>16792.473762656002</v>
      </c>
      <c r="X8" s="15">
        <v>38.523739532179299</v>
      </c>
      <c r="Y8" s="15">
        <v>3481.1401151537998</v>
      </c>
      <c r="Z8" s="15">
        <v>3481.1401151537998</v>
      </c>
      <c r="AA8" s="15">
        <v>1302.1362950027601</v>
      </c>
      <c r="AB8" s="15">
        <v>0</v>
      </c>
      <c r="AC8" s="15">
        <v>504.96137766828201</v>
      </c>
      <c r="AD8" s="15">
        <v>1549.7629315762399</v>
      </c>
      <c r="AE8" s="15">
        <v>111.930219618878</v>
      </c>
      <c r="AF8" s="15">
        <v>0.72897730483197898</v>
      </c>
      <c r="AG8" s="15">
        <v>14592.954570903999</v>
      </c>
      <c r="AH8" s="15">
        <v>963.84025447047804</v>
      </c>
      <c r="AI8" s="15">
        <v>1335.5831360474399</v>
      </c>
      <c r="AJ8" s="15">
        <v>1738.29560181484</v>
      </c>
      <c r="AK8" s="15">
        <v>781.58647349916396</v>
      </c>
      <c r="AL8" s="15">
        <v>1284.4097680186501</v>
      </c>
      <c r="AM8" s="15">
        <v>0</v>
      </c>
      <c r="AN8" s="15">
        <v>254168.505070079</v>
      </c>
      <c r="AO8" s="15">
        <v>82558.257920490301</v>
      </c>
      <c r="AP8" s="15">
        <v>8668.6837967999909</v>
      </c>
      <c r="AQ8" s="15">
        <v>91731.903094958499</v>
      </c>
      <c r="AR8" s="15">
        <v>6.7247207521949601</v>
      </c>
      <c r="AS8" s="15">
        <v>5310.0751975120802</v>
      </c>
      <c r="AT8" s="15">
        <v>30.198480503811201</v>
      </c>
      <c r="AU8" s="15">
        <v>76.798821477758096</v>
      </c>
      <c r="AV8" s="15">
        <v>95491.680290755394</v>
      </c>
      <c r="AW8" s="15">
        <v>202.16031737738101</v>
      </c>
      <c r="AX8" s="15">
        <v>209.39850505685101</v>
      </c>
      <c r="AY8" s="15">
        <v>3873.3227110236598</v>
      </c>
      <c r="AZ8" s="15">
        <v>406.09921146183001</v>
      </c>
      <c r="BA8" s="15">
        <v>90.969052067659803</v>
      </c>
      <c r="BB8" s="15">
        <v>350.91605601393201</v>
      </c>
      <c r="BC8" s="15">
        <v>51939.534823756403</v>
      </c>
      <c r="BD8" s="15">
        <v>38722.827644404897</v>
      </c>
      <c r="BE8" s="15">
        <v>13216.707179351501</v>
      </c>
      <c r="BF8" s="15">
        <v>9.2921990460600501</v>
      </c>
      <c r="BG8" s="15">
        <v>20.640380251437101</v>
      </c>
      <c r="BH8" s="15">
        <v>4580.2726968589604</v>
      </c>
      <c r="BI8" s="15">
        <v>66.994938904413004</v>
      </c>
      <c r="BJ8" s="15">
        <v>9403.6155907560205</v>
      </c>
      <c r="BK8" s="15">
        <v>101.40644003593501</v>
      </c>
      <c r="BL8" s="15">
        <v>154.92498520147399</v>
      </c>
      <c r="BM8" s="15">
        <v>16923.317249844298</v>
      </c>
      <c r="BN8" s="15">
        <v>11483.217086053201</v>
      </c>
      <c r="BO8" s="15">
        <v>245.593839018502</v>
      </c>
      <c r="BP8" s="15">
        <v>1999.83522500923</v>
      </c>
      <c r="BQ8" s="15">
        <v>7.2694249995315197</v>
      </c>
      <c r="BR8" s="15">
        <v>2236.57648730964</v>
      </c>
      <c r="BS8" s="15">
        <v>9097.0072127431304</v>
      </c>
      <c r="BT8" s="15">
        <v>0</v>
      </c>
      <c r="BU8" s="15">
        <v>4263.0301258053996</v>
      </c>
      <c r="BV8" s="15">
        <v>15470.849841974001</v>
      </c>
      <c r="BW8" s="15">
        <v>1707.34777403506</v>
      </c>
      <c r="BX8" s="15">
        <v>222885.97426213999</v>
      </c>
      <c r="BY8" s="15">
        <v>11565.573976766</v>
      </c>
      <c r="CA8" s="26">
        <f t="shared" si="0"/>
        <v>1.1403521729507622</v>
      </c>
      <c r="CB8" s="25">
        <f t="shared" si="1"/>
        <v>5.5047520070041394E-3</v>
      </c>
      <c r="CC8" s="13">
        <f t="shared" si="2"/>
        <v>-2.4679323848927023E-3</v>
      </c>
      <c r="CD8" s="13">
        <f t="shared" si="3"/>
        <v>-2.1644153078242425E-3</v>
      </c>
      <c r="CE8" s="13">
        <f t="shared" si="4"/>
        <v>-2.0692622227098389E-3</v>
      </c>
      <c r="CF8" s="13">
        <f t="shared" si="5"/>
        <v>-1.8353529441541771E-3</v>
      </c>
      <c r="CG8" s="13">
        <f t="shared" si="6"/>
        <v>-2.0623733601413622E-3</v>
      </c>
      <c r="CH8" s="13">
        <f t="shared" si="7"/>
        <v>-1.7098974359949313E-3</v>
      </c>
      <c r="CI8" s="13">
        <f t="shared" si="8"/>
        <v>-3.0038222117586329E-3</v>
      </c>
    </row>
    <row r="9" spans="1:87" x14ac:dyDescent="0.3">
      <c r="A9" s="17" t="s">
        <v>421</v>
      </c>
      <c r="B9" s="15">
        <v>79998.912878999996</v>
      </c>
      <c r="C9" s="15">
        <v>138.97568834</v>
      </c>
      <c r="D9" s="15">
        <v>23615.377398000001</v>
      </c>
      <c r="E9" s="15">
        <v>9926.2763462000003</v>
      </c>
      <c r="F9" s="15">
        <v>5019.5760659999996</v>
      </c>
      <c r="G9" s="15">
        <v>173.39105771999999</v>
      </c>
      <c r="H9" s="15">
        <v>29224.321323</v>
      </c>
      <c r="J9" s="15" t="s">
        <v>421</v>
      </c>
      <c r="K9" s="15">
        <v>69.401619491062903</v>
      </c>
      <c r="L9" s="15">
        <v>1595.9683139444501</v>
      </c>
      <c r="M9" s="15">
        <v>484.79467594285597</v>
      </c>
      <c r="N9" s="15">
        <v>484.79467594285597</v>
      </c>
      <c r="O9" s="15">
        <v>165.98174430794199</v>
      </c>
      <c r="P9" s="15">
        <v>200.15646418756899</v>
      </c>
      <c r="Q9" s="15">
        <v>764.55071440407403</v>
      </c>
      <c r="R9" s="15">
        <v>86612.395513517899</v>
      </c>
      <c r="S9" s="15">
        <v>75982.203001592803</v>
      </c>
      <c r="T9" s="15">
        <v>798.02624540518195</v>
      </c>
      <c r="U9" s="15">
        <v>1019.41972947403</v>
      </c>
      <c r="V9" s="15">
        <v>375.819441669009</v>
      </c>
      <c r="W9" s="15">
        <v>1684.02370070999</v>
      </c>
      <c r="X9" s="15">
        <v>6.6664053175482501</v>
      </c>
      <c r="Y9" s="15">
        <v>446.31852358361198</v>
      </c>
      <c r="Z9" s="15">
        <v>446.31852358361198</v>
      </c>
      <c r="AA9" s="15">
        <v>147.988137504478</v>
      </c>
      <c r="AB9" s="15">
        <v>0</v>
      </c>
      <c r="AC9" s="15">
        <v>148.03383984523501</v>
      </c>
      <c r="AD9" s="15">
        <v>201.070330503701</v>
      </c>
      <c r="AE9" s="15">
        <v>14.299819301311199</v>
      </c>
      <c r="AF9" s="15">
        <v>0.10309317295017</v>
      </c>
      <c r="AG9" s="15">
        <v>1332.7124592096</v>
      </c>
      <c r="AH9" s="15">
        <v>100.942667502218</v>
      </c>
      <c r="AI9" s="15">
        <v>231.40414270518099</v>
      </c>
      <c r="AJ9" s="15">
        <v>193.936446681261</v>
      </c>
      <c r="AK9" s="15">
        <v>76.713414927098697</v>
      </c>
      <c r="AL9" s="15">
        <v>135.765963171789</v>
      </c>
      <c r="AM9" s="15">
        <v>0</v>
      </c>
      <c r="AN9" s="15">
        <v>31655.747817699801</v>
      </c>
      <c r="AO9" s="15">
        <v>19430.717700358698</v>
      </c>
      <c r="AP9" s="15">
        <v>2010.9046452487601</v>
      </c>
      <c r="AQ9" s="15">
        <v>21589.656185452699</v>
      </c>
      <c r="AR9" s="15">
        <v>0.60509595937873795</v>
      </c>
      <c r="AS9" s="15">
        <v>1223.1391929209601</v>
      </c>
      <c r="AT9" s="15">
        <v>12.6237384347294</v>
      </c>
      <c r="AU9" s="15">
        <v>8.0046452487640192</v>
      </c>
      <c r="AV9" s="15">
        <v>12822.8943209676</v>
      </c>
      <c r="AW9" s="15">
        <v>24.055185987422501</v>
      </c>
      <c r="AX9" s="15">
        <v>26.087232041976002</v>
      </c>
      <c r="AY9" s="15">
        <v>699.88643385858404</v>
      </c>
      <c r="AZ9" s="15">
        <v>47.684950919602898</v>
      </c>
      <c r="BA9" s="15">
        <v>14.841819055650101</v>
      </c>
      <c r="BB9" s="15">
        <v>37.128298086939303</v>
      </c>
      <c r="BC9" s="15">
        <v>9810.7387918451004</v>
      </c>
      <c r="BD9" s="15">
        <v>4918.9016808919896</v>
      </c>
      <c r="BE9" s="15">
        <v>4891.8371109531099</v>
      </c>
      <c r="BF9" s="15">
        <v>1.1482011938028001</v>
      </c>
      <c r="BG9" s="15">
        <v>3.3186100960663998</v>
      </c>
      <c r="BH9" s="15">
        <v>831.56326978510401</v>
      </c>
      <c r="BI9" s="15">
        <v>6.24746749560454</v>
      </c>
      <c r="BJ9" s="15">
        <v>1038.4098487078099</v>
      </c>
      <c r="BK9" s="15">
        <v>14.984580543108599</v>
      </c>
      <c r="BL9" s="15">
        <v>16.7141074863451</v>
      </c>
      <c r="BM9" s="15">
        <v>1916.77276861941</v>
      </c>
      <c r="BN9" s="15">
        <v>1352.55948046054</v>
      </c>
      <c r="BO9" s="15">
        <v>42.847151352810997</v>
      </c>
      <c r="BP9" s="15">
        <v>188.48951437689101</v>
      </c>
      <c r="BQ9" s="15">
        <v>0.71759603608966105</v>
      </c>
      <c r="BR9" s="15">
        <v>170.34657671808901</v>
      </c>
      <c r="BS9" s="15">
        <v>1041.61278570683</v>
      </c>
      <c r="BT9" s="15">
        <v>0</v>
      </c>
      <c r="BU9" s="15">
        <v>378.88725476280899</v>
      </c>
      <c r="BV9" s="15">
        <v>2411.08689974547</v>
      </c>
      <c r="BW9" s="15">
        <v>164.85897661667599</v>
      </c>
      <c r="BX9" s="15">
        <v>28351.158235641</v>
      </c>
      <c r="BY9" s="15">
        <v>1158.77144614494</v>
      </c>
      <c r="CA9" s="26">
        <f t="shared" si="0"/>
        <v>1.1165592444087351</v>
      </c>
      <c r="CB9" s="25">
        <f t="shared" si="1"/>
        <v>6.8567020509099873E-3</v>
      </c>
      <c r="CC9" s="13">
        <f t="shared" si="2"/>
        <v>-5.0209555765870835E-2</v>
      </c>
      <c r="CD9" s="13">
        <f t="shared" si="3"/>
        <v>-2.3095587484038997E-2</v>
      </c>
      <c r="CE9" s="13">
        <f t="shared" si="4"/>
        <v>-8.5779751828944345E-2</v>
      </c>
      <c r="CF9" s="13">
        <f t="shared" si="5"/>
        <v>-1.1639566573131947E-2</v>
      </c>
      <c r="CG9" s="13">
        <f t="shared" si="6"/>
        <v>-2.0056352127010488E-2</v>
      </c>
      <c r="CH9" s="13">
        <f t="shared" si="7"/>
        <v>-1.7558466059001448E-2</v>
      </c>
      <c r="CI9" s="13">
        <f t="shared" si="8"/>
        <v>-2.987795944714744E-2</v>
      </c>
    </row>
    <row r="10" spans="1:87" x14ac:dyDescent="0.3">
      <c r="A10" s="17" t="s">
        <v>422</v>
      </c>
      <c r="B10" s="15">
        <v>89758.508398000005</v>
      </c>
      <c r="C10" s="15">
        <v>198.57946767999999</v>
      </c>
      <c r="D10" s="15">
        <v>54126.193299999999</v>
      </c>
      <c r="E10" s="15">
        <v>13242.591058</v>
      </c>
      <c r="F10" s="15">
        <v>6513.8225117000002</v>
      </c>
      <c r="G10" s="15">
        <v>6167.0505086000003</v>
      </c>
      <c r="H10" s="15">
        <v>64514.848280999999</v>
      </c>
      <c r="J10" s="15" t="s">
        <v>422</v>
      </c>
      <c r="K10" s="15">
        <v>64.326373714291904</v>
      </c>
      <c r="L10" s="15">
        <v>1145.37832874176</v>
      </c>
      <c r="M10" s="15">
        <v>451.75613158061401</v>
      </c>
      <c r="N10" s="15">
        <v>451.75613158061401</v>
      </c>
      <c r="O10" s="15">
        <v>130.234728649614</v>
      </c>
      <c r="P10" s="15">
        <v>182.648964421589</v>
      </c>
      <c r="Q10" s="15">
        <v>1478.34599242287</v>
      </c>
      <c r="R10" s="15">
        <v>112629.561819889</v>
      </c>
      <c r="S10" s="15">
        <v>82195.587745388199</v>
      </c>
      <c r="T10" s="15">
        <v>1302.7839824815201</v>
      </c>
      <c r="U10" s="15">
        <v>6141.6308716741396</v>
      </c>
      <c r="V10" s="15">
        <v>521.75778169050295</v>
      </c>
      <c r="W10" s="15">
        <v>1573.35862222995</v>
      </c>
      <c r="X10" s="15">
        <v>9.2243767845037006</v>
      </c>
      <c r="Y10" s="15">
        <v>606.66330136300701</v>
      </c>
      <c r="Z10" s="15">
        <v>606.66330136300701</v>
      </c>
      <c r="AA10" s="15">
        <v>95.451165016617097</v>
      </c>
      <c r="AB10" s="15">
        <v>0</v>
      </c>
      <c r="AC10" s="15">
        <v>387.735193372906</v>
      </c>
      <c r="AD10" s="15">
        <v>214.96472476947901</v>
      </c>
      <c r="AE10" s="15">
        <v>15.8589187193461</v>
      </c>
      <c r="AF10" s="15">
        <v>0.161382452047377</v>
      </c>
      <c r="AG10" s="15">
        <v>1322.6526870354501</v>
      </c>
      <c r="AH10" s="15">
        <v>100.54064218654401</v>
      </c>
      <c r="AI10" s="15">
        <v>222.50543557598499</v>
      </c>
      <c r="AJ10" s="15">
        <v>97.009660250764497</v>
      </c>
      <c r="AK10" s="15">
        <v>59.788589304899197</v>
      </c>
      <c r="AL10" s="15">
        <v>196.0402236589</v>
      </c>
      <c r="AM10" s="15">
        <v>0</v>
      </c>
      <c r="AN10" s="15">
        <v>70707.720590618206</v>
      </c>
      <c r="AO10" s="15">
        <v>48227.728890579099</v>
      </c>
      <c r="AP10" s="15">
        <v>4971.2571550455496</v>
      </c>
      <c r="AQ10" s="15">
        <v>53586.721238997598</v>
      </c>
      <c r="AR10" s="15">
        <v>0.54897619263656205</v>
      </c>
      <c r="AS10" s="15">
        <v>2374.46096219624</v>
      </c>
      <c r="AT10" s="15">
        <v>13.537495714934099</v>
      </c>
      <c r="AU10" s="15">
        <v>6.4118474181120702</v>
      </c>
      <c r="AV10" s="15">
        <v>38262.290066155198</v>
      </c>
      <c r="AW10" s="15">
        <v>26.416849705407401</v>
      </c>
      <c r="AX10" s="15">
        <v>33.785739292426499</v>
      </c>
      <c r="AY10" s="15">
        <v>1920.04346456345</v>
      </c>
      <c r="AZ10" s="15">
        <v>60.968660637025401</v>
      </c>
      <c r="BA10" s="15">
        <v>12.7194479626536</v>
      </c>
      <c r="BB10" s="15">
        <v>29.7755572457657</v>
      </c>
      <c r="BC10" s="15">
        <v>13148.913871823201</v>
      </c>
      <c r="BD10" s="15">
        <v>6434.0401217061499</v>
      </c>
      <c r="BE10" s="15">
        <v>6714.8737501171199</v>
      </c>
      <c r="BF10" s="15">
        <v>1.35305499980709</v>
      </c>
      <c r="BG10" s="15">
        <v>5.9452234108809101</v>
      </c>
      <c r="BH10" s="15">
        <v>1188.1900896729901</v>
      </c>
      <c r="BI10" s="15">
        <v>8.4645610322040099</v>
      </c>
      <c r="BJ10" s="15">
        <v>895.43416403489903</v>
      </c>
      <c r="BK10" s="15">
        <v>21.103059243704401</v>
      </c>
      <c r="BL10" s="15">
        <v>30.4578736420906</v>
      </c>
      <c r="BM10" s="15">
        <v>2007.9973877433999</v>
      </c>
      <c r="BN10" s="15">
        <v>7223.6035503479297</v>
      </c>
      <c r="BO10" s="15">
        <v>71.136684248526905</v>
      </c>
      <c r="BP10" s="15">
        <v>113.234907653896</v>
      </c>
      <c r="BQ10" s="15">
        <v>0.60154919889548497</v>
      </c>
      <c r="BR10" s="15">
        <v>6127.7768957819999</v>
      </c>
      <c r="BS10" s="15">
        <v>1666.2734744204099</v>
      </c>
      <c r="BT10" s="15">
        <v>0</v>
      </c>
      <c r="BU10" s="15">
        <v>350.69064540397</v>
      </c>
      <c r="BV10" s="15">
        <v>3412.64243313216</v>
      </c>
      <c r="BW10" s="15">
        <v>166.689848132409</v>
      </c>
      <c r="BX10" s="15">
        <v>62789.941632632799</v>
      </c>
      <c r="BY10" s="15">
        <v>1240.46049178833</v>
      </c>
      <c r="CA10" s="26">
        <f t="shared" si="0"/>
        <v>1.1260994795043802</v>
      </c>
      <c r="CB10" s="25">
        <f t="shared" si="1"/>
        <v>7.2356580960346705E-3</v>
      </c>
      <c r="CC10" s="13">
        <f t="shared" si="2"/>
        <v>-8.4258537575924372E-2</v>
      </c>
      <c r="CD10" s="13">
        <f t="shared" si="3"/>
        <v>-1.2787042138675903E-2</v>
      </c>
      <c r="CE10" s="13">
        <f t="shared" si="4"/>
        <v>-9.966931500471907E-3</v>
      </c>
      <c r="CF10" s="13">
        <f t="shared" si="5"/>
        <v>-7.0739318133823852E-3</v>
      </c>
      <c r="CG10" s="13">
        <f t="shared" si="6"/>
        <v>-1.2248167623626027E-2</v>
      </c>
      <c r="CH10" s="13">
        <f t="shared" si="7"/>
        <v>-6.368297578110158E-3</v>
      </c>
      <c r="CI10" s="13">
        <f t="shared" si="8"/>
        <v>-2.6736583814848631E-2</v>
      </c>
    </row>
    <row r="11" spans="1:87" x14ac:dyDescent="0.3">
      <c r="A11" s="17" t="s">
        <v>423</v>
      </c>
      <c r="B11" s="15">
        <v>213860.51366999999</v>
      </c>
      <c r="C11" s="15">
        <v>865.38316354000006</v>
      </c>
      <c r="D11" s="15">
        <v>91084.484580000004</v>
      </c>
      <c r="E11" s="15">
        <v>26145.488259999998</v>
      </c>
      <c r="F11" s="15">
        <v>16086.885256</v>
      </c>
      <c r="G11" s="15">
        <v>1073.2226601</v>
      </c>
      <c r="H11" s="15">
        <v>157014.83793000001</v>
      </c>
      <c r="J11" s="15" t="s">
        <v>423</v>
      </c>
      <c r="K11" s="15">
        <v>121.570757282803</v>
      </c>
      <c r="L11" s="15">
        <v>5432.2691114650197</v>
      </c>
      <c r="M11" s="15">
        <v>1069.39058431945</v>
      </c>
      <c r="N11" s="15">
        <v>1069.39058431945</v>
      </c>
      <c r="O11" s="15">
        <v>377.17172122554899</v>
      </c>
      <c r="P11" s="15">
        <v>617.97198169656497</v>
      </c>
      <c r="Q11" s="15">
        <v>1455.2418930088299</v>
      </c>
      <c r="R11" s="15">
        <v>370216.06745439098</v>
      </c>
      <c r="S11" s="15">
        <v>169504.841393982</v>
      </c>
      <c r="T11" s="15">
        <v>2166.2620049699899</v>
      </c>
      <c r="U11" s="15">
        <v>12230.4366470513</v>
      </c>
      <c r="V11" s="15">
        <v>957.02937932505597</v>
      </c>
      <c r="W11" s="15">
        <v>4862.5656764662899</v>
      </c>
      <c r="X11" s="15">
        <v>77.322811234477896</v>
      </c>
      <c r="Y11" s="15">
        <v>1134.7126442767401</v>
      </c>
      <c r="Z11" s="15">
        <v>1134.7126442767401</v>
      </c>
      <c r="AA11" s="15">
        <v>309.01831600566499</v>
      </c>
      <c r="AB11" s="15">
        <v>0</v>
      </c>
      <c r="AC11" s="15">
        <v>342.112524347293</v>
      </c>
      <c r="AD11" s="15">
        <v>589.521805398016</v>
      </c>
      <c r="AE11" s="15">
        <v>41.186710513401401</v>
      </c>
      <c r="AF11" s="15">
        <v>0.42836105938700397</v>
      </c>
      <c r="AG11" s="15">
        <v>4321.3979012025402</v>
      </c>
      <c r="AH11" s="15">
        <v>293.83896513280098</v>
      </c>
      <c r="AI11" s="15">
        <v>469.67950075982299</v>
      </c>
      <c r="AJ11" s="15">
        <v>389.73519825162498</v>
      </c>
      <c r="AK11" s="15">
        <v>192.25419587873401</v>
      </c>
      <c r="AL11" s="15">
        <v>747.57119639323798</v>
      </c>
      <c r="AM11" s="15">
        <v>0</v>
      </c>
      <c r="AN11" s="15">
        <v>155216.100901139</v>
      </c>
      <c r="AO11" s="15">
        <v>52899.458365382998</v>
      </c>
      <c r="AP11" s="15">
        <v>5536.6890069831297</v>
      </c>
      <c r="AQ11" s="15">
        <v>58778.259896713404</v>
      </c>
      <c r="AR11" s="15">
        <v>2.0014207110236502</v>
      </c>
      <c r="AS11" s="15">
        <v>2484.8892318876501</v>
      </c>
      <c r="AT11" s="15">
        <v>17.493351061194801</v>
      </c>
      <c r="AU11" s="15">
        <v>33.707838092560998</v>
      </c>
      <c r="AV11" s="15">
        <v>84088.591311364202</v>
      </c>
      <c r="AW11" s="15">
        <v>89.046131604909505</v>
      </c>
      <c r="AX11" s="15">
        <v>89.738964929975594</v>
      </c>
      <c r="AY11" s="15">
        <v>2064.5793426919499</v>
      </c>
      <c r="AZ11" s="15">
        <v>73.821433334986693</v>
      </c>
      <c r="BA11" s="15">
        <v>38.703766265976597</v>
      </c>
      <c r="BB11" s="15">
        <v>78.350387076505797</v>
      </c>
      <c r="BC11" s="15">
        <v>22581.688808897801</v>
      </c>
      <c r="BD11" s="15">
        <v>13292.0728816062</v>
      </c>
      <c r="BE11" s="15">
        <v>9289.6159272915593</v>
      </c>
      <c r="BF11" s="15">
        <v>3.5804965911032398</v>
      </c>
      <c r="BG11" s="15">
        <v>4.7307977975826203</v>
      </c>
      <c r="BH11" s="15">
        <v>2006.1211370337901</v>
      </c>
      <c r="BI11" s="15">
        <v>25.566237536996301</v>
      </c>
      <c r="BJ11" s="15">
        <v>2791.0831559163698</v>
      </c>
      <c r="BK11" s="15">
        <v>53.202348694036999</v>
      </c>
      <c r="BL11" s="15">
        <v>65.934649492661407</v>
      </c>
      <c r="BM11" s="15">
        <v>5374.3238192871304</v>
      </c>
      <c r="BN11" s="15">
        <v>15797.335049015999</v>
      </c>
      <c r="BO11" s="15">
        <v>133.189044792407</v>
      </c>
      <c r="BP11" s="15">
        <v>362.85171403848102</v>
      </c>
      <c r="BQ11" s="15">
        <v>3.5416164288430698</v>
      </c>
      <c r="BR11" s="15">
        <v>825.86395498161903</v>
      </c>
      <c r="BS11" s="15">
        <v>3388.50151640899</v>
      </c>
      <c r="BT11" s="15">
        <v>0</v>
      </c>
      <c r="BU11" s="15">
        <v>1218.7781655331601</v>
      </c>
      <c r="BV11" s="15">
        <v>5691.6056336601796</v>
      </c>
      <c r="BW11" s="15">
        <v>611.48462127350001</v>
      </c>
      <c r="BX11" s="15">
        <v>135199.37861406399</v>
      </c>
      <c r="BY11" s="15">
        <v>3037.9359950500698</v>
      </c>
      <c r="CA11" s="26">
        <f t="shared" si="0"/>
        <v>1.1480533600987481</v>
      </c>
      <c r="CB11" s="25">
        <f t="shared" si="1"/>
        <v>5.8203921815389139E-3</v>
      </c>
      <c r="CC11" s="13">
        <f t="shared" si="2"/>
        <v>-0.20740468408516746</v>
      </c>
      <c r="CD11" s="13">
        <f t="shared" si="3"/>
        <v>-0.13613850154517887</v>
      </c>
      <c r="CE11" s="13">
        <f t="shared" si="4"/>
        <v>-0.35468416857441692</v>
      </c>
      <c r="CF11" s="13">
        <f t="shared" si="5"/>
        <v>-0.13630647917768882</v>
      </c>
      <c r="CG11" s="13">
        <f t="shared" si="6"/>
        <v>-0.17373234966982842</v>
      </c>
      <c r="CH11" s="13">
        <f t="shared" si="7"/>
        <v>-0.23048218632965944</v>
      </c>
      <c r="CI11" s="13">
        <f t="shared" si="8"/>
        <v>-0.13893883917940125</v>
      </c>
    </row>
    <row r="12" spans="1:87" x14ac:dyDescent="0.3">
      <c r="A12" s="17" t="s">
        <v>424</v>
      </c>
      <c r="B12" s="15">
        <v>233225.95704000001</v>
      </c>
      <c r="C12" s="15">
        <v>1033.3555398000001</v>
      </c>
      <c r="D12" s="15">
        <v>40064.463516999997</v>
      </c>
      <c r="E12" s="15">
        <v>19105.463726000002</v>
      </c>
      <c r="F12" s="15">
        <v>13353.090757</v>
      </c>
      <c r="G12" s="15">
        <v>670.15997751999998</v>
      </c>
      <c r="H12" s="15">
        <v>77958.594276999997</v>
      </c>
      <c r="J12" s="15" t="s">
        <v>424</v>
      </c>
      <c r="K12" s="15">
        <v>463.62780585878198</v>
      </c>
      <c r="L12" s="15">
        <v>4788.3142684203503</v>
      </c>
      <c r="M12" s="15">
        <v>1065.69557255258</v>
      </c>
      <c r="N12" s="15">
        <v>1065.69557255258</v>
      </c>
      <c r="O12" s="15">
        <v>393.37989291324197</v>
      </c>
      <c r="P12" s="15">
        <v>657.95912616426995</v>
      </c>
      <c r="Q12" s="15">
        <v>1082.04648956662</v>
      </c>
      <c r="R12" s="15">
        <v>147222.83276336399</v>
      </c>
      <c r="S12" s="15">
        <v>204017.77687153101</v>
      </c>
      <c r="T12" s="15">
        <v>1849.8563466717301</v>
      </c>
      <c r="U12" s="15">
        <v>1565.0842624223301</v>
      </c>
      <c r="V12" s="15">
        <v>853.21490928123796</v>
      </c>
      <c r="W12" s="15">
        <v>4736.3678052615896</v>
      </c>
      <c r="X12" s="15">
        <v>327.86055535750597</v>
      </c>
      <c r="Y12" s="15">
        <v>1173.4334498251101</v>
      </c>
      <c r="Z12" s="15">
        <v>1173.4334498251101</v>
      </c>
      <c r="AA12" s="15">
        <v>308.57681032715402</v>
      </c>
      <c r="AB12" s="15">
        <v>0</v>
      </c>
      <c r="AC12" s="15">
        <v>187.25914273273901</v>
      </c>
      <c r="AD12" s="15">
        <v>587.57986754410604</v>
      </c>
      <c r="AE12" s="15">
        <v>48.752924483336898</v>
      </c>
      <c r="AF12" s="15">
        <v>0.43844963273863502</v>
      </c>
      <c r="AG12" s="15">
        <v>4379.41610941209</v>
      </c>
      <c r="AH12" s="15">
        <v>289.03599523228399</v>
      </c>
      <c r="AI12" s="15">
        <v>670.69049511246396</v>
      </c>
      <c r="AJ12" s="15">
        <v>400.81208885662801</v>
      </c>
      <c r="AK12" s="15">
        <v>196.41517133238301</v>
      </c>
      <c r="AL12" s="15">
        <v>954.42392114067002</v>
      </c>
      <c r="AM12" s="15">
        <v>0</v>
      </c>
      <c r="AN12" s="15">
        <v>72911.497809708002</v>
      </c>
      <c r="AO12" s="15">
        <v>27543.1938929766</v>
      </c>
      <c r="AP12" s="15">
        <v>2873.2300203376299</v>
      </c>
      <c r="AQ12" s="15">
        <v>30603.683056047001</v>
      </c>
      <c r="AR12" s="15">
        <v>1.9712016915844</v>
      </c>
      <c r="AS12" s="15">
        <v>1607.29705565568</v>
      </c>
      <c r="AT12" s="15">
        <v>19.825841931248799</v>
      </c>
      <c r="AU12" s="15">
        <v>43.914426605378097</v>
      </c>
      <c r="AV12" s="15">
        <v>27044.237206531099</v>
      </c>
      <c r="AW12" s="15">
        <v>82.471225196624502</v>
      </c>
      <c r="AX12" s="15">
        <v>53.806232554550498</v>
      </c>
      <c r="AY12" s="15">
        <v>1539.1836885530499</v>
      </c>
      <c r="AZ12" s="15">
        <v>49.513311209951603</v>
      </c>
      <c r="BA12" s="15">
        <v>26.870820064264599</v>
      </c>
      <c r="BB12" s="15">
        <v>73.161209268230806</v>
      </c>
      <c r="BC12" s="15">
        <v>16902.404740000398</v>
      </c>
      <c r="BD12" s="15">
        <v>11955.1782551048</v>
      </c>
      <c r="BE12" s="15">
        <v>4947.2264848955801</v>
      </c>
      <c r="BF12" s="15">
        <v>4.2068714131075797</v>
      </c>
      <c r="BG12" s="15">
        <v>1.82169357407805</v>
      </c>
      <c r="BH12" s="15">
        <v>1429.0115166145799</v>
      </c>
      <c r="BI12" s="15">
        <v>19.855219861439402</v>
      </c>
      <c r="BJ12" s="15">
        <v>2944.3366819336702</v>
      </c>
      <c r="BK12" s="15">
        <v>30.045732899022699</v>
      </c>
      <c r="BL12" s="15">
        <v>52.989171778633803</v>
      </c>
      <c r="BM12" s="15">
        <v>5223.2754916582599</v>
      </c>
      <c r="BN12" s="15">
        <v>2764.1490872057998</v>
      </c>
      <c r="BO12" s="15">
        <v>135.0640874794</v>
      </c>
      <c r="BP12" s="15">
        <v>240.58951261319299</v>
      </c>
      <c r="BQ12" s="15">
        <v>5.0613618274111696</v>
      </c>
      <c r="BR12" s="15">
        <v>345.50000540132402</v>
      </c>
      <c r="BS12" s="15">
        <v>2314.7506380861</v>
      </c>
      <c r="BT12" s="15">
        <v>0</v>
      </c>
      <c r="BU12" s="15">
        <v>1237.11851149516</v>
      </c>
      <c r="BV12" s="15">
        <v>4249.4838515850597</v>
      </c>
      <c r="BW12" s="15">
        <v>579.61895344264303</v>
      </c>
      <c r="BX12" s="15">
        <v>64187.425342129703</v>
      </c>
      <c r="BY12" s="15">
        <v>2892.04732025882</v>
      </c>
      <c r="CA12" s="26">
        <f t="shared" si="0"/>
        <v>1.1359156006192417</v>
      </c>
      <c r="CB12" s="25">
        <f t="shared" si="1"/>
        <v>6.1188433558730885E-3</v>
      </c>
      <c r="CC12" s="13">
        <f t="shared" si="2"/>
        <v>-0.12523554641672915</v>
      </c>
      <c r="CD12" s="13">
        <f t="shared" si="3"/>
        <v>-7.6383795914624728E-2</v>
      </c>
      <c r="CE12" s="13">
        <f t="shared" si="4"/>
        <v>-0.23613895283880776</v>
      </c>
      <c r="CF12" s="13">
        <f t="shared" si="5"/>
        <v>-0.11531041683126134</v>
      </c>
      <c r="CG12" s="13">
        <f t="shared" si="6"/>
        <v>-0.10468830979542185</v>
      </c>
      <c r="CH12" s="13">
        <f t="shared" si="7"/>
        <v>-0.48445144892136882</v>
      </c>
      <c r="CI12" s="13">
        <f t="shared" si="8"/>
        <v>-0.17664721975282177</v>
      </c>
    </row>
    <row r="13" spans="1:87" x14ac:dyDescent="0.3">
      <c r="A13" s="17" t="s">
        <v>530</v>
      </c>
      <c r="B13" s="15">
        <v>1853.6508503</v>
      </c>
      <c r="C13" s="15">
        <v>3.6068652793</v>
      </c>
      <c r="D13" s="15">
        <v>206.35140946000001</v>
      </c>
      <c r="E13" s="15">
        <v>84.653872856999996</v>
      </c>
      <c r="F13" s="15">
        <v>53.983088068999997</v>
      </c>
      <c r="G13" s="15">
        <v>5.6397959382999998</v>
      </c>
      <c r="H13" s="15">
        <v>793.40624869999999</v>
      </c>
      <c r="J13" s="15" t="s">
        <v>530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3">
      <c r="A14" s="17" t="s">
        <v>531</v>
      </c>
      <c r="B14" s="15">
        <v>2346.4575018</v>
      </c>
      <c r="C14" s="15">
        <v>7.1855602476999998</v>
      </c>
      <c r="D14" s="15">
        <v>830.76299733999997</v>
      </c>
      <c r="E14" s="15">
        <v>284.41646989999998</v>
      </c>
      <c r="F14" s="15">
        <v>190.67532359</v>
      </c>
      <c r="G14" s="15">
        <v>68.833897316999995</v>
      </c>
      <c r="H14" s="15">
        <v>1136.7648211000001</v>
      </c>
      <c r="J14" s="15" t="s">
        <v>531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3">
      <c r="A15" s="8" t="s">
        <v>425</v>
      </c>
      <c r="B15" s="15">
        <v>1186.6245383</v>
      </c>
      <c r="C15" s="15">
        <v>1.3646064986999999</v>
      </c>
      <c r="D15" s="15">
        <v>203.97388106</v>
      </c>
      <c r="E15" s="15">
        <v>40.229507673999997</v>
      </c>
      <c r="F15" s="15">
        <v>33.441229548999999</v>
      </c>
      <c r="G15" s="15">
        <v>0.66695108120000002</v>
      </c>
      <c r="H15" s="15">
        <v>920.2363474</v>
      </c>
      <c r="J15" s="15" t="s">
        <v>425</v>
      </c>
      <c r="K15" s="15">
        <v>3.5108097060687699E-7</v>
      </c>
      <c r="L15" s="15">
        <v>1.7372681569249901E-3</v>
      </c>
      <c r="M15" s="15">
        <v>4.3335179504290702E-5</v>
      </c>
      <c r="N15" s="15">
        <v>4.3335179504290702E-5</v>
      </c>
      <c r="O15" s="15">
        <v>4.1238672927793101E-6</v>
      </c>
      <c r="P15" s="15">
        <v>2.0661266896167701E-5</v>
      </c>
      <c r="Q15" s="15">
        <v>2.00143787850107E-4</v>
      </c>
      <c r="R15" s="15">
        <v>5.5533187069891905E-4</v>
      </c>
      <c r="S15" s="15">
        <v>8.1099844022994097E-2</v>
      </c>
      <c r="T15" s="15">
        <v>2.4109051586831799E-4</v>
      </c>
      <c r="U15" s="15">
        <v>9.20048390614924E-5</v>
      </c>
      <c r="V15" s="15">
        <v>1.30451344086377E-4</v>
      </c>
      <c r="W15" s="15">
        <v>1.02480474473894E-2</v>
      </c>
      <c r="X15" s="15">
        <v>1.7422729162188401E-7</v>
      </c>
      <c r="Y15" s="15">
        <v>5.6412412634688599E-5</v>
      </c>
      <c r="Z15" s="15">
        <v>5.6412412634688599E-5</v>
      </c>
      <c r="AA15" s="15">
        <v>6.0447745304430601E-7</v>
      </c>
      <c r="AB15" s="15">
        <v>0</v>
      </c>
      <c r="AC15" s="15">
        <v>1.01469402602556E-5</v>
      </c>
      <c r="AD15" s="15">
        <v>7.0239167038696598E-5</v>
      </c>
      <c r="AE15" s="15">
        <v>9.68191942260952E-8</v>
      </c>
      <c r="AF15" s="15">
        <v>4.1870105879286E-10</v>
      </c>
      <c r="AG15" s="15">
        <v>1.3244922445576101E-3</v>
      </c>
      <c r="AH15" s="15">
        <v>3.3101041617751502E-5</v>
      </c>
      <c r="AI15" s="15">
        <v>6.1112613420636401E-6</v>
      </c>
      <c r="AJ15" s="15">
        <v>0</v>
      </c>
      <c r="AK15" s="15">
        <v>8.5676444812248803E-6</v>
      </c>
      <c r="AL15" s="15">
        <v>9.7118603151507306E-6</v>
      </c>
      <c r="AM15" s="15">
        <v>0</v>
      </c>
      <c r="AN15" s="15">
        <v>3.4496393789579902E-2</v>
      </c>
      <c r="AO15" s="15">
        <v>1.1419445427338401E-3</v>
      </c>
      <c r="AP15" s="15">
        <v>1.16734992311381E-4</v>
      </c>
      <c r="AQ15" s="15">
        <v>1.2688264753054799E-3</v>
      </c>
      <c r="AR15" s="15">
        <v>2.2113919367053001E-7</v>
      </c>
      <c r="AS15" s="15">
        <v>1.6493863456737E-4</v>
      </c>
      <c r="AT15" s="15">
        <v>6.7761453686403498E-6</v>
      </c>
      <c r="AU15" s="15">
        <v>0</v>
      </c>
      <c r="AV15" s="15">
        <v>1.4470263737826301E-2</v>
      </c>
      <c r="AW15" s="15">
        <v>3.4436889939758703E-8</v>
      </c>
      <c r="AX15" s="15">
        <v>3.7218681966743298E-9</v>
      </c>
      <c r="AY15" s="15">
        <v>2.3835744638634799E-5</v>
      </c>
      <c r="AZ15" s="15">
        <v>1.2707319896162301E-8</v>
      </c>
      <c r="BA15" s="15">
        <v>4.5580383273532801E-8</v>
      </c>
      <c r="BB15" s="15">
        <v>6.8995960030202902E-10</v>
      </c>
      <c r="BC15" s="15">
        <v>1.0678209471023E-4</v>
      </c>
      <c r="BD15" s="15">
        <v>1.01104184471414E-4</v>
      </c>
      <c r="BE15" s="15">
        <v>5.6779102388156601E-6</v>
      </c>
      <c r="BF15" s="15">
        <v>0</v>
      </c>
      <c r="BG15" s="15">
        <v>0</v>
      </c>
      <c r="BH15" s="15">
        <v>2.5074378434387699E-5</v>
      </c>
      <c r="BI15" s="15">
        <v>0</v>
      </c>
      <c r="BJ15" s="15">
        <v>1.0363597281701E-5</v>
      </c>
      <c r="BK15" s="15">
        <v>0</v>
      </c>
      <c r="BL15" s="15">
        <v>8.2015244961060796E-8</v>
      </c>
      <c r="BM15" s="15">
        <v>4.1272618043728697E-5</v>
      </c>
      <c r="BN15" s="15">
        <v>6.17347402525392E-4</v>
      </c>
      <c r="BO15" s="15">
        <v>9.5402922226447805E-8</v>
      </c>
      <c r="BP15" s="15">
        <v>2.8321885833650099E-7</v>
      </c>
      <c r="BQ15" s="15">
        <v>7.2626531523338103E-11</v>
      </c>
      <c r="BR15" s="15">
        <v>7.7961430138285099E-6</v>
      </c>
      <c r="BS15" s="15">
        <v>5.6021684756692495E-4</v>
      </c>
      <c r="BT15" s="15">
        <v>0</v>
      </c>
      <c r="BU15" s="15">
        <v>1.5502415086889599E-4</v>
      </c>
      <c r="BV15" s="15">
        <v>7.86440083466988E-4</v>
      </c>
      <c r="BW15" s="15">
        <v>4.7668333537260999E-4</v>
      </c>
      <c r="BX15" s="15">
        <v>2.7203999184289802E-2</v>
      </c>
      <c r="BY15" s="15">
        <v>8.2435232223857196E-4</v>
      </c>
      <c r="CA15" s="26">
        <f t="shared" si="0"/>
        <v>1.2680633298026796</v>
      </c>
      <c r="CB15" s="25">
        <f t="shared" si="1"/>
        <v>7.9971063480627994E-3</v>
      </c>
      <c r="CC15" s="13">
        <f t="shared" si="2"/>
        <v>-0.99993165500846704</v>
      </c>
      <c r="CD15" s="13">
        <f t="shared" si="3"/>
        <v>-0.99999288303234357</v>
      </c>
      <c r="CE15" s="13">
        <f t="shared" si="4"/>
        <v>-0.99999377946593604</v>
      </c>
      <c r="CF15" s="13">
        <f t="shared" si="5"/>
        <v>-0.99999734567731779</v>
      </c>
      <c r="CG15" s="13">
        <f t="shared" si="6"/>
        <v>-0.999996976660672</v>
      </c>
      <c r="CH15" s="13">
        <f t="shared" si="7"/>
        <v>-0.99998831077235861</v>
      </c>
      <c r="CI15" s="13">
        <f t="shared" si="8"/>
        <v>-0.99997043803012009</v>
      </c>
    </row>
    <row r="16" spans="1:87" x14ac:dyDescent="0.3">
      <c r="A16" s="17" t="s">
        <v>532</v>
      </c>
      <c r="B16" s="15">
        <v>2768.7421322999999</v>
      </c>
      <c r="C16" s="15">
        <v>0.1245559852</v>
      </c>
      <c r="D16" s="15">
        <v>1606.9189727999999</v>
      </c>
      <c r="E16" s="15">
        <v>4153.8068934000003</v>
      </c>
      <c r="F16" s="15">
        <v>1729.4639580999999</v>
      </c>
      <c r="G16" s="15">
        <v>136.15740056999999</v>
      </c>
      <c r="H16" s="15">
        <v>16222.096371</v>
      </c>
      <c r="J16" s="15" t="s">
        <v>532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CA16" s="26" t="e">
        <f t="shared" si="0"/>
        <v>#DIV/0!</v>
      </c>
      <c r="CB16" s="25" t="e">
        <f t="shared" si="1"/>
        <v>#DIV/0!</v>
      </c>
      <c r="CC16" s="13">
        <f t="shared" si="2"/>
        <v>-1</v>
      </c>
      <c r="CD16" s="13">
        <f t="shared" si="3"/>
        <v>-1</v>
      </c>
      <c r="CE16" s="13">
        <f t="shared" si="4"/>
        <v>-1</v>
      </c>
      <c r="CF16" s="13">
        <f t="shared" si="5"/>
        <v>-1</v>
      </c>
      <c r="CG16" s="13">
        <f t="shared" si="6"/>
        <v>-1</v>
      </c>
      <c r="CH16" s="13">
        <f t="shared" si="7"/>
        <v>-1</v>
      </c>
      <c r="CI16" s="13">
        <f t="shared" si="8"/>
        <v>-1</v>
      </c>
    </row>
    <row r="17" spans="1:87" x14ac:dyDescent="0.3">
      <c r="A17" s="43" t="s">
        <v>426</v>
      </c>
      <c r="B17" s="15">
        <v>4152.8762182999999</v>
      </c>
      <c r="C17" s="15">
        <v>3955.8005210000001</v>
      </c>
      <c r="D17" s="15">
        <v>3666.7254244000001</v>
      </c>
      <c r="E17" s="15">
        <v>7883.6659528</v>
      </c>
      <c r="F17" s="15">
        <v>2664.0204715999998</v>
      </c>
      <c r="G17" s="15">
        <v>5462.8085488999996</v>
      </c>
      <c r="H17" s="15">
        <v>59145.057222000003</v>
      </c>
      <c r="J17" s="15" t="s">
        <v>426</v>
      </c>
      <c r="K17" s="15">
        <v>34.850773759112002</v>
      </c>
      <c r="L17" s="15">
        <v>4803.1637420426796</v>
      </c>
      <c r="M17" s="15">
        <v>107.13866167376599</v>
      </c>
      <c r="N17" s="15">
        <v>107.13866167376599</v>
      </c>
      <c r="O17" s="15">
        <v>43.278628830337702</v>
      </c>
      <c r="P17" s="15">
        <v>255.41113557836499</v>
      </c>
      <c r="Q17" s="15">
        <v>63.631193193731697</v>
      </c>
      <c r="R17" s="15">
        <v>74040.785386872201</v>
      </c>
      <c r="S17" s="15">
        <v>4152.5781572667001</v>
      </c>
      <c r="T17" s="15">
        <v>73.968499104839694</v>
      </c>
      <c r="U17" s="15">
        <v>823.51167594325204</v>
      </c>
      <c r="V17" s="15">
        <v>38.650278826025499</v>
      </c>
      <c r="W17" s="15">
        <v>6776.3752057994898</v>
      </c>
      <c r="X17" s="15">
        <v>52.421179358592902</v>
      </c>
      <c r="Y17" s="15">
        <v>112.03111395702</v>
      </c>
      <c r="Z17" s="15">
        <v>112.03111395702</v>
      </c>
      <c r="AA17" s="15">
        <v>33.737718580285097</v>
      </c>
      <c r="AB17" s="15">
        <v>0</v>
      </c>
      <c r="AC17" s="15">
        <v>20.200607538704801</v>
      </c>
      <c r="AD17" s="15">
        <v>95.629619767412393</v>
      </c>
      <c r="AE17" s="15">
        <v>2.3662268916434899</v>
      </c>
      <c r="AF17" s="15">
        <v>1.39215374117738E-3</v>
      </c>
      <c r="AG17" s="15">
        <v>4231.9211408450701</v>
      </c>
      <c r="AH17" s="15">
        <v>221.31204311204399</v>
      </c>
      <c r="AI17" s="15">
        <v>430.47082658346397</v>
      </c>
      <c r="AJ17" s="15">
        <v>44.497300922593197</v>
      </c>
      <c r="AK17" s="15">
        <v>23.892593148704599</v>
      </c>
      <c r="AL17" s="15">
        <v>3955.5595689963998</v>
      </c>
      <c r="AM17" s="15">
        <v>0</v>
      </c>
      <c r="AN17" s="15">
        <v>67949.116103661305</v>
      </c>
      <c r="AO17" s="15">
        <v>3300.6158208083202</v>
      </c>
      <c r="AP17" s="15">
        <v>346.53975275164402</v>
      </c>
      <c r="AQ17" s="15">
        <v>3667.3561810986698</v>
      </c>
      <c r="AR17" s="15">
        <v>0.569053543127367</v>
      </c>
      <c r="AS17" s="15">
        <v>85.504737352910297</v>
      </c>
      <c r="AT17" s="15">
        <v>1.2171027832665</v>
      </c>
      <c r="AU17" s="15">
        <v>84.135578722090798</v>
      </c>
      <c r="AV17" s="15">
        <v>18746.177280758598</v>
      </c>
      <c r="AW17" s="15">
        <v>75.631920087964303</v>
      </c>
      <c r="AX17" s="15">
        <v>8.2922350127041202</v>
      </c>
      <c r="AY17" s="15">
        <v>444.43348534201903</v>
      </c>
      <c r="AZ17" s="15">
        <v>66.125390937901301</v>
      </c>
      <c r="BA17" s="15">
        <v>4.0061782657340999</v>
      </c>
      <c r="BB17" s="15">
        <v>29.011776759977302</v>
      </c>
      <c r="BC17" s="15">
        <v>7884.32982626994</v>
      </c>
      <c r="BD17" s="15">
        <v>2664.30913214471</v>
      </c>
      <c r="BE17" s="15">
        <v>5220.02069412523</v>
      </c>
      <c r="BF17" s="15">
        <v>10.9607402183678</v>
      </c>
      <c r="BG17" s="15">
        <v>1.4587711945193</v>
      </c>
      <c r="BH17" s="15">
        <v>877.34827978857697</v>
      </c>
      <c r="BI17" s="15">
        <v>5.77502687985361</v>
      </c>
      <c r="BJ17" s="15">
        <v>222.571885888765</v>
      </c>
      <c r="BK17" s="15">
        <v>3.1628490109514602</v>
      </c>
      <c r="BL17" s="15">
        <v>4.1985453573416596</v>
      </c>
      <c r="BM17" s="15">
        <v>528.94982831506195</v>
      </c>
      <c r="BN17" s="15">
        <v>20577.1438254803</v>
      </c>
      <c r="BO17" s="15">
        <v>264.93760154764499</v>
      </c>
      <c r="BP17" s="15">
        <v>27.508687974338201</v>
      </c>
      <c r="BQ17" s="15">
        <v>5.8003508408979298</v>
      </c>
      <c r="BR17" s="15">
        <v>5465.1258104311801</v>
      </c>
      <c r="BS17" s="15">
        <v>3104.2114714752602</v>
      </c>
      <c r="BT17" s="15">
        <v>8.3407111493245395E-3</v>
      </c>
      <c r="BU17" s="15">
        <v>1162.4065881364199</v>
      </c>
      <c r="BV17" s="15">
        <v>1530.8521838035199</v>
      </c>
      <c r="BW17" s="15">
        <v>580.345302098248</v>
      </c>
      <c r="BX17" s="15">
        <v>59137.448557130003</v>
      </c>
      <c r="BY17" s="15">
        <v>1280.5771321986599</v>
      </c>
      <c r="CA17" s="26">
        <f t="shared" si="0"/>
        <v>1.1490031741565372</v>
      </c>
      <c r="CB17" s="25">
        <f t="shared" si="1"/>
        <v>5.5082207839035379E-3</v>
      </c>
      <c r="CC17" s="13">
        <f t="shared" si="2"/>
        <v>-7.1772192965038212E-5</v>
      </c>
      <c r="CD17" s="13">
        <f t="shared" si="3"/>
        <v>-6.09110601814245E-5</v>
      </c>
      <c r="CE17" s="13">
        <f t="shared" si="4"/>
        <v>1.7202179756150399E-4</v>
      </c>
      <c r="CF17" s="13">
        <f t="shared" si="5"/>
        <v>8.4208726487730939E-5</v>
      </c>
      <c r="CG17" s="13">
        <f t="shared" si="6"/>
        <v>1.0835522766715622E-4</v>
      </c>
      <c r="CH17" s="13">
        <f t="shared" si="7"/>
        <v>4.2418867702166278E-4</v>
      </c>
      <c r="CI17" s="13">
        <f t="shared" si="8"/>
        <v>-1.2864413743723694E-4</v>
      </c>
    </row>
    <row r="18" spans="1:87" x14ac:dyDescent="0.3">
      <c r="A18" s="17" t="s">
        <v>427</v>
      </c>
      <c r="B18" s="15">
        <v>3966.2880461999998</v>
      </c>
      <c r="C18" s="15">
        <v>1.1907616050000001</v>
      </c>
      <c r="D18" s="15">
        <v>1200.6774943</v>
      </c>
      <c r="E18" s="15">
        <v>932.64955400999997</v>
      </c>
      <c r="F18" s="15">
        <v>458.94859507000001</v>
      </c>
      <c r="G18" s="15">
        <v>61.317249556999997</v>
      </c>
      <c r="H18" s="15">
        <v>9832.2033300000003</v>
      </c>
      <c r="J18" s="15" t="s">
        <v>427</v>
      </c>
      <c r="K18" s="15">
        <v>0.736516145498883</v>
      </c>
      <c r="L18" s="15">
        <v>168.57422243523601</v>
      </c>
      <c r="M18" s="15">
        <v>102.246199492168</v>
      </c>
      <c r="N18" s="15">
        <v>102.246199492168</v>
      </c>
      <c r="O18" s="15">
        <v>42.190502320474799</v>
      </c>
      <c r="P18" s="15">
        <v>24.360833516713701</v>
      </c>
      <c r="Q18" s="15">
        <v>136.66546814155399</v>
      </c>
      <c r="R18" s="15">
        <v>156.357099334005</v>
      </c>
      <c r="S18" s="15">
        <v>3491.1643199567802</v>
      </c>
      <c r="T18" s="15">
        <v>60.653215393773003</v>
      </c>
      <c r="U18" s="15">
        <v>51.021446185750399</v>
      </c>
      <c r="V18" s="15">
        <v>30.374949435423801</v>
      </c>
      <c r="W18" s="15">
        <v>385.48520524414698</v>
      </c>
      <c r="X18" s="15">
        <v>0.30982493169805497</v>
      </c>
      <c r="Y18" s="15">
        <v>68.982567164404102</v>
      </c>
      <c r="Z18" s="15">
        <v>68.982567164404102</v>
      </c>
      <c r="AA18" s="15">
        <v>25.612633734706701</v>
      </c>
      <c r="AB18" s="15">
        <v>0</v>
      </c>
      <c r="AC18" s="15">
        <v>7.14884544982554</v>
      </c>
      <c r="AD18" s="15">
        <v>5.61034444474942</v>
      </c>
      <c r="AE18" s="15">
        <v>1.42993298149076</v>
      </c>
      <c r="AF18" s="15">
        <v>1.2292526334127001E-4</v>
      </c>
      <c r="AG18" s="15">
        <v>304.893447013963</v>
      </c>
      <c r="AH18" s="15">
        <v>36.942429915838503</v>
      </c>
      <c r="AI18" s="15">
        <v>30.009509345436701</v>
      </c>
      <c r="AJ18" s="15">
        <v>34.606172207566203</v>
      </c>
      <c r="AK18" s="15">
        <v>13.1301137417897</v>
      </c>
      <c r="AL18" s="15">
        <v>0.77324608828408703</v>
      </c>
      <c r="AM18" s="15">
        <v>0</v>
      </c>
      <c r="AN18" s="15">
        <v>6484.6562805822396</v>
      </c>
      <c r="AO18" s="15">
        <v>966.77763444060304</v>
      </c>
      <c r="AP18" s="15">
        <v>100.26740769743699</v>
      </c>
      <c r="AQ18" s="15">
        <v>1074.19388758786</v>
      </c>
      <c r="AR18" s="15">
        <v>0.20179553757833199</v>
      </c>
      <c r="AS18" s="15">
        <v>54.1246192363189</v>
      </c>
      <c r="AT18" s="15">
        <v>5.3660799015823497E-3</v>
      </c>
      <c r="AU18" s="15">
        <v>3.1359216918269102</v>
      </c>
      <c r="AV18" s="15">
        <v>1973.52070566312</v>
      </c>
      <c r="AW18" s="15">
        <v>3.6015182790720699</v>
      </c>
      <c r="AX18" s="15">
        <v>1.03124275643887</v>
      </c>
      <c r="AY18" s="15">
        <v>44.189662527488899</v>
      </c>
      <c r="AZ18" s="15">
        <v>2.6611939130386801</v>
      </c>
      <c r="BA18" s="15">
        <v>0.60880410721076705</v>
      </c>
      <c r="BB18" s="15">
        <v>2.8147265772692398</v>
      </c>
      <c r="BC18" s="15">
        <v>633.16360816955705</v>
      </c>
      <c r="BD18" s="15">
        <v>350.97693433786901</v>
      </c>
      <c r="BE18" s="15">
        <v>282.18667383168798</v>
      </c>
      <c r="BF18" s="15">
        <v>0.43221053699080098</v>
      </c>
      <c r="BG18" s="15">
        <v>6.1474962989908399E-2</v>
      </c>
      <c r="BH18" s="15">
        <v>66.407693800051703</v>
      </c>
      <c r="BI18" s="15">
        <v>0.36809051626735401</v>
      </c>
      <c r="BJ18" s="15">
        <v>79.380300600208301</v>
      </c>
      <c r="BK18" s="15">
        <v>0.62434509829858298</v>
      </c>
      <c r="BL18" s="15">
        <v>0.66769361486356105</v>
      </c>
      <c r="BM18" s="15">
        <v>130.88633619383</v>
      </c>
      <c r="BN18" s="15">
        <v>1894.0945487484901</v>
      </c>
      <c r="BO18" s="15">
        <v>9.9243693623681999</v>
      </c>
      <c r="BP18" s="15">
        <v>3.9580300049052801</v>
      </c>
      <c r="BQ18" s="15">
        <v>0.22331979474969199</v>
      </c>
      <c r="BR18" s="15">
        <v>58.268186286148897</v>
      </c>
      <c r="BS18" s="15">
        <v>349.64626765872401</v>
      </c>
      <c r="BT18" s="15">
        <v>0</v>
      </c>
      <c r="BU18" s="15">
        <v>70.328879807318103</v>
      </c>
      <c r="BV18" s="15">
        <v>172.488813798508</v>
      </c>
      <c r="BW18" s="15">
        <v>73.796858932852899</v>
      </c>
      <c r="BX18" s="15">
        <v>5989.6616670249196</v>
      </c>
      <c r="BY18" s="15">
        <v>142.73919913931499</v>
      </c>
      <c r="CA18" s="26">
        <f t="shared" si="0"/>
        <v>1.0826414981471206</v>
      </c>
      <c r="CB18" s="25">
        <f t="shared" si="1"/>
        <v>6.6550792481965462E-3</v>
      </c>
      <c r="CC18" s="13">
        <f t="shared" si="2"/>
        <v>-0.11979052471956081</v>
      </c>
      <c r="CD18" s="13">
        <f t="shared" si="3"/>
        <v>-0.35062897137661153</v>
      </c>
      <c r="CE18" s="13">
        <f t="shared" si="4"/>
        <v>-0.10534353089201569</v>
      </c>
      <c r="CF18" s="13">
        <f t="shared" si="5"/>
        <v>-0.32111305318571115</v>
      </c>
      <c r="CG18" s="13">
        <f t="shared" si="6"/>
        <v>-0.23525872372626588</v>
      </c>
      <c r="CH18" s="13">
        <f t="shared" si="7"/>
        <v>-4.972602804071824E-2</v>
      </c>
      <c r="CI18" s="13">
        <f t="shared" si="8"/>
        <v>-0.39081185915375904</v>
      </c>
    </row>
    <row r="19" spans="1:87" x14ac:dyDescent="0.3">
      <c r="A19" s="17" t="s">
        <v>535</v>
      </c>
      <c r="B19" s="15">
        <v>21382.418581999998</v>
      </c>
      <c r="C19" s="15">
        <v>0.49300444459999998</v>
      </c>
      <c r="D19" s="15">
        <v>2747.0844597</v>
      </c>
      <c r="E19" s="15">
        <v>2544.7749740999998</v>
      </c>
      <c r="F19" s="15">
        <v>1959.7313286999999</v>
      </c>
      <c r="G19" s="15">
        <v>89.802629754999998</v>
      </c>
      <c r="H19" s="15">
        <v>11643.506887</v>
      </c>
      <c r="J19" s="15" t="s">
        <v>535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CA19" s="26" t="e">
        <f t="shared" si="0"/>
        <v>#DIV/0!</v>
      </c>
      <c r="CB19" s="25" t="e">
        <f t="shared" si="1"/>
        <v>#DIV/0!</v>
      </c>
      <c r="CC19" s="13">
        <f t="shared" si="2"/>
        <v>-1</v>
      </c>
      <c r="CD19" s="13">
        <f t="shared" si="3"/>
        <v>-1</v>
      </c>
      <c r="CE19" s="13">
        <f t="shared" si="4"/>
        <v>-1</v>
      </c>
      <c r="CF19" s="13">
        <f t="shared" si="5"/>
        <v>-1</v>
      </c>
      <c r="CG19" s="13">
        <f t="shared" si="6"/>
        <v>-1</v>
      </c>
      <c r="CH19" s="13">
        <f t="shared" si="7"/>
        <v>-1</v>
      </c>
      <c r="CI19" s="13">
        <f t="shared" si="8"/>
        <v>-1</v>
      </c>
    </row>
    <row r="20" spans="1:87" x14ac:dyDescent="0.3">
      <c r="A20" s="43" t="s">
        <v>536</v>
      </c>
      <c r="B20" s="15">
        <v>8733.5024840999995</v>
      </c>
      <c r="C20" s="15">
        <v>3923.1459334000001</v>
      </c>
      <c r="D20" s="15">
        <v>7853.4485720000002</v>
      </c>
      <c r="E20" s="15">
        <v>3432.6530637000001</v>
      </c>
      <c r="F20" s="15">
        <v>1834.0192469000001</v>
      </c>
      <c r="G20" s="15">
        <v>154.95715175000001</v>
      </c>
      <c r="H20" s="15">
        <v>54027.172104999998</v>
      </c>
      <c r="J20" s="15" t="s">
        <v>536</v>
      </c>
      <c r="K20" s="15">
        <v>29.185939166112501</v>
      </c>
      <c r="L20" s="15">
        <v>3817.5657744249902</v>
      </c>
      <c r="M20" s="15">
        <v>335.65246794185998</v>
      </c>
      <c r="N20" s="15">
        <v>335.65246794185998</v>
      </c>
      <c r="O20" s="15">
        <v>130.47008181266199</v>
      </c>
      <c r="P20" s="15">
        <v>213.00156981332401</v>
      </c>
      <c r="Q20" s="15">
        <v>118.495588158044</v>
      </c>
      <c r="R20" s="15">
        <v>51596.707507005398</v>
      </c>
      <c r="S20" s="15">
        <v>8732.4729572689102</v>
      </c>
      <c r="T20" s="15">
        <v>218.09410272712199</v>
      </c>
      <c r="U20" s="15">
        <v>663.73398520092303</v>
      </c>
      <c r="V20" s="15">
        <v>126.363662047551</v>
      </c>
      <c r="W20" s="15">
        <v>5667.4339764860797</v>
      </c>
      <c r="X20" s="15">
        <v>43.783707376331797</v>
      </c>
      <c r="Y20" s="15">
        <v>272.20061928525399</v>
      </c>
      <c r="Z20" s="15">
        <v>272.20061928525399</v>
      </c>
      <c r="AA20" s="15">
        <v>116.250891858888</v>
      </c>
      <c r="AB20" s="15">
        <v>0</v>
      </c>
      <c r="AC20" s="15">
        <v>53.7952728367422</v>
      </c>
      <c r="AD20" s="15">
        <v>238.992748896237</v>
      </c>
      <c r="AE20" s="15">
        <v>8.1117487374261703</v>
      </c>
      <c r="AF20" s="15">
        <v>3.5887725064241102E-3</v>
      </c>
      <c r="AG20" s="15">
        <v>3747.7337430789999</v>
      </c>
      <c r="AH20" s="15">
        <v>173.97286526131501</v>
      </c>
      <c r="AI20" s="15">
        <v>353.76009089316398</v>
      </c>
      <c r="AJ20" s="15">
        <v>160.00357778546501</v>
      </c>
      <c r="AK20" s="15">
        <v>50.967053796950303</v>
      </c>
      <c r="AL20" s="15">
        <v>3923.08192748998</v>
      </c>
      <c r="AM20" s="15">
        <v>0</v>
      </c>
      <c r="AN20" s="15">
        <v>61415.103398424799</v>
      </c>
      <c r="AO20" s="15">
        <v>7069.2603536389997</v>
      </c>
      <c r="AP20" s="15">
        <v>731.67910688183804</v>
      </c>
      <c r="AQ20" s="15">
        <v>7854.7347333575799</v>
      </c>
      <c r="AR20" s="15">
        <v>0.674096150263639</v>
      </c>
      <c r="AS20" s="15">
        <v>159.497805572777</v>
      </c>
      <c r="AT20" s="15">
        <v>1.1041144747798699</v>
      </c>
      <c r="AU20" s="15">
        <v>16.117023470075001</v>
      </c>
      <c r="AV20" s="15">
        <v>19134.205827932001</v>
      </c>
      <c r="AW20" s="15">
        <v>15.1480905588165</v>
      </c>
      <c r="AX20" s="15">
        <v>7.4794018837392597</v>
      </c>
      <c r="AY20" s="15">
        <v>250.15208839431801</v>
      </c>
      <c r="AZ20" s="15">
        <v>13.051319337841701</v>
      </c>
      <c r="BA20" s="15">
        <v>5.8234938780403098</v>
      </c>
      <c r="BB20" s="15">
        <v>12.8223598197721</v>
      </c>
      <c r="BC20" s="15">
        <v>3432.8873550346698</v>
      </c>
      <c r="BD20" s="15">
        <v>1833.9804040930201</v>
      </c>
      <c r="BE20" s="15">
        <v>1598.9069509416399</v>
      </c>
      <c r="BF20" s="15">
        <v>2.4142928558121999</v>
      </c>
      <c r="BG20" s="15">
        <v>0.27798511778744101</v>
      </c>
      <c r="BH20" s="15">
        <v>473.112912078573</v>
      </c>
      <c r="BI20" s="15">
        <v>3.1926645356790502</v>
      </c>
      <c r="BJ20" s="15">
        <v>327.38470372636198</v>
      </c>
      <c r="BK20" s="15">
        <v>4.1215590862944103</v>
      </c>
      <c r="BL20" s="15">
        <v>5.4697801113334004</v>
      </c>
      <c r="BM20" s="15">
        <v>605.80181391888004</v>
      </c>
      <c r="BN20" s="15">
        <v>16491.858416367199</v>
      </c>
      <c r="BO20" s="15">
        <v>50.600845096865498</v>
      </c>
      <c r="BP20" s="15">
        <v>39.8810333891102</v>
      </c>
      <c r="BQ20" s="15">
        <v>1.1290368337218899</v>
      </c>
      <c r="BR20" s="15">
        <v>154.999673703599</v>
      </c>
      <c r="BS20" s="15">
        <v>2818.54811840712</v>
      </c>
      <c r="BT20" s="15">
        <v>6.1546065186461303E-3</v>
      </c>
      <c r="BU20" s="15">
        <v>968.16272638757198</v>
      </c>
      <c r="BV20" s="15">
        <v>1346.24835953466</v>
      </c>
      <c r="BW20" s="15">
        <v>557.17776502178901</v>
      </c>
      <c r="BX20" s="15">
        <v>54025.169263160198</v>
      </c>
      <c r="BY20" s="15">
        <v>1013.32700786208</v>
      </c>
      <c r="CA20" s="26">
        <f t="shared" si="0"/>
        <v>1.1367868761181985</v>
      </c>
      <c r="CB20" s="25">
        <f t="shared" si="1"/>
        <v>6.8487701574801501E-3</v>
      </c>
      <c r="CC20" s="13">
        <f t="shared" si="2"/>
        <v>-1.178824684556481E-4</v>
      </c>
      <c r="CD20" s="13">
        <f t="shared" si="3"/>
        <v>-1.6314944971889797E-5</v>
      </c>
      <c r="CE20" s="13">
        <f t="shared" si="4"/>
        <v>1.6377026548123401E-4</v>
      </c>
      <c r="CF20" s="13">
        <f t="shared" si="5"/>
        <v>6.8253718136363945E-5</v>
      </c>
      <c r="CG20" s="13">
        <f t="shared" si="6"/>
        <v>-2.1179061804113281E-5</v>
      </c>
      <c r="CH20" s="13">
        <f t="shared" si="7"/>
        <v>2.7441104278681647E-4</v>
      </c>
      <c r="CI20" s="13">
        <f t="shared" si="8"/>
        <v>-3.7071010044856715E-5</v>
      </c>
    </row>
    <row r="21" spans="1:87" x14ac:dyDescent="0.3">
      <c r="A21" s="17" t="s">
        <v>537</v>
      </c>
      <c r="B21" s="15">
        <v>7051.6835984999998</v>
      </c>
      <c r="C21" s="15">
        <v>11.196416352</v>
      </c>
      <c r="D21" s="15">
        <v>1863.4707501</v>
      </c>
      <c r="E21" s="15">
        <v>1876.2564488999999</v>
      </c>
      <c r="F21" s="15">
        <v>1249.3560543999999</v>
      </c>
      <c r="G21" s="15">
        <v>89.937587430999997</v>
      </c>
      <c r="H21" s="15">
        <v>10847.791436</v>
      </c>
      <c r="J21" s="15" t="s">
        <v>537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CA21" s="26" t="e">
        <f t="shared" si="0"/>
        <v>#DIV/0!</v>
      </c>
      <c r="CB21" s="25" t="e">
        <f t="shared" si="1"/>
        <v>#DIV/0!</v>
      </c>
      <c r="CC21" s="13">
        <f t="shared" si="2"/>
        <v>-1</v>
      </c>
      <c r="CD21" s="13">
        <f t="shared" si="3"/>
        <v>-1</v>
      </c>
      <c r="CE21" s="13">
        <f t="shared" si="4"/>
        <v>-1</v>
      </c>
      <c r="CF21" s="13">
        <f t="shared" si="5"/>
        <v>-1</v>
      </c>
      <c r="CG21" s="13">
        <f t="shared" si="6"/>
        <v>-1</v>
      </c>
      <c r="CH21" s="13">
        <f t="shared" si="7"/>
        <v>-1</v>
      </c>
      <c r="CI21" s="13">
        <f t="shared" si="8"/>
        <v>-1</v>
      </c>
    </row>
    <row r="22" spans="1:87" x14ac:dyDescent="0.3">
      <c r="A22" s="17" t="s">
        <v>538</v>
      </c>
      <c r="B22" s="15">
        <v>207438.96919</v>
      </c>
      <c r="C22" s="15">
        <v>0.1375655636</v>
      </c>
      <c r="D22" s="15">
        <v>8211.5395193000004</v>
      </c>
      <c r="E22" s="15">
        <v>20556.218210999999</v>
      </c>
      <c r="F22" s="15">
        <v>18772.927627000001</v>
      </c>
      <c r="G22" s="15">
        <v>638.76054223999995</v>
      </c>
      <c r="H22" s="15">
        <v>72575.412077999994</v>
      </c>
      <c r="J22" s="15" t="s">
        <v>538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CA22" s="26" t="e">
        <f t="shared" si="0"/>
        <v>#DIV/0!</v>
      </c>
      <c r="CB22" s="25" t="e">
        <f t="shared" si="1"/>
        <v>#DIV/0!</v>
      </c>
      <c r="CC22" s="13">
        <f t="shared" si="2"/>
        <v>-1</v>
      </c>
      <c r="CD22" s="13">
        <f t="shared" si="3"/>
        <v>-1</v>
      </c>
      <c r="CE22" s="13">
        <f t="shared" si="4"/>
        <v>-1</v>
      </c>
      <c r="CF22" s="13">
        <f t="shared" si="5"/>
        <v>-1</v>
      </c>
      <c r="CG22" s="13">
        <f t="shared" si="6"/>
        <v>-1</v>
      </c>
      <c r="CH22" s="13">
        <f t="shared" si="7"/>
        <v>-1</v>
      </c>
      <c r="CI22" s="13">
        <f t="shared" si="8"/>
        <v>-1</v>
      </c>
    </row>
    <row r="23" spans="1:87" x14ac:dyDescent="0.3">
      <c r="A23" s="43" t="s">
        <v>539</v>
      </c>
      <c r="B23" s="15">
        <v>20762.331188</v>
      </c>
      <c r="C23" s="15">
        <v>4886.1478348999999</v>
      </c>
      <c r="D23" s="15">
        <v>11453.215332</v>
      </c>
      <c r="E23" s="15">
        <v>8498.2710606000001</v>
      </c>
      <c r="F23" s="15">
        <v>5051.6326406999997</v>
      </c>
      <c r="G23" s="15">
        <v>15169.000536</v>
      </c>
      <c r="H23" s="15">
        <v>66584.863523000007</v>
      </c>
      <c r="J23" s="15" t="s">
        <v>539</v>
      </c>
      <c r="K23" s="15">
        <v>39.8811701523477</v>
      </c>
      <c r="L23" s="15">
        <v>4906.5312131929504</v>
      </c>
      <c r="M23" s="15">
        <v>870.14906441077301</v>
      </c>
      <c r="N23" s="15">
        <v>870.14906441077301</v>
      </c>
      <c r="O23" s="15">
        <v>333.88155883715001</v>
      </c>
      <c r="P23" s="15">
        <v>291.80456104516401</v>
      </c>
      <c r="Q23" s="15">
        <v>251.51276262612001</v>
      </c>
      <c r="R23" s="15">
        <v>106419.529023368</v>
      </c>
      <c r="S23" s="15">
        <v>20757.8467859587</v>
      </c>
      <c r="T23" s="15">
        <v>615.17978447042799</v>
      </c>
      <c r="U23" s="15">
        <v>1187.50854711281</v>
      </c>
      <c r="V23" s="15">
        <v>359.83744623666797</v>
      </c>
      <c r="W23" s="15">
        <v>7322.2187214661099</v>
      </c>
      <c r="X23" s="15">
        <v>60.851904018890998</v>
      </c>
      <c r="Y23" s="15">
        <v>663.64581683241101</v>
      </c>
      <c r="Z23" s="15">
        <v>663.64581683241101</v>
      </c>
      <c r="AA23" s="15">
        <v>327.62596687264499</v>
      </c>
      <c r="AB23" s="15">
        <v>0</v>
      </c>
      <c r="AC23" s="15">
        <v>79.014277916830693</v>
      </c>
      <c r="AD23" s="15">
        <v>162.472336145089</v>
      </c>
      <c r="AE23" s="15">
        <v>20.887243866505099</v>
      </c>
      <c r="AF23" s="15">
        <v>7.6586903479765201E-3</v>
      </c>
      <c r="AG23" s="15">
        <v>5077.3573541154001</v>
      </c>
      <c r="AH23" s="15">
        <v>270.90309662733603</v>
      </c>
      <c r="AI23" s="15">
        <v>416.83193830325399</v>
      </c>
      <c r="AJ23" s="15">
        <v>455.43228296738403</v>
      </c>
      <c r="AK23" s="15">
        <v>129.62610847105901</v>
      </c>
      <c r="AL23" s="15">
        <v>4886.0427406647996</v>
      </c>
      <c r="AM23" s="15">
        <v>0</v>
      </c>
      <c r="AN23" s="15">
        <v>76260.524716788699</v>
      </c>
      <c r="AO23" s="15">
        <v>10309.754444509101</v>
      </c>
      <c r="AP23" s="15">
        <v>1066.5167326007299</v>
      </c>
      <c r="AQ23" s="15">
        <v>11455.2854550266</v>
      </c>
      <c r="AR23" s="15">
        <v>2.15725380993009</v>
      </c>
      <c r="AS23" s="15">
        <v>292.67431840940299</v>
      </c>
      <c r="AT23" s="15">
        <v>1.4193711989008599</v>
      </c>
      <c r="AU23" s="15">
        <v>27.1849226727734</v>
      </c>
      <c r="AV23" s="15">
        <v>20266.1157753765</v>
      </c>
      <c r="AW23" s="15">
        <v>39.5355296056482</v>
      </c>
      <c r="AX23" s="15">
        <v>14.3568806891648</v>
      </c>
      <c r="AY23" s="15">
        <v>1300.1106770834999</v>
      </c>
      <c r="AZ23" s="15">
        <v>23.6028723507332</v>
      </c>
      <c r="BA23" s="15">
        <v>13.3813794034292</v>
      </c>
      <c r="BB23" s="15">
        <v>29.745363161538101</v>
      </c>
      <c r="BC23" s="15">
        <v>8496.3551009155599</v>
      </c>
      <c r="BD23" s="15">
        <v>5051.7060773536696</v>
      </c>
      <c r="BE23" s="15">
        <v>3444.6490235618899</v>
      </c>
      <c r="BF23" s="15">
        <v>2.9351224525317301</v>
      </c>
      <c r="BG23" s="15">
        <v>0.56312704540970104</v>
      </c>
      <c r="BH23" s="15">
        <v>1069.7753193946101</v>
      </c>
      <c r="BI23" s="15">
        <v>4.9136855816619498</v>
      </c>
      <c r="BJ23" s="15">
        <v>829.92232573289903</v>
      </c>
      <c r="BK23" s="15">
        <v>7.2791083092202697</v>
      </c>
      <c r="BL23" s="15">
        <v>10.8905446497682</v>
      </c>
      <c r="BM23" s="15">
        <v>1506.7911005362701</v>
      </c>
      <c r="BN23" s="15">
        <v>19487.745097635099</v>
      </c>
      <c r="BO23" s="15">
        <v>85.173548792142697</v>
      </c>
      <c r="BP23" s="15">
        <v>83.414268350997901</v>
      </c>
      <c r="BQ23" s="15">
        <v>2.1303015413614599</v>
      </c>
      <c r="BR23" s="15">
        <v>15178.2515558171</v>
      </c>
      <c r="BS23" s="15">
        <v>3520.7931072023198</v>
      </c>
      <c r="BT23" s="15">
        <v>7.0562632724086097E-3</v>
      </c>
      <c r="BU23" s="15">
        <v>1322.2422046491699</v>
      </c>
      <c r="BV23" s="15">
        <v>1685.16528600483</v>
      </c>
      <c r="BW23" s="15">
        <v>707.03056974206595</v>
      </c>
      <c r="BX23" s="15">
        <v>66579.715293683199</v>
      </c>
      <c r="BY23" s="15">
        <v>1363.7221249106799</v>
      </c>
      <c r="CA23" s="26">
        <f t="shared" si="0"/>
        <v>1.145401784618685</v>
      </c>
      <c r="CB23" s="25">
        <f t="shared" si="1"/>
        <v>6.8976262727838949E-3</v>
      </c>
      <c r="CC23" s="13">
        <f t="shared" si="2"/>
        <v>-2.1598740530119512E-4</v>
      </c>
      <c r="CD23" s="13">
        <f t="shared" si="3"/>
        <v>-2.1508607342923588E-5</v>
      </c>
      <c r="CE23" s="13">
        <f t="shared" si="4"/>
        <v>1.8074601468607166E-4</v>
      </c>
      <c r="CF23" s="13">
        <f t="shared" si="5"/>
        <v>-2.2545287985964712E-4</v>
      </c>
      <c r="CG23" s="13">
        <f t="shared" si="6"/>
        <v>1.4537211807173517E-5</v>
      </c>
      <c r="CH23" s="13">
        <f t="shared" si="7"/>
        <v>6.0986350387062273E-4</v>
      </c>
      <c r="CI23" s="13">
        <f t="shared" si="8"/>
        <v>-7.7318312968081119E-5</v>
      </c>
    </row>
    <row r="24" spans="1:87" x14ac:dyDescent="0.3">
      <c r="A24" s="17" t="s">
        <v>540</v>
      </c>
      <c r="B24" s="15">
        <v>32544.003753000001</v>
      </c>
      <c r="C24" s="15">
        <v>264.34777355</v>
      </c>
      <c r="D24" s="15">
        <v>4297.2368466999997</v>
      </c>
      <c r="E24" s="15">
        <v>7529.5496983000003</v>
      </c>
      <c r="F24" s="15">
        <v>1712.2127184000001</v>
      </c>
      <c r="G24" s="15">
        <v>434.03281507000003</v>
      </c>
      <c r="H24" s="15">
        <v>75714.902218999996</v>
      </c>
      <c r="J24" s="15" t="s">
        <v>540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CA24" s="26" t="e">
        <f t="shared" si="0"/>
        <v>#DIV/0!</v>
      </c>
      <c r="CB24" s="25" t="e">
        <f t="shared" si="1"/>
        <v>#DIV/0!</v>
      </c>
      <c r="CC24" s="13">
        <f t="shared" si="2"/>
        <v>-1</v>
      </c>
      <c r="CD24" s="13">
        <f t="shared" si="3"/>
        <v>-1</v>
      </c>
      <c r="CE24" s="13">
        <f t="shared" si="4"/>
        <v>-1</v>
      </c>
      <c r="CF24" s="13">
        <f t="shared" si="5"/>
        <v>-1</v>
      </c>
      <c r="CG24" s="13">
        <f t="shared" si="6"/>
        <v>-1</v>
      </c>
      <c r="CH24" s="13">
        <f t="shared" si="7"/>
        <v>-1</v>
      </c>
      <c r="CI24" s="13">
        <f t="shared" si="8"/>
        <v>-1</v>
      </c>
    </row>
    <row r="25" spans="1:87" x14ac:dyDescent="0.3">
      <c r="A25" s="17" t="s">
        <v>541</v>
      </c>
      <c r="B25" s="15">
        <v>15599.52721</v>
      </c>
      <c r="C25" s="15">
        <v>3.7608596555</v>
      </c>
      <c r="D25" s="15">
        <v>5526.3862196999999</v>
      </c>
      <c r="E25" s="15">
        <v>6268.7904052000004</v>
      </c>
      <c r="F25" s="15">
        <v>4584.0992122999996</v>
      </c>
      <c r="G25" s="15">
        <v>380.37090724000001</v>
      </c>
      <c r="H25" s="15">
        <v>67004.599726</v>
      </c>
      <c r="J25" s="15" t="s">
        <v>541</v>
      </c>
      <c r="K25" s="15">
        <v>78.351286922934193</v>
      </c>
      <c r="L25" s="15">
        <v>1663.6688196837799</v>
      </c>
      <c r="M25" s="15">
        <v>308.52759515908599</v>
      </c>
      <c r="N25" s="15">
        <v>308.52759515908599</v>
      </c>
      <c r="O25" s="15">
        <v>122.51077635741299</v>
      </c>
      <c r="P25" s="15">
        <v>634.95830720044501</v>
      </c>
      <c r="Q25" s="15">
        <v>222.538091794872</v>
      </c>
      <c r="R25" s="15">
        <v>656.69109239971704</v>
      </c>
      <c r="S25" s="15">
        <v>11473.672315128601</v>
      </c>
      <c r="T25" s="15">
        <v>196.69108980603099</v>
      </c>
      <c r="U25" s="15">
        <v>121.645289462709</v>
      </c>
      <c r="V25" s="15">
        <v>113.726540021421</v>
      </c>
      <c r="W25" s="15">
        <v>11347.262630842501</v>
      </c>
      <c r="X25" s="15">
        <v>133.218765127284</v>
      </c>
      <c r="Y25" s="15">
        <v>216.86635436997901</v>
      </c>
      <c r="Z25" s="15">
        <v>216.86635436997901</v>
      </c>
      <c r="AA25" s="15">
        <v>104.544710572773</v>
      </c>
      <c r="AB25" s="15">
        <v>0</v>
      </c>
      <c r="AC25" s="15">
        <v>27.728219732248601</v>
      </c>
      <c r="AD25" s="15">
        <v>23.181197040132901</v>
      </c>
      <c r="AE25" s="15">
        <v>6.3412681172860301</v>
      </c>
      <c r="AF25" s="15">
        <v>3.0640967042841402E-3</v>
      </c>
      <c r="AG25" s="15">
        <v>3034.9054810376301</v>
      </c>
      <c r="AH25" s="15">
        <v>68.500915163394396</v>
      </c>
      <c r="AI25" s="15">
        <v>69.040171508840402</v>
      </c>
      <c r="AJ25" s="15">
        <v>145.289436924537</v>
      </c>
      <c r="AK25" s="15">
        <v>50.540701509572202</v>
      </c>
      <c r="AL25" s="15">
        <v>1.9218240582681501</v>
      </c>
      <c r="AM25" s="15">
        <v>0</v>
      </c>
      <c r="AN25" s="15">
        <v>45239.390941649101</v>
      </c>
      <c r="AO25" s="15">
        <v>3603.7948377894199</v>
      </c>
      <c r="AP25" s="15">
        <v>372.69394047961498</v>
      </c>
      <c r="AQ25" s="15">
        <v>4004.21699800128</v>
      </c>
      <c r="AR25" s="15">
        <v>1.2816597828746601</v>
      </c>
      <c r="AS25" s="15">
        <v>144.157535020475</v>
      </c>
      <c r="AT25" s="15">
        <v>0.123081876363253</v>
      </c>
      <c r="AU25" s="15">
        <v>7.0451803114028504</v>
      </c>
      <c r="AV25" s="15">
        <v>14008.060684009301</v>
      </c>
      <c r="AW25" s="15">
        <v>12.3213219617828</v>
      </c>
      <c r="AX25" s="15">
        <v>3.3964434508947998</v>
      </c>
      <c r="AY25" s="15">
        <v>288.06825077575098</v>
      </c>
      <c r="AZ25" s="15">
        <v>6.3307932822963302</v>
      </c>
      <c r="BA25" s="15">
        <v>14.332993398942801</v>
      </c>
      <c r="BB25" s="15">
        <v>10.2016096804951</v>
      </c>
      <c r="BC25" s="15">
        <v>3575.3841456816699</v>
      </c>
      <c r="BD25" s="15">
        <v>2321.77801203748</v>
      </c>
      <c r="BE25" s="15">
        <v>1253.6061336441801</v>
      </c>
      <c r="BF25" s="15">
        <v>0.55893629028257796</v>
      </c>
      <c r="BG25" s="15">
        <v>0.16104819058957101</v>
      </c>
      <c r="BH25" s="15">
        <v>918.90122856418395</v>
      </c>
      <c r="BI25" s="15">
        <v>1.10185817435253</v>
      </c>
      <c r="BJ25" s="15">
        <v>358.86801929044202</v>
      </c>
      <c r="BK25" s="15">
        <v>1.9021116864806999</v>
      </c>
      <c r="BL25" s="15">
        <v>3.9163218829676398</v>
      </c>
      <c r="BM25" s="15">
        <v>607.32904942211303</v>
      </c>
      <c r="BN25" s="15">
        <v>4861.7829879483297</v>
      </c>
      <c r="BO25" s="15">
        <v>22.066257187343201</v>
      </c>
      <c r="BP25" s="15">
        <v>64.698379818890302</v>
      </c>
      <c r="BQ25" s="15">
        <v>0.578208668276041</v>
      </c>
      <c r="BR25" s="15">
        <v>184.61981723242701</v>
      </c>
      <c r="BS25" s="15">
        <v>2805.6441908912102</v>
      </c>
      <c r="BT25" s="15">
        <v>0</v>
      </c>
      <c r="BU25" s="15">
        <v>2783.5045525269902</v>
      </c>
      <c r="BV25" s="15">
        <v>344.492597914057</v>
      </c>
      <c r="BW25" s="15">
        <v>261.19759159258501</v>
      </c>
      <c r="BX25" s="15">
        <v>42239.599649465097</v>
      </c>
      <c r="BY25" s="15">
        <v>498.84609229795899</v>
      </c>
      <c r="CA25" s="26">
        <f t="shared" si="0"/>
        <v>1.0710184593859424</v>
      </c>
      <c r="CB25" s="25">
        <f t="shared" si="1"/>
        <v>6.924754514075847E-3</v>
      </c>
      <c r="CC25" s="13">
        <f t="shared" si="2"/>
        <v>-0.2644858936639144</v>
      </c>
      <c r="CD25" s="13">
        <f t="shared" si="3"/>
        <v>-0.4889934125944812</v>
      </c>
      <c r="CE25" s="13">
        <f t="shared" si="4"/>
        <v>-0.27543663457190493</v>
      </c>
      <c r="CF25" s="13">
        <f t="shared" si="5"/>
        <v>-0.42965326409447879</v>
      </c>
      <c r="CG25" s="13">
        <f t="shared" si="6"/>
        <v>-0.49351488601998111</v>
      </c>
      <c r="CH25" s="13">
        <f t="shared" si="7"/>
        <v>-0.51463212953892212</v>
      </c>
      <c r="CI25" s="13">
        <f t="shared" si="8"/>
        <v>-0.3696014927005864</v>
      </c>
    </row>
    <row r="26" spans="1:87" x14ac:dyDescent="0.3">
      <c r="A26" s="17" t="s">
        <v>542</v>
      </c>
      <c r="B26" s="15">
        <v>40566.602695000001</v>
      </c>
      <c r="C26" s="15">
        <v>5.6826259574</v>
      </c>
      <c r="D26" s="15">
        <v>6910.3106817999997</v>
      </c>
      <c r="E26" s="15">
        <v>19242.351747000001</v>
      </c>
      <c r="F26" s="15">
        <v>14351.094442</v>
      </c>
      <c r="G26" s="15">
        <v>1079.7211064999999</v>
      </c>
      <c r="H26" s="15">
        <v>65628.872642999995</v>
      </c>
      <c r="J26" s="15" t="s">
        <v>542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CA26" s="26" t="e">
        <f t="shared" si="0"/>
        <v>#DIV/0!</v>
      </c>
      <c r="CB26" s="25" t="e">
        <f t="shared" si="1"/>
        <v>#DIV/0!</v>
      </c>
      <c r="CC26" s="13">
        <f t="shared" si="2"/>
        <v>-1</v>
      </c>
      <c r="CD26" s="13">
        <f t="shared" si="3"/>
        <v>-1</v>
      </c>
      <c r="CE26" s="13">
        <f t="shared" si="4"/>
        <v>-1</v>
      </c>
      <c r="CF26" s="13">
        <f t="shared" si="5"/>
        <v>-1</v>
      </c>
      <c r="CG26" s="13">
        <f t="shared" si="6"/>
        <v>-1</v>
      </c>
      <c r="CH26" s="13">
        <f t="shared" si="7"/>
        <v>-1</v>
      </c>
      <c r="CI26" s="13">
        <f t="shared" si="8"/>
        <v>-1</v>
      </c>
    </row>
    <row r="27" spans="1:87" x14ac:dyDescent="0.3">
      <c r="A27" s="17" t="s">
        <v>543</v>
      </c>
      <c r="B27" s="15">
        <v>121782.80104999999</v>
      </c>
      <c r="C27" s="15">
        <v>0.63986083920000003</v>
      </c>
      <c r="D27" s="15">
        <v>4514.7611795000003</v>
      </c>
      <c r="E27" s="15">
        <v>11999.072254999999</v>
      </c>
      <c r="F27" s="15">
        <v>10698.287901</v>
      </c>
      <c r="G27" s="15">
        <v>342.53724244</v>
      </c>
      <c r="H27" s="15">
        <v>50818.700957000001</v>
      </c>
      <c r="J27" s="15" t="s">
        <v>543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CA27" s="26" t="e">
        <f t="shared" si="0"/>
        <v>#DIV/0!</v>
      </c>
      <c r="CB27" s="25" t="e">
        <f t="shared" si="1"/>
        <v>#DIV/0!</v>
      </c>
      <c r="CC27" s="13">
        <f t="shared" si="2"/>
        <v>-1</v>
      </c>
      <c r="CD27" s="13">
        <f t="shared" si="3"/>
        <v>-1</v>
      </c>
      <c r="CE27" s="13">
        <f t="shared" si="4"/>
        <v>-1</v>
      </c>
      <c r="CF27" s="13">
        <f t="shared" si="5"/>
        <v>-1</v>
      </c>
      <c r="CG27" s="13">
        <f t="shared" si="6"/>
        <v>-1</v>
      </c>
      <c r="CH27" s="13">
        <f t="shared" si="7"/>
        <v>-1</v>
      </c>
      <c r="CI27" s="13">
        <f t="shared" si="8"/>
        <v>-1</v>
      </c>
    </row>
    <row r="28" spans="1:87" x14ac:dyDescent="0.3">
      <c r="A28" s="17" t="s">
        <v>544</v>
      </c>
      <c r="B28" s="15">
        <v>48656.239218000002</v>
      </c>
      <c r="C28" s="15">
        <v>10.478016328000001</v>
      </c>
      <c r="D28" s="15">
        <v>8295.1389386999999</v>
      </c>
      <c r="E28" s="15">
        <v>6035.3959507</v>
      </c>
      <c r="F28" s="15">
        <v>4681.0810849</v>
      </c>
      <c r="G28" s="15">
        <v>252.15895559000001</v>
      </c>
      <c r="H28" s="15">
        <v>40595.232858000003</v>
      </c>
      <c r="J28" s="15" t="s">
        <v>544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CA28" s="26" t="e">
        <f t="shared" si="0"/>
        <v>#DIV/0!</v>
      </c>
      <c r="CB28" s="25" t="e">
        <f t="shared" si="1"/>
        <v>#DIV/0!</v>
      </c>
      <c r="CC28" s="13">
        <f t="shared" si="2"/>
        <v>-1</v>
      </c>
      <c r="CD28" s="13">
        <f t="shared" si="3"/>
        <v>-1</v>
      </c>
      <c r="CE28" s="13">
        <f t="shared" si="4"/>
        <v>-1</v>
      </c>
      <c r="CF28" s="13">
        <f t="shared" si="5"/>
        <v>-1</v>
      </c>
      <c r="CG28" s="13">
        <f t="shared" si="6"/>
        <v>-1</v>
      </c>
      <c r="CH28" s="13">
        <f t="shared" si="7"/>
        <v>-1</v>
      </c>
      <c r="CI28" s="13">
        <f t="shared" si="8"/>
        <v>-1</v>
      </c>
    </row>
    <row r="29" spans="1:87" x14ac:dyDescent="0.3">
      <c r="A29" s="17" t="s">
        <v>545</v>
      </c>
      <c r="B29" s="15">
        <v>28486.823758999999</v>
      </c>
      <c r="C29" s="15">
        <v>3.0898224543000001</v>
      </c>
      <c r="D29" s="15">
        <v>13330.371888</v>
      </c>
      <c r="E29" s="15">
        <v>17259.988260999999</v>
      </c>
      <c r="F29" s="15">
        <v>10160.729337000001</v>
      </c>
      <c r="G29" s="15">
        <v>937.51418417000002</v>
      </c>
      <c r="H29" s="15">
        <v>94082.908039999995</v>
      </c>
      <c r="J29" s="15" t="s">
        <v>545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CA29" s="26" t="e">
        <f t="shared" si="0"/>
        <v>#DIV/0!</v>
      </c>
      <c r="CB29" s="25" t="e">
        <f t="shared" si="1"/>
        <v>#DIV/0!</v>
      </c>
      <c r="CC29" s="13">
        <f t="shared" si="2"/>
        <v>-1</v>
      </c>
      <c r="CD29" s="13">
        <f t="shared" si="3"/>
        <v>-1</v>
      </c>
      <c r="CE29" s="13">
        <f t="shared" si="4"/>
        <v>-1</v>
      </c>
      <c r="CF29" s="13">
        <f t="shared" si="5"/>
        <v>-1</v>
      </c>
      <c r="CG29" s="13">
        <f t="shared" si="6"/>
        <v>-1</v>
      </c>
      <c r="CH29" s="13">
        <f t="shared" si="7"/>
        <v>-1</v>
      </c>
      <c r="CI29" s="13">
        <f t="shared" si="8"/>
        <v>-1</v>
      </c>
    </row>
    <row r="30" spans="1:87" x14ac:dyDescent="0.3">
      <c r="A30" s="17" t="s">
        <v>546</v>
      </c>
      <c r="B30" s="15">
        <v>92914.059506000005</v>
      </c>
      <c r="C30" s="15">
        <v>3.0720999744999999</v>
      </c>
      <c r="D30" s="15">
        <v>12848.476140000001</v>
      </c>
      <c r="E30" s="15">
        <v>15102.937753</v>
      </c>
      <c r="F30" s="15">
        <v>10496.919425</v>
      </c>
      <c r="G30" s="15">
        <v>400.65808356999997</v>
      </c>
      <c r="H30" s="15">
        <v>168108.26590999999</v>
      </c>
      <c r="J30" s="15" t="s">
        <v>546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CA30" s="26" t="e">
        <f t="shared" si="0"/>
        <v>#DIV/0!</v>
      </c>
      <c r="CB30" s="25" t="e">
        <f t="shared" si="1"/>
        <v>#DIV/0!</v>
      </c>
      <c r="CC30" s="13">
        <f t="shared" si="2"/>
        <v>-1</v>
      </c>
      <c r="CD30" s="13">
        <f t="shared" si="3"/>
        <v>-1</v>
      </c>
      <c r="CE30" s="13">
        <f t="shared" si="4"/>
        <v>-1</v>
      </c>
      <c r="CF30" s="13">
        <f t="shared" si="5"/>
        <v>-1</v>
      </c>
      <c r="CG30" s="13">
        <f t="shared" si="6"/>
        <v>-1</v>
      </c>
      <c r="CH30" s="13">
        <f t="shared" si="7"/>
        <v>-1</v>
      </c>
      <c r="CI30" s="13">
        <f t="shared" si="8"/>
        <v>-1</v>
      </c>
    </row>
    <row r="31" spans="1:87" x14ac:dyDescent="0.3">
      <c r="A31" s="17" t="s">
        <v>547</v>
      </c>
      <c r="B31" s="15">
        <v>95957.407668</v>
      </c>
      <c r="C31" s="15">
        <v>2.7621705527999998</v>
      </c>
      <c r="D31" s="15">
        <v>9883.0234242000006</v>
      </c>
      <c r="E31" s="15">
        <v>12165.086246999999</v>
      </c>
      <c r="F31" s="15">
        <v>10488.995281</v>
      </c>
      <c r="G31" s="15">
        <v>520.29779458999997</v>
      </c>
      <c r="H31" s="15">
        <v>60627.14013</v>
      </c>
      <c r="J31" s="15" t="s">
        <v>547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CA31" s="26" t="e">
        <f t="shared" si="0"/>
        <v>#DIV/0!</v>
      </c>
      <c r="CB31" s="25" t="e">
        <f t="shared" si="1"/>
        <v>#DIV/0!</v>
      </c>
      <c r="CC31" s="13">
        <f t="shared" si="2"/>
        <v>-1</v>
      </c>
      <c r="CD31" s="13">
        <f t="shared" si="3"/>
        <v>-1</v>
      </c>
      <c r="CE31" s="13">
        <f t="shared" si="4"/>
        <v>-1</v>
      </c>
      <c r="CF31" s="13">
        <f t="shared" si="5"/>
        <v>-1</v>
      </c>
      <c r="CG31" s="13">
        <f t="shared" si="6"/>
        <v>-1</v>
      </c>
      <c r="CH31" s="13">
        <f t="shared" si="7"/>
        <v>-1</v>
      </c>
      <c r="CI31" s="13">
        <f t="shared" si="8"/>
        <v>-1</v>
      </c>
    </row>
    <row r="32" spans="1:87" x14ac:dyDescent="0.3">
      <c r="A32" s="17" t="s">
        <v>548</v>
      </c>
      <c r="B32" s="15">
        <v>16763.633903999998</v>
      </c>
      <c r="C32" s="15">
        <v>0.77308449680000002</v>
      </c>
      <c r="D32" s="15">
        <v>3081.8548655</v>
      </c>
      <c r="E32" s="15">
        <v>2262.2744742999998</v>
      </c>
      <c r="F32" s="15">
        <v>1682.1830640000001</v>
      </c>
      <c r="G32" s="15">
        <v>47.431153602999998</v>
      </c>
      <c r="H32" s="15">
        <v>25764.087718999999</v>
      </c>
      <c r="J32" s="15" t="s">
        <v>548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CA32" s="26" t="e">
        <f t="shared" si="0"/>
        <v>#DIV/0!</v>
      </c>
      <c r="CB32" s="25" t="e">
        <f t="shared" si="1"/>
        <v>#DIV/0!</v>
      </c>
      <c r="CC32" s="13">
        <f t="shared" si="2"/>
        <v>-1</v>
      </c>
      <c r="CD32" s="13">
        <f t="shared" si="3"/>
        <v>-1</v>
      </c>
      <c r="CE32" s="13">
        <f t="shared" si="4"/>
        <v>-1</v>
      </c>
      <c r="CF32" s="13">
        <f t="shared" si="5"/>
        <v>-1</v>
      </c>
      <c r="CG32" s="13">
        <f t="shared" si="6"/>
        <v>-1</v>
      </c>
      <c r="CH32" s="13">
        <f t="shared" si="7"/>
        <v>-1</v>
      </c>
      <c r="CI32" s="13">
        <f t="shared" si="8"/>
        <v>-1</v>
      </c>
    </row>
    <row r="33" spans="1:87" x14ac:dyDescent="0.3">
      <c r="A33" s="17" t="s">
        <v>549</v>
      </c>
      <c r="B33" s="15">
        <v>12789.579936</v>
      </c>
      <c r="C33" s="15">
        <v>5.6604792500000001E-2</v>
      </c>
      <c r="D33" s="15">
        <v>3385.5491523999999</v>
      </c>
      <c r="E33" s="15">
        <v>1717.7084679</v>
      </c>
      <c r="F33" s="15">
        <v>1340.3564447000001</v>
      </c>
      <c r="G33" s="15">
        <v>94.099831386000005</v>
      </c>
      <c r="H33" s="15">
        <v>15428.154167000001</v>
      </c>
      <c r="J33" s="15" t="s">
        <v>549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CA33" s="26" t="e">
        <f t="shared" si="0"/>
        <v>#DIV/0!</v>
      </c>
      <c r="CB33" s="25" t="e">
        <f t="shared" si="1"/>
        <v>#DIV/0!</v>
      </c>
      <c r="CC33" s="13">
        <f t="shared" si="2"/>
        <v>-1</v>
      </c>
      <c r="CD33" s="13">
        <f t="shared" si="3"/>
        <v>-1</v>
      </c>
      <c r="CE33" s="13">
        <f t="shared" si="4"/>
        <v>-1</v>
      </c>
      <c r="CF33" s="13">
        <f t="shared" si="5"/>
        <v>-1</v>
      </c>
      <c r="CG33" s="13">
        <f t="shared" si="6"/>
        <v>-1</v>
      </c>
      <c r="CH33" s="13">
        <f t="shared" si="7"/>
        <v>-1</v>
      </c>
      <c r="CI33" s="13">
        <f t="shared" si="8"/>
        <v>-1</v>
      </c>
    </row>
    <row r="34" spans="1:87" x14ac:dyDescent="0.3">
      <c r="A34" s="17" t="s">
        <v>550</v>
      </c>
      <c r="B34" s="15">
        <v>13218.964653000001</v>
      </c>
      <c r="C34" s="15">
        <v>6383.7519203000002</v>
      </c>
      <c r="D34" s="15">
        <v>11146.145452000001</v>
      </c>
      <c r="E34" s="15">
        <v>12518.236284000001</v>
      </c>
      <c r="F34" s="15">
        <v>3310.1083629</v>
      </c>
      <c r="G34" s="15">
        <v>395.83446278000002</v>
      </c>
      <c r="H34" s="15">
        <v>83740.287175000005</v>
      </c>
      <c r="J34" s="15" t="s">
        <v>550</v>
      </c>
      <c r="K34" s="15">
        <v>43.351369134021901</v>
      </c>
      <c r="L34" s="15">
        <v>6653.5515955923702</v>
      </c>
      <c r="M34" s="15">
        <v>340.87788824251498</v>
      </c>
      <c r="N34" s="15">
        <v>340.87788824251498</v>
      </c>
      <c r="O34" s="15">
        <v>130.81958452137101</v>
      </c>
      <c r="P34" s="15">
        <v>315.07633125157798</v>
      </c>
      <c r="Q34" s="15">
        <v>184.78953895784099</v>
      </c>
      <c r="R34" s="15">
        <v>220944.31637268199</v>
      </c>
      <c r="S34" s="15">
        <v>10765.099997085001</v>
      </c>
      <c r="T34" s="15">
        <v>331.85262827975299</v>
      </c>
      <c r="U34" s="15">
        <v>1760.8561170519299</v>
      </c>
      <c r="V34" s="15">
        <v>136.204235098487</v>
      </c>
      <c r="W34" s="15">
        <v>8907.0976706945694</v>
      </c>
      <c r="X34" s="15">
        <v>63.403247676062399</v>
      </c>
      <c r="Y34" s="15">
        <v>386.30941260911601</v>
      </c>
      <c r="Z34" s="15">
        <v>386.30941260911601</v>
      </c>
      <c r="AA34" s="15">
        <v>104.17887541311499</v>
      </c>
      <c r="AB34" s="15">
        <v>0</v>
      </c>
      <c r="AC34" s="15">
        <v>70.990800392413206</v>
      </c>
      <c r="AD34" s="15">
        <v>443.70852194446201</v>
      </c>
      <c r="AE34" s="15">
        <v>6.8582043194114402</v>
      </c>
      <c r="AF34" s="15">
        <v>1.0787145086697801E-3</v>
      </c>
      <c r="AG34" s="15">
        <v>6241.9886833774999</v>
      </c>
      <c r="AH34" s="15">
        <v>331.19375598209598</v>
      </c>
      <c r="AI34" s="15">
        <v>653.82190473261801</v>
      </c>
      <c r="AJ34" s="15">
        <v>130.00358990421299</v>
      </c>
      <c r="AK34" s="15">
        <v>49.064027554308403</v>
      </c>
      <c r="AL34" s="15">
        <v>6104.7313053962698</v>
      </c>
      <c r="AM34" s="15">
        <v>0</v>
      </c>
      <c r="AN34" s="15">
        <v>95757.702187524003</v>
      </c>
      <c r="AO34" s="15">
        <v>9128.7986903877299</v>
      </c>
      <c r="AP34" s="15">
        <v>943.32022276938596</v>
      </c>
      <c r="AQ34" s="15">
        <v>10143.1097135495</v>
      </c>
      <c r="AR34" s="15">
        <v>0.64870980101707298</v>
      </c>
      <c r="AS34" s="15">
        <v>283.53202969664602</v>
      </c>
      <c r="AT34" s="15">
        <v>1.7797099153089799</v>
      </c>
      <c r="AU34" s="15">
        <v>56.975428266275102</v>
      </c>
      <c r="AV34" s="15">
        <v>32864.910126358896</v>
      </c>
      <c r="AW34" s="15">
        <v>57.467597511624</v>
      </c>
      <c r="AX34" s="15">
        <v>15.068261004205301</v>
      </c>
      <c r="AY34" s="15">
        <v>389.77110372051999</v>
      </c>
      <c r="AZ34" s="15">
        <v>45.630906398026703</v>
      </c>
      <c r="BA34" s="15">
        <v>2.0431326160965599</v>
      </c>
      <c r="BB34" s="15">
        <v>29.0520258081097</v>
      </c>
      <c r="BC34" s="15">
        <v>8991.7364693872405</v>
      </c>
      <c r="BD34" s="15">
        <v>2493.2365193590799</v>
      </c>
      <c r="BE34" s="15">
        <v>6498.4999500281601</v>
      </c>
      <c r="BF34" s="15">
        <v>7.3721785344808399</v>
      </c>
      <c r="BG34" s="15">
        <v>1.02637974821874</v>
      </c>
      <c r="BH34" s="15">
        <v>595.60056664254796</v>
      </c>
      <c r="BI34" s="15">
        <v>5.6694006018783298</v>
      </c>
      <c r="BJ34" s="15">
        <v>345.18670116657501</v>
      </c>
      <c r="BK34" s="15">
        <v>5.8116801429917802</v>
      </c>
      <c r="BL34" s="15">
        <v>5.4210679254496004</v>
      </c>
      <c r="BM34" s="15">
        <v>721.60270516851494</v>
      </c>
      <c r="BN34" s="15">
        <v>19251.421834044198</v>
      </c>
      <c r="BO34" s="15">
        <v>179.07918569095199</v>
      </c>
      <c r="BP34" s="15">
        <v>26.419044886952399</v>
      </c>
      <c r="BQ34" s="15">
        <v>4.0391535256595299</v>
      </c>
      <c r="BR34" s="15">
        <v>355.128694304178</v>
      </c>
      <c r="BS34" s="15">
        <v>4878.9547256262504</v>
      </c>
      <c r="BT34" s="15">
        <v>7.85243118565742E-3</v>
      </c>
      <c r="BU34" s="15">
        <v>1438.0546280569899</v>
      </c>
      <c r="BV34" s="15">
        <v>3029.1187060779798</v>
      </c>
      <c r="BW34" s="15">
        <v>992.73171432004096</v>
      </c>
      <c r="BX34" s="15">
        <v>82118.672484407201</v>
      </c>
      <c r="BY34" s="15">
        <v>1785.1893482334599</v>
      </c>
      <c r="CA34" s="26">
        <f t="shared" si="0"/>
        <v>1.1660892619240355</v>
      </c>
      <c r="CB34" s="25">
        <f t="shared" si="1"/>
        <v>6.9989187140095067E-3</v>
      </c>
      <c r="CC34" s="13">
        <f t="shared" si="2"/>
        <v>-0.18563213688283095</v>
      </c>
      <c r="CD34" s="13">
        <f t="shared" si="3"/>
        <v>-4.3707935143353437E-2</v>
      </c>
      <c r="CE34" s="13">
        <f t="shared" si="4"/>
        <v>-8.9989471496670762E-2</v>
      </c>
      <c r="CF34" s="13">
        <f t="shared" si="5"/>
        <v>-0.28170899914392122</v>
      </c>
      <c r="CG34" s="13">
        <f t="shared" si="6"/>
        <v>-0.24678099747322324</v>
      </c>
      <c r="CH34" s="13">
        <f t="shared" si="7"/>
        <v>-0.10283533219907079</v>
      </c>
      <c r="CI34" s="13">
        <f t="shared" si="8"/>
        <v>-1.9364809284734857E-2</v>
      </c>
    </row>
    <row r="35" spans="1:87" x14ac:dyDescent="0.3">
      <c r="A35" s="17" t="s">
        <v>551</v>
      </c>
      <c r="B35" s="15">
        <v>175367.6826</v>
      </c>
      <c r="C35" s="15">
        <v>0.44979285479999997</v>
      </c>
      <c r="D35" s="15">
        <v>9267.3058316000006</v>
      </c>
      <c r="E35" s="15">
        <v>16819.526281999999</v>
      </c>
      <c r="F35" s="15">
        <v>15854.09684</v>
      </c>
      <c r="G35" s="15">
        <v>598.27400838000005</v>
      </c>
      <c r="H35" s="15">
        <v>60187.861339000003</v>
      </c>
      <c r="J35" s="15" t="s">
        <v>551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CA35" s="26" t="e">
        <f t="shared" si="0"/>
        <v>#DIV/0!</v>
      </c>
      <c r="CB35" s="25" t="e">
        <f t="shared" si="1"/>
        <v>#DIV/0!</v>
      </c>
      <c r="CC35" s="13">
        <f t="shared" si="2"/>
        <v>-1</v>
      </c>
      <c r="CD35" s="13">
        <f t="shared" si="3"/>
        <v>-1</v>
      </c>
      <c r="CE35" s="13">
        <f t="shared" si="4"/>
        <v>-1</v>
      </c>
      <c r="CF35" s="13">
        <f t="shared" si="5"/>
        <v>-1</v>
      </c>
      <c r="CG35" s="13">
        <f t="shared" si="6"/>
        <v>-1</v>
      </c>
      <c r="CH35" s="13">
        <f t="shared" si="7"/>
        <v>-1</v>
      </c>
      <c r="CI35" s="13">
        <f t="shared" si="8"/>
        <v>-1</v>
      </c>
    </row>
    <row r="36" spans="1:87" x14ac:dyDescent="0.3">
      <c r="A36" s="17" t="s">
        <v>552</v>
      </c>
      <c r="B36" s="15">
        <v>124374.21799999999</v>
      </c>
      <c r="C36" s="15">
        <v>1.1297573235</v>
      </c>
      <c r="D36" s="15">
        <v>8964.4372015000008</v>
      </c>
      <c r="E36" s="15">
        <v>26299.684861000002</v>
      </c>
      <c r="F36" s="15">
        <v>23499.124250000001</v>
      </c>
      <c r="G36" s="15">
        <v>1486.1812245000001</v>
      </c>
      <c r="H36" s="15">
        <v>76329.577474000005</v>
      </c>
      <c r="J36" s="15" t="s">
        <v>552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CA36" s="26" t="e">
        <f t="shared" si="0"/>
        <v>#DIV/0!</v>
      </c>
      <c r="CB36" s="25" t="e">
        <f t="shared" si="1"/>
        <v>#DIV/0!</v>
      </c>
      <c r="CC36" s="13">
        <f t="shared" si="2"/>
        <v>-1</v>
      </c>
      <c r="CD36" s="13">
        <f t="shared" si="3"/>
        <v>-1</v>
      </c>
      <c r="CE36" s="13">
        <f t="shared" si="4"/>
        <v>-1</v>
      </c>
      <c r="CF36" s="13">
        <f t="shared" si="5"/>
        <v>-1</v>
      </c>
      <c r="CG36" s="13">
        <f t="shared" si="6"/>
        <v>-1</v>
      </c>
      <c r="CH36" s="13">
        <f t="shared" si="7"/>
        <v>-1</v>
      </c>
      <c r="CI36" s="13">
        <f t="shared" si="8"/>
        <v>-1</v>
      </c>
    </row>
    <row r="37" spans="1:87" x14ac:dyDescent="0.3">
      <c r="A37" s="17" t="s">
        <v>553</v>
      </c>
      <c r="B37" s="15">
        <v>18682.018545999999</v>
      </c>
      <c r="C37" s="15">
        <v>1.3456434210999999</v>
      </c>
      <c r="D37" s="15">
        <v>2766.4891170999999</v>
      </c>
      <c r="E37" s="15">
        <v>5963.0158935999998</v>
      </c>
      <c r="F37" s="15">
        <v>4588.1053934000001</v>
      </c>
      <c r="G37" s="15">
        <v>328.81634639999999</v>
      </c>
      <c r="H37" s="15">
        <v>26142.185484000001</v>
      </c>
      <c r="J37" s="15" t="s">
        <v>553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CA37" s="26" t="e">
        <f t="shared" si="0"/>
        <v>#DIV/0!</v>
      </c>
      <c r="CB37" s="25" t="e">
        <f t="shared" si="1"/>
        <v>#DIV/0!</v>
      </c>
      <c r="CC37" s="13">
        <f t="shared" si="2"/>
        <v>-1</v>
      </c>
      <c r="CD37" s="13">
        <f t="shared" si="3"/>
        <v>-1</v>
      </c>
      <c r="CE37" s="13">
        <f t="shared" si="4"/>
        <v>-1</v>
      </c>
      <c r="CF37" s="13">
        <f t="shared" si="5"/>
        <v>-1</v>
      </c>
      <c r="CG37" s="13">
        <f t="shared" si="6"/>
        <v>-1</v>
      </c>
      <c r="CH37" s="13">
        <f t="shared" si="7"/>
        <v>-1</v>
      </c>
      <c r="CI37" s="13">
        <f t="shared" si="8"/>
        <v>-1</v>
      </c>
    </row>
    <row r="38" spans="1:87" x14ac:dyDescent="0.3">
      <c r="A38" s="17" t="s">
        <v>554</v>
      </c>
      <c r="B38" s="15">
        <v>21886.831148000001</v>
      </c>
      <c r="C38" s="15">
        <v>0.30384038819999998</v>
      </c>
      <c r="D38" s="15">
        <v>2838.9734109000001</v>
      </c>
      <c r="E38" s="15">
        <v>2818.2799255999998</v>
      </c>
      <c r="F38" s="15">
        <v>1795.7008022</v>
      </c>
      <c r="G38" s="15">
        <v>179.83425595</v>
      </c>
      <c r="H38" s="15">
        <v>21626.630065000001</v>
      </c>
      <c r="J38" s="15" t="s">
        <v>554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CA38" s="26" t="e">
        <f t="shared" si="0"/>
        <v>#DIV/0!</v>
      </c>
      <c r="CB38" s="25" t="e">
        <f t="shared" si="1"/>
        <v>#DIV/0!</v>
      </c>
      <c r="CC38" s="13">
        <f t="shared" si="2"/>
        <v>-1</v>
      </c>
      <c r="CD38" s="13">
        <f t="shared" si="3"/>
        <v>-1</v>
      </c>
      <c r="CE38" s="13">
        <f t="shared" si="4"/>
        <v>-1</v>
      </c>
      <c r="CF38" s="13">
        <f t="shared" si="5"/>
        <v>-1</v>
      </c>
      <c r="CG38" s="13">
        <f t="shared" si="6"/>
        <v>-1</v>
      </c>
      <c r="CH38" s="13">
        <f t="shared" si="7"/>
        <v>-1</v>
      </c>
      <c r="CI38" s="13">
        <f t="shared" si="8"/>
        <v>-1</v>
      </c>
    </row>
    <row r="39" spans="1:87" x14ac:dyDescent="0.3">
      <c r="A39" s="17" t="s">
        <v>555</v>
      </c>
      <c r="B39" s="15">
        <v>54980.501701000001</v>
      </c>
      <c r="C39" s="15">
        <v>7.1293015552999996</v>
      </c>
      <c r="D39" s="15">
        <v>7630.8446960000001</v>
      </c>
      <c r="E39" s="15">
        <v>12321.937148999999</v>
      </c>
      <c r="F39" s="15">
        <v>9901.5840662999999</v>
      </c>
      <c r="G39" s="15">
        <v>666.57968223</v>
      </c>
      <c r="H39" s="15">
        <v>36094.794392999996</v>
      </c>
      <c r="J39" s="15" t="s">
        <v>555</v>
      </c>
      <c r="K39" s="15">
        <v>3.49907977843547E-5</v>
      </c>
      <c r="L39" s="15">
        <v>6.6777011834851893E-2</v>
      </c>
      <c r="M39" s="15">
        <v>0.142778556340283</v>
      </c>
      <c r="N39" s="15">
        <v>0.142778556340283</v>
      </c>
      <c r="O39" s="15">
        <v>5.5372768928057502E-2</v>
      </c>
      <c r="P39" s="15">
        <v>3.7518595965982702E-4</v>
      </c>
      <c r="Q39" s="15">
        <v>3.4312923365377397E-2</v>
      </c>
      <c r="R39" s="15">
        <v>0.34165713091287903</v>
      </c>
      <c r="S39" s="15">
        <v>5.2070621758516502</v>
      </c>
      <c r="T39" s="15">
        <v>9.3091489446253894E-2</v>
      </c>
      <c r="U39" s="15">
        <v>3.5481463089006002E-2</v>
      </c>
      <c r="V39" s="15">
        <v>5.81591702296664E-2</v>
      </c>
      <c r="W39" s="15">
        <v>8.7225701421430098E-3</v>
      </c>
      <c r="X39" s="15">
        <v>5.1000723667168297E-5</v>
      </c>
      <c r="Y39" s="15">
        <v>9.7352878611528901E-2</v>
      </c>
      <c r="Z39" s="15">
        <v>9.7352878611528901E-2</v>
      </c>
      <c r="AA39" s="15">
        <v>5.5335803585376701E-2</v>
      </c>
      <c r="AB39" s="15">
        <v>0</v>
      </c>
      <c r="AC39" s="15">
        <v>9.9804663877819792E-4</v>
      </c>
      <c r="AD39" s="15">
        <v>1.1887396310675299E-2</v>
      </c>
      <c r="AE39" s="15">
        <v>3.3759576157167499E-3</v>
      </c>
      <c r="AF39" s="15">
        <v>3.5391827273378798E-10</v>
      </c>
      <c r="AG39" s="15">
        <v>0.13875756595359201</v>
      </c>
      <c r="AH39" s="15">
        <v>1.5577159408499901E-2</v>
      </c>
      <c r="AI39" s="15">
        <v>4.4693748476881998E-4</v>
      </c>
      <c r="AJ39" s="15">
        <v>7.7808236645777906E-2</v>
      </c>
      <c r="AK39" s="15">
        <v>1.8837731322723501E-2</v>
      </c>
      <c r="AL39" s="15">
        <v>9.1929507211869598E-5</v>
      </c>
      <c r="AM39" s="15">
        <v>0</v>
      </c>
      <c r="AN39" s="15">
        <v>1.3330595633746101</v>
      </c>
      <c r="AO39" s="15">
        <v>0.25902666247788497</v>
      </c>
      <c r="AP39" s="15">
        <v>2.7782922998065399E-2</v>
      </c>
      <c r="AQ39" s="15">
        <v>0.28780763211472798</v>
      </c>
      <c r="AR39" s="15">
        <v>1.30764134702403E-4</v>
      </c>
      <c r="AS39" s="15">
        <v>3.47722268280449E-2</v>
      </c>
      <c r="AT39" s="15">
        <v>1.67809865835249E-8</v>
      </c>
      <c r="AU39" s="15">
        <v>5.8147555349790898E-5</v>
      </c>
      <c r="AV39" s="15">
        <v>0.13920213328262701</v>
      </c>
      <c r="AW39" s="15">
        <v>6.3166057639841899E-5</v>
      </c>
      <c r="AX39" s="15">
        <v>1.3151463042268101E-3</v>
      </c>
      <c r="AY39" s="15">
        <v>3.38068949552736E-2</v>
      </c>
      <c r="AZ39" s="15">
        <v>5.8810837921702998E-5</v>
      </c>
      <c r="BA39" s="15">
        <v>2.86428347029545E-8</v>
      </c>
      <c r="BB39" s="15">
        <v>4.0808660857487803E-3</v>
      </c>
      <c r="BC39" s="15">
        <v>0.45561583933580202</v>
      </c>
      <c r="BD39" s="15">
        <v>0.43794826193979203</v>
      </c>
      <c r="BE39" s="15">
        <v>1.76675773960107E-2</v>
      </c>
      <c r="BF39" s="15">
        <v>5.1034033851970597E-5</v>
      </c>
      <c r="BG39" s="15">
        <v>1.5695420448971299E-7</v>
      </c>
      <c r="BH39" s="15">
        <v>1.0479545076252299E-2</v>
      </c>
      <c r="BI39" s="15">
        <v>4.0821739777443502E-4</v>
      </c>
      <c r="BJ39" s="15">
        <v>0.15704728363013001</v>
      </c>
      <c r="BK39" s="15">
        <v>6.7916510965238301E-4</v>
      </c>
      <c r="BL39" s="15">
        <v>8.3725491492914704E-4</v>
      </c>
      <c r="BM39" s="15">
        <v>0.227039380060296</v>
      </c>
      <c r="BN39" s="15">
        <v>2.63478442522748E-2</v>
      </c>
      <c r="BO39" s="15">
        <v>1.7929870974498001E-4</v>
      </c>
      <c r="BP39" s="15">
        <v>1.84306784173018E-3</v>
      </c>
      <c r="BQ39" s="15">
        <v>7.9777222947910604E-7</v>
      </c>
      <c r="BR39" s="15">
        <v>1.5602282665608499E-2</v>
      </c>
      <c r="BS39" s="15">
        <v>6.0888518492700104E-3</v>
      </c>
      <c r="BT39" s="15">
        <v>0</v>
      </c>
      <c r="BU39" s="15">
        <v>1.41728351601934E-3</v>
      </c>
      <c r="BV39" s="15">
        <v>2.1775336019444699E-2</v>
      </c>
      <c r="BW39" s="15">
        <v>1.9275518874320001E-3</v>
      </c>
      <c r="BX39" s="15">
        <v>1.22906818344659</v>
      </c>
      <c r="BY39" s="15">
        <v>8.7959355796777897E-3</v>
      </c>
      <c r="CA39" s="26">
        <f t="shared" si="0"/>
        <v>1.0846099356639469</v>
      </c>
      <c r="CB39" s="25">
        <f t="shared" si="1"/>
        <v>3.4677559849432666E-3</v>
      </c>
      <c r="CC39" s="13">
        <f t="shared" si="2"/>
        <v>-0.99990529256709637</v>
      </c>
      <c r="CD39" s="13">
        <f t="shared" si="3"/>
        <v>-0.99998710539784308</v>
      </c>
      <c r="CE39" s="13">
        <f t="shared" si="4"/>
        <v>-0.99996228364701667</v>
      </c>
      <c r="CF39" s="13">
        <f t="shared" si="5"/>
        <v>-0.99996302400882053</v>
      </c>
      <c r="CG39" s="13">
        <f t="shared" si="6"/>
        <v>-0.99995576987893975</v>
      </c>
      <c r="CH39" s="13">
        <f t="shared" si="7"/>
        <v>-0.99997659352200274</v>
      </c>
      <c r="CI39" s="13">
        <f t="shared" si="8"/>
        <v>-0.99996594887977286</v>
      </c>
    </row>
    <row r="40" spans="1:87" x14ac:dyDescent="0.3">
      <c r="A40" s="17" t="s">
        <v>428</v>
      </c>
      <c r="B40" s="15">
        <v>23523.160631999999</v>
      </c>
      <c r="C40" s="15">
        <v>7.1596639086999998</v>
      </c>
      <c r="D40" s="15">
        <v>7806.2254562999997</v>
      </c>
      <c r="E40" s="15">
        <v>4465.5718580000002</v>
      </c>
      <c r="F40" s="15">
        <v>3040.8832760999999</v>
      </c>
      <c r="G40" s="15">
        <v>253.67329452000001</v>
      </c>
      <c r="H40" s="15">
        <v>36433.437209000003</v>
      </c>
      <c r="J40" s="15" t="s">
        <v>428</v>
      </c>
      <c r="K40" s="15">
        <v>4.8341269300173497</v>
      </c>
      <c r="L40" s="15">
        <v>757.52512447198899</v>
      </c>
      <c r="M40" s="15">
        <v>443.17324443246298</v>
      </c>
      <c r="N40" s="15">
        <v>443.17324443246298</v>
      </c>
      <c r="O40" s="15">
        <v>174.92717414027999</v>
      </c>
      <c r="P40" s="15">
        <v>116.81108054382899</v>
      </c>
      <c r="Q40" s="15">
        <v>601.97461019921604</v>
      </c>
      <c r="R40" s="15">
        <v>957.88293371658494</v>
      </c>
      <c r="S40" s="15">
        <v>16326.034450305</v>
      </c>
      <c r="T40" s="15">
        <v>345.28015172692</v>
      </c>
      <c r="U40" s="15">
        <v>242.396460239151</v>
      </c>
      <c r="V40" s="15">
        <v>168.51031734278601</v>
      </c>
      <c r="W40" s="15">
        <v>1854.8238972184599</v>
      </c>
      <c r="X40" s="15">
        <v>4.0887294217248797</v>
      </c>
      <c r="Y40" s="15">
        <v>329.169833473474</v>
      </c>
      <c r="Z40" s="15">
        <v>329.169833473474</v>
      </c>
      <c r="AA40" s="15">
        <v>149.538669665627</v>
      </c>
      <c r="AB40" s="15">
        <v>0</v>
      </c>
      <c r="AC40" s="15">
        <v>39.497446769291798</v>
      </c>
      <c r="AD40" s="15">
        <v>32.559207137950899</v>
      </c>
      <c r="AE40" s="15">
        <v>8.9457865193544901</v>
      </c>
      <c r="AF40" s="15">
        <v>1.8359494887702399E-3</v>
      </c>
      <c r="AG40" s="15">
        <v>1417.6253760059401</v>
      </c>
      <c r="AH40" s="15">
        <v>157.00838607754699</v>
      </c>
      <c r="AI40" s="15">
        <v>130.084247190903</v>
      </c>
      <c r="AJ40" s="15">
        <v>207.47168604091601</v>
      </c>
      <c r="AK40" s="15">
        <v>62.486824820596098</v>
      </c>
      <c r="AL40" s="15">
        <v>5.6035406109007502</v>
      </c>
      <c r="AM40" s="15">
        <v>0</v>
      </c>
      <c r="AN40" s="15">
        <v>30546.254778132301</v>
      </c>
      <c r="AO40" s="15">
        <v>5270.320933944</v>
      </c>
      <c r="AP40" s="15">
        <v>546.09246762677901</v>
      </c>
      <c r="AQ40" s="15">
        <v>5855.9108483400796</v>
      </c>
      <c r="AR40" s="15">
        <v>1.82028610031347</v>
      </c>
      <c r="AS40" s="15">
        <v>262.04854381129502</v>
      </c>
      <c r="AT40" s="15">
        <v>7.5171548033888896E-2</v>
      </c>
      <c r="AU40" s="15">
        <v>8.3934088909097895</v>
      </c>
      <c r="AV40" s="15">
        <v>9544.3127559516597</v>
      </c>
      <c r="AW40" s="15">
        <v>13.0050750629695</v>
      </c>
      <c r="AX40" s="15">
        <v>5.3446524303201599</v>
      </c>
      <c r="AY40" s="15">
        <v>358.26429063531702</v>
      </c>
      <c r="AZ40" s="15">
        <v>7.5717560078705004</v>
      </c>
      <c r="BA40" s="15">
        <v>8.1749112345332104</v>
      </c>
      <c r="BB40" s="15">
        <v>14.0169098210398</v>
      </c>
      <c r="BC40" s="15">
        <v>3620.63758794964</v>
      </c>
      <c r="BD40" s="15">
        <v>2392.3927818737002</v>
      </c>
      <c r="BE40" s="15">
        <v>1228.24480607593</v>
      </c>
      <c r="BF40" s="15">
        <v>0.97603570848283305</v>
      </c>
      <c r="BG40" s="15">
        <v>0.18253877996219001</v>
      </c>
      <c r="BH40" s="15">
        <v>581.44202740345099</v>
      </c>
      <c r="BI40" s="15">
        <v>1.7375797031476401</v>
      </c>
      <c r="BJ40" s="15">
        <v>494.71313227180701</v>
      </c>
      <c r="BK40" s="15">
        <v>3.07680091712274</v>
      </c>
      <c r="BL40" s="15">
        <v>4.3461078501077397</v>
      </c>
      <c r="BM40" s="15">
        <v>822.10332699504499</v>
      </c>
      <c r="BN40" s="15">
        <v>7819.7966543605398</v>
      </c>
      <c r="BO40" s="15">
        <v>26.395652557085899</v>
      </c>
      <c r="BP40" s="15">
        <v>41.999033487105699</v>
      </c>
      <c r="BQ40" s="15">
        <v>0.64954211742918999</v>
      </c>
      <c r="BR40" s="15">
        <v>186.29742881551101</v>
      </c>
      <c r="BS40" s="15">
        <v>1833.1997291904199</v>
      </c>
      <c r="BT40" s="15">
        <v>0</v>
      </c>
      <c r="BU40" s="15">
        <v>355.75634897933298</v>
      </c>
      <c r="BV40" s="15">
        <v>804.73170383231002</v>
      </c>
      <c r="BW40" s="15">
        <v>477.45596413207898</v>
      </c>
      <c r="BX40" s="15">
        <v>27689.420282301799</v>
      </c>
      <c r="BY40" s="15">
        <v>736.57665599347399</v>
      </c>
      <c r="CA40" s="26">
        <f t="shared" si="0"/>
        <v>1.1031742256321813</v>
      </c>
      <c r="CB40" s="25">
        <f t="shared" si="1"/>
        <v>6.7448852607596942E-3</v>
      </c>
      <c r="CC40" s="13">
        <f t="shared" si="2"/>
        <v>-0.30595914784955841</v>
      </c>
      <c r="CD40" s="13">
        <f t="shared" si="3"/>
        <v>-0.21734585835912504</v>
      </c>
      <c r="CE40" s="13">
        <f t="shared" si="4"/>
        <v>-0.2498409274594961</v>
      </c>
      <c r="CF40" s="13">
        <f t="shared" si="5"/>
        <v>-0.18921076559022873</v>
      </c>
      <c r="CG40" s="13">
        <f t="shared" si="6"/>
        <v>-0.21325727933168256</v>
      </c>
      <c r="CH40" s="13">
        <f t="shared" si="7"/>
        <v>-0.26560094089516773</v>
      </c>
      <c r="CI40" s="13">
        <f t="shared" si="8"/>
        <v>-0.23999978032646907</v>
      </c>
    </row>
    <row r="41" spans="1:87" x14ac:dyDescent="0.3">
      <c r="A41" s="43" t="s">
        <v>429</v>
      </c>
      <c r="B41" s="15">
        <v>15975.809311999999</v>
      </c>
      <c r="C41" s="15">
        <v>4386.8668991000004</v>
      </c>
      <c r="D41" s="15">
        <v>9048.0247512999995</v>
      </c>
      <c r="E41" s="15">
        <v>3777.2597851999999</v>
      </c>
      <c r="F41" s="15">
        <v>2395.0463456000002</v>
      </c>
      <c r="G41" s="15">
        <v>219.35637803</v>
      </c>
      <c r="H41" s="15">
        <v>52594.917951000003</v>
      </c>
      <c r="J41" s="15" t="s">
        <v>429</v>
      </c>
      <c r="K41" s="15">
        <v>19.327791343236999</v>
      </c>
      <c r="L41" s="15">
        <v>3355.3749146581399</v>
      </c>
      <c r="M41" s="15">
        <v>346.27337008253897</v>
      </c>
      <c r="N41" s="15">
        <v>346.27337008253897</v>
      </c>
      <c r="O41" s="15">
        <v>132.94543402845599</v>
      </c>
      <c r="P41" s="15">
        <v>136.00846376865599</v>
      </c>
      <c r="Q41" s="15">
        <v>134.093588127207</v>
      </c>
      <c r="R41" s="15">
        <v>60287.920487455398</v>
      </c>
      <c r="S41" s="15">
        <v>15972.5428481291</v>
      </c>
      <c r="T41" s="15">
        <v>242.73118210242899</v>
      </c>
      <c r="U41" s="15">
        <v>726.78519992045506</v>
      </c>
      <c r="V41" s="15">
        <v>132.41108193499301</v>
      </c>
      <c r="W41" s="15">
        <v>4353.4753841699303</v>
      </c>
      <c r="X41" s="15">
        <v>26.897457259340499</v>
      </c>
      <c r="Y41" s="15">
        <v>302.60140072689398</v>
      </c>
      <c r="Z41" s="15">
        <v>302.60140072689398</v>
      </c>
      <c r="AA41" s="15">
        <v>117.02727484386099</v>
      </c>
      <c r="AB41" s="15">
        <v>0</v>
      </c>
      <c r="AC41" s="15">
        <v>62.849711512425799</v>
      </c>
      <c r="AD41" s="15">
        <v>276.65183020651301</v>
      </c>
      <c r="AE41" s="15">
        <v>8.3550044092403599</v>
      </c>
      <c r="AF41" s="15">
        <v>6.1188400761969198E-3</v>
      </c>
      <c r="AG41" s="15">
        <v>3397.7714535781902</v>
      </c>
      <c r="AH41" s="15">
        <v>182.032418246866</v>
      </c>
      <c r="AI41" s="15">
        <v>337.75569206710401</v>
      </c>
      <c r="AJ41" s="15">
        <v>159.46756025375001</v>
      </c>
      <c r="AK41" s="15">
        <v>56.526919105354402</v>
      </c>
      <c r="AL41" s="15">
        <v>4386.7303207570603</v>
      </c>
      <c r="AM41" s="15">
        <v>0</v>
      </c>
      <c r="AN41" s="15">
        <v>59982.536109062603</v>
      </c>
      <c r="AO41" s="15">
        <v>8144.9191062462396</v>
      </c>
      <c r="AP41" s="15">
        <v>842.14110182597801</v>
      </c>
      <c r="AQ41" s="15">
        <v>9049.9099195846502</v>
      </c>
      <c r="AR41" s="15">
        <v>1.0649541909165501</v>
      </c>
      <c r="AS41" s="15">
        <v>177.232089992862</v>
      </c>
      <c r="AT41" s="15">
        <v>1.1524264882964199</v>
      </c>
      <c r="AU41" s="15">
        <v>12.243120827945701</v>
      </c>
      <c r="AV41" s="15">
        <v>19580.175563208599</v>
      </c>
      <c r="AW41" s="15">
        <v>11.638737955102799</v>
      </c>
      <c r="AX41" s="15">
        <v>9.0117170409563592</v>
      </c>
      <c r="AY41" s="15">
        <v>321.675695475564</v>
      </c>
      <c r="AZ41" s="15">
        <v>10.014545616605201</v>
      </c>
      <c r="BA41" s="15">
        <v>9.9166923798343092</v>
      </c>
      <c r="BB41" s="15">
        <v>15.0820388153463</v>
      </c>
      <c r="BC41" s="15">
        <v>3777.42171724319</v>
      </c>
      <c r="BD41" s="15">
        <v>2394.8994210412102</v>
      </c>
      <c r="BE41" s="15">
        <v>1382.52229620198</v>
      </c>
      <c r="BF41" s="15">
        <v>1.97468747355831</v>
      </c>
      <c r="BG41" s="15">
        <v>0.20968857473392899</v>
      </c>
      <c r="BH41" s="15">
        <v>688.58531112838102</v>
      </c>
      <c r="BI41" s="15">
        <v>3.2241321379872798</v>
      </c>
      <c r="BJ41" s="15">
        <v>433.73262978333997</v>
      </c>
      <c r="BK41" s="15">
        <v>4.6873726425150304</v>
      </c>
      <c r="BL41" s="15">
        <v>6.3815472126413004</v>
      </c>
      <c r="BM41" s="15">
        <v>769.23756347382198</v>
      </c>
      <c r="BN41" s="15">
        <v>16493.536234692401</v>
      </c>
      <c r="BO41" s="15">
        <v>38.404535489012702</v>
      </c>
      <c r="BP41" s="15">
        <v>58.021157408907698</v>
      </c>
      <c r="BQ41" s="15">
        <v>0.85824760495378505</v>
      </c>
      <c r="BR41" s="15">
        <v>219.41815739898701</v>
      </c>
      <c r="BS41" s="15">
        <v>2914.8313475842701</v>
      </c>
      <c r="BT41" s="15">
        <v>4.4154801420459898E-3</v>
      </c>
      <c r="BU41" s="15">
        <v>621.41660957683496</v>
      </c>
      <c r="BV41" s="15">
        <v>1382.2464667691199</v>
      </c>
      <c r="BW41" s="15">
        <v>681.66473502352801</v>
      </c>
      <c r="BX41" s="15">
        <v>52591.018076357002</v>
      </c>
      <c r="BY41" s="15">
        <v>1120.2475388841201</v>
      </c>
      <c r="CA41" s="26">
        <f t="shared" si="0"/>
        <v>1.1405471562078118</v>
      </c>
      <c r="CB41" s="25">
        <f t="shared" si="1"/>
        <v>6.9447886300408957E-3</v>
      </c>
      <c r="CC41" s="13">
        <f t="shared" si="2"/>
        <v>-2.0446312340782372E-4</v>
      </c>
      <c r="CD41" s="13">
        <f t="shared" si="3"/>
        <v>-3.1133459501154142E-5</v>
      </c>
      <c r="CE41" s="13">
        <f t="shared" si="4"/>
        <v>2.0835136247608746E-4</v>
      </c>
      <c r="CF41" s="13">
        <f t="shared" si="5"/>
        <v>4.2870242556401038E-5</v>
      </c>
      <c r="CG41" s="13">
        <f t="shared" si="6"/>
        <v>-6.1345184012807097E-5</v>
      </c>
      <c r="CH41" s="13">
        <f t="shared" si="7"/>
        <v>2.8163926456952582E-4</v>
      </c>
      <c r="CI41" s="13">
        <f t="shared" si="8"/>
        <v>-7.4149267551552634E-5</v>
      </c>
    </row>
    <row r="42" spans="1:87" x14ac:dyDescent="0.3">
      <c r="A42" s="17" t="s">
        <v>556</v>
      </c>
      <c r="B42" s="15">
        <v>61894.704541999999</v>
      </c>
      <c r="C42" s="15">
        <v>7.85936842E-2</v>
      </c>
      <c r="D42" s="15">
        <v>3488.6851857000001</v>
      </c>
      <c r="E42" s="15">
        <v>6869.6582188000002</v>
      </c>
      <c r="F42" s="15">
        <v>5457.3274809000004</v>
      </c>
      <c r="G42" s="15">
        <v>187.22942330000001</v>
      </c>
      <c r="H42" s="15">
        <v>31144.444377</v>
      </c>
      <c r="J42" s="15" t="s">
        <v>556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CA42" s="26" t="e">
        <f t="shared" si="0"/>
        <v>#DIV/0!</v>
      </c>
      <c r="CB42" s="25" t="e">
        <f t="shared" si="1"/>
        <v>#DIV/0!</v>
      </c>
      <c r="CC42" s="13">
        <f t="shared" si="2"/>
        <v>-1</v>
      </c>
      <c r="CD42" s="13">
        <f t="shared" si="3"/>
        <v>-1</v>
      </c>
      <c r="CE42" s="13">
        <f t="shared" si="4"/>
        <v>-1</v>
      </c>
      <c r="CF42" s="13">
        <f t="shared" si="5"/>
        <v>-1</v>
      </c>
      <c r="CG42" s="13">
        <f t="shared" si="6"/>
        <v>-1</v>
      </c>
      <c r="CH42" s="13">
        <f t="shared" si="7"/>
        <v>-1</v>
      </c>
      <c r="CI42" s="13">
        <f t="shared" si="8"/>
        <v>-1</v>
      </c>
    </row>
    <row r="43" spans="1:87" x14ac:dyDescent="0.3">
      <c r="A43" s="17" t="s">
        <v>557</v>
      </c>
      <c r="B43" s="15">
        <v>17316.846614999999</v>
      </c>
      <c r="C43" s="15">
        <v>5694.4448134000004</v>
      </c>
      <c r="D43" s="15">
        <v>7717.9635257999998</v>
      </c>
      <c r="E43" s="15">
        <v>3915.9600682999999</v>
      </c>
      <c r="F43" s="15">
        <v>2608.8892381000001</v>
      </c>
      <c r="G43" s="15">
        <v>213.59373873999999</v>
      </c>
      <c r="H43" s="15">
        <v>60742.141538999997</v>
      </c>
      <c r="J43" s="15" t="s">
        <v>557</v>
      </c>
      <c r="K43" s="15">
        <v>19.712316754672599</v>
      </c>
      <c r="L43" s="15">
        <v>2631.09047990928</v>
      </c>
      <c r="M43" s="15">
        <v>200.446119986317</v>
      </c>
      <c r="N43" s="15">
        <v>200.446119986317</v>
      </c>
      <c r="O43" s="15">
        <v>79.219947939449995</v>
      </c>
      <c r="P43" s="15">
        <v>144.68035641914801</v>
      </c>
      <c r="Q43" s="15">
        <v>71.013766023217599</v>
      </c>
      <c r="R43" s="15">
        <v>32048.8012092348</v>
      </c>
      <c r="S43" s="15">
        <v>5119.5490989379296</v>
      </c>
      <c r="T43" s="15">
        <v>135.13154876539701</v>
      </c>
      <c r="U43" s="15">
        <v>404.65940622605302</v>
      </c>
      <c r="V43" s="15">
        <v>75.943542720318405</v>
      </c>
      <c r="W43" s="15">
        <v>3808.35689867362</v>
      </c>
      <c r="X43" s="15">
        <v>29.716451408427002</v>
      </c>
      <c r="Y43" s="15">
        <v>155.79454275478301</v>
      </c>
      <c r="Z43" s="15">
        <v>155.79454275478301</v>
      </c>
      <c r="AA43" s="15">
        <v>65.664855355288296</v>
      </c>
      <c r="AB43" s="15">
        <v>0</v>
      </c>
      <c r="AC43" s="15">
        <v>31.206498959237599</v>
      </c>
      <c r="AD43" s="15">
        <v>170.736685760797</v>
      </c>
      <c r="AE43" s="15">
        <v>4.7097603706747799</v>
      </c>
      <c r="AF43" s="15">
        <v>7.3912015711264105E-4</v>
      </c>
      <c r="AG43" s="15">
        <v>2472.5049255702402</v>
      </c>
      <c r="AH43" s="15">
        <v>124.747855027144</v>
      </c>
      <c r="AI43" s="15">
        <v>239.574835610181</v>
      </c>
      <c r="AJ43" s="15">
        <v>89.491676617015401</v>
      </c>
      <c r="AK43" s="15">
        <v>26.492506504394498</v>
      </c>
      <c r="AL43" s="15">
        <v>2936.8821159079998</v>
      </c>
      <c r="AM43" s="15">
        <v>0</v>
      </c>
      <c r="AN43" s="15">
        <v>39504.389150173301</v>
      </c>
      <c r="AO43" s="15">
        <v>4134.19438679431</v>
      </c>
      <c r="AP43" s="15">
        <v>428.15015002651</v>
      </c>
      <c r="AQ43" s="15">
        <v>4593.5510357800604</v>
      </c>
      <c r="AR43" s="15">
        <v>1.1772768377009999</v>
      </c>
      <c r="AS43" s="15">
        <v>102.13333289854801</v>
      </c>
      <c r="AT43" s="15">
        <v>0.67726823387604695</v>
      </c>
      <c r="AU43" s="15">
        <v>5.8303259578806896</v>
      </c>
      <c r="AV43" s="15">
        <v>12632.456832780201</v>
      </c>
      <c r="AW43" s="15">
        <v>6.5495966579032903</v>
      </c>
      <c r="AX43" s="15">
        <v>4.6155549252908701</v>
      </c>
      <c r="AY43" s="15">
        <v>206.544608169226</v>
      </c>
      <c r="AZ43" s="15">
        <v>4.8382032833435202</v>
      </c>
      <c r="BA43" s="15">
        <v>1.00796985861759</v>
      </c>
      <c r="BB43" s="15">
        <v>6.5087251927666303</v>
      </c>
      <c r="BC43" s="15">
        <v>1526.5654618123599</v>
      </c>
      <c r="BD43" s="15">
        <v>913.92380600897195</v>
      </c>
      <c r="BE43" s="15">
        <v>612.64165580339102</v>
      </c>
      <c r="BF43" s="15">
        <v>0.84077322640916596</v>
      </c>
      <c r="BG43" s="15">
        <v>0.10840016960156899</v>
      </c>
      <c r="BH43" s="15">
        <v>114.015316399631</v>
      </c>
      <c r="BI43" s="15">
        <v>1.71295926608133</v>
      </c>
      <c r="BJ43" s="15">
        <v>183.514200345023</v>
      </c>
      <c r="BK43" s="15">
        <v>1.7606752887228001</v>
      </c>
      <c r="BL43" s="15">
        <v>2.7143290538313498</v>
      </c>
      <c r="BM43" s="15">
        <v>342.43702198559203</v>
      </c>
      <c r="BN43" s="15">
        <v>10042.1957211669</v>
      </c>
      <c r="BO43" s="15">
        <v>18.168098952253398</v>
      </c>
      <c r="BP43" s="15">
        <v>12.3231742051511</v>
      </c>
      <c r="BQ43" s="15">
        <v>0.43387307164470301</v>
      </c>
      <c r="BR43" s="15">
        <v>125.893102934461</v>
      </c>
      <c r="BS43" s="15">
        <v>1709.87871893851</v>
      </c>
      <c r="BT43" s="15">
        <v>3.27519405621124E-3</v>
      </c>
      <c r="BU43" s="15">
        <v>658.00287828661601</v>
      </c>
      <c r="BV43" s="15">
        <v>810.67293286356005</v>
      </c>
      <c r="BW43" s="15">
        <v>304.49757307388001</v>
      </c>
      <c r="BX43" s="15">
        <v>34799.964902087202</v>
      </c>
      <c r="BY43" s="15">
        <v>682.87701121890905</v>
      </c>
      <c r="CA43" s="26">
        <f t="shared" si="0"/>
        <v>1.1351847411720792</v>
      </c>
      <c r="CB43" s="25">
        <f t="shared" si="1"/>
        <v>6.7935457157576188E-3</v>
      </c>
      <c r="CC43" s="13">
        <f t="shared" si="2"/>
        <v>-0.70436019832252073</v>
      </c>
      <c r="CD43" s="13">
        <f t="shared" si="3"/>
        <v>-0.48425488135436573</v>
      </c>
      <c r="CE43" s="13">
        <f t="shared" si="4"/>
        <v>-0.40482343296589768</v>
      </c>
      <c r="CF43" s="13">
        <f t="shared" si="5"/>
        <v>-0.61016827669668405</v>
      </c>
      <c r="CG43" s="13">
        <f t="shared" si="6"/>
        <v>-0.64968853692134365</v>
      </c>
      <c r="CH43" s="13">
        <f t="shared" si="7"/>
        <v>-0.41059553675538135</v>
      </c>
      <c r="CI43" s="13">
        <f t="shared" si="8"/>
        <v>-0.42708696103933713</v>
      </c>
    </row>
    <row r="44" spans="1:87" x14ac:dyDescent="0.3">
      <c r="A44" s="17" t="s">
        <v>558</v>
      </c>
      <c r="B44" s="15">
        <v>10502.697167</v>
      </c>
      <c r="C44" s="15">
        <v>3.3518336599999997E-2</v>
      </c>
      <c r="D44" s="15">
        <v>2984.7147120999998</v>
      </c>
      <c r="E44" s="15">
        <v>1550.2067443000001</v>
      </c>
      <c r="F44" s="15">
        <v>1167.7803773000001</v>
      </c>
      <c r="G44" s="15">
        <v>79.991449477000003</v>
      </c>
      <c r="H44" s="15">
        <v>14505.58763</v>
      </c>
      <c r="J44" s="15" t="s">
        <v>558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CA44" s="26" t="e">
        <f t="shared" si="0"/>
        <v>#DIV/0!</v>
      </c>
      <c r="CB44" s="25" t="e">
        <f t="shared" si="1"/>
        <v>#DIV/0!</v>
      </c>
      <c r="CC44" s="13">
        <f t="shared" si="2"/>
        <v>-1</v>
      </c>
      <c r="CD44" s="13">
        <f t="shared" si="3"/>
        <v>-1</v>
      </c>
      <c r="CE44" s="13">
        <f t="shared" si="4"/>
        <v>-1</v>
      </c>
      <c r="CF44" s="13">
        <f t="shared" si="5"/>
        <v>-1</v>
      </c>
      <c r="CG44" s="13">
        <f t="shared" si="6"/>
        <v>-1</v>
      </c>
      <c r="CH44" s="13">
        <f t="shared" si="7"/>
        <v>-1</v>
      </c>
      <c r="CI44" s="13">
        <f t="shared" si="8"/>
        <v>-1</v>
      </c>
    </row>
    <row r="45" spans="1:87" x14ac:dyDescent="0.3">
      <c r="A45" s="17" t="s">
        <v>559</v>
      </c>
      <c r="B45" s="15">
        <v>241990.07508000001</v>
      </c>
      <c r="C45" s="15">
        <v>16.941707920999999</v>
      </c>
      <c r="D45" s="15">
        <v>16257.412979000001</v>
      </c>
      <c r="E45" s="15">
        <v>24094.076681999999</v>
      </c>
      <c r="F45" s="15">
        <v>21393.475362000001</v>
      </c>
      <c r="G45" s="15">
        <v>775.91837269999996</v>
      </c>
      <c r="H45" s="15">
        <v>112406.42623</v>
      </c>
      <c r="J45" s="15" t="s">
        <v>559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CA45" s="26" t="e">
        <f t="shared" si="0"/>
        <v>#DIV/0!</v>
      </c>
      <c r="CB45" s="25" t="e">
        <f t="shared" si="1"/>
        <v>#DIV/0!</v>
      </c>
      <c r="CC45" s="13">
        <f t="shared" si="2"/>
        <v>-1</v>
      </c>
      <c r="CD45" s="13">
        <f t="shared" si="3"/>
        <v>-1</v>
      </c>
      <c r="CE45" s="13">
        <f t="shared" si="4"/>
        <v>-1</v>
      </c>
      <c r="CF45" s="13">
        <f t="shared" si="5"/>
        <v>-1</v>
      </c>
      <c r="CG45" s="13">
        <f t="shared" si="6"/>
        <v>-1</v>
      </c>
      <c r="CH45" s="13">
        <f t="shared" si="7"/>
        <v>-1</v>
      </c>
      <c r="CI45" s="13">
        <f t="shared" si="8"/>
        <v>-1</v>
      </c>
    </row>
    <row r="46" spans="1:87" x14ac:dyDescent="0.3">
      <c r="A46" s="17" t="s">
        <v>560</v>
      </c>
      <c r="B46" s="15">
        <v>60531.486332</v>
      </c>
      <c r="C46" s="15">
        <v>6.9473802302000003</v>
      </c>
      <c r="D46" s="15">
        <v>3626.3016993000001</v>
      </c>
      <c r="E46" s="15">
        <v>6175.097178</v>
      </c>
      <c r="F46" s="15">
        <v>5207.8291826000004</v>
      </c>
      <c r="G46" s="15">
        <v>174.72212160999999</v>
      </c>
      <c r="H46" s="15">
        <v>30668.117993</v>
      </c>
      <c r="J46" s="15" t="s">
        <v>560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CA46" s="26" t="e">
        <f t="shared" si="0"/>
        <v>#DIV/0!</v>
      </c>
      <c r="CB46" s="25" t="e">
        <f t="shared" si="1"/>
        <v>#DIV/0!</v>
      </c>
      <c r="CC46" s="13">
        <f t="shared" si="2"/>
        <v>-1</v>
      </c>
      <c r="CD46" s="13">
        <f t="shared" si="3"/>
        <v>-1</v>
      </c>
      <c r="CE46" s="13">
        <f t="shared" si="4"/>
        <v>-1</v>
      </c>
      <c r="CF46" s="13">
        <f t="shared" si="5"/>
        <v>-1</v>
      </c>
      <c r="CG46" s="13">
        <f t="shared" si="6"/>
        <v>-1</v>
      </c>
      <c r="CH46" s="13">
        <f t="shared" si="7"/>
        <v>-1</v>
      </c>
      <c r="CI46" s="13">
        <f t="shared" si="8"/>
        <v>-1</v>
      </c>
    </row>
    <row r="47" spans="1:87" x14ac:dyDescent="0.3">
      <c r="A47" s="17" t="s">
        <v>561</v>
      </c>
      <c r="B47" s="15">
        <v>17230.120675999999</v>
      </c>
      <c r="C47" s="15">
        <v>0.64647286950000005</v>
      </c>
      <c r="D47" s="15">
        <v>6634.8821728000003</v>
      </c>
      <c r="E47" s="15">
        <v>4044.3049491000002</v>
      </c>
      <c r="F47" s="15">
        <v>3396.7121947999999</v>
      </c>
      <c r="G47" s="15">
        <v>312.35956007999999</v>
      </c>
      <c r="H47" s="15">
        <v>18039.042622000001</v>
      </c>
      <c r="J47" s="15" t="s">
        <v>561</v>
      </c>
      <c r="K47" s="15">
        <v>4.8900874789640399E-2</v>
      </c>
      <c r="L47" s="15">
        <v>26.146558796552199</v>
      </c>
      <c r="M47" s="15">
        <v>44.181137113656803</v>
      </c>
      <c r="N47" s="15">
        <v>44.181137113656803</v>
      </c>
      <c r="O47" s="15">
        <v>17.245847341010901</v>
      </c>
      <c r="P47" s="15">
        <v>1.29478988517402</v>
      </c>
      <c r="Q47" s="15">
        <v>17.5157021978237</v>
      </c>
      <c r="R47" s="15">
        <v>102.384842563017</v>
      </c>
      <c r="S47" s="15">
        <v>1603.7491552880499</v>
      </c>
      <c r="T47" s="15">
        <v>28.5187744433326</v>
      </c>
      <c r="U47" s="15">
        <v>12.506306239335601</v>
      </c>
      <c r="V47" s="15">
        <v>17.5741522177698</v>
      </c>
      <c r="W47" s="15">
        <v>19.740071096698301</v>
      </c>
      <c r="X47" s="15">
        <v>3.1616554342278502E-2</v>
      </c>
      <c r="Y47" s="15">
        <v>29.947591311974499</v>
      </c>
      <c r="Z47" s="15">
        <v>29.947591311974499</v>
      </c>
      <c r="AA47" s="15">
        <v>16.6014776370486</v>
      </c>
      <c r="AB47" s="15">
        <v>0</v>
      </c>
      <c r="AC47" s="15">
        <v>1.6781185367923801</v>
      </c>
      <c r="AD47" s="15">
        <v>3.57251700219095</v>
      </c>
      <c r="AE47" s="15">
        <v>1.0098475507745599</v>
      </c>
      <c r="AF47" s="15">
        <v>5.38183551279565E-5</v>
      </c>
      <c r="AG47" s="15">
        <v>58.665855084338901</v>
      </c>
      <c r="AH47" s="15">
        <v>5.4759547798100598</v>
      </c>
      <c r="AI47" s="15">
        <v>1.56612409072173</v>
      </c>
      <c r="AJ47" s="15">
        <v>23.2904223168294</v>
      </c>
      <c r="AK47" s="15">
        <v>7.2292638067041102</v>
      </c>
      <c r="AL47" s="15">
        <v>8.5089508203949806E-3</v>
      </c>
      <c r="AM47" s="15">
        <v>0</v>
      </c>
      <c r="AN47" s="15">
        <v>682.97717389507102</v>
      </c>
      <c r="AO47" s="15">
        <v>234.93837813676299</v>
      </c>
      <c r="AP47" s="15">
        <v>24.426186350744299</v>
      </c>
      <c r="AQ47" s="15">
        <v>261.0426830243</v>
      </c>
      <c r="AR47" s="15">
        <v>4.1241474330582999E-2</v>
      </c>
      <c r="AS47" s="15">
        <v>12.648048247187701</v>
      </c>
      <c r="AT47" s="15">
        <v>2.1689536527971999E-3</v>
      </c>
      <c r="AU47" s="15">
        <v>6.1723859411255598E-2</v>
      </c>
      <c r="AV47" s="15">
        <v>124.266667951983</v>
      </c>
      <c r="AW47" s="15">
        <v>6.3209167038696598E-2</v>
      </c>
      <c r="AX47" s="15">
        <v>0.417461828072554</v>
      </c>
      <c r="AY47" s="15">
        <v>16.7185218781174</v>
      </c>
      <c r="AZ47" s="15">
        <v>5.6288843289957299E-2</v>
      </c>
      <c r="BA47" s="15">
        <v>0.248153971604468</v>
      </c>
      <c r="BB47" s="15">
        <v>1.23594966429118</v>
      </c>
      <c r="BC47" s="15">
        <v>168.99175918007899</v>
      </c>
      <c r="BD47" s="15">
        <v>158.774749275814</v>
      </c>
      <c r="BE47" s="15">
        <v>10.2170099042642</v>
      </c>
      <c r="BF47" s="15">
        <v>2.14416330737391E-2</v>
      </c>
      <c r="BG47" s="15">
        <v>8.2051681851000498E-4</v>
      </c>
      <c r="BH47" s="15">
        <v>17.829091258122599</v>
      </c>
      <c r="BI47" s="15">
        <v>0.127522606524578</v>
      </c>
      <c r="BJ47" s="15">
        <v>48.167999264758599</v>
      </c>
      <c r="BK47" s="15">
        <v>0.21737369775734799</v>
      </c>
      <c r="BL47" s="15">
        <v>0.295070347503541</v>
      </c>
      <c r="BM47" s="15">
        <v>71.491988128110606</v>
      </c>
      <c r="BN47" s="15">
        <v>109.57611645208399</v>
      </c>
      <c r="BO47" s="15">
        <v>0.19343320160716901</v>
      </c>
      <c r="BP47" s="15">
        <v>1.62534610669267</v>
      </c>
      <c r="BQ47" s="15">
        <v>3.35330301978097E-3</v>
      </c>
      <c r="BR47" s="15">
        <v>8.65255614411614</v>
      </c>
      <c r="BS47" s="15">
        <v>17.444367511367901</v>
      </c>
      <c r="BT47" s="15">
        <v>0</v>
      </c>
      <c r="BU47" s="15">
        <v>3.81398948483805</v>
      </c>
      <c r="BV47" s="15">
        <v>13.356115764478901</v>
      </c>
      <c r="BW47" s="15">
        <v>1.8075796727062201</v>
      </c>
      <c r="BX47" s="15">
        <v>637.163598824936</v>
      </c>
      <c r="BY47" s="15">
        <v>10.5090514963552</v>
      </c>
      <c r="CA47" s="26">
        <f t="shared" si="0"/>
        <v>1.0719023735107043</v>
      </c>
      <c r="CB47" s="25">
        <f t="shared" si="1"/>
        <v>6.4285216400268418E-3</v>
      </c>
      <c r="CC47" s="13">
        <f t="shared" si="2"/>
        <v>-0.90692176883462416</v>
      </c>
      <c r="CD47" s="13">
        <f t="shared" si="3"/>
        <v>-0.98683788412191842</v>
      </c>
      <c r="CE47" s="13">
        <f t="shared" si="4"/>
        <v>-0.96065601826443037</v>
      </c>
      <c r="CF47" s="13">
        <f t="shared" si="5"/>
        <v>-0.95821488208556438</v>
      </c>
      <c r="CG47" s="13">
        <f t="shared" si="6"/>
        <v>-0.95325634314297192</v>
      </c>
      <c r="CH47" s="13">
        <f t="shared" si="7"/>
        <v>-0.97229937146184964</v>
      </c>
      <c r="CI47" s="13">
        <f t="shared" si="8"/>
        <v>-0.96467863554755029</v>
      </c>
    </row>
    <row r="48" spans="1:87" x14ac:dyDescent="0.3">
      <c r="A48" s="78"/>
      <c r="CC48" s="13"/>
      <c r="CD48" s="13"/>
      <c r="CE48" s="13"/>
      <c r="CF48" s="13"/>
      <c r="CG48" s="13"/>
      <c r="CH48" s="13"/>
      <c r="CI48" s="13"/>
    </row>
    <row r="49" spans="1:87" x14ac:dyDescent="0.3">
      <c r="A49" s="79" t="s">
        <v>342</v>
      </c>
      <c r="B49" s="1">
        <f t="shared" ref="B49:H49" si="9">SUM(B3:B47)</f>
        <v>3818113.0897687986</v>
      </c>
      <c r="C49" s="1">
        <f t="shared" si="9"/>
        <v>35850.194323689197</v>
      </c>
      <c r="D49" s="1">
        <f t="shared" si="9"/>
        <v>577912.31200465001</v>
      </c>
      <c r="E49" s="1">
        <f t="shared" si="9"/>
        <v>474468.34227734094</v>
      </c>
      <c r="F49" s="1">
        <f t="shared" si="9"/>
        <v>349057.60106207803</v>
      </c>
      <c r="G49" s="1">
        <f t="shared" si="9"/>
        <v>47428.023669565511</v>
      </c>
      <c r="H49" s="1">
        <f t="shared" si="9"/>
        <v>2389408.4262913</v>
      </c>
      <c r="K49" s="1">
        <f t="shared" ref="K49:Z49" si="10">SUM(K3:K47)</f>
        <v>1279.8328993080549</v>
      </c>
      <c r="L49" s="1">
        <f t="shared" si="10"/>
        <v>74158.339432338442</v>
      </c>
      <c r="M49" s="1">
        <f t="shared" si="10"/>
        <v>18675.391681831334</v>
      </c>
      <c r="N49" s="1">
        <f t="shared" si="10"/>
        <v>18675.391681831334</v>
      </c>
      <c r="O49" s="1">
        <f t="shared" si="10"/>
        <v>6896.48707139207</v>
      </c>
      <c r="P49" s="1">
        <f t="shared" si="10"/>
        <v>7433.1415815236487</v>
      </c>
      <c r="Q49" s="1">
        <f t="shared" si="10"/>
        <v>14606.233331956015</v>
      </c>
      <c r="R49" s="1">
        <f t="shared" si="10"/>
        <v>2064100.5839606046</v>
      </c>
      <c r="S49" s="1">
        <f t="shared" si="10"/>
        <v>2139249.4429079136</v>
      </c>
      <c r="T49" s="1">
        <f t="shared" si="10"/>
        <v>22983.980309748524</v>
      </c>
      <c r="U49" s="1">
        <f t="shared" si="10"/>
        <v>37331.224553040083</v>
      </c>
      <c r="V49" s="1">
        <f t="shared" si="10"/>
        <v>11655.72284990669</v>
      </c>
      <c r="W49" s="1">
        <f t="shared" si="10"/>
        <v>90602.033110720105</v>
      </c>
      <c r="X49" s="1">
        <f t="shared" si="10"/>
        <v>914.84421345274723</v>
      </c>
      <c r="Y49" s="1">
        <f t="shared" si="10"/>
        <v>15632.15942670915</v>
      </c>
      <c r="Z49" s="1">
        <f t="shared" si="10"/>
        <v>15632.15942670915</v>
      </c>
      <c r="AA49" s="1"/>
      <c r="AB49" s="1"/>
      <c r="AC49" s="1">
        <f>SUM(AC3:AC47)</f>
        <v>2291.2714462525259</v>
      </c>
      <c r="AD49" s="1">
        <f>SUM(AD3:AD47)</f>
        <v>6322.2541877647564</v>
      </c>
      <c r="AE49" s="1">
        <f>SUM(AE3:AE47)</f>
        <v>528.35965210059078</v>
      </c>
      <c r="AF49" s="1"/>
      <c r="AG49" s="1">
        <f>SUM(AG3:AG47)</f>
        <v>70600.273361561936</v>
      </c>
      <c r="AH49" s="1">
        <f>SUM(AH3:AH47)</f>
        <v>4565.5911696784742</v>
      </c>
      <c r="AI49" s="1">
        <f>SUM(AI3:AI47)</f>
        <v>6694.4000530592757</v>
      </c>
      <c r="AJ49" s="1"/>
      <c r="AK49" s="1">
        <f t="shared" ref="AK49:AS49" si="11">SUM(AK3:AK47)</f>
        <v>3070.631284018134</v>
      </c>
      <c r="AL49" s="1">
        <f t="shared" si="11"/>
        <v>32183.899647505157</v>
      </c>
      <c r="AM49" s="1">
        <f t="shared" si="11"/>
        <v>0</v>
      </c>
      <c r="AN49" s="1">
        <f t="shared" si="11"/>
        <v>1290967.153929946</v>
      </c>
      <c r="AO49" s="1">
        <f t="shared" si="11"/>
        <v>337625.39848838892</v>
      </c>
      <c r="AP49" s="1">
        <f t="shared" si="11"/>
        <v>35224.795373767898</v>
      </c>
      <c r="AQ49" s="1">
        <f t="shared" si="11"/>
        <v>375141.46530840901</v>
      </c>
      <c r="AR49" s="1">
        <f t="shared" si="11"/>
        <v>29.956740717142502</v>
      </c>
      <c r="AS49" s="1">
        <f t="shared" si="11"/>
        <v>19540.815812314824</v>
      </c>
      <c r="AT49" s="1"/>
      <c r="AU49" s="1">
        <f t="shared" ref="AU49:BY49" si="12">SUM(AU3:AU47)</f>
        <v>428.02479908081636</v>
      </c>
      <c r="AV49" s="1">
        <f t="shared" si="12"/>
        <v>478956.69507026754</v>
      </c>
      <c r="AW49" s="1">
        <f t="shared" si="12"/>
        <v>756.88053067017393</v>
      </c>
      <c r="AX49" s="1">
        <f t="shared" si="12"/>
        <v>737.41036203594115</v>
      </c>
      <c r="AY49" s="1">
        <f t="shared" si="12"/>
        <v>18242.175760260703</v>
      </c>
      <c r="AZ49" s="1">
        <f t="shared" si="12"/>
        <v>979.88692774068204</v>
      </c>
      <c r="BA49" s="1">
        <f t="shared" si="12"/>
        <v>315.47226632931233</v>
      </c>
      <c r="BB49" s="1">
        <f t="shared" si="12"/>
        <v>1280.7531287328977</v>
      </c>
      <c r="BC49" s="1">
        <f t="shared" si="12"/>
        <v>226489.58614579847</v>
      </c>
      <c r="BD49" s="1">
        <f t="shared" si="12"/>
        <v>155016.47164479987</v>
      </c>
      <c r="BE49" s="1">
        <f t="shared" si="12"/>
        <v>71473.114500998534</v>
      </c>
      <c r="BF49" s="1">
        <f t="shared" si="12"/>
        <v>58.543012863652883</v>
      </c>
      <c r="BG49" s="1">
        <f t="shared" si="12"/>
        <v>49.103901004099754</v>
      </c>
      <c r="BH49" s="1">
        <f t="shared" si="12"/>
        <v>19436.339564315756</v>
      </c>
      <c r="BI49" s="1">
        <f t="shared" si="12"/>
        <v>220.90480174717908</v>
      </c>
      <c r="BJ49" s="1">
        <f t="shared" si="12"/>
        <v>39251.249291646614</v>
      </c>
      <c r="BK49" s="1">
        <f t="shared" si="12"/>
        <v>365.23664914093524</v>
      </c>
      <c r="BL49" s="1">
        <f t="shared" si="12"/>
        <v>498.90234048981245</v>
      </c>
      <c r="BM49" s="1">
        <f t="shared" si="12"/>
        <v>66616.729472169522</v>
      </c>
      <c r="BN49" s="1">
        <f t="shared" si="12"/>
        <v>162643.51180705303</v>
      </c>
      <c r="BO49" s="1">
        <f t="shared" si="12"/>
        <v>1458.705306889987</v>
      </c>
      <c r="BP49" s="1">
        <f t="shared" si="12"/>
        <v>4284.0308431338672</v>
      </c>
      <c r="BQ49" s="1">
        <f t="shared" si="12"/>
        <v>36.122686547945904</v>
      </c>
      <c r="BR49" s="1">
        <f t="shared" si="12"/>
        <v>36112.001265677456</v>
      </c>
      <c r="BS49" s="1">
        <f t="shared" si="12"/>
        <v>47196.296149191578</v>
      </c>
      <c r="BT49" s="1">
        <f t="shared" si="12"/>
        <v>0.49195002513611014</v>
      </c>
      <c r="BU49" s="1">
        <f t="shared" si="12"/>
        <v>19700.335466604593</v>
      </c>
      <c r="BV49" s="1">
        <f t="shared" si="12"/>
        <v>53523.02231120209</v>
      </c>
      <c r="BW49" s="1">
        <f t="shared" si="12"/>
        <v>9190.3223801386375</v>
      </c>
      <c r="BX49" s="1">
        <f t="shared" si="12"/>
        <v>1136961.7744334892</v>
      </c>
      <c r="BY49" s="1">
        <f t="shared" si="12"/>
        <v>36323.47277681675</v>
      </c>
      <c r="CC49" s="13">
        <f>+(S49-B49)/B49</f>
        <v>-0.43971029861835409</v>
      </c>
      <c r="CD49" s="13">
        <f>+(AL49-C49)/C49</f>
        <v>-0.10226707958906138</v>
      </c>
      <c r="CE49" s="13">
        <f>+(AQ49-D49)/D49</f>
        <v>-0.35086784358837031</v>
      </c>
      <c r="CF49" s="13">
        <f t="shared" ref="CF49:CG51" si="13">+(BC49-E49)/E49</f>
        <v>-0.5226455256030369</v>
      </c>
      <c r="CG49" s="13">
        <f t="shared" si="13"/>
        <v>-0.55590002574609165</v>
      </c>
      <c r="CH49" s="13">
        <f>+(BR49-G49)/G49</f>
        <v>-0.23859358936664968</v>
      </c>
      <c r="CI49" s="13">
        <f>+(BX49-H49)/H49</f>
        <v>-0.52416599777451411</v>
      </c>
    </row>
    <row r="50" spans="1:87" x14ac:dyDescent="0.3">
      <c r="A50" s="79" t="s">
        <v>582</v>
      </c>
      <c r="B50" s="1">
        <f t="shared" ref="B50:H50" si="14">SUM(B3:B15)</f>
        <v>2178320.4826264</v>
      </c>
      <c r="C50" s="1">
        <f t="shared" si="14"/>
        <v>6270.065506544699</v>
      </c>
      <c r="D50" s="1">
        <f t="shared" si="14"/>
        <v>367057.71595215006</v>
      </c>
      <c r="E50" s="1">
        <f t="shared" si="14"/>
        <v>193374.07498053095</v>
      </c>
      <c r="F50" s="1">
        <f t="shared" si="14"/>
        <v>141524.87905710802</v>
      </c>
      <c r="G50" s="1">
        <f t="shared" si="14"/>
        <v>15264.095630506499</v>
      </c>
      <c r="H50" s="1">
        <f t="shared" si="14"/>
        <v>764102.0074893001</v>
      </c>
      <c r="K50" s="1">
        <f t="shared" ref="K50:Z50" si="15">SUM(K3:K15)</f>
        <v>1009.5526731345129</v>
      </c>
      <c r="L50" s="1">
        <f t="shared" si="15"/>
        <v>45375.080210118642</v>
      </c>
      <c r="M50" s="1">
        <f t="shared" si="15"/>
        <v>15576.583154739854</v>
      </c>
      <c r="N50" s="1">
        <f t="shared" si="15"/>
        <v>15576.583154739854</v>
      </c>
      <c r="O50" s="1">
        <f t="shared" si="15"/>
        <v>5688.9421624945362</v>
      </c>
      <c r="P50" s="1">
        <f t="shared" si="15"/>
        <v>5299.7337773152922</v>
      </c>
      <c r="Q50" s="1">
        <f t="shared" si="15"/>
        <v>12803.96870961302</v>
      </c>
      <c r="R50" s="1">
        <f t="shared" si="15"/>
        <v>1516888.8663488429</v>
      </c>
      <c r="S50" s="1">
        <f t="shared" si="15"/>
        <v>2040849.5257604129</v>
      </c>
      <c r="T50" s="1">
        <f t="shared" si="15"/>
        <v>20735.786241439055</v>
      </c>
      <c r="U50" s="1">
        <f t="shared" si="15"/>
        <v>31336.564637994612</v>
      </c>
      <c r="V50" s="1">
        <f t="shared" si="15"/>
        <v>10456.068484855014</v>
      </c>
      <c r="W50" s="1">
        <f t="shared" si="15"/>
        <v>40159.754726458355</v>
      </c>
      <c r="X50" s="1">
        <f t="shared" si="15"/>
        <v>500.12127931932878</v>
      </c>
      <c r="Y50" s="1">
        <f t="shared" si="15"/>
        <v>13094.512821345228</v>
      </c>
      <c r="Z50" s="1">
        <f t="shared" si="15"/>
        <v>13094.512821345228</v>
      </c>
      <c r="AA50" s="1"/>
      <c r="AB50" s="1"/>
      <c r="AC50" s="1">
        <f>SUM(AC3:AC15)</f>
        <v>1897.1606485613738</v>
      </c>
      <c r="AD50" s="1">
        <f>SUM(AD3:AD15)</f>
        <v>4869.1272920229121</v>
      </c>
      <c r="AE50" s="1">
        <f>SUM(AE3:AE15)</f>
        <v>459.341252379168</v>
      </c>
      <c r="AF50" s="1"/>
      <c r="AG50" s="1">
        <f>SUM(AG3:AG15)</f>
        <v>40614.767144288693</v>
      </c>
      <c r="AH50" s="1">
        <f>SUM(AH3:AH15)</f>
        <v>2993.4858723256748</v>
      </c>
      <c r="AI50" s="1">
        <f>SUM(AI3:AI15)</f>
        <v>4031.4842657961044</v>
      </c>
      <c r="AJ50" s="1"/>
      <c r="AK50" s="1">
        <f t="shared" ref="AK50:AS50" si="16">SUM(AK3:AK15)</f>
        <v>2600.6563338273777</v>
      </c>
      <c r="AL50" s="1">
        <f t="shared" si="16"/>
        <v>5982.5644566548663</v>
      </c>
      <c r="AM50" s="1">
        <f t="shared" si="16"/>
        <v>0</v>
      </c>
      <c r="AN50" s="1">
        <f t="shared" si="16"/>
        <v>807143.17003048933</v>
      </c>
      <c r="AO50" s="1">
        <f t="shared" si="16"/>
        <v>285461.76487503079</v>
      </c>
      <c r="AP50" s="1">
        <f t="shared" si="16"/>
        <v>29822.940521834251</v>
      </c>
      <c r="AQ50" s="1">
        <f t="shared" si="16"/>
        <v>317181.86604542634</v>
      </c>
      <c r="AR50" s="1">
        <f t="shared" si="16"/>
        <v>20.320282724955035</v>
      </c>
      <c r="AS50" s="1">
        <f t="shared" si="16"/>
        <v>17967.227979849573</v>
      </c>
      <c r="AT50" s="1"/>
      <c r="AU50" s="1">
        <f t="shared" ref="AU50:BY50" si="17">SUM(AU3:AU15)</f>
        <v>206.90210626266952</v>
      </c>
      <c r="AV50" s="1">
        <f t="shared" si="17"/>
        <v>330082.35364814335</v>
      </c>
      <c r="AW50" s="1">
        <f t="shared" si="17"/>
        <v>521.91787065619405</v>
      </c>
      <c r="AX50" s="1">
        <f t="shared" si="17"/>
        <v>668.39519586784991</v>
      </c>
      <c r="AY50" s="1">
        <f t="shared" si="17"/>
        <v>14622.213569363925</v>
      </c>
      <c r="AZ50" s="1">
        <f t="shared" si="17"/>
        <v>800.00359895889699</v>
      </c>
      <c r="BA50" s="1">
        <f t="shared" si="17"/>
        <v>255.92855718662614</v>
      </c>
      <c r="BB50" s="1">
        <f t="shared" si="17"/>
        <v>1130.2575625662066</v>
      </c>
      <c r="BC50" s="1">
        <f t="shared" si="17"/>
        <v>184381.65749831521</v>
      </c>
      <c r="BD50" s="1">
        <f t="shared" si="17"/>
        <v>134440.05585901238</v>
      </c>
      <c r="BE50" s="1">
        <f t="shared" si="17"/>
        <v>49941.601639302775</v>
      </c>
      <c r="BF50" s="1">
        <f t="shared" si="17"/>
        <v>30.056542899629029</v>
      </c>
      <c r="BG50" s="1">
        <f t="shared" si="17"/>
        <v>45.053666546514705</v>
      </c>
      <c r="BH50" s="1">
        <f t="shared" si="17"/>
        <v>14033.311338312556</v>
      </c>
      <c r="BI50" s="1">
        <f t="shared" si="17"/>
        <v>193.08147352634765</v>
      </c>
      <c r="BJ50" s="1">
        <f t="shared" si="17"/>
        <v>35927.650346292809</v>
      </c>
      <c r="BK50" s="1">
        <f t="shared" si="17"/>
        <v>332.59209409547054</v>
      </c>
      <c r="BL50" s="1">
        <f t="shared" si="17"/>
        <v>454.60049522908952</v>
      </c>
      <c r="BM50" s="1">
        <f t="shared" si="17"/>
        <v>60509.871698652227</v>
      </c>
      <c r="BN50" s="1">
        <f t="shared" si="17"/>
        <v>45614.334022313233</v>
      </c>
      <c r="BO50" s="1">
        <f t="shared" si="17"/>
        <v>763.76159971400148</v>
      </c>
      <c r="BP50" s="1">
        <f t="shared" si="17"/>
        <v>3924.1808444329745</v>
      </c>
      <c r="BQ50" s="1">
        <f t="shared" si="17"/>
        <v>20.277298448459675</v>
      </c>
      <c r="BR50" s="1">
        <f t="shared" si="17"/>
        <v>14175.330680327086</v>
      </c>
      <c r="BS50" s="1">
        <f t="shared" si="17"/>
        <v>23243.138015854271</v>
      </c>
      <c r="BT50" s="1">
        <f t="shared" si="17"/>
        <v>0.45485533881181617</v>
      </c>
      <c r="BU50" s="1">
        <f t="shared" si="17"/>
        <v>10316.644643428996</v>
      </c>
      <c r="BV50" s="1">
        <f t="shared" si="17"/>
        <v>42403.627369503054</v>
      </c>
      <c r="BW50" s="1">
        <f t="shared" si="17"/>
        <v>4552.6147989769734</v>
      </c>
      <c r="BX50" s="1">
        <f t="shared" si="17"/>
        <v>711152.71159086435</v>
      </c>
      <c r="BY50" s="1">
        <f t="shared" si="17"/>
        <v>27688.852818646159</v>
      </c>
      <c r="CC50" s="13">
        <f>+(S50-B50)/B50</f>
        <v>-6.3108692206868655E-2</v>
      </c>
      <c r="CD50" s="13">
        <f>+(AL50-C50)/C50</f>
        <v>-4.585295792998318E-2</v>
      </c>
      <c r="CE50" s="13">
        <f>+(AQ50-D50)/D50</f>
        <v>-0.13588012930703675</v>
      </c>
      <c r="CF50" s="13">
        <f t="shared" si="13"/>
        <v>-4.6502704579820746E-2</v>
      </c>
      <c r="CG50" s="13">
        <f t="shared" si="13"/>
        <v>-5.0060620049968536E-2</v>
      </c>
      <c r="CH50" s="13">
        <f>+(BR50-G50)/G50</f>
        <v>-7.1328493776167803E-2</v>
      </c>
      <c r="CI50" s="13">
        <f>+(BX50-H50)/H50</f>
        <v>-6.9296108869570286E-2</v>
      </c>
    </row>
    <row r="51" spans="1:87" x14ac:dyDescent="0.3">
      <c r="A51" s="79" t="s">
        <v>583</v>
      </c>
      <c r="B51" s="1">
        <f>SUM(B16:B47)</f>
        <v>1639792.6071423998</v>
      </c>
      <c r="C51" s="1">
        <f t="shared" ref="C51:H51" si="18">SUM(C16:C47)</f>
        <v>29580.128817144501</v>
      </c>
      <c r="D51" s="1">
        <f t="shared" si="18"/>
        <v>210854.59605249992</v>
      </c>
      <c r="E51" s="1">
        <f>SUM(E16:E47)</f>
        <v>281094.26729681005</v>
      </c>
      <c r="F51" s="1">
        <f t="shared" si="18"/>
        <v>207532.72200497004</v>
      </c>
      <c r="G51" s="1">
        <f t="shared" si="18"/>
        <v>32163.928039058996</v>
      </c>
      <c r="H51" s="1">
        <f t="shared" si="18"/>
        <v>1625306.4188019997</v>
      </c>
      <c r="K51" s="1">
        <f t="shared" ref="K51" si="19">SUM(K16:K47)</f>
        <v>270.28022617354156</v>
      </c>
      <c r="L51" s="1">
        <f t="shared" ref="L51" si="20">SUM(L16:L47)</f>
        <v>28783.2592222198</v>
      </c>
      <c r="M51" s="1">
        <f t="shared" ref="M51:BY51" si="21">SUM(M16:M47)</f>
        <v>3098.8085270914839</v>
      </c>
      <c r="N51" s="1">
        <f t="shared" si="21"/>
        <v>3098.8085270914839</v>
      </c>
      <c r="O51" s="1">
        <f t="shared" si="21"/>
        <v>1207.5449088975333</v>
      </c>
      <c r="P51" s="1">
        <f t="shared" si="21"/>
        <v>2133.4078042083561</v>
      </c>
      <c r="Q51" s="1">
        <f t="shared" si="21"/>
        <v>1802.2646223429927</v>
      </c>
      <c r="R51" s="1">
        <f t="shared" si="21"/>
        <v>547211.717611762</v>
      </c>
      <c r="S51" s="1">
        <f t="shared" si="21"/>
        <v>98399.91714750063</v>
      </c>
      <c r="T51" s="1">
        <f t="shared" si="21"/>
        <v>2248.1940683094713</v>
      </c>
      <c r="U51" s="1">
        <f t="shared" si="21"/>
        <v>5994.6599150454576</v>
      </c>
      <c r="V51" s="1">
        <f t="shared" si="21"/>
        <v>1199.6543650516733</v>
      </c>
      <c r="W51" s="1">
        <f t="shared" si="21"/>
        <v>50442.278384261743</v>
      </c>
      <c r="X51" s="1">
        <f t="shared" si="21"/>
        <v>414.72293413341856</v>
      </c>
      <c r="Y51" s="1">
        <f t="shared" si="21"/>
        <v>2537.646605363921</v>
      </c>
      <c r="Z51" s="1">
        <f t="shared" si="21"/>
        <v>2537.646605363921</v>
      </c>
      <c r="AA51" s="1"/>
      <c r="AB51" s="1"/>
      <c r="AC51" s="1">
        <f t="shared" si="21"/>
        <v>394.11079769115139</v>
      </c>
      <c r="AD51" s="1">
        <f t="shared" si="21"/>
        <v>1453.1268957418454</v>
      </c>
      <c r="AE51" s="1">
        <f t="shared" si="21"/>
        <v>69.018399721422895</v>
      </c>
      <c r="AF51" s="1"/>
      <c r="AG51" s="1">
        <f t="shared" si="21"/>
        <v>29985.506217273221</v>
      </c>
      <c r="AH51" s="1">
        <f t="shared" si="21"/>
        <v>1572.1052973527992</v>
      </c>
      <c r="AI51" s="1">
        <f t="shared" si="21"/>
        <v>2662.9157872631713</v>
      </c>
      <c r="AJ51" s="1"/>
      <c r="AK51" s="1">
        <f t="shared" si="21"/>
        <v>469.97495019075603</v>
      </c>
      <c r="AL51" s="1">
        <f t="shared" si="21"/>
        <v>26201.335190850292</v>
      </c>
      <c r="AM51" s="1">
        <f t="shared" si="21"/>
        <v>0</v>
      </c>
      <c r="AN51" s="1">
        <f t="shared" ref="AN51" si="22">SUM(AN16:AN47)</f>
        <v>483823.9838994568</v>
      </c>
      <c r="AO51" s="1">
        <f t="shared" si="21"/>
        <v>52163.633613357968</v>
      </c>
      <c r="AP51" s="1">
        <f t="shared" si="21"/>
        <v>5401.8548519336591</v>
      </c>
      <c r="AQ51" s="1">
        <f t="shared" si="21"/>
        <v>57959.599262982687</v>
      </c>
      <c r="AR51" s="1">
        <f t="shared" si="21"/>
        <v>9.6364579921874665</v>
      </c>
      <c r="AS51" s="1">
        <f t="shared" si="21"/>
        <v>1573.587832465251</v>
      </c>
      <c r="AT51" s="1"/>
      <c r="AU51" s="1">
        <f t="shared" si="21"/>
        <v>221.12269281814679</v>
      </c>
      <c r="AV51" s="1">
        <f t="shared" si="21"/>
        <v>148874.34142212415</v>
      </c>
      <c r="AW51" s="1">
        <f t="shared" si="21"/>
        <v>234.96266001397984</v>
      </c>
      <c r="AX51" s="1">
        <f t="shared" si="21"/>
        <v>69.015166168091326</v>
      </c>
      <c r="AY51" s="1">
        <f t="shared" si="21"/>
        <v>3619.962190896777</v>
      </c>
      <c r="AZ51" s="1">
        <f t="shared" si="21"/>
        <v>179.88332878178502</v>
      </c>
      <c r="BA51" s="1">
        <f t="shared" si="21"/>
        <v>59.543709142686147</v>
      </c>
      <c r="BB51" s="1">
        <f t="shared" si="21"/>
        <v>150.49556616669122</v>
      </c>
      <c r="BC51" s="1">
        <f t="shared" si="21"/>
        <v>42107.928647483241</v>
      </c>
      <c r="BD51" s="1">
        <f t="shared" si="21"/>
        <v>20576.415785787467</v>
      </c>
      <c r="BE51" s="1">
        <f t="shared" si="21"/>
        <v>21531.512861695748</v>
      </c>
      <c r="BF51" s="1">
        <f t="shared" si="21"/>
        <v>28.486469964023843</v>
      </c>
      <c r="BG51" s="1">
        <f t="shared" si="21"/>
        <v>4.0502344575850628</v>
      </c>
      <c r="BH51" s="1">
        <f t="shared" si="21"/>
        <v>5403.0282260032054</v>
      </c>
      <c r="BI51" s="1">
        <f t="shared" si="21"/>
        <v>27.823328220831428</v>
      </c>
      <c r="BJ51" s="1">
        <f t="shared" si="21"/>
        <v>3323.59894535381</v>
      </c>
      <c r="BK51" s="1">
        <f t="shared" si="21"/>
        <v>32.64455504546477</v>
      </c>
      <c r="BL51" s="1">
        <f t="shared" si="21"/>
        <v>44.301845260722921</v>
      </c>
      <c r="BM51" s="1">
        <f t="shared" si="21"/>
        <v>6106.8577735172985</v>
      </c>
      <c r="BN51" s="1">
        <f t="shared" si="21"/>
        <v>117029.17778473979</v>
      </c>
      <c r="BO51" s="1">
        <f t="shared" si="21"/>
        <v>694.94370717598554</v>
      </c>
      <c r="BP51" s="1">
        <f t="shared" si="21"/>
        <v>359.8499987008932</v>
      </c>
      <c r="BQ51" s="1">
        <f t="shared" si="21"/>
        <v>15.845388099486229</v>
      </c>
      <c r="BR51" s="1">
        <f t="shared" si="21"/>
        <v>21936.67058535037</v>
      </c>
      <c r="BS51" s="1">
        <f t="shared" si="21"/>
        <v>23953.158133337303</v>
      </c>
      <c r="BT51" s="1">
        <f t="shared" si="21"/>
        <v>3.7094686324293927E-2</v>
      </c>
      <c r="BU51" s="1">
        <f t="shared" si="21"/>
        <v>9383.690823175597</v>
      </c>
      <c r="BV51" s="1">
        <f t="shared" si="21"/>
        <v>11119.394941699042</v>
      </c>
      <c r="BW51" s="1">
        <f t="shared" si="21"/>
        <v>4637.7075811616623</v>
      </c>
      <c r="BX51" s="1">
        <f t="shared" si="21"/>
        <v>425809.06284262502</v>
      </c>
      <c r="BY51" s="1">
        <f t="shared" si="21"/>
        <v>8634.6199581705932</v>
      </c>
      <c r="CC51" s="13">
        <f>+(S51-B51)/B51</f>
        <v>-0.93999246202300046</v>
      </c>
      <c r="CD51" s="13">
        <f>+(AL51-C51)/C51</f>
        <v>-0.11422511535297564</v>
      </c>
      <c r="CE51" s="13">
        <f>+(AQ51-D51)/D51</f>
        <v>-0.7251205316456486</v>
      </c>
      <c r="CF51" s="13">
        <f t="shared" si="13"/>
        <v>-0.85019997365146871</v>
      </c>
      <c r="CG51" s="13">
        <f t="shared" si="13"/>
        <v>-0.90085218568426662</v>
      </c>
      <c r="CH51" s="13">
        <f>+(BR51-G51)/G51</f>
        <v>-0.31797289937003104</v>
      </c>
      <c r="CI51" s="13">
        <f>+(BX51-H51)/H51</f>
        <v>-0.73801305531268047</v>
      </c>
    </row>
    <row r="53" spans="1:87" x14ac:dyDescent="0.3">
      <c r="A53" s="109" t="s">
        <v>648</v>
      </c>
    </row>
    <row r="54" spans="1:87" x14ac:dyDescent="0.3">
      <c r="A54" s="17" t="s">
        <v>415</v>
      </c>
      <c r="J54" s="15"/>
      <c r="K54" s="15"/>
      <c r="L54" s="15"/>
      <c r="CA54" s="26" t="e">
        <f t="shared" ref="CA54:CA66" si="23">AN54/BX54</f>
        <v>#DIV/0!</v>
      </c>
      <c r="CB54" s="25" t="e">
        <f t="shared" ref="CB54:CB66" si="24">AC54/AQ54</f>
        <v>#DIV/0!</v>
      </c>
      <c r="CC54" s="13" t="e">
        <f t="shared" ref="CC54:CC66" si="25">+(S54-B54)/B54</f>
        <v>#DIV/0!</v>
      </c>
      <c r="CD54" s="13" t="e">
        <f t="shared" ref="CD54:CD66" si="26">+(AL54-C54)/C54</f>
        <v>#DIV/0!</v>
      </c>
      <c r="CE54" s="13" t="e">
        <f t="shared" ref="CE54:CE66" si="27">+(AQ54-D54)/D54</f>
        <v>#DIV/0!</v>
      </c>
      <c r="CF54" s="13" t="e">
        <f t="shared" ref="CF54:CF66" si="28">+(BC54-E54)/E54</f>
        <v>#DIV/0!</v>
      </c>
      <c r="CG54" s="13" t="e">
        <f t="shared" ref="CG54:CG66" si="29">+(BD54-F54)/F54</f>
        <v>#DIV/0!</v>
      </c>
      <c r="CH54" s="13" t="e">
        <f t="shared" ref="CH54:CH66" si="30">+(BR54-G54)/G54</f>
        <v>#DIV/0!</v>
      </c>
      <c r="CI54" s="13" t="e">
        <f t="shared" ref="CI54:CI66" si="31">+(BX54-H54)/H54</f>
        <v>#DIV/0!</v>
      </c>
    </row>
    <row r="55" spans="1:87" x14ac:dyDescent="0.3">
      <c r="A55" s="17" t="s">
        <v>416</v>
      </c>
      <c r="J55" s="15"/>
      <c r="K55" s="15"/>
      <c r="L55" s="15"/>
      <c r="CA55" s="26" t="e">
        <f t="shared" si="23"/>
        <v>#DIV/0!</v>
      </c>
      <c r="CB55" s="25" t="e">
        <f t="shared" si="24"/>
        <v>#DIV/0!</v>
      </c>
      <c r="CC55" s="13" t="e">
        <f t="shared" si="25"/>
        <v>#DIV/0!</v>
      </c>
      <c r="CD55" s="13" t="e">
        <f t="shared" si="26"/>
        <v>#DIV/0!</v>
      </c>
      <c r="CE55" s="13" t="e">
        <f t="shared" si="27"/>
        <v>#DIV/0!</v>
      </c>
      <c r="CF55" s="13" t="e">
        <f t="shared" si="28"/>
        <v>#DIV/0!</v>
      </c>
      <c r="CG55" s="13" t="e">
        <f t="shared" si="29"/>
        <v>#DIV/0!</v>
      </c>
      <c r="CH55" s="13" t="e">
        <f t="shared" si="30"/>
        <v>#DIV/0!</v>
      </c>
      <c r="CI55" s="13" t="e">
        <f t="shared" si="31"/>
        <v>#DIV/0!</v>
      </c>
    </row>
    <row r="56" spans="1:87" x14ac:dyDescent="0.3">
      <c r="A56" s="17" t="s">
        <v>417</v>
      </c>
      <c r="J56" s="15"/>
      <c r="K56" s="15"/>
      <c r="L56" s="15"/>
      <c r="CA56" s="26" t="e">
        <f t="shared" si="23"/>
        <v>#DIV/0!</v>
      </c>
      <c r="CB56" s="25" t="e">
        <f t="shared" si="24"/>
        <v>#DIV/0!</v>
      </c>
      <c r="CC56" s="13" t="e">
        <f t="shared" si="25"/>
        <v>#DIV/0!</v>
      </c>
      <c r="CD56" s="13" t="e">
        <f t="shared" si="26"/>
        <v>#DIV/0!</v>
      </c>
      <c r="CE56" s="13" t="e">
        <f t="shared" si="27"/>
        <v>#DIV/0!</v>
      </c>
      <c r="CF56" s="13" t="e">
        <f t="shared" si="28"/>
        <v>#DIV/0!</v>
      </c>
      <c r="CG56" s="13" t="e">
        <f t="shared" si="29"/>
        <v>#DIV/0!</v>
      </c>
      <c r="CH56" s="13" t="e">
        <f t="shared" si="30"/>
        <v>#DIV/0!</v>
      </c>
      <c r="CI56" s="13" t="e">
        <f t="shared" si="31"/>
        <v>#DIV/0!</v>
      </c>
    </row>
    <row r="57" spans="1:87" x14ac:dyDescent="0.3">
      <c r="A57" s="17" t="s">
        <v>418</v>
      </c>
      <c r="J57" s="15"/>
      <c r="K57" s="15"/>
      <c r="L57" s="15"/>
      <c r="CA57" s="26" t="e">
        <f t="shared" si="23"/>
        <v>#DIV/0!</v>
      </c>
      <c r="CB57" s="25" t="e">
        <f t="shared" si="24"/>
        <v>#DIV/0!</v>
      </c>
      <c r="CC57" s="13" t="e">
        <f t="shared" si="25"/>
        <v>#DIV/0!</v>
      </c>
      <c r="CD57" s="13" t="e">
        <f t="shared" si="26"/>
        <v>#DIV/0!</v>
      </c>
      <c r="CE57" s="13" t="e">
        <f t="shared" si="27"/>
        <v>#DIV/0!</v>
      </c>
      <c r="CF57" s="13" t="e">
        <f t="shared" si="28"/>
        <v>#DIV/0!</v>
      </c>
      <c r="CG57" s="13" t="e">
        <f t="shared" si="29"/>
        <v>#DIV/0!</v>
      </c>
      <c r="CH57" s="13" t="e">
        <f t="shared" si="30"/>
        <v>#DIV/0!</v>
      </c>
      <c r="CI57" s="13" t="e">
        <f t="shared" si="31"/>
        <v>#DIV/0!</v>
      </c>
    </row>
    <row r="58" spans="1:87" x14ac:dyDescent="0.3">
      <c r="A58" s="17" t="s">
        <v>419</v>
      </c>
      <c r="J58" s="15"/>
      <c r="K58" s="15"/>
      <c r="L58" s="15"/>
      <c r="CA58" s="26" t="e">
        <f t="shared" si="23"/>
        <v>#DIV/0!</v>
      </c>
      <c r="CB58" s="25" t="e">
        <f t="shared" si="24"/>
        <v>#DIV/0!</v>
      </c>
      <c r="CC58" s="13" t="e">
        <f t="shared" si="25"/>
        <v>#DIV/0!</v>
      </c>
      <c r="CD58" s="13" t="e">
        <f t="shared" si="26"/>
        <v>#DIV/0!</v>
      </c>
      <c r="CE58" s="13" t="e">
        <f t="shared" si="27"/>
        <v>#DIV/0!</v>
      </c>
      <c r="CF58" s="13" t="e">
        <f t="shared" si="28"/>
        <v>#DIV/0!</v>
      </c>
      <c r="CG58" s="13" t="e">
        <f t="shared" si="29"/>
        <v>#DIV/0!</v>
      </c>
      <c r="CH58" s="13" t="e">
        <f t="shared" si="30"/>
        <v>#DIV/0!</v>
      </c>
      <c r="CI58" s="13" t="e">
        <f t="shared" si="31"/>
        <v>#DIV/0!</v>
      </c>
    </row>
    <row r="59" spans="1:87" x14ac:dyDescent="0.3">
      <c r="A59" s="17" t="s">
        <v>420</v>
      </c>
      <c r="J59" s="15"/>
      <c r="K59" s="15"/>
      <c r="L59" s="15"/>
      <c r="CA59" s="26" t="e">
        <f t="shared" si="23"/>
        <v>#DIV/0!</v>
      </c>
      <c r="CB59" s="25" t="e">
        <f t="shared" si="24"/>
        <v>#DIV/0!</v>
      </c>
      <c r="CC59" s="13" t="e">
        <f t="shared" si="25"/>
        <v>#DIV/0!</v>
      </c>
      <c r="CD59" s="13" t="e">
        <f t="shared" si="26"/>
        <v>#DIV/0!</v>
      </c>
      <c r="CE59" s="13" t="e">
        <f t="shared" si="27"/>
        <v>#DIV/0!</v>
      </c>
      <c r="CF59" s="13" t="e">
        <f t="shared" si="28"/>
        <v>#DIV/0!</v>
      </c>
      <c r="CG59" s="13" t="e">
        <f t="shared" si="29"/>
        <v>#DIV/0!</v>
      </c>
      <c r="CH59" s="13" t="e">
        <f t="shared" si="30"/>
        <v>#DIV/0!</v>
      </c>
      <c r="CI59" s="13" t="e">
        <f t="shared" si="31"/>
        <v>#DIV/0!</v>
      </c>
    </row>
    <row r="60" spans="1:87" x14ac:dyDescent="0.3">
      <c r="A60" s="17" t="s">
        <v>421</v>
      </c>
      <c r="J60" s="15"/>
      <c r="K60" s="15"/>
      <c r="L60" s="15"/>
      <c r="CA60" s="26" t="e">
        <f t="shared" si="23"/>
        <v>#DIV/0!</v>
      </c>
      <c r="CB60" s="25" t="e">
        <f t="shared" si="24"/>
        <v>#DIV/0!</v>
      </c>
      <c r="CC60" s="13" t="e">
        <f t="shared" si="25"/>
        <v>#DIV/0!</v>
      </c>
      <c r="CD60" s="13" t="e">
        <f t="shared" si="26"/>
        <v>#DIV/0!</v>
      </c>
      <c r="CE60" s="13" t="e">
        <f t="shared" si="27"/>
        <v>#DIV/0!</v>
      </c>
      <c r="CF60" s="13" t="e">
        <f t="shared" si="28"/>
        <v>#DIV/0!</v>
      </c>
      <c r="CG60" s="13" t="e">
        <f t="shared" si="29"/>
        <v>#DIV/0!</v>
      </c>
      <c r="CH60" s="13" t="e">
        <f t="shared" si="30"/>
        <v>#DIV/0!</v>
      </c>
      <c r="CI60" s="13" t="e">
        <f t="shared" si="31"/>
        <v>#DIV/0!</v>
      </c>
    </row>
    <row r="61" spans="1:87" x14ac:dyDescent="0.3">
      <c r="A61" s="17" t="s">
        <v>422</v>
      </c>
      <c r="J61" s="15"/>
      <c r="K61" s="15"/>
      <c r="L61" s="15"/>
      <c r="CA61" s="26" t="e">
        <f t="shared" si="23"/>
        <v>#DIV/0!</v>
      </c>
      <c r="CB61" s="25" t="e">
        <f t="shared" si="24"/>
        <v>#DIV/0!</v>
      </c>
      <c r="CC61" s="13" t="e">
        <f t="shared" si="25"/>
        <v>#DIV/0!</v>
      </c>
      <c r="CD61" s="13" t="e">
        <f t="shared" si="26"/>
        <v>#DIV/0!</v>
      </c>
      <c r="CE61" s="13" t="e">
        <f t="shared" si="27"/>
        <v>#DIV/0!</v>
      </c>
      <c r="CF61" s="13" t="e">
        <f t="shared" si="28"/>
        <v>#DIV/0!</v>
      </c>
      <c r="CG61" s="13" t="e">
        <f t="shared" si="29"/>
        <v>#DIV/0!</v>
      </c>
      <c r="CH61" s="13" t="e">
        <f t="shared" si="30"/>
        <v>#DIV/0!</v>
      </c>
      <c r="CI61" s="13" t="e">
        <f t="shared" si="31"/>
        <v>#DIV/0!</v>
      </c>
    </row>
    <row r="62" spans="1:87" x14ac:dyDescent="0.3">
      <c r="A62" s="17" t="s">
        <v>423</v>
      </c>
      <c r="J62" s="15"/>
      <c r="K62" s="15"/>
      <c r="L62" s="15"/>
      <c r="CA62" s="26" t="e">
        <f t="shared" si="23"/>
        <v>#DIV/0!</v>
      </c>
      <c r="CB62" s="25" t="e">
        <f t="shared" si="24"/>
        <v>#DIV/0!</v>
      </c>
      <c r="CC62" s="13" t="e">
        <f t="shared" si="25"/>
        <v>#DIV/0!</v>
      </c>
      <c r="CD62" s="13" t="e">
        <f t="shared" si="26"/>
        <v>#DIV/0!</v>
      </c>
      <c r="CE62" s="13" t="e">
        <f t="shared" si="27"/>
        <v>#DIV/0!</v>
      </c>
      <c r="CF62" s="13" t="e">
        <f t="shared" si="28"/>
        <v>#DIV/0!</v>
      </c>
      <c r="CG62" s="13" t="e">
        <f t="shared" si="29"/>
        <v>#DIV/0!</v>
      </c>
      <c r="CH62" s="13" t="e">
        <f t="shared" si="30"/>
        <v>#DIV/0!</v>
      </c>
      <c r="CI62" s="13" t="e">
        <f t="shared" si="31"/>
        <v>#DIV/0!</v>
      </c>
    </row>
    <row r="63" spans="1:87" x14ac:dyDescent="0.3">
      <c r="A63" s="17" t="s">
        <v>424</v>
      </c>
      <c r="J63" s="15"/>
      <c r="K63" s="15"/>
      <c r="L63" s="15"/>
      <c r="CA63" s="26" t="e">
        <f t="shared" si="23"/>
        <v>#DIV/0!</v>
      </c>
      <c r="CB63" s="25" t="e">
        <f t="shared" si="24"/>
        <v>#DIV/0!</v>
      </c>
      <c r="CC63" s="13" t="e">
        <f t="shared" si="25"/>
        <v>#DIV/0!</v>
      </c>
      <c r="CD63" s="13" t="e">
        <f t="shared" si="26"/>
        <v>#DIV/0!</v>
      </c>
      <c r="CE63" s="13" t="e">
        <f t="shared" si="27"/>
        <v>#DIV/0!</v>
      </c>
      <c r="CF63" s="13" t="e">
        <f t="shared" si="28"/>
        <v>#DIV/0!</v>
      </c>
      <c r="CG63" s="13" t="e">
        <f t="shared" si="29"/>
        <v>#DIV/0!</v>
      </c>
      <c r="CH63" s="13" t="e">
        <f t="shared" si="30"/>
        <v>#DIV/0!</v>
      </c>
      <c r="CI63" s="13" t="e">
        <f t="shared" si="31"/>
        <v>#DIV/0!</v>
      </c>
    </row>
    <row r="64" spans="1:87" x14ac:dyDescent="0.3">
      <c r="A64" s="17" t="s">
        <v>530</v>
      </c>
      <c r="J64" s="15"/>
      <c r="K64" s="15"/>
      <c r="L64" s="15"/>
      <c r="CA64" s="26" t="e">
        <f t="shared" si="23"/>
        <v>#DIV/0!</v>
      </c>
      <c r="CB64" s="25" t="e">
        <f t="shared" si="24"/>
        <v>#DIV/0!</v>
      </c>
      <c r="CC64" s="13" t="e">
        <f t="shared" si="25"/>
        <v>#DIV/0!</v>
      </c>
      <c r="CD64" s="13" t="e">
        <f t="shared" si="26"/>
        <v>#DIV/0!</v>
      </c>
      <c r="CE64" s="13" t="e">
        <f t="shared" si="27"/>
        <v>#DIV/0!</v>
      </c>
      <c r="CF64" s="13" t="e">
        <f t="shared" si="28"/>
        <v>#DIV/0!</v>
      </c>
      <c r="CG64" s="13" t="e">
        <f t="shared" si="29"/>
        <v>#DIV/0!</v>
      </c>
      <c r="CH64" s="13" t="e">
        <f t="shared" si="30"/>
        <v>#DIV/0!</v>
      </c>
      <c r="CI64" s="13" t="e">
        <f t="shared" si="31"/>
        <v>#DIV/0!</v>
      </c>
    </row>
    <row r="65" spans="1:87" x14ac:dyDescent="0.3">
      <c r="A65" s="17" t="s">
        <v>531</v>
      </c>
      <c r="J65" s="15"/>
      <c r="K65" s="15"/>
      <c r="L65" s="15"/>
      <c r="CA65" s="26" t="e">
        <f t="shared" si="23"/>
        <v>#DIV/0!</v>
      </c>
      <c r="CB65" s="25" t="e">
        <f t="shared" si="24"/>
        <v>#DIV/0!</v>
      </c>
      <c r="CC65" s="13" t="e">
        <f t="shared" si="25"/>
        <v>#DIV/0!</v>
      </c>
      <c r="CD65" s="13" t="e">
        <f t="shared" si="26"/>
        <v>#DIV/0!</v>
      </c>
      <c r="CE65" s="13" t="e">
        <f t="shared" si="27"/>
        <v>#DIV/0!</v>
      </c>
      <c r="CF65" s="13" t="e">
        <f t="shared" si="28"/>
        <v>#DIV/0!</v>
      </c>
      <c r="CG65" s="13" t="e">
        <f t="shared" si="29"/>
        <v>#DIV/0!</v>
      </c>
      <c r="CH65" s="13" t="e">
        <f t="shared" si="30"/>
        <v>#DIV/0!</v>
      </c>
      <c r="CI65" s="13" t="e">
        <f t="shared" si="31"/>
        <v>#DIV/0!</v>
      </c>
    </row>
    <row r="66" spans="1:87" x14ac:dyDescent="0.3">
      <c r="A66" s="8" t="s">
        <v>425</v>
      </c>
      <c r="J66" s="15"/>
      <c r="K66" s="15"/>
      <c r="L66" s="15"/>
      <c r="CA66" s="26" t="e">
        <f t="shared" si="23"/>
        <v>#DIV/0!</v>
      </c>
      <c r="CB66" s="25" t="e">
        <f t="shared" si="24"/>
        <v>#DIV/0!</v>
      </c>
      <c r="CC66" s="13" t="e">
        <f t="shared" si="25"/>
        <v>#DIV/0!</v>
      </c>
      <c r="CD66" s="13" t="e">
        <f t="shared" si="26"/>
        <v>#DIV/0!</v>
      </c>
      <c r="CE66" s="13" t="e">
        <f t="shared" si="27"/>
        <v>#DIV/0!</v>
      </c>
      <c r="CF66" s="13" t="e">
        <f t="shared" si="28"/>
        <v>#DIV/0!</v>
      </c>
      <c r="CG66" s="13" t="e">
        <f t="shared" si="29"/>
        <v>#DIV/0!</v>
      </c>
      <c r="CH66" s="13" t="e">
        <f t="shared" si="30"/>
        <v>#DIV/0!</v>
      </c>
      <c r="CI66" s="13" t="e">
        <f t="shared" si="31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55"/>
  <sheetViews>
    <sheetView workbookViewId="0">
      <selection activeCell="B1" sqref="B1"/>
    </sheetView>
  </sheetViews>
  <sheetFormatPr defaultRowHeight="14.4" x14ac:dyDescent="0.3"/>
  <cols>
    <col min="1" max="1" width="22.33203125" customWidth="1"/>
    <col min="2" max="2" width="10.109375" bestFit="1" customWidth="1"/>
    <col min="3" max="3" width="10.5546875" customWidth="1"/>
    <col min="4" max="5" width="10.109375" bestFit="1" customWidth="1"/>
    <col min="6" max="6" width="9.33203125" bestFit="1" customWidth="1"/>
    <col min="7" max="7" width="10.44140625" customWidth="1"/>
    <col min="8" max="8" width="10.109375" bestFit="1" customWidth="1"/>
    <col min="11" max="11" width="15.44140625" customWidth="1"/>
    <col min="12" max="12" width="10.33203125" bestFit="1" customWidth="1"/>
    <col min="13" max="13" width="9.33203125" bestFit="1" customWidth="1"/>
    <col min="14" max="15" width="10.33203125" bestFit="1" customWidth="1"/>
    <col min="16" max="17" width="9.33203125" bestFit="1" customWidth="1"/>
    <col min="18" max="18" width="10.109375" bestFit="1" customWidth="1"/>
  </cols>
  <sheetData>
    <row r="1" spans="1:18" s="16" customFormat="1" x14ac:dyDescent="0.3">
      <c r="A1" s="6" t="s">
        <v>673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s="17" customFormat="1" x14ac:dyDescent="0.3">
      <c r="C2" s="6"/>
      <c r="D2" s="6"/>
    </row>
    <row r="3" spans="1:18" s="17" customFormat="1" x14ac:dyDescent="0.3">
      <c r="A3" s="6" t="s">
        <v>222</v>
      </c>
    </row>
    <row r="4" spans="1:18" s="16" customFormat="1" x14ac:dyDescent="0.3">
      <c r="A4" s="17" t="s">
        <v>223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</row>
    <row r="5" spans="1:18" x14ac:dyDescent="0.3">
      <c r="A5" s="2" t="s">
        <v>224</v>
      </c>
      <c r="B5" s="2" t="s">
        <v>49</v>
      </c>
      <c r="C5" s="2" t="s">
        <v>75</v>
      </c>
      <c r="D5" s="2" t="s">
        <v>156</v>
      </c>
      <c r="E5" s="2" t="s">
        <v>157</v>
      </c>
      <c r="F5" s="2" t="s">
        <v>158</v>
      </c>
      <c r="G5" s="2" t="s">
        <v>135</v>
      </c>
      <c r="H5" s="2" t="s">
        <v>159</v>
      </c>
      <c r="I5" s="17"/>
      <c r="J5" s="17"/>
      <c r="K5" s="2"/>
      <c r="L5" s="17"/>
      <c r="M5" s="17"/>
      <c r="N5" s="17"/>
      <c r="O5" s="17"/>
      <c r="P5" s="17"/>
      <c r="Q5" s="17"/>
      <c r="R5" s="17"/>
    </row>
    <row r="6" spans="1:18" x14ac:dyDescent="0.3">
      <c r="A6" s="2" t="s">
        <v>225</v>
      </c>
      <c r="B6" s="23"/>
      <c r="C6" s="23"/>
      <c r="D6" s="23"/>
      <c r="E6" s="19">
        <f>afdust!BA62</f>
        <v>6027655.9864217667</v>
      </c>
      <c r="F6" s="19">
        <f>afdust!BB62</f>
        <v>821737.7295257434</v>
      </c>
      <c r="G6" s="23"/>
      <c r="H6" s="23"/>
      <c r="I6" s="17"/>
      <c r="J6" s="17"/>
      <c r="K6" s="2"/>
      <c r="L6" s="2"/>
      <c r="M6" s="2"/>
      <c r="N6" s="2"/>
      <c r="O6" s="2"/>
      <c r="P6" s="2"/>
      <c r="Q6" s="2"/>
      <c r="R6" s="2"/>
    </row>
    <row r="7" spans="1:18" s="17" customFormat="1" x14ac:dyDescent="0.3">
      <c r="A7" s="2" t="s">
        <v>226</v>
      </c>
      <c r="B7" s="19">
        <f>airports!B62</f>
        <v>333660.44526490005</v>
      </c>
      <c r="C7" s="19">
        <f>airports!C62</f>
        <v>0</v>
      </c>
      <c r="D7" s="19">
        <f>airports!D62</f>
        <v>83673.870896473003</v>
      </c>
      <c r="E7" s="19">
        <f>airports!E62</f>
        <v>8520.977771161397</v>
      </c>
      <c r="F7" s="19">
        <f>airports!F62</f>
        <v>7532.8974931879993</v>
      </c>
      <c r="G7" s="19">
        <f>airports!G62</f>
        <v>9125.850503092006</v>
      </c>
      <c r="H7" s="19">
        <f>airports!H62</f>
        <v>50040.765744796008</v>
      </c>
      <c r="K7" s="2"/>
      <c r="O7" s="15"/>
      <c r="P7" s="15"/>
    </row>
    <row r="8" spans="1:18" x14ac:dyDescent="0.3">
      <c r="A8" s="2" t="s">
        <v>227</v>
      </c>
      <c r="B8" s="19">
        <f>cmv_c1c2!B62</f>
        <v>19892.15333583</v>
      </c>
      <c r="C8" s="19">
        <f>cmv_c1c2!BI62</f>
        <v>68.28909971450021</v>
      </c>
      <c r="D8" s="19">
        <f>cmv_c1c2!D62</f>
        <v>134166.50394930001</v>
      </c>
      <c r="E8" s="19">
        <f>cmv_c1c2!E62</f>
        <v>3661.5167959199998</v>
      </c>
      <c r="F8" s="19">
        <f>cmv_c1c2!F62</f>
        <v>3548.0389255299988</v>
      </c>
      <c r="G8" s="19">
        <f>cmv_c1c2!G62</f>
        <v>615.24696356999993</v>
      </c>
      <c r="H8" s="19">
        <f>cmv_c1c2!H62</f>
        <v>5116.1343990300011</v>
      </c>
      <c r="I8" s="17"/>
      <c r="J8" s="15"/>
      <c r="K8" s="15"/>
      <c r="L8" s="15"/>
      <c r="M8" s="15"/>
      <c r="N8" s="15"/>
      <c r="O8" s="15"/>
      <c r="P8" s="15"/>
      <c r="Q8" s="15"/>
      <c r="R8" s="15"/>
    </row>
    <row r="9" spans="1:18" s="17" customFormat="1" x14ac:dyDescent="0.3">
      <c r="A9" s="2" t="s">
        <v>228</v>
      </c>
      <c r="B9" s="19">
        <f>cmv_c3!B62</f>
        <v>10252.15470868</v>
      </c>
      <c r="C9" s="19">
        <f>cmv_c3!BI62</f>
        <v>44.399632291605307</v>
      </c>
      <c r="D9" s="19">
        <f>cmv_c3!D62</f>
        <v>81846.327981070004</v>
      </c>
      <c r="E9" s="19">
        <f>cmv_c3!E62</f>
        <v>2507.4286002499998</v>
      </c>
      <c r="F9" s="19">
        <f>cmv_c3!F62</f>
        <v>2306.8343138399991</v>
      </c>
      <c r="G9" s="19">
        <f>cmv_c3!G62</f>
        <v>5767.4811159800001</v>
      </c>
      <c r="H9" s="19">
        <f>cmv_c3!H62</f>
        <v>4687.2984225400005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 s="17" customFormat="1" x14ac:dyDescent="0.3">
      <c r="A10" s="2" t="s">
        <v>229</v>
      </c>
      <c r="B10" s="19"/>
      <c r="C10" s="119">
        <f>fertilizer!B62</f>
        <v>1275332.7304806653</v>
      </c>
      <c r="D10" s="19"/>
      <c r="E10" s="19"/>
      <c r="F10" s="19"/>
      <c r="G10" s="19"/>
      <c r="H10" s="19"/>
      <c r="K10" s="2"/>
      <c r="L10" s="15"/>
      <c r="M10" s="15"/>
      <c r="N10" s="15"/>
      <c r="O10" s="15"/>
      <c r="P10" s="15"/>
      <c r="Q10" s="15"/>
      <c r="R10" s="15"/>
    </row>
    <row r="11" spans="1:18" s="17" customFormat="1" x14ac:dyDescent="0.3">
      <c r="A11" s="2" t="s">
        <v>230</v>
      </c>
      <c r="B11" s="19"/>
      <c r="C11" s="19">
        <f>livestock!B62</f>
        <v>2824643.6180043314</v>
      </c>
      <c r="E11" s="19"/>
      <c r="F11" s="19"/>
      <c r="G11" s="19"/>
      <c r="H11" s="19">
        <f>livestock!C62</f>
        <v>225971.48491246329</v>
      </c>
      <c r="K11" s="2"/>
      <c r="L11" s="15"/>
      <c r="M11" s="15"/>
      <c r="N11" s="15"/>
      <c r="O11" s="15"/>
      <c r="P11" s="15"/>
      <c r="Q11" s="15"/>
      <c r="R11" s="15"/>
    </row>
    <row r="12" spans="1:18" s="17" customFormat="1" x14ac:dyDescent="0.3">
      <c r="A12" s="2" t="s">
        <v>231</v>
      </c>
      <c r="B12" s="19">
        <f>nonpt!B62</f>
        <v>2173884.9337641103</v>
      </c>
      <c r="C12" s="19">
        <f>nonpt!C62</f>
        <v>145072.76577803999</v>
      </c>
      <c r="D12" s="19">
        <f>nonpt!D62</f>
        <v>723479.61613500013</v>
      </c>
      <c r="E12" s="19">
        <f>nonpt!E62</f>
        <v>711624.82128489006</v>
      </c>
      <c r="F12" s="19">
        <f>nonpt!F62</f>
        <v>622905.14201868989</v>
      </c>
      <c r="G12" s="19">
        <f>nonpt!G62</f>
        <v>106258.41876972989</v>
      </c>
      <c r="H12" s="19">
        <f>nonpt!H62</f>
        <v>1005040.1174804299</v>
      </c>
      <c r="K12" s="2"/>
      <c r="L12" s="15"/>
      <c r="M12" s="15"/>
      <c r="N12" s="15"/>
      <c r="O12" s="15"/>
      <c r="P12" s="15"/>
      <c r="Q12" s="15"/>
      <c r="R12" s="15"/>
    </row>
    <row r="13" spans="1:18" x14ac:dyDescent="0.3">
      <c r="A13" s="2" t="s">
        <v>232</v>
      </c>
      <c r="B13" s="19">
        <f>nonroad!B62</f>
        <v>11037303.552328398</v>
      </c>
      <c r="C13" s="19">
        <f>nonroad!C62</f>
        <v>1997.593925296</v>
      </c>
      <c r="D13" s="19">
        <f>nonroad!D62</f>
        <v>816809.62350394996</v>
      </c>
      <c r="E13" s="19">
        <f>nonroad!E62</f>
        <v>80204.700776617974</v>
      </c>
      <c r="F13" s="19">
        <f>nonroad!F62</f>
        <v>75311.637120564992</v>
      </c>
      <c r="G13" s="19">
        <f>nonroad!G62</f>
        <v>916.72583866299976</v>
      </c>
      <c r="H13" s="19">
        <f>nonroad!H62</f>
        <v>945175.1064424701</v>
      </c>
      <c r="I13" s="17"/>
      <c r="J13" s="17"/>
      <c r="K13" s="2"/>
      <c r="L13" s="15"/>
      <c r="M13" s="15"/>
      <c r="N13" s="15"/>
      <c r="O13" s="15"/>
      <c r="P13" s="15"/>
      <c r="Q13" s="15"/>
      <c r="R13" s="15"/>
    </row>
    <row r="14" spans="1:18" x14ac:dyDescent="0.3">
      <c r="A14" s="2" t="s">
        <v>233</v>
      </c>
      <c r="B14" s="19">
        <f>np_oilgas!B62</f>
        <v>654274.79772431904</v>
      </c>
      <c r="C14" s="19">
        <f>np_oilgas!C62</f>
        <v>43.300934539299995</v>
      </c>
      <c r="D14" s="19">
        <f>np_oilgas!D62</f>
        <v>728662.5696724999</v>
      </c>
      <c r="E14" s="19">
        <f>np_oilgas!E62</f>
        <v>14047.560182924597</v>
      </c>
      <c r="F14" s="19">
        <f>np_oilgas!F62</f>
        <v>13880.138345859601</v>
      </c>
      <c r="G14" s="19">
        <f>np_oilgas!G62</f>
        <v>139513.54234764419</v>
      </c>
      <c r="H14" s="19">
        <f>np_oilgas!H62</f>
        <v>2876479.8236535522</v>
      </c>
      <c r="I14" s="17"/>
      <c r="J14" s="17"/>
      <c r="K14" s="2"/>
      <c r="L14" s="15"/>
      <c r="M14" s="15"/>
      <c r="N14" s="15"/>
      <c r="O14" s="15"/>
      <c r="P14" s="15"/>
      <c r="Q14" s="15"/>
      <c r="R14" s="15"/>
    </row>
    <row r="15" spans="1:18" s="17" customFormat="1" x14ac:dyDescent="0.3">
      <c r="A15" s="2" t="s">
        <v>234</v>
      </c>
      <c r="B15" s="15">
        <f>np_solvents!B62</f>
        <v>0</v>
      </c>
      <c r="C15" s="15">
        <f>np_solvents!C62</f>
        <v>0</v>
      </c>
      <c r="D15" s="15">
        <f>np_solvents!D62</f>
        <v>0</v>
      </c>
      <c r="E15" s="15">
        <f>np_solvents!E62</f>
        <v>0</v>
      </c>
      <c r="F15" s="15">
        <f>np_solvents!F62</f>
        <v>0</v>
      </c>
      <c r="G15" s="15">
        <f>np_solvents!G62</f>
        <v>0</v>
      </c>
      <c r="H15" s="15">
        <f>np_solvents!H62</f>
        <v>2716884.4385257</v>
      </c>
    </row>
    <row r="16" spans="1:18" x14ac:dyDescent="0.3">
      <c r="A16" s="2" t="s">
        <v>235</v>
      </c>
      <c r="B16" s="19">
        <f>'onroad all'!AF61</f>
        <v>14391845.826385327</v>
      </c>
      <c r="C16" s="19">
        <f>'onroad all'!BZ61</f>
        <v>183954.46073399982</v>
      </c>
      <c r="D16" s="19">
        <f>'onroad all'!EK61</f>
        <v>2258177.7947762595</v>
      </c>
      <c r="E16" s="19">
        <f>'onroad all'!DD61+'onroad all'!EM61</f>
        <v>188832.51762942987</v>
      </c>
      <c r="F16" s="19">
        <f>'onroad all'!EM61</f>
        <v>74375.252688880122</v>
      </c>
      <c r="G16" s="19">
        <f>'onroad all'!DU61</f>
        <v>8748.1235339602026</v>
      </c>
      <c r="H16" s="19">
        <f>'onroad all'!EG61</f>
        <v>1039569.4604784192</v>
      </c>
      <c r="I16" s="17"/>
      <c r="J16" s="17"/>
      <c r="K16" s="2"/>
      <c r="L16" s="17"/>
      <c r="M16" s="17"/>
      <c r="N16" s="17"/>
      <c r="O16" s="17"/>
      <c r="P16" s="17"/>
      <c r="Q16" s="17"/>
      <c r="R16" s="15"/>
    </row>
    <row r="17" spans="1:18" x14ac:dyDescent="0.3">
      <c r="A17" s="2" t="s">
        <v>236</v>
      </c>
      <c r="B17" s="19">
        <f>ptegu!B62</f>
        <v>467560.18843876006</v>
      </c>
      <c r="C17" s="19">
        <f>ptegu!C62</f>
        <v>21482.062590389993</v>
      </c>
      <c r="D17" s="19">
        <f>ptegu!EA61</f>
        <v>879532.96143281623</v>
      </c>
      <c r="E17" s="19">
        <f>ptegu!E62</f>
        <v>125563.92458463002</v>
      </c>
      <c r="F17" s="19">
        <f>ptegu!F62</f>
        <v>109305.70331495999</v>
      </c>
      <c r="G17" s="19">
        <f>ptegu!FM61</f>
        <v>968651.69099012204</v>
      </c>
      <c r="H17" s="19">
        <f>ptegu!H62</f>
        <v>26730.707133170006</v>
      </c>
      <c r="I17" s="17"/>
      <c r="J17" s="17"/>
      <c r="K17" s="2"/>
      <c r="L17" s="15"/>
      <c r="M17" s="17"/>
      <c r="N17" s="15"/>
      <c r="O17" s="15"/>
      <c r="P17" s="15"/>
      <c r="Q17" s="15"/>
      <c r="R17" s="15"/>
    </row>
    <row r="18" spans="1:18" x14ac:dyDescent="0.3">
      <c r="A18" s="2" t="s">
        <v>237</v>
      </c>
      <c r="B18" s="19">
        <f>ptagfire!B62</f>
        <v>773523.45255400008</v>
      </c>
      <c r="C18" s="19">
        <f>ptagfire!C62</f>
        <v>172491.53461100004</v>
      </c>
      <c r="D18" s="19">
        <f>ptagfire!D62</f>
        <v>33829.712194000007</v>
      </c>
      <c r="E18" s="19">
        <f>ptagfire!E62</f>
        <v>114547.36915700002</v>
      </c>
      <c r="F18" s="19">
        <f>ptagfire!F62</f>
        <v>74469.066640000005</v>
      </c>
      <c r="G18" s="19">
        <f>ptagfire!G62</f>
        <v>13729.113709000005</v>
      </c>
      <c r="H18" s="19">
        <f>ptagfire!H62</f>
        <v>125668.334624</v>
      </c>
      <c r="I18" s="17"/>
      <c r="J18" s="17"/>
      <c r="K18" s="2"/>
      <c r="L18" s="17"/>
      <c r="M18" s="15"/>
      <c r="N18" s="17"/>
      <c r="O18" s="17"/>
      <c r="P18" s="17"/>
      <c r="Q18" s="17"/>
      <c r="R18" s="17"/>
    </row>
    <row r="19" spans="1:18" x14ac:dyDescent="0.3">
      <c r="A19" s="2" t="s">
        <v>238</v>
      </c>
      <c r="B19" s="19">
        <f>'ptfire-rx'!B62</f>
        <v>7825124.8712689998</v>
      </c>
      <c r="C19" s="19">
        <f>'ptfire-rx'!C62</f>
        <v>68536.818193300016</v>
      </c>
      <c r="D19" s="19">
        <f>'ptfire-rx'!D62</f>
        <v>125890.3028161</v>
      </c>
      <c r="E19" s="19">
        <f>'ptfire-rx'!E62</f>
        <v>1267229.9636992002</v>
      </c>
      <c r="F19" s="19">
        <f>'ptfire-rx'!F62</f>
        <v>1131103.4873480001</v>
      </c>
      <c r="G19" s="19">
        <f>'ptfire-rx'!G62</f>
        <v>80355.524458499975</v>
      </c>
      <c r="H19" s="19">
        <f>'ptfire-rx'!H62</f>
        <v>1586258.9919627996</v>
      </c>
      <c r="I19" s="17"/>
      <c r="J19" s="17"/>
      <c r="K19" s="2"/>
      <c r="L19" s="15"/>
      <c r="M19" s="15"/>
      <c r="N19" s="15"/>
      <c r="O19" s="15"/>
      <c r="P19" s="15"/>
      <c r="Q19" s="15"/>
      <c r="R19" s="15"/>
    </row>
    <row r="20" spans="1:18" s="17" customFormat="1" x14ac:dyDescent="0.3">
      <c r="A20" s="2" t="s">
        <v>239</v>
      </c>
      <c r="B20" s="19">
        <f>'ptfire-wild'!B62</f>
        <v>17682183.819432996</v>
      </c>
      <c r="C20" s="19">
        <f>'ptfire-wild'!C62</f>
        <v>178672.27256149999</v>
      </c>
      <c r="D20" s="19">
        <f>'ptfire-wild'!D62</f>
        <v>163750.44390350004</v>
      </c>
      <c r="E20" s="19">
        <f>'ptfire-wild'!E62</f>
        <v>3826053.6133105</v>
      </c>
      <c r="F20" s="19">
        <f>'ptfire-wild'!F62</f>
        <v>2386263.1943610003</v>
      </c>
      <c r="G20" s="19">
        <f>'ptfire-wild'!G62</f>
        <v>166479.81074299992</v>
      </c>
      <c r="H20" s="19">
        <f>'ptfire-wild'!H62</f>
        <v>4865823.6387128495</v>
      </c>
      <c r="K20" s="2"/>
      <c r="L20" s="15"/>
      <c r="M20" s="15"/>
      <c r="N20" s="15"/>
      <c r="O20" s="15"/>
      <c r="P20" s="15"/>
      <c r="Q20" s="15"/>
      <c r="R20" s="15"/>
    </row>
    <row r="21" spans="1:18" s="17" customFormat="1" x14ac:dyDescent="0.3">
      <c r="A21" s="2" t="s">
        <v>240</v>
      </c>
      <c r="B21" s="15">
        <f>ptnonipm!B62</f>
        <v>1226638.1752724205</v>
      </c>
      <c r="C21" s="15">
        <f>ptnonipm!C62</f>
        <v>61711.755034196678</v>
      </c>
      <c r="D21" s="15">
        <f>ptnonipm!D62</f>
        <v>793937.92505339498</v>
      </c>
      <c r="E21" s="15">
        <f>ptnonipm!E62</f>
        <v>350108.23259506002</v>
      </c>
      <c r="F21" s="15">
        <f>ptnonipm!F62</f>
        <v>228948.28209912</v>
      </c>
      <c r="G21" s="15">
        <f>ptnonipm!G62</f>
        <v>456300.09918772592</v>
      </c>
      <c r="H21" s="15">
        <f>ptnonipm!H62</f>
        <v>726236.12118143006</v>
      </c>
      <c r="K21" s="1"/>
      <c r="L21" s="1"/>
      <c r="M21" s="1"/>
      <c r="N21" s="1"/>
      <c r="O21" s="1"/>
      <c r="P21" s="1"/>
      <c r="Q21" s="1"/>
      <c r="R21" s="15"/>
    </row>
    <row r="22" spans="1:18" x14ac:dyDescent="0.3">
      <c r="A22" s="2" t="s">
        <v>241</v>
      </c>
      <c r="B22" s="15">
        <f>pt_oilgas!B62</f>
        <v>174222.72335004702</v>
      </c>
      <c r="C22" s="15">
        <f>pt_oilgas!C62</f>
        <v>9095.4058256000044</v>
      </c>
      <c r="D22" s="15">
        <f>pt_oilgas!D62</f>
        <v>318686.70678148896</v>
      </c>
      <c r="E22" s="15">
        <f>pt_oilgas!E62</f>
        <v>12459.905401846399</v>
      </c>
      <c r="F22" s="15">
        <f>pt_oilgas!F62</f>
        <v>11915.853435187</v>
      </c>
      <c r="G22" s="15">
        <f>pt_oilgas!G62</f>
        <v>31185.5660967533</v>
      </c>
      <c r="H22" s="15">
        <f>pt_oilgas!H62</f>
        <v>195937.452516013</v>
      </c>
      <c r="I22" s="17"/>
      <c r="J22" s="15"/>
      <c r="K22" s="15"/>
      <c r="L22" s="15"/>
      <c r="M22" s="15"/>
      <c r="N22" s="15"/>
      <c r="O22" s="15"/>
      <c r="P22" s="15"/>
      <c r="Q22" s="15"/>
      <c r="R22" s="15"/>
    </row>
    <row r="23" spans="1:18" s="17" customFormat="1" x14ac:dyDescent="0.3">
      <c r="A23" s="2" t="s">
        <v>242</v>
      </c>
      <c r="B23" s="15">
        <f>rail!B62</f>
        <v>96704.553591777003</v>
      </c>
      <c r="C23" s="15">
        <f>rail!C62</f>
        <v>295.87126759400007</v>
      </c>
      <c r="D23" s="15">
        <f>rail!D62</f>
        <v>444123.89160976</v>
      </c>
      <c r="E23" s="15">
        <f>rail!E62</f>
        <v>11359.967405973302</v>
      </c>
      <c r="F23" s="15">
        <f>rail!F62</f>
        <v>10982.321539670897</v>
      </c>
      <c r="G23" s="15">
        <f>rail!G62</f>
        <v>368.76111830460002</v>
      </c>
      <c r="H23" s="15">
        <f>rail!H62</f>
        <v>18367.087935866202</v>
      </c>
      <c r="K23" s="2"/>
      <c r="L23" s="15"/>
      <c r="M23" s="15"/>
      <c r="N23" s="15"/>
      <c r="O23" s="15"/>
      <c r="P23" s="15"/>
      <c r="Q23" s="15"/>
      <c r="R23" s="15"/>
    </row>
    <row r="24" spans="1:18" x14ac:dyDescent="0.3">
      <c r="A24" s="2" t="s">
        <v>243</v>
      </c>
      <c r="B24" s="15">
        <f>rwc!B62</f>
        <v>2940340.7880561999</v>
      </c>
      <c r="C24" s="15">
        <f>rwc!C62</f>
        <v>22616.404641827001</v>
      </c>
      <c r="D24" s="15">
        <f>rwc!D62</f>
        <v>44790.477502230009</v>
      </c>
      <c r="E24" s="15">
        <f>rwc!E62</f>
        <v>448614.57986744004</v>
      </c>
      <c r="F24" s="15">
        <f>rwc!F62</f>
        <v>446994.6317741801</v>
      </c>
      <c r="G24" s="15">
        <f>rwc!G62</f>
        <v>11893.849590538999</v>
      </c>
      <c r="H24" s="15">
        <f>rwc!H62</f>
        <v>453043.00128005998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 x14ac:dyDescent="0.3">
      <c r="A25" s="2" t="s">
        <v>244</v>
      </c>
      <c r="B25" s="19">
        <f>beis!H53</f>
        <v>3314764.0007236954</v>
      </c>
      <c r="C25" s="17"/>
      <c r="D25" s="19">
        <f>beis!T53</f>
        <v>989491.94986771955</v>
      </c>
      <c r="E25" s="19"/>
      <c r="F25" s="19"/>
      <c r="G25" s="19"/>
      <c r="H25" s="19">
        <f>beis!Z53</f>
        <v>28539802.126124959</v>
      </c>
      <c r="I25" s="17"/>
      <c r="J25" s="17"/>
      <c r="K25" s="2"/>
      <c r="L25" s="1"/>
      <c r="M25" s="1"/>
      <c r="N25" s="1"/>
      <c r="O25" s="1"/>
      <c r="P25" s="1"/>
      <c r="Q25" s="1"/>
      <c r="R25" s="1"/>
    </row>
    <row r="26" spans="1:18" x14ac:dyDescent="0.3">
      <c r="A26" s="2" t="s">
        <v>245</v>
      </c>
      <c r="B26" s="1">
        <f t="shared" ref="B26:H26" si="0">SUM(B6:B24)</f>
        <v>59807412.435476765</v>
      </c>
      <c r="C26" s="1">
        <f t="shared" si="0"/>
        <v>4966059.2833142858</v>
      </c>
      <c r="D26" s="1">
        <f t="shared" si="0"/>
        <v>7631358.7282078443</v>
      </c>
      <c r="E26" s="1">
        <f t="shared" si="0"/>
        <v>13192993.065484611</v>
      </c>
      <c r="F26" s="1">
        <f t="shared" si="0"/>
        <v>6021580.2109444141</v>
      </c>
      <c r="G26" s="1">
        <f t="shared" si="0"/>
        <v>1999909.8049665843</v>
      </c>
      <c r="H26" s="1">
        <f t="shared" si="0"/>
        <v>16867029.965405591</v>
      </c>
      <c r="I26" s="17"/>
      <c r="J26" s="17"/>
      <c r="K26" s="15"/>
      <c r="L26" s="15"/>
      <c r="M26" s="15"/>
      <c r="N26" s="15"/>
      <c r="O26" s="15"/>
      <c r="P26" s="15"/>
      <c r="Q26" s="15"/>
      <c r="R26" s="17"/>
    </row>
    <row r="27" spans="1:18" x14ac:dyDescent="0.3">
      <c r="A27" s="2" t="s">
        <v>246</v>
      </c>
      <c r="B27" s="1">
        <f>B26+B25</f>
        <v>63122176.436200462</v>
      </c>
      <c r="C27" s="1">
        <f t="shared" ref="C27:H27" si="1">C26+C25</f>
        <v>4966059.2833142858</v>
      </c>
      <c r="D27" s="1">
        <f t="shared" si="1"/>
        <v>8620850.6780755632</v>
      </c>
      <c r="E27" s="1">
        <f t="shared" si="1"/>
        <v>13192993.065484611</v>
      </c>
      <c r="F27" s="1">
        <f t="shared" si="1"/>
        <v>6021580.2109444141</v>
      </c>
      <c r="G27" s="1">
        <f t="shared" si="1"/>
        <v>1999909.8049665843</v>
      </c>
      <c r="H27" s="1">
        <f t="shared" si="1"/>
        <v>45406832.091530547</v>
      </c>
      <c r="I27" s="17"/>
      <c r="J27" s="17"/>
      <c r="K27" s="17"/>
      <c r="L27" s="15"/>
      <c r="M27" s="15"/>
      <c r="N27" s="15"/>
      <c r="O27" s="15"/>
      <c r="P27" s="15"/>
      <c r="Q27" s="15"/>
      <c r="R27" s="15"/>
    </row>
    <row r="28" spans="1:18" x14ac:dyDescent="0.3">
      <c r="A28" s="2"/>
      <c r="B28" s="15"/>
      <c r="C28" s="15"/>
      <c r="D28" s="15"/>
      <c r="E28" s="15"/>
      <c r="F28" s="15"/>
      <c r="G28" s="15"/>
      <c r="H28" s="15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 x14ac:dyDescent="0.3">
      <c r="A29" s="23" t="s">
        <v>247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5"/>
      <c r="N29" s="17"/>
      <c r="O29" s="17"/>
      <c r="P29" s="17"/>
      <c r="Q29" s="17"/>
      <c r="R29" s="17"/>
    </row>
    <row r="30" spans="1:18" x14ac:dyDescent="0.3">
      <c r="A30" s="2" t="s">
        <v>224</v>
      </c>
      <c r="B30" s="2" t="s">
        <v>49</v>
      </c>
      <c r="C30" s="2" t="s">
        <v>75</v>
      </c>
      <c r="D30" s="2" t="s">
        <v>156</v>
      </c>
      <c r="E30" s="2" t="s">
        <v>157</v>
      </c>
      <c r="F30" s="2" t="s">
        <v>158</v>
      </c>
      <c r="G30" s="2" t="s">
        <v>135</v>
      </c>
      <c r="H30" s="2" t="s">
        <v>159</v>
      </c>
      <c r="I30" s="17"/>
      <c r="J30" s="17"/>
      <c r="K30" s="98"/>
      <c r="L30" s="98"/>
      <c r="M30" s="98"/>
      <c r="N30" s="98"/>
      <c r="O30" s="98"/>
      <c r="P30" s="98"/>
      <c r="Q30" s="98"/>
      <c r="R30" s="98"/>
    </row>
    <row r="31" spans="1:18" s="17" customFormat="1" x14ac:dyDescent="0.3">
      <c r="A31" s="17" t="s">
        <v>248</v>
      </c>
      <c r="B31" s="15"/>
      <c r="C31" s="15">
        <f>canmex_ag!AJ47</f>
        <v>500394.73918285652</v>
      </c>
      <c r="D31" s="15"/>
      <c r="E31" s="15">
        <f>canmex_ag!AX47</f>
        <v>6562.276084189979</v>
      </c>
      <c r="F31" s="15">
        <f>canmex_ag!AY47</f>
        <v>1874.9369480711171</v>
      </c>
      <c r="G31" s="15"/>
      <c r="H31" s="15">
        <f>canmex_ag!BQ47</f>
        <v>124257.30570644329</v>
      </c>
      <c r="K31" s="99"/>
      <c r="R31" s="100"/>
    </row>
    <row r="32" spans="1:18" s="17" customFormat="1" x14ac:dyDescent="0.3">
      <c r="A32" s="17" t="s">
        <v>249</v>
      </c>
      <c r="B32" s="15"/>
      <c r="C32" s="15">
        <f>canada_og2D!AL11</f>
        <v>8.2433748353423404</v>
      </c>
      <c r="D32" s="15"/>
      <c r="E32" s="15"/>
      <c r="F32" s="15"/>
      <c r="G32" s="15"/>
      <c r="H32" s="15">
        <f>canada_og2D!AX11</f>
        <v>306205.80867706035</v>
      </c>
      <c r="K32" s="99"/>
      <c r="R32" s="100"/>
    </row>
    <row r="33" spans="1:18" x14ac:dyDescent="0.3">
      <c r="A33" s="23" t="s">
        <v>250</v>
      </c>
      <c r="B33" s="17"/>
      <c r="C33" s="17"/>
      <c r="D33" s="17"/>
      <c r="E33" s="15">
        <f>canada_afdust!AZ18</f>
        <v>1028722.4170421861</v>
      </c>
      <c r="F33" s="15">
        <f>canada_afdust!BA18</f>
        <v>194712.66482773668</v>
      </c>
      <c r="G33" s="17"/>
      <c r="H33" s="17"/>
      <c r="I33" s="17"/>
      <c r="J33" s="17"/>
      <c r="K33" s="99"/>
      <c r="L33" s="99"/>
      <c r="M33" s="99"/>
      <c r="N33" s="99"/>
      <c r="O33" s="100"/>
      <c r="P33" s="100"/>
      <c r="Q33" s="98"/>
      <c r="R33" s="98"/>
    </row>
    <row r="34" spans="1:18" s="17" customFormat="1" x14ac:dyDescent="0.3">
      <c r="A34" s="23" t="s">
        <v>251</v>
      </c>
      <c r="E34" s="15">
        <f>canada_ptdust!AZ18</f>
        <v>3587.6318775515838</v>
      </c>
      <c r="F34" s="15">
        <f>canada_ptdust!BA18</f>
        <v>442.50231757429992</v>
      </c>
      <c r="K34" s="99"/>
      <c r="L34" s="100"/>
      <c r="M34" s="100"/>
      <c r="N34" s="100"/>
      <c r="O34" s="100"/>
      <c r="P34" s="100"/>
    </row>
    <row r="35" spans="1:18" x14ac:dyDescent="0.3">
      <c r="A35" s="17" t="s">
        <v>252</v>
      </c>
      <c r="B35" s="15">
        <f>canmex_area!S50</f>
        <v>2040849.5257604129</v>
      </c>
      <c r="C35" s="15">
        <f>canmex_area!AL50</f>
        <v>5982.5644566548663</v>
      </c>
      <c r="D35" s="15">
        <f>canmex_area!AQ50</f>
        <v>317181.86604542634</v>
      </c>
      <c r="E35" s="15">
        <f>canmex_area!BC50</f>
        <v>184381.65749831521</v>
      </c>
      <c r="F35" s="15">
        <f>canmex_area!BD50</f>
        <v>134440.05585901238</v>
      </c>
      <c r="G35" s="15">
        <f>canmex_area!BR50</f>
        <v>14175.330680327086</v>
      </c>
      <c r="H35" s="15">
        <f>canmex_area!BX50</f>
        <v>711152.71159086435</v>
      </c>
      <c r="I35" s="17"/>
      <c r="J35" s="17"/>
      <c r="K35" s="99"/>
      <c r="L35" s="100"/>
      <c r="M35" s="100"/>
      <c r="N35" s="100"/>
      <c r="O35" s="100"/>
      <c r="P35" s="100"/>
      <c r="Q35" s="100"/>
      <c r="R35" s="100"/>
    </row>
    <row r="36" spans="1:18" x14ac:dyDescent="0.3">
      <c r="A36" s="17" t="s">
        <v>253</v>
      </c>
      <c r="B36" s="15">
        <f>canada_onroad!S50</f>
        <v>1669722.2158641778</v>
      </c>
      <c r="C36" s="15">
        <f>canada_onroad!AL50</f>
        <v>6994.4831697130812</v>
      </c>
      <c r="D36" s="15">
        <f>canada_onroad!AQ50</f>
        <v>356236.37068957277</v>
      </c>
      <c r="E36" s="15">
        <f>canada_onroad!BC50</f>
        <v>24858.478142965083</v>
      </c>
      <c r="F36" s="15">
        <f>canada_onroad!BD50</f>
        <v>13378.215006737109</v>
      </c>
      <c r="G36" s="15">
        <f>canada_onroad!BR50</f>
        <v>893.14136853955642</v>
      </c>
      <c r="H36" s="15">
        <f>canada_onroad!BX50</f>
        <v>118094.09415290902</v>
      </c>
      <c r="I36" s="17"/>
      <c r="J36" s="17"/>
      <c r="K36" s="99"/>
      <c r="L36" s="100"/>
      <c r="M36" s="100"/>
      <c r="N36" s="100"/>
      <c r="O36" s="100"/>
      <c r="P36" s="100"/>
      <c r="Q36" s="100"/>
      <c r="R36" s="100"/>
    </row>
    <row r="37" spans="1:18" x14ac:dyDescent="0.3">
      <c r="A37" s="17" t="s">
        <v>254</v>
      </c>
      <c r="B37" s="15">
        <f>canmex_point!V50</f>
        <v>1021438.9123709266</v>
      </c>
      <c r="C37" s="15">
        <f>canmex_point!AO50</f>
        <v>18569.053088075525</v>
      </c>
      <c r="D37" s="15">
        <f>canmex_point!AT50</f>
        <v>538357.48124068836</v>
      </c>
      <c r="E37" s="15">
        <f>canmex_point!BF50</f>
        <v>112670.02405532934</v>
      </c>
      <c r="F37" s="15">
        <f>canmex_point!BG50</f>
        <v>42408.544924013215</v>
      </c>
      <c r="G37" s="15">
        <f>canmex_point!BU50</f>
        <v>483703.0942205938</v>
      </c>
      <c r="H37" s="15">
        <f>canmex_point!CA50</f>
        <v>148234.99150925642</v>
      </c>
      <c r="I37" s="17"/>
      <c r="J37" s="17"/>
      <c r="K37" s="99"/>
      <c r="L37" s="100"/>
      <c r="M37" s="100"/>
      <c r="N37" s="100"/>
      <c r="O37" s="100"/>
      <c r="P37" s="100"/>
      <c r="Q37" s="100"/>
      <c r="R37" s="100"/>
    </row>
    <row r="38" spans="1:18" x14ac:dyDescent="0.3">
      <c r="A38" s="17" t="s">
        <v>255</v>
      </c>
      <c r="B38" s="15">
        <f>ptfire_othna!AV61</f>
        <v>18068781.760257218</v>
      </c>
      <c r="C38" s="15">
        <f>ptfire_othna!BU61</f>
        <v>259108.38607261644</v>
      </c>
      <c r="D38" s="15">
        <f>ptfire_othna!BZ61</f>
        <v>302680.6711398706</v>
      </c>
      <c r="E38" s="15">
        <f>ptfire_othna!CQ61</f>
        <v>3543123.241384692</v>
      </c>
      <c r="F38" s="15">
        <f>ptfire_othna!CR61</f>
        <v>3141540.6628102129</v>
      </c>
      <c r="G38" s="15">
        <f>ptfire_othna!DF61</f>
        <v>173643.69689182052</v>
      </c>
      <c r="H38" s="15">
        <f>ptfire_othna!DN61</f>
        <v>5070468.2906863308</v>
      </c>
      <c r="I38" s="17"/>
      <c r="J38" s="17"/>
      <c r="K38" s="99"/>
      <c r="L38" s="100"/>
      <c r="M38" s="100"/>
      <c r="N38" s="100"/>
      <c r="O38" s="100"/>
      <c r="P38" s="100"/>
      <c r="Q38" s="100"/>
      <c r="R38" s="100"/>
    </row>
    <row r="39" spans="1:18" s="17" customFormat="1" x14ac:dyDescent="0.3">
      <c r="A39" s="17" t="s">
        <v>256</v>
      </c>
      <c r="B39" s="15">
        <f>cmv_c1c2!AB63</f>
        <v>3178.9380903996316</v>
      </c>
      <c r="C39" s="15">
        <f>cmv_c1c2!BI63</f>
        <v>10.096349228387805</v>
      </c>
      <c r="D39" s="15">
        <f>cmv_c1c2!BO63</f>
        <v>20496.918155892679</v>
      </c>
      <c r="E39" s="15">
        <f>cmv_c1c2!CG63</f>
        <v>541.14777068534727</v>
      </c>
      <c r="F39" s="15">
        <f>cmv_c1c2!CH63</f>
        <v>524.56619753797304</v>
      </c>
      <c r="G39" s="15">
        <f>cmv_c1c2!CV63</f>
        <v>64.266295951048519</v>
      </c>
      <c r="H39" s="15">
        <f>cmv_c1c2!DC63</f>
        <v>720.16810164321305</v>
      </c>
      <c r="K39" s="99"/>
      <c r="L39" s="100"/>
      <c r="M39" s="100"/>
      <c r="N39" s="100"/>
      <c r="O39" s="100"/>
      <c r="P39" s="100"/>
      <c r="Q39" s="100"/>
      <c r="R39" s="100"/>
    </row>
    <row r="40" spans="1:18" s="17" customFormat="1" x14ac:dyDescent="0.3">
      <c r="A40" s="17" t="s">
        <v>257</v>
      </c>
      <c r="B40" s="15">
        <f>cmv_c3!AB63</f>
        <v>7749.9041512150197</v>
      </c>
      <c r="C40" s="15">
        <f>cmv_c3!BI63</f>
        <v>26.521383873851477</v>
      </c>
      <c r="D40" s="15">
        <f>cmv_c3!BO63</f>
        <v>60417.558407708791</v>
      </c>
      <c r="E40" s="15">
        <f>cmv_c3!CG63</f>
        <v>1497.7708316835806</v>
      </c>
      <c r="F40" s="15">
        <f>cmv_c3!CH63</f>
        <v>1377.9492494234021</v>
      </c>
      <c r="G40" s="15">
        <f>cmv_c3!CV63</f>
        <v>3330.7341697580937</v>
      </c>
      <c r="H40" s="15">
        <f>cmv_c3!DC63</f>
        <v>3772.5840076279815</v>
      </c>
      <c r="K40" s="98"/>
      <c r="L40" s="101"/>
      <c r="M40" s="101"/>
      <c r="N40" s="101"/>
      <c r="O40" s="101"/>
      <c r="P40" s="101"/>
      <c r="Q40" s="101"/>
      <c r="R40" s="101"/>
    </row>
    <row r="41" spans="1:18" x14ac:dyDescent="0.3">
      <c r="A41" s="2" t="s">
        <v>258</v>
      </c>
      <c r="B41" s="1">
        <f t="shared" ref="B41:H41" si="2">SUM(B31:B40)</f>
        <v>22811721.256494351</v>
      </c>
      <c r="C41" s="1">
        <f t="shared" si="2"/>
        <v>791094.08707785408</v>
      </c>
      <c r="D41" s="1">
        <f t="shared" si="2"/>
        <v>1595370.8656791595</v>
      </c>
      <c r="E41" s="1">
        <f t="shared" si="2"/>
        <v>4905944.6446875986</v>
      </c>
      <c r="F41" s="1">
        <f t="shared" si="2"/>
        <v>3530700.0981403193</v>
      </c>
      <c r="G41" s="1">
        <f t="shared" si="2"/>
        <v>675810.26362699002</v>
      </c>
      <c r="H41" s="1">
        <f t="shared" si="2"/>
        <v>6482905.9544321354</v>
      </c>
      <c r="I41" s="17"/>
      <c r="J41" s="17"/>
      <c r="K41" s="99"/>
      <c r="L41" s="100"/>
      <c r="M41" s="100"/>
      <c r="N41" s="100"/>
      <c r="O41" s="100"/>
      <c r="P41" s="100"/>
      <c r="Q41" s="100"/>
      <c r="R41" s="100"/>
    </row>
    <row r="42" spans="1:18" s="17" customFormat="1" x14ac:dyDescent="0.3">
      <c r="A42" s="23" t="s">
        <v>259</v>
      </c>
      <c r="B42" s="1"/>
      <c r="C42" s="15">
        <f>canmex_ag!AJ48</f>
        <v>137778.1882478169</v>
      </c>
      <c r="D42" s="15"/>
      <c r="E42" s="15">
        <f>canmex_ag!AX48</f>
        <v>53861.659030190356</v>
      </c>
      <c r="F42" s="15">
        <f>canmex_ag!AY48</f>
        <v>11637.883421218681</v>
      </c>
      <c r="G42" s="15"/>
      <c r="H42" s="15">
        <f>canmex_ag!BQ48</f>
        <v>0</v>
      </c>
      <c r="K42" s="99"/>
      <c r="L42" s="100"/>
      <c r="M42" s="100"/>
      <c r="N42" s="100"/>
      <c r="O42" s="100"/>
      <c r="P42" s="100"/>
      <c r="Q42" s="100"/>
      <c r="R42" s="100"/>
    </row>
    <row r="43" spans="1:18" x14ac:dyDescent="0.3">
      <c r="A43" s="17" t="s">
        <v>260</v>
      </c>
      <c r="B43" s="15">
        <f>canmex_area!S51</f>
        <v>98399.91714750063</v>
      </c>
      <c r="C43" s="15">
        <f>canmex_area!AL51</f>
        <v>26201.335190850292</v>
      </c>
      <c r="D43" s="15">
        <f>canmex_area!AQ51</f>
        <v>57959.599262982687</v>
      </c>
      <c r="E43" s="15">
        <f>canmex_area!BC51</f>
        <v>42107.928647483241</v>
      </c>
      <c r="F43" s="15">
        <f>canmex_area!BD51</f>
        <v>20576.415785787467</v>
      </c>
      <c r="G43" s="15">
        <f>canmex_area!BR51</f>
        <v>21936.67058535037</v>
      </c>
      <c r="H43" s="15">
        <f>canmex_area!BX51</f>
        <v>425809.06284262502</v>
      </c>
      <c r="I43" s="17"/>
      <c r="J43" s="17"/>
      <c r="K43" s="99"/>
      <c r="L43" s="100"/>
      <c r="M43" s="100"/>
      <c r="N43" s="100"/>
      <c r="O43" s="100"/>
      <c r="P43" s="100"/>
      <c r="Q43" s="100"/>
      <c r="R43" s="100"/>
    </row>
    <row r="44" spans="1:18" x14ac:dyDescent="0.3">
      <c r="A44" s="17" t="s">
        <v>261</v>
      </c>
      <c r="B44" s="15">
        <f>mexico_onroad!AD38</f>
        <v>1418503.4283451971</v>
      </c>
      <c r="C44" s="15">
        <f>mexico_onroad!AS38</f>
        <v>2509.1496397161527</v>
      </c>
      <c r="D44" s="15">
        <f>mexico_onroad!AX38</f>
        <v>350527.32354754105</v>
      </c>
      <c r="E44" s="15">
        <f>mexico_onroad!BH38</f>
        <v>13376.714083575003</v>
      </c>
      <c r="F44" s="15">
        <f>mexico_onroad!BI38</f>
        <v>9348.7158269813808</v>
      </c>
      <c r="G44" s="15">
        <f>mexico_onroad!BW38</f>
        <v>5777.8972448183758</v>
      </c>
      <c r="H44" s="15">
        <f>mexico_onroad!CD38</f>
        <v>127181.08651993639</v>
      </c>
      <c r="I44" s="17"/>
      <c r="J44" s="17"/>
      <c r="K44" s="99"/>
      <c r="L44" s="100"/>
      <c r="M44" s="100"/>
      <c r="N44" s="100"/>
      <c r="O44" s="100"/>
      <c r="P44" s="100"/>
      <c r="Q44" s="100"/>
      <c r="R44" s="100"/>
    </row>
    <row r="45" spans="1:18" x14ac:dyDescent="0.3">
      <c r="A45" s="17" t="s">
        <v>262</v>
      </c>
      <c r="B45" s="15">
        <f>canmex_point!V51</f>
        <v>158096.82546502582</v>
      </c>
      <c r="C45" s="15">
        <f>canmex_point!AO51</f>
        <v>978.65015193141357</v>
      </c>
      <c r="D45" s="15">
        <f>canmex_point!AT51</f>
        <v>199366.7219298032</v>
      </c>
      <c r="E45" s="15">
        <f>canmex_point!BF51</f>
        <v>90822.477240329201</v>
      </c>
      <c r="F45" s="15">
        <f>canmex_point!BG51</f>
        <v>53973.163179922667</v>
      </c>
      <c r="G45" s="15">
        <f>canmex_point!BU51</f>
        <v>341037.71089624014</v>
      </c>
      <c r="H45" s="15">
        <f>canmex_point!CA51</f>
        <v>32821.883722271908</v>
      </c>
      <c r="I45" s="17"/>
      <c r="J45" s="17"/>
      <c r="K45" s="99"/>
      <c r="L45" s="100"/>
      <c r="M45" s="100"/>
      <c r="N45" s="100"/>
      <c r="O45" s="100"/>
      <c r="P45" s="100"/>
      <c r="Q45" s="100"/>
      <c r="R45" s="100"/>
    </row>
    <row r="46" spans="1:18" x14ac:dyDescent="0.3">
      <c r="A46" s="17" t="s">
        <v>263</v>
      </c>
      <c r="B46" s="15">
        <f>ptfire_othna!AV62</f>
        <v>415564.17559351132</v>
      </c>
      <c r="C46" s="15">
        <f>ptfire_othna!BU62</f>
        <v>6820.3718234816697</v>
      </c>
      <c r="D46" s="15">
        <f>ptfire_othna!BZ62</f>
        <v>24903.256199151107</v>
      </c>
      <c r="E46" s="15">
        <f>ptfire_othna!CQ62</f>
        <v>54701.10020978895</v>
      </c>
      <c r="F46" s="15">
        <f>ptfire_othna!CR62</f>
        <v>45743.091565439761</v>
      </c>
      <c r="G46" s="15">
        <f>ptfire_othna!DF62</f>
        <v>4240.2178250964826</v>
      </c>
      <c r="H46" s="15">
        <f>ptfire_othna!DN62</f>
        <v>204334.2245190758</v>
      </c>
      <c r="I46" s="17"/>
      <c r="J46" s="17"/>
      <c r="K46" s="99"/>
      <c r="L46" s="100"/>
      <c r="M46" s="100"/>
      <c r="N46" s="100"/>
      <c r="O46" s="100"/>
      <c r="P46" s="100"/>
      <c r="Q46" s="100"/>
      <c r="R46" s="100"/>
    </row>
    <row r="47" spans="1:18" s="17" customFormat="1" x14ac:dyDescent="0.3">
      <c r="A47" s="17" t="s">
        <v>264</v>
      </c>
      <c r="B47" s="15">
        <f>cmv_c1c2!AB64</f>
        <v>156.86740069776187</v>
      </c>
      <c r="C47" s="15">
        <f>cmv_c1c2!BI64</f>
        <v>0.49679475956943642</v>
      </c>
      <c r="D47" s="15">
        <f>cmv_c1c2!BO64</f>
        <v>1015.5549998230567</v>
      </c>
      <c r="E47" s="15">
        <f>cmv_c1c2!CG64</f>
        <v>26.630034407674216</v>
      </c>
      <c r="F47" s="15">
        <f>cmv_c1c2!CH64</f>
        <v>25.811550460629281</v>
      </c>
      <c r="G47" s="15">
        <f>cmv_c1c2!CV64</f>
        <v>3.6212051166807098</v>
      </c>
      <c r="H47" s="15">
        <f>cmv_c1c2!DC64</f>
        <v>41.797472301680344</v>
      </c>
      <c r="K47" s="99"/>
      <c r="L47" s="100"/>
      <c r="M47" s="100"/>
      <c r="N47" s="100"/>
      <c r="O47" s="100"/>
      <c r="P47" s="100"/>
      <c r="Q47" s="100"/>
      <c r="R47" s="100"/>
    </row>
    <row r="48" spans="1:18" s="17" customFormat="1" x14ac:dyDescent="0.3">
      <c r="A48" s="17" t="s">
        <v>265</v>
      </c>
      <c r="B48" s="15">
        <f>cmv_c3!AB64</f>
        <v>9600.5653628399923</v>
      </c>
      <c r="C48" s="15">
        <f>cmv_c3!BI64</f>
        <v>86.888122762126756</v>
      </c>
      <c r="D48" s="15">
        <f>cmv_c3!BO64</f>
        <v>82079.477648358952</v>
      </c>
      <c r="E48" s="15">
        <f>cmv_c3!CG64</f>
        <v>4906.956550510401</v>
      </c>
      <c r="F48" s="15">
        <f>cmv_c3!CH64</f>
        <v>4514.3981975474398</v>
      </c>
      <c r="G48" s="15">
        <f>cmv_c3!CV64</f>
        <v>12969.656347259646</v>
      </c>
      <c r="H48" s="15">
        <f>cmv_c3!DC64</f>
        <v>4595.717174014113</v>
      </c>
      <c r="K48" s="99"/>
      <c r="L48" s="100"/>
      <c r="M48" s="100"/>
      <c r="N48" s="100"/>
      <c r="O48" s="100"/>
      <c r="P48" s="100"/>
      <c r="Q48" s="100"/>
      <c r="R48" s="100"/>
    </row>
    <row r="49" spans="1:18" x14ac:dyDescent="0.3">
      <c r="A49" s="2" t="s">
        <v>266</v>
      </c>
      <c r="B49" s="1">
        <f t="shared" ref="B49:H49" si="3">SUM(B42:B48)</f>
        <v>2100321.7793147727</v>
      </c>
      <c r="C49" s="1">
        <f t="shared" si="3"/>
        <v>174375.07997131807</v>
      </c>
      <c r="D49" s="1">
        <f t="shared" si="3"/>
        <v>715851.93358766008</v>
      </c>
      <c r="E49" s="1">
        <f t="shared" si="3"/>
        <v>259803.46579628484</v>
      </c>
      <c r="F49" s="1">
        <f t="shared" si="3"/>
        <v>145819.47952735805</v>
      </c>
      <c r="G49" s="1">
        <f t="shared" si="3"/>
        <v>385965.77410388173</v>
      </c>
      <c r="H49" s="1">
        <f t="shared" si="3"/>
        <v>794783.77225022484</v>
      </c>
      <c r="I49" s="17"/>
      <c r="J49" s="17"/>
      <c r="K49" s="98"/>
      <c r="L49" s="101"/>
      <c r="M49" s="101"/>
      <c r="N49" s="101"/>
      <c r="O49" s="101"/>
      <c r="P49" s="101"/>
      <c r="Q49" s="101"/>
      <c r="R49" s="101"/>
    </row>
    <row r="50" spans="1:18" x14ac:dyDescent="0.3">
      <c r="A50" s="17" t="s">
        <v>267</v>
      </c>
      <c r="B50" s="15">
        <f>SUM(cmv_c1c2!AB59:AB60)</f>
        <v>4445.4912388630737</v>
      </c>
      <c r="C50" s="15">
        <f>SUM(cmv_c1c2!BI59:BI60)</f>
        <v>13.86769627914919</v>
      </c>
      <c r="D50" s="15">
        <f>SUM(cmv_c1c2!BO59:BO60)</f>
        <v>28377.090742499709</v>
      </c>
      <c r="E50" s="15">
        <f>SUM(cmv_c1c2!CG59:CG60)</f>
        <v>743.26870959551695</v>
      </c>
      <c r="F50" s="15">
        <f>SUM(cmv_c1c2!CH59:CH60)</f>
        <v>720.509353967724</v>
      </c>
      <c r="G50" s="15">
        <f>SUM(cmv_c1c2!CV59:CV60)</f>
        <v>88.038695805243606</v>
      </c>
      <c r="H50" s="15">
        <f>SUM(cmv_c1c2!DC59:DC60)</f>
        <v>1065.1032768729631</v>
      </c>
      <c r="I50" s="17"/>
      <c r="J50" s="17"/>
      <c r="K50" s="99"/>
      <c r="L50" s="100"/>
      <c r="M50" s="100"/>
      <c r="N50" s="100"/>
      <c r="O50" s="100"/>
      <c r="P50" s="100"/>
      <c r="Q50" s="100"/>
      <c r="R50" s="100"/>
    </row>
    <row r="51" spans="1:18" s="17" customFormat="1" x14ac:dyDescent="0.3">
      <c r="A51" s="17" t="s">
        <v>268</v>
      </c>
      <c r="B51" s="15">
        <f>cmv_c3!AB59+cmv_c3!AB60</f>
        <v>51348.503766265902</v>
      </c>
      <c r="C51" s="15">
        <f>cmv_c3!BI59+cmv_c3!BI60</f>
        <v>309.28165435715903</v>
      </c>
      <c r="D51" s="15">
        <f>cmv_c3!BO59+cmv_c3!BO60</f>
        <v>414286.46673073201</v>
      </c>
      <c r="E51" s="15">
        <f>cmv_c3!CG59+cmv_c3!CG60</f>
        <v>17466.601176685701</v>
      </c>
      <c r="F51" s="15">
        <f>cmv_c3!CH59+cmv_c3!CH60</f>
        <v>16069.274147689481</v>
      </c>
      <c r="G51" s="15">
        <f>cmv_c3!CV59+cmv_c3!CV60</f>
        <v>43957.396162590696</v>
      </c>
      <c r="H51" s="15">
        <f>cmv_c3!DC59+cmv_c3!DC60</f>
        <v>25126.137089788652</v>
      </c>
      <c r="K51" s="99"/>
      <c r="L51" s="100"/>
      <c r="M51" s="100"/>
      <c r="N51" s="100"/>
      <c r="O51" s="100"/>
      <c r="P51" s="100"/>
      <c r="Q51" s="100"/>
      <c r="R51" s="100"/>
    </row>
    <row r="52" spans="1:18" x14ac:dyDescent="0.3">
      <c r="A52" s="17" t="s">
        <v>269</v>
      </c>
      <c r="B52" s="15">
        <f>pt_oilgas!CM59</f>
        <v>28548.400024250899</v>
      </c>
      <c r="C52" s="15">
        <f>pt_oilgas!DS59</f>
        <v>4.77288700761145</v>
      </c>
      <c r="D52" s="15">
        <f>pt_oilgas!DZ59</f>
        <v>34657.9942163944</v>
      </c>
      <c r="E52" s="15">
        <f>pt_oilgas!ET59</f>
        <v>422.38993854285599</v>
      </c>
      <c r="F52" s="15">
        <f>pt_oilgas!EU59</f>
        <v>415.99773673175901</v>
      </c>
      <c r="G52" s="15">
        <f>pt_oilgas!FK59</f>
        <v>321.093393739975</v>
      </c>
      <c r="H52" s="15">
        <f>pt_oilgas!FS59</f>
        <v>31400.0059524793</v>
      </c>
      <c r="I52" s="17"/>
      <c r="J52" s="17"/>
      <c r="K52" s="99"/>
      <c r="L52" s="100"/>
      <c r="M52" s="100"/>
      <c r="N52" s="100"/>
      <c r="O52" s="100"/>
      <c r="P52" s="100"/>
      <c r="Q52" s="100"/>
      <c r="R52" s="100"/>
    </row>
    <row r="53" spans="1:18" x14ac:dyDescent="0.3">
      <c r="A53" s="2" t="s">
        <v>270</v>
      </c>
      <c r="B53" s="1">
        <f t="shared" ref="B53:H53" si="4">B41+B49+SUM(B50:B52)</f>
        <v>24996385.430838503</v>
      </c>
      <c r="C53" s="1">
        <f t="shared" si="4"/>
        <v>965797.08928681607</v>
      </c>
      <c r="D53" s="1">
        <f t="shared" si="4"/>
        <v>2788544.350956446</v>
      </c>
      <c r="E53" s="1">
        <f t="shared" si="4"/>
        <v>5184380.3703087075</v>
      </c>
      <c r="F53" s="1">
        <f t="shared" si="4"/>
        <v>3693725.358906066</v>
      </c>
      <c r="G53" s="1">
        <f t="shared" si="4"/>
        <v>1106142.5659830077</v>
      </c>
      <c r="H53" s="1">
        <f t="shared" si="4"/>
        <v>7335280.9730015015</v>
      </c>
      <c r="I53" s="17"/>
      <c r="J53" s="17"/>
      <c r="K53" s="98"/>
      <c r="L53" s="101"/>
      <c r="M53" s="101"/>
      <c r="N53" s="101"/>
      <c r="O53" s="101"/>
      <c r="P53" s="101"/>
      <c r="Q53" s="101"/>
      <c r="R53" s="101"/>
    </row>
    <row r="55" spans="1:18" x14ac:dyDescent="0.3">
      <c r="A55" s="17"/>
      <c r="B55" s="17"/>
      <c r="C55" s="15"/>
      <c r="D55" s="15"/>
      <c r="E55" s="15"/>
      <c r="F55" s="15"/>
      <c r="G55" s="15"/>
      <c r="H55" s="15"/>
      <c r="I55" s="17"/>
      <c r="J55" s="17"/>
      <c r="K55" s="17"/>
      <c r="L55" s="17"/>
      <c r="M55" s="17"/>
      <c r="N55" s="17"/>
      <c r="O55" s="17"/>
      <c r="P55" s="17"/>
      <c r="Q55" s="17"/>
      <c r="R55" s="17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I66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4.4" x14ac:dyDescent="0.3"/>
  <cols>
    <col min="1" max="1" width="18.88671875" style="17" customWidth="1"/>
    <col min="2" max="8" width="9.109375" style="15"/>
    <col min="9" max="9" width="9.109375" style="17"/>
    <col min="10" max="10" width="14.88671875" style="17" bestFit="1" customWidth="1"/>
    <col min="11" max="11" width="6" style="17" bestFit="1" customWidth="1"/>
    <col min="12" max="12" width="5.44140625" style="17" bestFit="1" customWidth="1"/>
    <col min="13" max="13" width="5.6640625" style="15" bestFit="1" customWidth="1"/>
    <col min="14" max="14" width="14.5546875" style="15" bestFit="1" customWidth="1"/>
    <col min="15" max="15" width="5.5546875" style="15" bestFit="1" customWidth="1"/>
    <col min="16" max="16" width="5.5546875" style="15" customWidth="1"/>
    <col min="17" max="17" width="5.6640625" style="15" bestFit="1" customWidth="1"/>
    <col min="18" max="18" width="6.6640625" style="15" bestFit="1" customWidth="1"/>
    <col min="19" max="19" width="9.33203125" style="15" bestFit="1" customWidth="1"/>
    <col min="20" max="22" width="5.6640625" style="15" bestFit="1" customWidth="1"/>
    <col min="23" max="23" width="5.88671875" style="15" bestFit="1" customWidth="1"/>
    <col min="24" max="24" width="5.88671875" style="15" customWidth="1"/>
    <col min="25" max="25" width="6.44140625" style="15" bestFit="1" customWidth="1"/>
    <col min="26" max="26" width="15.44140625" style="15" bestFit="1" customWidth="1"/>
    <col min="27" max="28" width="7" style="15" customWidth="1"/>
    <col min="29" max="29" width="6.5546875" style="15" bestFit="1" customWidth="1"/>
    <col min="30" max="30" width="5.6640625" style="15" bestFit="1" customWidth="1"/>
    <col min="31" max="31" width="5.109375" style="15" bestFit="1" customWidth="1"/>
    <col min="32" max="33" width="5.109375" style="15" customWidth="1"/>
    <col min="34" max="34" width="4.109375" style="15" bestFit="1" customWidth="1"/>
    <col min="35" max="35" width="6.5546875" style="15" bestFit="1" customWidth="1"/>
    <col min="36" max="36" width="6.5546875" style="15" customWidth="1"/>
    <col min="37" max="37" width="6.109375" style="15" bestFit="1" customWidth="1"/>
    <col min="38" max="38" width="6.6640625" style="15" bestFit="1" customWidth="1"/>
    <col min="39" max="39" width="10" style="15" bestFit="1" customWidth="1"/>
    <col min="40" max="40" width="10" style="15" customWidth="1"/>
    <col min="41" max="41" width="7.6640625" style="15" bestFit="1" customWidth="1"/>
    <col min="42" max="42" width="6.6640625" style="15" bestFit="1" customWidth="1"/>
    <col min="43" max="43" width="7.6640625" style="15" bestFit="1" customWidth="1"/>
    <col min="44" max="44" width="6" style="15" bestFit="1" customWidth="1"/>
    <col min="45" max="45" width="5.6640625" style="15" bestFit="1" customWidth="1"/>
    <col min="46" max="46" width="5.6640625" style="15" customWidth="1"/>
    <col min="47" max="47" width="4.33203125" style="15" bestFit="1" customWidth="1"/>
    <col min="48" max="48" width="6.6640625" style="15" bestFit="1" customWidth="1"/>
    <col min="49" max="49" width="4.5546875" style="15" bestFit="1" customWidth="1"/>
    <col min="50" max="50" width="4.109375" style="15" bestFit="1" customWidth="1"/>
    <col min="51" max="51" width="5.6640625" style="15" bestFit="1" customWidth="1"/>
    <col min="52" max="52" width="4.109375" style="15" bestFit="1" customWidth="1"/>
    <col min="53" max="53" width="5.88671875" style="15" customWidth="1"/>
    <col min="54" max="54" width="3.33203125" style="15" bestFit="1" customWidth="1"/>
    <col min="55" max="55" width="6.6640625" style="15" bestFit="1" customWidth="1"/>
    <col min="56" max="56" width="6.88671875" style="15" bestFit="1" customWidth="1"/>
    <col min="57" max="57" width="5.6640625" style="15" bestFit="1" customWidth="1"/>
    <col min="58" max="58" width="5.109375" style="15" bestFit="1" customWidth="1"/>
    <col min="59" max="59" width="5.33203125" style="15" bestFit="1" customWidth="1"/>
    <col min="60" max="60" width="8.6640625" style="15" bestFit="1" customWidth="1"/>
    <col min="61" max="61" width="4.88671875" style="15" bestFit="1" customWidth="1"/>
    <col min="62" max="62" width="7.88671875" style="15" bestFit="1" customWidth="1"/>
    <col min="63" max="63" width="5.88671875" style="15" bestFit="1" customWidth="1"/>
    <col min="64" max="64" width="6" style="15" bestFit="1" customWidth="1"/>
    <col min="65" max="66" width="5.6640625" style="15" bestFit="1" customWidth="1"/>
    <col min="67" max="67" width="3.88671875" style="15" bestFit="1" customWidth="1"/>
    <col min="68" max="68" width="5.5546875" style="15" bestFit="1" customWidth="1"/>
    <col min="69" max="69" width="3.88671875" style="15" bestFit="1" customWidth="1"/>
    <col min="70" max="70" width="5.6640625" style="15" bestFit="1" customWidth="1"/>
    <col min="71" max="71" width="8" style="15" bestFit="1" customWidth="1"/>
    <col min="72" max="73" width="5.33203125" style="15" bestFit="1" customWidth="1"/>
    <col min="74" max="74" width="6.6640625" style="15" bestFit="1" customWidth="1"/>
    <col min="75" max="75" width="5.6640625" style="15" bestFit="1" customWidth="1"/>
    <col min="76" max="76" width="9.109375" style="15" bestFit="1" customWidth="1"/>
    <col min="77" max="77" width="7.109375" style="15" bestFit="1" customWidth="1"/>
    <col min="78" max="16384" width="9.109375" style="17"/>
  </cols>
  <sheetData>
    <row r="1" spans="1:87" x14ac:dyDescent="0.3">
      <c r="B1" s="15" t="s">
        <v>650</v>
      </c>
      <c r="J1" s="17" t="s">
        <v>651</v>
      </c>
      <c r="CC1" s="17" t="s">
        <v>529</v>
      </c>
    </row>
    <row r="2" spans="1:87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J2" s="15" t="s">
        <v>329</v>
      </c>
      <c r="K2" s="15" t="s">
        <v>352</v>
      </c>
      <c r="L2" s="15" t="s">
        <v>31</v>
      </c>
      <c r="M2" s="15" t="s">
        <v>35</v>
      </c>
      <c r="N2" s="15" t="s">
        <v>37</v>
      </c>
      <c r="O2" s="15" t="s">
        <v>39</v>
      </c>
      <c r="P2" s="15" t="s">
        <v>354</v>
      </c>
      <c r="Q2" s="15" t="s">
        <v>277</v>
      </c>
      <c r="R2" s="15" t="s">
        <v>45</v>
      </c>
      <c r="S2" s="15" t="s">
        <v>49</v>
      </c>
      <c r="T2" s="15" t="s">
        <v>51</v>
      </c>
      <c r="U2" s="15" t="s">
        <v>53</v>
      </c>
      <c r="V2" s="15" t="s">
        <v>357</v>
      </c>
      <c r="W2" s="15" t="s">
        <v>55</v>
      </c>
      <c r="X2" s="15" t="s">
        <v>358</v>
      </c>
      <c r="Y2" s="15" t="s">
        <v>57</v>
      </c>
      <c r="Z2" s="15" t="s">
        <v>59</v>
      </c>
      <c r="AA2" s="15" t="s">
        <v>359</v>
      </c>
      <c r="AB2" s="15" t="s">
        <v>360</v>
      </c>
      <c r="AC2" s="15" t="s">
        <v>63</v>
      </c>
      <c r="AD2" s="15" t="s">
        <v>65</v>
      </c>
      <c r="AE2" s="15" t="s">
        <v>67</v>
      </c>
      <c r="AF2" s="15" t="s">
        <v>361</v>
      </c>
      <c r="AG2" s="15" t="s">
        <v>362</v>
      </c>
      <c r="AH2" s="15" t="s">
        <v>69</v>
      </c>
      <c r="AI2" s="15" t="s">
        <v>71</v>
      </c>
      <c r="AJ2" s="15" t="s">
        <v>363</v>
      </c>
      <c r="AK2" s="15" t="s">
        <v>73</v>
      </c>
      <c r="AL2" s="15" t="s">
        <v>75</v>
      </c>
      <c r="AM2" s="15" t="s">
        <v>77</v>
      </c>
      <c r="AN2" s="15" t="s">
        <v>364</v>
      </c>
      <c r="AO2" s="15" t="s">
        <v>79</v>
      </c>
      <c r="AP2" s="15" t="s">
        <v>81</v>
      </c>
      <c r="AQ2" s="15" t="s">
        <v>156</v>
      </c>
      <c r="AR2" s="15" t="s">
        <v>85</v>
      </c>
      <c r="AS2" s="15" t="s">
        <v>87</v>
      </c>
      <c r="AT2" s="15" t="s">
        <v>365</v>
      </c>
      <c r="AU2" s="15" t="s">
        <v>89</v>
      </c>
      <c r="AV2" s="15" t="s">
        <v>91</v>
      </c>
      <c r="AW2" s="15" t="s">
        <v>93</v>
      </c>
      <c r="AX2" s="15" t="s">
        <v>95</v>
      </c>
      <c r="AY2" s="15" t="s">
        <v>97</v>
      </c>
      <c r="AZ2" s="15" t="s">
        <v>99</v>
      </c>
      <c r="BA2" s="15" t="s">
        <v>101</v>
      </c>
      <c r="BB2" s="15" t="s">
        <v>103</v>
      </c>
      <c r="BC2" s="15" t="s">
        <v>157</v>
      </c>
      <c r="BD2" s="15" t="s">
        <v>158</v>
      </c>
      <c r="BE2" s="15" t="s">
        <v>105</v>
      </c>
      <c r="BF2" s="15" t="s">
        <v>109</v>
      </c>
      <c r="BG2" s="15" t="s">
        <v>111</v>
      </c>
      <c r="BH2" s="15" t="s">
        <v>113</v>
      </c>
      <c r="BI2" s="15" t="s">
        <v>115</v>
      </c>
      <c r="BJ2" s="15" t="s">
        <v>117</v>
      </c>
      <c r="BK2" s="15" t="s">
        <v>119</v>
      </c>
      <c r="BL2" s="15" t="s">
        <v>121</v>
      </c>
      <c r="BM2" s="15" t="s">
        <v>123</v>
      </c>
      <c r="BN2" s="15" t="s">
        <v>125</v>
      </c>
      <c r="BO2" s="15" t="s">
        <v>127</v>
      </c>
      <c r="BP2" s="15" t="s">
        <v>129</v>
      </c>
      <c r="BQ2" s="15" t="s">
        <v>131</v>
      </c>
      <c r="BR2" s="15" t="s">
        <v>135</v>
      </c>
      <c r="BS2" s="15" t="s">
        <v>137</v>
      </c>
      <c r="BT2" s="15" t="s">
        <v>139</v>
      </c>
      <c r="BU2" s="15" t="s">
        <v>141</v>
      </c>
      <c r="BV2" s="15" t="s">
        <v>143</v>
      </c>
      <c r="BW2" s="15" t="s">
        <v>147</v>
      </c>
      <c r="BX2" s="15" t="s">
        <v>149</v>
      </c>
      <c r="BY2" s="15" t="s">
        <v>151</v>
      </c>
      <c r="CA2" s="15" t="s">
        <v>364</v>
      </c>
      <c r="CB2" s="15" t="s">
        <v>63</v>
      </c>
      <c r="CC2" s="15" t="s">
        <v>49</v>
      </c>
      <c r="CD2" s="15" t="s">
        <v>75</v>
      </c>
      <c r="CE2" s="15" t="s">
        <v>156</v>
      </c>
      <c r="CF2" s="15" t="s">
        <v>157</v>
      </c>
      <c r="CG2" s="15" t="s">
        <v>158</v>
      </c>
      <c r="CH2" s="15" t="s">
        <v>135</v>
      </c>
      <c r="CI2" s="15" t="s">
        <v>159</v>
      </c>
    </row>
    <row r="3" spans="1:87" x14ac:dyDescent="0.3">
      <c r="A3" s="73" t="s">
        <v>602</v>
      </c>
      <c r="B3" s="15">
        <v>28564.851964000001</v>
      </c>
      <c r="C3" s="15">
        <v>121.17381709</v>
      </c>
      <c r="D3" s="15">
        <v>7518.5759338999997</v>
      </c>
      <c r="E3" s="15">
        <v>494.30034310000002</v>
      </c>
      <c r="F3" s="15">
        <v>262.26940632999998</v>
      </c>
      <c r="G3" s="15">
        <v>17.783775076000001</v>
      </c>
      <c r="H3" s="15">
        <v>2102.9463169000001</v>
      </c>
      <c r="J3" s="15" t="s">
        <v>415</v>
      </c>
      <c r="K3" s="15">
        <v>0</v>
      </c>
      <c r="L3" s="15">
        <v>0.29187765232030999</v>
      </c>
      <c r="M3" s="15">
        <v>9.7662650204335293</v>
      </c>
      <c r="N3" s="15">
        <v>9.7662650204335293</v>
      </c>
      <c r="O3" s="15">
        <v>1.6172712693662199</v>
      </c>
      <c r="P3" s="15">
        <v>9.15750295694924E-2</v>
      </c>
      <c r="Q3" s="15">
        <v>23.103008482739401</v>
      </c>
      <c r="R3" s="15">
        <v>54.435204357214801</v>
      </c>
      <c r="S3" s="15">
        <v>7042.78282467191</v>
      </c>
      <c r="T3" s="15">
        <v>43.9196210711156</v>
      </c>
      <c r="U3" s="15">
        <v>10.8646678312472</v>
      </c>
      <c r="V3" s="15">
        <v>19.421727546090299</v>
      </c>
      <c r="W3" s="15">
        <v>0</v>
      </c>
      <c r="X3" s="15">
        <v>0</v>
      </c>
      <c r="Y3" s="15">
        <v>14.3113689505448</v>
      </c>
      <c r="Z3" s="15">
        <v>14.3113689505448</v>
      </c>
      <c r="AA3" s="15">
        <v>0.79172226471116502</v>
      </c>
      <c r="AB3" s="15">
        <v>0</v>
      </c>
      <c r="AC3" s="15">
        <v>15.045159256381</v>
      </c>
      <c r="AD3" s="15">
        <v>8.2408045129714296</v>
      </c>
      <c r="AE3" s="15">
        <v>0.15960804574645701</v>
      </c>
      <c r="AF3" s="15">
        <v>0</v>
      </c>
      <c r="AG3" s="15">
        <v>2.1789281609973599</v>
      </c>
      <c r="AH3" s="15">
        <v>1.3185529078853799</v>
      </c>
      <c r="AI3" s="15">
        <v>0</v>
      </c>
      <c r="AJ3" s="15">
        <v>0</v>
      </c>
      <c r="AK3" s="15">
        <v>0.18534991325931299</v>
      </c>
      <c r="AL3" s="15">
        <v>30.4470255791265</v>
      </c>
      <c r="AM3" s="15">
        <v>0</v>
      </c>
      <c r="AN3" s="15">
        <v>525.86101148056798</v>
      </c>
      <c r="AO3" s="15">
        <v>1692.5572029960799</v>
      </c>
      <c r="AP3" s="15">
        <v>173.01756686894001</v>
      </c>
      <c r="AQ3" s="15">
        <v>1880.6199291214</v>
      </c>
      <c r="AR3" s="15">
        <v>0</v>
      </c>
      <c r="AS3" s="15">
        <v>21.629905399670399</v>
      </c>
      <c r="AT3" s="15">
        <v>0</v>
      </c>
      <c r="AU3" s="15">
        <v>2.5746252418194698E-2</v>
      </c>
      <c r="AV3" s="15">
        <v>234.92078016170899</v>
      </c>
      <c r="AW3" s="15">
        <v>0.122260431995679</v>
      </c>
      <c r="AX3" s="15">
        <v>4.2947504643484999E-2</v>
      </c>
      <c r="AY3" s="15">
        <v>38.106178012202498</v>
      </c>
      <c r="AZ3" s="15">
        <v>0.76260321764579297</v>
      </c>
      <c r="BA3" s="15">
        <v>6.3312146916009296E-2</v>
      </c>
      <c r="BB3" s="15">
        <v>5.7070605223851698E-3</v>
      </c>
      <c r="BC3" s="15">
        <v>124.709478418073</v>
      </c>
      <c r="BD3" s="15">
        <v>65.713717024311293</v>
      </c>
      <c r="BE3" s="15">
        <v>58.995761393762102</v>
      </c>
      <c r="BF3" s="15">
        <v>0.67408180249893901</v>
      </c>
      <c r="BG3" s="15">
        <v>7.0929832393613196E-3</v>
      </c>
      <c r="BH3" s="15">
        <v>3.97783153381063</v>
      </c>
      <c r="BI3" s="15">
        <v>1.49832107012351E-2</v>
      </c>
      <c r="BJ3" s="15">
        <v>4.2918296709050496</v>
      </c>
      <c r="BK3" s="15">
        <v>0.20142341418784401</v>
      </c>
      <c r="BL3" s="15">
        <v>8.4157167501667393E-2</v>
      </c>
      <c r="BM3" s="15">
        <v>16.219575059111399</v>
      </c>
      <c r="BN3" s="15">
        <v>3.3164035881545599</v>
      </c>
      <c r="BO3" s="15">
        <v>0.59138654188506101</v>
      </c>
      <c r="BP3" s="15">
        <v>0.49933827168659101</v>
      </c>
      <c r="BQ3" s="15">
        <v>2.32627424395245E-2</v>
      </c>
      <c r="BR3" s="15">
        <v>4.4913010686905004</v>
      </c>
      <c r="BS3" s="15">
        <v>6.3827563020155598</v>
      </c>
      <c r="BT3" s="15">
        <v>0</v>
      </c>
      <c r="BU3" s="15">
        <v>3.0543516081725199E-2</v>
      </c>
      <c r="BV3" s="15">
        <v>58.000641717621001</v>
      </c>
      <c r="BW3" s="15">
        <v>6.4391154020403598E-3</v>
      </c>
      <c r="BX3" s="15">
        <v>514.69731223509996</v>
      </c>
      <c r="BY3" s="15">
        <v>64.999414024151406</v>
      </c>
      <c r="CA3" s="26">
        <f t="shared" ref="CA3:CA15" si="0">AN3/BX3</f>
        <v>1.0216898339666649</v>
      </c>
      <c r="CB3" s="25">
        <f t="shared" ref="CB3:CB47" si="1">AC3/AQ3</f>
        <v>8.0001062540105555E-3</v>
      </c>
      <c r="CC3" s="13">
        <f t="shared" ref="CC3:CC47" si="2">+(S3-B3)/B3</f>
        <v>-0.7534458489913457</v>
      </c>
      <c r="CD3" s="13">
        <f t="shared" ref="CD3:CD34" si="3">+(AL3-C3)/C3</f>
        <v>-0.74873263622196173</v>
      </c>
      <c r="CE3" s="13">
        <f t="shared" ref="CE3:CE34" si="4">+(AQ3-D3)/D3</f>
        <v>-0.74987019541267119</v>
      </c>
      <c r="CF3" s="13">
        <f t="shared" ref="CF3:CF34" si="5">+(BC3-E3)/E3</f>
        <v>-0.7477050539031419</v>
      </c>
      <c r="CG3" s="13">
        <f t="shared" ref="CG3:CG34" si="6">+(BD3-F3)/F3</f>
        <v>-0.74944192712425206</v>
      </c>
      <c r="CH3" s="13">
        <f t="shared" ref="CH3:CH34" si="7">+(BR3-G3)/G3</f>
        <v>-0.7474495122943996</v>
      </c>
      <c r="CI3" s="13">
        <f t="shared" ref="CI3:CI34" si="8">+(BX3-H3)/H3</f>
        <v>-0.75524942881384305</v>
      </c>
    </row>
    <row r="4" spans="1:87" x14ac:dyDescent="0.3">
      <c r="A4" s="73" t="s">
        <v>416</v>
      </c>
      <c r="B4" s="15">
        <v>9030.0878155999999</v>
      </c>
      <c r="C4" s="15">
        <v>33.205803375000002</v>
      </c>
      <c r="D4" s="15">
        <v>1974.9333076999999</v>
      </c>
      <c r="E4" s="15">
        <v>128.20749355000001</v>
      </c>
      <c r="F4" s="15">
        <v>75.692958783999998</v>
      </c>
      <c r="G4" s="15">
        <v>4.3578584196000003</v>
      </c>
      <c r="H4" s="15">
        <v>721.14093787000002</v>
      </c>
      <c r="J4" s="15" t="s">
        <v>416</v>
      </c>
      <c r="K4" s="15">
        <v>0</v>
      </c>
      <c r="L4" s="15">
        <v>0.44459396554286001</v>
      </c>
      <c r="M4" s="15">
        <v>11.140425854045199</v>
      </c>
      <c r="N4" s="15">
        <v>11.140425854045199</v>
      </c>
      <c r="O4" s="15">
        <v>1.6404436341540001</v>
      </c>
      <c r="P4" s="15">
        <v>7.9743875138367407E-2</v>
      </c>
      <c r="Q4" s="15">
        <v>33.302262055446199</v>
      </c>
      <c r="R4" s="15">
        <v>82.9168316451441</v>
      </c>
      <c r="S4" s="15">
        <v>9033.2007874909596</v>
      </c>
      <c r="T4" s="15">
        <v>53.174261504654403</v>
      </c>
      <c r="U4" s="15">
        <v>15.295702240447</v>
      </c>
      <c r="V4" s="15">
        <v>25.097324860860802</v>
      </c>
      <c r="W4" s="15">
        <v>0</v>
      </c>
      <c r="X4" s="15">
        <v>0</v>
      </c>
      <c r="Y4" s="15">
        <v>15.840694673523</v>
      </c>
      <c r="Z4" s="15">
        <v>15.840694673523</v>
      </c>
      <c r="AA4" s="15">
        <v>0.71031864764959796</v>
      </c>
      <c r="AB4" s="15">
        <v>0</v>
      </c>
      <c r="AC4" s="15">
        <v>15.806153915684201</v>
      </c>
      <c r="AD4" s="15">
        <v>12.1253185197065</v>
      </c>
      <c r="AE4" s="15">
        <v>0.14084827472092201</v>
      </c>
      <c r="AF4" s="15">
        <v>0</v>
      </c>
      <c r="AG4" s="15">
        <v>3.20091338550306</v>
      </c>
      <c r="AH4" s="15">
        <v>1.19375687704272</v>
      </c>
      <c r="AI4" s="15">
        <v>0</v>
      </c>
      <c r="AJ4" s="15">
        <v>0</v>
      </c>
      <c r="AK4" s="15">
        <v>0.27369489731096702</v>
      </c>
      <c r="AL4" s="15">
        <v>33.217960834890299</v>
      </c>
      <c r="AM4" s="15">
        <v>0</v>
      </c>
      <c r="AN4" s="15">
        <v>737.123470295473</v>
      </c>
      <c r="AO4" s="15">
        <v>1778.1938405066101</v>
      </c>
      <c r="AP4" s="15">
        <v>181.77060092483799</v>
      </c>
      <c r="AQ4" s="15">
        <v>1975.77059534714</v>
      </c>
      <c r="AR4" s="15">
        <v>0</v>
      </c>
      <c r="AS4" s="15">
        <v>28.522022635956201</v>
      </c>
      <c r="AT4" s="15">
        <v>0</v>
      </c>
      <c r="AU4" s="15">
        <v>3.0085847980290601E-2</v>
      </c>
      <c r="AV4" s="15">
        <v>338.50373369599299</v>
      </c>
      <c r="AW4" s="15">
        <v>0.128069952655742</v>
      </c>
      <c r="AX4" s="15">
        <v>4.45337742577313E-2</v>
      </c>
      <c r="AY4" s="15">
        <v>44.401999812607102</v>
      </c>
      <c r="AZ4" s="15">
        <v>0.67328262702756303</v>
      </c>
      <c r="BA4" s="15">
        <v>5.4384165302556797E-2</v>
      </c>
      <c r="BB4" s="15">
        <v>6.4222287626007797E-3</v>
      </c>
      <c r="BC4" s="15">
        <v>128.25250134603101</v>
      </c>
      <c r="BD4" s="15">
        <v>75.722118789001101</v>
      </c>
      <c r="BE4" s="15">
        <v>52.530382557030798</v>
      </c>
      <c r="BF4" s="15">
        <v>0.57438383571156804</v>
      </c>
      <c r="BG4" s="15">
        <v>6.24718001289704E-3</v>
      </c>
      <c r="BH4" s="15">
        <v>3.8920740532526401</v>
      </c>
      <c r="BI4" s="15">
        <v>1.8820631954893401E-2</v>
      </c>
      <c r="BJ4" s="15">
        <v>5.0595136603890101</v>
      </c>
      <c r="BK4" s="15">
        <v>0.26524429967426699</v>
      </c>
      <c r="BL4" s="15">
        <v>9.6482602776721396E-2</v>
      </c>
      <c r="BM4" s="15">
        <v>19.407286826832401</v>
      </c>
      <c r="BN4" s="15">
        <v>3.5411481676615</v>
      </c>
      <c r="BO4" s="15">
        <v>0.52844590684369697</v>
      </c>
      <c r="BP4" s="15">
        <v>0.51472287350430102</v>
      </c>
      <c r="BQ4" s="15">
        <v>2.01185094550725E-2</v>
      </c>
      <c r="BR4" s="15">
        <v>4.3594477421914997</v>
      </c>
      <c r="BS4" s="15">
        <v>8.2047011662097606</v>
      </c>
      <c r="BT4" s="15">
        <v>0</v>
      </c>
      <c r="BU4" s="15">
        <v>2.6597395182239501E-2</v>
      </c>
      <c r="BV4" s="15">
        <v>87.236435325760397</v>
      </c>
      <c r="BW4" s="15">
        <v>1.04474800178574E-2</v>
      </c>
      <c r="BX4" s="15">
        <v>721.36729575555103</v>
      </c>
      <c r="BY4" s="15">
        <v>97.458050464348602</v>
      </c>
      <c r="CA4" s="26">
        <f t="shared" si="0"/>
        <v>1.0218420971294784</v>
      </c>
      <c r="CB4" s="25">
        <f t="shared" si="1"/>
        <v>7.9999945099431362E-3</v>
      </c>
      <c r="CC4" s="13">
        <f t="shared" si="2"/>
        <v>3.4473329102977613E-4</v>
      </c>
      <c r="CD4" s="13">
        <f t="shared" si="3"/>
        <v>3.6612455217541342E-4</v>
      </c>
      <c r="CE4" s="13">
        <f t="shared" si="4"/>
        <v>4.2395742877778669E-4</v>
      </c>
      <c r="CF4" s="13">
        <f t="shared" si="5"/>
        <v>3.5105433219820661E-4</v>
      </c>
      <c r="CG4" s="13">
        <f t="shared" si="6"/>
        <v>3.8524065473929616E-4</v>
      </c>
      <c r="CH4" s="13">
        <f t="shared" si="7"/>
        <v>3.6470266779461703E-4</v>
      </c>
      <c r="CI4" s="13">
        <f t="shared" si="8"/>
        <v>3.1388855307478878E-4</v>
      </c>
    </row>
    <row r="5" spans="1:87" x14ac:dyDescent="0.3">
      <c r="A5" s="73" t="s">
        <v>603</v>
      </c>
      <c r="B5" s="15">
        <v>43962.957698999999</v>
      </c>
      <c r="C5" s="15">
        <v>183.90732406000001</v>
      </c>
      <c r="D5" s="15">
        <v>9035.1325919999999</v>
      </c>
      <c r="E5" s="15">
        <v>601.82771017000005</v>
      </c>
      <c r="F5" s="15">
        <v>291.21358500000002</v>
      </c>
      <c r="G5" s="15">
        <v>32.128820191999999</v>
      </c>
      <c r="H5" s="15">
        <v>3270.2941989000001</v>
      </c>
      <c r="J5" s="15" t="s">
        <v>417</v>
      </c>
      <c r="K5" s="15">
        <v>0</v>
      </c>
      <c r="L5" s="15">
        <v>1.94748246567679</v>
      </c>
      <c r="M5" s="15">
        <v>50.207717252401601</v>
      </c>
      <c r="N5" s="15">
        <v>50.207717252401601</v>
      </c>
      <c r="O5" s="15">
        <v>7.4960399990079196</v>
      </c>
      <c r="P5" s="15">
        <v>0.371845288164596</v>
      </c>
      <c r="Q5" s="15">
        <v>147.78296900299199</v>
      </c>
      <c r="R5" s="15">
        <v>363.20690988695799</v>
      </c>
      <c r="S5" s="15">
        <v>43975.214890457901</v>
      </c>
      <c r="T5" s="15">
        <v>238.097611421154</v>
      </c>
      <c r="U5" s="15">
        <v>67.690713909290807</v>
      </c>
      <c r="V5" s="15">
        <v>111.626382278476</v>
      </c>
      <c r="W5" s="15">
        <v>0</v>
      </c>
      <c r="X5" s="15">
        <v>0</v>
      </c>
      <c r="Y5" s="15">
        <v>71.634449609726701</v>
      </c>
      <c r="Z5" s="15">
        <v>71.634449609726701</v>
      </c>
      <c r="AA5" s="15">
        <v>3.2981389520770299</v>
      </c>
      <c r="AB5" s="15">
        <v>0</v>
      </c>
      <c r="AC5" s="15">
        <v>72.302126468140401</v>
      </c>
      <c r="AD5" s="15">
        <v>55.115670075012197</v>
      </c>
      <c r="AE5" s="15">
        <v>0.65622166115952096</v>
      </c>
      <c r="AF5" s="15">
        <v>0</v>
      </c>
      <c r="AG5" s="15">
        <v>14.279606567163199</v>
      </c>
      <c r="AH5" s="15">
        <v>5.5360418485755396</v>
      </c>
      <c r="AI5" s="15">
        <v>0</v>
      </c>
      <c r="AJ5" s="15">
        <v>0</v>
      </c>
      <c r="AK5" s="15">
        <v>1.34020523266588</v>
      </c>
      <c r="AL5" s="15">
        <v>183.95720641324499</v>
      </c>
      <c r="AM5" s="15">
        <v>0</v>
      </c>
      <c r="AN5" s="15">
        <v>3340.6986722664001</v>
      </c>
      <c r="AO5" s="15">
        <v>8134.1845204671599</v>
      </c>
      <c r="AP5" s="15">
        <v>831.47733196646595</v>
      </c>
      <c r="AQ5" s="15">
        <v>9037.9639789017692</v>
      </c>
      <c r="AR5" s="15">
        <v>0</v>
      </c>
      <c r="AS5" s="15">
        <v>127.396162320805</v>
      </c>
      <c r="AT5" s="15">
        <v>0</v>
      </c>
      <c r="AU5" s="15">
        <v>0.14389708824550601</v>
      </c>
      <c r="AV5" s="15">
        <v>1551.7251798740001</v>
      </c>
      <c r="AW5" s="15">
        <v>0.62636264929424501</v>
      </c>
      <c r="AX5" s="15">
        <v>0.223198652975964</v>
      </c>
      <c r="AY5" s="15">
        <v>155.050138064452</v>
      </c>
      <c r="AZ5" s="15">
        <v>4.0389961253768396</v>
      </c>
      <c r="BA5" s="15">
        <v>0.33926310509984098</v>
      </c>
      <c r="BB5" s="15">
        <v>2.9005902875378201E-2</v>
      </c>
      <c r="BC5" s="15">
        <v>601.82014125784599</v>
      </c>
      <c r="BD5" s="15">
        <v>291.20826639219098</v>
      </c>
      <c r="BE5" s="15">
        <v>310.61187486565501</v>
      </c>
      <c r="BF5" s="15">
        <v>3.56656205735323</v>
      </c>
      <c r="BG5" s="15">
        <v>3.7770054619509802E-2</v>
      </c>
      <c r="BH5" s="15">
        <v>21.223628256640001</v>
      </c>
      <c r="BI5" s="15">
        <v>8.47331690889951E-2</v>
      </c>
      <c r="BJ5" s="15">
        <v>20.743590667835001</v>
      </c>
      <c r="BK5" s="15">
        <v>1.1434342499049199</v>
      </c>
      <c r="BL5" s="15">
        <v>0.38149548328069799</v>
      </c>
      <c r="BM5" s="15">
        <v>77.793034607053698</v>
      </c>
      <c r="BN5" s="15">
        <v>16.633311983244798</v>
      </c>
      <c r="BO5" s="15">
        <v>3.1487432001190401</v>
      </c>
      <c r="BP5" s="15">
        <v>2.5111572611980999</v>
      </c>
      <c r="BQ5" s="15">
        <v>0.123255796777945</v>
      </c>
      <c r="BR5" s="15">
        <v>32.136208954072202</v>
      </c>
      <c r="BS5" s="15">
        <v>43.775333910435002</v>
      </c>
      <c r="BT5" s="15">
        <v>0</v>
      </c>
      <c r="BU5" s="15">
        <v>0.12402424634446101</v>
      </c>
      <c r="BV5" s="15">
        <v>388.75981643898399</v>
      </c>
      <c r="BW5" s="15">
        <v>4.7540672372228199E-2</v>
      </c>
      <c r="BX5" s="15">
        <v>3271.0029415168901</v>
      </c>
      <c r="BY5" s="15">
        <v>443.49259212949897</v>
      </c>
      <c r="CA5" s="26">
        <f t="shared" si="0"/>
        <v>1.0213071440153427</v>
      </c>
      <c r="CB5" s="25">
        <f t="shared" si="1"/>
        <v>7.9998245884717566E-3</v>
      </c>
      <c r="CC5" s="13">
        <f t="shared" si="2"/>
        <v>2.7880725272906034E-4</v>
      </c>
      <c r="CD5" s="13">
        <f t="shared" si="3"/>
        <v>2.7123636048724048E-4</v>
      </c>
      <c r="CE5" s="13">
        <f t="shared" si="4"/>
        <v>3.1337524634406522E-4</v>
      </c>
      <c r="CF5" s="13">
        <f t="shared" si="5"/>
        <v>-1.2576543130455547E-5</v>
      </c>
      <c r="CG5" s="13">
        <f t="shared" si="6"/>
        <v>-1.8263597864243889E-5</v>
      </c>
      <c r="CH5" s="13">
        <f t="shared" si="7"/>
        <v>2.2997302820484757E-4</v>
      </c>
      <c r="CI5" s="13">
        <f t="shared" si="8"/>
        <v>2.1672136321204458E-4</v>
      </c>
    </row>
    <row r="6" spans="1:87" x14ac:dyDescent="0.3">
      <c r="A6" s="73" t="s">
        <v>604</v>
      </c>
      <c r="B6" s="15">
        <v>38033.090193000004</v>
      </c>
      <c r="C6" s="15">
        <v>152.05932217</v>
      </c>
      <c r="D6" s="15">
        <v>7257.8971181999996</v>
      </c>
      <c r="E6" s="15">
        <v>480.90534801000001</v>
      </c>
      <c r="F6" s="15">
        <v>239.67416094999999</v>
      </c>
      <c r="G6" s="15">
        <v>20.918518388999999</v>
      </c>
      <c r="H6" s="15">
        <v>2988.6817532999999</v>
      </c>
      <c r="J6" s="15" t="s">
        <v>418</v>
      </c>
      <c r="K6" s="15">
        <v>0</v>
      </c>
      <c r="L6" s="15">
        <v>1.9013111379641401</v>
      </c>
      <c r="M6" s="15">
        <v>45.665402452950602</v>
      </c>
      <c r="N6" s="15">
        <v>45.665402452950602</v>
      </c>
      <c r="O6" s="15">
        <v>6.0056570280593196</v>
      </c>
      <c r="P6" s="15">
        <v>0.26777684460280898</v>
      </c>
      <c r="Q6" s="15">
        <v>135.91537581425999</v>
      </c>
      <c r="R6" s="15">
        <v>354.594575933464</v>
      </c>
      <c r="S6" s="15">
        <v>38041.802420895299</v>
      </c>
      <c r="T6" s="15">
        <v>210.54726999718901</v>
      </c>
      <c r="U6" s="15">
        <v>63.8960971596753</v>
      </c>
      <c r="V6" s="15">
        <v>101.81647036326601</v>
      </c>
      <c r="W6" s="15">
        <v>51.661964052844702</v>
      </c>
      <c r="X6" s="15">
        <v>0</v>
      </c>
      <c r="Y6" s="15">
        <v>60.528303243770502</v>
      </c>
      <c r="Z6" s="15">
        <v>60.528303243770502</v>
      </c>
      <c r="AA6" s="15">
        <v>2.42944683300539</v>
      </c>
      <c r="AB6" s="15">
        <v>0</v>
      </c>
      <c r="AC6" s="15">
        <v>58.078247105055603</v>
      </c>
      <c r="AD6" s="15">
        <v>46.949711676229199</v>
      </c>
      <c r="AE6" s="15">
        <v>0.47205676057485602</v>
      </c>
      <c r="AF6" s="15">
        <v>0</v>
      </c>
      <c r="AG6" s="15">
        <v>13.1956550785539</v>
      </c>
      <c r="AH6" s="15">
        <v>4.1054168389027499</v>
      </c>
      <c r="AI6" s="15">
        <v>0</v>
      </c>
      <c r="AJ6" s="15">
        <v>0</v>
      </c>
      <c r="AK6" s="15">
        <v>1.0408924971147</v>
      </c>
      <c r="AL6" s="15">
        <v>152.087779008691</v>
      </c>
      <c r="AM6" s="15">
        <v>0</v>
      </c>
      <c r="AN6" s="15">
        <v>3054.8415593291302</v>
      </c>
      <c r="AO6" s="15">
        <v>6533.7328474346396</v>
      </c>
      <c r="AP6" s="15">
        <v>667.88750232863197</v>
      </c>
      <c r="AQ6" s="15">
        <v>7259.6985968683302</v>
      </c>
      <c r="AR6" s="15">
        <v>0</v>
      </c>
      <c r="AS6" s="15">
        <v>115.53511284908799</v>
      </c>
      <c r="AT6" s="15">
        <v>0</v>
      </c>
      <c r="AU6" s="15">
        <v>0.127861858386106</v>
      </c>
      <c r="AV6" s="15">
        <v>1391.34827163147</v>
      </c>
      <c r="AW6" s="15">
        <v>0.51883146216041998</v>
      </c>
      <c r="AX6" s="15">
        <v>0.18120914697663601</v>
      </c>
      <c r="AY6" s="15">
        <v>124.50456599260301</v>
      </c>
      <c r="AZ6" s="15">
        <v>3.1706729057468999</v>
      </c>
      <c r="BA6" s="15">
        <v>0.26134957037428902</v>
      </c>
      <c r="BB6" s="15">
        <v>2.45496442291263E-2</v>
      </c>
      <c r="BC6" s="15">
        <v>480.85384652083002</v>
      </c>
      <c r="BD6" s="15">
        <v>239.64847694351201</v>
      </c>
      <c r="BE6" s="15">
        <v>241.20536957731801</v>
      </c>
      <c r="BF6" s="15">
        <v>2.7650694180349098</v>
      </c>
      <c r="BG6" s="15">
        <v>2.96610459829032E-2</v>
      </c>
      <c r="BH6" s="15">
        <v>17.3444834295099</v>
      </c>
      <c r="BI6" s="15">
        <v>7.7675767346241306E-2</v>
      </c>
      <c r="BJ6" s="15">
        <v>17.718703902731999</v>
      </c>
      <c r="BK6" s="15">
        <v>1.07456637841234</v>
      </c>
      <c r="BL6" s="15">
        <v>0.31572934958139698</v>
      </c>
      <c r="BM6" s="15">
        <v>66.908610261412903</v>
      </c>
      <c r="BN6" s="15">
        <v>13.7709195103534</v>
      </c>
      <c r="BO6" s="15">
        <v>2.4896534885387198</v>
      </c>
      <c r="BP6" s="15">
        <v>2.0393435738024701</v>
      </c>
      <c r="BQ6" s="15">
        <v>9.5939747681013099E-2</v>
      </c>
      <c r="BR6" s="15">
        <v>20.922623897000001</v>
      </c>
      <c r="BS6" s="15">
        <v>33.843231643155399</v>
      </c>
      <c r="BT6" s="15">
        <v>0</v>
      </c>
      <c r="BU6" s="15">
        <v>8.9313841158969801E-2</v>
      </c>
      <c r="BV6" s="15">
        <v>365.72113705032598</v>
      </c>
      <c r="BW6" s="15">
        <v>2.6878030906595698E-2</v>
      </c>
      <c r="BX6" s="15">
        <v>2988.9911015944899</v>
      </c>
      <c r="BY6" s="15">
        <v>389.53069388933898</v>
      </c>
      <c r="CA6" s="26">
        <f t="shared" si="0"/>
        <v>1.0220309982520563</v>
      </c>
      <c r="CB6" s="25">
        <f t="shared" si="1"/>
        <v>8.0000906828431202E-3</v>
      </c>
      <c r="CC6" s="13">
        <f t="shared" si="2"/>
        <v>2.2906968250765861E-4</v>
      </c>
      <c r="CD6" s="13">
        <f t="shared" si="3"/>
        <v>1.8714300632739414E-4</v>
      </c>
      <c r="CE6" s="13">
        <f t="shared" si="4"/>
        <v>2.482094522686553E-4</v>
      </c>
      <c r="CF6" s="13">
        <f t="shared" si="5"/>
        <v>-1.0709277695311156E-4</v>
      </c>
      <c r="CG6" s="13">
        <f t="shared" si="6"/>
        <v>-1.0716218380059879E-4</v>
      </c>
      <c r="CH6" s="13">
        <f t="shared" si="7"/>
        <v>1.9626189215011378E-4</v>
      </c>
      <c r="CI6" s="13">
        <f t="shared" si="8"/>
        <v>1.0350660258439779E-4</v>
      </c>
    </row>
    <row r="7" spans="1:87" x14ac:dyDescent="0.3">
      <c r="A7" s="74" t="s">
        <v>605</v>
      </c>
      <c r="B7" s="15">
        <v>302124.83811999997</v>
      </c>
      <c r="C7" s="15">
        <v>1417.3686791</v>
      </c>
      <c r="D7" s="15">
        <v>78744.094998</v>
      </c>
      <c r="E7" s="15">
        <v>5325.5698813999998</v>
      </c>
      <c r="F7" s="15">
        <v>2903.6747642999999</v>
      </c>
      <c r="G7" s="15">
        <v>173.85048055999999</v>
      </c>
      <c r="H7" s="15">
        <v>24362.944305000001</v>
      </c>
      <c r="J7" s="15" t="s">
        <v>419</v>
      </c>
      <c r="K7" s="15">
        <v>0</v>
      </c>
      <c r="L7" s="15">
        <v>13.993099460363601</v>
      </c>
      <c r="M7" s="15">
        <v>433.90444773815699</v>
      </c>
      <c r="N7" s="15">
        <v>433.90444773815699</v>
      </c>
      <c r="O7" s="15">
        <v>66.982422245737993</v>
      </c>
      <c r="P7" s="15">
        <v>3.62619216564647</v>
      </c>
      <c r="Q7" s="15">
        <v>1078.3136791468301</v>
      </c>
      <c r="R7" s="15">
        <v>2609.6911296414701</v>
      </c>
      <c r="S7" s="15">
        <v>300687.09285096201</v>
      </c>
      <c r="T7" s="15">
        <v>1929.3732127293699</v>
      </c>
      <c r="U7" s="15">
        <v>504.77731208253999</v>
      </c>
      <c r="V7" s="15">
        <v>873.41989795763902</v>
      </c>
      <c r="W7" s="15">
        <v>282.10212508637102</v>
      </c>
      <c r="X7" s="15">
        <v>0</v>
      </c>
      <c r="Y7" s="15">
        <v>610.20194647861194</v>
      </c>
      <c r="Z7" s="15">
        <v>610.20194647861194</v>
      </c>
      <c r="AA7" s="15">
        <v>31.601022787149201</v>
      </c>
      <c r="AB7" s="15">
        <v>0</v>
      </c>
      <c r="AC7" s="15">
        <v>626.01213578266697</v>
      </c>
      <c r="AD7" s="15">
        <v>383.55071850724897</v>
      </c>
      <c r="AE7" s="15">
        <v>6.3300540889013703</v>
      </c>
      <c r="AF7" s="15">
        <v>0</v>
      </c>
      <c r="AG7" s="15">
        <v>101.271371909764</v>
      </c>
      <c r="AH7" s="15">
        <v>52.764914100211001</v>
      </c>
      <c r="AI7" s="15">
        <v>0</v>
      </c>
      <c r="AJ7" s="15">
        <v>0</v>
      </c>
      <c r="AK7" s="15">
        <v>8.1920501051935304</v>
      </c>
      <c r="AL7" s="15">
        <v>1408.3951660355899</v>
      </c>
      <c r="AM7" s="15">
        <v>0</v>
      </c>
      <c r="AN7" s="15">
        <v>24766.0685703577</v>
      </c>
      <c r="AO7" s="15">
        <v>70429.786812833001</v>
      </c>
      <c r="AP7" s="15">
        <v>7199.5776360940599</v>
      </c>
      <c r="AQ7" s="15">
        <v>78255.376584709797</v>
      </c>
      <c r="AR7" s="15">
        <v>0</v>
      </c>
      <c r="AS7" s="15">
        <v>976.72786144502004</v>
      </c>
      <c r="AT7" s="15">
        <v>0</v>
      </c>
      <c r="AU7" s="15">
        <v>1.0614436967101499</v>
      </c>
      <c r="AV7" s="15">
        <v>11165.933338295899</v>
      </c>
      <c r="AW7" s="15">
        <v>5.0785704128705698</v>
      </c>
      <c r="AX7" s="15">
        <v>1.81809278151645</v>
      </c>
      <c r="AY7" s="15">
        <v>1705.31512205338</v>
      </c>
      <c r="AZ7" s="15">
        <v>30.625229363360202</v>
      </c>
      <c r="BA7" s="15">
        <v>2.5680275798210799</v>
      </c>
      <c r="BB7" s="15">
        <v>0.24211307506186699</v>
      </c>
      <c r="BC7" s="15">
        <v>5291.5184139398198</v>
      </c>
      <c r="BD7" s="15">
        <v>2883.6263757116699</v>
      </c>
      <c r="BE7" s="15">
        <v>2407.8920382281399</v>
      </c>
      <c r="BF7" s="15">
        <v>26.938460622695398</v>
      </c>
      <c r="BG7" s="15">
        <v>0.28461862795350401</v>
      </c>
      <c r="BH7" s="15">
        <v>161.85354211103501</v>
      </c>
      <c r="BI7" s="15">
        <v>0.62569679833771497</v>
      </c>
      <c r="BJ7" s="15">
        <v>185.740459002298</v>
      </c>
      <c r="BK7" s="15">
        <v>8.4370421689071105</v>
      </c>
      <c r="BL7" s="15">
        <v>3.6762271201574102</v>
      </c>
      <c r="BM7" s="15">
        <v>703.679381823992</v>
      </c>
      <c r="BN7" s="15">
        <v>145.222306566356</v>
      </c>
      <c r="BO7" s="15">
        <v>23.746299266411999</v>
      </c>
      <c r="BP7" s="15">
        <v>21.003147097890601</v>
      </c>
      <c r="BQ7" s="15">
        <v>0.93290210927208805</v>
      </c>
      <c r="BR7" s="15">
        <v>172.79368596262</v>
      </c>
      <c r="BS7" s="15">
        <v>286.07026972919499</v>
      </c>
      <c r="BT7" s="15">
        <v>0</v>
      </c>
      <c r="BU7" s="15">
        <v>1.20949004276525</v>
      </c>
      <c r="BV7" s="15">
        <v>2800.4328564003899</v>
      </c>
      <c r="BW7" s="15">
        <v>0.25436359086625099</v>
      </c>
      <c r="BX7" s="15">
        <v>24247.009560343198</v>
      </c>
      <c r="BY7" s="15">
        <v>3012.1256069649398</v>
      </c>
      <c r="CA7" s="26">
        <f t="shared" si="0"/>
        <v>1.0214071351241367</v>
      </c>
      <c r="CB7" s="25">
        <f t="shared" si="1"/>
        <v>7.9996054342032583E-3</v>
      </c>
      <c r="CC7" s="13">
        <f t="shared" si="2"/>
        <v>-4.7587787815939336E-3</v>
      </c>
      <c r="CD7" s="13">
        <f t="shared" si="3"/>
        <v>-6.3311072106574948E-3</v>
      </c>
      <c r="CE7" s="13">
        <f t="shared" si="4"/>
        <v>-6.2064134879271484E-3</v>
      </c>
      <c r="CF7" s="13">
        <f t="shared" si="5"/>
        <v>-6.3939574953485456E-3</v>
      </c>
      <c r="CG7" s="13">
        <f t="shared" si="6"/>
        <v>-6.9044883520772487E-3</v>
      </c>
      <c r="CH7" s="13">
        <f t="shared" si="7"/>
        <v>-6.0787556869321708E-3</v>
      </c>
      <c r="CI7" s="13">
        <f t="shared" si="8"/>
        <v>-4.7586508102392773E-3</v>
      </c>
    </row>
    <row r="8" spans="1:87" x14ac:dyDescent="0.3">
      <c r="A8" s="75" t="s">
        <v>606</v>
      </c>
      <c r="B8" s="15">
        <v>471242.77636000002</v>
      </c>
      <c r="C8" s="15">
        <v>2564.1574489</v>
      </c>
      <c r="D8" s="15">
        <v>62755.439600999998</v>
      </c>
      <c r="E8" s="15">
        <v>7117.2691879000004</v>
      </c>
      <c r="F8" s="15">
        <v>3178.2742890999998</v>
      </c>
      <c r="G8" s="15">
        <v>344.86940983</v>
      </c>
      <c r="H8" s="15">
        <v>13815.491318</v>
      </c>
      <c r="J8" s="15" t="s">
        <v>420</v>
      </c>
      <c r="K8" s="15">
        <v>0</v>
      </c>
      <c r="L8" s="15">
        <v>4.9536474339335399</v>
      </c>
      <c r="M8" s="15">
        <v>344.13872084611103</v>
      </c>
      <c r="N8" s="15">
        <v>344.13872084611103</v>
      </c>
      <c r="O8" s="15">
        <v>64.254253099422897</v>
      </c>
      <c r="P8" s="15">
        <v>4.2257875708123498</v>
      </c>
      <c r="Q8" s="15">
        <v>537.14522512272504</v>
      </c>
      <c r="R8" s="15">
        <v>923.86572510546398</v>
      </c>
      <c r="S8" s="15">
        <v>471314.66631172202</v>
      </c>
      <c r="T8" s="15">
        <v>1359.3833672107601</v>
      </c>
      <c r="U8" s="15">
        <v>240.69162163792399</v>
      </c>
      <c r="V8" s="15">
        <v>530.32027911341004</v>
      </c>
      <c r="W8" s="15">
        <v>404.35929036939501</v>
      </c>
      <c r="X8" s="15">
        <v>0</v>
      </c>
      <c r="Y8" s="15">
        <v>509.82642041457899</v>
      </c>
      <c r="Z8" s="15">
        <v>509.82642041457899</v>
      </c>
      <c r="AA8" s="15">
        <v>35.606850555156797</v>
      </c>
      <c r="AB8" s="15">
        <v>0</v>
      </c>
      <c r="AC8" s="15">
        <v>502.14823745983398</v>
      </c>
      <c r="AD8" s="15">
        <v>203.344121942051</v>
      </c>
      <c r="AE8" s="15">
        <v>7.3088920413234302</v>
      </c>
      <c r="AF8" s="15">
        <v>0</v>
      </c>
      <c r="AG8" s="15">
        <v>41.767976236795199</v>
      </c>
      <c r="AH8" s="15">
        <v>58.818417248301003</v>
      </c>
      <c r="AI8" s="15">
        <v>0</v>
      </c>
      <c r="AJ8" s="15">
        <v>0</v>
      </c>
      <c r="AK8" s="15">
        <v>3.2026993789597999</v>
      </c>
      <c r="AL8" s="15">
        <v>2564.6057187894398</v>
      </c>
      <c r="AM8" s="15">
        <v>0</v>
      </c>
      <c r="AN8" s="15">
        <v>14058.798140180799</v>
      </c>
      <c r="AO8" s="15">
        <v>56491.641833363603</v>
      </c>
      <c r="AP8" s="15">
        <v>5774.7850800002097</v>
      </c>
      <c r="AQ8" s="15">
        <v>62768.575150823599</v>
      </c>
      <c r="AR8" s="15">
        <v>0</v>
      </c>
      <c r="AS8" s="15">
        <v>569.88429815307802</v>
      </c>
      <c r="AT8" s="15">
        <v>0</v>
      </c>
      <c r="AU8" s="15">
        <v>1.48067097670265</v>
      </c>
      <c r="AV8" s="15">
        <v>6181.9132152714101</v>
      </c>
      <c r="AW8" s="15">
        <v>7.3752363630350999</v>
      </c>
      <c r="AX8" s="15">
        <v>2.68569791167182</v>
      </c>
      <c r="AY8" s="15">
        <v>1694.10660614979</v>
      </c>
      <c r="AZ8" s="15">
        <v>54.264751621774998</v>
      </c>
      <c r="BA8" s="15">
        <v>4.6657956205184101</v>
      </c>
      <c r="BB8" s="15">
        <v>0.318855134289037</v>
      </c>
      <c r="BC8" s="15">
        <v>7117.2623188158896</v>
      </c>
      <c r="BD8" s="15">
        <v>3177.9229742500102</v>
      </c>
      <c r="BE8" s="15">
        <v>3939.3393445658799</v>
      </c>
      <c r="BF8" s="15">
        <v>49.096668926404199</v>
      </c>
      <c r="BG8" s="15">
        <v>0.50769535431031099</v>
      </c>
      <c r="BH8" s="15">
        <v>262.94621714424198</v>
      </c>
      <c r="BI8" s="15">
        <v>0.79542911313568898</v>
      </c>
      <c r="BJ8" s="15">
        <v>216.49982407116499</v>
      </c>
      <c r="BK8" s="15">
        <v>9.9757564333625499</v>
      </c>
      <c r="BL8" s="15">
        <v>4.1660753539796103</v>
      </c>
      <c r="BM8" s="15">
        <v>795.22237845643303</v>
      </c>
      <c r="BN8" s="15">
        <v>136.021803044097</v>
      </c>
      <c r="BO8" s="15">
        <v>41.8382731195952</v>
      </c>
      <c r="BP8" s="15">
        <v>30.296087898278699</v>
      </c>
      <c r="BQ8" s="15">
        <v>1.6809546013216601</v>
      </c>
      <c r="BR8" s="15">
        <v>344.93878271796802</v>
      </c>
      <c r="BS8" s="15">
        <v>178.70595912447601</v>
      </c>
      <c r="BT8" s="15">
        <v>0</v>
      </c>
      <c r="BU8" s="15">
        <v>1.40943910407755</v>
      </c>
      <c r="BV8" s="15">
        <v>1359.1897920602701</v>
      </c>
      <c r="BW8" s="15">
        <v>8.7796701982506303E-2</v>
      </c>
      <c r="BX8" s="15">
        <v>13812.9495610046</v>
      </c>
      <c r="BY8" s="15">
        <v>1292.4331559841701</v>
      </c>
      <c r="CA8" s="26">
        <f t="shared" si="0"/>
        <v>1.0177984128654358</v>
      </c>
      <c r="CB8" s="25">
        <f t="shared" si="1"/>
        <v>7.9999942049544075E-3</v>
      </c>
      <c r="CC8" s="13">
        <f t="shared" si="2"/>
        <v>1.5255396014193437E-4</v>
      </c>
      <c r="CD8" s="13">
        <f t="shared" si="3"/>
        <v>1.7482151481461271E-4</v>
      </c>
      <c r="CE8" s="13">
        <f t="shared" si="4"/>
        <v>2.093133265756205E-4</v>
      </c>
      <c r="CF8" s="13">
        <f t="shared" si="5"/>
        <v>-9.6512917095811583E-7</v>
      </c>
      <c r="CG8" s="13">
        <f t="shared" si="6"/>
        <v>-1.105363533897924E-4</v>
      </c>
      <c r="CH8" s="13">
        <f t="shared" si="7"/>
        <v>2.0115697707786263E-4</v>
      </c>
      <c r="CI8" s="13">
        <f t="shared" si="8"/>
        <v>-1.8397876245552187E-4</v>
      </c>
    </row>
    <row r="9" spans="1:87" x14ac:dyDescent="0.3">
      <c r="A9" s="73" t="s">
        <v>607</v>
      </c>
      <c r="B9" s="15">
        <v>90025.760756000003</v>
      </c>
      <c r="C9" s="15">
        <v>329.55399019999999</v>
      </c>
      <c r="D9" s="15">
        <v>19975.629563999999</v>
      </c>
      <c r="E9" s="15">
        <v>1285.4747477999999</v>
      </c>
      <c r="F9" s="15">
        <v>746.81596263999995</v>
      </c>
      <c r="G9" s="15">
        <v>27.622368295000001</v>
      </c>
      <c r="H9" s="15">
        <v>8599.4335506999996</v>
      </c>
      <c r="J9" s="15" t="s">
        <v>421</v>
      </c>
      <c r="K9" s="15">
        <v>0</v>
      </c>
      <c r="L9" s="15">
        <v>5.5564871400320799</v>
      </c>
      <c r="M9" s="15">
        <v>142.736484246234</v>
      </c>
      <c r="N9" s="15">
        <v>142.736484246234</v>
      </c>
      <c r="O9" s="15">
        <v>18.081481481175199</v>
      </c>
      <c r="P9" s="15">
        <v>0.82188760234968805</v>
      </c>
      <c r="Q9" s="15">
        <v>380.59278726123102</v>
      </c>
      <c r="R9" s="15">
        <v>1036.2610591012799</v>
      </c>
      <c r="S9" s="15">
        <v>88268.194136807797</v>
      </c>
      <c r="T9" s="15">
        <v>624.03939550455505</v>
      </c>
      <c r="U9" s="15">
        <v>187.47532356917199</v>
      </c>
      <c r="V9" s="15">
        <v>300.37138026753001</v>
      </c>
      <c r="W9" s="15">
        <v>264.04386174440702</v>
      </c>
      <c r="X9" s="15">
        <v>0</v>
      </c>
      <c r="Y9" s="15">
        <v>180.97888222578601</v>
      </c>
      <c r="Z9" s="15">
        <v>180.97888222578601</v>
      </c>
      <c r="AA9" s="15">
        <v>7.42156577280267</v>
      </c>
      <c r="AB9" s="15">
        <v>0</v>
      </c>
      <c r="AC9" s="15">
        <v>155.25678577136901</v>
      </c>
      <c r="AD9" s="15">
        <v>121.16756531468199</v>
      </c>
      <c r="AE9" s="15">
        <v>1.43139197234191</v>
      </c>
      <c r="AF9" s="15">
        <v>0</v>
      </c>
      <c r="AG9" s="15">
        <v>37.560962770882398</v>
      </c>
      <c r="AH9" s="15">
        <v>12.5264201566383</v>
      </c>
      <c r="AI9" s="15">
        <v>0</v>
      </c>
      <c r="AJ9" s="15">
        <v>0</v>
      </c>
      <c r="AK9" s="15">
        <v>2.66728859563815</v>
      </c>
      <c r="AL9" s="15">
        <v>319.86238749538398</v>
      </c>
      <c r="AM9" s="15">
        <v>0</v>
      </c>
      <c r="AN9" s="15">
        <v>8684.7794011144306</v>
      </c>
      <c r="AO9" s="15">
        <v>17466.872446744499</v>
      </c>
      <c r="AP9" s="15">
        <v>1785.49530007661</v>
      </c>
      <c r="AQ9" s="15">
        <v>19407.624532592501</v>
      </c>
      <c r="AR9" s="15">
        <v>0</v>
      </c>
      <c r="AS9" s="15">
        <v>336.89964404173298</v>
      </c>
      <c r="AT9" s="15">
        <v>0</v>
      </c>
      <c r="AU9" s="15">
        <v>0.37011941335008902</v>
      </c>
      <c r="AV9" s="15">
        <v>3852.5736905272802</v>
      </c>
      <c r="AW9" s="15">
        <v>1.37685907505084</v>
      </c>
      <c r="AX9" s="15">
        <v>0.46152369141906002</v>
      </c>
      <c r="AY9" s="15">
        <v>392.83249678951898</v>
      </c>
      <c r="AZ9" s="15">
        <v>6.9855161846811802</v>
      </c>
      <c r="BA9" s="15">
        <v>0.54413017190539903</v>
      </c>
      <c r="BB9" s="15">
        <v>6.9571613287256598E-2</v>
      </c>
      <c r="BC9" s="15">
        <v>1251.8183754515301</v>
      </c>
      <c r="BD9" s="15">
        <v>726.40034759613502</v>
      </c>
      <c r="BE9" s="15">
        <v>525.41802785539801</v>
      </c>
      <c r="BF9" s="15">
        <v>5.8527819573736197</v>
      </c>
      <c r="BG9" s="15">
        <v>6.5095145973533497E-2</v>
      </c>
      <c r="BH9" s="15">
        <v>42.706049482740497</v>
      </c>
      <c r="BI9" s="15">
        <v>0.23833301917469901</v>
      </c>
      <c r="BJ9" s="15">
        <v>53.513458004706798</v>
      </c>
      <c r="BK9" s="15">
        <v>3.4391557400089199</v>
      </c>
      <c r="BL9" s="15">
        <v>0.94721539707997804</v>
      </c>
      <c r="BM9" s="15">
        <v>205.92054850995001</v>
      </c>
      <c r="BN9" s="15">
        <v>41.436688227428803</v>
      </c>
      <c r="BO9" s="15">
        <v>5.5731263193284697</v>
      </c>
      <c r="BP9" s="15">
        <v>5.2984257896680402</v>
      </c>
      <c r="BQ9" s="15">
        <v>0.20594129091640501</v>
      </c>
      <c r="BR9" s="15">
        <v>26.811202389810202</v>
      </c>
      <c r="BS9" s="15">
        <v>97.693062828684106</v>
      </c>
      <c r="BT9" s="15">
        <v>0</v>
      </c>
      <c r="BU9" s="15">
        <v>0.27411605018777802</v>
      </c>
      <c r="BV9" s="15">
        <v>1019.82484475426</v>
      </c>
      <c r="BW9" s="15">
        <v>2.63255970898989E-2</v>
      </c>
      <c r="BX9" s="15">
        <v>8491.6316341209294</v>
      </c>
      <c r="BY9" s="15">
        <v>1047.8712590596101</v>
      </c>
      <c r="CA9" s="26">
        <f t="shared" si="0"/>
        <v>1.0227456601175913</v>
      </c>
      <c r="CB9" s="25">
        <f t="shared" si="1"/>
        <v>7.9997830497305876E-3</v>
      </c>
      <c r="CC9" s="13">
        <f t="shared" si="2"/>
        <v>-1.9522929930642866E-2</v>
      </c>
      <c r="CD9" s="13">
        <f t="shared" si="3"/>
        <v>-2.9408239599023986E-2</v>
      </c>
      <c r="CE9" s="13">
        <f t="shared" si="4"/>
        <v>-2.8434900116047122E-2</v>
      </c>
      <c r="CF9" s="13">
        <f t="shared" si="5"/>
        <v>-2.6182056400618048E-2</v>
      </c>
      <c r="CG9" s="13">
        <f t="shared" si="6"/>
        <v>-2.7336875569311053E-2</v>
      </c>
      <c r="CH9" s="13">
        <f t="shared" si="7"/>
        <v>-2.9366269268686521E-2</v>
      </c>
      <c r="CI9" s="13">
        <f t="shared" si="8"/>
        <v>-1.2535932273154785E-2</v>
      </c>
    </row>
    <row r="10" spans="1:87" x14ac:dyDescent="0.3">
      <c r="A10" s="73" t="s">
        <v>608</v>
      </c>
      <c r="B10" s="15">
        <v>156893.15009000001</v>
      </c>
      <c r="C10" s="15">
        <v>456.33518944999997</v>
      </c>
      <c r="D10" s="15">
        <v>37166.080048000003</v>
      </c>
      <c r="E10" s="15">
        <v>2151.3518798</v>
      </c>
      <c r="F10" s="15">
        <v>1378.2773056999999</v>
      </c>
      <c r="G10" s="15">
        <v>52.480671237000003</v>
      </c>
      <c r="H10" s="15">
        <v>13681.367512999999</v>
      </c>
      <c r="J10" s="15" t="s">
        <v>422</v>
      </c>
      <c r="K10" s="15">
        <v>0</v>
      </c>
      <c r="L10" s="15">
        <v>8.4742913104603907</v>
      </c>
      <c r="M10" s="15">
        <v>233.982304881826</v>
      </c>
      <c r="N10" s="15">
        <v>233.982304881826</v>
      </c>
      <c r="O10" s="15">
        <v>31.901281699432801</v>
      </c>
      <c r="P10" s="15">
        <v>1.56711726389214</v>
      </c>
      <c r="Q10" s="15">
        <v>595.60104352938004</v>
      </c>
      <c r="R10" s="15">
        <v>1580.45171097758</v>
      </c>
      <c r="S10" s="15">
        <v>150083.97241136001</v>
      </c>
      <c r="T10" s="15">
        <v>1023.79591180674</v>
      </c>
      <c r="U10" s="15">
        <v>292.37778269647299</v>
      </c>
      <c r="V10" s="15">
        <v>481.62942876800201</v>
      </c>
      <c r="W10" s="15">
        <v>339.45187356537002</v>
      </c>
      <c r="X10" s="15">
        <v>0</v>
      </c>
      <c r="Y10" s="15">
        <v>307.18396379283098</v>
      </c>
      <c r="Z10" s="15">
        <v>307.18396379283098</v>
      </c>
      <c r="AA10" s="15">
        <v>13.9144826155635</v>
      </c>
      <c r="AB10" s="15">
        <v>0</v>
      </c>
      <c r="AC10" s="15">
        <v>278.25485364065702</v>
      </c>
      <c r="AD10" s="15">
        <v>192.48373188379401</v>
      </c>
      <c r="AE10" s="15">
        <v>2.72414726399245</v>
      </c>
      <c r="AF10" s="15">
        <v>0</v>
      </c>
      <c r="AG10" s="15">
        <v>58.278976240565001</v>
      </c>
      <c r="AH10" s="15">
        <v>23.3748709976465</v>
      </c>
      <c r="AI10" s="15">
        <v>0</v>
      </c>
      <c r="AJ10" s="15">
        <v>0</v>
      </c>
      <c r="AK10" s="15">
        <v>4.2537371373088098</v>
      </c>
      <c r="AL10" s="15">
        <v>425.923490798459</v>
      </c>
      <c r="AM10" s="15">
        <v>0</v>
      </c>
      <c r="AN10" s="15">
        <v>13605.2887580813</v>
      </c>
      <c r="AO10" s="15">
        <v>31303.726063592301</v>
      </c>
      <c r="AP10" s="15">
        <v>3199.8178457536201</v>
      </c>
      <c r="AQ10" s="15">
        <v>34781.798762986597</v>
      </c>
      <c r="AR10" s="15">
        <v>0</v>
      </c>
      <c r="AS10" s="15">
        <v>537.84754946345004</v>
      </c>
      <c r="AT10" s="15">
        <v>0</v>
      </c>
      <c r="AU10" s="15">
        <v>0.66205637218428404</v>
      </c>
      <c r="AV10" s="15">
        <v>6018.20400354502</v>
      </c>
      <c r="AW10" s="15">
        <v>2.2872082320585099</v>
      </c>
      <c r="AX10" s="15">
        <v>0.74535374813295996</v>
      </c>
      <c r="AY10" s="15">
        <v>707.64698523454399</v>
      </c>
      <c r="AZ10" s="15">
        <v>9.8297680186510998</v>
      </c>
      <c r="BA10" s="15">
        <v>0.72102702315404199</v>
      </c>
      <c r="BB10" s="15">
        <v>0.12123978019918701</v>
      </c>
      <c r="BC10" s="15">
        <v>2024.55231033361</v>
      </c>
      <c r="BD10" s="15">
        <v>1294.2060677259799</v>
      </c>
      <c r="BE10" s="15">
        <v>730.34624260762598</v>
      </c>
      <c r="BF10" s="15">
        <v>7.8621969058130396</v>
      </c>
      <c r="BG10" s="15">
        <v>9.1357143250825196E-2</v>
      </c>
      <c r="BH10" s="15">
        <v>67.148672431753099</v>
      </c>
      <c r="BI10" s="15">
        <v>0.442250191526535</v>
      </c>
      <c r="BJ10" s="15">
        <v>96.448913507167703</v>
      </c>
      <c r="BK10" s="15">
        <v>6.5383702331938904</v>
      </c>
      <c r="BL10" s="15">
        <v>1.6808944151413401</v>
      </c>
      <c r="BM10" s="15">
        <v>375.09075128005901</v>
      </c>
      <c r="BN10" s="15">
        <v>70.757430714131999</v>
      </c>
      <c r="BO10" s="15">
        <v>7.9869053169970803</v>
      </c>
      <c r="BP10" s="15">
        <v>8.6206777007997104</v>
      </c>
      <c r="BQ10" s="15">
        <v>0.28144019136118797</v>
      </c>
      <c r="BR10" s="15">
        <v>48.9774588424632</v>
      </c>
      <c r="BS10" s="15">
        <v>155.80080178435401</v>
      </c>
      <c r="BT10" s="15">
        <v>0</v>
      </c>
      <c r="BU10" s="15">
        <v>0.52267596944393901</v>
      </c>
      <c r="BV10" s="15">
        <v>1569.77267212795</v>
      </c>
      <c r="BW10" s="15">
        <v>5.9686943957406702E-2</v>
      </c>
      <c r="BX10" s="15">
        <v>13304.4896134746</v>
      </c>
      <c r="BY10" s="15">
        <v>1637.5800256110899</v>
      </c>
      <c r="CA10" s="26">
        <f t="shared" si="0"/>
        <v>1.0226088450850497</v>
      </c>
      <c r="CB10" s="25">
        <f t="shared" si="1"/>
        <v>8.0000133269922981E-3</v>
      </c>
      <c r="CC10" s="13">
        <f t="shared" si="2"/>
        <v>-4.3400095381691241E-2</v>
      </c>
      <c r="CD10" s="13">
        <f t="shared" si="3"/>
        <v>-6.664333444938754E-2</v>
      </c>
      <c r="CE10" s="13">
        <f t="shared" si="4"/>
        <v>-6.4152078506372126E-2</v>
      </c>
      <c r="CF10" s="13">
        <f t="shared" si="5"/>
        <v>-5.8939483892415559E-2</v>
      </c>
      <c r="CG10" s="13">
        <f t="shared" si="6"/>
        <v>-6.0997331688140886E-2</v>
      </c>
      <c r="CH10" s="13">
        <f t="shared" si="7"/>
        <v>-6.6752431170639503E-2</v>
      </c>
      <c r="CI10" s="13">
        <f t="shared" si="8"/>
        <v>-2.7546800359488283E-2</v>
      </c>
    </row>
    <row r="11" spans="1:87" x14ac:dyDescent="0.3">
      <c r="A11" s="73" t="s">
        <v>609</v>
      </c>
      <c r="B11" s="15">
        <v>311525.23749000003</v>
      </c>
      <c r="C11" s="15">
        <v>1134.3579804999999</v>
      </c>
      <c r="D11" s="15">
        <v>90598.442991000004</v>
      </c>
      <c r="E11" s="15">
        <v>5115.2522704000003</v>
      </c>
      <c r="F11" s="15">
        <v>3058.5432781999998</v>
      </c>
      <c r="G11" s="15">
        <v>110.66551826</v>
      </c>
      <c r="H11" s="15">
        <v>27248.772605999999</v>
      </c>
      <c r="J11" s="15" t="s">
        <v>423</v>
      </c>
      <c r="K11" s="15">
        <v>0</v>
      </c>
      <c r="L11" s="15">
        <v>14.396795517871199</v>
      </c>
      <c r="M11" s="15">
        <v>460.48849965521799</v>
      </c>
      <c r="N11" s="15">
        <v>460.48849965521799</v>
      </c>
      <c r="O11" s="15">
        <v>70.609666346996505</v>
      </c>
      <c r="P11" s="15">
        <v>3.85492054964533</v>
      </c>
      <c r="Q11" s="15">
        <v>1087.99339111308</v>
      </c>
      <c r="R11" s="15">
        <v>2684.9778146693302</v>
      </c>
      <c r="S11" s="15">
        <v>284086.03972067399</v>
      </c>
      <c r="T11" s="15">
        <v>2013.0949967740801</v>
      </c>
      <c r="U11" s="15">
        <v>524.40559068469997</v>
      </c>
      <c r="V11" s="15">
        <v>907.699461027133</v>
      </c>
      <c r="W11" s="15">
        <v>388.63458342957603</v>
      </c>
      <c r="X11" s="15">
        <v>0</v>
      </c>
      <c r="Y11" s="15">
        <v>640.31119123309895</v>
      </c>
      <c r="Z11" s="15">
        <v>640.31119123309895</v>
      </c>
      <c r="AA11" s="15">
        <v>33.534009235911</v>
      </c>
      <c r="AB11" s="15">
        <v>0</v>
      </c>
      <c r="AC11" s="15">
        <v>645.58174771408096</v>
      </c>
      <c r="AD11" s="15">
        <v>378.31358725177301</v>
      </c>
      <c r="AE11" s="15">
        <v>6.6993186071198201</v>
      </c>
      <c r="AF11" s="15">
        <v>0</v>
      </c>
      <c r="AG11" s="15">
        <v>105.480685898499</v>
      </c>
      <c r="AH11" s="15">
        <v>55.964469877698697</v>
      </c>
      <c r="AI11" s="15">
        <v>0</v>
      </c>
      <c r="AJ11" s="15">
        <v>0</v>
      </c>
      <c r="AK11" s="15">
        <v>9.5249634008829407</v>
      </c>
      <c r="AL11" s="15">
        <v>1019.8617546586401</v>
      </c>
      <c r="AM11" s="15">
        <v>0</v>
      </c>
      <c r="AN11" s="15">
        <v>25700.687573096999</v>
      </c>
      <c r="AO11" s="15">
        <v>72631.695317272606</v>
      </c>
      <c r="AP11" s="15">
        <v>7424.7162755115996</v>
      </c>
      <c r="AQ11" s="15">
        <v>80701.993340498302</v>
      </c>
      <c r="AR11" s="15">
        <v>0</v>
      </c>
      <c r="AS11" s="15">
        <v>1016.0195238016501</v>
      </c>
      <c r="AT11" s="15">
        <v>0</v>
      </c>
      <c r="AU11" s="15">
        <v>1.2089728114992999</v>
      </c>
      <c r="AV11" s="15">
        <v>11577.959651409499</v>
      </c>
      <c r="AW11" s="15">
        <v>4.8442508418900196</v>
      </c>
      <c r="AX11" s="15">
        <v>1.62288243302082</v>
      </c>
      <c r="AY11" s="15">
        <v>1558.1180852857999</v>
      </c>
      <c r="AZ11" s="15">
        <v>24.997295039049298</v>
      </c>
      <c r="BA11" s="15">
        <v>1.9542790059359401</v>
      </c>
      <c r="BB11" s="15">
        <v>0.242552048369406</v>
      </c>
      <c r="BC11" s="15">
        <v>4634.3938012643503</v>
      </c>
      <c r="BD11" s="15">
        <v>2738.4835367648202</v>
      </c>
      <c r="BE11" s="15">
        <v>1895.9102644995201</v>
      </c>
      <c r="BF11" s="15">
        <v>21.1675512712401</v>
      </c>
      <c r="BG11" s="15">
        <v>0.232067615756433</v>
      </c>
      <c r="BH11" s="15">
        <v>148.17733957241299</v>
      </c>
      <c r="BI11" s="15">
        <v>0.76687043987720105</v>
      </c>
      <c r="BJ11" s="15">
        <v>189.98719996472599</v>
      </c>
      <c r="BK11" s="15">
        <v>10.9853745377183</v>
      </c>
      <c r="BL11" s="15">
        <v>3.5225671720762501</v>
      </c>
      <c r="BM11" s="15">
        <v>731.13928360808302</v>
      </c>
      <c r="BN11" s="15">
        <v>158.127711109861</v>
      </c>
      <c r="BO11" s="15">
        <v>19.7752930218202</v>
      </c>
      <c r="BP11" s="15">
        <v>19.0002811995348</v>
      </c>
      <c r="BQ11" s="15">
        <v>0.74139089601349095</v>
      </c>
      <c r="BR11" s="15">
        <v>99.533532851623207</v>
      </c>
      <c r="BS11" s="15">
        <v>378.82798060900399</v>
      </c>
      <c r="BT11" s="15">
        <v>0</v>
      </c>
      <c r="BU11" s="15">
        <v>1.2858373072504501</v>
      </c>
      <c r="BV11" s="15">
        <v>2825.7162483663101</v>
      </c>
      <c r="BW11" s="15">
        <v>0.186997599894178</v>
      </c>
      <c r="BX11" s="15">
        <v>25161.939185502401</v>
      </c>
      <c r="BY11" s="15">
        <v>3128.5173139436702</v>
      </c>
      <c r="CA11" s="26">
        <f t="shared" si="0"/>
        <v>1.0214112427354172</v>
      </c>
      <c r="CB11" s="25">
        <f t="shared" si="1"/>
        <v>7.999576230914629E-3</v>
      </c>
      <c r="CC11" s="13">
        <f t="shared" si="2"/>
        <v>-8.8080176073076069E-2</v>
      </c>
      <c r="CD11" s="13">
        <f t="shared" si="3"/>
        <v>-0.1009348264036477</v>
      </c>
      <c r="CE11" s="13">
        <f t="shared" si="4"/>
        <v>-0.10923421334608155</v>
      </c>
      <c r="CF11" s="13">
        <f t="shared" si="5"/>
        <v>-9.4004839588888556E-2</v>
      </c>
      <c r="CG11" s="13">
        <f t="shared" si="6"/>
        <v>-0.10464450306014297</v>
      </c>
      <c r="CH11" s="13">
        <f t="shared" si="7"/>
        <v>-0.10059127344637796</v>
      </c>
      <c r="CI11" s="13">
        <f t="shared" si="8"/>
        <v>-7.6584492471344981E-2</v>
      </c>
    </row>
    <row r="12" spans="1:87" x14ac:dyDescent="0.3">
      <c r="A12" s="73" t="s">
        <v>610</v>
      </c>
      <c r="B12" s="15">
        <v>310549.10168999998</v>
      </c>
      <c r="C12" s="15">
        <v>971.56595956000001</v>
      </c>
      <c r="D12" s="15">
        <v>70788.506890000004</v>
      </c>
      <c r="E12" s="15">
        <v>3698.5791571</v>
      </c>
      <c r="F12" s="15">
        <v>2213.0609454999999</v>
      </c>
      <c r="G12" s="15">
        <v>163.35231465999999</v>
      </c>
      <c r="H12" s="15">
        <v>27802.093057999999</v>
      </c>
      <c r="J12" s="15" t="s">
        <v>424</v>
      </c>
      <c r="K12" s="15">
        <v>0</v>
      </c>
      <c r="L12" s="15">
        <v>15.0567418711949</v>
      </c>
      <c r="M12" s="15">
        <v>405.48014475166502</v>
      </c>
      <c r="N12" s="15">
        <v>405.48014475166502</v>
      </c>
      <c r="O12" s="15">
        <v>56.445510916185697</v>
      </c>
      <c r="P12" s="15">
        <v>2.7670840592194499</v>
      </c>
      <c r="Q12" s="15">
        <v>1133.4181945036701</v>
      </c>
      <c r="R12" s="15">
        <v>2808.1389462973898</v>
      </c>
      <c r="S12" s="15">
        <v>277189.168154235</v>
      </c>
      <c r="T12" s="15">
        <v>1815.3641552095701</v>
      </c>
      <c r="U12" s="15">
        <v>520.07469810876398</v>
      </c>
      <c r="V12" s="15">
        <v>854.59768569321602</v>
      </c>
      <c r="W12" s="15">
        <v>560.49975534648297</v>
      </c>
      <c r="X12" s="15">
        <v>0</v>
      </c>
      <c r="Y12" s="15">
        <v>543.79354039760403</v>
      </c>
      <c r="Z12" s="15">
        <v>543.79354039760403</v>
      </c>
      <c r="AA12" s="15">
        <v>24.595046298781401</v>
      </c>
      <c r="AB12" s="15">
        <v>0</v>
      </c>
      <c r="AC12" s="15">
        <v>481.32624062346702</v>
      </c>
      <c r="AD12" s="15">
        <v>406.88534959903399</v>
      </c>
      <c r="AE12" s="15">
        <v>4.8656757336959897</v>
      </c>
      <c r="AF12" s="15">
        <v>0</v>
      </c>
      <c r="AG12" s="15">
        <v>105.779685839466</v>
      </c>
      <c r="AH12" s="15">
        <v>41.313989496078499</v>
      </c>
      <c r="AI12" s="15">
        <v>0</v>
      </c>
      <c r="AJ12" s="15">
        <v>0</v>
      </c>
      <c r="AK12" s="15">
        <v>8.2710175497875191</v>
      </c>
      <c r="AL12" s="15">
        <v>856.12422008741305</v>
      </c>
      <c r="AM12" s="15">
        <v>0</v>
      </c>
      <c r="AN12" s="15">
        <v>26115.304893709599</v>
      </c>
      <c r="AO12" s="15">
        <v>54150.3879841487</v>
      </c>
      <c r="AP12" s="15">
        <v>5535.2306733466603</v>
      </c>
      <c r="AQ12" s="15">
        <v>60166.944898118803</v>
      </c>
      <c r="AR12" s="15">
        <v>0</v>
      </c>
      <c r="AS12" s="15">
        <v>966.07183791619104</v>
      </c>
      <c r="AT12" s="15">
        <v>0</v>
      </c>
      <c r="AU12" s="15">
        <v>0.93212609335471897</v>
      </c>
      <c r="AV12" s="15">
        <v>11981.815731083499</v>
      </c>
      <c r="AW12" s="15">
        <v>3.48892430981553</v>
      </c>
      <c r="AX12" s="15">
        <v>1.17196462684017</v>
      </c>
      <c r="AY12" s="15">
        <v>1032.4848814740101</v>
      </c>
      <c r="AZ12" s="15">
        <v>17.452970011629301</v>
      </c>
      <c r="BA12" s="15">
        <v>1.358454559985</v>
      </c>
      <c r="BB12" s="15">
        <v>0.177211131136427</v>
      </c>
      <c r="BC12" s="15">
        <v>3203.2967215507301</v>
      </c>
      <c r="BD12" s="15">
        <v>1885.2829181919899</v>
      </c>
      <c r="BE12" s="15">
        <v>1318.01380335874</v>
      </c>
      <c r="BF12" s="15">
        <v>14.588364115367799</v>
      </c>
      <c r="BG12" s="15">
        <v>0.16248859934853399</v>
      </c>
      <c r="BH12" s="15">
        <v>107.25864790533301</v>
      </c>
      <c r="BI12" s="15">
        <v>0.60173473988216297</v>
      </c>
      <c r="BJ12" s="15">
        <v>137.38002854985399</v>
      </c>
      <c r="BK12" s="15">
        <v>8.6895247386144998</v>
      </c>
      <c r="BL12" s="15">
        <v>2.4508227098111202</v>
      </c>
      <c r="BM12" s="15">
        <v>529.170359959655</v>
      </c>
      <c r="BN12" s="15">
        <v>140.01409983101499</v>
      </c>
      <c r="BO12" s="15">
        <v>13.923190639175001</v>
      </c>
      <c r="BP12" s="15">
        <v>13.4773520285278</v>
      </c>
      <c r="BQ12" s="15">
        <v>0.51387199964726005</v>
      </c>
      <c r="BR12" s="15">
        <v>138.17712065344901</v>
      </c>
      <c r="BS12" s="15">
        <v>282.606886760495</v>
      </c>
      <c r="BT12" s="15">
        <v>0</v>
      </c>
      <c r="BU12" s="15">
        <v>0.922921470485071</v>
      </c>
      <c r="BV12" s="15">
        <v>3083.7291872303799</v>
      </c>
      <c r="BW12" s="15">
        <v>0.23861878807519901</v>
      </c>
      <c r="BX12" s="15">
        <v>25580.006675595301</v>
      </c>
      <c r="BY12" s="15">
        <v>3190.2015212360102</v>
      </c>
      <c r="CA12" s="26">
        <f t="shared" si="0"/>
        <v>1.0209264299616074</v>
      </c>
      <c r="CB12" s="25">
        <f t="shared" si="1"/>
        <v>7.9998451215779823E-3</v>
      </c>
      <c r="CC12" s="13">
        <f t="shared" si="2"/>
        <v>-0.10742241196068869</v>
      </c>
      <c r="CD12" s="13">
        <f t="shared" si="3"/>
        <v>-0.11882028012268758</v>
      </c>
      <c r="CE12" s="13">
        <f t="shared" si="4"/>
        <v>-0.15004641937689556</v>
      </c>
      <c r="CF12" s="13">
        <f t="shared" si="5"/>
        <v>-0.13391154130052832</v>
      </c>
      <c r="CG12" s="13">
        <f t="shared" si="6"/>
        <v>-0.14811070972740639</v>
      </c>
      <c r="CH12" s="13">
        <f t="shared" si="7"/>
        <v>-0.15411593070444332</v>
      </c>
      <c r="CI12" s="13">
        <f t="shared" si="8"/>
        <v>-7.9925147281862521E-2</v>
      </c>
    </row>
    <row r="13" spans="1:87" x14ac:dyDescent="0.3">
      <c r="A13" s="73" t="s">
        <v>530</v>
      </c>
      <c r="B13" s="15">
        <v>4506.0332652999996</v>
      </c>
      <c r="C13" s="15">
        <v>13.171659772</v>
      </c>
      <c r="D13" s="15">
        <v>808.84749409000005</v>
      </c>
      <c r="E13" s="15">
        <v>41.835468931999998</v>
      </c>
      <c r="F13" s="15">
        <v>23.854463812999999</v>
      </c>
      <c r="G13" s="15">
        <v>0.90990142910000005</v>
      </c>
      <c r="H13" s="15">
        <v>331.09738665999998</v>
      </c>
      <c r="J13" s="15" t="s">
        <v>530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CA13" s="26" t="e">
        <f t="shared" si="0"/>
        <v>#DIV/0!</v>
      </c>
      <c r="CB13" s="25" t="e">
        <f t="shared" si="1"/>
        <v>#DIV/0!</v>
      </c>
      <c r="CC13" s="13">
        <f t="shared" si="2"/>
        <v>-1</v>
      </c>
      <c r="CD13" s="13">
        <f t="shared" si="3"/>
        <v>-1</v>
      </c>
      <c r="CE13" s="13">
        <f t="shared" si="4"/>
        <v>-1</v>
      </c>
      <c r="CF13" s="13">
        <f t="shared" si="5"/>
        <v>-1</v>
      </c>
      <c r="CG13" s="13">
        <f t="shared" si="6"/>
        <v>-1</v>
      </c>
      <c r="CH13" s="13">
        <f t="shared" si="7"/>
        <v>-1</v>
      </c>
      <c r="CI13" s="13">
        <f t="shared" si="8"/>
        <v>-1</v>
      </c>
    </row>
    <row r="14" spans="1:87" x14ac:dyDescent="0.3">
      <c r="A14" s="73" t="s">
        <v>611</v>
      </c>
      <c r="B14" s="15">
        <v>3039.0647359</v>
      </c>
      <c r="C14" s="15">
        <v>9.4975270596999994</v>
      </c>
      <c r="D14" s="15">
        <v>1413.7803305</v>
      </c>
      <c r="E14" s="15">
        <v>55.070078576</v>
      </c>
      <c r="F14" s="15">
        <v>38.590808469999999</v>
      </c>
      <c r="G14" s="15">
        <v>1.1664916766</v>
      </c>
      <c r="H14" s="15">
        <v>323.01734119000002</v>
      </c>
      <c r="J14" s="15" t="s">
        <v>531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CA14" s="26" t="e">
        <f t="shared" si="0"/>
        <v>#DIV/0!</v>
      </c>
      <c r="CB14" s="25" t="e">
        <f t="shared" si="1"/>
        <v>#DIV/0!</v>
      </c>
      <c r="CC14" s="13">
        <f t="shared" si="2"/>
        <v>-1</v>
      </c>
      <c r="CD14" s="13">
        <f t="shared" si="3"/>
        <v>-1</v>
      </c>
      <c r="CE14" s="13">
        <f t="shared" si="4"/>
        <v>-1</v>
      </c>
      <c r="CF14" s="13">
        <f t="shared" si="5"/>
        <v>-1</v>
      </c>
      <c r="CG14" s="13">
        <f t="shared" si="6"/>
        <v>-1</v>
      </c>
      <c r="CH14" s="13">
        <f t="shared" si="7"/>
        <v>-1</v>
      </c>
      <c r="CI14" s="13">
        <f t="shared" si="8"/>
        <v>-1</v>
      </c>
    </row>
    <row r="15" spans="1:87" x14ac:dyDescent="0.3">
      <c r="A15" s="76" t="s">
        <v>425</v>
      </c>
      <c r="B15" s="15">
        <v>1036.7188344000001</v>
      </c>
      <c r="C15" s="15">
        <v>2.5724669707999999</v>
      </c>
      <c r="D15" s="15">
        <v>197.16290505000001</v>
      </c>
      <c r="E15" s="15">
        <v>10.367658343</v>
      </c>
      <c r="F15" s="15">
        <v>6.2526994078999998</v>
      </c>
      <c r="G15" s="15">
        <v>0.3825453627</v>
      </c>
      <c r="H15" s="15">
        <v>71.127719678000005</v>
      </c>
      <c r="J15" s="15" t="s">
        <v>425</v>
      </c>
      <c r="K15" s="15">
        <v>0</v>
      </c>
      <c r="L15" s="15">
        <v>6.1067089757326204E-6</v>
      </c>
      <c r="M15" s="15">
        <v>1.41895906727293E-4</v>
      </c>
      <c r="N15" s="15">
        <v>1.41895906727293E-4</v>
      </c>
      <c r="O15" s="15">
        <v>2.0083383356206199E-5</v>
      </c>
      <c r="P15" s="15">
        <v>9.1758540041998201E-7</v>
      </c>
      <c r="Q15" s="15">
        <v>4.2408331005605203E-4</v>
      </c>
      <c r="R15" s="15">
        <v>1.13887740344031E-3</v>
      </c>
      <c r="S15" s="15">
        <v>8.1354900709337097E-2</v>
      </c>
      <c r="T15" s="15">
        <v>6.8949489264042004E-4</v>
      </c>
      <c r="U15" s="15">
        <v>2.0793852789893999E-4</v>
      </c>
      <c r="V15" s="15">
        <v>3.31368206551034E-4</v>
      </c>
      <c r="W15" s="15">
        <v>0</v>
      </c>
      <c r="X15" s="15">
        <v>0</v>
      </c>
      <c r="Y15" s="15">
        <v>1.9984079782844701E-4</v>
      </c>
      <c r="Z15" s="15">
        <v>1.9984079782844701E-4</v>
      </c>
      <c r="AA15" s="15">
        <v>8.28141096601024E-6</v>
      </c>
      <c r="AB15" s="15">
        <v>0</v>
      </c>
      <c r="AC15" s="15">
        <v>3.4555586787700397E-5</v>
      </c>
      <c r="AD15" s="15">
        <v>1.3921058089584799E-4</v>
      </c>
      <c r="AE15" s="15">
        <v>1.6038162047763101E-6</v>
      </c>
      <c r="AF15" s="15">
        <v>0</v>
      </c>
      <c r="AG15" s="15">
        <v>4.4396633633338303E-5</v>
      </c>
      <c r="AH15" s="15">
        <v>1.39719204969218E-5</v>
      </c>
      <c r="AI15" s="15">
        <v>0</v>
      </c>
      <c r="AJ15" s="15">
        <v>0</v>
      </c>
      <c r="AK15" s="15">
        <v>4.3990306628416401E-6</v>
      </c>
      <c r="AL15" s="15">
        <v>4.6001220258271399E-4</v>
      </c>
      <c r="AM15" s="15">
        <v>0</v>
      </c>
      <c r="AN15" s="15">
        <v>9.4860541124467297E-3</v>
      </c>
      <c r="AO15" s="15">
        <v>3.8876423221283398E-3</v>
      </c>
      <c r="AP15" s="15">
        <v>3.9740661496828099E-4</v>
      </c>
      <c r="AQ15" s="15">
        <v>4.3196045238843199E-3</v>
      </c>
      <c r="AR15" s="15">
        <v>0</v>
      </c>
      <c r="AS15" s="15">
        <v>3.7807885547049301E-4</v>
      </c>
      <c r="AT15" s="15">
        <v>0</v>
      </c>
      <c r="AU15" s="15">
        <v>2.9457380798844702E-7</v>
      </c>
      <c r="AV15" s="15">
        <v>4.2827634286281098E-3</v>
      </c>
      <c r="AW15" s="15">
        <v>5.76865358223515E-7</v>
      </c>
      <c r="AX15" s="15">
        <v>1.6061621389242501E-7</v>
      </c>
      <c r="AY15" s="15">
        <v>4.1829516581513103E-5</v>
      </c>
      <c r="AZ15" s="15">
        <v>8.1495847043326301E-7</v>
      </c>
      <c r="BA15" s="15">
        <v>0</v>
      </c>
      <c r="BB15" s="15">
        <v>3.62557262300413E-8</v>
      </c>
      <c r="BC15" s="15">
        <v>2.3406636993336501E-4</v>
      </c>
      <c r="BD15" s="15">
        <v>2.0734748899948701E-4</v>
      </c>
      <c r="BE15" s="15">
        <v>2.67188809338778E-5</v>
      </c>
      <c r="BF15" s="15">
        <v>1.06626322084249E-7</v>
      </c>
      <c r="BG15" s="15">
        <v>8.0767902908447396E-9</v>
      </c>
      <c r="BH15" s="15">
        <v>1.63804119336188E-5</v>
      </c>
      <c r="BI15" s="15">
        <v>2.1782612146364799E-7</v>
      </c>
      <c r="BJ15" s="15">
        <v>2.8108876359287201E-5</v>
      </c>
      <c r="BK15" s="15">
        <v>3.39689997078875E-6</v>
      </c>
      <c r="BL15" s="15">
        <v>3.1891005693436202E-7</v>
      </c>
      <c r="BM15" s="15">
        <v>1.12435093172836E-4</v>
      </c>
      <c r="BN15" s="15">
        <v>4.5315513708890702E-5</v>
      </c>
      <c r="BO15" s="15">
        <v>9.7115825327799895E-7</v>
      </c>
      <c r="BP15" s="15">
        <v>1.67974338200036E-6</v>
      </c>
      <c r="BQ15" s="15">
        <v>1.1080478623434E-8</v>
      </c>
      <c r="BR15" s="15">
        <v>3.4596684909913499E-6</v>
      </c>
      <c r="BS15" s="15">
        <v>1.5745249782370699E-4</v>
      </c>
      <c r="BT15" s="15">
        <v>0</v>
      </c>
      <c r="BU15" s="15">
        <v>3.0605221853535899E-7</v>
      </c>
      <c r="BV15" s="15">
        <v>1.1070250925665601E-3</v>
      </c>
      <c r="BW15" s="15">
        <v>7.5526170009424703E-8</v>
      </c>
      <c r="BX15" s="15">
        <v>9.2717659573295294E-3</v>
      </c>
      <c r="BY15" s="15">
        <v>1.3235478912239499E-3</v>
      </c>
      <c r="CA15" s="26">
        <f t="shared" si="0"/>
        <v>1.0231119029646991</v>
      </c>
      <c r="CB15" s="25">
        <f t="shared" si="1"/>
        <v>7.9997107597773696E-3</v>
      </c>
      <c r="CC15" s="13">
        <f t="shared" si="2"/>
        <v>-0.99992152655280309</v>
      </c>
      <c r="CD15" s="13">
        <f t="shared" si="3"/>
        <v>-0.9998211785776826</v>
      </c>
      <c r="CE15" s="13">
        <f t="shared" si="4"/>
        <v>-0.99997809119051684</v>
      </c>
      <c r="CF15" s="13">
        <f t="shared" si="5"/>
        <v>-0.9999774234101676</v>
      </c>
      <c r="CG15" s="13">
        <f t="shared" si="6"/>
        <v>-0.9999668387242896</v>
      </c>
      <c r="CH15" s="13">
        <f t="shared" si="7"/>
        <v>-0.99999095618760991</v>
      </c>
      <c r="CI15" s="13">
        <f t="shared" si="8"/>
        <v>-0.99986964623638586</v>
      </c>
    </row>
    <row r="16" spans="1:87" x14ac:dyDescent="0.3">
      <c r="A16" s="11"/>
      <c r="CB16" s="25" t="e">
        <f t="shared" si="1"/>
        <v>#DIV/0!</v>
      </c>
      <c r="CC16" s="13" t="e">
        <f t="shared" si="2"/>
        <v>#DIV/0!</v>
      </c>
      <c r="CD16" s="13" t="e">
        <f t="shared" si="3"/>
        <v>#DIV/0!</v>
      </c>
      <c r="CE16" s="13" t="e">
        <f t="shared" si="4"/>
        <v>#DIV/0!</v>
      </c>
      <c r="CF16" s="13" t="e">
        <f t="shared" si="5"/>
        <v>#DIV/0!</v>
      </c>
      <c r="CG16" s="13" t="e">
        <f t="shared" si="6"/>
        <v>#DIV/0!</v>
      </c>
      <c r="CH16" s="13" t="e">
        <f t="shared" si="7"/>
        <v>#DIV/0!</v>
      </c>
      <c r="CI16" s="13" t="e">
        <f t="shared" si="8"/>
        <v>#DIV/0!</v>
      </c>
    </row>
    <row r="17" spans="1:87" x14ac:dyDescent="0.3">
      <c r="A17" s="54"/>
      <c r="M17" s="66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5"/>
      <c r="Z17" s="5"/>
      <c r="AA17" s="5"/>
      <c r="AB17" s="5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5"/>
      <c r="AS17" s="5"/>
      <c r="AT17" s="5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CB17" s="25" t="e">
        <f t="shared" si="1"/>
        <v>#DIV/0!</v>
      </c>
      <c r="CC17" s="13" t="e">
        <f t="shared" si="2"/>
        <v>#DIV/0!</v>
      </c>
      <c r="CD17" s="13" t="e">
        <f t="shared" si="3"/>
        <v>#DIV/0!</v>
      </c>
      <c r="CE17" s="13" t="e">
        <f t="shared" si="4"/>
        <v>#DIV/0!</v>
      </c>
      <c r="CF17" s="13" t="e">
        <f t="shared" si="5"/>
        <v>#DIV/0!</v>
      </c>
      <c r="CG17" s="13" t="e">
        <f t="shared" si="6"/>
        <v>#DIV/0!</v>
      </c>
      <c r="CH17" s="13" t="e">
        <f t="shared" si="7"/>
        <v>#DIV/0!</v>
      </c>
      <c r="CI17" s="13" t="e">
        <f t="shared" si="8"/>
        <v>#DIV/0!</v>
      </c>
    </row>
    <row r="18" spans="1:87" x14ac:dyDescent="0.3">
      <c r="A18" s="11"/>
      <c r="M18" s="13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5"/>
      <c r="BR18" s="17"/>
      <c r="BS18" s="17"/>
      <c r="BT18" s="17"/>
      <c r="BU18" s="17"/>
      <c r="BV18" s="17"/>
      <c r="BW18" s="17"/>
      <c r="BX18" s="17"/>
      <c r="BY18" s="17"/>
      <c r="CB18" s="25" t="e">
        <f t="shared" si="1"/>
        <v>#DIV/0!</v>
      </c>
      <c r="CC18" s="13" t="e">
        <f t="shared" si="2"/>
        <v>#DIV/0!</v>
      </c>
      <c r="CD18" s="13" t="e">
        <f t="shared" si="3"/>
        <v>#DIV/0!</v>
      </c>
      <c r="CE18" s="13" t="e">
        <f t="shared" si="4"/>
        <v>#DIV/0!</v>
      </c>
      <c r="CF18" s="13" t="e">
        <f t="shared" si="5"/>
        <v>#DIV/0!</v>
      </c>
      <c r="CG18" s="13" t="e">
        <f t="shared" si="6"/>
        <v>#DIV/0!</v>
      </c>
      <c r="CH18" s="13" t="e">
        <f t="shared" si="7"/>
        <v>#DIV/0!</v>
      </c>
      <c r="CI18" s="13" t="e">
        <f t="shared" si="8"/>
        <v>#DIV/0!</v>
      </c>
    </row>
    <row r="19" spans="1:87" x14ac:dyDescent="0.3">
      <c r="A19" s="11"/>
      <c r="M19" s="13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CB19" s="25" t="e">
        <f t="shared" si="1"/>
        <v>#DIV/0!</v>
      </c>
      <c r="CC19" s="13" t="e">
        <f t="shared" si="2"/>
        <v>#DIV/0!</v>
      </c>
      <c r="CD19" s="13" t="e">
        <f t="shared" si="3"/>
        <v>#DIV/0!</v>
      </c>
      <c r="CE19" s="13" t="e">
        <f t="shared" si="4"/>
        <v>#DIV/0!</v>
      </c>
      <c r="CF19" s="13" t="e">
        <f t="shared" si="5"/>
        <v>#DIV/0!</v>
      </c>
      <c r="CG19" s="13" t="e">
        <f t="shared" si="6"/>
        <v>#DIV/0!</v>
      </c>
      <c r="CH19" s="13" t="e">
        <f t="shared" si="7"/>
        <v>#DIV/0!</v>
      </c>
      <c r="CI19" s="13" t="e">
        <f t="shared" si="8"/>
        <v>#DIV/0!</v>
      </c>
    </row>
    <row r="20" spans="1:87" x14ac:dyDescent="0.3">
      <c r="A20" s="11"/>
      <c r="M20" s="13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5"/>
      <c r="BR20" s="17"/>
      <c r="BS20" s="17"/>
      <c r="BT20" s="17"/>
      <c r="BU20" s="17"/>
      <c r="BV20" s="17"/>
      <c r="BW20" s="17"/>
      <c r="BX20" s="17"/>
      <c r="BY20" s="17"/>
      <c r="CB20" s="25" t="e">
        <f t="shared" si="1"/>
        <v>#DIV/0!</v>
      </c>
      <c r="CC20" s="13" t="e">
        <f t="shared" si="2"/>
        <v>#DIV/0!</v>
      </c>
      <c r="CD20" s="13" t="e">
        <f t="shared" si="3"/>
        <v>#DIV/0!</v>
      </c>
      <c r="CE20" s="13" t="e">
        <f t="shared" si="4"/>
        <v>#DIV/0!</v>
      </c>
      <c r="CF20" s="13" t="e">
        <f t="shared" si="5"/>
        <v>#DIV/0!</v>
      </c>
      <c r="CG20" s="13" t="e">
        <f t="shared" si="6"/>
        <v>#DIV/0!</v>
      </c>
      <c r="CH20" s="13" t="e">
        <f t="shared" si="7"/>
        <v>#DIV/0!</v>
      </c>
      <c r="CI20" s="13" t="e">
        <f t="shared" si="8"/>
        <v>#DIV/0!</v>
      </c>
    </row>
    <row r="21" spans="1:87" x14ac:dyDescent="0.3">
      <c r="A21" s="11"/>
      <c r="M21" s="13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CB21" s="25" t="e">
        <f t="shared" si="1"/>
        <v>#DIV/0!</v>
      </c>
      <c r="CC21" s="13" t="e">
        <f t="shared" si="2"/>
        <v>#DIV/0!</v>
      </c>
      <c r="CD21" s="13" t="e">
        <f t="shared" si="3"/>
        <v>#DIV/0!</v>
      </c>
      <c r="CE21" s="13" t="e">
        <f t="shared" si="4"/>
        <v>#DIV/0!</v>
      </c>
      <c r="CF21" s="13" t="e">
        <f t="shared" si="5"/>
        <v>#DIV/0!</v>
      </c>
      <c r="CG21" s="13" t="e">
        <f t="shared" si="6"/>
        <v>#DIV/0!</v>
      </c>
      <c r="CH21" s="13" t="e">
        <f t="shared" si="7"/>
        <v>#DIV/0!</v>
      </c>
      <c r="CI21" s="13" t="e">
        <f t="shared" si="8"/>
        <v>#DIV/0!</v>
      </c>
    </row>
    <row r="22" spans="1:87" x14ac:dyDescent="0.3">
      <c r="A22" s="11"/>
      <c r="M22" s="13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CB22" s="25" t="e">
        <f t="shared" si="1"/>
        <v>#DIV/0!</v>
      </c>
      <c r="CC22" s="13" t="e">
        <f t="shared" si="2"/>
        <v>#DIV/0!</v>
      </c>
      <c r="CD22" s="13" t="e">
        <f t="shared" si="3"/>
        <v>#DIV/0!</v>
      </c>
      <c r="CE22" s="13" t="e">
        <f t="shared" si="4"/>
        <v>#DIV/0!</v>
      </c>
      <c r="CF22" s="13" t="e">
        <f t="shared" si="5"/>
        <v>#DIV/0!</v>
      </c>
      <c r="CG22" s="13" t="e">
        <f t="shared" si="6"/>
        <v>#DIV/0!</v>
      </c>
      <c r="CH22" s="13" t="e">
        <f t="shared" si="7"/>
        <v>#DIV/0!</v>
      </c>
      <c r="CI22" s="13" t="e">
        <f t="shared" si="8"/>
        <v>#DIV/0!</v>
      </c>
    </row>
    <row r="23" spans="1:87" x14ac:dyDescent="0.3">
      <c r="A23" s="54"/>
      <c r="M23" s="13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CB23" s="25" t="e">
        <f t="shared" si="1"/>
        <v>#DIV/0!</v>
      </c>
      <c r="CC23" s="13" t="e">
        <f t="shared" si="2"/>
        <v>#DIV/0!</v>
      </c>
      <c r="CD23" s="13" t="e">
        <f t="shared" si="3"/>
        <v>#DIV/0!</v>
      </c>
      <c r="CE23" s="13" t="e">
        <f t="shared" si="4"/>
        <v>#DIV/0!</v>
      </c>
      <c r="CF23" s="13" t="e">
        <f t="shared" si="5"/>
        <v>#DIV/0!</v>
      </c>
      <c r="CG23" s="13" t="e">
        <f t="shared" si="6"/>
        <v>#DIV/0!</v>
      </c>
      <c r="CH23" s="13" t="e">
        <f t="shared" si="7"/>
        <v>#DIV/0!</v>
      </c>
      <c r="CI23" s="13" t="e">
        <f t="shared" si="8"/>
        <v>#DIV/0!</v>
      </c>
    </row>
    <row r="24" spans="1:87" x14ac:dyDescent="0.3">
      <c r="A24" s="11"/>
      <c r="M24" s="13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CB24" s="25" t="e">
        <f t="shared" si="1"/>
        <v>#DIV/0!</v>
      </c>
      <c r="CC24" s="13" t="e">
        <f t="shared" si="2"/>
        <v>#DIV/0!</v>
      </c>
      <c r="CD24" s="13" t="e">
        <f t="shared" si="3"/>
        <v>#DIV/0!</v>
      </c>
      <c r="CE24" s="13" t="e">
        <f t="shared" si="4"/>
        <v>#DIV/0!</v>
      </c>
      <c r="CF24" s="13" t="e">
        <f t="shared" si="5"/>
        <v>#DIV/0!</v>
      </c>
      <c r="CG24" s="13" t="e">
        <f t="shared" si="6"/>
        <v>#DIV/0!</v>
      </c>
      <c r="CH24" s="13" t="e">
        <f t="shared" si="7"/>
        <v>#DIV/0!</v>
      </c>
      <c r="CI24" s="13" t="e">
        <f t="shared" si="8"/>
        <v>#DIV/0!</v>
      </c>
    </row>
    <row r="25" spans="1:87" x14ac:dyDescent="0.3">
      <c r="A25" s="11"/>
      <c r="M25" s="13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CB25" s="25" t="e">
        <f t="shared" si="1"/>
        <v>#DIV/0!</v>
      </c>
      <c r="CC25" s="13" t="e">
        <f t="shared" si="2"/>
        <v>#DIV/0!</v>
      </c>
      <c r="CD25" s="13" t="e">
        <f t="shared" si="3"/>
        <v>#DIV/0!</v>
      </c>
      <c r="CE25" s="13" t="e">
        <f t="shared" si="4"/>
        <v>#DIV/0!</v>
      </c>
      <c r="CF25" s="13" t="e">
        <f t="shared" si="5"/>
        <v>#DIV/0!</v>
      </c>
      <c r="CG25" s="13" t="e">
        <f t="shared" si="6"/>
        <v>#DIV/0!</v>
      </c>
      <c r="CH25" s="13" t="e">
        <f t="shared" si="7"/>
        <v>#DIV/0!</v>
      </c>
      <c r="CI25" s="13" t="e">
        <f t="shared" si="8"/>
        <v>#DIV/0!</v>
      </c>
    </row>
    <row r="26" spans="1:87" x14ac:dyDescent="0.3">
      <c r="A26" s="11"/>
      <c r="M26" s="13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CB26" s="25" t="e">
        <f t="shared" si="1"/>
        <v>#DIV/0!</v>
      </c>
      <c r="CC26" s="13" t="e">
        <f t="shared" si="2"/>
        <v>#DIV/0!</v>
      </c>
      <c r="CD26" s="13" t="e">
        <f t="shared" si="3"/>
        <v>#DIV/0!</v>
      </c>
      <c r="CE26" s="13" t="e">
        <f t="shared" si="4"/>
        <v>#DIV/0!</v>
      </c>
      <c r="CF26" s="13" t="e">
        <f t="shared" si="5"/>
        <v>#DIV/0!</v>
      </c>
      <c r="CG26" s="13" t="e">
        <f t="shared" si="6"/>
        <v>#DIV/0!</v>
      </c>
      <c r="CH26" s="13" t="e">
        <f t="shared" si="7"/>
        <v>#DIV/0!</v>
      </c>
      <c r="CI26" s="13" t="e">
        <f t="shared" si="8"/>
        <v>#DIV/0!</v>
      </c>
    </row>
    <row r="27" spans="1:87" x14ac:dyDescent="0.3">
      <c r="A27" s="11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CB27" s="25" t="e">
        <f t="shared" si="1"/>
        <v>#DIV/0!</v>
      </c>
      <c r="CC27" s="13" t="e">
        <f t="shared" si="2"/>
        <v>#DIV/0!</v>
      </c>
      <c r="CD27" s="13" t="e">
        <f t="shared" si="3"/>
        <v>#DIV/0!</v>
      </c>
      <c r="CE27" s="13" t="e">
        <f t="shared" si="4"/>
        <v>#DIV/0!</v>
      </c>
      <c r="CF27" s="13" t="e">
        <f t="shared" si="5"/>
        <v>#DIV/0!</v>
      </c>
      <c r="CG27" s="13" t="e">
        <f t="shared" si="6"/>
        <v>#DIV/0!</v>
      </c>
      <c r="CH27" s="13" t="e">
        <f t="shared" si="7"/>
        <v>#DIV/0!</v>
      </c>
      <c r="CI27" s="13" t="e">
        <f t="shared" si="8"/>
        <v>#DIV/0!</v>
      </c>
    </row>
    <row r="28" spans="1:87" x14ac:dyDescent="0.3">
      <c r="A28" s="11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CB28" s="25" t="e">
        <f t="shared" si="1"/>
        <v>#DIV/0!</v>
      </c>
      <c r="CC28" s="13" t="e">
        <f t="shared" si="2"/>
        <v>#DIV/0!</v>
      </c>
      <c r="CD28" s="13" t="e">
        <f t="shared" si="3"/>
        <v>#DIV/0!</v>
      </c>
      <c r="CE28" s="13" t="e">
        <f t="shared" si="4"/>
        <v>#DIV/0!</v>
      </c>
      <c r="CF28" s="13" t="e">
        <f t="shared" si="5"/>
        <v>#DIV/0!</v>
      </c>
      <c r="CG28" s="13" t="e">
        <f t="shared" si="6"/>
        <v>#DIV/0!</v>
      </c>
      <c r="CH28" s="13" t="e">
        <f t="shared" si="7"/>
        <v>#DIV/0!</v>
      </c>
      <c r="CI28" s="13" t="e">
        <f t="shared" si="8"/>
        <v>#DIV/0!</v>
      </c>
    </row>
    <row r="29" spans="1:87" x14ac:dyDescent="0.3">
      <c r="A29" s="11"/>
      <c r="CB29" s="25" t="e">
        <f t="shared" si="1"/>
        <v>#DIV/0!</v>
      </c>
      <c r="CC29" s="13" t="e">
        <f t="shared" si="2"/>
        <v>#DIV/0!</v>
      </c>
      <c r="CD29" s="13" t="e">
        <f t="shared" si="3"/>
        <v>#DIV/0!</v>
      </c>
      <c r="CE29" s="13" t="e">
        <f t="shared" si="4"/>
        <v>#DIV/0!</v>
      </c>
      <c r="CF29" s="13" t="e">
        <f t="shared" si="5"/>
        <v>#DIV/0!</v>
      </c>
      <c r="CG29" s="13" t="e">
        <f t="shared" si="6"/>
        <v>#DIV/0!</v>
      </c>
      <c r="CH29" s="13" t="e">
        <f t="shared" si="7"/>
        <v>#DIV/0!</v>
      </c>
      <c r="CI29" s="13" t="e">
        <f t="shared" si="8"/>
        <v>#DIV/0!</v>
      </c>
    </row>
    <row r="30" spans="1:87" x14ac:dyDescent="0.3">
      <c r="A30" s="11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CB30" s="25" t="e">
        <f t="shared" si="1"/>
        <v>#DIV/0!</v>
      </c>
      <c r="CC30" s="13" t="e">
        <f t="shared" si="2"/>
        <v>#DIV/0!</v>
      </c>
      <c r="CD30" s="13" t="e">
        <f t="shared" si="3"/>
        <v>#DIV/0!</v>
      </c>
      <c r="CE30" s="13" t="e">
        <f t="shared" si="4"/>
        <v>#DIV/0!</v>
      </c>
      <c r="CF30" s="13" t="e">
        <f t="shared" si="5"/>
        <v>#DIV/0!</v>
      </c>
      <c r="CG30" s="13" t="e">
        <f t="shared" si="6"/>
        <v>#DIV/0!</v>
      </c>
      <c r="CH30" s="13" t="e">
        <f t="shared" si="7"/>
        <v>#DIV/0!</v>
      </c>
      <c r="CI30" s="13" t="e">
        <f t="shared" si="8"/>
        <v>#DIV/0!</v>
      </c>
    </row>
    <row r="31" spans="1:87" x14ac:dyDescent="0.3">
      <c r="A31" s="11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CB31" s="25" t="e">
        <f t="shared" si="1"/>
        <v>#DIV/0!</v>
      </c>
      <c r="CC31" s="13" t="e">
        <f t="shared" si="2"/>
        <v>#DIV/0!</v>
      </c>
      <c r="CD31" s="13" t="e">
        <f t="shared" si="3"/>
        <v>#DIV/0!</v>
      </c>
      <c r="CE31" s="13" t="e">
        <f t="shared" si="4"/>
        <v>#DIV/0!</v>
      </c>
      <c r="CF31" s="13" t="e">
        <f t="shared" si="5"/>
        <v>#DIV/0!</v>
      </c>
      <c r="CG31" s="13" t="e">
        <f t="shared" si="6"/>
        <v>#DIV/0!</v>
      </c>
      <c r="CH31" s="13" t="e">
        <f t="shared" si="7"/>
        <v>#DIV/0!</v>
      </c>
      <c r="CI31" s="13" t="e">
        <f t="shared" si="8"/>
        <v>#DIV/0!</v>
      </c>
    </row>
    <row r="32" spans="1:87" x14ac:dyDescent="0.3">
      <c r="A32" s="1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CB32" s="25" t="e">
        <f t="shared" si="1"/>
        <v>#DIV/0!</v>
      </c>
      <c r="CC32" s="13" t="e">
        <f t="shared" si="2"/>
        <v>#DIV/0!</v>
      </c>
      <c r="CD32" s="13" t="e">
        <f t="shared" si="3"/>
        <v>#DIV/0!</v>
      </c>
      <c r="CE32" s="13" t="e">
        <f t="shared" si="4"/>
        <v>#DIV/0!</v>
      </c>
      <c r="CF32" s="13" t="e">
        <f t="shared" si="5"/>
        <v>#DIV/0!</v>
      </c>
      <c r="CG32" s="13" t="e">
        <f t="shared" si="6"/>
        <v>#DIV/0!</v>
      </c>
      <c r="CH32" s="13" t="e">
        <f t="shared" si="7"/>
        <v>#DIV/0!</v>
      </c>
      <c r="CI32" s="13" t="e">
        <f t="shared" si="8"/>
        <v>#DIV/0!</v>
      </c>
    </row>
    <row r="33" spans="1:87" x14ac:dyDescent="0.3">
      <c r="A33" s="1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CB33" s="25" t="e">
        <f t="shared" si="1"/>
        <v>#DIV/0!</v>
      </c>
      <c r="CC33" s="13" t="e">
        <f t="shared" si="2"/>
        <v>#DIV/0!</v>
      </c>
      <c r="CD33" s="13" t="e">
        <f t="shared" si="3"/>
        <v>#DIV/0!</v>
      </c>
      <c r="CE33" s="13" t="e">
        <f t="shared" si="4"/>
        <v>#DIV/0!</v>
      </c>
      <c r="CF33" s="13" t="e">
        <f t="shared" si="5"/>
        <v>#DIV/0!</v>
      </c>
      <c r="CG33" s="13" t="e">
        <f t="shared" si="6"/>
        <v>#DIV/0!</v>
      </c>
      <c r="CH33" s="13" t="e">
        <f t="shared" si="7"/>
        <v>#DIV/0!</v>
      </c>
      <c r="CI33" s="13" t="e">
        <f t="shared" si="8"/>
        <v>#DIV/0!</v>
      </c>
    </row>
    <row r="34" spans="1:87" x14ac:dyDescent="0.3">
      <c r="A34" s="53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CB34" s="25" t="e">
        <f t="shared" si="1"/>
        <v>#DIV/0!</v>
      </c>
      <c r="CC34" s="13" t="e">
        <f t="shared" si="2"/>
        <v>#DIV/0!</v>
      </c>
      <c r="CD34" s="13" t="e">
        <f t="shared" si="3"/>
        <v>#DIV/0!</v>
      </c>
      <c r="CE34" s="13" t="e">
        <f t="shared" si="4"/>
        <v>#DIV/0!</v>
      </c>
      <c r="CF34" s="13" t="e">
        <f t="shared" si="5"/>
        <v>#DIV/0!</v>
      </c>
      <c r="CG34" s="13" t="e">
        <f t="shared" si="6"/>
        <v>#DIV/0!</v>
      </c>
      <c r="CH34" s="13" t="e">
        <f t="shared" si="7"/>
        <v>#DIV/0!</v>
      </c>
      <c r="CI34" s="13" t="e">
        <f t="shared" si="8"/>
        <v>#DIV/0!</v>
      </c>
    </row>
    <row r="35" spans="1:87" x14ac:dyDescent="0.3">
      <c r="A35" s="1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CB35" s="25" t="e">
        <f t="shared" si="1"/>
        <v>#DIV/0!</v>
      </c>
      <c r="CC35" s="13" t="e">
        <f t="shared" si="2"/>
        <v>#DIV/0!</v>
      </c>
      <c r="CD35" s="13" t="e">
        <f t="shared" ref="CD35:CD51" si="9">+(AL35-C35)/C35</f>
        <v>#DIV/0!</v>
      </c>
      <c r="CE35" s="13" t="e">
        <f t="shared" ref="CE35:CE51" si="10">+(AQ35-D35)/D35</f>
        <v>#DIV/0!</v>
      </c>
      <c r="CF35" s="13" t="e">
        <f t="shared" ref="CF35:CF51" si="11">+(BC35-E35)/E35</f>
        <v>#DIV/0!</v>
      </c>
      <c r="CG35" s="13" t="e">
        <f t="shared" ref="CG35:CG51" si="12">+(BD35-F35)/F35</f>
        <v>#DIV/0!</v>
      </c>
      <c r="CH35" s="13" t="e">
        <f t="shared" ref="CH35:CH51" si="13">+(BR35-G35)/G35</f>
        <v>#DIV/0!</v>
      </c>
      <c r="CI35" s="13" t="e">
        <f t="shared" ref="CI35:CI51" si="14">+(BX35-H35)/H35</f>
        <v>#DIV/0!</v>
      </c>
    </row>
    <row r="36" spans="1:87" x14ac:dyDescent="0.3">
      <c r="A36" s="1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CB36" s="25" t="e">
        <f t="shared" si="1"/>
        <v>#DIV/0!</v>
      </c>
      <c r="CC36" s="13" t="e">
        <f t="shared" si="2"/>
        <v>#DIV/0!</v>
      </c>
      <c r="CD36" s="13" t="e">
        <f t="shared" si="9"/>
        <v>#DIV/0!</v>
      </c>
      <c r="CE36" s="13" t="e">
        <f t="shared" si="10"/>
        <v>#DIV/0!</v>
      </c>
      <c r="CF36" s="13" t="e">
        <f t="shared" si="11"/>
        <v>#DIV/0!</v>
      </c>
      <c r="CG36" s="13" t="e">
        <f t="shared" si="12"/>
        <v>#DIV/0!</v>
      </c>
      <c r="CH36" s="13" t="e">
        <f t="shared" si="13"/>
        <v>#DIV/0!</v>
      </c>
      <c r="CI36" s="13" t="e">
        <f t="shared" si="14"/>
        <v>#DIV/0!</v>
      </c>
    </row>
    <row r="37" spans="1:87" x14ac:dyDescent="0.3">
      <c r="A37" s="1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CB37" s="25" t="e">
        <f t="shared" si="1"/>
        <v>#DIV/0!</v>
      </c>
      <c r="CC37" s="13" t="e">
        <f t="shared" si="2"/>
        <v>#DIV/0!</v>
      </c>
      <c r="CD37" s="13" t="e">
        <f t="shared" si="9"/>
        <v>#DIV/0!</v>
      </c>
      <c r="CE37" s="13" t="e">
        <f t="shared" si="10"/>
        <v>#DIV/0!</v>
      </c>
      <c r="CF37" s="13" t="e">
        <f t="shared" si="11"/>
        <v>#DIV/0!</v>
      </c>
      <c r="CG37" s="13" t="e">
        <f t="shared" si="12"/>
        <v>#DIV/0!</v>
      </c>
      <c r="CH37" s="13" t="e">
        <f t="shared" si="13"/>
        <v>#DIV/0!</v>
      </c>
      <c r="CI37" s="13" t="e">
        <f t="shared" si="14"/>
        <v>#DIV/0!</v>
      </c>
    </row>
    <row r="38" spans="1:87" x14ac:dyDescent="0.3">
      <c r="A38" s="1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CB38" s="25" t="e">
        <f t="shared" si="1"/>
        <v>#DIV/0!</v>
      </c>
      <c r="CC38" s="13" t="e">
        <f t="shared" si="2"/>
        <v>#DIV/0!</v>
      </c>
      <c r="CD38" s="13" t="e">
        <f t="shared" si="9"/>
        <v>#DIV/0!</v>
      </c>
      <c r="CE38" s="13" t="e">
        <f t="shared" si="10"/>
        <v>#DIV/0!</v>
      </c>
      <c r="CF38" s="13" t="e">
        <f t="shared" si="11"/>
        <v>#DIV/0!</v>
      </c>
      <c r="CG38" s="13" t="e">
        <f t="shared" si="12"/>
        <v>#DIV/0!</v>
      </c>
      <c r="CH38" s="13" t="e">
        <f t="shared" si="13"/>
        <v>#DIV/0!</v>
      </c>
      <c r="CI38" s="13" t="e">
        <f t="shared" si="14"/>
        <v>#DIV/0!</v>
      </c>
    </row>
    <row r="39" spans="1:87" x14ac:dyDescent="0.3">
      <c r="A39" s="1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CB39" s="25" t="e">
        <f t="shared" si="1"/>
        <v>#DIV/0!</v>
      </c>
      <c r="CC39" s="13" t="e">
        <f t="shared" si="2"/>
        <v>#DIV/0!</v>
      </c>
      <c r="CD39" s="13" t="e">
        <f t="shared" si="9"/>
        <v>#DIV/0!</v>
      </c>
      <c r="CE39" s="13" t="e">
        <f t="shared" si="10"/>
        <v>#DIV/0!</v>
      </c>
      <c r="CF39" s="13" t="e">
        <f t="shared" si="11"/>
        <v>#DIV/0!</v>
      </c>
      <c r="CG39" s="13" t="e">
        <f t="shared" si="12"/>
        <v>#DIV/0!</v>
      </c>
      <c r="CH39" s="13" t="e">
        <f t="shared" si="13"/>
        <v>#DIV/0!</v>
      </c>
      <c r="CI39" s="13" t="e">
        <f t="shared" si="14"/>
        <v>#DIV/0!</v>
      </c>
    </row>
    <row r="40" spans="1:87" x14ac:dyDescent="0.3">
      <c r="A40" s="1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CB40" s="25" t="e">
        <f t="shared" si="1"/>
        <v>#DIV/0!</v>
      </c>
      <c r="CC40" s="13" t="e">
        <f t="shared" si="2"/>
        <v>#DIV/0!</v>
      </c>
      <c r="CD40" s="13" t="e">
        <f t="shared" si="9"/>
        <v>#DIV/0!</v>
      </c>
      <c r="CE40" s="13" t="e">
        <f t="shared" si="10"/>
        <v>#DIV/0!</v>
      </c>
      <c r="CF40" s="13" t="e">
        <f t="shared" si="11"/>
        <v>#DIV/0!</v>
      </c>
      <c r="CG40" s="13" t="e">
        <f t="shared" si="12"/>
        <v>#DIV/0!</v>
      </c>
      <c r="CH40" s="13" t="e">
        <f t="shared" si="13"/>
        <v>#DIV/0!</v>
      </c>
      <c r="CI40" s="13" t="e">
        <f t="shared" si="14"/>
        <v>#DIV/0!</v>
      </c>
    </row>
    <row r="41" spans="1:87" x14ac:dyDescent="0.3">
      <c r="A41" s="54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CB41" s="25" t="e">
        <f t="shared" si="1"/>
        <v>#DIV/0!</v>
      </c>
      <c r="CC41" s="13" t="e">
        <f t="shared" si="2"/>
        <v>#DIV/0!</v>
      </c>
      <c r="CD41" s="13" t="e">
        <f t="shared" si="9"/>
        <v>#DIV/0!</v>
      </c>
      <c r="CE41" s="13" t="e">
        <f t="shared" si="10"/>
        <v>#DIV/0!</v>
      </c>
      <c r="CF41" s="13" t="e">
        <f t="shared" si="11"/>
        <v>#DIV/0!</v>
      </c>
      <c r="CG41" s="13" t="e">
        <f t="shared" si="12"/>
        <v>#DIV/0!</v>
      </c>
      <c r="CH41" s="13" t="e">
        <f t="shared" si="13"/>
        <v>#DIV/0!</v>
      </c>
      <c r="CI41" s="13" t="e">
        <f t="shared" si="14"/>
        <v>#DIV/0!</v>
      </c>
    </row>
    <row r="42" spans="1:87" x14ac:dyDescent="0.3">
      <c r="A42" s="11"/>
      <c r="CB42" s="25" t="e">
        <f t="shared" si="1"/>
        <v>#DIV/0!</v>
      </c>
      <c r="CC42" s="13" t="e">
        <f t="shared" si="2"/>
        <v>#DIV/0!</v>
      </c>
      <c r="CD42" s="13" t="e">
        <f t="shared" si="9"/>
        <v>#DIV/0!</v>
      </c>
      <c r="CE42" s="13" t="e">
        <f t="shared" si="10"/>
        <v>#DIV/0!</v>
      </c>
      <c r="CF42" s="13" t="e">
        <f t="shared" si="11"/>
        <v>#DIV/0!</v>
      </c>
      <c r="CG42" s="13" t="e">
        <f t="shared" si="12"/>
        <v>#DIV/0!</v>
      </c>
      <c r="CH42" s="13" t="e">
        <f t="shared" si="13"/>
        <v>#DIV/0!</v>
      </c>
      <c r="CI42" s="13" t="e">
        <f t="shared" si="14"/>
        <v>#DIV/0!</v>
      </c>
    </row>
    <row r="43" spans="1:87" x14ac:dyDescent="0.3">
      <c r="A43" s="11"/>
      <c r="CB43" s="25" t="e">
        <f t="shared" si="1"/>
        <v>#DIV/0!</v>
      </c>
      <c r="CC43" s="13" t="e">
        <f t="shared" si="2"/>
        <v>#DIV/0!</v>
      </c>
      <c r="CD43" s="13" t="e">
        <f t="shared" si="9"/>
        <v>#DIV/0!</v>
      </c>
      <c r="CE43" s="13" t="e">
        <f t="shared" si="10"/>
        <v>#DIV/0!</v>
      </c>
      <c r="CF43" s="13" t="e">
        <f t="shared" si="11"/>
        <v>#DIV/0!</v>
      </c>
      <c r="CG43" s="13" t="e">
        <f t="shared" si="12"/>
        <v>#DIV/0!</v>
      </c>
      <c r="CH43" s="13" t="e">
        <f t="shared" si="13"/>
        <v>#DIV/0!</v>
      </c>
      <c r="CI43" s="13" t="e">
        <f t="shared" si="14"/>
        <v>#DIV/0!</v>
      </c>
    </row>
    <row r="44" spans="1:87" x14ac:dyDescent="0.3">
      <c r="A44" s="11"/>
      <c r="CB44" s="25" t="e">
        <f t="shared" si="1"/>
        <v>#DIV/0!</v>
      </c>
      <c r="CC44" s="13" t="e">
        <f t="shared" si="2"/>
        <v>#DIV/0!</v>
      </c>
      <c r="CD44" s="13" t="e">
        <f t="shared" si="9"/>
        <v>#DIV/0!</v>
      </c>
      <c r="CE44" s="13" t="e">
        <f t="shared" si="10"/>
        <v>#DIV/0!</v>
      </c>
      <c r="CF44" s="13" t="e">
        <f t="shared" si="11"/>
        <v>#DIV/0!</v>
      </c>
      <c r="CG44" s="13" t="e">
        <f t="shared" si="12"/>
        <v>#DIV/0!</v>
      </c>
      <c r="CH44" s="13" t="e">
        <f t="shared" si="13"/>
        <v>#DIV/0!</v>
      </c>
      <c r="CI44" s="13" t="e">
        <f t="shared" si="14"/>
        <v>#DIV/0!</v>
      </c>
    </row>
    <row r="45" spans="1:87" x14ac:dyDescent="0.3">
      <c r="A45" s="11"/>
      <c r="CB45" s="25" t="e">
        <f t="shared" si="1"/>
        <v>#DIV/0!</v>
      </c>
      <c r="CC45" s="13" t="e">
        <f t="shared" si="2"/>
        <v>#DIV/0!</v>
      </c>
      <c r="CD45" s="13" t="e">
        <f t="shared" si="9"/>
        <v>#DIV/0!</v>
      </c>
      <c r="CE45" s="13" t="e">
        <f t="shared" si="10"/>
        <v>#DIV/0!</v>
      </c>
      <c r="CF45" s="13" t="e">
        <f t="shared" si="11"/>
        <v>#DIV/0!</v>
      </c>
      <c r="CG45" s="13" t="e">
        <f t="shared" si="12"/>
        <v>#DIV/0!</v>
      </c>
      <c r="CH45" s="13" t="e">
        <f t="shared" si="13"/>
        <v>#DIV/0!</v>
      </c>
      <c r="CI45" s="13" t="e">
        <f t="shared" si="14"/>
        <v>#DIV/0!</v>
      </c>
    </row>
    <row r="46" spans="1:87" x14ac:dyDescent="0.3">
      <c r="A46" s="11"/>
      <c r="CB46" s="25" t="e">
        <f t="shared" si="1"/>
        <v>#DIV/0!</v>
      </c>
      <c r="CC46" s="13" t="e">
        <f t="shared" si="2"/>
        <v>#DIV/0!</v>
      </c>
      <c r="CD46" s="13" t="e">
        <f t="shared" si="9"/>
        <v>#DIV/0!</v>
      </c>
      <c r="CE46" s="13" t="e">
        <f t="shared" si="10"/>
        <v>#DIV/0!</v>
      </c>
      <c r="CF46" s="13" t="e">
        <f t="shared" si="11"/>
        <v>#DIV/0!</v>
      </c>
      <c r="CG46" s="13" t="e">
        <f t="shared" si="12"/>
        <v>#DIV/0!</v>
      </c>
      <c r="CH46" s="13" t="e">
        <f t="shared" si="13"/>
        <v>#DIV/0!</v>
      </c>
      <c r="CI46" s="13" t="e">
        <f t="shared" si="14"/>
        <v>#DIV/0!</v>
      </c>
    </row>
    <row r="47" spans="1:87" x14ac:dyDescent="0.3">
      <c r="A47" s="11"/>
      <c r="CB47" s="25" t="e">
        <f t="shared" si="1"/>
        <v>#DIV/0!</v>
      </c>
      <c r="CC47" s="13" t="e">
        <f t="shared" si="2"/>
        <v>#DIV/0!</v>
      </c>
      <c r="CD47" s="13" t="e">
        <f t="shared" si="9"/>
        <v>#DIV/0!</v>
      </c>
      <c r="CE47" s="13" t="e">
        <f t="shared" si="10"/>
        <v>#DIV/0!</v>
      </c>
      <c r="CF47" s="13" t="e">
        <f t="shared" si="11"/>
        <v>#DIV/0!</v>
      </c>
      <c r="CG47" s="13" t="e">
        <f t="shared" si="12"/>
        <v>#DIV/0!</v>
      </c>
      <c r="CH47" s="13" t="e">
        <f t="shared" si="13"/>
        <v>#DIV/0!</v>
      </c>
      <c r="CI47" s="13" t="e">
        <f t="shared" si="14"/>
        <v>#DIV/0!</v>
      </c>
    </row>
    <row r="48" spans="1:87" x14ac:dyDescent="0.3">
      <c r="CC48" s="13"/>
      <c r="CD48" s="13" t="e">
        <f t="shared" si="9"/>
        <v>#DIV/0!</v>
      </c>
      <c r="CE48" s="13" t="e">
        <f t="shared" si="10"/>
        <v>#DIV/0!</v>
      </c>
      <c r="CF48" s="13" t="e">
        <f t="shared" si="11"/>
        <v>#DIV/0!</v>
      </c>
      <c r="CG48" s="13" t="e">
        <f t="shared" si="12"/>
        <v>#DIV/0!</v>
      </c>
      <c r="CH48" s="13" t="e">
        <f t="shared" si="13"/>
        <v>#DIV/0!</v>
      </c>
      <c r="CI48" s="13" t="e">
        <f t="shared" si="14"/>
        <v>#DIV/0!</v>
      </c>
    </row>
    <row r="49" spans="1:87" x14ac:dyDescent="0.3">
      <c r="A49" s="3" t="s">
        <v>342</v>
      </c>
      <c r="B49" s="1">
        <f>SUM(B3:B47)</f>
        <v>1770533.6690131996</v>
      </c>
      <c r="C49" s="1">
        <f t="shared" ref="C49:H49" si="15">SUM(C3:C47)</f>
        <v>7388.9271682074987</v>
      </c>
      <c r="D49" s="1">
        <f t="shared" si="15"/>
        <v>388234.52377343999</v>
      </c>
      <c r="E49" s="1">
        <f>SUM(E3:E47)</f>
        <v>26506.011225080998</v>
      </c>
      <c r="F49" s="1">
        <f t="shared" si="15"/>
        <v>14416.1946281949</v>
      </c>
      <c r="G49" s="1">
        <f t="shared" si="15"/>
        <v>950.48867338700006</v>
      </c>
      <c r="H49" s="1">
        <f t="shared" si="15"/>
        <v>125318.408005198</v>
      </c>
      <c r="M49" s="1">
        <f t="shared" ref="M49:BY49" si="16">SUM(M3:M47)</f>
        <v>2137.5105545949486</v>
      </c>
      <c r="N49" s="1">
        <f t="shared" si="16"/>
        <v>2137.5105545949486</v>
      </c>
      <c r="O49" s="1">
        <f t="shared" si="16"/>
        <v>325.03404780292186</v>
      </c>
      <c r="P49" s="1"/>
      <c r="Q49" s="1">
        <f t="shared" si="16"/>
        <v>5153.1683601156637</v>
      </c>
      <c r="R49" s="1">
        <f t="shared" si="16"/>
        <v>12498.541046492697</v>
      </c>
      <c r="S49" s="1">
        <f t="shared" si="16"/>
        <v>1669722.2158641778</v>
      </c>
      <c r="T49" s="1">
        <f t="shared" si="16"/>
        <v>9310.7904927240816</v>
      </c>
      <c r="U49" s="1">
        <f t="shared" si="16"/>
        <v>2427.5497178587611</v>
      </c>
      <c r="V49" s="1"/>
      <c r="W49" s="1">
        <f t="shared" si="16"/>
        <v>2290.7534535944469</v>
      </c>
      <c r="X49" s="1"/>
      <c r="Y49" s="1">
        <f t="shared" si="16"/>
        <v>2954.6109608608735</v>
      </c>
      <c r="Z49" s="1">
        <f t="shared" si="16"/>
        <v>2954.6109608608735</v>
      </c>
      <c r="AA49" s="1"/>
      <c r="AB49" s="1"/>
      <c r="AC49" s="1">
        <f t="shared" si="16"/>
        <v>2849.8117222929232</v>
      </c>
      <c r="AD49" s="1">
        <f t="shared" si="16"/>
        <v>1808.1767184930834</v>
      </c>
      <c r="AE49" s="1">
        <f t="shared" si="16"/>
        <v>30.788216053392933</v>
      </c>
      <c r="AF49" s="1"/>
      <c r="AG49" s="1"/>
      <c r="AH49" s="1"/>
      <c r="AI49" s="1">
        <f t="shared" si="16"/>
        <v>0</v>
      </c>
      <c r="AJ49" s="1"/>
      <c r="AK49" s="1">
        <f t="shared" ref="AK49" si="17">SUM(AK3:AK47)</f>
        <v>38.951903107152283</v>
      </c>
      <c r="AL49" s="1">
        <f t="shared" si="16"/>
        <v>6994.4831697130812</v>
      </c>
      <c r="AM49" s="1">
        <f t="shared" si="16"/>
        <v>0</v>
      </c>
      <c r="AN49" s="1"/>
      <c r="AO49" s="1">
        <f t="shared" si="16"/>
        <v>320612.78275700152</v>
      </c>
      <c r="AP49" s="1">
        <f t="shared" si="16"/>
        <v>32773.776210278251</v>
      </c>
      <c r="AQ49" s="1">
        <f t="shared" si="16"/>
        <v>356236.37068957277</v>
      </c>
      <c r="AR49" s="1">
        <f t="shared" si="16"/>
        <v>0</v>
      </c>
      <c r="AS49" s="1">
        <f t="shared" si="16"/>
        <v>4696.5342961054976</v>
      </c>
      <c r="AT49" s="1"/>
      <c r="AU49" s="1">
        <f t="shared" si="16"/>
        <v>6.042980705405097</v>
      </c>
      <c r="AV49" s="1">
        <f t="shared" si="16"/>
        <v>54294.90187825921</v>
      </c>
      <c r="AW49" s="1">
        <f t="shared" si="16"/>
        <v>25.846574307692013</v>
      </c>
      <c r="AX49" s="1">
        <f t="shared" si="16"/>
        <v>8.9974044320713098</v>
      </c>
      <c r="AY49" s="1">
        <f t="shared" si="16"/>
        <v>7452.5671006984239</v>
      </c>
      <c r="AZ49" s="1">
        <f t="shared" si="16"/>
        <v>152.80108592990163</v>
      </c>
      <c r="BA49" s="1">
        <f t="shared" si="16"/>
        <v>12.530022949012567</v>
      </c>
      <c r="BB49" s="1">
        <f t="shared" si="16"/>
        <v>1.2372276549883974</v>
      </c>
      <c r="BC49" s="1">
        <f t="shared" si="16"/>
        <v>24858.478142965083</v>
      </c>
      <c r="BD49" s="1">
        <f t="shared" si="16"/>
        <v>13378.215006737109</v>
      </c>
      <c r="BE49" s="1">
        <f t="shared" si="16"/>
        <v>11480.26313622795</v>
      </c>
      <c r="BF49" s="1">
        <f t="shared" si="16"/>
        <v>133.0861210191191</v>
      </c>
      <c r="BG49" s="1">
        <f t="shared" si="16"/>
        <v>1.4240937585246023</v>
      </c>
      <c r="BH49" s="1">
        <f t="shared" si="16"/>
        <v>836.52850230114154</v>
      </c>
      <c r="BI49" s="1">
        <f t="shared" si="16"/>
        <v>3.6665272988514888</v>
      </c>
      <c r="BJ49" s="1">
        <f t="shared" si="16"/>
        <v>927.38354911065483</v>
      </c>
      <c r="BK49" s="1">
        <f t="shared" si="16"/>
        <v>50.749895590884613</v>
      </c>
      <c r="BL49" s="1">
        <f t="shared" si="16"/>
        <v>17.321667090296252</v>
      </c>
      <c r="BM49" s="1">
        <f t="shared" si="16"/>
        <v>3520.5513228276759</v>
      </c>
      <c r="BN49" s="1"/>
      <c r="BO49" s="1">
        <f t="shared" si="16"/>
        <v>119.60131779187273</v>
      </c>
      <c r="BP49" s="1">
        <f t="shared" si="16"/>
        <v>103.26053537463449</v>
      </c>
      <c r="BQ49" s="1">
        <f t="shared" si="16"/>
        <v>4.6190778959661261</v>
      </c>
      <c r="BR49" s="1">
        <f t="shared" si="16"/>
        <v>893.14136853955642</v>
      </c>
      <c r="BS49" s="1"/>
      <c r="BT49" s="1">
        <f t="shared" si="16"/>
        <v>0</v>
      </c>
      <c r="BU49" s="1">
        <f t="shared" si="16"/>
        <v>5.8949592490296521</v>
      </c>
      <c r="BV49" s="1">
        <f t="shared" si="16"/>
        <v>13558.384738497345</v>
      </c>
      <c r="BW49" s="1">
        <f t="shared" si="16"/>
        <v>0.94509459609033153</v>
      </c>
      <c r="BX49" s="1">
        <f t="shared" si="16"/>
        <v>118094.09415290902</v>
      </c>
      <c r="BY49" s="1">
        <f t="shared" si="16"/>
        <v>14304.210956854717</v>
      </c>
      <c r="CC49" s="13">
        <f>+(S49-B49)/B49</f>
        <v>-5.693845585281003E-2</v>
      </c>
      <c r="CD49" s="13">
        <f t="shared" si="9"/>
        <v>-5.3383121732692183E-2</v>
      </c>
      <c r="CE49" s="13">
        <f t="shared" si="10"/>
        <v>-8.2419648754731081E-2</v>
      </c>
      <c r="CF49" s="13">
        <f t="shared" si="11"/>
        <v>-6.2156960099562487E-2</v>
      </c>
      <c r="CG49" s="13">
        <f t="shared" si="12"/>
        <v>-7.2000943954220173E-2</v>
      </c>
      <c r="CH49" s="13">
        <f t="shared" si="13"/>
        <v>-6.0334548378246866E-2</v>
      </c>
      <c r="CI49" s="13">
        <f t="shared" si="14"/>
        <v>-5.764766698910926E-2</v>
      </c>
    </row>
    <row r="50" spans="1:87" x14ac:dyDescent="0.3">
      <c r="A50" s="3" t="s">
        <v>582</v>
      </c>
      <c r="B50" s="1">
        <f>SUM(B3:B15)</f>
        <v>1770533.6690131996</v>
      </c>
      <c r="C50" s="1">
        <f t="shared" ref="C50:H50" si="18">SUM(C3:C15)</f>
        <v>7388.9271682074987</v>
      </c>
      <c r="D50" s="1">
        <f t="shared" si="18"/>
        <v>388234.52377343999</v>
      </c>
      <c r="E50" s="1">
        <f>SUM(E3:E15)</f>
        <v>26506.011225080998</v>
      </c>
      <c r="F50" s="1">
        <f t="shared" si="18"/>
        <v>14416.1946281949</v>
      </c>
      <c r="G50" s="1">
        <f t="shared" si="18"/>
        <v>950.48867338700006</v>
      </c>
      <c r="H50" s="1">
        <f t="shared" si="18"/>
        <v>125318.408005198</v>
      </c>
      <c r="M50" s="1">
        <f t="shared" ref="M50:BY50" si="19">SUM(M3:M15)</f>
        <v>2137.5105545949486</v>
      </c>
      <c r="N50" s="1">
        <f t="shared" si="19"/>
        <v>2137.5105545949486</v>
      </c>
      <c r="O50" s="1">
        <f t="shared" si="19"/>
        <v>325.03404780292186</v>
      </c>
      <c r="P50" s="1"/>
      <c r="Q50" s="1">
        <f t="shared" si="19"/>
        <v>5153.1683601156637</v>
      </c>
      <c r="R50" s="1">
        <f t="shared" si="19"/>
        <v>12498.541046492697</v>
      </c>
      <c r="S50" s="1">
        <f t="shared" si="19"/>
        <v>1669722.2158641778</v>
      </c>
      <c r="T50" s="1">
        <f t="shared" si="19"/>
        <v>9310.7904927240816</v>
      </c>
      <c r="U50" s="1">
        <f t="shared" si="19"/>
        <v>2427.5497178587611</v>
      </c>
      <c r="V50" s="1"/>
      <c r="W50" s="1">
        <f t="shared" si="19"/>
        <v>2290.7534535944469</v>
      </c>
      <c r="X50" s="1"/>
      <c r="Y50" s="1">
        <f t="shared" si="19"/>
        <v>2954.6109608608735</v>
      </c>
      <c r="Z50" s="1">
        <f t="shared" si="19"/>
        <v>2954.6109608608735</v>
      </c>
      <c r="AA50" s="1"/>
      <c r="AB50" s="1"/>
      <c r="AC50" s="1">
        <f t="shared" si="19"/>
        <v>2849.8117222929232</v>
      </c>
      <c r="AD50" s="1">
        <f t="shared" si="19"/>
        <v>1808.1767184930834</v>
      </c>
      <c r="AE50" s="1">
        <f t="shared" si="19"/>
        <v>30.788216053392933</v>
      </c>
      <c r="AF50" s="1"/>
      <c r="AG50" s="1"/>
      <c r="AH50" s="1"/>
      <c r="AI50" s="1">
        <f t="shared" si="19"/>
        <v>0</v>
      </c>
      <c r="AJ50" s="1"/>
      <c r="AK50" s="1">
        <f t="shared" ref="AK50" si="20">SUM(AK3:AK15)</f>
        <v>38.951903107152283</v>
      </c>
      <c r="AL50" s="1">
        <f t="shared" si="19"/>
        <v>6994.4831697130812</v>
      </c>
      <c r="AM50" s="1">
        <f t="shared" si="19"/>
        <v>0</v>
      </c>
      <c r="AN50" s="1"/>
      <c r="AO50" s="1">
        <f t="shared" si="19"/>
        <v>320612.78275700152</v>
      </c>
      <c r="AP50" s="1">
        <f t="shared" si="19"/>
        <v>32773.776210278251</v>
      </c>
      <c r="AQ50" s="1">
        <f t="shared" si="19"/>
        <v>356236.37068957277</v>
      </c>
      <c r="AR50" s="1">
        <f t="shared" si="19"/>
        <v>0</v>
      </c>
      <c r="AS50" s="1">
        <f t="shared" si="19"/>
        <v>4696.5342961054976</v>
      </c>
      <c r="AT50" s="1"/>
      <c r="AU50" s="1">
        <f t="shared" si="19"/>
        <v>6.042980705405097</v>
      </c>
      <c r="AV50" s="1">
        <f t="shared" si="19"/>
        <v>54294.90187825921</v>
      </c>
      <c r="AW50" s="1">
        <f t="shared" si="19"/>
        <v>25.846574307692013</v>
      </c>
      <c r="AX50" s="1">
        <f t="shared" si="19"/>
        <v>8.9974044320713098</v>
      </c>
      <c r="AY50" s="1">
        <f t="shared" si="19"/>
        <v>7452.5671006984239</v>
      </c>
      <c r="AZ50" s="1">
        <f t="shared" si="19"/>
        <v>152.80108592990163</v>
      </c>
      <c r="BA50" s="1">
        <f t="shared" si="19"/>
        <v>12.530022949012567</v>
      </c>
      <c r="BB50" s="1">
        <f t="shared" si="19"/>
        <v>1.2372276549883974</v>
      </c>
      <c r="BC50" s="1">
        <f t="shared" si="19"/>
        <v>24858.478142965083</v>
      </c>
      <c r="BD50" s="1">
        <f t="shared" si="19"/>
        <v>13378.215006737109</v>
      </c>
      <c r="BE50" s="1">
        <f t="shared" si="19"/>
        <v>11480.26313622795</v>
      </c>
      <c r="BF50" s="1">
        <f t="shared" si="19"/>
        <v>133.0861210191191</v>
      </c>
      <c r="BG50" s="1">
        <f t="shared" si="19"/>
        <v>1.4240937585246023</v>
      </c>
      <c r="BH50" s="1">
        <f t="shared" si="19"/>
        <v>836.52850230114154</v>
      </c>
      <c r="BI50" s="1">
        <f t="shared" si="19"/>
        <v>3.6665272988514888</v>
      </c>
      <c r="BJ50" s="1">
        <f t="shared" si="19"/>
        <v>927.38354911065483</v>
      </c>
      <c r="BK50" s="1">
        <f t="shared" si="19"/>
        <v>50.749895590884613</v>
      </c>
      <c r="BL50" s="1">
        <f t="shared" si="19"/>
        <v>17.321667090296252</v>
      </c>
      <c r="BM50" s="1">
        <f t="shared" si="19"/>
        <v>3520.5513228276759</v>
      </c>
      <c r="BN50" s="1"/>
      <c r="BO50" s="1">
        <f t="shared" si="19"/>
        <v>119.60131779187273</v>
      </c>
      <c r="BP50" s="1">
        <f t="shared" si="19"/>
        <v>103.26053537463449</v>
      </c>
      <c r="BQ50" s="1">
        <f t="shared" si="19"/>
        <v>4.6190778959661261</v>
      </c>
      <c r="BR50" s="1">
        <f t="shared" si="19"/>
        <v>893.14136853955642</v>
      </c>
      <c r="BS50" s="1"/>
      <c r="BT50" s="1">
        <f t="shared" si="19"/>
        <v>0</v>
      </c>
      <c r="BU50" s="1">
        <f t="shared" si="19"/>
        <v>5.8949592490296521</v>
      </c>
      <c r="BV50" s="1">
        <f t="shared" si="19"/>
        <v>13558.384738497345</v>
      </c>
      <c r="BW50" s="1">
        <f t="shared" si="19"/>
        <v>0.94509459609033153</v>
      </c>
      <c r="BX50" s="1">
        <f t="shared" si="19"/>
        <v>118094.09415290902</v>
      </c>
      <c r="BY50" s="1">
        <f t="shared" si="19"/>
        <v>14304.210956854717</v>
      </c>
      <c r="CC50" s="13">
        <f>+(S50-B50)/B50</f>
        <v>-5.693845585281003E-2</v>
      </c>
      <c r="CD50" s="13">
        <f t="shared" si="9"/>
        <v>-5.3383121732692183E-2</v>
      </c>
      <c r="CE50" s="13">
        <f t="shared" si="10"/>
        <v>-8.2419648754731081E-2</v>
      </c>
      <c r="CF50" s="13">
        <f t="shared" si="11"/>
        <v>-6.2156960099562487E-2</v>
      </c>
      <c r="CG50" s="13">
        <f t="shared" si="12"/>
        <v>-7.2000943954220173E-2</v>
      </c>
      <c r="CH50" s="13">
        <f t="shared" si="13"/>
        <v>-6.0334548378246866E-2</v>
      </c>
      <c r="CI50" s="13">
        <f t="shared" si="14"/>
        <v>-5.764766698910926E-2</v>
      </c>
    </row>
    <row r="51" spans="1:87" x14ac:dyDescent="0.3">
      <c r="A51" s="3" t="s">
        <v>583</v>
      </c>
      <c r="B51" s="1">
        <f>SUM(B16:B47)</f>
        <v>0</v>
      </c>
      <c r="C51" s="1">
        <f t="shared" ref="C51:H51" si="21">SUM(C16:C47)</f>
        <v>0</v>
      </c>
      <c r="D51" s="1">
        <f t="shared" si="21"/>
        <v>0</v>
      </c>
      <c r="E51" s="1">
        <f>SUM(E16:E47)</f>
        <v>0</v>
      </c>
      <c r="F51" s="1">
        <f t="shared" si="21"/>
        <v>0</v>
      </c>
      <c r="G51" s="1">
        <f t="shared" si="21"/>
        <v>0</v>
      </c>
      <c r="H51" s="1">
        <f t="shared" si="21"/>
        <v>0</v>
      </c>
      <c r="M51" s="1">
        <f t="shared" ref="M51:BY51" si="22">SUM(M16:M47)</f>
        <v>0</v>
      </c>
      <c r="N51" s="1">
        <f t="shared" si="22"/>
        <v>0</v>
      </c>
      <c r="O51" s="1">
        <f t="shared" si="22"/>
        <v>0</v>
      </c>
      <c r="P51" s="1"/>
      <c r="Q51" s="1">
        <f t="shared" si="22"/>
        <v>0</v>
      </c>
      <c r="R51" s="1">
        <f t="shared" si="22"/>
        <v>0</v>
      </c>
      <c r="S51" s="1">
        <f t="shared" si="22"/>
        <v>0</v>
      </c>
      <c r="T51" s="1">
        <f t="shared" si="22"/>
        <v>0</v>
      </c>
      <c r="U51" s="1">
        <f t="shared" si="22"/>
        <v>0</v>
      </c>
      <c r="V51" s="1"/>
      <c r="W51" s="1">
        <f t="shared" si="22"/>
        <v>0</v>
      </c>
      <c r="X51" s="1"/>
      <c r="Y51" s="1">
        <f t="shared" si="22"/>
        <v>0</v>
      </c>
      <c r="Z51" s="1">
        <f t="shared" si="22"/>
        <v>0</v>
      </c>
      <c r="AA51" s="1"/>
      <c r="AB51" s="1"/>
      <c r="AC51" s="1">
        <f t="shared" si="22"/>
        <v>0</v>
      </c>
      <c r="AD51" s="1">
        <f t="shared" si="22"/>
        <v>0</v>
      </c>
      <c r="AE51" s="1">
        <f t="shared" si="22"/>
        <v>0</v>
      </c>
      <c r="AF51" s="1"/>
      <c r="AG51" s="1"/>
      <c r="AH51" s="1"/>
      <c r="AI51" s="1">
        <f t="shared" si="22"/>
        <v>0</v>
      </c>
      <c r="AJ51" s="1"/>
      <c r="AK51" s="1">
        <f t="shared" ref="AK51" si="23">SUM(AK16:AK47)</f>
        <v>0</v>
      </c>
      <c r="AL51" s="1">
        <f t="shared" si="22"/>
        <v>0</v>
      </c>
      <c r="AM51" s="1">
        <f t="shared" si="22"/>
        <v>0</v>
      </c>
      <c r="AN51" s="1"/>
      <c r="AO51" s="1">
        <f t="shared" si="22"/>
        <v>0</v>
      </c>
      <c r="AP51" s="1">
        <f t="shared" si="22"/>
        <v>0</v>
      </c>
      <c r="AQ51" s="1">
        <f t="shared" si="22"/>
        <v>0</v>
      </c>
      <c r="AR51" s="1">
        <f t="shared" si="22"/>
        <v>0</v>
      </c>
      <c r="AS51" s="1">
        <f t="shared" si="22"/>
        <v>0</v>
      </c>
      <c r="AT51" s="1"/>
      <c r="AU51" s="1">
        <f t="shared" si="22"/>
        <v>0</v>
      </c>
      <c r="AV51" s="1">
        <f t="shared" si="22"/>
        <v>0</v>
      </c>
      <c r="AW51" s="1">
        <f t="shared" si="22"/>
        <v>0</v>
      </c>
      <c r="AX51" s="1">
        <f t="shared" si="22"/>
        <v>0</v>
      </c>
      <c r="AY51" s="1">
        <f t="shared" si="22"/>
        <v>0</v>
      </c>
      <c r="AZ51" s="1">
        <f t="shared" si="22"/>
        <v>0</v>
      </c>
      <c r="BA51" s="1">
        <f t="shared" si="22"/>
        <v>0</v>
      </c>
      <c r="BB51" s="1">
        <f t="shared" si="22"/>
        <v>0</v>
      </c>
      <c r="BC51" s="1">
        <f t="shared" si="22"/>
        <v>0</v>
      </c>
      <c r="BD51" s="1">
        <f t="shared" si="22"/>
        <v>0</v>
      </c>
      <c r="BE51" s="1">
        <f t="shared" si="22"/>
        <v>0</v>
      </c>
      <c r="BF51" s="1">
        <f t="shared" si="22"/>
        <v>0</v>
      </c>
      <c r="BG51" s="1">
        <f t="shared" si="22"/>
        <v>0</v>
      </c>
      <c r="BH51" s="1">
        <f t="shared" si="22"/>
        <v>0</v>
      </c>
      <c r="BI51" s="1">
        <f t="shared" si="22"/>
        <v>0</v>
      </c>
      <c r="BJ51" s="1">
        <f t="shared" si="22"/>
        <v>0</v>
      </c>
      <c r="BK51" s="1">
        <f t="shared" si="22"/>
        <v>0</v>
      </c>
      <c r="BL51" s="1">
        <f t="shared" si="22"/>
        <v>0</v>
      </c>
      <c r="BM51" s="1">
        <f t="shared" si="22"/>
        <v>0</v>
      </c>
      <c r="BN51" s="1"/>
      <c r="BO51" s="1">
        <f t="shared" si="22"/>
        <v>0</v>
      </c>
      <c r="BP51" s="1">
        <f t="shared" si="22"/>
        <v>0</v>
      </c>
      <c r="BQ51" s="1">
        <f t="shared" si="22"/>
        <v>0</v>
      </c>
      <c r="BR51" s="1">
        <f t="shared" si="22"/>
        <v>0</v>
      </c>
      <c r="BS51" s="1"/>
      <c r="BT51" s="1">
        <f t="shared" si="22"/>
        <v>0</v>
      </c>
      <c r="BU51" s="1">
        <f t="shared" si="22"/>
        <v>0</v>
      </c>
      <c r="BV51" s="1">
        <f t="shared" si="22"/>
        <v>0</v>
      </c>
      <c r="BW51" s="1">
        <f t="shared" si="22"/>
        <v>0</v>
      </c>
      <c r="BX51" s="1">
        <f t="shared" si="22"/>
        <v>0</v>
      </c>
      <c r="BY51" s="1">
        <f t="shared" si="22"/>
        <v>0</v>
      </c>
      <c r="CC51" s="13" t="e">
        <f>+(S51-B51)/B51</f>
        <v>#DIV/0!</v>
      </c>
      <c r="CD51" s="13" t="e">
        <f t="shared" si="9"/>
        <v>#DIV/0!</v>
      </c>
      <c r="CE51" s="13" t="e">
        <f t="shared" si="10"/>
        <v>#DIV/0!</v>
      </c>
      <c r="CF51" s="13" t="e">
        <f t="shared" si="11"/>
        <v>#DIV/0!</v>
      </c>
      <c r="CG51" s="13" t="e">
        <f t="shared" si="12"/>
        <v>#DIV/0!</v>
      </c>
      <c r="CH51" s="13" t="e">
        <f t="shared" si="13"/>
        <v>#DIV/0!</v>
      </c>
      <c r="CI51" s="13" t="e">
        <f t="shared" si="14"/>
        <v>#DIV/0!</v>
      </c>
    </row>
    <row r="53" spans="1:87" x14ac:dyDescent="0.3">
      <c r="A53" s="3" t="s">
        <v>648</v>
      </c>
    </row>
    <row r="54" spans="1:87" x14ac:dyDescent="0.3">
      <c r="A54" s="73" t="s">
        <v>602</v>
      </c>
      <c r="B54" s="15">
        <v>27568.915254</v>
      </c>
      <c r="C54" s="15">
        <v>117.89202842</v>
      </c>
      <c r="D54" s="15">
        <v>7064.0832202000001</v>
      </c>
      <c r="E54" s="15">
        <v>466.17466698999999</v>
      </c>
      <c r="F54" s="15">
        <v>246.03051246000001</v>
      </c>
      <c r="G54" s="15">
        <v>17.160461783999999</v>
      </c>
      <c r="H54" s="15">
        <v>2033.9504262</v>
      </c>
      <c r="J54" s="15" t="s">
        <v>415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CA54" s="26" t="e">
        <f t="shared" ref="CA54:CA66" si="24">AN54/BX54</f>
        <v>#DIV/0!</v>
      </c>
      <c r="CB54" s="25" t="e">
        <f t="shared" ref="CB54:CB66" si="25">AC54/AQ54</f>
        <v>#DIV/0!</v>
      </c>
      <c r="CC54" s="13">
        <f t="shared" ref="CC54:CC66" si="26">+(S54-B54)/B54</f>
        <v>-1</v>
      </c>
      <c r="CD54" s="13">
        <f t="shared" ref="CD54:CD66" si="27">+(AL54-C54)/C54</f>
        <v>-1</v>
      </c>
      <c r="CE54" s="13">
        <f t="shared" ref="CE54:CE66" si="28">+(AQ54-D54)/D54</f>
        <v>-1</v>
      </c>
      <c r="CF54" s="13">
        <f t="shared" ref="CF54:CF66" si="29">+(BC54-E54)/E54</f>
        <v>-1</v>
      </c>
      <c r="CG54" s="13">
        <f t="shared" ref="CG54:CG66" si="30">+(BD54-F54)/F54</f>
        <v>-1</v>
      </c>
      <c r="CH54" s="13">
        <f t="shared" ref="CH54:CH66" si="31">+(BR54-G54)/G54</f>
        <v>-1</v>
      </c>
      <c r="CI54" s="13">
        <f t="shared" ref="CI54:CI66" si="32">+(BX54-H54)/H54</f>
        <v>-1</v>
      </c>
    </row>
    <row r="55" spans="1:87" x14ac:dyDescent="0.3">
      <c r="A55" s="73" t="s">
        <v>416</v>
      </c>
      <c r="B55" s="15">
        <v>8816.3708162000003</v>
      </c>
      <c r="C55" s="15">
        <v>32.533817827</v>
      </c>
      <c r="D55" s="15">
        <v>1927.7062632</v>
      </c>
      <c r="E55" s="15">
        <v>124.00813626999999</v>
      </c>
      <c r="F55" s="15">
        <v>73.786115179000006</v>
      </c>
      <c r="G55" s="15">
        <v>4.2626161454</v>
      </c>
      <c r="H55" s="15">
        <v>705.39850301000001</v>
      </c>
      <c r="J55" s="15" t="s">
        <v>416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CA55" s="26" t="e">
        <f t="shared" si="24"/>
        <v>#DIV/0!</v>
      </c>
      <c r="CB55" s="25" t="e">
        <f t="shared" si="25"/>
        <v>#DIV/0!</v>
      </c>
      <c r="CC55" s="13">
        <f t="shared" si="26"/>
        <v>-1</v>
      </c>
      <c r="CD55" s="13">
        <f t="shared" si="27"/>
        <v>-1</v>
      </c>
      <c r="CE55" s="13">
        <f t="shared" si="28"/>
        <v>-1</v>
      </c>
      <c r="CF55" s="13">
        <f t="shared" si="29"/>
        <v>-1</v>
      </c>
      <c r="CG55" s="13">
        <f t="shared" si="30"/>
        <v>-1</v>
      </c>
      <c r="CH55" s="13">
        <f t="shared" si="31"/>
        <v>-1</v>
      </c>
      <c r="CI55" s="13">
        <f t="shared" si="32"/>
        <v>-1</v>
      </c>
    </row>
    <row r="56" spans="1:87" x14ac:dyDescent="0.3">
      <c r="A56" s="73" t="s">
        <v>603</v>
      </c>
      <c r="B56" s="15">
        <v>43272.662635000001</v>
      </c>
      <c r="C56" s="15">
        <v>181.66016157999999</v>
      </c>
      <c r="D56" s="15">
        <v>8875.3224188000004</v>
      </c>
      <c r="E56" s="15">
        <v>584.98281256999996</v>
      </c>
      <c r="F56" s="15">
        <v>285.31450329</v>
      </c>
      <c r="G56" s="15">
        <v>31.656522523</v>
      </c>
      <c r="H56" s="15">
        <v>3222.1260655999999</v>
      </c>
      <c r="J56" s="15" t="s">
        <v>417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CA56" s="26" t="e">
        <f t="shared" si="24"/>
        <v>#DIV/0!</v>
      </c>
      <c r="CB56" s="25" t="e">
        <f t="shared" si="25"/>
        <v>#DIV/0!</v>
      </c>
      <c r="CC56" s="13">
        <f t="shared" si="26"/>
        <v>-1</v>
      </c>
      <c r="CD56" s="13">
        <f t="shared" si="27"/>
        <v>-1</v>
      </c>
      <c r="CE56" s="13">
        <f t="shared" si="28"/>
        <v>-1</v>
      </c>
      <c r="CF56" s="13">
        <f t="shared" si="29"/>
        <v>-1</v>
      </c>
      <c r="CG56" s="13">
        <f t="shared" si="30"/>
        <v>-1</v>
      </c>
      <c r="CH56" s="13">
        <f t="shared" si="31"/>
        <v>-1</v>
      </c>
      <c r="CI56" s="13">
        <f t="shared" si="32"/>
        <v>-1</v>
      </c>
    </row>
    <row r="57" spans="1:87" x14ac:dyDescent="0.3">
      <c r="A57" s="73" t="s">
        <v>604</v>
      </c>
      <c r="B57" s="15">
        <v>37147.856760000002</v>
      </c>
      <c r="C57" s="15">
        <v>149.07590298</v>
      </c>
      <c r="D57" s="15">
        <v>7170.3123243</v>
      </c>
      <c r="E57" s="15">
        <v>470.53279017</v>
      </c>
      <c r="F57" s="15">
        <v>236.80402279</v>
      </c>
      <c r="G57" s="15">
        <v>20.519044886</v>
      </c>
      <c r="H57" s="15">
        <v>2928.9435801</v>
      </c>
      <c r="J57" s="15" t="s">
        <v>418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CA57" s="26" t="e">
        <f t="shared" si="24"/>
        <v>#DIV/0!</v>
      </c>
      <c r="CB57" s="25" t="e">
        <f t="shared" si="25"/>
        <v>#DIV/0!</v>
      </c>
      <c r="CC57" s="13">
        <f t="shared" si="26"/>
        <v>-1</v>
      </c>
      <c r="CD57" s="13">
        <f t="shared" si="27"/>
        <v>-1</v>
      </c>
      <c r="CE57" s="13">
        <f t="shared" si="28"/>
        <v>-1</v>
      </c>
      <c r="CF57" s="13">
        <f t="shared" si="29"/>
        <v>-1</v>
      </c>
      <c r="CG57" s="13">
        <f t="shared" si="30"/>
        <v>-1</v>
      </c>
      <c r="CH57" s="13">
        <f t="shared" si="31"/>
        <v>-1</v>
      </c>
      <c r="CI57" s="13">
        <f t="shared" si="32"/>
        <v>-1</v>
      </c>
    </row>
    <row r="58" spans="1:87" x14ac:dyDescent="0.3">
      <c r="A58" s="74" t="s">
        <v>605</v>
      </c>
      <c r="B58" s="15">
        <v>294154.84219</v>
      </c>
      <c r="C58" s="15">
        <v>1390.3635099000001</v>
      </c>
      <c r="D58" s="15">
        <v>76394.908458000005</v>
      </c>
      <c r="E58" s="15">
        <v>5144.1860647000003</v>
      </c>
      <c r="F58" s="15">
        <v>2814.4871183</v>
      </c>
      <c r="G58" s="15">
        <v>169.72137076999999</v>
      </c>
      <c r="H58" s="15">
        <v>23840.735381999999</v>
      </c>
      <c r="J58" s="15" t="s">
        <v>419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CA58" s="26" t="e">
        <f t="shared" si="24"/>
        <v>#DIV/0!</v>
      </c>
      <c r="CB58" s="25" t="e">
        <f t="shared" si="25"/>
        <v>#DIV/0!</v>
      </c>
      <c r="CC58" s="13">
        <f t="shared" si="26"/>
        <v>-1</v>
      </c>
      <c r="CD58" s="13">
        <f t="shared" si="27"/>
        <v>-1</v>
      </c>
      <c r="CE58" s="13">
        <f t="shared" si="28"/>
        <v>-1</v>
      </c>
      <c r="CF58" s="13">
        <f t="shared" si="29"/>
        <v>-1</v>
      </c>
      <c r="CG58" s="13">
        <f t="shared" si="30"/>
        <v>-1</v>
      </c>
      <c r="CH58" s="13">
        <f t="shared" si="31"/>
        <v>-1</v>
      </c>
      <c r="CI58" s="13">
        <f t="shared" si="32"/>
        <v>-1</v>
      </c>
    </row>
    <row r="59" spans="1:87" x14ac:dyDescent="0.3">
      <c r="A59" s="75" t="s">
        <v>606</v>
      </c>
      <c r="B59" s="15">
        <v>457185.13218999997</v>
      </c>
      <c r="C59" s="15">
        <v>2502.5696189999999</v>
      </c>
      <c r="D59" s="15">
        <v>65716.866068999996</v>
      </c>
      <c r="E59" s="15">
        <v>7006.6625018000004</v>
      </c>
      <c r="F59" s="15">
        <v>3240.1128462000001</v>
      </c>
      <c r="G59" s="15">
        <v>340.27404632999998</v>
      </c>
      <c r="H59" s="15">
        <v>13685.069694</v>
      </c>
      <c r="J59" s="15" t="s">
        <v>420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CA59" s="26" t="e">
        <f t="shared" si="24"/>
        <v>#DIV/0!</v>
      </c>
      <c r="CB59" s="25" t="e">
        <f t="shared" si="25"/>
        <v>#DIV/0!</v>
      </c>
      <c r="CC59" s="13">
        <f t="shared" si="26"/>
        <v>-1</v>
      </c>
      <c r="CD59" s="13">
        <f t="shared" si="27"/>
        <v>-1</v>
      </c>
      <c r="CE59" s="13">
        <f t="shared" si="28"/>
        <v>-1</v>
      </c>
      <c r="CF59" s="13">
        <f t="shared" si="29"/>
        <v>-1</v>
      </c>
      <c r="CG59" s="13">
        <f t="shared" si="30"/>
        <v>-1</v>
      </c>
      <c r="CH59" s="13">
        <f t="shared" si="31"/>
        <v>-1</v>
      </c>
      <c r="CI59" s="13">
        <f t="shared" si="32"/>
        <v>-1</v>
      </c>
    </row>
    <row r="60" spans="1:87" x14ac:dyDescent="0.3">
      <c r="A60" s="73" t="s">
        <v>607</v>
      </c>
      <c r="B60" s="15">
        <v>87186.453894000006</v>
      </c>
      <c r="C60" s="15">
        <v>321.74329935999998</v>
      </c>
      <c r="D60" s="15">
        <v>19587.057424999999</v>
      </c>
      <c r="E60" s="15">
        <v>1248.5578559999999</v>
      </c>
      <c r="F60" s="15">
        <v>731.22850919999996</v>
      </c>
      <c r="G60" s="15">
        <v>26.923487175999998</v>
      </c>
      <c r="H60" s="15">
        <v>8403.5184745999995</v>
      </c>
      <c r="J60" s="15" t="s">
        <v>421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CA60" s="26" t="e">
        <f t="shared" si="24"/>
        <v>#DIV/0!</v>
      </c>
      <c r="CB60" s="25" t="e">
        <f t="shared" si="25"/>
        <v>#DIV/0!</v>
      </c>
      <c r="CC60" s="13">
        <f t="shared" si="26"/>
        <v>-1</v>
      </c>
      <c r="CD60" s="13">
        <f t="shared" si="27"/>
        <v>-1</v>
      </c>
      <c r="CE60" s="13">
        <f t="shared" si="28"/>
        <v>-1</v>
      </c>
      <c r="CF60" s="13">
        <f t="shared" si="29"/>
        <v>-1</v>
      </c>
      <c r="CG60" s="13">
        <f t="shared" si="30"/>
        <v>-1</v>
      </c>
      <c r="CH60" s="13">
        <f t="shared" si="31"/>
        <v>-1</v>
      </c>
      <c r="CI60" s="13">
        <f t="shared" si="32"/>
        <v>-1</v>
      </c>
    </row>
    <row r="61" spans="1:87" x14ac:dyDescent="0.3">
      <c r="A61" s="73" t="s">
        <v>608</v>
      </c>
      <c r="B61" s="15">
        <v>152648.50427999999</v>
      </c>
      <c r="C61" s="15">
        <v>447.60846819</v>
      </c>
      <c r="D61" s="15">
        <v>36512.838619000002</v>
      </c>
      <c r="E61" s="15">
        <v>2098.4442359</v>
      </c>
      <c r="F61" s="15">
        <v>1352.6313064000001</v>
      </c>
      <c r="G61" s="15">
        <v>51.376235264000002</v>
      </c>
      <c r="H61" s="15">
        <v>13411.219878</v>
      </c>
      <c r="J61" s="15" t="s">
        <v>422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CA61" s="26" t="e">
        <f t="shared" si="24"/>
        <v>#DIV/0!</v>
      </c>
      <c r="CB61" s="25" t="e">
        <f t="shared" si="25"/>
        <v>#DIV/0!</v>
      </c>
      <c r="CC61" s="13">
        <f t="shared" si="26"/>
        <v>-1</v>
      </c>
      <c r="CD61" s="13">
        <f t="shared" si="27"/>
        <v>-1</v>
      </c>
      <c r="CE61" s="13">
        <f t="shared" si="28"/>
        <v>-1</v>
      </c>
      <c r="CF61" s="13">
        <f t="shared" si="29"/>
        <v>-1</v>
      </c>
      <c r="CG61" s="13">
        <f t="shared" si="30"/>
        <v>-1</v>
      </c>
      <c r="CH61" s="13">
        <f t="shared" si="31"/>
        <v>-1</v>
      </c>
      <c r="CI61" s="13">
        <f t="shared" si="32"/>
        <v>-1</v>
      </c>
    </row>
    <row r="62" spans="1:87" x14ac:dyDescent="0.3">
      <c r="A62" s="73" t="s">
        <v>609</v>
      </c>
      <c r="B62" s="15">
        <v>303826.61738000001</v>
      </c>
      <c r="C62" s="15">
        <v>1113.9144945</v>
      </c>
      <c r="D62" s="15">
        <v>90111.378727000003</v>
      </c>
      <c r="E62" s="15">
        <v>5032.7074888999996</v>
      </c>
      <c r="F62" s="15">
        <v>3037.7026919</v>
      </c>
      <c r="G62" s="15">
        <v>108.80709294</v>
      </c>
      <c r="H62" s="15">
        <v>26731.411005999998</v>
      </c>
      <c r="J62" s="15" t="s">
        <v>423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CA62" s="26" t="e">
        <f t="shared" si="24"/>
        <v>#DIV/0!</v>
      </c>
      <c r="CB62" s="25" t="e">
        <f t="shared" si="25"/>
        <v>#DIV/0!</v>
      </c>
      <c r="CC62" s="13">
        <f t="shared" si="26"/>
        <v>-1</v>
      </c>
      <c r="CD62" s="13">
        <f t="shared" si="27"/>
        <v>-1</v>
      </c>
      <c r="CE62" s="13">
        <f t="shared" si="28"/>
        <v>-1</v>
      </c>
      <c r="CF62" s="13">
        <f t="shared" si="29"/>
        <v>-1</v>
      </c>
      <c r="CG62" s="13">
        <f t="shared" si="30"/>
        <v>-1</v>
      </c>
      <c r="CH62" s="13">
        <f t="shared" si="31"/>
        <v>-1</v>
      </c>
      <c r="CI62" s="13">
        <f t="shared" si="32"/>
        <v>-1</v>
      </c>
    </row>
    <row r="63" spans="1:87" x14ac:dyDescent="0.3">
      <c r="A63" s="73" t="s">
        <v>610</v>
      </c>
      <c r="B63" s="15">
        <v>300585.27797</v>
      </c>
      <c r="C63" s="15">
        <v>954.64413930000001</v>
      </c>
      <c r="D63" s="15">
        <v>70613.546507000006</v>
      </c>
      <c r="E63" s="15">
        <v>3611.100336</v>
      </c>
      <c r="F63" s="15">
        <v>2205.8841379</v>
      </c>
      <c r="G63" s="15">
        <v>102.32781448999999</v>
      </c>
      <c r="H63" s="15">
        <v>27259.675900999999</v>
      </c>
      <c r="J63" s="15" t="s">
        <v>424</v>
      </c>
      <c r="K63" s="15">
        <v>0</v>
      </c>
      <c r="L63" s="15">
        <v>0.47405661313734199</v>
      </c>
      <c r="M63" s="15">
        <v>18.0706082952826</v>
      </c>
      <c r="N63" s="15">
        <v>18.0706082952826</v>
      </c>
      <c r="O63" s="15">
        <v>4.06538177317747</v>
      </c>
      <c r="P63" s="15">
        <v>0.17228446713426601</v>
      </c>
      <c r="Q63" s="15">
        <v>37.247176383094903</v>
      </c>
      <c r="R63" s="15">
        <v>88.142275946141098</v>
      </c>
      <c r="S63" s="15">
        <v>13367.129396980699</v>
      </c>
      <c r="T63" s="15">
        <v>76.579035705616704</v>
      </c>
      <c r="U63" s="15">
        <v>18.141071500190101</v>
      </c>
      <c r="V63" s="15">
        <v>33.252993172175401</v>
      </c>
      <c r="W63" s="15">
        <v>14.6478930974564</v>
      </c>
      <c r="X63" s="15">
        <v>0</v>
      </c>
      <c r="Y63" s="15">
        <v>25.5929055369301</v>
      </c>
      <c r="Z63" s="15">
        <v>25.5929055369301</v>
      </c>
      <c r="AA63" s="15">
        <v>1.4806199516526399</v>
      </c>
      <c r="AB63" s="15">
        <v>0</v>
      </c>
      <c r="AC63" s="15">
        <v>36.3009394114762</v>
      </c>
      <c r="AD63" s="15">
        <v>12.502667601426401</v>
      </c>
      <c r="AE63" s="15">
        <v>0.29844959140230398</v>
      </c>
      <c r="AF63" s="15">
        <v>0</v>
      </c>
      <c r="AG63" s="15">
        <v>5.8840723903296404</v>
      </c>
      <c r="AH63" s="15">
        <v>2.4252469121513198</v>
      </c>
      <c r="AI63" s="15">
        <v>0</v>
      </c>
      <c r="AJ63" s="15">
        <v>0</v>
      </c>
      <c r="AK63" s="15">
        <v>0.25111136781411703</v>
      </c>
      <c r="AL63" s="15">
        <v>48.507729184234798</v>
      </c>
      <c r="AM63" s="15">
        <v>0</v>
      </c>
      <c r="AN63" s="15">
        <v>871.13815781786502</v>
      </c>
      <c r="AO63" s="15">
        <v>4083.8544034568499</v>
      </c>
      <c r="AP63" s="15">
        <v>417.45802300523098</v>
      </c>
      <c r="AQ63" s="15">
        <v>4537.6133658735498</v>
      </c>
      <c r="AR63" s="15">
        <v>0</v>
      </c>
      <c r="AS63" s="15">
        <v>48.807400171960502</v>
      </c>
      <c r="AT63" s="15">
        <v>0</v>
      </c>
      <c r="AU63" s="15">
        <v>4.8446660824418397E-2</v>
      </c>
      <c r="AV63" s="15">
        <v>376.79053360670599</v>
      </c>
      <c r="AW63" s="15">
        <v>0.198822753903559</v>
      </c>
      <c r="AX63" s="15">
        <v>7.1039942238903905E-2</v>
      </c>
      <c r="AY63" s="15">
        <v>86.205691893053796</v>
      </c>
      <c r="AZ63" s="15">
        <v>0.81035786526452602</v>
      </c>
      <c r="BA63" s="15">
        <v>6.5073256281794695E-2</v>
      </c>
      <c r="BB63" s="15">
        <v>1.0883651074477601E-2</v>
      </c>
      <c r="BC63" s="15">
        <v>206.93784340900601</v>
      </c>
      <c r="BD63" s="15">
        <v>139.79100015211901</v>
      </c>
      <c r="BE63" s="15">
        <v>67.146843256887905</v>
      </c>
      <c r="BF63" s="15">
        <v>0.65112613193560298</v>
      </c>
      <c r="BG63" s="15">
        <v>7.4701246162579803E-3</v>
      </c>
      <c r="BH63" s="15">
        <v>5.3809442395983202</v>
      </c>
      <c r="BI63" s="15">
        <v>3.1857231986860399E-2</v>
      </c>
      <c r="BJ63" s="15">
        <v>9.0584461824214504</v>
      </c>
      <c r="BK63" s="15">
        <v>0.45901454499357902</v>
      </c>
      <c r="BL63" s="15">
        <v>0.17405452030181201</v>
      </c>
      <c r="BM63" s="15">
        <v>35.1523097273434</v>
      </c>
      <c r="BN63" s="15">
        <v>6.2867246526342404</v>
      </c>
      <c r="BO63" s="15">
        <v>0.63979591814238501</v>
      </c>
      <c r="BP63" s="15">
        <v>0.80213411817876201</v>
      </c>
      <c r="BQ63" s="15">
        <v>2.35313899590491E-2</v>
      </c>
      <c r="BR63" s="15">
        <v>5.7719275340751901</v>
      </c>
      <c r="BS63" s="15">
        <v>18.3425499515137</v>
      </c>
      <c r="BT63" s="15">
        <v>0</v>
      </c>
      <c r="BU63" s="15">
        <v>5.7462550159228902E-2</v>
      </c>
      <c r="BV63" s="15">
        <v>92.758783945501605</v>
      </c>
      <c r="BW63" s="15">
        <v>1.1144995631541499E-2</v>
      </c>
      <c r="BX63" s="15">
        <v>845.02150542612605</v>
      </c>
      <c r="BY63" s="15">
        <v>97.591262124042899</v>
      </c>
      <c r="CA63" s="26">
        <f t="shared" si="24"/>
        <v>1.0309064943602457</v>
      </c>
      <c r="CB63" s="25">
        <f t="shared" si="25"/>
        <v>8.0000071589369087E-3</v>
      </c>
      <c r="CC63" s="13">
        <f t="shared" si="26"/>
        <v>-0.95552966037706344</v>
      </c>
      <c r="CD63" s="13">
        <f t="shared" si="27"/>
        <v>-0.94918763213714019</v>
      </c>
      <c r="CE63" s="13">
        <f t="shared" si="28"/>
        <v>-0.93574018597941788</v>
      </c>
      <c r="CF63" s="13">
        <f t="shared" si="29"/>
        <v>-0.94269396467719591</v>
      </c>
      <c r="CG63" s="13">
        <f t="shared" si="30"/>
        <v>-0.93662813121037269</v>
      </c>
      <c r="CH63" s="13">
        <f t="shared" si="31"/>
        <v>-0.94359375734894391</v>
      </c>
      <c r="CI63" s="13">
        <f t="shared" si="32"/>
        <v>-0.96900104357458172</v>
      </c>
    </row>
    <row r="64" spans="1:87" x14ac:dyDescent="0.3">
      <c r="A64" s="73" t="s">
        <v>530</v>
      </c>
      <c r="B64" s="15">
        <v>4365.2111482</v>
      </c>
      <c r="C64" s="15">
        <v>12.839690224</v>
      </c>
      <c r="D64" s="15">
        <v>783.19000861999996</v>
      </c>
      <c r="E64" s="15">
        <v>40.362928584999999</v>
      </c>
      <c r="F64" s="15">
        <v>23.053886179999999</v>
      </c>
      <c r="G64" s="15">
        <v>0.88246057229999997</v>
      </c>
      <c r="H64" s="15">
        <v>322.55258400000002</v>
      </c>
      <c r="J64" s="15" t="s">
        <v>530</v>
      </c>
      <c r="K64" s="15">
        <v>0</v>
      </c>
      <c r="L64" s="15">
        <v>0.21092907895126101</v>
      </c>
      <c r="M64" s="15">
        <v>5.1917163151308703</v>
      </c>
      <c r="N64" s="15">
        <v>5.1917163151308703</v>
      </c>
      <c r="O64" s="15">
        <v>1.1395896618660999</v>
      </c>
      <c r="P64" s="15">
        <v>3.6581791522787399E-2</v>
      </c>
      <c r="Q64" s="15">
        <v>15.128583142642301</v>
      </c>
      <c r="R64" s="15">
        <v>39.220512747013998</v>
      </c>
      <c r="S64" s="15">
        <v>4361.9415140241399</v>
      </c>
      <c r="T64" s="15">
        <v>24.837933889052401</v>
      </c>
      <c r="U64" s="15">
        <v>7.2335284506026802</v>
      </c>
      <c r="V64" s="15">
        <v>11.7669474160618</v>
      </c>
      <c r="W64" s="15">
        <v>0</v>
      </c>
      <c r="X64" s="15">
        <v>0</v>
      </c>
      <c r="Y64" s="15">
        <v>7.3715935859609703</v>
      </c>
      <c r="Z64" s="15">
        <v>7.3715935859609703</v>
      </c>
      <c r="AA64" s="15">
        <v>0.32596251727486703</v>
      </c>
      <c r="AB64" s="15">
        <v>0</v>
      </c>
      <c r="AC64" s="15">
        <v>6.2511747879429196</v>
      </c>
      <c r="AD64" s="15">
        <v>5.1415602188087304</v>
      </c>
      <c r="AE64" s="15">
        <v>6.4120999392295999E-2</v>
      </c>
      <c r="AF64" s="15">
        <v>0</v>
      </c>
      <c r="AG64" s="15">
        <v>2.5672864279472201</v>
      </c>
      <c r="AH64" s="15">
        <v>0.53997230913209504</v>
      </c>
      <c r="AI64" s="15">
        <v>0</v>
      </c>
      <c r="AJ64" s="15">
        <v>0</v>
      </c>
      <c r="AK64" s="15">
        <v>0.128888518152912</v>
      </c>
      <c r="AL64" s="15">
        <v>12.8257477581749</v>
      </c>
      <c r="AM64" s="15">
        <v>0</v>
      </c>
      <c r="AN64" s="15">
        <v>331.85226133588998</v>
      </c>
      <c r="AO64" s="15">
        <v>703.26871961066399</v>
      </c>
      <c r="AP64" s="15">
        <v>71.888920782420399</v>
      </c>
      <c r="AQ64" s="15">
        <v>781.40881518102799</v>
      </c>
      <c r="AR64" s="15">
        <v>0</v>
      </c>
      <c r="AS64" s="15">
        <v>17.8732344929644</v>
      </c>
      <c r="AT64" s="15">
        <v>0</v>
      </c>
      <c r="AU64" s="15">
        <v>1.6527452504174998E-2</v>
      </c>
      <c r="AV64" s="15">
        <v>148.18107565931899</v>
      </c>
      <c r="AW64" s="15">
        <v>5.1451893494711701E-2</v>
      </c>
      <c r="AX64" s="15">
        <v>1.69862707165572E-2</v>
      </c>
      <c r="AY64" s="15">
        <v>10.572643396881499</v>
      </c>
      <c r="AZ64" s="15">
        <v>0.23702632869811499</v>
      </c>
      <c r="BA64" s="15">
        <v>1.7883151727596799E-2</v>
      </c>
      <c r="BB64" s="15">
        <v>2.6941246823966401E-3</v>
      </c>
      <c r="BC64" s="15">
        <v>40.325693947540998</v>
      </c>
      <c r="BD64" s="15">
        <v>23.0337245036018</v>
      </c>
      <c r="BE64" s="15">
        <v>17.291969443939202</v>
      </c>
      <c r="BF64" s="15">
        <v>0.19049430931948799</v>
      </c>
      <c r="BG64" s="15">
        <v>2.2286929347376701E-3</v>
      </c>
      <c r="BH64" s="15">
        <v>1.6166871145356201</v>
      </c>
      <c r="BI64" s="15">
        <v>1.10158872776776E-2</v>
      </c>
      <c r="BJ64" s="15">
        <v>1.99854803595738</v>
      </c>
      <c r="BK64" s="15">
        <v>0.161979276553294</v>
      </c>
      <c r="BL64" s="15">
        <v>3.1004070834504498E-2</v>
      </c>
      <c r="BM64" s="15">
        <v>7.7200511472301701</v>
      </c>
      <c r="BN64" s="15">
        <v>1.61513257902632</v>
      </c>
      <c r="BO64" s="15">
        <v>0.193948654353852</v>
      </c>
      <c r="BP64" s="15">
        <v>0.18573734133611</v>
      </c>
      <c r="BQ64" s="15">
        <v>6.8173545638430897E-3</v>
      </c>
      <c r="BR64" s="15">
        <v>0.88127319565468998</v>
      </c>
      <c r="BS64" s="15">
        <v>7.5274120838810203</v>
      </c>
      <c r="BT64" s="15">
        <v>0</v>
      </c>
      <c r="BU64" s="15">
        <v>1.22016683823475E-2</v>
      </c>
      <c r="BV64" s="15">
        <v>39.056467248157702</v>
      </c>
      <c r="BW64" s="15">
        <v>7.1267436300203298E-3</v>
      </c>
      <c r="BX64" s="15">
        <v>321.10786697310903</v>
      </c>
      <c r="BY64" s="15">
        <v>44.515122533165801</v>
      </c>
      <c r="CA64" s="26">
        <f t="shared" si="24"/>
        <v>1.0334603896941608</v>
      </c>
      <c r="CB64" s="25">
        <f t="shared" si="25"/>
        <v>7.9998774860182732E-3</v>
      </c>
      <c r="CC64" s="13">
        <f t="shared" si="26"/>
        <v>-7.4902085256708755E-4</v>
      </c>
      <c r="CD64" s="13">
        <f t="shared" si="27"/>
        <v>-1.0858880223635139E-3</v>
      </c>
      <c r="CE64" s="13">
        <f t="shared" si="28"/>
        <v>-2.2742800844848298E-3</v>
      </c>
      <c r="CF64" s="13">
        <f t="shared" si="29"/>
        <v>-9.2249593288526509E-4</v>
      </c>
      <c r="CG64" s="13">
        <f t="shared" si="30"/>
        <v>-8.7454567272438695E-4</v>
      </c>
      <c r="CH64" s="13">
        <f t="shared" si="31"/>
        <v>-1.3455294010646531E-3</v>
      </c>
      <c r="CI64" s="13">
        <f t="shared" si="32"/>
        <v>-4.4790124108601108E-3</v>
      </c>
    </row>
    <row r="65" spans="1:87" x14ac:dyDescent="0.3">
      <c r="A65" s="73" t="s">
        <v>611</v>
      </c>
      <c r="B65" s="15">
        <v>2962.8426548000002</v>
      </c>
      <c r="C65" s="15">
        <v>9.2569896762999999</v>
      </c>
      <c r="D65" s="15">
        <v>1362.3871704999999</v>
      </c>
      <c r="E65" s="15">
        <v>53.042961806999998</v>
      </c>
      <c r="F65" s="15">
        <v>37.182196306999998</v>
      </c>
      <c r="G65" s="15">
        <v>1.1307948469</v>
      </c>
      <c r="H65" s="15">
        <v>315.27177107</v>
      </c>
      <c r="J65" s="15" t="s">
        <v>531</v>
      </c>
      <c r="K65" s="15">
        <v>0</v>
      </c>
      <c r="L65" s="15">
        <v>3.7780572440351198E-2</v>
      </c>
      <c r="M65" s="15">
        <v>2.4935382809695898</v>
      </c>
      <c r="N65" s="15">
        <v>2.4935382809695898</v>
      </c>
      <c r="O65" s="15">
        <v>0.62233789563319497</v>
      </c>
      <c r="P65" s="15">
        <v>3.1561233325727397E-2</v>
      </c>
      <c r="Q65" s="15">
        <v>3.54481032460192</v>
      </c>
      <c r="R65" s="15">
        <v>7.0247072474302401</v>
      </c>
      <c r="S65" s="15">
        <v>781.36257676218202</v>
      </c>
      <c r="T65" s="15">
        <v>10.192456412076901</v>
      </c>
      <c r="U65" s="15">
        <v>1.8199969531176099</v>
      </c>
      <c r="V65" s="15">
        <v>3.9874789334148999</v>
      </c>
      <c r="W65" s="15">
        <v>0</v>
      </c>
      <c r="X65" s="15">
        <v>0</v>
      </c>
      <c r="Y65" s="15">
        <v>3.8148372502631802</v>
      </c>
      <c r="Z65" s="15">
        <v>3.8148372502631802</v>
      </c>
      <c r="AA65" s="15">
        <v>0.265962530440428</v>
      </c>
      <c r="AB65" s="15">
        <v>0</v>
      </c>
      <c r="AC65" s="15">
        <v>2.62105113290011</v>
      </c>
      <c r="AD65" s="15">
        <v>1.1303632369693</v>
      </c>
      <c r="AE65" s="15">
        <v>5.4357491393817098E-2</v>
      </c>
      <c r="AF65" s="15">
        <v>0</v>
      </c>
      <c r="AG65" s="15">
        <v>0.54668607554102</v>
      </c>
      <c r="AH65" s="15">
        <v>0.432900204214136</v>
      </c>
      <c r="AI65" s="15">
        <v>0</v>
      </c>
      <c r="AJ65" s="15">
        <v>0</v>
      </c>
      <c r="AK65" s="15">
        <v>2.5099256230757701E-2</v>
      </c>
      <c r="AL65" s="15">
        <v>2.4601057667399702</v>
      </c>
      <c r="AM65" s="15">
        <v>0</v>
      </c>
      <c r="AN65" s="15">
        <v>86.638085836957103</v>
      </c>
      <c r="AO65" s="15">
        <v>294.86895726891299</v>
      </c>
      <c r="AP65" s="15">
        <v>30.1421347795653</v>
      </c>
      <c r="AQ65" s="15">
        <v>327.63214318137898</v>
      </c>
      <c r="AR65" s="15">
        <v>0</v>
      </c>
      <c r="AS65" s="15">
        <v>5.6584898945639397</v>
      </c>
      <c r="AT65" s="15">
        <v>0</v>
      </c>
      <c r="AU65" s="15">
        <v>2.8251250847401502E-3</v>
      </c>
      <c r="AV65" s="15">
        <v>35.164186626762898</v>
      </c>
      <c r="AW65" s="15">
        <v>1.15095110699581E-2</v>
      </c>
      <c r="AX65" s="15">
        <v>3.9561820356377097E-3</v>
      </c>
      <c r="AY65" s="15">
        <v>5.4707702398077496</v>
      </c>
      <c r="AZ65" s="15">
        <v>4.2237182052172299E-2</v>
      </c>
      <c r="BA65" s="15">
        <v>3.1654369285206399E-3</v>
      </c>
      <c r="BB65" s="15">
        <v>6.4019731366810398E-4</v>
      </c>
      <c r="BC65" s="15">
        <v>12.1886461092279</v>
      </c>
      <c r="BD65" s="15">
        <v>8.7314714425392808</v>
      </c>
      <c r="BE65" s="15">
        <v>3.4571746666887</v>
      </c>
      <c r="BF65" s="15">
        <v>3.2953857261749202E-2</v>
      </c>
      <c r="BG65" s="15">
        <v>3.8526827493840697E-4</v>
      </c>
      <c r="BH65" s="15">
        <v>0.298362087115637</v>
      </c>
      <c r="BI65" s="15">
        <v>1.9202653262564899E-3</v>
      </c>
      <c r="BJ65" s="15">
        <v>0.55829247617630195</v>
      </c>
      <c r="BK65" s="15">
        <v>2.83787375232173E-2</v>
      </c>
      <c r="BL65" s="15">
        <v>1.0962541598461099E-2</v>
      </c>
      <c r="BM65" s="15">
        <v>2.1829361155662799</v>
      </c>
      <c r="BN65" s="15">
        <v>0.918700181541804</v>
      </c>
      <c r="BO65" s="15">
        <v>3.3856806494816302E-2</v>
      </c>
      <c r="BP65" s="15">
        <v>4.7120281971152499E-2</v>
      </c>
      <c r="BQ65" s="15">
        <v>1.19913093801154E-3</v>
      </c>
      <c r="BR65" s="15">
        <v>0.26963562580950901</v>
      </c>
      <c r="BS65" s="15">
        <v>2.2850577289121801</v>
      </c>
      <c r="BT65" s="15">
        <v>0</v>
      </c>
      <c r="BU65" s="15">
        <v>1.0527061736338199E-2</v>
      </c>
      <c r="BV65" s="15">
        <v>7.5565056276878497</v>
      </c>
      <c r="BW65" s="15">
        <v>9.1662873394070601E-4</v>
      </c>
      <c r="BX65" s="15">
        <v>84.183234621383804</v>
      </c>
      <c r="BY65" s="15">
        <v>8.5845256447472096</v>
      </c>
      <c r="CA65" s="26">
        <f t="shared" si="24"/>
        <v>1.0291608088785618</v>
      </c>
      <c r="CB65" s="25">
        <f t="shared" si="25"/>
        <v>7.9999816484705583E-3</v>
      </c>
      <c r="CC65" s="13">
        <f t="shared" si="26"/>
        <v>-0.73627942223110521</v>
      </c>
      <c r="CD65" s="13">
        <f t="shared" si="27"/>
        <v>-0.73424343628270428</v>
      </c>
      <c r="CE65" s="13">
        <f t="shared" si="28"/>
        <v>-0.75951612707778426</v>
      </c>
      <c r="CF65" s="13">
        <f t="shared" si="29"/>
        <v>-0.77021181144489959</v>
      </c>
      <c r="CG65" s="13">
        <f t="shared" si="30"/>
        <v>-0.76517063783842498</v>
      </c>
      <c r="CH65" s="13">
        <f t="shared" si="31"/>
        <v>-0.76155212720618837</v>
      </c>
      <c r="CI65" s="13">
        <f t="shared" si="32"/>
        <v>-0.73298200997928054</v>
      </c>
    </row>
    <row r="66" spans="1:87" x14ac:dyDescent="0.3">
      <c r="A66" s="76" t="s">
        <v>425</v>
      </c>
      <c r="B66" s="15">
        <v>993.81709682999997</v>
      </c>
      <c r="C66" s="15">
        <v>2.4854222839000002</v>
      </c>
      <c r="D66" s="15">
        <v>189.30039843</v>
      </c>
      <c r="E66" s="15">
        <v>9.9153954115000005</v>
      </c>
      <c r="F66" s="15">
        <v>5.9972159540999996</v>
      </c>
      <c r="G66" s="15">
        <v>0.36782639480000001</v>
      </c>
      <c r="H66" s="15">
        <v>68.500102802000001</v>
      </c>
      <c r="J66" s="15" t="s">
        <v>425</v>
      </c>
      <c r="K66" s="15">
        <v>0</v>
      </c>
      <c r="L66" s="15">
        <v>1.46163034525482E-3</v>
      </c>
      <c r="M66" s="15">
        <v>3.5830205530779202E-2</v>
      </c>
      <c r="N66" s="15">
        <v>3.5830205530779202E-2</v>
      </c>
      <c r="O66" s="15">
        <v>7.8534249904925399E-3</v>
      </c>
      <c r="P66" s="15">
        <v>2.5018619446970602E-4</v>
      </c>
      <c r="Q66" s="15">
        <v>0.102389713933321</v>
      </c>
      <c r="R66" s="15">
        <v>0.271773002311545</v>
      </c>
      <c r="S66" s="15">
        <v>23.5297631243903</v>
      </c>
      <c r="T66" s="15">
        <v>0.17170742556292201</v>
      </c>
      <c r="U66" s="15">
        <v>5.0416911407596E-2</v>
      </c>
      <c r="V66" s="15">
        <v>8.1474650282577596E-2</v>
      </c>
      <c r="W66" s="15">
        <v>0</v>
      </c>
      <c r="X66" s="15">
        <v>0</v>
      </c>
      <c r="Y66" s="15">
        <v>5.0836516732750303E-2</v>
      </c>
      <c r="Z66" s="15">
        <v>5.0836516732750303E-2</v>
      </c>
      <c r="AA66" s="15">
        <v>2.2349443306491999E-3</v>
      </c>
      <c r="AB66" s="15">
        <v>0</v>
      </c>
      <c r="AC66" s="15">
        <v>2.0588403026945899E-2</v>
      </c>
      <c r="AD66" s="15">
        <v>3.34912533022481E-2</v>
      </c>
      <c r="AE66" s="15">
        <v>4.3621024986303703E-4</v>
      </c>
      <c r="AF66" s="15">
        <v>0</v>
      </c>
      <c r="AG66" s="15">
        <v>1.81009122749494E-2</v>
      </c>
      <c r="AH66" s="15">
        <v>3.7043302854434302E-3</v>
      </c>
      <c r="AI66" s="15">
        <v>0</v>
      </c>
      <c r="AJ66" s="15">
        <v>0</v>
      </c>
      <c r="AK66" s="15">
        <v>1.0380228828403199E-3</v>
      </c>
      <c r="AL66" s="15">
        <v>0.103117091993364</v>
      </c>
      <c r="AM66" s="15">
        <v>0</v>
      </c>
      <c r="AN66" s="15">
        <v>2.2937794385930101</v>
      </c>
      <c r="AO66" s="15">
        <v>2.3161928052161298</v>
      </c>
      <c r="AP66" s="15">
        <v>0.23676649790285201</v>
      </c>
      <c r="AQ66" s="15">
        <v>2.5735477061459302</v>
      </c>
      <c r="AR66" s="15">
        <v>0</v>
      </c>
      <c r="AS66" s="15">
        <v>0.124209788494077</v>
      </c>
      <c r="AT66" s="15">
        <v>0</v>
      </c>
      <c r="AU66" s="15">
        <v>9.6700243059574304E-5</v>
      </c>
      <c r="AV66" s="15">
        <v>1.02256275064071</v>
      </c>
      <c r="AW66" s="15">
        <v>2.1301267106488701E-4</v>
      </c>
      <c r="AX66" s="15">
        <v>6.5383830200014306E-5</v>
      </c>
      <c r="AY66" s="15">
        <v>2.9827114645855E-2</v>
      </c>
      <c r="AZ66" s="15">
        <v>4.4122841537282901E-4</v>
      </c>
      <c r="BA66" s="15">
        <v>1.9083847285834701E-5</v>
      </c>
      <c r="BB66" s="15">
        <v>1.30585624762314E-5</v>
      </c>
      <c r="BC66" s="15">
        <v>0.11588515986706099</v>
      </c>
      <c r="BD66" s="15">
        <v>8.9707619453584395E-2</v>
      </c>
      <c r="BE66" s="15">
        <v>2.6177540413476801E-2</v>
      </c>
      <c r="BF66" s="15">
        <v>1.9833253415786099E-4</v>
      </c>
      <c r="BG66" s="15">
        <v>4.2613160490969203E-6</v>
      </c>
      <c r="BH66" s="15">
        <v>6.05406240182542E-3</v>
      </c>
      <c r="BI66" s="15">
        <v>7.0447979188368299E-5</v>
      </c>
      <c r="BJ66" s="15">
        <v>1.01457535122384E-2</v>
      </c>
      <c r="BK66" s="15">
        <v>1.0854629430601199E-3</v>
      </c>
      <c r="BL66" s="15">
        <v>1.2928505211175201E-4</v>
      </c>
      <c r="BM66" s="15">
        <v>4.0217064876513602E-2</v>
      </c>
      <c r="BN66" s="15">
        <v>1.1549964805855399E-2</v>
      </c>
      <c r="BO66" s="15">
        <v>4.4144270463025698E-4</v>
      </c>
      <c r="BP66" s="15">
        <v>6.7660620490859102E-4</v>
      </c>
      <c r="BQ66" s="15">
        <v>9.3177135865341692E-6</v>
      </c>
      <c r="BR66" s="15">
        <v>3.9495862916604698E-3</v>
      </c>
      <c r="BS66" s="15">
        <v>6.8279053948841706E-2</v>
      </c>
      <c r="BT66" s="15">
        <v>0</v>
      </c>
      <c r="BU66" s="15">
        <v>8.3447527945457604E-5</v>
      </c>
      <c r="BV66" s="15">
        <v>0.26388669129471798</v>
      </c>
      <c r="BW66" s="15">
        <v>3.5019192314687698E-5</v>
      </c>
      <c r="BX66" s="15">
        <v>2.2187967173178502</v>
      </c>
      <c r="BY66" s="15">
        <v>0.31565670107420102</v>
      </c>
      <c r="CA66" s="26">
        <f t="shared" si="24"/>
        <v>1.0337943177443498</v>
      </c>
      <c r="CB66" s="25">
        <f t="shared" si="25"/>
        <v>8.0000083067348644E-3</v>
      </c>
      <c r="CC66" s="13">
        <f t="shared" si="26"/>
        <v>-0.9763238495298141</v>
      </c>
      <c r="CD66" s="13">
        <f t="shared" si="27"/>
        <v>-0.95851123864892773</v>
      </c>
      <c r="CE66" s="13">
        <f t="shared" si="28"/>
        <v>-0.98640495356856017</v>
      </c>
      <c r="CF66" s="13">
        <f t="shared" si="29"/>
        <v>-0.98831260327423198</v>
      </c>
      <c r="CG66" s="13">
        <f t="shared" si="30"/>
        <v>-0.98504178936690523</v>
      </c>
      <c r="CH66" s="13">
        <f t="shared" si="31"/>
        <v>-0.98926236304002058</v>
      </c>
      <c r="CI66" s="13">
        <f t="shared" si="32"/>
        <v>-0.96760885565776023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H3" sqref="H3"/>
    </sheetView>
  </sheetViews>
  <sheetFormatPr defaultColWidth="9.109375" defaultRowHeight="14.4" x14ac:dyDescent="0.3"/>
  <cols>
    <col min="1" max="1" width="18.88671875" style="17" customWidth="1"/>
    <col min="2" max="2" width="10.88671875" style="15" customWidth="1"/>
    <col min="3" max="19" width="9.109375" style="15"/>
    <col min="20" max="20" width="9.109375" style="17"/>
    <col min="21" max="21" width="14.88671875" style="17" bestFit="1" customWidth="1"/>
    <col min="22" max="22" width="5.44140625" style="15" bestFit="1" customWidth="1"/>
    <col min="23" max="23" width="9.88671875" style="15" bestFit="1" customWidth="1"/>
    <col min="24" max="24" width="5.5546875" style="15" bestFit="1" customWidth="1"/>
    <col min="25" max="25" width="14.5546875" style="15" bestFit="1" customWidth="1"/>
    <col min="26" max="26" width="5.5546875" style="15" bestFit="1" customWidth="1"/>
    <col min="27" max="27" width="5.6640625" style="15" bestFit="1" customWidth="1"/>
    <col min="28" max="28" width="13.44140625" style="15" bestFit="1" customWidth="1"/>
    <col min="29" max="29" width="5.6640625" style="15" bestFit="1" customWidth="1"/>
    <col min="30" max="30" width="9.33203125" style="15" bestFit="1" customWidth="1"/>
    <col min="31" max="31" width="5.6640625" style="15" bestFit="1" customWidth="1"/>
    <col min="32" max="32" width="5.6640625" style="15" customWidth="1"/>
    <col min="33" max="33" width="5.6640625" style="15" bestFit="1" customWidth="1"/>
    <col min="34" max="34" width="10.88671875" style="15" bestFit="1" customWidth="1"/>
    <col min="35" max="35" width="5.88671875" style="15" bestFit="1" customWidth="1"/>
    <col min="36" max="36" width="6.44140625" style="15" bestFit="1" customWidth="1"/>
    <col min="37" max="37" width="15.44140625" style="15" bestFit="1" customWidth="1"/>
    <col min="38" max="38" width="8.109375" style="15" bestFit="1" customWidth="1"/>
    <col min="39" max="39" width="6.5546875" style="15" bestFit="1" customWidth="1"/>
    <col min="40" max="40" width="5.6640625" style="15" bestFit="1" customWidth="1"/>
    <col min="41" max="41" width="5.109375" style="15" bestFit="1" customWidth="1"/>
    <col min="42" max="42" width="4.109375" style="15" bestFit="1" customWidth="1"/>
    <col min="43" max="43" width="6.5546875" style="15" bestFit="1" customWidth="1"/>
    <col min="44" max="44" width="6.109375" style="15" bestFit="1" customWidth="1"/>
    <col min="45" max="45" width="5.6640625" style="15" bestFit="1" customWidth="1"/>
    <col min="46" max="46" width="10" style="15" bestFit="1" customWidth="1"/>
    <col min="47" max="48" width="7.6640625" style="15" bestFit="1" customWidth="1"/>
    <col min="49" max="49" width="6.6640625" style="15" bestFit="1" customWidth="1"/>
    <col min="50" max="50" width="7.6640625" style="15" bestFit="1" customWidth="1"/>
    <col min="51" max="51" width="5.6640625" style="15" bestFit="1" customWidth="1"/>
    <col min="52" max="52" width="4.33203125" style="15" bestFit="1" customWidth="1"/>
    <col min="53" max="53" width="6.6640625" style="15" bestFit="1" customWidth="1"/>
    <col min="54" max="54" width="4.5546875" style="15" bestFit="1" customWidth="1"/>
    <col min="55" max="55" width="4.109375" style="15" bestFit="1" customWidth="1"/>
    <col min="56" max="56" width="5.6640625" style="15" bestFit="1" customWidth="1"/>
    <col min="57" max="57" width="4.109375" style="15" bestFit="1" customWidth="1"/>
    <col min="58" max="58" width="5.88671875" style="15" bestFit="1" customWidth="1"/>
    <col min="59" max="59" width="3.33203125" style="15" bestFit="1" customWidth="1"/>
    <col min="60" max="60" width="6.6640625" style="15" bestFit="1" customWidth="1"/>
    <col min="61" max="61" width="6.88671875" style="15" bestFit="1" customWidth="1"/>
    <col min="62" max="62" width="5.6640625" style="15" bestFit="1" customWidth="1"/>
    <col min="63" max="63" width="5.109375" style="15" bestFit="1" customWidth="1"/>
    <col min="64" max="64" width="5.33203125" style="15" bestFit="1" customWidth="1"/>
    <col min="65" max="65" width="8.6640625" style="15" bestFit="1" customWidth="1"/>
    <col min="66" max="66" width="4.88671875" style="15" bestFit="1" customWidth="1"/>
    <col min="67" max="67" width="7.88671875" style="15" bestFit="1" customWidth="1"/>
    <col min="68" max="68" width="5.88671875" style="15" bestFit="1" customWidth="1"/>
    <col min="69" max="69" width="6" style="15" bestFit="1" customWidth="1"/>
    <col min="70" max="71" width="5.6640625" style="15" bestFit="1" customWidth="1"/>
    <col min="72" max="72" width="3.88671875" style="15" bestFit="1" customWidth="1"/>
    <col min="73" max="73" width="5.6640625" style="15" bestFit="1" customWidth="1"/>
    <col min="74" max="74" width="3.88671875" style="15" bestFit="1" customWidth="1"/>
    <col min="75" max="75" width="5.6640625" style="15" bestFit="1" customWidth="1"/>
    <col min="76" max="76" width="8.6640625" style="15" bestFit="1" customWidth="1"/>
    <col min="77" max="78" width="5.33203125" style="15" bestFit="1" customWidth="1"/>
    <col min="79" max="79" width="6.6640625" style="15" bestFit="1" customWidth="1"/>
    <col min="80" max="81" width="5.6640625" style="15" bestFit="1" customWidth="1"/>
    <col min="82" max="82" width="9.109375" style="15" bestFit="1" customWidth="1"/>
    <col min="83" max="83" width="6.6640625" style="15" bestFit="1" customWidth="1"/>
    <col min="84" max="84" width="8.44140625" style="15" bestFit="1" customWidth="1"/>
    <col min="85" max="85" width="6.6640625" style="15" customWidth="1"/>
    <col min="86" max="86" width="9" style="15" bestFit="1" customWidth="1"/>
    <col min="87" max="87" width="7.109375" style="15" customWidth="1"/>
    <col min="88" max="16384" width="9.109375" style="17"/>
  </cols>
  <sheetData>
    <row r="1" spans="1:106" x14ac:dyDescent="0.3">
      <c r="B1" s="15" t="s">
        <v>650</v>
      </c>
      <c r="U1" s="17" t="s">
        <v>651</v>
      </c>
      <c r="CK1" s="17" t="s">
        <v>529</v>
      </c>
    </row>
    <row r="2" spans="1:106" x14ac:dyDescent="0.3">
      <c r="A2" s="6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7" t="s">
        <v>345</v>
      </c>
      <c r="J2" s="17" t="s">
        <v>41</v>
      </c>
      <c r="K2" s="17" t="s">
        <v>400</v>
      </c>
      <c r="L2" s="59" t="s">
        <v>394</v>
      </c>
      <c r="M2" s="59" t="s">
        <v>397</v>
      </c>
      <c r="N2" s="59" t="s">
        <v>404</v>
      </c>
      <c r="O2" s="59" t="s">
        <v>381</v>
      </c>
      <c r="P2" s="59" t="s">
        <v>284</v>
      </c>
      <c r="Q2" s="59" t="s">
        <v>435</v>
      </c>
      <c r="R2" s="59" t="s">
        <v>350</v>
      </c>
      <c r="S2" s="59" t="s">
        <v>289</v>
      </c>
      <c r="U2" s="17" t="s">
        <v>329</v>
      </c>
      <c r="V2" s="17" t="s">
        <v>31</v>
      </c>
      <c r="W2" s="17" t="s">
        <v>33</v>
      </c>
      <c r="X2" s="17" t="s">
        <v>35</v>
      </c>
      <c r="Y2" s="17" t="s">
        <v>37</v>
      </c>
      <c r="Z2" s="17" t="s">
        <v>39</v>
      </c>
      <c r="AA2" s="17" t="s">
        <v>277</v>
      </c>
      <c r="AB2" s="17" t="s">
        <v>43</v>
      </c>
      <c r="AC2" s="5" t="s">
        <v>45</v>
      </c>
      <c r="AD2" s="17" t="s">
        <v>49</v>
      </c>
      <c r="AE2" s="17" t="s">
        <v>51</v>
      </c>
      <c r="AF2" s="17" t="s">
        <v>53</v>
      </c>
      <c r="AG2" s="17" t="s">
        <v>357</v>
      </c>
      <c r="AH2" s="17" t="s">
        <v>381</v>
      </c>
      <c r="AI2" s="17" t="s">
        <v>55</v>
      </c>
      <c r="AJ2" s="17" t="s">
        <v>57</v>
      </c>
      <c r="AK2" s="17" t="s">
        <v>59</v>
      </c>
      <c r="AL2" s="17" t="s">
        <v>284</v>
      </c>
      <c r="AM2" s="17" t="s">
        <v>63</v>
      </c>
      <c r="AN2" s="17" t="s">
        <v>65</v>
      </c>
      <c r="AO2" s="5" t="s">
        <v>67</v>
      </c>
      <c r="AP2" s="5" t="s">
        <v>69</v>
      </c>
      <c r="AQ2" s="5" t="s">
        <v>71</v>
      </c>
      <c r="AR2" s="5" t="s">
        <v>73</v>
      </c>
      <c r="AS2" s="5" t="s">
        <v>75</v>
      </c>
      <c r="AT2" s="5" t="s">
        <v>77</v>
      </c>
      <c r="AU2" s="5" t="s">
        <v>364</v>
      </c>
      <c r="AV2" s="5" t="s">
        <v>79</v>
      </c>
      <c r="AW2" s="5" t="s">
        <v>81</v>
      </c>
      <c r="AX2" s="5" t="s">
        <v>156</v>
      </c>
      <c r="AY2" s="5" t="s">
        <v>87</v>
      </c>
      <c r="AZ2" s="5" t="s">
        <v>89</v>
      </c>
      <c r="BA2" s="17" t="s">
        <v>91</v>
      </c>
      <c r="BB2" s="17" t="s">
        <v>93</v>
      </c>
      <c r="BC2" s="17" t="s">
        <v>95</v>
      </c>
      <c r="BD2" s="17" t="s">
        <v>97</v>
      </c>
      <c r="BE2" s="17" t="s">
        <v>99</v>
      </c>
      <c r="BF2" s="17" t="s">
        <v>101</v>
      </c>
      <c r="BG2" s="17" t="s">
        <v>103</v>
      </c>
      <c r="BH2" s="17" t="s">
        <v>157</v>
      </c>
      <c r="BI2" s="17" t="s">
        <v>158</v>
      </c>
      <c r="BJ2" s="17" t="s">
        <v>105</v>
      </c>
      <c r="BK2" s="17" t="s">
        <v>109</v>
      </c>
      <c r="BL2" s="17" t="s">
        <v>111</v>
      </c>
      <c r="BM2" s="17" t="s">
        <v>113</v>
      </c>
      <c r="BN2" s="17" t="s">
        <v>115</v>
      </c>
      <c r="BO2" s="17" t="s">
        <v>117</v>
      </c>
      <c r="BP2" s="17" t="s">
        <v>119</v>
      </c>
      <c r="BQ2" s="17" t="s">
        <v>121</v>
      </c>
      <c r="BR2" s="17" t="s">
        <v>123</v>
      </c>
      <c r="BS2" s="17" t="s">
        <v>125</v>
      </c>
      <c r="BT2" s="17" t="s">
        <v>127</v>
      </c>
      <c r="BU2" s="17" t="s">
        <v>129</v>
      </c>
      <c r="BV2" s="17" t="s">
        <v>131</v>
      </c>
      <c r="BW2" s="17" t="s">
        <v>135</v>
      </c>
      <c r="BX2" s="17" t="s">
        <v>435</v>
      </c>
      <c r="BY2" s="17" t="s">
        <v>139</v>
      </c>
      <c r="BZ2" s="17" t="s">
        <v>141</v>
      </c>
      <c r="CA2" s="17" t="s">
        <v>143</v>
      </c>
      <c r="CB2" s="17" t="s">
        <v>288</v>
      </c>
      <c r="CC2" s="17" t="s">
        <v>147</v>
      </c>
      <c r="CD2" s="17" t="s">
        <v>149</v>
      </c>
      <c r="CE2" s="17" t="s">
        <v>612</v>
      </c>
      <c r="CF2" s="17" t="s">
        <v>289</v>
      </c>
      <c r="CG2" s="17"/>
      <c r="CH2" s="17" t="s">
        <v>613</v>
      </c>
      <c r="CJ2" s="15" t="s">
        <v>63</v>
      </c>
      <c r="CK2" s="15" t="s">
        <v>49</v>
      </c>
      <c r="CL2" s="15" t="s">
        <v>75</v>
      </c>
      <c r="CM2" s="15" t="s">
        <v>156</v>
      </c>
      <c r="CN2" s="15" t="s">
        <v>157</v>
      </c>
      <c r="CO2" s="15" t="s">
        <v>158</v>
      </c>
      <c r="CP2" s="15" t="s">
        <v>135</v>
      </c>
      <c r="CQ2" s="15" t="s">
        <v>159</v>
      </c>
      <c r="CR2" s="17" t="s">
        <v>345</v>
      </c>
      <c r="CS2" s="17" t="s">
        <v>41</v>
      </c>
      <c r="CT2" s="17" t="s">
        <v>400</v>
      </c>
      <c r="CU2" s="59" t="s">
        <v>394</v>
      </c>
      <c r="CV2" s="59" t="s">
        <v>397</v>
      </c>
      <c r="CW2" s="59" t="s">
        <v>404</v>
      </c>
      <c r="CX2" s="59" t="s">
        <v>381</v>
      </c>
      <c r="CY2" s="59" t="s">
        <v>284</v>
      </c>
      <c r="CZ2" s="59" t="s">
        <v>435</v>
      </c>
      <c r="DA2" s="59" t="s">
        <v>350</v>
      </c>
      <c r="DB2" s="59" t="s">
        <v>289</v>
      </c>
    </row>
    <row r="3" spans="1:106" x14ac:dyDescent="0.3">
      <c r="A3" s="11" t="s">
        <v>614</v>
      </c>
      <c r="B3" s="15">
        <v>58207.784753</v>
      </c>
      <c r="C3" s="15">
        <v>124.74987822999999</v>
      </c>
      <c r="D3" s="15">
        <v>16186.699074</v>
      </c>
      <c r="E3" s="15">
        <v>1348.7363934</v>
      </c>
      <c r="F3" s="15">
        <v>1094.1100967</v>
      </c>
      <c r="G3" s="15">
        <v>462.72684765999998</v>
      </c>
      <c r="H3" s="15">
        <v>5799.8127032000002</v>
      </c>
      <c r="I3" s="15">
        <v>24.850508676</v>
      </c>
      <c r="J3" s="15">
        <v>136.56905370999999</v>
      </c>
      <c r="K3" s="15">
        <v>60.380473744</v>
      </c>
      <c r="L3" s="15">
        <v>4.2389646109000001</v>
      </c>
      <c r="M3" s="15">
        <v>20.00645591</v>
      </c>
      <c r="N3" s="15">
        <v>8.3311260628999992</v>
      </c>
      <c r="O3" s="15">
        <v>118.59745461</v>
      </c>
      <c r="P3" s="15">
        <v>96.776747784999998</v>
      </c>
      <c r="Q3" s="15">
        <v>2.6345209071000002</v>
      </c>
      <c r="R3" s="15">
        <v>515.56408433000001</v>
      </c>
      <c r="S3" s="15">
        <v>403.38293480999999</v>
      </c>
      <c r="U3" s="17" t="s">
        <v>532</v>
      </c>
      <c r="V3" s="15">
        <v>0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0</v>
      </c>
      <c r="BN3" s="15">
        <v>0</v>
      </c>
      <c r="BO3" s="15">
        <v>0</v>
      </c>
      <c r="BP3" s="15">
        <v>0</v>
      </c>
      <c r="BQ3" s="15">
        <v>0</v>
      </c>
      <c r="BR3" s="15">
        <v>0</v>
      </c>
      <c r="BS3" s="15">
        <v>0</v>
      </c>
      <c r="BT3" s="15">
        <v>0</v>
      </c>
      <c r="BU3" s="15">
        <v>0</v>
      </c>
      <c r="BV3" s="15">
        <v>0</v>
      </c>
      <c r="BW3" s="15">
        <v>0</v>
      </c>
      <c r="BX3" s="15">
        <v>0</v>
      </c>
      <c r="BY3" s="15">
        <v>0</v>
      </c>
      <c r="BZ3" s="15">
        <v>0</v>
      </c>
      <c r="CA3" s="15">
        <v>0</v>
      </c>
      <c r="CB3" s="15">
        <v>0</v>
      </c>
      <c r="CC3" s="15">
        <v>0</v>
      </c>
      <c r="CD3" s="15">
        <v>0</v>
      </c>
      <c r="CE3" s="15">
        <v>0</v>
      </c>
      <c r="CF3" s="15">
        <v>0</v>
      </c>
      <c r="CH3" s="15" t="str">
        <f>IF(CD3&lt;&gt;0,X3+V3+Z3+AA3+AC3+AE3+AF3+AG3+AI3+AJ3+AN3+AO3+AP3+AQ3+AY3+BA3+BS3+BZ3+CA3+CC3+CE3,"")</f>
        <v/>
      </c>
      <c r="CJ3" s="18" t="str">
        <f t="shared" ref="CJ3:CJ34" si="0">IF(AX3&lt;&gt;0,AM3/AX3,"")</f>
        <v/>
      </c>
      <c r="CK3" s="13">
        <f t="shared" ref="CK3:CK34" si="1">IF(B3&lt;&gt;0,(AD3-B3)/B3,"")</f>
        <v>-1</v>
      </c>
      <c r="CL3" s="13">
        <f t="shared" ref="CL3:CL36" si="2">IF(C3&lt;&gt;0,(AS3-C3)/C3,"")</f>
        <v>-1</v>
      </c>
      <c r="CM3" s="13">
        <f t="shared" ref="CM3:CM36" si="3">IF(D3&lt;&gt;0,(AX3-D3)/D3,"")</f>
        <v>-1</v>
      </c>
      <c r="CN3" s="13">
        <f t="shared" ref="CN3:CN36" si="4">IF(E3&lt;&gt;0,(BH3-E3)/E3,"")</f>
        <v>-1</v>
      </c>
      <c r="CO3" s="13">
        <f t="shared" ref="CO3:CO36" si="5">IF(F3&lt;&gt;0,(BI3-F3)/F3,"")</f>
        <v>-1</v>
      </c>
      <c r="CP3" s="13">
        <f t="shared" ref="CP3:CP36" si="6">IF(G3&lt;&gt;0,(BW3-G3)/G3,"")</f>
        <v>-1</v>
      </c>
      <c r="CQ3" s="13">
        <f t="shared" ref="CQ3:CQ36" si="7">IF(H3&lt;&gt;0,(CD3-H3)/H3,"")</f>
        <v>-1</v>
      </c>
      <c r="CR3" s="13">
        <f t="shared" ref="CR3:CR34" si="8">IF(I3&lt;&gt;0,(Y3-I3)/I3,"")</f>
        <v>-1</v>
      </c>
      <c r="CS3" s="13">
        <f t="shared" ref="CS3:CS34" si="9">IF(J3&lt;&gt;0,(AA3-J3)/J3,"")</f>
        <v>-1</v>
      </c>
      <c r="CT3" s="13">
        <f t="shared" ref="CT3:CT34" si="10">IF(K3&lt;&gt;0,(AK3-K3)/K3,"")</f>
        <v>-1</v>
      </c>
      <c r="CU3" s="13">
        <f t="shared" ref="CU3:CU34" si="11">IF(L3&lt;&gt;0,(W3-L3)/L3,"")</f>
        <v>-1</v>
      </c>
      <c r="CV3" s="13">
        <f t="shared" ref="CV3:CV34" si="12">IF(M3&lt;&gt;0,(AB3-M3)/M3,"")</f>
        <v>-1</v>
      </c>
      <c r="CW3" s="13">
        <f t="shared" ref="CW3:CW34" si="13">IF(N3&lt;&gt;0,(AR3-N3)/N3,"")</f>
        <v>-1</v>
      </c>
      <c r="CX3" s="13">
        <f t="shared" ref="CX3:CX34" si="14">IF(O3&lt;&gt;0,(AH3-O3)/O3,"")</f>
        <v>-1</v>
      </c>
      <c r="CY3" s="13">
        <f t="shared" ref="CY3:CY34" si="15">IF(P3&lt;&gt;0,(AL3-P3)/P3,"")</f>
        <v>-1</v>
      </c>
      <c r="CZ3" s="13">
        <f t="shared" ref="CZ3:CZ34" si="16">IF(Q3&lt;&gt;0,(BX3-Q3)/Q3,"")</f>
        <v>-1</v>
      </c>
      <c r="DA3" s="13">
        <f t="shared" ref="DA3:DA34" si="17">IF(R3&lt;&gt;0,(CB3-R3)/R3,"")</f>
        <v>-1</v>
      </c>
      <c r="DB3" s="13">
        <f t="shared" ref="DB3:DB34" si="18">IF(S3&lt;&gt;0,(CF3-S3)/S3,"")</f>
        <v>-1</v>
      </c>
    </row>
    <row r="4" spans="1:106" x14ac:dyDescent="0.3">
      <c r="A4" s="54" t="s">
        <v>533</v>
      </c>
      <c r="B4" s="15">
        <v>254213.15122999999</v>
      </c>
      <c r="C4" s="15">
        <v>433.90105749999998</v>
      </c>
      <c r="D4" s="15">
        <v>63466.223229000003</v>
      </c>
      <c r="E4" s="15">
        <v>1951.8198952</v>
      </c>
      <c r="F4" s="15">
        <v>1284.2812087</v>
      </c>
      <c r="G4" s="15">
        <v>1013.7911841</v>
      </c>
      <c r="H4" s="15">
        <v>20718.045277000001</v>
      </c>
      <c r="I4" s="15">
        <v>96.522598588999998</v>
      </c>
      <c r="J4" s="15">
        <v>566.39192279999997</v>
      </c>
      <c r="K4" s="15">
        <v>229.93022123</v>
      </c>
      <c r="L4" s="15">
        <v>16.696171742000001</v>
      </c>
      <c r="M4" s="15">
        <v>85.425530574000007</v>
      </c>
      <c r="N4" s="15">
        <v>33.209183007</v>
      </c>
      <c r="O4" s="15">
        <v>414.66429339000001</v>
      </c>
      <c r="P4" s="15">
        <v>319.19175782999997</v>
      </c>
      <c r="Q4" s="15">
        <v>11.087513659000001</v>
      </c>
      <c r="R4" s="15">
        <v>1820.5425451000001</v>
      </c>
      <c r="S4" s="15">
        <v>1427.3190701999999</v>
      </c>
      <c r="U4" s="17" t="s">
        <v>426</v>
      </c>
      <c r="V4" s="15">
        <v>44.194838109648998</v>
      </c>
      <c r="W4" s="15">
        <v>16.698817639594299</v>
      </c>
      <c r="X4" s="15">
        <v>96.537238684402794</v>
      </c>
      <c r="Y4" s="15">
        <v>96.538243869475295</v>
      </c>
      <c r="Z4" s="15">
        <v>53.800426049372497</v>
      </c>
      <c r="AA4" s="15">
        <v>566.44036910192301</v>
      </c>
      <c r="AB4" s="15">
        <v>85.438442025491995</v>
      </c>
      <c r="AC4" s="15">
        <v>1058.3634916375299</v>
      </c>
      <c r="AD4" s="15">
        <v>254237.88710086601</v>
      </c>
      <c r="AE4" s="15">
        <v>1274.94057636667</v>
      </c>
      <c r="AF4" s="15">
        <v>361.767840828386</v>
      </c>
      <c r="AG4" s="15">
        <v>332.95853905454697</v>
      </c>
      <c r="AH4" s="15">
        <v>414.69882693662203</v>
      </c>
      <c r="AI4" s="15">
        <v>18.895017952951999</v>
      </c>
      <c r="AJ4" s="15">
        <v>229.96348599350699</v>
      </c>
      <c r="AK4" s="15">
        <v>229.96359157609501</v>
      </c>
      <c r="AL4" s="15">
        <v>319.21065687759301</v>
      </c>
      <c r="AM4" s="15">
        <v>507.802538181297</v>
      </c>
      <c r="AN4" s="15">
        <v>771.01840283073398</v>
      </c>
      <c r="AO4" s="15">
        <v>14.9479279825019</v>
      </c>
      <c r="AP4" s="15">
        <v>6.0927610720194796</v>
      </c>
      <c r="AQ4" s="15">
        <v>112.00676271774699</v>
      </c>
      <c r="AR4" s="15">
        <v>33.214720511554397</v>
      </c>
      <c r="AS4" s="15">
        <v>433.98283271879399</v>
      </c>
      <c r="AT4" s="15">
        <v>0</v>
      </c>
      <c r="AU4" s="15">
        <v>21419.217235844899</v>
      </c>
      <c r="AV4" s="15">
        <v>52986.315508744097</v>
      </c>
      <c r="AW4" s="15">
        <v>9980.3658219657409</v>
      </c>
      <c r="AX4" s="15">
        <v>63474.483868891097</v>
      </c>
      <c r="AY4" s="15">
        <v>644.22742586683</v>
      </c>
      <c r="AZ4" s="15">
        <v>1.2557548129653799</v>
      </c>
      <c r="BA4" s="15">
        <v>10688.5581531506</v>
      </c>
      <c r="BB4" s="15">
        <v>6.54053530426539</v>
      </c>
      <c r="BC4" s="15">
        <v>1.21583426313265</v>
      </c>
      <c r="BD4" s="15">
        <v>684.25950329866498</v>
      </c>
      <c r="BE4" s="15">
        <v>12.863060125553201</v>
      </c>
      <c r="BF4" s="15">
        <v>0.65362693717378495</v>
      </c>
      <c r="BG4" s="15">
        <v>0.37694924739716801</v>
      </c>
      <c r="BH4" s="15">
        <v>1951.7293100859199</v>
      </c>
      <c r="BI4" s="15">
        <v>1284.1583039515599</v>
      </c>
      <c r="BJ4" s="15">
        <v>667.57100613436103</v>
      </c>
      <c r="BK4" s="15">
        <v>7.22733326719466</v>
      </c>
      <c r="BL4" s="15">
        <v>8.77498804543725E-2</v>
      </c>
      <c r="BM4" s="15">
        <v>46.744189443167599</v>
      </c>
      <c r="BN4" s="15">
        <v>1.6708151501623101</v>
      </c>
      <c r="BO4" s="15">
        <v>58.831545274668301</v>
      </c>
      <c r="BP4" s="15">
        <v>8.3531538440340203</v>
      </c>
      <c r="BQ4" s="15">
        <v>1.8799403208827301</v>
      </c>
      <c r="BR4" s="15">
        <v>276.909138599073</v>
      </c>
      <c r="BS4" s="15">
        <v>52.872666002193597</v>
      </c>
      <c r="BT4" s="15">
        <v>7.2505921173740804</v>
      </c>
      <c r="BU4" s="15">
        <v>167.67152102382599</v>
      </c>
      <c r="BV4" s="15">
        <v>0.36706104157365899</v>
      </c>
      <c r="BW4" s="15">
        <v>1013.94977386089</v>
      </c>
      <c r="BX4" s="15">
        <v>11.0891123315971</v>
      </c>
      <c r="BY4" s="15">
        <v>0</v>
      </c>
      <c r="BZ4" s="15">
        <v>0.41329127855222397</v>
      </c>
      <c r="CA4" s="15">
        <v>2420.63256250224</v>
      </c>
      <c r="CB4" s="15">
        <v>1820.6815870487201</v>
      </c>
      <c r="CC4" s="15">
        <v>255.74167897021999</v>
      </c>
      <c r="CD4" s="15">
        <v>20719.676672674199</v>
      </c>
      <c r="CE4" s="15">
        <v>3528.3435968137601</v>
      </c>
      <c r="CF4" s="15">
        <v>1427.45289216422</v>
      </c>
      <c r="CH4" s="15">
        <f t="shared" ref="CH4:CH34" si="19">IF(CD4&lt;&gt;0,X4+V4+Z4+AA4+AC4+AE4+AF4+AG4+AI4+AJ4+AN4+AO4+AP4+AQ4+AY4+BA4+BS4+BZ4+CA4+CC4+CE4,"")</f>
        <v>22532.717052966334</v>
      </c>
      <c r="CJ4" s="18">
        <f t="shared" si="0"/>
        <v>8.0001050379579618E-3</v>
      </c>
      <c r="CK4" s="13">
        <f t="shared" si="1"/>
        <v>9.7303663269717334E-5</v>
      </c>
      <c r="CL4" s="13">
        <f t="shared" si="2"/>
        <v>1.884651290438657E-4</v>
      </c>
      <c r="CM4" s="13">
        <f t="shared" si="3"/>
        <v>1.3015805054741785E-4</v>
      </c>
      <c r="CN4" s="13">
        <f t="shared" si="4"/>
        <v>-4.6410590599513872E-5</v>
      </c>
      <c r="CO4" s="13">
        <f t="shared" si="5"/>
        <v>-9.5699249983177028E-5</v>
      </c>
      <c r="CP4" s="13">
        <f t="shared" si="6"/>
        <v>1.5643237323154519E-4</v>
      </c>
      <c r="CQ4" s="13">
        <f t="shared" si="7"/>
        <v>7.874274104463562E-5</v>
      </c>
      <c r="CR4" s="13">
        <f t="shared" si="8"/>
        <v>1.6208930037116015E-4</v>
      </c>
      <c r="CS4" s="13">
        <f t="shared" si="9"/>
        <v>8.5534944925659025E-5</v>
      </c>
      <c r="CT4" s="13">
        <f t="shared" si="10"/>
        <v>1.4513249244270247E-4</v>
      </c>
      <c r="CU4" s="13">
        <f t="shared" si="11"/>
        <v>1.5847330964156262E-4</v>
      </c>
      <c r="CV4" s="13">
        <f t="shared" si="12"/>
        <v>1.511427720171211E-4</v>
      </c>
      <c r="CW4" s="13">
        <f t="shared" si="13"/>
        <v>1.6674618442825317E-4</v>
      </c>
      <c r="CX4" s="13">
        <f t="shared" si="14"/>
        <v>8.3280733770668374E-5</v>
      </c>
      <c r="CY4" s="13">
        <f t="shared" si="15"/>
        <v>5.9209071441950326E-5</v>
      </c>
      <c r="CZ4" s="13">
        <f t="shared" si="16"/>
        <v>1.4418675333956922E-4</v>
      </c>
      <c r="DA4" s="13">
        <f t="shared" si="17"/>
        <v>7.6373907928825948E-5</v>
      </c>
      <c r="DB4" s="13">
        <f t="shared" si="18"/>
        <v>9.3757567606296603E-5</v>
      </c>
    </row>
    <row r="5" spans="1:106" x14ac:dyDescent="0.3">
      <c r="A5" s="11" t="s">
        <v>534</v>
      </c>
      <c r="B5" s="15">
        <v>73107.351917000007</v>
      </c>
      <c r="C5" s="15">
        <v>115.79789278</v>
      </c>
      <c r="D5" s="15">
        <v>16958.482379000001</v>
      </c>
      <c r="E5" s="15">
        <v>1247.7140724999999</v>
      </c>
      <c r="F5" s="15">
        <v>1011.847723</v>
      </c>
      <c r="G5" s="15">
        <v>437.02803229</v>
      </c>
      <c r="H5" s="15">
        <v>5827.3436043000002</v>
      </c>
      <c r="I5" s="15">
        <v>25.575209442999999</v>
      </c>
      <c r="J5" s="15">
        <v>151.17906409</v>
      </c>
      <c r="K5" s="15">
        <v>61.035452585999998</v>
      </c>
      <c r="L5" s="15">
        <v>4.4104870152000002</v>
      </c>
      <c r="M5" s="15">
        <v>22.347929554</v>
      </c>
      <c r="N5" s="15">
        <v>8.7971383637000002</v>
      </c>
      <c r="O5" s="15">
        <v>115.78394016999999</v>
      </c>
      <c r="P5" s="15">
        <v>95.457687238000005</v>
      </c>
      <c r="Q5" s="15">
        <v>2.9402916375000001</v>
      </c>
      <c r="R5" s="15">
        <v>516.75981948000003</v>
      </c>
      <c r="S5" s="15">
        <v>397.75623786</v>
      </c>
      <c r="U5" s="17" t="s">
        <v>427</v>
      </c>
      <c r="V5" s="15">
        <v>6.7521354029982801</v>
      </c>
      <c r="W5" s="15">
        <v>2.4029563371309002</v>
      </c>
      <c r="X5" s="15">
        <v>13.68119948116</v>
      </c>
      <c r="Y5" s="15">
        <v>13.681295095141101</v>
      </c>
      <c r="Z5" s="15">
        <v>7.8625213447642901</v>
      </c>
      <c r="AA5" s="15">
        <v>87.314941170490997</v>
      </c>
      <c r="AB5" s="15">
        <v>13.415424527727399</v>
      </c>
      <c r="AC5" s="15">
        <v>149.27750515239899</v>
      </c>
      <c r="AD5" s="15">
        <v>41088.7591801011</v>
      </c>
      <c r="AE5" s="15">
        <v>195.36475268017</v>
      </c>
      <c r="AF5" s="15">
        <v>55.151606969493599</v>
      </c>
      <c r="AG5" s="15">
        <v>49.538252757089197</v>
      </c>
      <c r="AH5" s="15">
        <v>63.9389174407534</v>
      </c>
      <c r="AI5" s="15">
        <v>2.9064965526572402</v>
      </c>
      <c r="AJ5" s="15">
        <v>31.854297880189801</v>
      </c>
      <c r="AK5" s="15">
        <v>31.854311119385802</v>
      </c>
      <c r="AL5" s="15">
        <v>52.964206937531998</v>
      </c>
      <c r="AM5" s="15">
        <v>76.118308393546997</v>
      </c>
      <c r="AN5" s="15">
        <v>126.322616401616</v>
      </c>
      <c r="AO5" s="15">
        <v>2.39044406439226</v>
      </c>
      <c r="AP5" s="15">
        <v>0.81636462788295605</v>
      </c>
      <c r="AQ5" s="15">
        <v>17.903137723665999</v>
      </c>
      <c r="AR5" s="15">
        <v>4.8290005489306997</v>
      </c>
      <c r="AS5" s="15">
        <v>62.237591318198596</v>
      </c>
      <c r="AT5" s="15">
        <v>0</v>
      </c>
      <c r="AU5" s="15">
        <v>3346.1092146585302</v>
      </c>
      <c r="AV5" s="15">
        <v>7995.9226426803798</v>
      </c>
      <c r="AW5" s="15">
        <v>1442.74422107949</v>
      </c>
      <c r="AX5" s="15">
        <v>9514.7851721534207</v>
      </c>
      <c r="AY5" s="15">
        <v>98.862607383830095</v>
      </c>
      <c r="AZ5" s="15">
        <v>0.163903434249904</v>
      </c>
      <c r="BA5" s="15">
        <v>1692.5161298268799</v>
      </c>
      <c r="BB5" s="15">
        <v>0.83956656690752096</v>
      </c>
      <c r="BC5" s="15">
        <v>0.15217576348815201</v>
      </c>
      <c r="BD5" s="15">
        <v>93.2874374025143</v>
      </c>
      <c r="BE5" s="15">
        <v>1.48935736371302</v>
      </c>
      <c r="BF5" s="15">
        <v>7.1016673886803702E-2</v>
      </c>
      <c r="BG5" s="15">
        <v>4.8999524463036702E-2</v>
      </c>
      <c r="BH5" s="15">
        <v>570.07215555272603</v>
      </c>
      <c r="BI5" s="15">
        <v>469.00997033140902</v>
      </c>
      <c r="BJ5" s="15">
        <v>101.062185221316</v>
      </c>
      <c r="BK5" s="15">
        <v>0.74311881920446299</v>
      </c>
      <c r="BL5" s="15">
        <v>9.7969872738195695E-3</v>
      </c>
      <c r="BM5" s="15">
        <v>5.3089051736966502</v>
      </c>
      <c r="BN5" s="15">
        <v>0.199985777983542</v>
      </c>
      <c r="BO5" s="15">
        <v>7.5822043464122499</v>
      </c>
      <c r="BP5" s="15">
        <v>1.1289350683708399</v>
      </c>
      <c r="BQ5" s="15">
        <v>0.239394745283486</v>
      </c>
      <c r="BR5" s="15">
        <v>35.837825030175701</v>
      </c>
      <c r="BS5" s="15">
        <v>7.7719286399841199</v>
      </c>
      <c r="BT5" s="15">
        <v>0.78279090703660203</v>
      </c>
      <c r="BU5" s="15">
        <v>321.08312119358197</v>
      </c>
      <c r="BV5" s="15">
        <v>4.1435553167214999E-2</v>
      </c>
      <c r="BW5" s="15">
        <v>227.68323409227401</v>
      </c>
      <c r="BX5" s="15">
        <v>1.69471717936804</v>
      </c>
      <c r="BY5" s="15">
        <v>0</v>
      </c>
      <c r="BZ5" s="15">
        <v>5.3913160279942897E-2</v>
      </c>
      <c r="CA5" s="15">
        <v>380.71913579554302</v>
      </c>
      <c r="CB5" s="15">
        <v>288.28984943811798</v>
      </c>
      <c r="CC5" s="15">
        <v>40.192203799665997</v>
      </c>
      <c r="CD5" s="15">
        <v>3245.2498025209802</v>
      </c>
      <c r="CE5" s="15">
        <v>541.82858267949803</v>
      </c>
      <c r="CF5" s="15">
        <v>220.33910674559201</v>
      </c>
      <c r="CH5" s="15">
        <f t="shared" si="19"/>
        <v>3509.0807734946511</v>
      </c>
      <c r="CJ5" s="18">
        <f t="shared" si="0"/>
        <v>8.0000028394040575E-3</v>
      </c>
      <c r="CK5" s="13">
        <f t="shared" si="1"/>
        <v>-0.43796679673543842</v>
      </c>
      <c r="CL5" s="13">
        <f t="shared" si="2"/>
        <v>-0.46253260897897835</v>
      </c>
      <c r="CM5" s="13">
        <f t="shared" si="3"/>
        <v>-0.43893651804976647</v>
      </c>
      <c r="CN5" s="13">
        <f t="shared" si="4"/>
        <v>-0.54310673565579581</v>
      </c>
      <c r="CO5" s="13">
        <f t="shared" si="5"/>
        <v>-0.53648166648944562</v>
      </c>
      <c r="CP5" s="13">
        <f t="shared" si="6"/>
        <v>-0.47901915376176701</v>
      </c>
      <c r="CQ5" s="13">
        <f t="shared" si="7"/>
        <v>-0.44309963117220191</v>
      </c>
      <c r="CR5" s="13">
        <f t="shared" si="8"/>
        <v>-0.4650563810383298</v>
      </c>
      <c r="CS5" s="13">
        <f t="shared" si="9"/>
        <v>-0.42244025853665412</v>
      </c>
      <c r="CT5" s="13">
        <f t="shared" si="10"/>
        <v>-0.47810150052541134</v>
      </c>
      <c r="CU5" s="13">
        <f t="shared" si="11"/>
        <v>-0.4551721093726121</v>
      </c>
      <c r="CV5" s="13">
        <f t="shared" si="12"/>
        <v>-0.39970168174589554</v>
      </c>
      <c r="CW5" s="13">
        <f t="shared" si="13"/>
        <v>-0.45107143376796183</v>
      </c>
      <c r="CX5" s="13">
        <f t="shared" si="14"/>
        <v>-0.44777386788811158</v>
      </c>
      <c r="CY5" s="13">
        <f t="shared" si="15"/>
        <v>-0.44515514182237709</v>
      </c>
      <c r="CZ5" s="13">
        <f t="shared" si="16"/>
        <v>-0.42362275981270242</v>
      </c>
      <c r="DA5" s="13">
        <f t="shared" si="17"/>
        <v>-0.44212022961031405</v>
      </c>
      <c r="DB5" s="13">
        <f t="shared" si="18"/>
        <v>-0.44604487429020351</v>
      </c>
    </row>
    <row r="6" spans="1:106" x14ac:dyDescent="0.3">
      <c r="A6" s="11" t="s">
        <v>615</v>
      </c>
      <c r="B6" s="15">
        <v>46878.057633999997</v>
      </c>
      <c r="C6" s="15">
        <v>63.721509828999999</v>
      </c>
      <c r="D6" s="15">
        <v>8078.1769680999996</v>
      </c>
      <c r="E6" s="15">
        <v>684.66641117999995</v>
      </c>
      <c r="F6" s="15">
        <v>555.09718554999995</v>
      </c>
      <c r="G6" s="15">
        <v>251.69139766000001</v>
      </c>
      <c r="H6" s="15">
        <v>3276.0278807</v>
      </c>
      <c r="I6" s="15">
        <v>14.111104170000001</v>
      </c>
      <c r="J6" s="15">
        <v>83.780927575000007</v>
      </c>
      <c r="K6" s="15">
        <v>33.704625126000003</v>
      </c>
      <c r="L6" s="15">
        <v>2.4268328862000002</v>
      </c>
      <c r="M6" s="15">
        <v>12.222724208000001</v>
      </c>
      <c r="N6" s="15">
        <v>4.8587699990999997</v>
      </c>
      <c r="O6" s="15">
        <v>64.821339437999995</v>
      </c>
      <c r="P6" s="15">
        <v>54.726727150000002</v>
      </c>
      <c r="Q6" s="15">
        <v>1.6297173619</v>
      </c>
      <c r="R6" s="15">
        <v>291.41798908999999</v>
      </c>
      <c r="S6" s="15">
        <v>222.67812971000001</v>
      </c>
      <c r="U6" s="17" t="s">
        <v>535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H6" s="15" t="str">
        <f t="shared" si="19"/>
        <v/>
      </c>
      <c r="CJ6" s="18" t="str">
        <f t="shared" si="0"/>
        <v/>
      </c>
      <c r="CK6" s="13">
        <f t="shared" si="1"/>
        <v>-1</v>
      </c>
      <c r="CL6" s="13">
        <f t="shared" si="2"/>
        <v>-1</v>
      </c>
      <c r="CM6" s="13">
        <f t="shared" si="3"/>
        <v>-1</v>
      </c>
      <c r="CN6" s="13">
        <f t="shared" si="4"/>
        <v>-1</v>
      </c>
      <c r="CO6" s="13">
        <f t="shared" si="5"/>
        <v>-1</v>
      </c>
      <c r="CP6" s="13">
        <f t="shared" si="6"/>
        <v>-1</v>
      </c>
      <c r="CQ6" s="13">
        <f t="shared" si="7"/>
        <v>-1</v>
      </c>
      <c r="CR6" s="13">
        <f t="shared" si="8"/>
        <v>-1</v>
      </c>
      <c r="CS6" s="13">
        <f t="shared" si="9"/>
        <v>-1</v>
      </c>
      <c r="CT6" s="13">
        <f t="shared" si="10"/>
        <v>-1</v>
      </c>
      <c r="CU6" s="13">
        <f t="shared" si="11"/>
        <v>-1</v>
      </c>
      <c r="CV6" s="13">
        <f t="shared" si="12"/>
        <v>-1</v>
      </c>
      <c r="CW6" s="13">
        <f t="shared" si="13"/>
        <v>-1</v>
      </c>
      <c r="CX6" s="13">
        <f t="shared" si="14"/>
        <v>-1</v>
      </c>
      <c r="CY6" s="13">
        <f t="shared" si="15"/>
        <v>-1</v>
      </c>
      <c r="CZ6" s="13">
        <f t="shared" si="16"/>
        <v>-1</v>
      </c>
      <c r="DA6" s="13">
        <f t="shared" si="17"/>
        <v>-1</v>
      </c>
      <c r="DB6" s="13">
        <f t="shared" si="18"/>
        <v>-1</v>
      </c>
    </row>
    <row r="7" spans="1:106" x14ac:dyDescent="0.3">
      <c r="A7" s="11" t="s">
        <v>616</v>
      </c>
      <c r="B7" s="15">
        <v>132158.14249999999</v>
      </c>
      <c r="C7" s="15">
        <v>255.48224758999999</v>
      </c>
      <c r="D7" s="15">
        <v>33187.209991999996</v>
      </c>
      <c r="E7" s="15">
        <v>1130.1835646</v>
      </c>
      <c r="F7" s="15">
        <v>739.33384860000001</v>
      </c>
      <c r="G7" s="15">
        <v>613.06813606000003</v>
      </c>
      <c r="H7" s="15">
        <v>12644.932411</v>
      </c>
      <c r="I7" s="15">
        <v>50.893685253000001</v>
      </c>
      <c r="J7" s="15">
        <v>281.90275499000001</v>
      </c>
      <c r="K7" s="15">
        <v>123.69492830999999</v>
      </c>
      <c r="L7" s="15">
        <v>8.6630029417000003</v>
      </c>
      <c r="M7" s="15">
        <v>40.699833431000002</v>
      </c>
      <c r="N7" s="15">
        <v>17.080166042999998</v>
      </c>
      <c r="O7" s="15">
        <v>256.34144685000001</v>
      </c>
      <c r="P7" s="15">
        <v>222.66035592</v>
      </c>
      <c r="Q7" s="15">
        <v>5.4122924858000001</v>
      </c>
      <c r="R7" s="15">
        <v>1133.7322239</v>
      </c>
      <c r="S7" s="15">
        <v>870.69743531999995</v>
      </c>
      <c r="U7" s="17" t="s">
        <v>536</v>
      </c>
      <c r="V7" s="15">
        <v>20.946522969799801</v>
      </c>
      <c r="W7" s="15">
        <v>8.6654546029944104</v>
      </c>
      <c r="X7" s="15">
        <v>50.907387903598597</v>
      </c>
      <c r="Y7" s="15">
        <v>50.907835512025798</v>
      </c>
      <c r="Z7" s="15">
        <v>27.682204811190601</v>
      </c>
      <c r="AA7" s="15">
        <v>281.97406964075901</v>
      </c>
      <c r="AB7" s="15">
        <v>40.7122329679353</v>
      </c>
      <c r="AC7" s="15">
        <v>557.08111031857902</v>
      </c>
      <c r="AD7" s="15">
        <v>132188.68656382099</v>
      </c>
      <c r="AE7" s="15">
        <v>612.34761445024196</v>
      </c>
      <c r="AF7" s="15">
        <v>176.07825911538799</v>
      </c>
      <c r="AG7" s="15">
        <v>170.00554061172301</v>
      </c>
      <c r="AH7" s="15">
        <v>256.39141957100497</v>
      </c>
      <c r="AI7" s="15">
        <v>8.9076769175579305</v>
      </c>
      <c r="AJ7" s="15">
        <v>123.728374172119</v>
      </c>
      <c r="AK7" s="15">
        <v>123.728358483672</v>
      </c>
      <c r="AL7" s="15">
        <v>222.69242324393599</v>
      </c>
      <c r="AM7" s="15">
        <v>265.58286682870602</v>
      </c>
      <c r="AN7" s="15">
        <v>493.49158354212199</v>
      </c>
      <c r="AO7" s="15">
        <v>6.9408716925724097</v>
      </c>
      <c r="AP7" s="15">
        <v>3.45980152274563</v>
      </c>
      <c r="AQ7" s="15">
        <v>49.877480716691103</v>
      </c>
      <c r="AR7" s="15">
        <v>17.085038358669099</v>
      </c>
      <c r="AS7" s="15">
        <v>255.56037734971301</v>
      </c>
      <c r="AT7" s="15">
        <v>0</v>
      </c>
      <c r="AU7" s="15">
        <v>13020.892892960001</v>
      </c>
      <c r="AV7" s="15">
        <v>27816.477774213599</v>
      </c>
      <c r="AW7" s="15">
        <v>5115.8069210139001</v>
      </c>
      <c r="AX7" s="15">
        <v>33197.867562056199</v>
      </c>
      <c r="AY7" s="15">
        <v>332.38965236952703</v>
      </c>
      <c r="AZ7" s="15">
        <v>0.71032616246961799</v>
      </c>
      <c r="BA7" s="15">
        <v>6903.5341496420197</v>
      </c>
      <c r="BB7" s="15">
        <v>3.6925824677436201</v>
      </c>
      <c r="BC7" s="15">
        <v>0.70499334942707403</v>
      </c>
      <c r="BD7" s="15">
        <v>398.40271091342998</v>
      </c>
      <c r="BE7" s="15">
        <v>7.3871774786840598</v>
      </c>
      <c r="BF7" s="15">
        <v>0.38490375127454701</v>
      </c>
      <c r="BG7" s="15">
        <v>0.214318491266941</v>
      </c>
      <c r="BH7" s="15">
        <v>1130.4359786463599</v>
      </c>
      <c r="BI7" s="15">
        <v>739.49302610636096</v>
      </c>
      <c r="BJ7" s="15">
        <v>390.94295254000002</v>
      </c>
      <c r="BK7" s="15">
        <v>4.2418670910563998</v>
      </c>
      <c r="BL7" s="15">
        <v>5.1677029602561701E-2</v>
      </c>
      <c r="BM7" s="15">
        <v>26.9578294372151</v>
      </c>
      <c r="BN7" s="15">
        <v>0.98009979860777996</v>
      </c>
      <c r="BO7" s="15">
        <v>32.999435297100298</v>
      </c>
      <c r="BP7" s="15">
        <v>4.6358642636286902</v>
      </c>
      <c r="BQ7" s="15">
        <v>1.0612736888286201</v>
      </c>
      <c r="BR7" s="15">
        <v>154.84648728759799</v>
      </c>
      <c r="BS7" s="15">
        <v>32.159733614840597</v>
      </c>
      <c r="BT7" s="15">
        <v>4.2407809663960396</v>
      </c>
      <c r="BU7" s="15">
        <v>97.767604336491303</v>
      </c>
      <c r="BV7" s="15">
        <v>0.213094295540601</v>
      </c>
      <c r="BW7" s="15">
        <v>613.23563337577195</v>
      </c>
      <c r="BX7" s="15">
        <v>5.4139058438796903</v>
      </c>
      <c r="BY7" s="15">
        <v>0</v>
      </c>
      <c r="BZ7" s="15">
        <v>0.24054072755534001</v>
      </c>
      <c r="CA7" s="15">
        <v>1478.61209737438</v>
      </c>
      <c r="CB7" s="15">
        <v>1133.9431071587601</v>
      </c>
      <c r="CC7" s="15">
        <v>152.26017580317099</v>
      </c>
      <c r="CD7" s="15">
        <v>12647.3836528381</v>
      </c>
      <c r="CE7" s="15">
        <v>2108.1039517163099</v>
      </c>
      <c r="CF7" s="15">
        <v>870.87197165034604</v>
      </c>
      <c r="CH7" s="15">
        <f t="shared" si="19"/>
        <v>13590.728799632891</v>
      </c>
      <c r="CJ7" s="18">
        <f t="shared" si="0"/>
        <v>7.9999977809495307E-3</v>
      </c>
      <c r="CK7" s="13">
        <f t="shared" si="1"/>
        <v>2.3111753270138781E-4</v>
      </c>
      <c r="CL7" s="13">
        <f t="shared" si="2"/>
        <v>3.0581287134441224E-4</v>
      </c>
      <c r="CM7" s="13">
        <f t="shared" si="3"/>
        <v>3.2113486065178757E-4</v>
      </c>
      <c r="CN7" s="13">
        <f t="shared" si="4"/>
        <v>2.2333898161869018E-4</v>
      </c>
      <c r="CO7" s="13">
        <f t="shared" si="5"/>
        <v>2.1529855107048796E-4</v>
      </c>
      <c r="CP7" s="13">
        <f t="shared" si="6"/>
        <v>2.732115827261529E-4</v>
      </c>
      <c r="CQ7" s="13">
        <f t="shared" si="7"/>
        <v>1.9385171532966541E-4</v>
      </c>
      <c r="CR7" s="13">
        <f t="shared" si="8"/>
        <v>2.7803565325352489E-4</v>
      </c>
      <c r="CS7" s="13">
        <f t="shared" si="9"/>
        <v>2.5297606886295432E-4</v>
      </c>
      <c r="CT7" s="13">
        <f t="shared" si="10"/>
        <v>2.7026309104784496E-4</v>
      </c>
      <c r="CU7" s="13">
        <f t="shared" si="11"/>
        <v>2.8300363175554863E-4</v>
      </c>
      <c r="CV7" s="13">
        <f t="shared" si="12"/>
        <v>3.0465817400259599E-4</v>
      </c>
      <c r="CW7" s="13">
        <f t="shared" si="13"/>
        <v>2.8526161026972183E-4</v>
      </c>
      <c r="CX7" s="13">
        <f t="shared" si="14"/>
        <v>1.9494592707906746E-4</v>
      </c>
      <c r="CY7" s="13">
        <f t="shared" si="15"/>
        <v>1.4401900959644593E-4</v>
      </c>
      <c r="CZ7" s="13">
        <f t="shared" si="16"/>
        <v>2.9809144349147917E-4</v>
      </c>
      <c r="DA7" s="13">
        <f t="shared" si="17"/>
        <v>1.8600799581637199E-4</v>
      </c>
      <c r="DB7" s="13">
        <f t="shared" si="18"/>
        <v>2.0045577633054639E-4</v>
      </c>
    </row>
    <row r="8" spans="1:106" x14ac:dyDescent="0.3">
      <c r="A8" s="11" t="s">
        <v>617</v>
      </c>
      <c r="B8" s="15">
        <v>52921.612380999999</v>
      </c>
      <c r="C8" s="15">
        <v>75.606435650999998</v>
      </c>
      <c r="D8" s="15">
        <v>9875.3934210999996</v>
      </c>
      <c r="E8" s="15">
        <v>812.36795021</v>
      </c>
      <c r="F8" s="15">
        <v>658.63178479999999</v>
      </c>
      <c r="G8" s="15">
        <v>293.94567262999999</v>
      </c>
      <c r="H8" s="15">
        <v>3990.2294858999999</v>
      </c>
      <c r="I8" s="15">
        <v>16.691784684999998</v>
      </c>
      <c r="J8" s="15">
        <v>99.336445167999997</v>
      </c>
      <c r="K8" s="15">
        <v>39.867204772999997</v>
      </c>
      <c r="L8" s="15">
        <v>2.8721631796999998</v>
      </c>
      <c r="M8" s="15">
        <v>14.478081179</v>
      </c>
      <c r="N8" s="15">
        <v>5.7443664867999997</v>
      </c>
      <c r="O8" s="15">
        <v>79.247935716000001</v>
      </c>
      <c r="P8" s="15">
        <v>67.749776220000001</v>
      </c>
      <c r="Q8" s="15">
        <v>1.9242227505</v>
      </c>
      <c r="R8" s="15">
        <v>356.02018428999997</v>
      </c>
      <c r="S8" s="15">
        <v>271.63108174000001</v>
      </c>
      <c r="U8" s="17" t="s">
        <v>537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H8" s="15" t="str">
        <f t="shared" si="19"/>
        <v/>
      </c>
      <c r="CJ8" s="18" t="str">
        <f t="shared" si="0"/>
        <v/>
      </c>
      <c r="CK8" s="13">
        <f t="shared" si="1"/>
        <v>-1</v>
      </c>
      <c r="CL8" s="13">
        <f t="shared" si="2"/>
        <v>-1</v>
      </c>
      <c r="CM8" s="13">
        <f t="shared" si="3"/>
        <v>-1</v>
      </c>
      <c r="CN8" s="13">
        <f t="shared" si="4"/>
        <v>-1</v>
      </c>
      <c r="CO8" s="13">
        <f t="shared" si="5"/>
        <v>-1</v>
      </c>
      <c r="CP8" s="13">
        <f t="shared" si="6"/>
        <v>-1</v>
      </c>
      <c r="CQ8" s="13">
        <f t="shared" si="7"/>
        <v>-1</v>
      </c>
      <c r="CR8" s="13">
        <f t="shared" si="8"/>
        <v>-1</v>
      </c>
      <c r="CS8" s="13">
        <f t="shared" si="9"/>
        <v>-1</v>
      </c>
      <c r="CT8" s="13">
        <f t="shared" si="10"/>
        <v>-1</v>
      </c>
      <c r="CU8" s="13">
        <f t="shared" si="11"/>
        <v>-1</v>
      </c>
      <c r="CV8" s="13">
        <f t="shared" si="12"/>
        <v>-1</v>
      </c>
      <c r="CW8" s="13">
        <f t="shared" si="13"/>
        <v>-1</v>
      </c>
      <c r="CX8" s="13">
        <f t="shared" si="14"/>
        <v>-1</v>
      </c>
      <c r="CY8" s="13">
        <f t="shared" si="15"/>
        <v>-1</v>
      </c>
      <c r="CZ8" s="13">
        <f t="shared" si="16"/>
        <v>-1</v>
      </c>
      <c r="DA8" s="13">
        <f t="shared" si="17"/>
        <v>-1</v>
      </c>
      <c r="DB8" s="13">
        <f t="shared" si="18"/>
        <v>-1</v>
      </c>
    </row>
    <row r="9" spans="1:106" x14ac:dyDescent="0.3">
      <c r="A9" s="11" t="s">
        <v>618</v>
      </c>
      <c r="B9" s="15">
        <v>100978.22081</v>
      </c>
      <c r="C9" s="15">
        <v>150.85272169000001</v>
      </c>
      <c r="D9" s="15">
        <v>19964.873048000001</v>
      </c>
      <c r="E9" s="15">
        <v>1620.8748267000001</v>
      </c>
      <c r="F9" s="15">
        <v>1314.1326087</v>
      </c>
      <c r="G9" s="15">
        <v>578.73377602000005</v>
      </c>
      <c r="H9" s="15">
        <v>7590.0140184000002</v>
      </c>
      <c r="I9" s="15">
        <v>33.227173549</v>
      </c>
      <c r="J9" s="15">
        <v>196.31158859999999</v>
      </c>
      <c r="K9" s="15">
        <v>79.359756172999994</v>
      </c>
      <c r="L9" s="15">
        <v>5.7203116042</v>
      </c>
      <c r="M9" s="15">
        <v>28.858114880999999</v>
      </c>
      <c r="N9" s="15">
        <v>11.430051947000001</v>
      </c>
      <c r="O9" s="15">
        <v>151.34863662000001</v>
      </c>
      <c r="P9" s="15">
        <v>123.98132121</v>
      </c>
      <c r="Q9" s="15">
        <v>3.8243962756999998</v>
      </c>
      <c r="R9" s="15">
        <v>673.13194754999995</v>
      </c>
      <c r="S9" s="15">
        <v>519.61837136999998</v>
      </c>
      <c r="U9" s="17" t="s">
        <v>538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H9" s="15" t="str">
        <f t="shared" si="19"/>
        <v/>
      </c>
      <c r="CJ9" s="18" t="str">
        <f t="shared" si="0"/>
        <v/>
      </c>
      <c r="CK9" s="13">
        <f t="shared" si="1"/>
        <v>-1</v>
      </c>
      <c r="CL9" s="13">
        <f t="shared" si="2"/>
        <v>-1</v>
      </c>
      <c r="CM9" s="13">
        <f t="shared" si="3"/>
        <v>-1</v>
      </c>
      <c r="CN9" s="13">
        <f t="shared" si="4"/>
        <v>-1</v>
      </c>
      <c r="CO9" s="13">
        <f t="shared" si="5"/>
        <v>-1</v>
      </c>
      <c r="CP9" s="13">
        <f t="shared" si="6"/>
        <v>-1</v>
      </c>
      <c r="CQ9" s="13">
        <f t="shared" si="7"/>
        <v>-1</v>
      </c>
      <c r="CR9" s="13">
        <f t="shared" si="8"/>
        <v>-1</v>
      </c>
      <c r="CS9" s="13">
        <f t="shared" si="9"/>
        <v>-1</v>
      </c>
      <c r="CT9" s="13">
        <f t="shared" si="10"/>
        <v>-1</v>
      </c>
      <c r="CU9" s="13">
        <f t="shared" si="11"/>
        <v>-1</v>
      </c>
      <c r="CV9" s="13">
        <f t="shared" si="12"/>
        <v>-1</v>
      </c>
      <c r="CW9" s="13">
        <f t="shared" si="13"/>
        <v>-1</v>
      </c>
      <c r="CX9" s="13">
        <f t="shared" si="14"/>
        <v>-1</v>
      </c>
      <c r="CY9" s="13">
        <f t="shared" si="15"/>
        <v>-1</v>
      </c>
      <c r="CZ9" s="13">
        <f t="shared" si="16"/>
        <v>-1</v>
      </c>
      <c r="DA9" s="13">
        <f t="shared" si="17"/>
        <v>-1</v>
      </c>
      <c r="DB9" s="13">
        <f t="shared" si="18"/>
        <v>-1</v>
      </c>
    </row>
    <row r="10" spans="1:106" x14ac:dyDescent="0.3">
      <c r="A10" s="54" t="s">
        <v>619</v>
      </c>
      <c r="B10" s="15">
        <v>217963.65726000001</v>
      </c>
      <c r="C10" s="15">
        <v>451.28076737999999</v>
      </c>
      <c r="D10" s="15">
        <v>65655.874408999996</v>
      </c>
      <c r="E10" s="15">
        <v>2018.9406449000001</v>
      </c>
      <c r="F10" s="15">
        <v>1325.9392922</v>
      </c>
      <c r="G10" s="15">
        <v>1061.5987828</v>
      </c>
      <c r="H10" s="15">
        <v>21413.801854000001</v>
      </c>
      <c r="I10" s="15">
        <v>90.430378308000002</v>
      </c>
      <c r="J10" s="15">
        <v>498.50024533999999</v>
      </c>
      <c r="K10" s="15">
        <v>219.40087166000001</v>
      </c>
      <c r="L10" s="15">
        <v>15.43222029</v>
      </c>
      <c r="M10" s="15">
        <v>73.199577625000003</v>
      </c>
      <c r="N10" s="15">
        <v>30.376094498</v>
      </c>
      <c r="O10" s="15">
        <v>436.48039545</v>
      </c>
      <c r="P10" s="15">
        <v>361.97157906000001</v>
      </c>
      <c r="Q10" s="15">
        <v>9.6333233536999998</v>
      </c>
      <c r="R10" s="15">
        <v>1907.4410424</v>
      </c>
      <c r="S10" s="15">
        <v>1484.6616079</v>
      </c>
      <c r="U10" s="17" t="s">
        <v>539</v>
      </c>
      <c r="V10" s="15">
        <v>37.373463244064503</v>
      </c>
      <c r="W10" s="15">
        <v>15.436001684150201</v>
      </c>
      <c r="X10" s="15">
        <v>90.451370146707504</v>
      </c>
      <c r="Y10" s="15">
        <v>90.4522694231499</v>
      </c>
      <c r="Z10" s="15">
        <v>49.241465284660698</v>
      </c>
      <c r="AA10" s="15">
        <v>498.60169596976698</v>
      </c>
      <c r="AB10" s="15">
        <v>73.218183058823399</v>
      </c>
      <c r="AC10" s="15">
        <v>985.71045190938298</v>
      </c>
      <c r="AD10" s="15">
        <v>218010.05729018801</v>
      </c>
      <c r="AE10" s="15">
        <v>1091.20220624737</v>
      </c>
      <c r="AF10" s="15">
        <v>313.411715767815</v>
      </c>
      <c r="AG10" s="15">
        <v>301.85435395577201</v>
      </c>
      <c r="AH10" s="15">
        <v>436.54005297816701</v>
      </c>
      <c r="AI10" s="15">
        <v>15.8802349571354</v>
      </c>
      <c r="AJ10" s="15">
        <v>219.452310928267</v>
      </c>
      <c r="AK10" s="15">
        <v>219.45218929315399</v>
      </c>
      <c r="AL10" s="15">
        <v>362.00204124990398</v>
      </c>
      <c r="AM10" s="15">
        <v>525.36826866096703</v>
      </c>
      <c r="AN10" s="15">
        <v>816.28179155547105</v>
      </c>
      <c r="AO10" s="15">
        <v>12.263686219573399</v>
      </c>
      <c r="AP10" s="15">
        <v>6.1480432285520603</v>
      </c>
      <c r="AQ10" s="15">
        <v>89.057513706747301</v>
      </c>
      <c r="AR10" s="15">
        <v>30.383610806564501</v>
      </c>
      <c r="AS10" s="15">
        <v>451.39748126787799</v>
      </c>
      <c r="AT10" s="15">
        <v>0</v>
      </c>
      <c r="AU10" s="15">
        <v>22067.996478446999</v>
      </c>
      <c r="AV10" s="15">
        <v>54828.230881639298</v>
      </c>
      <c r="AW10" s="15">
        <v>10317.519460264401</v>
      </c>
      <c r="AX10" s="15">
        <v>65671.118610564707</v>
      </c>
      <c r="AY10" s="15">
        <v>582.74507578084899</v>
      </c>
      <c r="AZ10" s="15">
        <v>1.2890867981723599</v>
      </c>
      <c r="BA10" s="15">
        <v>11540.425641988701</v>
      </c>
      <c r="BB10" s="15">
        <v>6.7107074943919898</v>
      </c>
      <c r="BC10" s="15">
        <v>1.2582740620711299</v>
      </c>
      <c r="BD10" s="15">
        <v>709.22041806246705</v>
      </c>
      <c r="BE10" s="15">
        <v>13.270054090620899</v>
      </c>
      <c r="BF10" s="15">
        <v>0.679860661496828</v>
      </c>
      <c r="BG10" s="15">
        <v>0.38760357600709799</v>
      </c>
      <c r="BH10" s="15">
        <v>2019.3154306624799</v>
      </c>
      <c r="BI10" s="15">
        <v>1326.1838732183001</v>
      </c>
      <c r="BJ10" s="15">
        <v>693.131557444181</v>
      </c>
      <c r="BK10" s="15">
        <v>7.5095080351857604</v>
      </c>
      <c r="BL10" s="15">
        <v>9.1277512469893199E-2</v>
      </c>
      <c r="BM10" s="15">
        <v>48.291157235844899</v>
      </c>
      <c r="BN10" s="15">
        <v>1.7358080437837899</v>
      </c>
      <c r="BO10" s="15">
        <v>60.243257793063101</v>
      </c>
      <c r="BP10" s="15">
        <v>8.5226785101164495</v>
      </c>
      <c r="BQ10" s="15">
        <v>1.92900886500548</v>
      </c>
      <c r="BR10" s="15">
        <v>283.28758005257998</v>
      </c>
      <c r="BS10" s="15">
        <v>55.4819575454462</v>
      </c>
      <c r="BT10" s="15">
        <v>7.5249410148977303</v>
      </c>
      <c r="BU10" s="15">
        <v>173.852641781995</v>
      </c>
      <c r="BV10" s="15">
        <v>0.38000962813538502</v>
      </c>
      <c r="BW10" s="15">
        <v>1061.84075412534</v>
      </c>
      <c r="BX10" s="15">
        <v>9.6357672778992196</v>
      </c>
      <c r="BY10" s="15">
        <v>0</v>
      </c>
      <c r="BZ10" s="15">
        <v>0.42792510478399198</v>
      </c>
      <c r="CA10" s="15">
        <v>2501.27770063158</v>
      </c>
      <c r="CB10" s="15">
        <v>1907.6850128628901</v>
      </c>
      <c r="CC10" s="15">
        <v>257.85367309961401</v>
      </c>
      <c r="CD10" s="15">
        <v>21416.748063184401</v>
      </c>
      <c r="CE10" s="15">
        <v>3611.6249396933699</v>
      </c>
      <c r="CF10" s="15">
        <v>1484.8746231381199</v>
      </c>
      <c r="CH10" s="15">
        <f t="shared" si="19"/>
        <v>23076.767216965629</v>
      </c>
      <c r="CJ10" s="18">
        <f t="shared" si="0"/>
        <v>7.9999896419679604E-3</v>
      </c>
      <c r="CK10" s="13">
        <f t="shared" si="1"/>
        <v>2.1287966430409E-4</v>
      </c>
      <c r="CL10" s="13">
        <f t="shared" si="2"/>
        <v>2.5862810098381138E-4</v>
      </c>
      <c r="CM10" s="13">
        <f t="shared" si="3"/>
        <v>2.3218336061975575E-4</v>
      </c>
      <c r="CN10" s="13">
        <f t="shared" si="4"/>
        <v>1.8563485926473253E-4</v>
      </c>
      <c r="CO10" s="13">
        <f t="shared" si="5"/>
        <v>1.8445868505358697E-4</v>
      </c>
      <c r="CP10" s="13">
        <f t="shared" si="6"/>
        <v>2.2793105009204985E-4</v>
      </c>
      <c r="CQ10" s="13">
        <f t="shared" si="7"/>
        <v>1.3758459168003548E-4</v>
      </c>
      <c r="CR10" s="13">
        <f t="shared" si="8"/>
        <v>2.420770050893616E-4</v>
      </c>
      <c r="CS10" s="13">
        <f t="shared" si="9"/>
        <v>2.0351169475913265E-4</v>
      </c>
      <c r="CT10" s="13">
        <f t="shared" si="10"/>
        <v>2.3389894837569716E-4</v>
      </c>
      <c r="CU10" s="13">
        <f t="shared" si="11"/>
        <v>2.4503241135372052E-4</v>
      </c>
      <c r="CV10" s="13">
        <f t="shared" si="12"/>
        <v>2.541740598383112E-4</v>
      </c>
      <c r="CW10" s="13">
        <f t="shared" si="13"/>
        <v>2.474415716936817E-4</v>
      </c>
      <c r="CX10" s="13">
        <f t="shared" si="14"/>
        <v>1.3667859722657887E-4</v>
      </c>
      <c r="CY10" s="13">
        <f t="shared" si="15"/>
        <v>8.4156303053069996E-5</v>
      </c>
      <c r="CZ10" s="13">
        <f t="shared" si="16"/>
        <v>2.5369481636688989E-4</v>
      </c>
      <c r="DA10" s="13">
        <f t="shared" si="17"/>
        <v>1.2790458916783933E-4</v>
      </c>
      <c r="DB10" s="13">
        <f t="shared" si="18"/>
        <v>1.4347729946432284E-4</v>
      </c>
    </row>
    <row r="11" spans="1:106" x14ac:dyDescent="0.3">
      <c r="A11" s="11" t="s">
        <v>620</v>
      </c>
      <c r="B11" s="15">
        <v>488612.32381999999</v>
      </c>
      <c r="C11" s="15">
        <v>1243.1207991000001</v>
      </c>
      <c r="D11" s="15">
        <v>113465.60971</v>
      </c>
      <c r="E11" s="15">
        <v>5487.3853241999996</v>
      </c>
      <c r="F11" s="15">
        <v>3586.8396739</v>
      </c>
      <c r="G11" s="15">
        <v>378.11777364</v>
      </c>
      <c r="H11" s="15">
        <v>48056.895832000002</v>
      </c>
      <c r="I11" s="15">
        <v>220.82049171</v>
      </c>
      <c r="J11" s="15">
        <v>1093.2338576</v>
      </c>
      <c r="K11" s="15">
        <v>575.17578575000005</v>
      </c>
      <c r="L11" s="15">
        <v>37.193567981000001</v>
      </c>
      <c r="M11" s="15">
        <v>162.30495350000001</v>
      </c>
      <c r="N11" s="15">
        <v>71.599457344000001</v>
      </c>
      <c r="O11" s="15">
        <v>967.78611543</v>
      </c>
      <c r="P11" s="15">
        <v>838.27367341000001</v>
      </c>
      <c r="Q11" s="15">
        <v>21.074375207999999</v>
      </c>
      <c r="R11" s="15">
        <v>4277.6250399</v>
      </c>
      <c r="S11" s="15">
        <v>3294.2932694000001</v>
      </c>
      <c r="U11" s="17" t="s">
        <v>540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H11" s="15" t="str">
        <f t="shared" si="19"/>
        <v/>
      </c>
      <c r="CJ11" s="18" t="str">
        <f t="shared" si="0"/>
        <v/>
      </c>
      <c r="CK11" s="13">
        <f t="shared" si="1"/>
        <v>-1</v>
      </c>
      <c r="CL11" s="13">
        <f t="shared" si="2"/>
        <v>-1</v>
      </c>
      <c r="CM11" s="13">
        <f t="shared" si="3"/>
        <v>-1</v>
      </c>
      <c r="CN11" s="13">
        <f t="shared" si="4"/>
        <v>-1</v>
      </c>
      <c r="CO11" s="13">
        <f t="shared" si="5"/>
        <v>-1</v>
      </c>
      <c r="CP11" s="13">
        <f t="shared" si="6"/>
        <v>-1</v>
      </c>
      <c r="CQ11" s="13">
        <f t="shared" si="7"/>
        <v>-1</v>
      </c>
      <c r="CR11" s="13">
        <f t="shared" si="8"/>
        <v>-1</v>
      </c>
      <c r="CS11" s="13">
        <f t="shared" si="9"/>
        <v>-1</v>
      </c>
      <c r="CT11" s="13">
        <f t="shared" si="10"/>
        <v>-1</v>
      </c>
      <c r="CU11" s="13">
        <f t="shared" si="11"/>
        <v>-1</v>
      </c>
      <c r="CV11" s="13">
        <f t="shared" si="12"/>
        <v>-1</v>
      </c>
      <c r="CW11" s="13">
        <f t="shared" si="13"/>
        <v>-1</v>
      </c>
      <c r="CX11" s="13">
        <f t="shared" si="14"/>
        <v>-1</v>
      </c>
      <c r="CY11" s="13">
        <f t="shared" si="15"/>
        <v>-1</v>
      </c>
      <c r="CZ11" s="13">
        <f t="shared" si="16"/>
        <v>-1</v>
      </c>
      <c r="DA11" s="13">
        <f t="shared" si="17"/>
        <v>-1</v>
      </c>
      <c r="DB11" s="13">
        <f t="shared" si="18"/>
        <v>-1</v>
      </c>
    </row>
    <row r="12" spans="1:106" x14ac:dyDescent="0.3">
      <c r="A12" s="11" t="s">
        <v>621</v>
      </c>
      <c r="B12" s="15">
        <v>85718.736835000003</v>
      </c>
      <c r="C12" s="15">
        <v>141.71465337000001</v>
      </c>
      <c r="D12" s="15">
        <v>20577.739278000001</v>
      </c>
      <c r="E12" s="15">
        <v>1534.7213706</v>
      </c>
      <c r="F12" s="15">
        <v>1245.1708108</v>
      </c>
      <c r="G12" s="15">
        <v>528.52069233999998</v>
      </c>
      <c r="H12" s="15">
        <v>7410.9466236999997</v>
      </c>
      <c r="I12" s="15">
        <v>31.406363628000001</v>
      </c>
      <c r="J12" s="15">
        <v>186.11876175</v>
      </c>
      <c r="K12" s="15">
        <v>74.846704498999998</v>
      </c>
      <c r="L12" s="15">
        <v>5.4230525922000004</v>
      </c>
      <c r="M12" s="15">
        <v>27.614725909000001</v>
      </c>
      <c r="N12" s="15">
        <v>10.813263181</v>
      </c>
      <c r="O12" s="15">
        <v>150.67382409000001</v>
      </c>
      <c r="P12" s="15">
        <v>120.19523005000001</v>
      </c>
      <c r="Q12" s="15">
        <v>3.6135769702</v>
      </c>
      <c r="R12" s="15">
        <v>657.79529591999994</v>
      </c>
      <c r="S12" s="15">
        <v>514.79400717999999</v>
      </c>
      <c r="U12" s="17" t="s">
        <v>541</v>
      </c>
      <c r="V12" s="15">
        <v>8.42166786382281</v>
      </c>
      <c r="W12" s="15">
        <v>3.2749035826106598</v>
      </c>
      <c r="X12" s="15">
        <v>19.258437598094702</v>
      </c>
      <c r="Y12" s="15">
        <v>19.258614384412301</v>
      </c>
      <c r="Z12" s="15">
        <v>10.5480829984953</v>
      </c>
      <c r="AA12" s="15">
        <v>108.13036066850501</v>
      </c>
      <c r="AB12" s="15">
        <v>15.2505340622451</v>
      </c>
      <c r="AC12" s="15">
        <v>216.23464449348401</v>
      </c>
      <c r="AD12" s="15">
        <v>54514.1679511896</v>
      </c>
      <c r="AE12" s="15">
        <v>243.14855474373201</v>
      </c>
      <c r="AF12" s="15">
        <v>69.217532900295893</v>
      </c>
      <c r="AG12" s="15">
        <v>64.819632262960695</v>
      </c>
      <c r="AH12" s="15">
        <v>88.129665949928494</v>
      </c>
      <c r="AI12" s="15">
        <v>3.6024953002242701</v>
      </c>
      <c r="AJ12" s="15">
        <v>46.658603161536099</v>
      </c>
      <c r="AK12" s="15">
        <v>46.658605710081297</v>
      </c>
      <c r="AL12" s="15">
        <v>69.636914437961906</v>
      </c>
      <c r="AM12" s="15">
        <v>105.391789595286</v>
      </c>
      <c r="AN12" s="15">
        <v>161.796688438422</v>
      </c>
      <c r="AO12" s="15">
        <v>2.8081627358261998</v>
      </c>
      <c r="AP12" s="15">
        <v>1.2656609543191299</v>
      </c>
      <c r="AQ12" s="15">
        <v>20.762875442159999</v>
      </c>
      <c r="AR12" s="15">
        <v>6.5247832876573604</v>
      </c>
      <c r="AS12" s="15">
        <v>93.763614375237594</v>
      </c>
      <c r="AT12" s="15">
        <v>0</v>
      </c>
      <c r="AU12" s="15">
        <v>4482.1681469600999</v>
      </c>
      <c r="AV12" s="15">
        <v>10943.945498437401</v>
      </c>
      <c r="AW12" s="15">
        <v>2124.6283391369998</v>
      </c>
      <c r="AX12" s="15">
        <v>13173.9656271697</v>
      </c>
      <c r="AY12" s="15">
        <v>125.716203841167</v>
      </c>
      <c r="AZ12" s="15">
        <v>0.26431937069065198</v>
      </c>
      <c r="BA12" s="15">
        <v>2291.67183169695</v>
      </c>
      <c r="BB12" s="15">
        <v>1.3617764659909399</v>
      </c>
      <c r="BC12" s="15">
        <v>0.25662875411299801</v>
      </c>
      <c r="BD12" s="15">
        <v>145.26271089138299</v>
      </c>
      <c r="BE12" s="15">
        <v>2.6908601841961599</v>
      </c>
      <c r="BF12" s="15">
        <v>0.137943305059056</v>
      </c>
      <c r="BG12" s="15">
        <v>7.9397101473238599E-2</v>
      </c>
      <c r="BH12" s="15">
        <v>997.39238724454196</v>
      </c>
      <c r="BI12" s="15">
        <v>809.88737478291603</v>
      </c>
      <c r="BJ12" s="15">
        <v>187.505012461625</v>
      </c>
      <c r="BK12" s="15">
        <v>1.5180563246746801</v>
      </c>
      <c r="BL12" s="15">
        <v>1.8565324206198199E-2</v>
      </c>
      <c r="BM12" s="15">
        <v>9.7504356906253893</v>
      </c>
      <c r="BN12" s="15">
        <v>0.35393589278923199</v>
      </c>
      <c r="BO12" s="15">
        <v>12.0638559830685</v>
      </c>
      <c r="BP12" s="15">
        <v>1.73695935051836</v>
      </c>
      <c r="BQ12" s="15">
        <v>0.386056657462369</v>
      </c>
      <c r="BR12" s="15">
        <v>56.659071082524498</v>
      </c>
      <c r="BS12" s="15">
        <v>11.2179682074919</v>
      </c>
      <c r="BT12" s="15">
        <v>1.5257404645138499</v>
      </c>
      <c r="BU12" s="15">
        <v>575.74382248383699</v>
      </c>
      <c r="BV12" s="15">
        <v>7.7239455789061703E-2</v>
      </c>
      <c r="BW12" s="15">
        <v>347.389895344389</v>
      </c>
      <c r="BX12" s="15">
        <v>2.11351598386767</v>
      </c>
      <c r="BY12" s="15">
        <v>0</v>
      </c>
      <c r="BZ12" s="15">
        <v>8.7346978317410395E-2</v>
      </c>
      <c r="CA12" s="15">
        <v>506.39979144737799</v>
      </c>
      <c r="CB12" s="15">
        <v>383.16746332906803</v>
      </c>
      <c r="CC12" s="15">
        <v>52.789285614180102</v>
      </c>
      <c r="CD12" s="15">
        <v>4332.98886434409</v>
      </c>
      <c r="CE12" s="15">
        <v>736.78551567935995</v>
      </c>
      <c r="CF12" s="15">
        <v>301.06513472193598</v>
      </c>
      <c r="CH12" s="15">
        <f t="shared" si="19"/>
        <v>4701.3413430267228</v>
      </c>
      <c r="CJ12" s="18">
        <f t="shared" si="0"/>
        <v>8.0000049019353942E-3</v>
      </c>
      <c r="CK12" s="13">
        <f t="shared" si="1"/>
        <v>-0.36403439943213439</v>
      </c>
      <c r="CL12" s="13">
        <f t="shared" si="2"/>
        <v>-0.33836330862390063</v>
      </c>
      <c r="CM12" s="13">
        <f t="shared" si="3"/>
        <v>-0.35979528901631075</v>
      </c>
      <c r="CN12" s="13">
        <f t="shared" si="4"/>
        <v>-0.3501150069640257</v>
      </c>
      <c r="CO12" s="13">
        <f t="shared" si="5"/>
        <v>-0.34957728870742011</v>
      </c>
      <c r="CP12" s="13">
        <f t="shared" si="6"/>
        <v>-0.34271278233906616</v>
      </c>
      <c r="CQ12" s="13">
        <f t="shared" si="7"/>
        <v>-0.41532585722756216</v>
      </c>
      <c r="CR12" s="13">
        <f t="shared" si="8"/>
        <v>-0.38679260634801754</v>
      </c>
      <c r="CS12" s="13">
        <f t="shared" si="9"/>
        <v>-0.41902492982545858</v>
      </c>
      <c r="CT12" s="13">
        <f t="shared" si="10"/>
        <v>-0.37661108765711004</v>
      </c>
      <c r="CU12" s="13">
        <f t="shared" si="11"/>
        <v>-0.39611436051330801</v>
      </c>
      <c r="CV12" s="13">
        <f t="shared" si="12"/>
        <v>-0.44773907543023084</v>
      </c>
      <c r="CW12" s="13">
        <f t="shared" si="13"/>
        <v>-0.39659442497228159</v>
      </c>
      <c r="CX12" s="13">
        <f t="shared" si="14"/>
        <v>-0.4150963746875691</v>
      </c>
      <c r="CY12" s="13">
        <f t="shared" si="15"/>
        <v>-0.42063495856704419</v>
      </c>
      <c r="CZ12" s="13">
        <f t="shared" si="16"/>
        <v>-0.41511803919021167</v>
      </c>
      <c r="DA12" s="13">
        <f t="shared" si="17"/>
        <v>-0.41749741035595933</v>
      </c>
      <c r="DB12" s="13">
        <f t="shared" si="18"/>
        <v>-0.41517358298099377</v>
      </c>
    </row>
    <row r="13" spans="1:106" x14ac:dyDescent="0.3">
      <c r="A13" s="11" t="s">
        <v>622</v>
      </c>
      <c r="B13" s="15">
        <v>180444.53151</v>
      </c>
      <c r="C13" s="15">
        <v>386.59156508000001</v>
      </c>
      <c r="D13" s="15">
        <v>49965.645515999997</v>
      </c>
      <c r="E13" s="15">
        <v>4172.7954707999997</v>
      </c>
      <c r="F13" s="15">
        <v>3384.5133298999999</v>
      </c>
      <c r="G13" s="15">
        <v>1434.0578152999999</v>
      </c>
      <c r="H13" s="15">
        <v>18559.598982</v>
      </c>
      <c r="I13" s="15">
        <v>76.809978551</v>
      </c>
      <c r="J13" s="15">
        <v>423.76863268</v>
      </c>
      <c r="K13" s="15">
        <v>186.72281645000001</v>
      </c>
      <c r="L13" s="15">
        <v>13.094942115</v>
      </c>
      <c r="M13" s="15">
        <v>61.644007211000002</v>
      </c>
      <c r="N13" s="15">
        <v>25.73881261</v>
      </c>
      <c r="O13" s="15">
        <v>378.81345317</v>
      </c>
      <c r="P13" s="15">
        <v>318.07238821999999</v>
      </c>
      <c r="Q13" s="15">
        <v>8.1330191556999996</v>
      </c>
      <c r="R13" s="15">
        <v>1657.0330898</v>
      </c>
      <c r="S13" s="15">
        <v>1286.676025</v>
      </c>
      <c r="U13" s="17" t="s">
        <v>542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H13" s="15" t="str">
        <f t="shared" si="19"/>
        <v/>
      </c>
      <c r="CJ13" s="18" t="str">
        <f t="shared" si="0"/>
        <v/>
      </c>
      <c r="CK13" s="13">
        <f t="shared" si="1"/>
        <v>-1</v>
      </c>
      <c r="CL13" s="13">
        <f t="shared" si="2"/>
        <v>-1</v>
      </c>
      <c r="CM13" s="13">
        <f t="shared" si="3"/>
        <v>-1</v>
      </c>
      <c r="CN13" s="13">
        <f t="shared" si="4"/>
        <v>-1</v>
      </c>
      <c r="CO13" s="13">
        <f t="shared" si="5"/>
        <v>-1</v>
      </c>
      <c r="CP13" s="13">
        <f t="shared" si="6"/>
        <v>-1</v>
      </c>
      <c r="CQ13" s="13">
        <f t="shared" si="7"/>
        <v>-1</v>
      </c>
      <c r="CR13" s="13">
        <f t="shared" si="8"/>
        <v>-1</v>
      </c>
      <c r="CS13" s="13">
        <f t="shared" si="9"/>
        <v>-1</v>
      </c>
      <c r="CT13" s="13">
        <f t="shared" si="10"/>
        <v>-1</v>
      </c>
      <c r="CU13" s="13">
        <f t="shared" si="11"/>
        <v>-1</v>
      </c>
      <c r="CV13" s="13">
        <f t="shared" si="12"/>
        <v>-1</v>
      </c>
      <c r="CW13" s="13">
        <f t="shared" si="13"/>
        <v>-1</v>
      </c>
      <c r="CX13" s="13">
        <f t="shared" si="14"/>
        <v>-1</v>
      </c>
      <c r="CY13" s="13">
        <f t="shared" si="15"/>
        <v>-1</v>
      </c>
      <c r="CZ13" s="13">
        <f t="shared" si="16"/>
        <v>-1</v>
      </c>
      <c r="DA13" s="13">
        <f t="shared" si="17"/>
        <v>-1</v>
      </c>
      <c r="DB13" s="13">
        <f t="shared" si="18"/>
        <v>-1</v>
      </c>
    </row>
    <row r="14" spans="1:106" x14ac:dyDescent="0.3">
      <c r="A14" s="11" t="s">
        <v>623</v>
      </c>
      <c r="B14" s="15">
        <v>138784.34859000001</v>
      </c>
      <c r="C14" s="15">
        <v>198.61817572999999</v>
      </c>
      <c r="D14" s="15">
        <v>24816.661315000001</v>
      </c>
      <c r="E14" s="15">
        <v>2134.1143213999999</v>
      </c>
      <c r="F14" s="15">
        <v>1730.2432819000001</v>
      </c>
      <c r="G14" s="15">
        <v>771.95510946000002</v>
      </c>
      <c r="H14" s="15">
        <v>10881.628971</v>
      </c>
      <c r="I14" s="15">
        <v>43.844520654</v>
      </c>
      <c r="J14" s="15">
        <v>262.33930792000001</v>
      </c>
      <c r="K14" s="15">
        <v>104.71989863</v>
      </c>
      <c r="L14" s="15">
        <v>7.5444723460000001</v>
      </c>
      <c r="M14" s="15">
        <v>38.030914701</v>
      </c>
      <c r="N14" s="15">
        <v>15.088491309</v>
      </c>
      <c r="O14" s="15">
        <v>217.04314248</v>
      </c>
      <c r="P14" s="15">
        <v>188.36286340000001</v>
      </c>
      <c r="Q14" s="15">
        <v>5.0540135161000004</v>
      </c>
      <c r="R14" s="15">
        <v>974.51988947999996</v>
      </c>
      <c r="S14" s="15">
        <v>742.02885999</v>
      </c>
      <c r="U14" s="17" t="s">
        <v>543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H14" s="15" t="str">
        <f t="shared" si="19"/>
        <v/>
      </c>
      <c r="CJ14" s="18" t="str">
        <f t="shared" si="0"/>
        <v/>
      </c>
      <c r="CK14" s="13">
        <f t="shared" si="1"/>
        <v>-1</v>
      </c>
      <c r="CL14" s="13">
        <f t="shared" si="2"/>
        <v>-1</v>
      </c>
      <c r="CM14" s="13">
        <f t="shared" si="3"/>
        <v>-1</v>
      </c>
      <c r="CN14" s="13">
        <f t="shared" si="4"/>
        <v>-1</v>
      </c>
      <c r="CO14" s="13">
        <f t="shared" si="5"/>
        <v>-1</v>
      </c>
      <c r="CP14" s="13">
        <f t="shared" si="6"/>
        <v>-1</v>
      </c>
      <c r="CQ14" s="13">
        <f t="shared" si="7"/>
        <v>-1</v>
      </c>
      <c r="CR14" s="13">
        <f t="shared" si="8"/>
        <v>-1</v>
      </c>
      <c r="CS14" s="13">
        <f t="shared" si="9"/>
        <v>-1</v>
      </c>
      <c r="CT14" s="13">
        <f t="shared" si="10"/>
        <v>-1</v>
      </c>
      <c r="CU14" s="13">
        <f t="shared" si="11"/>
        <v>-1</v>
      </c>
      <c r="CV14" s="13">
        <f t="shared" si="12"/>
        <v>-1</v>
      </c>
      <c r="CW14" s="13">
        <f t="shared" si="13"/>
        <v>-1</v>
      </c>
      <c r="CX14" s="13">
        <f t="shared" si="14"/>
        <v>-1</v>
      </c>
      <c r="CY14" s="13">
        <f t="shared" si="15"/>
        <v>-1</v>
      </c>
      <c r="CZ14" s="13">
        <f t="shared" si="16"/>
        <v>-1</v>
      </c>
      <c r="DA14" s="13">
        <f t="shared" si="17"/>
        <v>-1</v>
      </c>
      <c r="DB14" s="13">
        <f t="shared" si="18"/>
        <v>-1</v>
      </c>
    </row>
    <row r="15" spans="1:106" x14ac:dyDescent="0.3">
      <c r="A15" s="11" t="s">
        <v>624</v>
      </c>
      <c r="B15" s="15">
        <v>102780.56405</v>
      </c>
      <c r="C15" s="15">
        <v>226.83177936999999</v>
      </c>
      <c r="D15" s="15">
        <v>29323.447622</v>
      </c>
      <c r="E15" s="15">
        <v>2383.7087759000001</v>
      </c>
      <c r="F15" s="15">
        <v>1926.1195579</v>
      </c>
      <c r="G15" s="15">
        <v>804.94073446000004</v>
      </c>
      <c r="H15" s="15">
        <v>10421.123291</v>
      </c>
      <c r="I15" s="15">
        <v>45.084921051000002</v>
      </c>
      <c r="J15" s="15">
        <v>246.69434068000001</v>
      </c>
      <c r="K15" s="15">
        <v>109.75757858999999</v>
      </c>
      <c r="L15" s="15">
        <v>7.6943007579999998</v>
      </c>
      <c r="M15" s="15">
        <v>36.320694115999999</v>
      </c>
      <c r="N15" s="15">
        <v>15.098835977</v>
      </c>
      <c r="O15" s="15">
        <v>211.79429160999999</v>
      </c>
      <c r="P15" s="15">
        <v>174.64703544</v>
      </c>
      <c r="Q15" s="15">
        <v>4.7624550234000003</v>
      </c>
      <c r="R15" s="15">
        <v>926.18066922000003</v>
      </c>
      <c r="S15" s="15">
        <v>721.24096751000002</v>
      </c>
      <c r="U15" s="17" t="s">
        <v>544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H15" s="15" t="str">
        <f t="shared" si="19"/>
        <v/>
      </c>
      <c r="CJ15" s="18" t="str">
        <f t="shared" si="0"/>
        <v/>
      </c>
      <c r="CK15" s="13">
        <f t="shared" si="1"/>
        <v>-1</v>
      </c>
      <c r="CL15" s="13">
        <f t="shared" si="2"/>
        <v>-1</v>
      </c>
      <c r="CM15" s="13">
        <f t="shared" si="3"/>
        <v>-1</v>
      </c>
      <c r="CN15" s="13">
        <f t="shared" si="4"/>
        <v>-1</v>
      </c>
      <c r="CO15" s="13">
        <f t="shared" si="5"/>
        <v>-1</v>
      </c>
      <c r="CP15" s="13">
        <f t="shared" si="6"/>
        <v>-1</v>
      </c>
      <c r="CQ15" s="13">
        <f t="shared" si="7"/>
        <v>-1</v>
      </c>
      <c r="CR15" s="13">
        <f t="shared" si="8"/>
        <v>-1</v>
      </c>
      <c r="CS15" s="13">
        <f t="shared" si="9"/>
        <v>-1</v>
      </c>
      <c r="CT15" s="13">
        <f t="shared" si="10"/>
        <v>-1</v>
      </c>
      <c r="CU15" s="13">
        <f t="shared" si="11"/>
        <v>-1</v>
      </c>
      <c r="CV15" s="13">
        <f t="shared" si="12"/>
        <v>-1</v>
      </c>
      <c r="CW15" s="13">
        <f t="shared" si="13"/>
        <v>-1</v>
      </c>
      <c r="CX15" s="13">
        <f t="shared" si="14"/>
        <v>-1</v>
      </c>
      <c r="CY15" s="13">
        <f t="shared" si="15"/>
        <v>-1</v>
      </c>
      <c r="CZ15" s="13">
        <f t="shared" si="16"/>
        <v>-1</v>
      </c>
      <c r="DA15" s="13">
        <f t="shared" si="17"/>
        <v>-1</v>
      </c>
      <c r="DB15" s="13">
        <f t="shared" si="18"/>
        <v>-1</v>
      </c>
    </row>
    <row r="16" spans="1:106" x14ac:dyDescent="0.3">
      <c r="A16" s="11" t="s">
        <v>625</v>
      </c>
      <c r="B16" s="15">
        <v>349040.37634000002</v>
      </c>
      <c r="C16" s="15">
        <v>824.88781075999998</v>
      </c>
      <c r="D16" s="15">
        <v>102822.04321</v>
      </c>
      <c r="E16" s="15">
        <v>6448.4852391000004</v>
      </c>
      <c r="F16" s="15">
        <v>4964.0933843000003</v>
      </c>
      <c r="G16" s="15">
        <v>2066.9558161999998</v>
      </c>
      <c r="H16" s="15">
        <v>37412.274195999998</v>
      </c>
      <c r="I16" s="15">
        <v>154.67571769</v>
      </c>
      <c r="J16" s="15">
        <v>818.41869158999998</v>
      </c>
      <c r="K16" s="15">
        <v>390.17191752000002</v>
      </c>
      <c r="L16" s="15">
        <v>26.087446122999999</v>
      </c>
      <c r="M16" s="15">
        <v>116.89127894000001</v>
      </c>
      <c r="N16" s="15">
        <v>51.023984837</v>
      </c>
      <c r="O16" s="15">
        <v>755.38914365999995</v>
      </c>
      <c r="P16" s="15">
        <v>671.92193507000002</v>
      </c>
      <c r="Q16" s="15">
        <v>15.646354144</v>
      </c>
      <c r="R16" s="15">
        <v>3358.3955759</v>
      </c>
      <c r="S16" s="15">
        <v>2564.8939086999999</v>
      </c>
      <c r="U16" s="17" t="s">
        <v>545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H16" s="15" t="str">
        <f t="shared" si="19"/>
        <v/>
      </c>
      <c r="CJ16" s="18" t="str">
        <f t="shared" si="0"/>
        <v/>
      </c>
      <c r="CK16" s="13">
        <f t="shared" si="1"/>
        <v>-1</v>
      </c>
      <c r="CL16" s="13">
        <f t="shared" si="2"/>
        <v>-1</v>
      </c>
      <c r="CM16" s="13">
        <f t="shared" si="3"/>
        <v>-1</v>
      </c>
      <c r="CN16" s="13">
        <f t="shared" si="4"/>
        <v>-1</v>
      </c>
      <c r="CO16" s="13">
        <f t="shared" si="5"/>
        <v>-1</v>
      </c>
      <c r="CP16" s="13">
        <f t="shared" si="6"/>
        <v>-1</v>
      </c>
      <c r="CQ16" s="13">
        <f t="shared" si="7"/>
        <v>-1</v>
      </c>
      <c r="CR16" s="13">
        <f t="shared" si="8"/>
        <v>-1</v>
      </c>
      <c r="CS16" s="13">
        <f t="shared" si="9"/>
        <v>-1</v>
      </c>
      <c r="CT16" s="13">
        <f t="shared" si="10"/>
        <v>-1</v>
      </c>
      <c r="CU16" s="13">
        <f t="shared" si="11"/>
        <v>-1</v>
      </c>
      <c r="CV16" s="13">
        <f t="shared" si="12"/>
        <v>-1</v>
      </c>
      <c r="CW16" s="13">
        <f t="shared" si="13"/>
        <v>-1</v>
      </c>
      <c r="CX16" s="13">
        <f t="shared" si="14"/>
        <v>-1</v>
      </c>
      <c r="CY16" s="13">
        <f t="shared" si="15"/>
        <v>-1</v>
      </c>
      <c r="CZ16" s="13">
        <f t="shared" si="16"/>
        <v>-1</v>
      </c>
      <c r="DA16" s="13">
        <f t="shared" si="17"/>
        <v>-1</v>
      </c>
      <c r="DB16" s="13">
        <f t="shared" si="18"/>
        <v>-1</v>
      </c>
    </row>
    <row r="17" spans="1:106" x14ac:dyDescent="0.3">
      <c r="A17" s="11" t="s">
        <v>626</v>
      </c>
      <c r="B17" s="15">
        <v>362959.62445</v>
      </c>
      <c r="C17" s="15">
        <v>705.33351717999994</v>
      </c>
      <c r="D17" s="15">
        <v>85025.430238000001</v>
      </c>
      <c r="E17" s="15">
        <v>5056.2305767999997</v>
      </c>
      <c r="F17" s="15">
        <v>3819.7214084000002</v>
      </c>
      <c r="G17" s="15">
        <v>1349.9077072</v>
      </c>
      <c r="H17" s="15">
        <v>30990.404305</v>
      </c>
      <c r="I17" s="15">
        <v>145.35666696000001</v>
      </c>
      <c r="J17" s="15">
        <v>804.12340174999997</v>
      </c>
      <c r="K17" s="15">
        <v>363.09449215000001</v>
      </c>
      <c r="L17" s="15">
        <v>24.877667356</v>
      </c>
      <c r="M17" s="15">
        <v>121.29163492000001</v>
      </c>
      <c r="N17" s="15">
        <v>48.957435816</v>
      </c>
      <c r="O17" s="15">
        <v>624.54356242999995</v>
      </c>
      <c r="P17" s="15">
        <v>493.84441182</v>
      </c>
      <c r="Q17" s="15">
        <v>15.722614536</v>
      </c>
      <c r="R17" s="15">
        <v>2732.5022898000002</v>
      </c>
      <c r="S17" s="15">
        <v>2141.2348701000001</v>
      </c>
      <c r="U17" s="17" t="s">
        <v>546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H17" s="15" t="str">
        <f t="shared" si="19"/>
        <v/>
      </c>
      <c r="CJ17" s="18" t="str">
        <f t="shared" si="0"/>
        <v/>
      </c>
      <c r="CK17" s="13">
        <f t="shared" si="1"/>
        <v>-1</v>
      </c>
      <c r="CL17" s="13">
        <f t="shared" si="2"/>
        <v>-1</v>
      </c>
      <c r="CM17" s="13">
        <f t="shared" si="3"/>
        <v>-1</v>
      </c>
      <c r="CN17" s="13">
        <f t="shared" si="4"/>
        <v>-1</v>
      </c>
      <c r="CO17" s="13">
        <f t="shared" si="5"/>
        <v>-1</v>
      </c>
      <c r="CP17" s="13">
        <f t="shared" si="6"/>
        <v>-1</v>
      </c>
      <c r="CQ17" s="13">
        <f t="shared" si="7"/>
        <v>-1</v>
      </c>
      <c r="CR17" s="13">
        <f t="shared" si="8"/>
        <v>-1</v>
      </c>
      <c r="CS17" s="13">
        <f t="shared" si="9"/>
        <v>-1</v>
      </c>
      <c r="CT17" s="13">
        <f t="shared" si="10"/>
        <v>-1</v>
      </c>
      <c r="CU17" s="13">
        <f t="shared" si="11"/>
        <v>-1</v>
      </c>
      <c r="CV17" s="13">
        <f t="shared" si="12"/>
        <v>-1</v>
      </c>
      <c r="CW17" s="13">
        <f t="shared" si="13"/>
        <v>-1</v>
      </c>
      <c r="CX17" s="13">
        <f t="shared" si="14"/>
        <v>-1</v>
      </c>
      <c r="CY17" s="13">
        <f t="shared" si="15"/>
        <v>-1</v>
      </c>
      <c r="CZ17" s="13">
        <f t="shared" si="16"/>
        <v>-1</v>
      </c>
      <c r="DA17" s="13">
        <f t="shared" si="17"/>
        <v>-1</v>
      </c>
      <c r="DB17" s="13">
        <f t="shared" si="18"/>
        <v>-1</v>
      </c>
    </row>
    <row r="18" spans="1:106" x14ac:dyDescent="0.3">
      <c r="A18" s="11" t="s">
        <v>627</v>
      </c>
      <c r="B18" s="15">
        <v>263784.11206000001</v>
      </c>
      <c r="C18" s="15">
        <v>439.95340020999998</v>
      </c>
      <c r="D18" s="15">
        <v>58742.861865999999</v>
      </c>
      <c r="E18" s="15">
        <v>4741.1326521999999</v>
      </c>
      <c r="F18" s="15">
        <v>3844.9233382000002</v>
      </c>
      <c r="G18" s="15">
        <v>1637.5913662</v>
      </c>
      <c r="H18" s="15">
        <v>23315.535017999999</v>
      </c>
      <c r="I18" s="15">
        <v>97.046710497999996</v>
      </c>
      <c r="J18" s="15">
        <v>576.99468295999998</v>
      </c>
      <c r="K18" s="15">
        <v>231.55332053999999</v>
      </c>
      <c r="L18" s="15">
        <v>16.748801962999998</v>
      </c>
      <c r="M18" s="15">
        <v>84.981268709000005</v>
      </c>
      <c r="N18" s="15">
        <v>33.366240976999997</v>
      </c>
      <c r="O18" s="15">
        <v>472.28217644</v>
      </c>
      <c r="P18" s="15">
        <v>385.77412003000001</v>
      </c>
      <c r="Q18" s="15">
        <v>11.137383755</v>
      </c>
      <c r="R18" s="15">
        <v>2075.1901416000001</v>
      </c>
      <c r="S18" s="15">
        <v>1612.8722087000001</v>
      </c>
      <c r="U18" s="17" t="s">
        <v>547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H18" s="15" t="str">
        <f t="shared" si="19"/>
        <v/>
      </c>
      <c r="CJ18" s="18" t="str">
        <f t="shared" si="0"/>
        <v/>
      </c>
      <c r="CK18" s="13">
        <f t="shared" si="1"/>
        <v>-1</v>
      </c>
      <c r="CL18" s="13">
        <f t="shared" si="2"/>
        <v>-1</v>
      </c>
      <c r="CM18" s="13">
        <f t="shared" si="3"/>
        <v>-1</v>
      </c>
      <c r="CN18" s="13">
        <f t="shared" si="4"/>
        <v>-1</v>
      </c>
      <c r="CO18" s="13">
        <f t="shared" si="5"/>
        <v>-1</v>
      </c>
      <c r="CP18" s="13">
        <f t="shared" si="6"/>
        <v>-1</v>
      </c>
      <c r="CQ18" s="13">
        <f t="shared" si="7"/>
        <v>-1</v>
      </c>
      <c r="CR18" s="13">
        <f t="shared" si="8"/>
        <v>-1</v>
      </c>
      <c r="CS18" s="13">
        <f t="shared" si="9"/>
        <v>-1</v>
      </c>
      <c r="CT18" s="13">
        <f t="shared" si="10"/>
        <v>-1</v>
      </c>
      <c r="CU18" s="13">
        <f t="shared" si="11"/>
        <v>-1</v>
      </c>
      <c r="CV18" s="13">
        <f t="shared" si="12"/>
        <v>-1</v>
      </c>
      <c r="CW18" s="13">
        <f t="shared" si="13"/>
        <v>-1</v>
      </c>
      <c r="CX18" s="13">
        <f t="shared" si="14"/>
        <v>-1</v>
      </c>
      <c r="CY18" s="13">
        <f t="shared" si="15"/>
        <v>-1</v>
      </c>
      <c r="CZ18" s="13">
        <f t="shared" si="16"/>
        <v>-1</v>
      </c>
      <c r="DA18" s="13">
        <f t="shared" si="17"/>
        <v>-1</v>
      </c>
      <c r="DB18" s="13">
        <f t="shared" si="18"/>
        <v>-1</v>
      </c>
    </row>
    <row r="19" spans="1:106" x14ac:dyDescent="0.3">
      <c r="A19" s="11" t="s">
        <v>628</v>
      </c>
      <c r="B19" s="15">
        <v>65534.482506</v>
      </c>
      <c r="C19" s="15">
        <v>133.59821531</v>
      </c>
      <c r="D19" s="15">
        <v>17227.309485999998</v>
      </c>
      <c r="E19" s="15">
        <v>1436.2680055000001</v>
      </c>
      <c r="F19" s="15">
        <v>1164.5195776999999</v>
      </c>
      <c r="G19" s="15">
        <v>503.26866670999999</v>
      </c>
      <c r="H19" s="15">
        <v>6573.4508527999997</v>
      </c>
      <c r="I19" s="15">
        <v>26.390284682000001</v>
      </c>
      <c r="J19" s="15">
        <v>145.98872789000001</v>
      </c>
      <c r="K19" s="15">
        <v>64.237733294999998</v>
      </c>
      <c r="L19" s="15">
        <v>4.4896274584000002</v>
      </c>
      <c r="M19" s="15">
        <v>20.991798872</v>
      </c>
      <c r="N19" s="15">
        <v>8.8388507360999995</v>
      </c>
      <c r="O19" s="15">
        <v>133.69144750999999</v>
      </c>
      <c r="P19" s="15">
        <v>115.61970279000001</v>
      </c>
      <c r="Q19" s="15">
        <v>2.7929239662000001</v>
      </c>
      <c r="R19" s="15">
        <v>589.38359275000005</v>
      </c>
      <c r="S19" s="15">
        <v>453.73127495</v>
      </c>
      <c r="U19" s="17" t="s">
        <v>548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H19" s="15" t="str">
        <f t="shared" si="19"/>
        <v/>
      </c>
      <c r="CJ19" s="18" t="str">
        <f t="shared" si="0"/>
        <v/>
      </c>
      <c r="CK19" s="13">
        <f t="shared" si="1"/>
        <v>-1</v>
      </c>
      <c r="CL19" s="13">
        <f t="shared" si="2"/>
        <v>-1</v>
      </c>
      <c r="CM19" s="13">
        <f t="shared" si="3"/>
        <v>-1</v>
      </c>
      <c r="CN19" s="13">
        <f t="shared" si="4"/>
        <v>-1</v>
      </c>
      <c r="CO19" s="13">
        <f t="shared" si="5"/>
        <v>-1</v>
      </c>
      <c r="CP19" s="13">
        <f t="shared" si="6"/>
        <v>-1</v>
      </c>
      <c r="CQ19" s="13">
        <f t="shared" si="7"/>
        <v>-1</v>
      </c>
      <c r="CR19" s="13">
        <f t="shared" si="8"/>
        <v>-1</v>
      </c>
      <c r="CS19" s="13">
        <f t="shared" si="9"/>
        <v>-1</v>
      </c>
      <c r="CT19" s="13">
        <f t="shared" si="10"/>
        <v>-1</v>
      </c>
      <c r="CU19" s="13">
        <f t="shared" si="11"/>
        <v>-1</v>
      </c>
      <c r="CV19" s="13">
        <f t="shared" si="12"/>
        <v>-1</v>
      </c>
      <c r="CW19" s="13">
        <f t="shared" si="13"/>
        <v>-1</v>
      </c>
      <c r="CX19" s="13">
        <f t="shared" si="14"/>
        <v>-1</v>
      </c>
      <c r="CY19" s="13">
        <f t="shared" si="15"/>
        <v>-1</v>
      </c>
      <c r="CZ19" s="13">
        <f t="shared" si="16"/>
        <v>-1</v>
      </c>
      <c r="DA19" s="13">
        <f t="shared" si="17"/>
        <v>-1</v>
      </c>
      <c r="DB19" s="13">
        <f t="shared" si="18"/>
        <v>-1</v>
      </c>
    </row>
    <row r="20" spans="1:106" x14ac:dyDescent="0.3">
      <c r="A20" s="11" t="s">
        <v>629</v>
      </c>
      <c r="B20" s="15">
        <v>63044.906901000002</v>
      </c>
      <c r="C20" s="15">
        <v>91.039714179000001</v>
      </c>
      <c r="D20" s="15">
        <v>11795.998549</v>
      </c>
      <c r="E20" s="15">
        <v>978.20283167000002</v>
      </c>
      <c r="F20" s="15">
        <v>793.08272026999998</v>
      </c>
      <c r="G20" s="15">
        <v>352.94817799999998</v>
      </c>
      <c r="H20" s="15">
        <v>5085.9555449999998</v>
      </c>
      <c r="I20" s="15">
        <v>20.095180225</v>
      </c>
      <c r="J20" s="15">
        <v>120.63202200000001</v>
      </c>
      <c r="K20" s="15">
        <v>47.995790708000001</v>
      </c>
      <c r="L20" s="15">
        <v>3.4584352617</v>
      </c>
      <c r="M20" s="15">
        <v>17.438462646000001</v>
      </c>
      <c r="N20" s="15">
        <v>6.9150109943000002</v>
      </c>
      <c r="O20" s="15">
        <v>101.84693532</v>
      </c>
      <c r="P20" s="15">
        <v>88.662927073999995</v>
      </c>
      <c r="Q20" s="15">
        <v>2.3156585789999999</v>
      </c>
      <c r="R20" s="15">
        <v>456.21740585999999</v>
      </c>
      <c r="S20" s="15">
        <v>347.63913489999999</v>
      </c>
      <c r="U20" s="17" t="s">
        <v>549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H20" s="15" t="str">
        <f t="shared" si="19"/>
        <v/>
      </c>
      <c r="CJ20" s="18" t="str">
        <f t="shared" si="0"/>
        <v/>
      </c>
      <c r="CK20" s="13">
        <f t="shared" si="1"/>
        <v>-1</v>
      </c>
      <c r="CL20" s="13">
        <f t="shared" si="2"/>
        <v>-1</v>
      </c>
      <c r="CM20" s="13">
        <f t="shared" si="3"/>
        <v>-1</v>
      </c>
      <c r="CN20" s="13">
        <f t="shared" si="4"/>
        <v>-1</v>
      </c>
      <c r="CO20" s="13">
        <f t="shared" si="5"/>
        <v>-1</v>
      </c>
      <c r="CP20" s="13">
        <f t="shared" si="6"/>
        <v>-1</v>
      </c>
      <c r="CQ20" s="13">
        <f t="shared" si="7"/>
        <v>-1</v>
      </c>
      <c r="CR20" s="13">
        <f t="shared" si="8"/>
        <v>-1</v>
      </c>
      <c r="CS20" s="13">
        <f t="shared" si="9"/>
        <v>-1</v>
      </c>
      <c r="CT20" s="13">
        <f t="shared" si="10"/>
        <v>-1</v>
      </c>
      <c r="CU20" s="13">
        <f t="shared" si="11"/>
        <v>-1</v>
      </c>
      <c r="CV20" s="13">
        <f t="shared" si="12"/>
        <v>-1</v>
      </c>
      <c r="CW20" s="13">
        <f t="shared" si="13"/>
        <v>-1</v>
      </c>
      <c r="CX20" s="13">
        <f t="shared" si="14"/>
        <v>-1</v>
      </c>
      <c r="CY20" s="13">
        <f t="shared" si="15"/>
        <v>-1</v>
      </c>
      <c r="CZ20" s="13">
        <f t="shared" si="16"/>
        <v>-1</v>
      </c>
      <c r="DA20" s="13">
        <f t="shared" si="17"/>
        <v>-1</v>
      </c>
      <c r="DB20" s="13">
        <f t="shared" si="18"/>
        <v>-1</v>
      </c>
    </row>
    <row r="21" spans="1:106" x14ac:dyDescent="0.3">
      <c r="A21" s="53" t="s">
        <v>630</v>
      </c>
      <c r="B21" s="15">
        <v>283609.55585</v>
      </c>
      <c r="C21" s="15">
        <v>550.10307817</v>
      </c>
      <c r="D21" s="15">
        <v>71054.474327000004</v>
      </c>
      <c r="E21" s="15">
        <v>2416.1986010999999</v>
      </c>
      <c r="F21" s="15">
        <v>1576.6174863000001</v>
      </c>
      <c r="G21" s="15">
        <v>626.35690589000001</v>
      </c>
      <c r="H21" s="15">
        <v>28175.07215</v>
      </c>
      <c r="I21" s="15">
        <v>109.11017090999999</v>
      </c>
      <c r="J21" s="15">
        <v>587.36425463</v>
      </c>
      <c r="K21" s="15">
        <v>275.17912397999999</v>
      </c>
      <c r="L21" s="15">
        <v>18.459672275999999</v>
      </c>
      <c r="M21" s="15">
        <v>85.534250760999996</v>
      </c>
      <c r="N21" s="15">
        <v>36.757335773999998</v>
      </c>
      <c r="O21" s="15">
        <v>570.06079939000006</v>
      </c>
      <c r="P21" s="15">
        <v>514.64286614000002</v>
      </c>
      <c r="Q21" s="15">
        <v>11.734521484</v>
      </c>
      <c r="R21" s="15">
        <v>2544.8716943999998</v>
      </c>
      <c r="S21" s="15">
        <v>1935.1913575000001</v>
      </c>
      <c r="U21" s="17" t="s">
        <v>550</v>
      </c>
      <c r="V21" s="15">
        <v>43.735797368304397</v>
      </c>
      <c r="W21" s="15">
        <v>17.934881796895901</v>
      </c>
      <c r="X21" s="15">
        <v>105.87218353292</v>
      </c>
      <c r="Y21" s="15">
        <v>105.873188048844</v>
      </c>
      <c r="Z21" s="15">
        <v>56.937882132070897</v>
      </c>
      <c r="AA21" s="15">
        <v>571.15436499269799</v>
      </c>
      <c r="AB21" s="15">
        <v>83.810163233392998</v>
      </c>
      <c r="AC21" s="15">
        <v>1168.31317271595</v>
      </c>
      <c r="AD21" s="15">
        <v>270777.51357082702</v>
      </c>
      <c r="AE21" s="15">
        <v>1264.9282309795301</v>
      </c>
      <c r="AF21" s="15">
        <v>361.49112880123698</v>
      </c>
      <c r="AG21" s="15">
        <v>344.90282458161198</v>
      </c>
      <c r="AH21" s="15">
        <v>556.45572019213</v>
      </c>
      <c r="AI21" s="15">
        <v>17.9654540838985</v>
      </c>
      <c r="AJ21" s="15">
        <v>267.03276913932501</v>
      </c>
      <c r="AK21" s="15">
        <v>267.03278790588701</v>
      </c>
      <c r="AL21" s="15">
        <v>503.92575452355499</v>
      </c>
      <c r="AM21" s="15">
        <v>544.82734533337202</v>
      </c>
      <c r="AN21" s="15">
        <v>992.30909205312298</v>
      </c>
      <c r="AO21" s="15">
        <v>14.5838925832531</v>
      </c>
      <c r="AP21" s="15">
        <v>7.1379377975152796</v>
      </c>
      <c r="AQ21" s="15">
        <v>105.090811295035</v>
      </c>
      <c r="AR21" s="15">
        <v>35.6955323453559</v>
      </c>
      <c r="AS21" s="15">
        <v>527.47396941087004</v>
      </c>
      <c r="AT21" s="15">
        <v>0</v>
      </c>
      <c r="AU21" s="15">
        <v>28247.416416555301</v>
      </c>
      <c r="AV21" s="15">
        <v>56407.823379511101</v>
      </c>
      <c r="AW21" s="15">
        <v>11150.796229298599</v>
      </c>
      <c r="AX21" s="15">
        <v>68103.446954143103</v>
      </c>
      <c r="AY21" s="15">
        <v>678.86681000214605</v>
      </c>
      <c r="AZ21" s="15">
        <v>1.4602825191853299</v>
      </c>
      <c r="BA21" s="15">
        <v>14921.6230183147</v>
      </c>
      <c r="BB21" s="15">
        <v>7.6086239511281901</v>
      </c>
      <c r="BC21" s="15">
        <v>1.46554913400852</v>
      </c>
      <c r="BD21" s="15">
        <v>824.32196169178303</v>
      </c>
      <c r="BE21" s="15">
        <v>15.399276225748901</v>
      </c>
      <c r="BF21" s="15">
        <v>0.81086960289246401</v>
      </c>
      <c r="BG21" s="15">
        <v>0.44152374946776202</v>
      </c>
      <c r="BH21" s="15">
        <v>2341.10135457154</v>
      </c>
      <c r="BI21" s="15">
        <v>1521.293498709</v>
      </c>
      <c r="BJ21" s="15">
        <v>819.80785586253899</v>
      </c>
      <c r="BK21" s="15">
        <v>8.95867573238578</v>
      </c>
      <c r="BL21" s="15">
        <v>0.108674856727128</v>
      </c>
      <c r="BM21" s="15">
        <v>56.366238797096102</v>
      </c>
      <c r="BN21" s="15">
        <v>2.0500091796546198</v>
      </c>
      <c r="BO21" s="15">
        <v>67.995279315654997</v>
      </c>
      <c r="BP21" s="15">
        <v>9.4609603479992597</v>
      </c>
      <c r="BQ21" s="15">
        <v>2.1931634521060799</v>
      </c>
      <c r="BR21" s="15">
        <v>318.73496662307798</v>
      </c>
      <c r="BS21" s="15">
        <v>64.072337833904697</v>
      </c>
      <c r="BT21" s="15">
        <v>8.9211133970088703</v>
      </c>
      <c r="BU21" s="15">
        <v>194.55025784278001</v>
      </c>
      <c r="BV21" s="15">
        <v>0.44607229030146001</v>
      </c>
      <c r="BW21" s="15">
        <v>576.86569674663895</v>
      </c>
      <c r="BX21" s="15">
        <v>11.411204280827899</v>
      </c>
      <c r="BY21" s="15">
        <v>0</v>
      </c>
      <c r="BZ21" s="15">
        <v>0.49939373356944</v>
      </c>
      <c r="CA21" s="15">
        <v>3219.3515598895401</v>
      </c>
      <c r="CB21" s="15">
        <v>2485.9006226722099</v>
      </c>
      <c r="CC21" s="15">
        <v>869.62472214250499</v>
      </c>
      <c r="CD21" s="15">
        <v>27503.273682021601</v>
      </c>
      <c r="CE21" s="15">
        <v>4347.8112089963797</v>
      </c>
      <c r="CF21" s="15">
        <v>1888.75189197847</v>
      </c>
      <c r="CH21" s="15">
        <f t="shared" si="19"/>
        <v>29423.30459296922</v>
      </c>
      <c r="CJ21" s="18">
        <f t="shared" si="0"/>
        <v>7.9999966183830172E-3</v>
      </c>
      <c r="CK21" s="13">
        <f t="shared" si="1"/>
        <v>-4.5245451059342294E-2</v>
      </c>
      <c r="CL21" s="13">
        <f t="shared" si="2"/>
        <v>-4.1136124586703043E-2</v>
      </c>
      <c r="CM21" s="13">
        <f t="shared" si="3"/>
        <v>-4.1531900711501563E-2</v>
      </c>
      <c r="CN21" s="13">
        <f t="shared" si="4"/>
        <v>-3.1080742491230263E-2</v>
      </c>
      <c r="CO21" s="13">
        <f t="shared" si="5"/>
        <v>-3.5090304447170775E-2</v>
      </c>
      <c r="CP21" s="13">
        <f t="shared" si="6"/>
        <v>-7.9014390482433097E-2</v>
      </c>
      <c r="CQ21" s="13">
        <f t="shared" si="7"/>
        <v>-2.3843717751700542E-2</v>
      </c>
      <c r="CR21" s="13">
        <f t="shared" si="8"/>
        <v>-2.9667104671901152E-2</v>
      </c>
      <c r="CS21" s="13">
        <f t="shared" si="9"/>
        <v>-2.7597678118007288E-2</v>
      </c>
      <c r="CT21" s="13">
        <f t="shared" si="10"/>
        <v>-2.9603757568125177E-2</v>
      </c>
      <c r="CU21" s="13">
        <f t="shared" si="11"/>
        <v>-2.8429024700855315E-2</v>
      </c>
      <c r="CV21" s="13">
        <f t="shared" si="12"/>
        <v>-2.015669176111037E-2</v>
      </c>
      <c r="CW21" s="13">
        <f t="shared" si="13"/>
        <v>-2.8886844116573742E-2</v>
      </c>
      <c r="CX21" s="13">
        <f t="shared" si="14"/>
        <v>-2.3866014313610621E-2</v>
      </c>
      <c r="CY21" s="13">
        <f t="shared" si="15"/>
        <v>-2.0824366413212121E-2</v>
      </c>
      <c r="CZ21" s="13">
        <f t="shared" si="16"/>
        <v>-2.7552653392210601E-2</v>
      </c>
      <c r="DA21" s="13">
        <f t="shared" si="17"/>
        <v>-2.3172512727284426E-2</v>
      </c>
      <c r="DB21" s="13">
        <f t="shared" si="18"/>
        <v>-2.3997350619384475E-2</v>
      </c>
    </row>
    <row r="22" spans="1:106" x14ac:dyDescent="0.3">
      <c r="A22" s="11" t="s">
        <v>631</v>
      </c>
      <c r="B22" s="15">
        <v>77180.883988000001</v>
      </c>
      <c r="C22" s="15">
        <v>165.23905307999999</v>
      </c>
      <c r="D22" s="15">
        <v>22775.474794999998</v>
      </c>
      <c r="E22" s="15">
        <v>1711.553488</v>
      </c>
      <c r="F22" s="15">
        <v>1391.2428067000001</v>
      </c>
      <c r="G22" s="15">
        <v>618.05877463000002</v>
      </c>
      <c r="H22" s="15">
        <v>6847.0044520000001</v>
      </c>
      <c r="I22" s="15">
        <v>29.478476139000001</v>
      </c>
      <c r="J22" s="15">
        <v>150.90067432000001</v>
      </c>
      <c r="K22" s="15">
        <v>73.222614949000004</v>
      </c>
      <c r="L22" s="15">
        <v>4.9211899024000001</v>
      </c>
      <c r="M22" s="15">
        <v>20.240462053000002</v>
      </c>
      <c r="N22" s="15">
        <v>9.6627442713999994</v>
      </c>
      <c r="O22" s="15">
        <v>138.28057188</v>
      </c>
      <c r="P22" s="15">
        <v>120.28480421</v>
      </c>
      <c r="Q22" s="15">
        <v>2.9148984001999998</v>
      </c>
      <c r="R22" s="15">
        <v>611.35766000000001</v>
      </c>
      <c r="S22" s="15">
        <v>469.78429745</v>
      </c>
      <c r="U22" s="17" t="s">
        <v>551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H22" s="15" t="str">
        <f t="shared" si="19"/>
        <v/>
      </c>
      <c r="CJ22" s="18" t="str">
        <f t="shared" si="0"/>
        <v/>
      </c>
      <c r="CK22" s="13">
        <f t="shared" si="1"/>
        <v>-1</v>
      </c>
      <c r="CL22" s="13">
        <f t="shared" si="2"/>
        <v>-1</v>
      </c>
      <c r="CM22" s="13">
        <f t="shared" si="3"/>
        <v>-1</v>
      </c>
      <c r="CN22" s="13">
        <f t="shared" si="4"/>
        <v>-1</v>
      </c>
      <c r="CO22" s="13">
        <f t="shared" si="5"/>
        <v>-1</v>
      </c>
      <c r="CP22" s="13">
        <f t="shared" si="6"/>
        <v>-1</v>
      </c>
      <c r="CQ22" s="13">
        <f t="shared" si="7"/>
        <v>-1</v>
      </c>
      <c r="CR22" s="13">
        <f t="shared" si="8"/>
        <v>-1</v>
      </c>
      <c r="CS22" s="13">
        <f t="shared" si="9"/>
        <v>-1</v>
      </c>
      <c r="CT22" s="13">
        <f t="shared" si="10"/>
        <v>-1</v>
      </c>
      <c r="CU22" s="13">
        <f t="shared" si="11"/>
        <v>-1</v>
      </c>
      <c r="CV22" s="13">
        <f t="shared" si="12"/>
        <v>-1</v>
      </c>
      <c r="CW22" s="13">
        <f t="shared" si="13"/>
        <v>-1</v>
      </c>
      <c r="CX22" s="13">
        <f t="shared" si="14"/>
        <v>-1</v>
      </c>
      <c r="CY22" s="13">
        <f t="shared" si="15"/>
        <v>-1</v>
      </c>
      <c r="CZ22" s="13">
        <f t="shared" si="16"/>
        <v>-1</v>
      </c>
      <c r="DA22" s="13">
        <f t="shared" si="17"/>
        <v>-1</v>
      </c>
      <c r="DB22" s="13">
        <f t="shared" si="18"/>
        <v>-1</v>
      </c>
    </row>
    <row r="23" spans="1:106" x14ac:dyDescent="0.3">
      <c r="A23" s="11" t="s">
        <v>632</v>
      </c>
      <c r="B23" s="15">
        <v>170768.9578</v>
      </c>
      <c r="C23" s="15">
        <v>291.93016505999998</v>
      </c>
      <c r="D23" s="15">
        <v>42128.110743999998</v>
      </c>
      <c r="E23" s="15">
        <v>3226.2722285999998</v>
      </c>
      <c r="F23" s="15">
        <v>2614.0177472</v>
      </c>
      <c r="G23" s="15">
        <v>1081.1027603</v>
      </c>
      <c r="H23" s="15">
        <v>15878.778122</v>
      </c>
      <c r="I23" s="15">
        <v>68.115135104999993</v>
      </c>
      <c r="J23" s="15">
        <v>413.64810684000003</v>
      </c>
      <c r="K23" s="15">
        <v>160.81840622000001</v>
      </c>
      <c r="L23" s="15">
        <v>11.880398871000001</v>
      </c>
      <c r="M23" s="15">
        <v>63.517441062000003</v>
      </c>
      <c r="N23" s="15">
        <v>23.627044089000002</v>
      </c>
      <c r="O23" s="15">
        <v>320.06215736000001</v>
      </c>
      <c r="P23" s="15">
        <v>254.90348514999999</v>
      </c>
      <c r="Q23" s="15">
        <v>8.0107247983000001</v>
      </c>
      <c r="R23" s="15">
        <v>1407.1418262</v>
      </c>
      <c r="S23" s="15">
        <v>1096.9670590999999</v>
      </c>
      <c r="U23" s="17" t="s">
        <v>552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H23" s="15" t="str">
        <f t="shared" si="19"/>
        <v/>
      </c>
      <c r="CJ23" s="18" t="str">
        <f t="shared" si="0"/>
        <v/>
      </c>
      <c r="CK23" s="13">
        <f t="shared" si="1"/>
        <v>-1</v>
      </c>
      <c r="CL23" s="13">
        <f t="shared" si="2"/>
        <v>-1</v>
      </c>
      <c r="CM23" s="13">
        <f t="shared" si="3"/>
        <v>-1</v>
      </c>
      <c r="CN23" s="13">
        <f t="shared" si="4"/>
        <v>-1</v>
      </c>
      <c r="CO23" s="13">
        <f t="shared" si="5"/>
        <v>-1</v>
      </c>
      <c r="CP23" s="13">
        <f t="shared" si="6"/>
        <v>-1</v>
      </c>
      <c r="CQ23" s="13">
        <f t="shared" si="7"/>
        <v>-1</v>
      </c>
      <c r="CR23" s="13">
        <f t="shared" si="8"/>
        <v>-1</v>
      </c>
      <c r="CS23" s="13">
        <f t="shared" si="9"/>
        <v>-1</v>
      </c>
      <c r="CT23" s="13">
        <f t="shared" si="10"/>
        <v>-1</v>
      </c>
      <c r="CU23" s="13">
        <f t="shared" si="11"/>
        <v>-1</v>
      </c>
      <c r="CV23" s="13">
        <f t="shared" si="12"/>
        <v>-1</v>
      </c>
      <c r="CW23" s="13">
        <f t="shared" si="13"/>
        <v>-1</v>
      </c>
      <c r="CX23" s="13">
        <f t="shared" si="14"/>
        <v>-1</v>
      </c>
      <c r="CY23" s="13">
        <f t="shared" si="15"/>
        <v>-1</v>
      </c>
      <c r="CZ23" s="13">
        <f t="shared" si="16"/>
        <v>-1</v>
      </c>
      <c r="DA23" s="13">
        <f t="shared" si="17"/>
        <v>-1</v>
      </c>
      <c r="DB23" s="13">
        <f t="shared" si="18"/>
        <v>-1</v>
      </c>
    </row>
    <row r="24" spans="1:106" x14ac:dyDescent="0.3">
      <c r="A24" s="11" t="s">
        <v>633</v>
      </c>
      <c r="B24" s="15">
        <v>55973.615284</v>
      </c>
      <c r="C24" s="15">
        <v>122.01422794</v>
      </c>
      <c r="D24" s="15">
        <v>17413.224799</v>
      </c>
      <c r="E24" s="15">
        <v>1317.5920311</v>
      </c>
      <c r="F24" s="15">
        <v>1068.7297212000001</v>
      </c>
      <c r="G24" s="15">
        <v>450.16228068999999</v>
      </c>
      <c r="H24" s="15">
        <v>5694.7684521000001</v>
      </c>
      <c r="I24" s="15">
        <v>24.256734736999999</v>
      </c>
      <c r="J24" s="15">
        <v>133.17862944000001</v>
      </c>
      <c r="K24" s="15">
        <v>58.955012447999998</v>
      </c>
      <c r="L24" s="15">
        <v>4.1371907984999998</v>
      </c>
      <c r="M24" s="15">
        <v>19.495143308999999</v>
      </c>
      <c r="N24" s="15">
        <v>8.1277998224000001</v>
      </c>
      <c r="O24" s="15">
        <v>115.87992106</v>
      </c>
      <c r="P24" s="15">
        <v>96.18399359</v>
      </c>
      <c r="Q24" s="15">
        <v>2.5672937931000002</v>
      </c>
      <c r="R24" s="15">
        <v>506.93918348</v>
      </c>
      <c r="S24" s="15">
        <v>394.29289191999999</v>
      </c>
      <c r="U24" s="17" t="s">
        <v>553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H24" s="15" t="str">
        <f t="shared" si="19"/>
        <v/>
      </c>
      <c r="CJ24" s="18" t="str">
        <f t="shared" si="0"/>
        <v/>
      </c>
      <c r="CK24" s="13">
        <f t="shared" si="1"/>
        <v>-1</v>
      </c>
      <c r="CL24" s="13">
        <f t="shared" si="2"/>
        <v>-1</v>
      </c>
      <c r="CM24" s="13">
        <f t="shared" si="3"/>
        <v>-1</v>
      </c>
      <c r="CN24" s="13">
        <f t="shared" si="4"/>
        <v>-1</v>
      </c>
      <c r="CO24" s="13">
        <f t="shared" si="5"/>
        <v>-1</v>
      </c>
      <c r="CP24" s="13">
        <f t="shared" si="6"/>
        <v>-1</v>
      </c>
      <c r="CQ24" s="13">
        <f t="shared" si="7"/>
        <v>-1</v>
      </c>
      <c r="CR24" s="13">
        <f t="shared" si="8"/>
        <v>-1</v>
      </c>
      <c r="CS24" s="13">
        <f t="shared" si="9"/>
        <v>-1</v>
      </c>
      <c r="CT24" s="13">
        <f t="shared" si="10"/>
        <v>-1</v>
      </c>
      <c r="CU24" s="13">
        <f t="shared" si="11"/>
        <v>-1</v>
      </c>
      <c r="CV24" s="13">
        <f t="shared" si="12"/>
        <v>-1</v>
      </c>
      <c r="CW24" s="13">
        <f t="shared" si="13"/>
        <v>-1</v>
      </c>
      <c r="CX24" s="13">
        <f t="shared" si="14"/>
        <v>-1</v>
      </c>
      <c r="CY24" s="13">
        <f t="shared" si="15"/>
        <v>-1</v>
      </c>
      <c r="CZ24" s="13">
        <f t="shared" si="16"/>
        <v>-1</v>
      </c>
      <c r="DA24" s="13">
        <f t="shared" si="17"/>
        <v>-1</v>
      </c>
      <c r="DB24" s="13">
        <f t="shared" si="18"/>
        <v>-1</v>
      </c>
    </row>
    <row r="25" spans="1:106" x14ac:dyDescent="0.3">
      <c r="A25" s="11" t="s">
        <v>634</v>
      </c>
      <c r="B25" s="15">
        <v>52866.579548000002</v>
      </c>
      <c r="C25" s="15">
        <v>93.690149801000004</v>
      </c>
      <c r="D25" s="15">
        <v>11882.199803</v>
      </c>
      <c r="E25" s="15">
        <v>1006.6828872</v>
      </c>
      <c r="F25" s="15">
        <v>816.17299132000005</v>
      </c>
      <c r="G25" s="15">
        <v>369.62439752</v>
      </c>
      <c r="H25" s="15">
        <v>4552.2762682000002</v>
      </c>
      <c r="I25" s="15">
        <v>18.584632410000001</v>
      </c>
      <c r="J25" s="15">
        <v>102.85807903</v>
      </c>
      <c r="K25" s="15">
        <v>45.250983200999997</v>
      </c>
      <c r="L25" s="15">
        <v>3.1556801312</v>
      </c>
      <c r="M25" s="15">
        <v>14.711911767</v>
      </c>
      <c r="N25" s="15">
        <v>6.2320445845999997</v>
      </c>
      <c r="O25" s="15">
        <v>89.848457866000004</v>
      </c>
      <c r="P25" s="15">
        <v>82.608487773999997</v>
      </c>
      <c r="Q25" s="15">
        <v>1.9768269513000001</v>
      </c>
      <c r="R25" s="15">
        <v>409.14963983000001</v>
      </c>
      <c r="S25" s="15">
        <v>306.65989059999998</v>
      </c>
      <c r="U25" s="17" t="s">
        <v>554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H25" s="15" t="str">
        <f t="shared" si="19"/>
        <v/>
      </c>
      <c r="CJ25" s="18" t="str">
        <f t="shared" si="0"/>
        <v/>
      </c>
      <c r="CK25" s="13">
        <f t="shared" si="1"/>
        <v>-1</v>
      </c>
      <c r="CL25" s="13">
        <f t="shared" si="2"/>
        <v>-1</v>
      </c>
      <c r="CM25" s="13">
        <f t="shared" si="3"/>
        <v>-1</v>
      </c>
      <c r="CN25" s="13">
        <f t="shared" si="4"/>
        <v>-1</v>
      </c>
      <c r="CO25" s="13">
        <f t="shared" si="5"/>
        <v>-1</v>
      </c>
      <c r="CP25" s="13">
        <f t="shared" si="6"/>
        <v>-1</v>
      </c>
      <c r="CQ25" s="13">
        <f t="shared" si="7"/>
        <v>-1</v>
      </c>
      <c r="CR25" s="13">
        <f t="shared" si="8"/>
        <v>-1</v>
      </c>
      <c r="CS25" s="13">
        <f t="shared" si="9"/>
        <v>-1</v>
      </c>
      <c r="CT25" s="13">
        <f t="shared" si="10"/>
        <v>-1</v>
      </c>
      <c r="CU25" s="13">
        <f t="shared" si="11"/>
        <v>-1</v>
      </c>
      <c r="CV25" s="13">
        <f t="shared" si="12"/>
        <v>-1</v>
      </c>
      <c r="CW25" s="13">
        <f t="shared" si="13"/>
        <v>-1</v>
      </c>
      <c r="CX25" s="13">
        <f t="shared" si="14"/>
        <v>-1</v>
      </c>
      <c r="CY25" s="13">
        <f t="shared" si="15"/>
        <v>-1</v>
      </c>
      <c r="CZ25" s="13">
        <f t="shared" si="16"/>
        <v>-1</v>
      </c>
      <c r="DA25" s="13">
        <f t="shared" si="17"/>
        <v>-1</v>
      </c>
      <c r="DB25" s="13">
        <f t="shared" si="18"/>
        <v>-1</v>
      </c>
    </row>
    <row r="26" spans="1:106" x14ac:dyDescent="0.3">
      <c r="A26" s="11" t="s">
        <v>635</v>
      </c>
      <c r="B26" s="15">
        <v>112491.05514</v>
      </c>
      <c r="C26" s="15">
        <v>219.79394296999999</v>
      </c>
      <c r="D26" s="15">
        <v>28056.591941999999</v>
      </c>
      <c r="E26" s="15">
        <v>2365.9400472000002</v>
      </c>
      <c r="F26" s="15">
        <v>1918.5166122999999</v>
      </c>
      <c r="G26" s="15">
        <v>838.62473371999999</v>
      </c>
      <c r="H26" s="15">
        <v>11143.731695</v>
      </c>
      <c r="I26" s="15">
        <v>43.470773645999998</v>
      </c>
      <c r="J26" s="15">
        <v>241.04779797</v>
      </c>
      <c r="K26" s="15">
        <v>105.78662924</v>
      </c>
      <c r="L26" s="15">
        <v>7.3897171190000002</v>
      </c>
      <c r="M26" s="15">
        <v>34.498456752000003</v>
      </c>
      <c r="N26" s="15">
        <v>14.571627884</v>
      </c>
      <c r="O26" s="15">
        <v>226.02907447000001</v>
      </c>
      <c r="P26" s="15">
        <v>200.15170613999999</v>
      </c>
      <c r="Q26" s="15">
        <v>4.6078064408000001</v>
      </c>
      <c r="R26" s="15">
        <v>1002.678545</v>
      </c>
      <c r="S26" s="15">
        <v>766.51951573999997</v>
      </c>
      <c r="U26" s="17" t="s">
        <v>555</v>
      </c>
      <c r="V26" s="15">
        <v>1.9426511118349501E-5</v>
      </c>
      <c r="W26" s="15">
        <v>6.4627370229004898E-6</v>
      </c>
      <c r="X26" s="15">
        <v>3.1567327325517898E-5</v>
      </c>
      <c r="Y26" s="15">
        <v>3.15675215641792E-5</v>
      </c>
      <c r="Z26" s="15">
        <v>2.27327300385257E-5</v>
      </c>
      <c r="AA26" s="15">
        <v>3.2046145509526699E-4</v>
      </c>
      <c r="AB26" s="15">
        <v>6.3089874874915194E-5</v>
      </c>
      <c r="AC26" s="15">
        <v>4.01953350000275E-4</v>
      </c>
      <c r="AD26" s="15">
        <v>7.9526657517485305E-2</v>
      </c>
      <c r="AE26" s="15">
        <v>6.2339546460754905E-4</v>
      </c>
      <c r="AF26" s="15">
        <v>1.83297980323748E-4</v>
      </c>
      <c r="AG26" s="15">
        <v>1.6872783068503099E-4</v>
      </c>
      <c r="AH26" s="15">
        <v>2.5780452617713001E-4</v>
      </c>
      <c r="AI26" s="15">
        <v>9.4673498452024708E-6</v>
      </c>
      <c r="AJ26" s="15">
        <v>5.8758960827174099E-5</v>
      </c>
      <c r="AK26" s="15">
        <v>5.8758960827174099E-5</v>
      </c>
      <c r="AL26" s="15">
        <v>2.4795461416359302E-4</v>
      </c>
      <c r="AM26" s="15">
        <v>9.9504533253966796E-5</v>
      </c>
      <c r="AN26" s="15">
        <v>5.5005099632379198E-4</v>
      </c>
      <c r="AO26" s="15">
        <v>7.5864160401682102E-6</v>
      </c>
      <c r="AP26" s="15">
        <v>1.1354883352348201E-6</v>
      </c>
      <c r="AQ26" s="15">
        <v>5.6939526012885902E-5</v>
      </c>
      <c r="AR26" s="15">
        <v>1.3201567857768801E-5</v>
      </c>
      <c r="AS26" s="15">
        <v>0</v>
      </c>
      <c r="AT26" s="15">
        <v>0</v>
      </c>
      <c r="AU26" s="15">
        <v>1.3414328940624E-2</v>
      </c>
      <c r="AV26" s="15">
        <v>1.18023439540997E-2</v>
      </c>
      <c r="AW26" s="15">
        <v>5.3615681476214803E-4</v>
      </c>
      <c r="AX26" s="15">
        <v>1.24380053021158E-2</v>
      </c>
      <c r="AY26" s="15">
        <v>3.3953005836736698E-4</v>
      </c>
      <c r="AZ26" s="15">
        <v>7.6886875334138002E-9</v>
      </c>
      <c r="BA26" s="15">
        <v>7.1219812695315701E-3</v>
      </c>
      <c r="BB26" s="15">
        <v>2.7672878189123498E-7</v>
      </c>
      <c r="BC26" s="15">
        <v>4.05238292079344E-8</v>
      </c>
      <c r="BD26" s="15">
        <v>2.8581050171684901E-5</v>
      </c>
      <c r="BE26" s="15">
        <v>2.1913126870483901E-7</v>
      </c>
      <c r="BF26" s="15">
        <v>0</v>
      </c>
      <c r="BG26" s="15">
        <v>2.0419726957566401E-8</v>
      </c>
      <c r="BH26" s="15">
        <v>1.40214156581072E-4</v>
      </c>
      <c r="BI26" s="15">
        <v>1.26713900293765E-4</v>
      </c>
      <c r="BJ26" s="15">
        <v>1.3500256287306299E-5</v>
      </c>
      <c r="BK26" s="15">
        <v>2.4772510568406699E-8</v>
      </c>
      <c r="BL26" s="15">
        <v>0</v>
      </c>
      <c r="BM26" s="15">
        <v>1.2989346164233301E-6</v>
      </c>
      <c r="BN26" s="15">
        <v>5.6498156384860799E-8</v>
      </c>
      <c r="BO26" s="15">
        <v>5.4752999663795004E-6</v>
      </c>
      <c r="BP26" s="15">
        <v>3.6944019136118799E-7</v>
      </c>
      <c r="BQ26" s="15">
        <v>2.3910349046776502E-7</v>
      </c>
      <c r="BR26" s="15">
        <v>2.7376091976829399E-5</v>
      </c>
      <c r="BS26" s="15">
        <v>2.6778798397239699E-5</v>
      </c>
      <c r="BT26" s="15">
        <v>2.4201844166294601E-8</v>
      </c>
      <c r="BU26" s="15">
        <v>6.2702822467302594E-5</v>
      </c>
      <c r="BV26" s="15">
        <v>1.1926079024675199E-9</v>
      </c>
      <c r="BW26" s="15">
        <v>4.1252745581110703E-5</v>
      </c>
      <c r="BX26" s="15">
        <v>5.8996922072124196E-6</v>
      </c>
      <c r="BY26" s="15">
        <v>0</v>
      </c>
      <c r="BZ26" s="15">
        <v>3.5398419285151201E-8</v>
      </c>
      <c r="CA26" s="15">
        <v>1.55807202923328E-3</v>
      </c>
      <c r="CB26" s="15">
        <v>1.20941977908365E-3</v>
      </c>
      <c r="CC26" s="15">
        <v>1.5240667008383001E-4</v>
      </c>
      <c r="CD26" s="15">
        <v>1.31112882157443E-2</v>
      </c>
      <c r="CE26" s="15">
        <v>2.16206865380269E-3</v>
      </c>
      <c r="CF26" s="15">
        <v>8.8215071159686103E-4</v>
      </c>
      <c r="CH26" s="15">
        <f t="shared" si="19"/>
        <v>1.3816374264413981E-2</v>
      </c>
      <c r="CJ26" s="18">
        <f t="shared" si="0"/>
        <v>8.0000394626813919E-3</v>
      </c>
      <c r="CK26" s="13">
        <f t="shared" si="1"/>
        <v>-0.99999929304016733</v>
      </c>
      <c r="CL26" s="13">
        <f t="shared" si="2"/>
        <v>-1</v>
      </c>
      <c r="CM26" s="13">
        <f t="shared" si="3"/>
        <v>-0.99999955668153395</v>
      </c>
      <c r="CN26" s="13">
        <f t="shared" si="4"/>
        <v>-0.99999994073638654</v>
      </c>
      <c r="CO26" s="13">
        <f t="shared" si="5"/>
        <v>-0.99999993395214848</v>
      </c>
      <c r="CP26" s="13">
        <f t="shared" si="6"/>
        <v>-0.99999995080905202</v>
      </c>
      <c r="CQ26" s="13">
        <f t="shared" si="7"/>
        <v>-0.9999988234382724</v>
      </c>
      <c r="CR26" s="13">
        <f t="shared" si="8"/>
        <v>-0.99999927382195164</v>
      </c>
      <c r="CS26" s="13">
        <f t="shared" si="9"/>
        <v>-0.99999867054809133</v>
      </c>
      <c r="CT26" s="13">
        <f t="shared" si="10"/>
        <v>-0.9999994445521021</v>
      </c>
      <c r="CU26" s="13">
        <f t="shared" si="11"/>
        <v>-0.99999912544189196</v>
      </c>
      <c r="CV26" s="13">
        <f t="shared" si="12"/>
        <v>-0.99999817122617018</v>
      </c>
      <c r="CW26" s="13">
        <f t="shared" si="13"/>
        <v>-0.99999909402244114</v>
      </c>
      <c r="CX26" s="13">
        <f t="shared" si="14"/>
        <v>-0.99999885941874167</v>
      </c>
      <c r="CY26" s="13">
        <f t="shared" si="15"/>
        <v>-0.99999876116662234</v>
      </c>
      <c r="CZ26" s="13">
        <f t="shared" si="16"/>
        <v>-0.99999871963106879</v>
      </c>
      <c r="DA26" s="13">
        <f t="shared" si="17"/>
        <v>-0.99999879381105228</v>
      </c>
      <c r="DB26" s="13">
        <f t="shared" si="18"/>
        <v>-0.99999884914774706</v>
      </c>
    </row>
    <row r="27" spans="1:106" x14ac:dyDescent="0.3">
      <c r="A27" s="11" t="s">
        <v>636</v>
      </c>
      <c r="B27" s="15">
        <v>179114.43319000001</v>
      </c>
      <c r="C27" s="15">
        <v>272.20043496</v>
      </c>
      <c r="D27" s="15">
        <v>39945.560677000001</v>
      </c>
      <c r="E27" s="15">
        <v>2927.5999941999999</v>
      </c>
      <c r="F27" s="15">
        <v>2373.7773959000001</v>
      </c>
      <c r="G27" s="15">
        <v>1038.9839833000001</v>
      </c>
      <c r="H27" s="15">
        <v>14930.236785999999</v>
      </c>
      <c r="I27" s="15">
        <v>60.045878678000001</v>
      </c>
      <c r="J27" s="15">
        <v>359.45438997000002</v>
      </c>
      <c r="K27" s="15">
        <v>143.37371469000001</v>
      </c>
      <c r="L27" s="15">
        <v>10.343943468999999</v>
      </c>
      <c r="M27" s="15">
        <v>52.264513837000003</v>
      </c>
      <c r="N27" s="15">
        <v>20.655540769000002</v>
      </c>
      <c r="O27" s="15">
        <v>297.50203570999997</v>
      </c>
      <c r="P27" s="15">
        <v>259.16606065000002</v>
      </c>
      <c r="Q27" s="15">
        <v>6.9085686864999998</v>
      </c>
      <c r="R27" s="15">
        <v>1337.4026016</v>
      </c>
      <c r="S27" s="15">
        <v>1017.0452428</v>
      </c>
      <c r="U27" s="17" t="s">
        <v>428</v>
      </c>
      <c r="V27" s="15">
        <v>21.011158667224699</v>
      </c>
      <c r="W27" s="15">
        <v>7.8894831552104296</v>
      </c>
      <c r="X27" s="15">
        <v>45.706873931922999</v>
      </c>
      <c r="Y27" s="15">
        <v>45.707245471634501</v>
      </c>
      <c r="Z27" s="15">
        <v>25.499754664048599</v>
      </c>
      <c r="AA27" s="15">
        <v>275.27091582819497</v>
      </c>
      <c r="AB27" s="15">
        <v>40.298187863936597</v>
      </c>
      <c r="AC27" s="15">
        <v>503.47924434725002</v>
      </c>
      <c r="AD27" s="15">
        <v>135183.0148726</v>
      </c>
      <c r="AE27" s="15">
        <v>606.85870395676795</v>
      </c>
      <c r="AF27" s="15">
        <v>172.380176817277</v>
      </c>
      <c r="AG27" s="15">
        <v>158.62460710935099</v>
      </c>
      <c r="AH27" s="15">
        <v>227.653231469205</v>
      </c>
      <c r="AI27" s="15">
        <v>8.9981524042730801</v>
      </c>
      <c r="AJ27" s="15">
        <v>108.915298191533</v>
      </c>
      <c r="AK27" s="15">
        <v>108.915301845551</v>
      </c>
      <c r="AL27" s="15">
        <v>198.70852706444299</v>
      </c>
      <c r="AM27" s="15">
        <v>241.32446840434901</v>
      </c>
      <c r="AN27" s="15">
        <v>450.763681567628</v>
      </c>
      <c r="AO27" s="15">
        <v>7.2941373923672197</v>
      </c>
      <c r="AP27" s="15">
        <v>2.85084685566824</v>
      </c>
      <c r="AQ27" s="15">
        <v>53.593432800808401</v>
      </c>
      <c r="AR27" s="15">
        <v>15.751805710839401</v>
      </c>
      <c r="AS27" s="15">
        <v>204.76385624762301</v>
      </c>
      <c r="AT27" s="15">
        <v>0</v>
      </c>
      <c r="AU27" s="15">
        <v>11784.3527187949</v>
      </c>
      <c r="AV27" s="15">
        <v>25221.270401031699</v>
      </c>
      <c r="AW27" s="15">
        <v>4702.9816749703696</v>
      </c>
      <c r="AX27" s="15">
        <v>30165.576544406402</v>
      </c>
      <c r="AY27" s="15">
        <v>317.90706524672402</v>
      </c>
      <c r="AZ27" s="15">
        <v>0.55277276784779295</v>
      </c>
      <c r="BA27" s="15">
        <v>6145.2327434881499</v>
      </c>
      <c r="BB27" s="15">
        <v>2.8753351716573698</v>
      </c>
      <c r="BC27" s="15">
        <v>0.56125564157255603</v>
      </c>
      <c r="BD27" s="15">
        <v>317.26418532052401</v>
      </c>
      <c r="BE27" s="15">
        <v>5.8442159351179699</v>
      </c>
      <c r="BF27" s="15">
        <v>0.31103778336282001</v>
      </c>
      <c r="BG27" s="15">
        <v>0.167579734783974</v>
      </c>
      <c r="BH27" s="15">
        <v>2214.9122737570801</v>
      </c>
      <c r="BI27" s="15">
        <v>1795.2425796263301</v>
      </c>
      <c r="BJ27" s="15">
        <v>419.66969413074401</v>
      </c>
      <c r="BK27" s="15">
        <v>3.42226059701163</v>
      </c>
      <c r="BL27" s="15">
        <v>4.1721357187343197E-2</v>
      </c>
      <c r="BM27" s="15">
        <v>21.425130174330398</v>
      </c>
      <c r="BN27" s="15">
        <v>0.78803680495158102</v>
      </c>
      <c r="BO27" s="15">
        <v>25.619467377657202</v>
      </c>
      <c r="BP27" s="15">
        <v>3.55028927495494</v>
      </c>
      <c r="BQ27" s="15">
        <v>0.82887089171447903</v>
      </c>
      <c r="BR27" s="15">
        <v>119.91140630080901</v>
      </c>
      <c r="BS27" s="15">
        <v>27.829769600179901</v>
      </c>
      <c r="BT27" s="15">
        <v>3.4085395686657098</v>
      </c>
      <c r="BU27" s="15">
        <v>1288.5003921801999</v>
      </c>
      <c r="BV27" s="15">
        <v>0.17008274398275899</v>
      </c>
      <c r="BW27" s="15">
        <v>782.61363888335904</v>
      </c>
      <c r="BX27" s="15">
        <v>5.2863652545048696</v>
      </c>
      <c r="BY27" s="15">
        <v>0</v>
      </c>
      <c r="BZ27" s="15">
        <v>0.19191538317164</v>
      </c>
      <c r="CA27" s="15">
        <v>1340.20364101974</v>
      </c>
      <c r="CB27" s="15">
        <v>1024.2436620163901</v>
      </c>
      <c r="CC27" s="15">
        <v>139.690027427735</v>
      </c>
      <c r="CD27" s="15">
        <v>11428.7286377089</v>
      </c>
      <c r="CE27" s="15">
        <v>1893.96236676594</v>
      </c>
      <c r="CF27" s="15">
        <v>778.29983599452601</v>
      </c>
      <c r="CH27" s="15">
        <f t="shared" si="19"/>
        <v>12306.264513465954</v>
      </c>
      <c r="CJ27" s="18">
        <f t="shared" si="0"/>
        <v>7.9999952279744425E-3</v>
      </c>
      <c r="CK27" s="13">
        <f t="shared" si="1"/>
        <v>-0.24527011885635527</v>
      </c>
      <c r="CL27" s="13">
        <f t="shared" si="2"/>
        <v>-0.24774603582939472</v>
      </c>
      <c r="CM27" s="13">
        <f t="shared" si="3"/>
        <v>-0.24483281663448409</v>
      </c>
      <c r="CN27" s="13">
        <f t="shared" si="4"/>
        <v>-0.24343753308336435</v>
      </c>
      <c r="CO27" s="13">
        <f t="shared" si="5"/>
        <v>-0.24371906871845614</v>
      </c>
      <c r="CP27" s="13">
        <f t="shared" si="6"/>
        <v>-0.24675100726997032</v>
      </c>
      <c r="CQ27" s="13">
        <f t="shared" si="7"/>
        <v>-0.2345246226486136</v>
      </c>
      <c r="CR27" s="13">
        <f t="shared" si="8"/>
        <v>-0.23879462707602914</v>
      </c>
      <c r="CS27" s="13">
        <f t="shared" si="9"/>
        <v>-0.23419793022650517</v>
      </c>
      <c r="CT27" s="13">
        <f t="shared" si="10"/>
        <v>-0.24033982044026939</v>
      </c>
      <c r="CU27" s="13">
        <f t="shared" si="11"/>
        <v>-0.23728477646319296</v>
      </c>
      <c r="CV27" s="13">
        <f t="shared" si="12"/>
        <v>-0.22895699384831925</v>
      </c>
      <c r="CW27" s="13">
        <f t="shared" si="13"/>
        <v>-0.23740530993602285</v>
      </c>
      <c r="CX27" s="13">
        <f t="shared" si="14"/>
        <v>-0.2347842900439257</v>
      </c>
      <c r="CY27" s="13">
        <f t="shared" si="15"/>
        <v>-0.23327720240037159</v>
      </c>
      <c r="CZ27" s="13">
        <f t="shared" si="16"/>
        <v>-0.23481035010407728</v>
      </c>
      <c r="DA27" s="13">
        <f t="shared" si="17"/>
        <v>-0.23415457634743839</v>
      </c>
      <c r="DB27" s="13">
        <f t="shared" si="18"/>
        <v>-0.23474413601128541</v>
      </c>
    </row>
    <row r="28" spans="1:106" x14ac:dyDescent="0.3">
      <c r="A28" s="54" t="s">
        <v>637</v>
      </c>
      <c r="B28" s="15">
        <v>170778.47169000001</v>
      </c>
      <c r="C28" s="15">
        <v>268.32784644999998</v>
      </c>
      <c r="D28" s="15">
        <v>39354.005252000003</v>
      </c>
      <c r="E28" s="15">
        <v>1188.3229147</v>
      </c>
      <c r="F28" s="15">
        <v>777.66928164000001</v>
      </c>
      <c r="G28" s="15">
        <v>636.68474156000002</v>
      </c>
      <c r="H28" s="15">
        <v>14424.828232</v>
      </c>
      <c r="I28" s="15">
        <v>59.595745311999998</v>
      </c>
      <c r="J28" s="15">
        <v>356.42141047000001</v>
      </c>
      <c r="K28" s="15">
        <v>142.0996906</v>
      </c>
      <c r="L28" s="15">
        <v>10.286950308</v>
      </c>
      <c r="M28" s="15">
        <v>52.333919457</v>
      </c>
      <c r="N28" s="15">
        <v>20.515575640000002</v>
      </c>
      <c r="O28" s="15">
        <v>288.57895880000001</v>
      </c>
      <c r="P28" s="15">
        <v>244.01677794</v>
      </c>
      <c r="Q28" s="15">
        <v>6.8654044096</v>
      </c>
      <c r="R28" s="15">
        <v>1287.0370344</v>
      </c>
      <c r="S28" s="15">
        <v>987.26640400999997</v>
      </c>
      <c r="U28" s="17" t="s">
        <v>429</v>
      </c>
      <c r="V28" s="15">
        <v>27.352805058150398</v>
      </c>
      <c r="W28" s="15">
        <v>10.289885160551901</v>
      </c>
      <c r="X28" s="15">
        <v>59.611791214753403</v>
      </c>
      <c r="Y28" s="15">
        <v>59.6122306894367</v>
      </c>
      <c r="Z28" s="15">
        <v>33.226498129284501</v>
      </c>
      <c r="AA28" s="15">
        <v>356.49809671111598</v>
      </c>
      <c r="AB28" s="15">
        <v>52.348074612606702</v>
      </c>
      <c r="AC28" s="15">
        <v>656.867551057578</v>
      </c>
      <c r="AD28" s="15">
        <v>170819.37740372599</v>
      </c>
      <c r="AE28" s="15">
        <v>789.41669573342097</v>
      </c>
      <c r="AF28" s="15">
        <v>224.07817769393799</v>
      </c>
      <c r="AG28" s="15">
        <v>206.169922502985</v>
      </c>
      <c r="AH28" s="15">
        <v>288.63448666127198</v>
      </c>
      <c r="AI28" s="15">
        <v>11.7086147916685</v>
      </c>
      <c r="AJ28" s="15">
        <v>142.13968320470201</v>
      </c>
      <c r="AK28" s="15">
        <v>142.13972011227099</v>
      </c>
      <c r="AL28" s="15">
        <v>244.05272008793099</v>
      </c>
      <c r="AM28" s="15">
        <v>314.92093737947499</v>
      </c>
      <c r="AN28" s="15">
        <v>559.78566908907703</v>
      </c>
      <c r="AO28" s="15">
        <v>9.4256287943201205</v>
      </c>
      <c r="AP28" s="15">
        <v>3.7414529704119799</v>
      </c>
      <c r="AQ28" s="15">
        <v>69.622720149749398</v>
      </c>
      <c r="AR28" s="15">
        <v>20.5213860791496</v>
      </c>
      <c r="AS28" s="15">
        <v>268.40785852621002</v>
      </c>
      <c r="AT28" s="15">
        <v>0</v>
      </c>
      <c r="AU28" s="15">
        <v>14881.7664336381</v>
      </c>
      <c r="AV28" s="15">
        <v>32882.784084503102</v>
      </c>
      <c r="AW28" s="15">
        <v>6167.4218697134502</v>
      </c>
      <c r="AX28" s="15">
        <v>39365.126891596097</v>
      </c>
      <c r="AY28" s="15">
        <v>409.65792596279101</v>
      </c>
      <c r="AZ28" s="15">
        <v>0.74806858667195697</v>
      </c>
      <c r="BA28" s="15">
        <v>7694.4630410453201</v>
      </c>
      <c r="BB28" s="15">
        <v>3.88905676405584</v>
      </c>
      <c r="BC28" s="15">
        <v>0.74117596333713698</v>
      </c>
      <c r="BD28" s="15">
        <v>418.700075850019</v>
      </c>
      <c r="BE28" s="15">
        <v>7.7709136177295601</v>
      </c>
      <c r="BF28" s="15">
        <v>0.40424393833672201</v>
      </c>
      <c r="BG28" s="15">
        <v>0.22562483166057601</v>
      </c>
      <c r="BH28" s="15">
        <v>1188.4821550148699</v>
      </c>
      <c r="BI28" s="15">
        <v>777.760499487061</v>
      </c>
      <c r="BJ28" s="15">
        <v>410.72165552781399</v>
      </c>
      <c r="BK28" s="15">
        <v>4.4556197390829801</v>
      </c>
      <c r="BL28" s="15">
        <v>5.4270569288513301E-2</v>
      </c>
      <c r="BM28" s="15">
        <v>28.350251475057402</v>
      </c>
      <c r="BN28" s="15">
        <v>1.02953533347663</v>
      </c>
      <c r="BO28" s="15">
        <v>34.770927562735203</v>
      </c>
      <c r="BP28" s="15">
        <v>4.8884707287929103</v>
      </c>
      <c r="BQ28" s="15">
        <v>1.1177249491559</v>
      </c>
      <c r="BR28" s="15">
        <v>163.192630950688</v>
      </c>
      <c r="BS28" s="15">
        <v>35.651377653096098</v>
      </c>
      <c r="BT28" s="15">
        <v>4.4555460097995399</v>
      </c>
      <c r="BU28" s="15">
        <v>102.74235680484099</v>
      </c>
      <c r="BV28" s="15">
        <v>0.22400581233155301</v>
      </c>
      <c r="BW28" s="15">
        <v>636.85282049945704</v>
      </c>
      <c r="BX28" s="15">
        <v>6.8672703364771204</v>
      </c>
      <c r="BY28" s="15">
        <v>0</v>
      </c>
      <c r="BZ28" s="15">
        <v>0.252908997632115</v>
      </c>
      <c r="CA28" s="15">
        <v>1690.57807813111</v>
      </c>
      <c r="CB28" s="15">
        <v>1287.2733924654699</v>
      </c>
      <c r="CC28" s="15">
        <v>176.301778508209</v>
      </c>
      <c r="CD28" s="15">
        <v>14427.4932488963</v>
      </c>
      <c r="CE28" s="15">
        <v>2410.3278333906701</v>
      </c>
      <c r="CF28" s="15">
        <v>987.45698634813198</v>
      </c>
      <c r="CH28" s="15">
        <f t="shared" si="19"/>
        <v>15566.878250789985</v>
      </c>
      <c r="CJ28" s="18">
        <f t="shared" si="0"/>
        <v>7.9999980248179059E-3</v>
      </c>
      <c r="CK28" s="13">
        <f t="shared" si="1"/>
        <v>2.3952500172406597E-4</v>
      </c>
      <c r="CL28" s="13">
        <f t="shared" si="2"/>
        <v>2.9818774781896717E-4</v>
      </c>
      <c r="CM28" s="13">
        <f t="shared" si="3"/>
        <v>2.8260502393284096E-4</v>
      </c>
      <c r="CN28" s="13">
        <f t="shared" si="4"/>
        <v>1.3400424489009975E-4</v>
      </c>
      <c r="CO28" s="13">
        <f t="shared" si="5"/>
        <v>1.1729645135091694E-4</v>
      </c>
      <c r="CP28" s="13">
        <f t="shared" si="6"/>
        <v>2.6399083955615558E-4</v>
      </c>
      <c r="CQ28" s="13">
        <f t="shared" si="7"/>
        <v>1.8475207145888359E-4</v>
      </c>
      <c r="CR28" s="13">
        <f t="shared" si="8"/>
        <v>2.7662003974270819E-4</v>
      </c>
      <c r="CS28" s="13">
        <f t="shared" si="9"/>
        <v>2.1515610135440974E-4</v>
      </c>
      <c r="CT28" s="13">
        <f t="shared" si="10"/>
        <v>2.8170020710087743E-4</v>
      </c>
      <c r="CU28" s="13">
        <f t="shared" si="11"/>
        <v>2.8529860299008708E-4</v>
      </c>
      <c r="CV28" s="13">
        <f t="shared" si="12"/>
        <v>2.7047765108309882E-4</v>
      </c>
      <c r="CW28" s="13">
        <f t="shared" si="13"/>
        <v>2.8322086845420719E-4</v>
      </c>
      <c r="CX28" s="13">
        <f t="shared" si="14"/>
        <v>1.9241826050960496E-4</v>
      </c>
      <c r="CY28" s="13">
        <f t="shared" si="15"/>
        <v>1.4729375674255252E-4</v>
      </c>
      <c r="CZ28" s="13">
        <f t="shared" si="16"/>
        <v>2.7178688476256984E-4</v>
      </c>
      <c r="DA28" s="13">
        <f t="shared" si="17"/>
        <v>1.8364511599314244E-4</v>
      </c>
      <c r="DB28" s="13">
        <f t="shared" si="18"/>
        <v>1.9304043706735199E-4</v>
      </c>
    </row>
    <row r="29" spans="1:106" x14ac:dyDescent="0.3">
      <c r="A29" s="11" t="s">
        <v>638</v>
      </c>
      <c r="B29" s="15">
        <v>82427.448466000002</v>
      </c>
      <c r="C29" s="15">
        <v>117.33014402000001</v>
      </c>
      <c r="D29" s="15">
        <v>14918.875857999999</v>
      </c>
      <c r="E29" s="15">
        <v>1260.6873489</v>
      </c>
      <c r="F29" s="15">
        <v>1022.1084465</v>
      </c>
      <c r="G29" s="15">
        <v>456.97127992999998</v>
      </c>
      <c r="H29" s="15">
        <v>6146.6496311000001</v>
      </c>
      <c r="I29" s="15">
        <v>25.914776665000002</v>
      </c>
      <c r="J29" s="15">
        <v>154.17147072</v>
      </c>
      <c r="K29" s="15">
        <v>61.897413364000002</v>
      </c>
      <c r="L29" s="15">
        <v>4.4591525806999996</v>
      </c>
      <c r="M29" s="15">
        <v>22.476973732000001</v>
      </c>
      <c r="N29" s="15">
        <v>8.9188760196000008</v>
      </c>
      <c r="O29" s="15">
        <v>120.97707964</v>
      </c>
      <c r="P29" s="15">
        <v>105.15044252</v>
      </c>
      <c r="Q29" s="15">
        <v>2.9878663468000002</v>
      </c>
      <c r="R29" s="15">
        <v>548.57617256000003</v>
      </c>
      <c r="S29" s="15">
        <v>415.43406929000002</v>
      </c>
      <c r="U29" s="17" t="s">
        <v>556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H29" s="15" t="str">
        <f t="shared" si="19"/>
        <v/>
      </c>
      <c r="CJ29" s="18" t="str">
        <f t="shared" si="0"/>
        <v/>
      </c>
      <c r="CK29" s="13">
        <f t="shared" si="1"/>
        <v>-1</v>
      </c>
      <c r="CL29" s="13">
        <f t="shared" si="2"/>
        <v>-1</v>
      </c>
      <c r="CM29" s="13">
        <f t="shared" si="3"/>
        <v>-1</v>
      </c>
      <c r="CN29" s="13">
        <f t="shared" si="4"/>
        <v>-1</v>
      </c>
      <c r="CO29" s="13">
        <f t="shared" si="5"/>
        <v>-1</v>
      </c>
      <c r="CP29" s="13">
        <f t="shared" si="6"/>
        <v>-1</v>
      </c>
      <c r="CQ29" s="13">
        <f t="shared" si="7"/>
        <v>-1</v>
      </c>
      <c r="CR29" s="13">
        <f t="shared" si="8"/>
        <v>-1</v>
      </c>
      <c r="CS29" s="13">
        <f t="shared" si="9"/>
        <v>-1</v>
      </c>
      <c r="CT29" s="13">
        <f t="shared" si="10"/>
        <v>-1</v>
      </c>
      <c r="CU29" s="13">
        <f t="shared" si="11"/>
        <v>-1</v>
      </c>
      <c r="CV29" s="13">
        <f t="shared" si="12"/>
        <v>-1</v>
      </c>
      <c r="CW29" s="13">
        <f t="shared" si="13"/>
        <v>-1</v>
      </c>
      <c r="CX29" s="13">
        <f t="shared" si="14"/>
        <v>-1</v>
      </c>
      <c r="CY29" s="13">
        <f t="shared" si="15"/>
        <v>-1</v>
      </c>
      <c r="CZ29" s="13">
        <f t="shared" si="16"/>
        <v>-1</v>
      </c>
      <c r="DA29" s="13">
        <f t="shared" si="17"/>
        <v>-1</v>
      </c>
      <c r="DB29" s="13">
        <f t="shared" si="18"/>
        <v>-1</v>
      </c>
    </row>
    <row r="30" spans="1:106" x14ac:dyDescent="0.3">
      <c r="A30" s="11" t="s">
        <v>639</v>
      </c>
      <c r="B30" s="15">
        <v>259003.41141999999</v>
      </c>
      <c r="C30" s="15">
        <v>382.48948151000002</v>
      </c>
      <c r="D30" s="15">
        <v>50322.119499</v>
      </c>
      <c r="E30" s="15">
        <v>1677.9028372</v>
      </c>
      <c r="F30" s="15">
        <v>1094.3805579</v>
      </c>
      <c r="G30" s="15">
        <v>921.87032827999997</v>
      </c>
      <c r="H30" s="15">
        <v>20406.014377</v>
      </c>
      <c r="I30" s="15">
        <v>84.434594163</v>
      </c>
      <c r="J30" s="15">
        <v>501.61811336</v>
      </c>
      <c r="K30" s="15">
        <v>201.56707663</v>
      </c>
      <c r="L30" s="15">
        <v>14.535424766</v>
      </c>
      <c r="M30" s="15">
        <v>73.332853036000003</v>
      </c>
      <c r="N30" s="15">
        <v>29.065934443</v>
      </c>
      <c r="O30" s="15">
        <v>404.99732154999998</v>
      </c>
      <c r="P30" s="15">
        <v>349.55372795</v>
      </c>
      <c r="Q30" s="15">
        <v>9.7235470561999993</v>
      </c>
      <c r="R30" s="15">
        <v>1823.0484191</v>
      </c>
      <c r="S30" s="15">
        <v>1387.4476007999999</v>
      </c>
      <c r="U30" s="17" t="s">
        <v>557</v>
      </c>
      <c r="V30" s="15">
        <v>21.237385343184201</v>
      </c>
      <c r="W30" s="15">
        <v>8.0502626955572207</v>
      </c>
      <c r="X30" s="15">
        <v>46.7683952865073</v>
      </c>
      <c r="Y30" s="15">
        <v>46.768844380860301</v>
      </c>
      <c r="Z30" s="15">
        <v>25.979760210568902</v>
      </c>
      <c r="AA30" s="15">
        <v>276.23432708699602</v>
      </c>
      <c r="AB30" s="15">
        <v>40.558282120408499</v>
      </c>
      <c r="AC30" s="15">
        <v>515.14724620977199</v>
      </c>
      <c r="AD30" s="15">
        <v>139478.1276798</v>
      </c>
      <c r="AE30" s="15">
        <v>613.40537528321499</v>
      </c>
      <c r="AF30" s="15">
        <v>174.47289416620799</v>
      </c>
      <c r="AG30" s="15">
        <v>161.323329951435</v>
      </c>
      <c r="AH30" s="15">
        <v>224.15295917234499</v>
      </c>
      <c r="AI30" s="15">
        <v>9.0565633177045903</v>
      </c>
      <c r="AJ30" s="15">
        <v>111.789658437513</v>
      </c>
      <c r="AK30" s="15">
        <v>111.789655822772</v>
      </c>
      <c r="AL30" s="15">
        <v>193.811358336935</v>
      </c>
      <c r="AM30" s="15">
        <v>218.57519938336699</v>
      </c>
      <c r="AN30" s="15">
        <v>443.02750314386998</v>
      </c>
      <c r="AO30" s="15">
        <v>7.3077388792345301</v>
      </c>
      <c r="AP30" s="15">
        <v>2.9422092771800599</v>
      </c>
      <c r="AQ30" s="15">
        <v>53.718203490879503</v>
      </c>
      <c r="AR30" s="15">
        <v>16.0665320515586</v>
      </c>
      <c r="AS30" s="15">
        <v>207.939037332738</v>
      </c>
      <c r="AT30" s="15">
        <v>0</v>
      </c>
      <c r="AU30" s="15">
        <v>11654.337321163801</v>
      </c>
      <c r="AV30" s="15">
        <v>22897.158609500799</v>
      </c>
      <c r="AW30" s="15">
        <v>4206.1768435721497</v>
      </c>
      <c r="AX30" s="15">
        <v>27321.910652456299</v>
      </c>
      <c r="AY30" s="15">
        <v>320.59786732353302</v>
      </c>
      <c r="AZ30" s="15">
        <v>0.56709653301145801</v>
      </c>
      <c r="BA30" s="15">
        <v>6034.4889348431598</v>
      </c>
      <c r="BB30" s="15">
        <v>2.9630489070035302</v>
      </c>
      <c r="BC30" s="15">
        <v>0.58431329993331005</v>
      </c>
      <c r="BD30" s="15">
        <v>324.68406788251502</v>
      </c>
      <c r="BE30" s="15">
        <v>6.1411888058113799</v>
      </c>
      <c r="BF30" s="15">
        <v>0.33134227109134301</v>
      </c>
      <c r="BG30" s="15">
        <v>0.172296555355302</v>
      </c>
      <c r="BH30" s="15">
        <v>935.87718131602696</v>
      </c>
      <c r="BI30" s="15">
        <v>602.702637325551</v>
      </c>
      <c r="BJ30" s="15">
        <v>333.174543990475</v>
      </c>
      <c r="BK30" s="15">
        <v>3.6685240609137</v>
      </c>
      <c r="BL30" s="15">
        <v>4.4249656464778298E-2</v>
      </c>
      <c r="BM30" s="15">
        <v>22.615387702618499</v>
      </c>
      <c r="BN30" s="15">
        <v>0.82767938292630405</v>
      </c>
      <c r="BO30" s="15">
        <v>26.414613414022501</v>
      </c>
      <c r="BP30" s="15">
        <v>3.6046959567232699</v>
      </c>
      <c r="BQ30" s="15">
        <v>0.85783464199694603</v>
      </c>
      <c r="BR30" s="15">
        <v>123.47182089540701</v>
      </c>
      <c r="BS30" s="15">
        <v>27.701738242081099</v>
      </c>
      <c r="BT30" s="15">
        <v>3.62889207096678</v>
      </c>
      <c r="BU30" s="15">
        <v>81.945887955598906</v>
      </c>
      <c r="BV30" s="15">
        <v>0.179697333190032</v>
      </c>
      <c r="BW30" s="15">
        <v>504.88055027717598</v>
      </c>
      <c r="BX30" s="15">
        <v>5.3515411554385199</v>
      </c>
      <c r="BY30" s="15">
        <v>0</v>
      </c>
      <c r="BZ30" s="15">
        <v>0.19868287518345201</v>
      </c>
      <c r="CA30" s="15">
        <v>1322.1990726153799</v>
      </c>
      <c r="CB30" s="15">
        <v>1008.6638667710901</v>
      </c>
      <c r="CC30" s="15">
        <v>138.566823857061</v>
      </c>
      <c r="CD30" s="15">
        <v>11287.486066348099</v>
      </c>
      <c r="CE30" s="15">
        <v>1873.5917725909201</v>
      </c>
      <c r="CF30" s="15">
        <v>767.67656861284001</v>
      </c>
      <c r="CH30" s="15">
        <f t="shared" si="19"/>
        <v>12179.755482431587</v>
      </c>
      <c r="CJ30" s="18">
        <f t="shared" si="0"/>
        <v>7.9999968583352576E-3</v>
      </c>
      <c r="CK30" s="13">
        <f t="shared" si="1"/>
        <v>-0.46148150360219681</v>
      </c>
      <c r="CL30" s="13">
        <f t="shared" si="2"/>
        <v>-0.45635357994203685</v>
      </c>
      <c r="CM30" s="13">
        <f t="shared" si="3"/>
        <v>-0.45705962061078848</v>
      </c>
      <c r="CN30" s="13">
        <f t="shared" si="4"/>
        <v>-0.44223398365678207</v>
      </c>
      <c r="CO30" s="13">
        <f t="shared" si="5"/>
        <v>-0.4492750871944643</v>
      </c>
      <c r="CP30" s="13">
        <f t="shared" si="6"/>
        <v>-0.45233018702406003</v>
      </c>
      <c r="CQ30" s="13">
        <f t="shared" si="7"/>
        <v>-0.44685493904824275</v>
      </c>
      <c r="CR30" s="13">
        <f t="shared" si="8"/>
        <v>-0.44609380971768997</v>
      </c>
      <c r="CS30" s="13">
        <f t="shared" si="9"/>
        <v>-0.44931349221683931</v>
      </c>
      <c r="CT30" s="13">
        <f t="shared" si="10"/>
        <v>-0.4453972459600879</v>
      </c>
      <c r="CU30" s="13">
        <f t="shared" si="11"/>
        <v>-0.44616254253623916</v>
      </c>
      <c r="CV30" s="13">
        <f t="shared" si="12"/>
        <v>-0.44692889419564874</v>
      </c>
      <c r="CW30" s="13">
        <f t="shared" si="13"/>
        <v>-0.44723841295844075</v>
      </c>
      <c r="CX30" s="13">
        <f t="shared" si="14"/>
        <v>-0.44653224294306448</v>
      </c>
      <c r="CY30" s="13">
        <f t="shared" si="15"/>
        <v>-0.4455462984944687</v>
      </c>
      <c r="CZ30" s="13">
        <f t="shared" si="16"/>
        <v>-0.44963076493508292</v>
      </c>
      <c r="DA30" s="13">
        <f t="shared" si="17"/>
        <v>-0.44671581061514221</v>
      </c>
      <c r="DB30" s="13">
        <f t="shared" si="18"/>
        <v>-0.44669869466046935</v>
      </c>
    </row>
    <row r="31" spans="1:106" x14ac:dyDescent="0.3">
      <c r="A31" s="11" t="s">
        <v>640</v>
      </c>
      <c r="B31" s="15">
        <v>26019.761061000001</v>
      </c>
      <c r="C31" s="15">
        <v>58.207145877999999</v>
      </c>
      <c r="D31" s="15">
        <v>7679.5315699000002</v>
      </c>
      <c r="E31" s="15">
        <v>634.30901181000002</v>
      </c>
      <c r="F31" s="15">
        <v>514.92543284999999</v>
      </c>
      <c r="G31" s="15">
        <v>213.00412098999999</v>
      </c>
      <c r="H31" s="15">
        <v>2646.1708509</v>
      </c>
      <c r="I31" s="15">
        <v>11.754683237</v>
      </c>
      <c r="J31" s="15">
        <v>64.581015425000004</v>
      </c>
      <c r="K31" s="15">
        <v>28.479469140999999</v>
      </c>
      <c r="L31" s="15">
        <v>2.0123996725</v>
      </c>
      <c r="M31" s="15">
        <v>9.6303327664000005</v>
      </c>
      <c r="N31" s="15">
        <v>3.9475965365999999</v>
      </c>
      <c r="O31" s="15">
        <v>54.002268706999999</v>
      </c>
      <c r="P31" s="15">
        <v>42.974361623999997</v>
      </c>
      <c r="Q31" s="15">
        <v>1.2512603808</v>
      </c>
      <c r="R31" s="15">
        <v>234.1040079</v>
      </c>
      <c r="S31" s="15">
        <v>184.07470033999999</v>
      </c>
      <c r="U31" s="17" t="s">
        <v>558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H31" s="15" t="str">
        <f t="shared" si="19"/>
        <v/>
      </c>
      <c r="CJ31" s="18" t="str">
        <f t="shared" si="0"/>
        <v/>
      </c>
      <c r="CK31" s="13">
        <f t="shared" si="1"/>
        <v>-1</v>
      </c>
      <c r="CL31" s="13">
        <f t="shared" si="2"/>
        <v>-1</v>
      </c>
      <c r="CM31" s="13">
        <f t="shared" si="3"/>
        <v>-1</v>
      </c>
      <c r="CN31" s="13">
        <f t="shared" si="4"/>
        <v>-1</v>
      </c>
      <c r="CO31" s="13">
        <f t="shared" si="5"/>
        <v>-1</v>
      </c>
      <c r="CP31" s="13">
        <f t="shared" si="6"/>
        <v>-1</v>
      </c>
      <c r="CQ31" s="13">
        <f t="shared" si="7"/>
        <v>-1</v>
      </c>
      <c r="CR31" s="13">
        <f t="shared" si="8"/>
        <v>-1</v>
      </c>
      <c r="CS31" s="13">
        <f t="shared" si="9"/>
        <v>-1</v>
      </c>
      <c r="CT31" s="13">
        <f t="shared" si="10"/>
        <v>-1</v>
      </c>
      <c r="CU31" s="13">
        <f t="shared" si="11"/>
        <v>-1</v>
      </c>
      <c r="CV31" s="13">
        <f t="shared" si="12"/>
        <v>-1</v>
      </c>
      <c r="CW31" s="13">
        <f t="shared" si="13"/>
        <v>-1</v>
      </c>
      <c r="CX31" s="13">
        <f t="shared" si="14"/>
        <v>-1</v>
      </c>
      <c r="CY31" s="13">
        <f t="shared" si="15"/>
        <v>-1</v>
      </c>
      <c r="CZ31" s="13">
        <f t="shared" si="16"/>
        <v>-1</v>
      </c>
      <c r="DA31" s="13">
        <f t="shared" si="17"/>
        <v>-1</v>
      </c>
      <c r="DB31" s="13">
        <f t="shared" si="18"/>
        <v>-1</v>
      </c>
    </row>
    <row r="32" spans="1:106" x14ac:dyDescent="0.3">
      <c r="A32" s="11" t="s">
        <v>641</v>
      </c>
      <c r="B32" s="15">
        <v>208190.14073000001</v>
      </c>
      <c r="C32" s="15">
        <v>416.89663809000001</v>
      </c>
      <c r="D32" s="15">
        <v>58687.329489000003</v>
      </c>
      <c r="E32" s="15">
        <v>4483.2538979000001</v>
      </c>
      <c r="F32" s="15">
        <v>3635.0996006999999</v>
      </c>
      <c r="G32" s="15">
        <v>1579.3648369</v>
      </c>
      <c r="H32" s="15">
        <v>19501.527435</v>
      </c>
      <c r="I32" s="15">
        <v>82.430259952</v>
      </c>
      <c r="J32" s="15">
        <v>452.86045609000001</v>
      </c>
      <c r="K32" s="15">
        <v>200.64499853000001</v>
      </c>
      <c r="L32" s="15">
        <v>14.021428333999999</v>
      </c>
      <c r="M32" s="15">
        <v>65.560651499000002</v>
      </c>
      <c r="N32" s="15">
        <v>27.614416544000001</v>
      </c>
      <c r="O32" s="15">
        <v>388.67554935999999</v>
      </c>
      <c r="P32" s="15">
        <v>341.87148450000001</v>
      </c>
      <c r="Q32" s="15">
        <v>8.7306706520000006</v>
      </c>
      <c r="R32" s="15">
        <v>1743.3401162</v>
      </c>
      <c r="S32" s="15">
        <v>1326.4106485</v>
      </c>
      <c r="U32" s="17" t="s">
        <v>559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H32" s="15" t="str">
        <f t="shared" si="19"/>
        <v/>
      </c>
      <c r="CJ32" s="18" t="str">
        <f t="shared" si="0"/>
        <v/>
      </c>
      <c r="CK32" s="13">
        <f t="shared" si="1"/>
        <v>-1</v>
      </c>
      <c r="CL32" s="13">
        <f t="shared" si="2"/>
        <v>-1</v>
      </c>
      <c r="CM32" s="13">
        <f t="shared" si="3"/>
        <v>-1</v>
      </c>
      <c r="CN32" s="13">
        <f t="shared" si="4"/>
        <v>-1</v>
      </c>
      <c r="CO32" s="13">
        <f t="shared" si="5"/>
        <v>-1</v>
      </c>
      <c r="CP32" s="13">
        <f t="shared" si="6"/>
        <v>-1</v>
      </c>
      <c r="CQ32" s="13">
        <f t="shared" si="7"/>
        <v>-1</v>
      </c>
      <c r="CR32" s="13">
        <f t="shared" si="8"/>
        <v>-1</v>
      </c>
      <c r="CS32" s="13">
        <f t="shared" si="9"/>
        <v>-1</v>
      </c>
      <c r="CT32" s="13">
        <f t="shared" si="10"/>
        <v>-1</v>
      </c>
      <c r="CU32" s="13">
        <f t="shared" si="11"/>
        <v>-1</v>
      </c>
      <c r="CV32" s="13">
        <f t="shared" si="12"/>
        <v>-1</v>
      </c>
      <c r="CW32" s="13">
        <f t="shared" si="13"/>
        <v>-1</v>
      </c>
      <c r="CX32" s="13">
        <f t="shared" si="14"/>
        <v>-1</v>
      </c>
      <c r="CY32" s="13">
        <f t="shared" si="15"/>
        <v>-1</v>
      </c>
      <c r="CZ32" s="13">
        <f t="shared" si="16"/>
        <v>-1</v>
      </c>
      <c r="DA32" s="13">
        <f t="shared" si="17"/>
        <v>-1</v>
      </c>
      <c r="DB32" s="13">
        <f t="shared" si="18"/>
        <v>-1</v>
      </c>
    </row>
    <row r="33" spans="1:106" x14ac:dyDescent="0.3">
      <c r="A33" s="11" t="s">
        <v>642</v>
      </c>
      <c r="B33" s="15">
        <v>76735.131408000001</v>
      </c>
      <c r="C33" s="15">
        <v>138.8242381</v>
      </c>
      <c r="D33" s="15">
        <v>17889.765029999999</v>
      </c>
      <c r="E33" s="15">
        <v>1491.6352285999999</v>
      </c>
      <c r="F33" s="15">
        <v>1209.3506599</v>
      </c>
      <c r="G33" s="15">
        <v>543.94715450000001</v>
      </c>
      <c r="H33" s="15">
        <v>6912.0657841000002</v>
      </c>
      <c r="I33" s="15">
        <v>27.506922594999999</v>
      </c>
      <c r="J33" s="15">
        <v>152.83372254</v>
      </c>
      <c r="K33" s="15">
        <v>66.977952778000002</v>
      </c>
      <c r="L33" s="15">
        <v>4.6716000351</v>
      </c>
      <c r="M33" s="15">
        <v>21.782726729</v>
      </c>
      <c r="N33" s="15">
        <v>9.2220436116000002</v>
      </c>
      <c r="O33" s="15">
        <v>137.28490267000001</v>
      </c>
      <c r="P33" s="15">
        <v>126.27641283</v>
      </c>
      <c r="Q33" s="15">
        <v>2.9235203270999999</v>
      </c>
      <c r="R33" s="15">
        <v>622.44157161999999</v>
      </c>
      <c r="S33" s="15">
        <v>467.53975437000003</v>
      </c>
      <c r="U33" s="17" t="s">
        <v>560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H33" s="15" t="str">
        <f t="shared" si="19"/>
        <v/>
      </c>
      <c r="CJ33" s="18" t="str">
        <f t="shared" si="0"/>
        <v/>
      </c>
      <c r="CK33" s="13">
        <f t="shared" si="1"/>
        <v>-1</v>
      </c>
      <c r="CL33" s="13">
        <f t="shared" si="2"/>
        <v>-1</v>
      </c>
      <c r="CM33" s="13">
        <f t="shared" si="3"/>
        <v>-1</v>
      </c>
      <c r="CN33" s="13">
        <f t="shared" si="4"/>
        <v>-1</v>
      </c>
      <c r="CO33" s="13">
        <f t="shared" si="5"/>
        <v>-1</v>
      </c>
      <c r="CP33" s="13">
        <f t="shared" si="6"/>
        <v>-1</v>
      </c>
      <c r="CQ33" s="13">
        <f t="shared" si="7"/>
        <v>-1</v>
      </c>
      <c r="CR33" s="13">
        <f t="shared" si="8"/>
        <v>-1</v>
      </c>
      <c r="CS33" s="13">
        <f t="shared" si="9"/>
        <v>-1</v>
      </c>
      <c r="CT33" s="13">
        <f t="shared" si="10"/>
        <v>-1</v>
      </c>
      <c r="CU33" s="13">
        <f t="shared" si="11"/>
        <v>-1</v>
      </c>
      <c r="CV33" s="13">
        <f t="shared" si="12"/>
        <v>-1</v>
      </c>
      <c r="CW33" s="13">
        <f t="shared" si="13"/>
        <v>-1</v>
      </c>
      <c r="CX33" s="13">
        <f t="shared" si="14"/>
        <v>-1</v>
      </c>
      <c r="CY33" s="13">
        <f t="shared" si="15"/>
        <v>-1</v>
      </c>
      <c r="CZ33" s="13">
        <f t="shared" si="16"/>
        <v>-1</v>
      </c>
      <c r="DA33" s="13">
        <f t="shared" si="17"/>
        <v>-1</v>
      </c>
      <c r="DB33" s="13">
        <f t="shared" si="18"/>
        <v>-1</v>
      </c>
    </row>
    <row r="34" spans="1:106" x14ac:dyDescent="0.3">
      <c r="A34" s="11" t="s">
        <v>643</v>
      </c>
      <c r="B34" s="15">
        <v>98182.277895000007</v>
      </c>
      <c r="C34" s="15">
        <v>167.84881817999999</v>
      </c>
      <c r="D34" s="15">
        <v>24134.373255999999</v>
      </c>
      <c r="E34" s="15">
        <v>1817.3864239</v>
      </c>
      <c r="F34" s="15">
        <v>1474.4800416</v>
      </c>
      <c r="G34" s="15">
        <v>620.83895755000003</v>
      </c>
      <c r="H34" s="15">
        <v>8825.9482468999995</v>
      </c>
      <c r="I34" s="15">
        <v>37.264726498000002</v>
      </c>
      <c r="J34" s="15">
        <v>221.65415105</v>
      </c>
      <c r="K34" s="15">
        <v>88.797198233000003</v>
      </c>
      <c r="L34" s="15">
        <v>6.4423533351</v>
      </c>
      <c r="M34" s="15">
        <v>32.888861859999999</v>
      </c>
      <c r="N34" s="15">
        <v>12.821672893000001</v>
      </c>
      <c r="O34" s="15">
        <v>179.56723149000001</v>
      </c>
      <c r="P34" s="15">
        <v>143.28417543</v>
      </c>
      <c r="Q34" s="15">
        <v>4.2829713007999999</v>
      </c>
      <c r="R34" s="15">
        <v>783.51163442999996</v>
      </c>
      <c r="S34" s="15">
        <v>613.27746403000003</v>
      </c>
      <c r="U34" s="17" t="s">
        <v>561</v>
      </c>
      <c r="V34" s="15">
        <v>0.35275641114811201</v>
      </c>
      <c r="W34" s="15">
        <v>0.123418672579719</v>
      </c>
      <c r="X34" s="15">
        <v>0.70513875601607001</v>
      </c>
      <c r="Y34" s="15">
        <v>0.70514605938973796</v>
      </c>
      <c r="Z34" s="15">
        <v>0.40791628333801699</v>
      </c>
      <c r="AA34" s="15">
        <v>4.5411620859260404</v>
      </c>
      <c r="AB34" s="15">
        <v>0.67458275167583204</v>
      </c>
      <c r="AC34" s="15">
        <v>7.8742251030804002</v>
      </c>
      <c r="AD34" s="15">
        <v>2205.7572054211601</v>
      </c>
      <c r="AE34" s="15">
        <v>10.2229643375485</v>
      </c>
      <c r="AF34" s="15">
        <v>2.8753250019477798</v>
      </c>
      <c r="AG34" s="15">
        <v>2.5707763981183498</v>
      </c>
      <c r="AH34" s="15">
        <v>3.4708020579787902</v>
      </c>
      <c r="AI34" s="15">
        <v>0.15306612031380501</v>
      </c>
      <c r="AJ34" s="15">
        <v>1.64170668103396</v>
      </c>
      <c r="AK34" s="15">
        <v>1.64170638315205</v>
      </c>
      <c r="AL34" s="15">
        <v>2.73973202314026</v>
      </c>
      <c r="AM34" s="15">
        <v>4.3122371207636698</v>
      </c>
      <c r="AN34" s="15">
        <v>6.5246735836064298</v>
      </c>
      <c r="AO34" s="15">
        <v>0.12526177444473799</v>
      </c>
      <c r="AP34" s="15">
        <v>4.2885056192287101E-2</v>
      </c>
      <c r="AQ34" s="15">
        <v>0.94240032572385901</v>
      </c>
      <c r="AR34" s="15">
        <v>0.24952518502718299</v>
      </c>
      <c r="AS34" s="15">
        <v>3.6230211688905798</v>
      </c>
      <c r="AT34" s="15">
        <v>0</v>
      </c>
      <c r="AU34" s="15">
        <v>178.016228553161</v>
      </c>
      <c r="AV34" s="15">
        <v>451.76012288562902</v>
      </c>
      <c r="AW34" s="15">
        <v>82.956866092362603</v>
      </c>
      <c r="AX34" s="15">
        <v>539.02922609875498</v>
      </c>
      <c r="AY34" s="15">
        <v>5.1367465023065799</v>
      </c>
      <c r="AZ34" s="15">
        <v>9.7622578636110593E-3</v>
      </c>
      <c r="BA34" s="15">
        <v>90.025652117263903</v>
      </c>
      <c r="BB34" s="15">
        <v>4.8609565854814601E-2</v>
      </c>
      <c r="BC34" s="15">
        <v>7.87831610972403E-3</v>
      </c>
      <c r="BD34" s="15">
        <v>5.27212534378324</v>
      </c>
      <c r="BE34" s="15">
        <v>7.3460363872859397E-2</v>
      </c>
      <c r="BF34" s="15">
        <v>2.8269471937917802E-3</v>
      </c>
      <c r="BG34" s="15">
        <v>2.8539535706608899E-3</v>
      </c>
      <c r="BH34" s="15">
        <v>27.395716509300701</v>
      </c>
      <c r="BI34" s="15">
        <v>22.983936728991299</v>
      </c>
      <c r="BJ34" s="15">
        <v>4.4117797803094101</v>
      </c>
      <c r="BK34" s="15">
        <v>2.72782348694036E-2</v>
      </c>
      <c r="BL34" s="15">
        <v>4.1156380451616798E-4</v>
      </c>
      <c r="BM34" s="15">
        <v>0.24783477317195499</v>
      </c>
      <c r="BN34" s="15">
        <v>9.4007490203210902E-3</v>
      </c>
      <c r="BO34" s="15">
        <v>0.437096521657655</v>
      </c>
      <c r="BP34" s="15">
        <v>7.2084467776693806E-2</v>
      </c>
      <c r="BQ34" s="15">
        <v>1.33373990972072E-2</v>
      </c>
      <c r="BR34" s="15">
        <v>2.0893178623985098</v>
      </c>
      <c r="BS34" s="15">
        <v>0.42034164395575302</v>
      </c>
      <c r="BT34" s="15">
        <v>3.2129762617327202E-2</v>
      </c>
      <c r="BU34" s="15">
        <v>14.6356316958503</v>
      </c>
      <c r="BV34" s="15">
        <v>1.8969504786785401E-3</v>
      </c>
      <c r="BW34" s="15">
        <v>12.5852063603344</v>
      </c>
      <c r="BX34" s="15">
        <v>8.8018833872914495E-2</v>
      </c>
      <c r="BY34" s="15">
        <v>0</v>
      </c>
      <c r="BZ34" s="15">
        <v>2.8693598367300998E-3</v>
      </c>
      <c r="CA34" s="15">
        <v>20.2069297585744</v>
      </c>
      <c r="CB34" s="15">
        <v>15.2600458531793</v>
      </c>
      <c r="CC34" s="15">
        <v>2.1003404551265699</v>
      </c>
      <c r="CD34" s="15">
        <v>172.04471811152001</v>
      </c>
      <c r="CE34" s="15">
        <v>29.149715033081399</v>
      </c>
      <c r="CF34" s="15">
        <v>11.8980661249105</v>
      </c>
      <c r="CH34" s="15">
        <f t="shared" si="19"/>
        <v>186.02285278858372</v>
      </c>
      <c r="CJ34" s="18">
        <f t="shared" si="0"/>
        <v>8.0000061443303433E-3</v>
      </c>
      <c r="CK34" s="13">
        <f t="shared" si="1"/>
        <v>-0.9775340595806904</v>
      </c>
      <c r="CL34" s="13">
        <f t="shared" si="2"/>
        <v>-0.9784149736162856</v>
      </c>
      <c r="CM34" s="13">
        <f t="shared" si="3"/>
        <v>-0.97766549723992735</v>
      </c>
      <c r="CN34" s="13">
        <f t="shared" si="4"/>
        <v>-0.98492576144015032</v>
      </c>
      <c r="CO34" s="13">
        <f t="shared" si="5"/>
        <v>-0.98441217508508916</v>
      </c>
      <c r="CP34" s="13">
        <f t="shared" si="6"/>
        <v>-0.97972871030838815</v>
      </c>
      <c r="CQ34" s="13">
        <f t="shared" si="7"/>
        <v>-0.98050694233654179</v>
      </c>
      <c r="CR34" s="13">
        <f t="shared" si="8"/>
        <v>-0.98107738535455014</v>
      </c>
      <c r="CS34" s="13">
        <f t="shared" si="9"/>
        <v>-0.9795123977402902</v>
      </c>
      <c r="CT34" s="13">
        <f t="shared" si="10"/>
        <v>-0.98151173217375298</v>
      </c>
      <c r="CU34" s="13">
        <f t="shared" si="11"/>
        <v>-0.98084261043130083</v>
      </c>
      <c r="CV34" s="13">
        <f t="shared" si="12"/>
        <v>-0.97948902109938096</v>
      </c>
      <c r="CW34" s="13">
        <f t="shared" si="13"/>
        <v>-0.98053879652760356</v>
      </c>
      <c r="CX34" s="13">
        <f t="shared" si="14"/>
        <v>-0.98067129492848426</v>
      </c>
      <c r="CY34" s="13">
        <f t="shared" si="15"/>
        <v>-0.98087903276884392</v>
      </c>
      <c r="CZ34" s="13">
        <f t="shared" si="16"/>
        <v>-0.97944911891973829</v>
      </c>
      <c r="DA34" s="13">
        <f t="shared" si="17"/>
        <v>-0.98052352360500561</v>
      </c>
      <c r="DB34" s="13">
        <f t="shared" si="18"/>
        <v>-0.98059921190202337</v>
      </c>
    </row>
    <row r="35" spans="1:106" x14ac:dyDescent="0.3">
      <c r="CK35" s="13"/>
      <c r="CL35" s="13" t="str">
        <f t="shared" si="2"/>
        <v/>
      </c>
      <c r="CM35" s="13" t="str">
        <f t="shared" si="3"/>
        <v/>
      </c>
      <c r="CN35" s="13" t="str">
        <f t="shared" si="4"/>
        <v/>
      </c>
      <c r="CO35" s="13" t="str">
        <f t="shared" si="5"/>
        <v/>
      </c>
      <c r="CP35" s="13" t="str">
        <f t="shared" si="6"/>
        <v/>
      </c>
      <c r="CQ35" s="13" t="str">
        <f t="shared" si="7"/>
        <v/>
      </c>
      <c r="CR35" s="13"/>
      <c r="CS35" s="13"/>
      <c r="CT35" s="13"/>
      <c r="CU35" s="13"/>
      <c r="CV35" s="13"/>
      <c r="CW35" s="13"/>
    </row>
    <row r="36" spans="1:106" x14ac:dyDescent="0.3">
      <c r="A36" s="3" t="s">
        <v>342</v>
      </c>
      <c r="B36" s="1">
        <f t="shared" ref="B36:N36" si="20">SUM(B3:B34)</f>
        <v>4890473.7090170002</v>
      </c>
      <c r="C36" s="1">
        <f t="shared" si="20"/>
        <v>9327.977505148001</v>
      </c>
      <c r="D36" s="1">
        <f t="shared" si="20"/>
        <v>1193377.3163510996</v>
      </c>
      <c r="E36" s="1">
        <f t="shared" si="20"/>
        <v>72713.68526726999</v>
      </c>
      <c r="F36" s="1">
        <f t="shared" si="20"/>
        <v>55929.689613530005</v>
      </c>
      <c r="G36" s="1">
        <f t="shared" si="20"/>
        <v>24536.442944490005</v>
      </c>
      <c r="H36" s="1">
        <f t="shared" si="20"/>
        <v>446053.09333330003</v>
      </c>
      <c r="I36" s="1">
        <f t="shared" si="20"/>
        <v>1895.7967883690001</v>
      </c>
      <c r="J36" s="1">
        <f t="shared" si="20"/>
        <v>10584.876700948</v>
      </c>
      <c r="K36" s="1">
        <f t="shared" si="20"/>
        <v>4648.6998557380002</v>
      </c>
      <c r="L36" s="1">
        <f t="shared" si="20"/>
        <v>323.7895698227</v>
      </c>
      <c r="M36" s="1">
        <f t="shared" si="20"/>
        <v>1553.0164855064002</v>
      </c>
      <c r="N36" s="1">
        <f t="shared" si="20"/>
        <v>639.00753307110006</v>
      </c>
      <c r="O36" s="1">
        <f t="shared" ref="O36:S36" si="21">SUM(O3:O34)</f>
        <v>8982.8958643369988</v>
      </c>
      <c r="P36" s="1">
        <f t="shared" si="21"/>
        <v>7618.9590261650019</v>
      </c>
      <c r="Q36" s="1">
        <f t="shared" si="21"/>
        <v>204.82453431229999</v>
      </c>
      <c r="R36" s="1">
        <f t="shared" si="21"/>
        <v>39781.052933090003</v>
      </c>
      <c r="S36" s="1">
        <f t="shared" si="21"/>
        <v>30645.06029179</v>
      </c>
      <c r="V36" s="1">
        <f>SUM(V3:V34)</f>
        <v>231.37854986485732</v>
      </c>
      <c r="W36" s="1">
        <f t="shared" ref="W36:CF36" si="22">SUM(W3:W34)</f>
        <v>90.76607179001266</v>
      </c>
      <c r="X36" s="1">
        <f t="shared" si="22"/>
        <v>529.50004810341056</v>
      </c>
      <c r="Y36" s="1">
        <f t="shared" si="22"/>
        <v>529.50494450189115</v>
      </c>
      <c r="Z36" s="1">
        <f t="shared" si="22"/>
        <v>291.18653464052431</v>
      </c>
      <c r="AA36" s="1">
        <f t="shared" si="22"/>
        <v>3026.1606237178312</v>
      </c>
      <c r="AB36" s="1">
        <f t="shared" si="22"/>
        <v>445.72417031411862</v>
      </c>
      <c r="AC36" s="1">
        <f t="shared" si="22"/>
        <v>5818.3490448983548</v>
      </c>
      <c r="AD36" s="1">
        <f t="shared" si="22"/>
        <v>1418503.4283451971</v>
      </c>
      <c r="AE36" s="1">
        <f t="shared" si="22"/>
        <v>6701.836298174132</v>
      </c>
      <c r="AF36" s="1">
        <f t="shared" si="22"/>
        <v>1910.9248413599669</v>
      </c>
      <c r="AG36" s="1">
        <f t="shared" si="22"/>
        <v>1792.7679479134238</v>
      </c>
      <c r="AH36" s="1">
        <f t="shared" si="22"/>
        <v>2560.0663402339328</v>
      </c>
      <c r="AI36" s="1">
        <f t="shared" si="22"/>
        <v>98.073781865735157</v>
      </c>
      <c r="AJ36" s="1">
        <f t="shared" si="22"/>
        <v>1283.1762465486868</v>
      </c>
      <c r="AK36" s="1">
        <f t="shared" si="22"/>
        <v>1283.1762870109819</v>
      </c>
      <c r="AL36" s="1">
        <f t="shared" si="22"/>
        <v>2169.7445827375454</v>
      </c>
      <c r="AM36" s="1">
        <f t="shared" si="22"/>
        <v>2804.2240587856627</v>
      </c>
      <c r="AN36" s="1">
        <f t="shared" si="22"/>
        <v>4821.3222522566648</v>
      </c>
      <c r="AO36" s="1">
        <f t="shared" si="22"/>
        <v>78.087759704901927</v>
      </c>
      <c r="AP36" s="1">
        <f t="shared" si="22"/>
        <v>34.497964497975445</v>
      </c>
      <c r="AQ36" s="1">
        <f t="shared" si="22"/>
        <v>572.57539530873362</v>
      </c>
      <c r="AR36" s="1">
        <f t="shared" si="22"/>
        <v>180.32194808687458</v>
      </c>
      <c r="AS36" s="1">
        <f t="shared" si="22"/>
        <v>2509.1496397161527</v>
      </c>
      <c r="AT36" s="1">
        <f t="shared" si="22"/>
        <v>0</v>
      </c>
      <c r="AU36" s="1">
        <f t="shared" ref="AU36" si="23">SUM(AU3:AU34)</f>
        <v>131082.28650190472</v>
      </c>
      <c r="AV36" s="1">
        <f t="shared" si="22"/>
        <v>292431.70070549101</v>
      </c>
      <c r="AW36" s="1">
        <f t="shared" si="22"/>
        <v>55291.398783264282</v>
      </c>
      <c r="AX36" s="1">
        <f t="shared" si="22"/>
        <v>350527.32354754105</v>
      </c>
      <c r="AY36" s="1">
        <f t="shared" si="22"/>
        <v>3516.1077198097623</v>
      </c>
      <c r="AZ36" s="1">
        <f t="shared" si="22"/>
        <v>7.0213732508167501</v>
      </c>
      <c r="BA36" s="1">
        <f t="shared" si="22"/>
        <v>68002.546418095008</v>
      </c>
      <c r="BB36" s="1">
        <f t="shared" si="22"/>
        <v>36.529842935727991</v>
      </c>
      <c r="BC36" s="1">
        <f t="shared" si="22"/>
        <v>6.948078587717081</v>
      </c>
      <c r="BD36" s="1">
        <f t="shared" si="22"/>
        <v>3920.6752252381339</v>
      </c>
      <c r="BE36" s="1">
        <f t="shared" si="22"/>
        <v>72.929564410179282</v>
      </c>
      <c r="BF36" s="1">
        <f t="shared" si="22"/>
        <v>3.7876718717681608</v>
      </c>
      <c r="BG36" s="1">
        <f t="shared" si="22"/>
        <v>2.1171467858654847</v>
      </c>
      <c r="BH36" s="1">
        <f t="shared" si="22"/>
        <v>13376.714083575003</v>
      </c>
      <c r="BI36" s="1">
        <f t="shared" si="22"/>
        <v>9348.7158269813808</v>
      </c>
      <c r="BJ36" s="1">
        <f t="shared" si="22"/>
        <v>4027.9982565936207</v>
      </c>
      <c r="BK36" s="1">
        <f t="shared" si="22"/>
        <v>41.772241926351974</v>
      </c>
      <c r="BL36" s="1">
        <f t="shared" si="22"/>
        <v>0.50839473747912423</v>
      </c>
      <c r="BM36" s="1">
        <f t="shared" si="22"/>
        <v>266.05736120175862</v>
      </c>
      <c r="BN36" s="1">
        <f t="shared" si="22"/>
        <v>9.6453061698542655</v>
      </c>
      <c r="BO36" s="1">
        <f t="shared" si="22"/>
        <v>326.95768836133999</v>
      </c>
      <c r="BP36" s="1">
        <f t="shared" si="22"/>
        <v>45.95409218235563</v>
      </c>
      <c r="BQ36" s="1">
        <f t="shared" si="22"/>
        <v>10.506605850636788</v>
      </c>
      <c r="BR36" s="1">
        <f t="shared" si="22"/>
        <v>1534.9402720604237</v>
      </c>
      <c r="BS36" s="1">
        <f t="shared" si="22"/>
        <v>315.17984576197233</v>
      </c>
      <c r="BT36" s="1">
        <f t="shared" si="22"/>
        <v>41.771066303478378</v>
      </c>
      <c r="BU36" s="1">
        <f t="shared" si="22"/>
        <v>3018.4933000018245</v>
      </c>
      <c r="BV36" s="1">
        <f t="shared" si="22"/>
        <v>2.1005951056830119</v>
      </c>
      <c r="BW36" s="1">
        <f t="shared" si="22"/>
        <v>5777.8972448183758</v>
      </c>
      <c r="BX36" s="1">
        <f t="shared" si="22"/>
        <v>58.951424377425248</v>
      </c>
      <c r="BY36" s="1">
        <f t="shared" si="22"/>
        <v>0</v>
      </c>
      <c r="BZ36" s="1">
        <f t="shared" si="22"/>
        <v>2.3687876342807059</v>
      </c>
      <c r="CA36" s="1">
        <f t="shared" si="22"/>
        <v>14880.182127237495</v>
      </c>
      <c r="CB36" s="1">
        <f t="shared" si="22"/>
        <v>11355.109819035675</v>
      </c>
      <c r="CC36" s="1">
        <f t="shared" si="22"/>
        <v>2085.120862084158</v>
      </c>
      <c r="CD36" s="1">
        <f t="shared" si="22"/>
        <v>127181.08651993639</v>
      </c>
      <c r="CE36" s="1">
        <f t="shared" si="22"/>
        <v>21081.531645427942</v>
      </c>
      <c r="CF36" s="1">
        <f t="shared" si="22"/>
        <v>8738.687959629804</v>
      </c>
      <c r="CG36" s="1"/>
      <c r="CH36" s="1"/>
      <c r="CI36" s="1"/>
      <c r="CK36" s="13">
        <f>IF(B36&lt;&gt;0,(AD36-B36)/B36,"")</f>
        <v>-0.70994559775880683</v>
      </c>
      <c r="CL36" s="13">
        <f t="shared" si="2"/>
        <v>-0.73100818067674556</v>
      </c>
      <c r="CM36" s="13">
        <f t="shared" si="3"/>
        <v>-0.70627284535680457</v>
      </c>
      <c r="CN36" s="13">
        <f t="shared" si="4"/>
        <v>-0.81603581176766249</v>
      </c>
      <c r="CO36" s="13">
        <f t="shared" si="5"/>
        <v>-0.83284878046739907</v>
      </c>
      <c r="CP36" s="13">
        <f t="shared" si="6"/>
        <v>-0.76451773152734515</v>
      </c>
      <c r="CQ36" s="13">
        <f t="shared" si="7"/>
        <v>-0.71487455547157464</v>
      </c>
      <c r="CR36" s="13">
        <f>IF(I36&lt;&gt;0,(Y36-I36)/I36,"")</f>
        <v>-0.72069530460728493</v>
      </c>
      <c r="CS36" s="13">
        <f>IF(J36&lt;&gt;0,(AA36-J36)/J36,"")</f>
        <v>-0.71410525514701528</v>
      </c>
      <c r="CT36" s="13">
        <f>IF(K36&lt;&gt;0,(AK36-K36)/K36,"")</f>
        <v>-0.72397093233990417</v>
      </c>
      <c r="CU36" s="13">
        <f>IF(L36&lt;&gt;0,(W36-L36)/L36,"")</f>
        <v>-0.71967573927809303</v>
      </c>
      <c r="CV36" s="13">
        <f>IF(M36&lt;&gt;0,(AB36-M36)/M36,"")</f>
        <v>-0.71299456607585265</v>
      </c>
      <c r="CW36" s="13">
        <f>IF(N36&lt;&gt;0,(AR36-N36)/N36,"")</f>
        <v>-0.71780935473446006</v>
      </c>
      <c r="CX36" s="13">
        <f>IF(O36&lt;&gt;0,(AH36-O36)/O36,"")</f>
        <v>-0.71500656593408218</v>
      </c>
      <c r="CY36" s="13">
        <f>IF(P36&lt;&gt;0,(AL36-P36)/P36,"")</f>
        <v>-0.71521771211969809</v>
      </c>
      <c r="CZ36" s="13">
        <f>IF(Q36&lt;&gt;0,(BX36-Q36)/Q36,"")</f>
        <v>-0.7121857272843064</v>
      </c>
      <c r="DA36" s="13">
        <f>IF(R36&lt;&gt;0,(CB36-R36)/R36,"")</f>
        <v>-0.71455984741946188</v>
      </c>
      <c r="DB36" s="13">
        <f>IF(S36&lt;&gt;0,(CF36-S36)/S36,"")</f>
        <v>-0.71484187414142719</v>
      </c>
    </row>
    <row r="37" spans="1:106" x14ac:dyDescent="0.3">
      <c r="A37" s="3" t="s">
        <v>582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</row>
    <row r="38" spans="1:106" x14ac:dyDescent="0.3">
      <c r="A38" s="3" t="s">
        <v>583</v>
      </c>
      <c r="B38" s="1">
        <f>SUM(B3:B34)</f>
        <v>4890473.7090170002</v>
      </c>
      <c r="C38" s="1">
        <f t="shared" ref="C38:N38" si="24">SUM(C3:C34)</f>
        <v>9327.977505148001</v>
      </c>
      <c r="D38" s="1">
        <f t="shared" si="24"/>
        <v>1193377.3163510996</v>
      </c>
      <c r="E38" s="1">
        <f>SUM(E3:E34)</f>
        <v>72713.68526726999</v>
      </c>
      <c r="F38" s="1">
        <f t="shared" si="24"/>
        <v>55929.689613530005</v>
      </c>
      <c r="G38" s="1">
        <f t="shared" si="24"/>
        <v>24536.442944490005</v>
      </c>
      <c r="H38" s="1">
        <f t="shared" si="24"/>
        <v>446053.09333330003</v>
      </c>
      <c r="I38" s="1">
        <f t="shared" si="24"/>
        <v>1895.7967883690001</v>
      </c>
      <c r="J38" s="1">
        <f t="shared" si="24"/>
        <v>10584.876700948</v>
      </c>
      <c r="K38" s="1">
        <f t="shared" si="24"/>
        <v>4648.6998557380002</v>
      </c>
      <c r="L38" s="1">
        <f t="shared" si="24"/>
        <v>323.7895698227</v>
      </c>
      <c r="M38" s="1">
        <f t="shared" si="24"/>
        <v>1553.0164855064002</v>
      </c>
      <c r="N38" s="1">
        <f t="shared" si="24"/>
        <v>639.00753307110006</v>
      </c>
      <c r="O38" s="1">
        <f t="shared" ref="O38:S38" si="25">SUM(O3:O34)</f>
        <v>8982.8958643369988</v>
      </c>
      <c r="P38" s="1">
        <f t="shared" si="25"/>
        <v>7618.9590261650019</v>
      </c>
      <c r="Q38" s="1">
        <f t="shared" si="25"/>
        <v>204.82453431229999</v>
      </c>
      <c r="R38" s="1">
        <f t="shared" si="25"/>
        <v>39781.052933090003</v>
      </c>
      <c r="S38" s="1">
        <f t="shared" si="25"/>
        <v>30645.06029179</v>
      </c>
      <c r="V38" s="1">
        <f t="shared" ref="V38" si="26">SUM(V3:V34)</f>
        <v>231.37854986485732</v>
      </c>
      <c r="W38" s="1">
        <f t="shared" ref="W38:CF38" si="27">SUM(W3:W34)</f>
        <v>90.76607179001266</v>
      </c>
      <c r="X38" s="1">
        <f t="shared" si="27"/>
        <v>529.50004810341056</v>
      </c>
      <c r="Y38" s="1">
        <f t="shared" si="27"/>
        <v>529.50494450189115</v>
      </c>
      <c r="Z38" s="1">
        <f t="shared" si="27"/>
        <v>291.18653464052431</v>
      </c>
      <c r="AA38" s="1">
        <f t="shared" si="27"/>
        <v>3026.1606237178312</v>
      </c>
      <c r="AB38" s="1">
        <f t="shared" si="27"/>
        <v>445.72417031411862</v>
      </c>
      <c r="AC38" s="1">
        <f t="shared" si="27"/>
        <v>5818.3490448983548</v>
      </c>
      <c r="AD38" s="1">
        <f t="shared" si="27"/>
        <v>1418503.4283451971</v>
      </c>
      <c r="AE38" s="1">
        <f t="shared" si="27"/>
        <v>6701.836298174132</v>
      </c>
      <c r="AF38" s="1">
        <f t="shared" si="27"/>
        <v>1910.9248413599669</v>
      </c>
      <c r="AG38" s="1">
        <f t="shared" si="27"/>
        <v>1792.7679479134238</v>
      </c>
      <c r="AH38" s="1">
        <f t="shared" si="27"/>
        <v>2560.0663402339328</v>
      </c>
      <c r="AI38" s="1">
        <f t="shared" si="27"/>
        <v>98.073781865735157</v>
      </c>
      <c r="AJ38" s="1">
        <f t="shared" si="27"/>
        <v>1283.1762465486868</v>
      </c>
      <c r="AK38" s="1">
        <f t="shared" si="27"/>
        <v>1283.1762870109819</v>
      </c>
      <c r="AL38" s="1">
        <f t="shared" si="27"/>
        <v>2169.7445827375454</v>
      </c>
      <c r="AM38" s="1">
        <f t="shared" si="27"/>
        <v>2804.2240587856627</v>
      </c>
      <c r="AN38" s="1">
        <f t="shared" si="27"/>
        <v>4821.3222522566648</v>
      </c>
      <c r="AO38" s="1">
        <f t="shared" si="27"/>
        <v>78.087759704901927</v>
      </c>
      <c r="AP38" s="1">
        <f t="shared" si="27"/>
        <v>34.497964497975445</v>
      </c>
      <c r="AQ38" s="1">
        <f t="shared" si="27"/>
        <v>572.57539530873362</v>
      </c>
      <c r="AR38" s="1">
        <f t="shared" si="27"/>
        <v>180.32194808687458</v>
      </c>
      <c r="AS38" s="1">
        <f t="shared" si="27"/>
        <v>2509.1496397161527</v>
      </c>
      <c r="AT38" s="1">
        <f t="shared" si="27"/>
        <v>0</v>
      </c>
      <c r="AU38" s="1">
        <f t="shared" ref="AU38" si="28">SUM(AU3:AU34)</f>
        <v>131082.28650190472</v>
      </c>
      <c r="AV38" s="1">
        <f t="shared" si="27"/>
        <v>292431.70070549101</v>
      </c>
      <c r="AW38" s="1">
        <f t="shared" si="27"/>
        <v>55291.398783264282</v>
      </c>
      <c r="AX38" s="1">
        <f t="shared" si="27"/>
        <v>350527.32354754105</v>
      </c>
      <c r="AY38" s="1">
        <f t="shared" si="27"/>
        <v>3516.1077198097623</v>
      </c>
      <c r="AZ38" s="1">
        <f t="shared" si="27"/>
        <v>7.0213732508167501</v>
      </c>
      <c r="BA38" s="1">
        <f t="shared" si="27"/>
        <v>68002.546418095008</v>
      </c>
      <c r="BB38" s="1">
        <f t="shared" si="27"/>
        <v>36.529842935727991</v>
      </c>
      <c r="BC38" s="1">
        <f t="shared" si="27"/>
        <v>6.948078587717081</v>
      </c>
      <c r="BD38" s="1">
        <f t="shared" si="27"/>
        <v>3920.6752252381339</v>
      </c>
      <c r="BE38" s="1">
        <f t="shared" si="27"/>
        <v>72.929564410179282</v>
      </c>
      <c r="BF38" s="1">
        <f t="shared" si="27"/>
        <v>3.7876718717681608</v>
      </c>
      <c r="BG38" s="1">
        <f t="shared" si="27"/>
        <v>2.1171467858654847</v>
      </c>
      <c r="BH38" s="1">
        <f t="shared" si="27"/>
        <v>13376.714083575003</v>
      </c>
      <c r="BI38" s="1">
        <f t="shared" si="27"/>
        <v>9348.7158269813808</v>
      </c>
      <c r="BJ38" s="1">
        <f t="shared" si="27"/>
        <v>4027.9982565936207</v>
      </c>
      <c r="BK38" s="1">
        <f t="shared" si="27"/>
        <v>41.772241926351974</v>
      </c>
      <c r="BL38" s="1">
        <f t="shared" si="27"/>
        <v>0.50839473747912423</v>
      </c>
      <c r="BM38" s="1">
        <f t="shared" si="27"/>
        <v>266.05736120175862</v>
      </c>
      <c r="BN38" s="1">
        <f t="shared" si="27"/>
        <v>9.6453061698542655</v>
      </c>
      <c r="BO38" s="1">
        <f t="shared" si="27"/>
        <v>326.95768836133999</v>
      </c>
      <c r="BP38" s="1">
        <f t="shared" si="27"/>
        <v>45.95409218235563</v>
      </c>
      <c r="BQ38" s="1">
        <f t="shared" si="27"/>
        <v>10.506605850636788</v>
      </c>
      <c r="BR38" s="1">
        <f t="shared" si="27"/>
        <v>1534.9402720604237</v>
      </c>
      <c r="BS38" s="1">
        <f t="shared" si="27"/>
        <v>315.17984576197233</v>
      </c>
      <c r="BT38" s="1">
        <f t="shared" si="27"/>
        <v>41.771066303478378</v>
      </c>
      <c r="BU38" s="1">
        <f t="shared" si="27"/>
        <v>3018.4933000018245</v>
      </c>
      <c r="BV38" s="1">
        <f t="shared" si="27"/>
        <v>2.1005951056830119</v>
      </c>
      <c r="BW38" s="1">
        <f t="shared" si="27"/>
        <v>5777.8972448183758</v>
      </c>
      <c r="BX38" s="1">
        <f t="shared" si="27"/>
        <v>58.951424377425248</v>
      </c>
      <c r="BY38" s="1">
        <f t="shared" si="27"/>
        <v>0</v>
      </c>
      <c r="BZ38" s="1">
        <f t="shared" si="27"/>
        <v>2.3687876342807059</v>
      </c>
      <c r="CA38" s="1">
        <f t="shared" si="27"/>
        <v>14880.182127237495</v>
      </c>
      <c r="CB38" s="1">
        <f t="shared" si="27"/>
        <v>11355.109819035675</v>
      </c>
      <c r="CC38" s="1">
        <f t="shared" si="27"/>
        <v>2085.120862084158</v>
      </c>
      <c r="CD38" s="1">
        <f t="shared" si="27"/>
        <v>127181.08651993639</v>
      </c>
      <c r="CE38" s="1">
        <f t="shared" si="27"/>
        <v>21081.531645427942</v>
      </c>
      <c r="CF38" s="1">
        <f t="shared" si="27"/>
        <v>8738.687959629804</v>
      </c>
      <c r="CG38" s="1"/>
      <c r="CH38" s="1"/>
      <c r="CI38" s="1"/>
      <c r="CK38" s="13">
        <f>IF(B38&lt;&gt;0,(AD38-B38)/B38,"")</f>
        <v>-0.70994559775880683</v>
      </c>
      <c r="CL38" s="13">
        <f>IF(C38&lt;&gt;0,(AS38-C38)/C38,"")</f>
        <v>-0.73100818067674556</v>
      </c>
      <c r="CM38" s="13">
        <f>IF(D38&lt;&gt;0,(AX38-D38)/D38,"")</f>
        <v>-0.70627284535680457</v>
      </c>
      <c r="CN38" s="13">
        <f>IF(E38&lt;&gt;0,(BH38-E38)/E38,"")</f>
        <v>-0.81603581176766249</v>
      </c>
      <c r="CO38" s="13">
        <f>IF(F38&lt;&gt;0,(BI38-F38)/F38,"")</f>
        <v>-0.83284878046739907</v>
      </c>
      <c r="CP38" s="13">
        <f>IF(G38&lt;&gt;0,(BW38-G38)/G38,"")</f>
        <v>-0.76451773152734515</v>
      </c>
      <c r="CQ38" s="13">
        <f>IF(H38&lt;&gt;0,(CD38-H38)/H38,"")</f>
        <v>-0.71487455547157464</v>
      </c>
      <c r="CR38" s="13">
        <f>IF(I38&lt;&gt;0,(Y38-I38)/I38,"")</f>
        <v>-0.72069530460728493</v>
      </c>
      <c r="CS38" s="13">
        <f>IF(J38&lt;&gt;0,(AA38-J38)/J38,"")</f>
        <v>-0.71410525514701528</v>
      </c>
      <c r="CT38" s="13">
        <f>IF(K38&lt;&gt;0,(AK38-K38)/K38,"")</f>
        <v>-0.72397093233990417</v>
      </c>
      <c r="CU38" s="13">
        <f>IF(L38&lt;&gt;0,(W38-L38)/L38,"")</f>
        <v>-0.71967573927809303</v>
      </c>
      <c r="CV38" s="13">
        <f>IF(M38&lt;&gt;0,(AB38-M38)/M38,"")</f>
        <v>-0.71299456607585265</v>
      </c>
      <c r="CW38" s="13">
        <f>IF(N38&lt;&gt;0,(AR38-N38)/N38,"")</f>
        <v>-0.71780935473446006</v>
      </c>
      <c r="CX38" s="13">
        <f>IF(O38&lt;&gt;0,(AH38-O38)/O38,"")</f>
        <v>-0.71500656593408218</v>
      </c>
      <c r="CY38" s="13">
        <f>IF(P38&lt;&gt;0,(AL38-P38)/P38,"")</f>
        <v>-0.71521771211969809</v>
      </c>
      <c r="CZ38" s="13">
        <f>IF(Q38&lt;&gt;0,(BX38-Q38)/Q38,"")</f>
        <v>-0.7121857272843064</v>
      </c>
      <c r="DA38" s="13">
        <f>IF(R38&lt;&gt;0,(CB38-R38)/R38,"")</f>
        <v>-0.71455984741946188</v>
      </c>
      <c r="DB38" s="13">
        <f>IF(S38&lt;&gt;0,(CF38-S38)/S38,"")</f>
        <v>-0.71484187414142719</v>
      </c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M8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3" sqref="B3"/>
    </sheetView>
  </sheetViews>
  <sheetFormatPr defaultColWidth="9.109375" defaultRowHeight="14.4" x14ac:dyDescent="0.3"/>
  <cols>
    <col min="1" max="1" width="19.88671875" style="17" customWidth="1"/>
    <col min="2" max="12" width="9.109375" style="17"/>
    <col min="13" max="13" width="15.5546875" style="17" bestFit="1" customWidth="1"/>
    <col min="14" max="15" width="6.6640625" style="17" bestFit="1" customWidth="1"/>
    <col min="16" max="16" width="5.6640625" style="17" bestFit="1" customWidth="1"/>
    <col min="17" max="17" width="14.5546875" style="17" bestFit="1" customWidth="1"/>
    <col min="18" max="18" width="5.5546875" style="17" bestFit="1" customWidth="1"/>
    <col min="19" max="19" width="5.44140625" style="17" bestFit="1" customWidth="1"/>
    <col min="20" max="20" width="6.6640625" style="17" bestFit="1" customWidth="1"/>
    <col min="21" max="22" width="9.33203125" style="17" bestFit="1" customWidth="1"/>
    <col min="23" max="23" width="5.6640625" style="17" bestFit="1" customWidth="1"/>
    <col min="24" max="24" width="7.6640625" style="17" bestFit="1" customWidth="1"/>
    <col min="25" max="25" width="5.6640625" style="17" bestFit="1" customWidth="1"/>
    <col min="26" max="26" width="6.6640625" style="17" bestFit="1" customWidth="1"/>
    <col min="27" max="27" width="5.6640625" style="17" bestFit="1" customWidth="1"/>
    <col min="28" max="28" width="6.44140625" style="17" bestFit="1" customWidth="1"/>
    <col min="29" max="29" width="15.44140625" style="17" bestFit="1" customWidth="1"/>
    <col min="30" max="31" width="7.6640625" style="17" customWidth="1"/>
    <col min="32" max="32" width="6.5546875" style="17" customWidth="1"/>
    <col min="33" max="33" width="5.6640625" style="17" bestFit="1" customWidth="1"/>
    <col min="34" max="34" width="5.109375" style="17" bestFit="1" customWidth="1"/>
    <col min="35" max="35" width="5.109375" style="17" customWidth="1"/>
    <col min="36" max="37" width="5.6640625" style="17" bestFit="1" customWidth="1"/>
    <col min="38" max="38" width="6.6640625" style="17" bestFit="1" customWidth="1"/>
    <col min="39" max="39" width="6.6640625" style="17" customWidth="1"/>
    <col min="40" max="40" width="6.109375" style="17" bestFit="1" customWidth="1"/>
    <col min="41" max="41" width="7.6640625" style="17" bestFit="1" customWidth="1"/>
    <col min="42" max="42" width="10" style="17" bestFit="1" customWidth="1"/>
    <col min="43" max="43" width="9.33203125" style="17" bestFit="1" customWidth="1"/>
    <col min="44" max="44" width="7.6640625" style="17" bestFit="1" customWidth="1"/>
    <col min="45" max="45" width="6.6640625" style="17" bestFit="1" customWidth="1"/>
    <col min="46" max="46" width="7.6640625" style="17" bestFit="1" customWidth="1"/>
    <col min="47" max="47" width="6" style="17" bestFit="1" customWidth="1"/>
    <col min="48" max="48" width="6.6640625" style="17" bestFit="1" customWidth="1"/>
    <col min="49" max="49" width="6.6640625" style="17" customWidth="1"/>
    <col min="50" max="50" width="5.6640625" style="17" bestFit="1" customWidth="1"/>
    <col min="51" max="51" width="7.6640625" style="17" bestFit="1" customWidth="1"/>
    <col min="52" max="55" width="5.6640625" style="17" bestFit="1" customWidth="1"/>
    <col min="56" max="56" width="5.88671875" style="17" bestFit="1" customWidth="1"/>
    <col min="57" max="57" width="4.109375" style="17" bestFit="1" customWidth="1"/>
    <col min="58" max="58" width="7.6640625" style="17" bestFit="1" customWidth="1"/>
    <col min="59" max="59" width="6.88671875" style="17" bestFit="1" customWidth="1"/>
    <col min="60" max="60" width="6.6640625" style="17" bestFit="1" customWidth="1"/>
    <col min="61" max="61" width="5.109375" style="17" bestFit="1" customWidth="1"/>
    <col min="62" max="62" width="5.33203125" style="17" bestFit="1" customWidth="1"/>
    <col min="63" max="63" width="8.6640625" style="17" bestFit="1" customWidth="1"/>
    <col min="64" max="64" width="4.88671875" style="17" bestFit="1" customWidth="1"/>
    <col min="65" max="65" width="7.88671875" style="17" bestFit="1" customWidth="1"/>
    <col min="66" max="66" width="5.88671875" style="17" bestFit="1" customWidth="1"/>
    <col min="67" max="67" width="6" style="17" bestFit="1" customWidth="1"/>
    <col min="68" max="68" width="6.6640625" style="17" bestFit="1" customWidth="1"/>
    <col min="69" max="69" width="7.6640625" style="17" bestFit="1" customWidth="1"/>
    <col min="70" max="71" width="5.6640625" style="17" bestFit="1" customWidth="1"/>
    <col min="72" max="72" width="4.109375" style="17" bestFit="1" customWidth="1"/>
    <col min="73" max="73" width="9.33203125" style="17" bestFit="1" customWidth="1"/>
    <col min="74" max="74" width="8" style="17" bestFit="1" customWidth="1"/>
    <col min="75" max="75" width="6.6640625" style="17" bestFit="1" customWidth="1"/>
    <col min="76" max="76" width="5.6640625" style="17" bestFit="1" customWidth="1"/>
    <col min="77" max="78" width="6.6640625" style="17" bestFit="1" customWidth="1"/>
    <col min="79" max="79" width="9.109375" style="17" bestFit="1" customWidth="1"/>
    <col min="80" max="80" width="7.109375" style="17" bestFit="1" customWidth="1"/>
    <col min="81" max="16384" width="9.109375" style="17"/>
  </cols>
  <sheetData>
    <row r="1" spans="1:91" x14ac:dyDescent="0.3">
      <c r="B1" s="17" t="s">
        <v>650</v>
      </c>
      <c r="I1" s="67" t="s">
        <v>644</v>
      </c>
      <c r="M1" s="17" t="s">
        <v>651</v>
      </c>
      <c r="CF1" s="17" t="s">
        <v>529</v>
      </c>
      <c r="CH1" s="17" t="s">
        <v>645</v>
      </c>
    </row>
    <row r="2" spans="1:91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5" t="s">
        <v>91</v>
      </c>
      <c r="J2" s="15"/>
      <c r="K2" s="15"/>
      <c r="L2" s="15"/>
      <c r="M2" s="15" t="s">
        <v>329</v>
      </c>
      <c r="N2" s="15" t="s">
        <v>352</v>
      </c>
      <c r="O2" s="15" t="s">
        <v>31</v>
      </c>
      <c r="P2" s="15" t="s">
        <v>35</v>
      </c>
      <c r="Q2" s="15" t="s">
        <v>37</v>
      </c>
      <c r="R2" s="15" t="s">
        <v>39</v>
      </c>
      <c r="S2" s="15" t="s">
        <v>354</v>
      </c>
      <c r="T2" s="15" t="s">
        <v>277</v>
      </c>
      <c r="U2" s="15" t="s">
        <v>45</v>
      </c>
      <c r="V2" s="15" t="s">
        <v>49</v>
      </c>
      <c r="W2" s="15" t="s">
        <v>51</v>
      </c>
      <c r="X2" s="15" t="s">
        <v>53</v>
      </c>
      <c r="Y2" s="15" t="s">
        <v>357</v>
      </c>
      <c r="Z2" s="15" t="s">
        <v>55</v>
      </c>
      <c r="AA2" s="15" t="s">
        <v>358</v>
      </c>
      <c r="AB2" s="15" t="s">
        <v>57</v>
      </c>
      <c r="AC2" s="15" t="s">
        <v>59</v>
      </c>
      <c r="AD2" s="15" t="s">
        <v>359</v>
      </c>
      <c r="AE2" s="15" t="s">
        <v>360</v>
      </c>
      <c r="AF2" s="15" t="s">
        <v>63</v>
      </c>
      <c r="AG2" s="15" t="s">
        <v>65</v>
      </c>
      <c r="AH2" s="15" t="s">
        <v>67</v>
      </c>
      <c r="AI2" s="15" t="s">
        <v>361</v>
      </c>
      <c r="AJ2" s="15" t="s">
        <v>362</v>
      </c>
      <c r="AK2" s="15" t="s">
        <v>69</v>
      </c>
      <c r="AL2" s="15" t="s">
        <v>71</v>
      </c>
      <c r="AM2" s="15" t="s">
        <v>363</v>
      </c>
      <c r="AN2" s="15" t="s">
        <v>73</v>
      </c>
      <c r="AO2" s="15" t="s">
        <v>75</v>
      </c>
      <c r="AP2" s="15" t="s">
        <v>77</v>
      </c>
      <c r="AQ2" s="15" t="s">
        <v>364</v>
      </c>
      <c r="AR2" s="15" t="s">
        <v>79</v>
      </c>
      <c r="AS2" s="15" t="s">
        <v>81</v>
      </c>
      <c r="AT2" s="15" t="s">
        <v>156</v>
      </c>
      <c r="AU2" s="15" t="s">
        <v>85</v>
      </c>
      <c r="AV2" s="15" t="s">
        <v>87</v>
      </c>
      <c r="AW2" s="15" t="s">
        <v>365</v>
      </c>
      <c r="AX2" s="15" t="s">
        <v>89</v>
      </c>
      <c r="AY2" s="15" t="s">
        <v>91</v>
      </c>
      <c r="AZ2" s="15" t="s">
        <v>93</v>
      </c>
      <c r="BA2" s="15" t="s">
        <v>95</v>
      </c>
      <c r="BB2" s="15" t="s">
        <v>97</v>
      </c>
      <c r="BC2" s="15" t="s">
        <v>99</v>
      </c>
      <c r="BD2" s="15" t="s">
        <v>101</v>
      </c>
      <c r="BE2" s="15" t="s">
        <v>103</v>
      </c>
      <c r="BF2" s="15" t="s">
        <v>157</v>
      </c>
      <c r="BG2" s="15" t="s">
        <v>158</v>
      </c>
      <c r="BH2" s="15" t="s">
        <v>105</v>
      </c>
      <c r="BI2" s="15" t="s">
        <v>109</v>
      </c>
      <c r="BJ2" s="15" t="s">
        <v>111</v>
      </c>
      <c r="BK2" s="15" t="s">
        <v>113</v>
      </c>
      <c r="BL2" s="15" t="s">
        <v>115</v>
      </c>
      <c r="BM2" s="15" t="s">
        <v>117</v>
      </c>
      <c r="BN2" s="15" t="s">
        <v>119</v>
      </c>
      <c r="BO2" s="15" t="s">
        <v>121</v>
      </c>
      <c r="BP2" s="15" t="s">
        <v>123</v>
      </c>
      <c r="BQ2" s="15" t="s">
        <v>125</v>
      </c>
      <c r="BR2" s="15" t="s">
        <v>127</v>
      </c>
      <c r="BS2" s="15" t="s">
        <v>129</v>
      </c>
      <c r="BT2" s="15" t="s">
        <v>131</v>
      </c>
      <c r="BU2" s="15" t="s">
        <v>135</v>
      </c>
      <c r="BV2" s="15" t="s">
        <v>137</v>
      </c>
      <c r="BW2" s="15" t="s">
        <v>139</v>
      </c>
      <c r="BX2" s="15" t="s">
        <v>141</v>
      </c>
      <c r="BY2" s="15" t="s">
        <v>143</v>
      </c>
      <c r="BZ2" s="15" t="s">
        <v>147</v>
      </c>
      <c r="CA2" s="15" t="s">
        <v>149</v>
      </c>
      <c r="CB2" s="15" t="s">
        <v>151</v>
      </c>
      <c r="CD2" s="15" t="s">
        <v>646</v>
      </c>
      <c r="CE2" s="15" t="s">
        <v>63</v>
      </c>
      <c r="CF2" s="15" t="s">
        <v>49</v>
      </c>
      <c r="CG2" s="15" t="s">
        <v>75</v>
      </c>
      <c r="CH2" s="15" t="s">
        <v>156</v>
      </c>
      <c r="CI2" s="15" t="s">
        <v>157</v>
      </c>
      <c r="CJ2" s="15" t="s">
        <v>158</v>
      </c>
      <c r="CK2" s="15" t="s">
        <v>135</v>
      </c>
      <c r="CL2" s="15" t="s">
        <v>159</v>
      </c>
      <c r="CM2" s="15" t="s">
        <v>91</v>
      </c>
    </row>
    <row r="3" spans="1:91" x14ac:dyDescent="0.3">
      <c r="A3" s="80" t="s">
        <v>602</v>
      </c>
      <c r="B3" s="15">
        <v>12189.455873000001</v>
      </c>
      <c r="C3" s="15">
        <v>4.7961762999999999</v>
      </c>
      <c r="D3" s="15">
        <v>15925.797683999999</v>
      </c>
      <c r="E3" s="15">
        <v>4121.1503890000004</v>
      </c>
      <c r="F3" s="15">
        <v>1572.1339083</v>
      </c>
      <c r="G3" s="15">
        <v>13916.027238000001</v>
      </c>
      <c r="H3" s="15">
        <v>4986.341848</v>
      </c>
      <c r="I3" s="15">
        <v>2666.5978021999999</v>
      </c>
      <c r="J3" s="15"/>
      <c r="K3" s="15"/>
      <c r="L3" s="15"/>
      <c r="M3" s="15" t="s">
        <v>415</v>
      </c>
      <c r="N3" s="15">
        <v>0</v>
      </c>
      <c r="O3" s="15">
        <v>8.9373294221029997</v>
      </c>
      <c r="P3" s="15">
        <v>0.604101038092137</v>
      </c>
      <c r="Q3" s="15">
        <v>0.604101038092137</v>
      </c>
      <c r="R3" s="15">
        <v>0.26687448556804799</v>
      </c>
      <c r="S3" s="15">
        <v>0</v>
      </c>
      <c r="T3" s="15">
        <v>7.04734579505417</v>
      </c>
      <c r="U3" s="15">
        <v>0</v>
      </c>
      <c r="V3" s="15">
        <v>6542.6110903217896</v>
      </c>
      <c r="W3" s="15">
        <v>7.0781312997531503</v>
      </c>
      <c r="X3" s="15">
        <v>1.48082198011913</v>
      </c>
      <c r="Y3" s="15">
        <v>0.66284070957167496</v>
      </c>
      <c r="Z3" s="15">
        <v>4.8147540699448497</v>
      </c>
      <c r="AA3" s="15">
        <v>0</v>
      </c>
      <c r="AB3" s="15">
        <v>8.8192423413626209</v>
      </c>
      <c r="AC3" s="15">
        <v>8.8192423413626209</v>
      </c>
      <c r="AD3" s="15">
        <v>0.23216233136904799</v>
      </c>
      <c r="AE3" s="15">
        <v>0</v>
      </c>
      <c r="AF3" s="15">
        <v>0.107607868985929</v>
      </c>
      <c r="AG3" s="15">
        <v>4.5994535387791897</v>
      </c>
      <c r="AH3" s="15">
        <v>0.3930423762095</v>
      </c>
      <c r="AI3" s="15">
        <v>0</v>
      </c>
      <c r="AJ3" s="15">
        <v>2.2468514706138301</v>
      </c>
      <c r="AK3" s="15">
        <v>0.35445413139909299</v>
      </c>
      <c r="AL3" s="15">
        <v>219.34391895745699</v>
      </c>
      <c r="AM3" s="15">
        <v>0.19219608156140899</v>
      </c>
      <c r="AN3" s="15">
        <v>0.16588763394883699</v>
      </c>
      <c r="AO3" s="15">
        <v>1.0346906416772699E-2</v>
      </c>
      <c r="AP3" s="15">
        <v>0</v>
      </c>
      <c r="AQ3" s="15">
        <v>539.43108981233195</v>
      </c>
      <c r="AR3" s="15">
        <v>4699.1155431596399</v>
      </c>
      <c r="AS3" s="15">
        <v>522.01652239692999</v>
      </c>
      <c r="AT3" s="15">
        <v>5221.2396734255499</v>
      </c>
      <c r="AU3" s="15">
        <v>1.4390708423478999</v>
      </c>
      <c r="AV3" s="15">
        <v>6.1198851245050498</v>
      </c>
      <c r="AW3" s="15">
        <v>0</v>
      </c>
      <c r="AX3" s="15">
        <v>9.7513024084392992</v>
      </c>
      <c r="AY3" s="15">
        <v>190.621081863635</v>
      </c>
      <c r="AZ3" s="15">
        <v>2.29094060053903</v>
      </c>
      <c r="BA3" s="15">
        <v>0.63644161543676203</v>
      </c>
      <c r="BB3" s="15">
        <v>7.5940495675877804</v>
      </c>
      <c r="BC3" s="15">
        <v>3.5666279731256401</v>
      </c>
      <c r="BD3" s="15">
        <v>17.2053299523911</v>
      </c>
      <c r="BE3" s="15">
        <v>2.12245700554173</v>
      </c>
      <c r="BF3" s="15">
        <v>2986.8244590775998</v>
      </c>
      <c r="BG3" s="15">
        <v>645.30270379664796</v>
      </c>
      <c r="BH3" s="15">
        <v>2341.5217552809499</v>
      </c>
      <c r="BI3" s="15">
        <v>0.55115467685021202</v>
      </c>
      <c r="BJ3" s="15">
        <v>0.15674742837458699</v>
      </c>
      <c r="BK3" s="15">
        <v>453.91786604753599</v>
      </c>
      <c r="BL3" s="15">
        <v>5.1184394884174598</v>
      </c>
      <c r="BM3" s="15">
        <v>10.6651266279755</v>
      </c>
      <c r="BN3" s="15">
        <v>3.5062203873410698E-2</v>
      </c>
      <c r="BO3" s="15">
        <v>1.4370337903514701</v>
      </c>
      <c r="BP3" s="15">
        <v>27.330158353738</v>
      </c>
      <c r="BQ3" s="15">
        <v>1.88287271792417</v>
      </c>
      <c r="BR3" s="15">
        <v>23.029923269233802</v>
      </c>
      <c r="BS3" s="15">
        <v>79.604660670909098</v>
      </c>
      <c r="BT3" s="15">
        <v>0.28938211632687799</v>
      </c>
      <c r="BU3" s="15">
        <v>4997.9992815873802</v>
      </c>
      <c r="BV3" s="15">
        <v>1.79803131977719</v>
      </c>
      <c r="BW3" s="15">
        <v>0</v>
      </c>
      <c r="BX3" s="15">
        <v>15.580649747417301</v>
      </c>
      <c r="BY3" s="15">
        <v>10.0703329464794</v>
      </c>
      <c r="BZ3" s="15">
        <v>34.159034891131199</v>
      </c>
      <c r="CA3" s="15">
        <v>552.608542019433</v>
      </c>
      <c r="CB3" s="15">
        <v>9.8641777391014802</v>
      </c>
      <c r="CC3" s="26"/>
      <c r="CD3" s="26">
        <f t="shared" ref="CD3:CD47" si="0">AQ3/CA3</f>
        <v>0.97615409244499585</v>
      </c>
      <c r="CE3" s="25">
        <f t="shared" ref="CE3:CE47" si="1">AF3/AT3</f>
        <v>2.0609639801371088E-5</v>
      </c>
      <c r="CF3" s="13">
        <f t="shared" ref="CF3:CF34" si="2">IF(B3=0,"",(V3-B3)/B3)</f>
        <v>-0.46325650968441806</v>
      </c>
      <c r="CG3" s="13">
        <f t="shared" ref="CG3:CG34" si="3">IF(C3=0,"",(AO3-C3)/C3)</f>
        <v>-0.9978426759631891</v>
      </c>
      <c r="CH3" s="13">
        <f t="shared" ref="CH3:CH34" si="4">IF(D3=0,"",(AT3-D3)/D3)</f>
        <v>-0.67215207821765077</v>
      </c>
      <c r="CI3" s="13">
        <f t="shared" ref="CI3:CI34" si="5">IF(E3=0,"",(BF3-E3)/E3)</f>
        <v>-0.27524497357584793</v>
      </c>
      <c r="CJ3" s="13">
        <f t="shared" ref="CJ3:CJ34" si="6">IF(F3=0,"",(BG3-F3)/F3)</f>
        <v>-0.58953706144889717</v>
      </c>
      <c r="CK3" s="13">
        <f t="shared" ref="CK3:CK34" si="7">IF(G3=0,"",(BU3-G3)/G3)</f>
        <v>-0.64084582502544118</v>
      </c>
      <c r="CL3" s="13">
        <f t="shared" ref="CL3:CL34" si="8">IF(H3=0,"",(CA3-H3)/H3)</f>
        <v>-0.88917556018725796</v>
      </c>
      <c r="CM3" s="13">
        <f t="shared" ref="CM3:CM15" si="9">IF(I3=0,"",(AY3-I3)/I3)</f>
        <v>-0.92851524826639831</v>
      </c>
    </row>
    <row r="4" spans="1:91" x14ac:dyDescent="0.3">
      <c r="A4" s="80" t="s">
        <v>416</v>
      </c>
      <c r="B4" s="15">
        <v>127.6797167</v>
      </c>
      <c r="C4" s="15">
        <v>16.11383227</v>
      </c>
      <c r="D4" s="15">
        <v>101.2695437</v>
      </c>
      <c r="E4" s="15">
        <v>2.8430477205</v>
      </c>
      <c r="F4" s="15">
        <v>2.5293350082999999</v>
      </c>
      <c r="G4" s="15">
        <v>40.289610584000002</v>
      </c>
      <c r="H4" s="15">
        <v>226.31598822000001</v>
      </c>
      <c r="I4" s="15">
        <v>58.382880106999998</v>
      </c>
      <c r="J4" s="15"/>
      <c r="K4" s="15"/>
      <c r="L4" s="15"/>
      <c r="M4" s="15" t="s">
        <v>416</v>
      </c>
      <c r="N4" s="15">
        <v>0</v>
      </c>
      <c r="O4" s="15">
        <v>2.8033471176111</v>
      </c>
      <c r="P4" s="15">
        <v>0.56255741504462498</v>
      </c>
      <c r="Q4" s="15">
        <v>0.56255741504462498</v>
      </c>
      <c r="R4" s="15">
        <v>0.50514145078093098</v>
      </c>
      <c r="S4" s="15">
        <v>0</v>
      </c>
      <c r="T4" s="15">
        <v>1.84542116910055</v>
      </c>
      <c r="U4" s="15">
        <v>0</v>
      </c>
      <c r="V4" s="15">
        <v>127.67951928217499</v>
      </c>
      <c r="W4" s="15">
        <v>13.5495486317868</v>
      </c>
      <c r="X4" s="15">
        <v>2.1051111381977501</v>
      </c>
      <c r="Y4" s="15">
        <v>1.1784937171032199</v>
      </c>
      <c r="Z4" s="15">
        <v>17.256173947033801</v>
      </c>
      <c r="AA4" s="15">
        <v>0</v>
      </c>
      <c r="AB4" s="15">
        <v>9.1175356088226192</v>
      </c>
      <c r="AC4" s="15">
        <v>9.1175356088226192</v>
      </c>
      <c r="AD4" s="15">
        <v>0.120634739288163</v>
      </c>
      <c r="AE4" s="15">
        <v>0</v>
      </c>
      <c r="AF4" s="15">
        <v>8.5068512661915702E-2</v>
      </c>
      <c r="AG4" s="15">
        <v>2.8634735740447201</v>
      </c>
      <c r="AH4" s="15">
        <v>6.1852505102487298E-2</v>
      </c>
      <c r="AI4" s="15">
        <v>0</v>
      </c>
      <c r="AJ4" s="15">
        <v>1.1674975022433101</v>
      </c>
      <c r="AK4" s="15">
        <v>0.47005155208694799</v>
      </c>
      <c r="AL4" s="15">
        <v>5.5402293705632601</v>
      </c>
      <c r="AM4" s="15">
        <v>9.9868478026779894E-2</v>
      </c>
      <c r="AN4" s="15">
        <v>8.6197180833780307E-2</v>
      </c>
      <c r="AO4" s="15">
        <v>16.113784941048301</v>
      </c>
      <c r="AP4" s="15">
        <v>0</v>
      </c>
      <c r="AQ4" s="15">
        <v>181.96371290089701</v>
      </c>
      <c r="AR4" s="15">
        <v>91.142614802361294</v>
      </c>
      <c r="AS4" s="15">
        <v>10.041847314865199</v>
      </c>
      <c r="AT4" s="15">
        <v>101.269530629888</v>
      </c>
      <c r="AU4" s="15">
        <v>5.6368263510750298E-2</v>
      </c>
      <c r="AV4" s="15">
        <v>5.3729092360218598</v>
      </c>
      <c r="AW4" s="15">
        <v>0</v>
      </c>
      <c r="AX4" s="15">
        <v>0</v>
      </c>
      <c r="AY4" s="15">
        <v>60.187553531850497</v>
      </c>
      <c r="AZ4" s="15">
        <v>1.51516052403864E-2</v>
      </c>
      <c r="BA4" s="15">
        <v>8.3333785280841292E-3</v>
      </c>
      <c r="BB4" s="15">
        <v>5.76145732303774E-2</v>
      </c>
      <c r="BC4" s="15">
        <v>7.5758715146304098E-2</v>
      </c>
      <c r="BD4" s="15">
        <v>6.7947521178149898E-3</v>
      </c>
      <c r="BE4" s="15">
        <v>1.33589076574237E-2</v>
      </c>
      <c r="BF4" s="15">
        <v>2.8430428626194799</v>
      </c>
      <c r="BG4" s="15">
        <v>2.5293308200934299</v>
      </c>
      <c r="BH4" s="15">
        <v>0.313712042526055</v>
      </c>
      <c r="BI4" s="15">
        <v>1.9925249049091401E-3</v>
      </c>
      <c r="BJ4" s="15">
        <v>8.3333785280841292E-3</v>
      </c>
      <c r="BK4" s="15">
        <v>1.70045076306155</v>
      </c>
      <c r="BL4" s="15">
        <v>0</v>
      </c>
      <c r="BM4" s="15">
        <v>9.0253573416668106E-2</v>
      </c>
      <c r="BN4" s="15">
        <v>9.2186038607340193E-3</v>
      </c>
      <c r="BO4" s="15">
        <v>1.5770959616836599E-3</v>
      </c>
      <c r="BP4" s="15">
        <v>0.401093104048237</v>
      </c>
      <c r="BQ4" s="15">
        <v>2.7259787808109399</v>
      </c>
      <c r="BR4" s="15">
        <v>7.5758715146304098E-2</v>
      </c>
      <c r="BS4" s="15">
        <v>6.3641129244861594E-2</v>
      </c>
      <c r="BT4" s="15">
        <v>0</v>
      </c>
      <c r="BU4" s="15">
        <v>40.2895519069953</v>
      </c>
      <c r="BV4" s="15">
        <v>0.93429040227881199</v>
      </c>
      <c r="BW4" s="15">
        <v>0</v>
      </c>
      <c r="BX4" s="15">
        <v>30.836387983443299</v>
      </c>
      <c r="BY4" s="15">
        <v>11.459173857804</v>
      </c>
      <c r="BZ4" s="15">
        <v>6.1508096694720402</v>
      </c>
      <c r="CA4" s="15">
        <v>226.31589274734401</v>
      </c>
      <c r="CB4" s="15">
        <v>4.5656730659294</v>
      </c>
      <c r="CC4" s="26"/>
      <c r="CD4" s="26">
        <f t="shared" si="0"/>
        <v>0.80402534126950964</v>
      </c>
      <c r="CE4" s="25">
        <f t="shared" si="1"/>
        <v>8.4002080519971487E-4</v>
      </c>
      <c r="CF4" s="13">
        <f t="shared" si="2"/>
        <v>-1.5461956692029228E-6</v>
      </c>
      <c r="CG4" s="13">
        <f t="shared" si="3"/>
        <v>-2.9371629855145174E-6</v>
      </c>
      <c r="CH4" s="13">
        <f t="shared" si="4"/>
        <v>-1.2906261376038102E-7</v>
      </c>
      <c r="CI4" s="13">
        <f t="shared" si="5"/>
        <v>-1.7086876470776156E-6</v>
      </c>
      <c r="CJ4" s="13">
        <f t="shared" si="6"/>
        <v>-1.655852845216561E-6</v>
      </c>
      <c r="CK4" s="13">
        <f t="shared" si="7"/>
        <v>-1.4563805371078008E-6</v>
      </c>
      <c r="CL4" s="13">
        <f t="shared" si="8"/>
        <v>-4.2185555139312832E-7</v>
      </c>
      <c r="CM4" s="13">
        <f t="shared" si="9"/>
        <v>3.0911003731625121E-2</v>
      </c>
    </row>
    <row r="5" spans="1:91" x14ac:dyDescent="0.3">
      <c r="A5" s="80" t="s">
        <v>603</v>
      </c>
      <c r="B5" s="15">
        <v>6891.5928671000001</v>
      </c>
      <c r="C5" s="15">
        <v>89.624596199999999</v>
      </c>
      <c r="D5" s="15">
        <v>14322.470283000001</v>
      </c>
      <c r="E5" s="15">
        <v>1041.9189947</v>
      </c>
      <c r="F5" s="15">
        <v>541.05379913000002</v>
      </c>
      <c r="G5" s="15">
        <v>44301.527042000002</v>
      </c>
      <c r="H5" s="15">
        <v>3608.9388133000002</v>
      </c>
      <c r="I5" s="15">
        <v>1574.9820787000001</v>
      </c>
      <c r="J5" s="15"/>
      <c r="K5" s="15"/>
      <c r="L5" s="15"/>
      <c r="M5" s="15" t="s">
        <v>417</v>
      </c>
      <c r="N5" s="15">
        <v>0</v>
      </c>
      <c r="O5" s="15">
        <v>34.987519804116602</v>
      </c>
      <c r="P5" s="15">
        <v>30.586526069941598</v>
      </c>
      <c r="Q5" s="15">
        <v>30.586526069941598</v>
      </c>
      <c r="R5" s="15">
        <v>0.83478888627986103</v>
      </c>
      <c r="S5" s="15">
        <v>0</v>
      </c>
      <c r="T5" s="15">
        <v>21.664052616586499</v>
      </c>
      <c r="U5" s="15">
        <v>33.485480726863798</v>
      </c>
      <c r="V5" s="15">
        <v>6889.6333290925104</v>
      </c>
      <c r="W5" s="15">
        <v>29.987553676024199</v>
      </c>
      <c r="X5" s="15">
        <v>2.1507433192509802</v>
      </c>
      <c r="Y5" s="15">
        <v>5.0919465645186399</v>
      </c>
      <c r="Z5" s="15">
        <v>407.86835817238102</v>
      </c>
      <c r="AA5" s="15">
        <v>0</v>
      </c>
      <c r="AB5" s="15">
        <v>75.917449835836706</v>
      </c>
      <c r="AC5" s="15">
        <v>75.917449835836706</v>
      </c>
      <c r="AD5" s="15">
        <v>1.1408931864712599</v>
      </c>
      <c r="AE5" s="15">
        <v>0</v>
      </c>
      <c r="AF5" s="15">
        <v>1.1509321741378</v>
      </c>
      <c r="AG5" s="15">
        <v>67.639344342098198</v>
      </c>
      <c r="AH5" s="15">
        <v>10.987135490569401</v>
      </c>
      <c r="AI5" s="15">
        <v>0</v>
      </c>
      <c r="AJ5" s="15">
        <v>11.0416044205302</v>
      </c>
      <c r="AK5" s="15">
        <v>31.043765238227799</v>
      </c>
      <c r="AL5" s="15">
        <v>156.948944588877</v>
      </c>
      <c r="AM5" s="15">
        <v>0.94449481037743699</v>
      </c>
      <c r="AN5" s="15">
        <v>0.81520502073732004</v>
      </c>
      <c r="AO5" s="15">
        <v>89.624709756856205</v>
      </c>
      <c r="AP5" s="15">
        <v>0</v>
      </c>
      <c r="AQ5" s="15">
        <v>3447.3177933299098</v>
      </c>
      <c r="AR5" s="15">
        <v>12889.4309052439</v>
      </c>
      <c r="AS5" s="15">
        <v>1431.00819858923</v>
      </c>
      <c r="AT5" s="15">
        <v>14321.590036007299</v>
      </c>
      <c r="AU5" s="15">
        <v>41.493932435147599</v>
      </c>
      <c r="AV5" s="15">
        <v>134.04087287410701</v>
      </c>
      <c r="AW5" s="15">
        <v>0</v>
      </c>
      <c r="AX5" s="15">
        <v>16.953300400690001</v>
      </c>
      <c r="AY5" s="15">
        <v>1596.6737356884801</v>
      </c>
      <c r="AZ5" s="15">
        <v>20.1268956662643</v>
      </c>
      <c r="BA5" s="15">
        <v>6.6918260024140599</v>
      </c>
      <c r="BB5" s="15">
        <v>21.685681135052501</v>
      </c>
      <c r="BC5" s="15">
        <v>9.2205288152912495</v>
      </c>
      <c r="BD5" s="15">
        <v>3.30835745688035</v>
      </c>
      <c r="BE5" s="15">
        <v>11.309703669240699</v>
      </c>
      <c r="BF5" s="15">
        <v>1038.93831331652</v>
      </c>
      <c r="BG5" s="15">
        <v>540.33433462218204</v>
      </c>
      <c r="BH5" s="15">
        <v>498.60397869434701</v>
      </c>
      <c r="BI5" s="15">
        <v>0.30631131010755103</v>
      </c>
      <c r="BJ5" s="15">
        <v>0.21443623133098499</v>
      </c>
      <c r="BK5" s="15">
        <v>193.24751004322999</v>
      </c>
      <c r="BL5" s="15">
        <v>17.384786024570499</v>
      </c>
      <c r="BM5" s="15">
        <v>34.030414515231101</v>
      </c>
      <c r="BN5" s="15">
        <v>5.2966899442025603</v>
      </c>
      <c r="BO5" s="15">
        <v>5.1013790504693004</v>
      </c>
      <c r="BP5" s="15">
        <v>87.029732395689805</v>
      </c>
      <c r="BQ5" s="15">
        <v>35.840739489511499</v>
      </c>
      <c r="BR5" s="15">
        <v>33.572951617365703</v>
      </c>
      <c r="BS5" s="15">
        <v>71.199565493320705</v>
      </c>
      <c r="BT5" s="15">
        <v>3.6542648508297599</v>
      </c>
      <c r="BU5" s="15">
        <v>44303.569222247002</v>
      </c>
      <c r="BV5" s="15">
        <v>8.85552204118442</v>
      </c>
      <c r="BW5" s="15">
        <v>1031.62147191851</v>
      </c>
      <c r="BX5" s="15">
        <v>129.09013176338499</v>
      </c>
      <c r="BY5" s="15">
        <v>129.32391219330401</v>
      </c>
      <c r="BZ5" s="15">
        <v>297.279327965812</v>
      </c>
      <c r="CA5" s="15">
        <v>3614.0124627446398</v>
      </c>
      <c r="CB5" s="15">
        <v>181.912145554771</v>
      </c>
      <c r="CC5" s="26"/>
      <c r="CD5" s="26">
        <f t="shared" si="0"/>
        <v>0.95387545805856611</v>
      </c>
      <c r="CE5" s="25">
        <f t="shared" si="1"/>
        <v>8.0363435292040182E-5</v>
      </c>
      <c r="CF5" s="13">
        <f t="shared" si="2"/>
        <v>-2.8433745946375579E-4</v>
      </c>
      <c r="CG5" s="13">
        <f t="shared" si="3"/>
        <v>1.2670278140264268E-6</v>
      </c>
      <c r="CH5" s="13">
        <f t="shared" si="4"/>
        <v>-6.1459159998828187E-5</v>
      </c>
      <c r="CI5" s="13">
        <f t="shared" si="5"/>
        <v>-2.860761151914944E-3</v>
      </c>
      <c r="CJ5" s="13">
        <f t="shared" si="6"/>
        <v>-1.329746707212581E-3</v>
      </c>
      <c r="CK5" s="13">
        <f t="shared" si="7"/>
        <v>4.6097287912104167E-5</v>
      </c>
      <c r="CL5" s="13">
        <f t="shared" si="8"/>
        <v>1.4058563215152676E-3</v>
      </c>
      <c r="CM5" s="13">
        <f t="shared" si="9"/>
        <v>1.3772637340981296E-2</v>
      </c>
    </row>
    <row r="6" spans="1:91" x14ac:dyDescent="0.3">
      <c r="A6" s="80" t="s">
        <v>604</v>
      </c>
      <c r="B6" s="15">
        <v>12155.805017999999</v>
      </c>
      <c r="C6" s="15">
        <v>350.19463360999998</v>
      </c>
      <c r="D6" s="15">
        <v>12540.572146</v>
      </c>
      <c r="E6" s="15">
        <v>2009.5478192</v>
      </c>
      <c r="F6" s="15">
        <v>1015.1111945</v>
      </c>
      <c r="G6" s="15">
        <v>10498.839184</v>
      </c>
      <c r="H6" s="15">
        <v>3549.2989149999999</v>
      </c>
      <c r="I6" s="15">
        <v>1336.6209626</v>
      </c>
      <c r="J6" s="15"/>
      <c r="K6" s="15"/>
      <c r="L6" s="15"/>
      <c r="M6" s="15" t="s">
        <v>418</v>
      </c>
      <c r="N6" s="15">
        <v>0</v>
      </c>
      <c r="O6" s="15">
        <v>7.33146547879028</v>
      </c>
      <c r="P6" s="15">
        <v>2.1909981564997998</v>
      </c>
      <c r="Q6" s="15">
        <v>2.1909981564997998</v>
      </c>
      <c r="R6" s="15">
        <v>0.60631139106086296</v>
      </c>
      <c r="S6" s="15">
        <v>0</v>
      </c>
      <c r="T6" s="15">
        <v>15.621269486738401</v>
      </c>
      <c r="U6" s="15">
        <v>2.5010068356068501E-2</v>
      </c>
      <c r="V6" s="15">
        <v>12145.4295567845</v>
      </c>
      <c r="W6" s="15">
        <v>13.581941097550899</v>
      </c>
      <c r="X6" s="15">
        <v>2.9464934483329399</v>
      </c>
      <c r="Y6" s="15">
        <v>14.0881482988685</v>
      </c>
      <c r="Z6" s="15">
        <v>64.526796533236407</v>
      </c>
      <c r="AA6" s="15">
        <v>0</v>
      </c>
      <c r="AB6" s="15">
        <v>122.10772627617099</v>
      </c>
      <c r="AC6" s="15">
        <v>122.10772627617099</v>
      </c>
      <c r="AD6" s="15">
        <v>0.91682293076809396</v>
      </c>
      <c r="AE6" s="15">
        <v>0</v>
      </c>
      <c r="AF6" s="15">
        <v>0.51267107184003302</v>
      </c>
      <c r="AG6" s="15">
        <v>34.0181813286368</v>
      </c>
      <c r="AH6" s="15">
        <v>0.13767837644203701</v>
      </c>
      <c r="AI6" s="15">
        <v>0</v>
      </c>
      <c r="AJ6" s="15">
        <v>8.8730006456968695</v>
      </c>
      <c r="AK6" s="15">
        <v>11.0878060418068</v>
      </c>
      <c r="AL6" s="15">
        <v>927.040665487502</v>
      </c>
      <c r="AM6" s="15">
        <v>0.75899386685310399</v>
      </c>
      <c r="AN6" s="15">
        <v>0.65510262256831497</v>
      </c>
      <c r="AO6" s="15">
        <v>350.19792968173698</v>
      </c>
      <c r="AP6" s="15">
        <v>0</v>
      </c>
      <c r="AQ6" s="15">
        <v>3440.4383076737399</v>
      </c>
      <c r="AR6" s="15">
        <v>11284.725014339399</v>
      </c>
      <c r="AS6" s="15">
        <v>1253.34607578639</v>
      </c>
      <c r="AT6" s="15">
        <v>12538.5837611976</v>
      </c>
      <c r="AU6" s="15">
        <v>0.71906429077340706</v>
      </c>
      <c r="AV6" s="15">
        <v>52.0662538552968</v>
      </c>
      <c r="AW6" s="15">
        <v>0</v>
      </c>
      <c r="AX6" s="15">
        <v>1.42476258965922</v>
      </c>
      <c r="AY6" s="15">
        <v>1349.4746539365699</v>
      </c>
      <c r="AZ6" s="15">
        <v>5.1355551454223702</v>
      </c>
      <c r="BA6" s="15">
        <v>24.015364070393499</v>
      </c>
      <c r="BB6" s="15">
        <v>31.735953619934101</v>
      </c>
      <c r="BC6" s="15">
        <v>3.3910645840705</v>
      </c>
      <c r="BD6" s="15">
        <v>2.3849080132640998</v>
      </c>
      <c r="BE6" s="15">
        <v>23.619787110931</v>
      </c>
      <c r="BF6" s="15">
        <v>1993.33879905653</v>
      </c>
      <c r="BG6" s="15">
        <v>1011.56335898381</v>
      </c>
      <c r="BH6" s="15">
        <v>981.77544007272002</v>
      </c>
      <c r="BI6" s="15">
        <v>1.8392832294556201</v>
      </c>
      <c r="BJ6" s="15">
        <v>0.38288678774450602</v>
      </c>
      <c r="BK6" s="15">
        <v>153.27431658548099</v>
      </c>
      <c r="BL6" s="15">
        <v>157.234375600622</v>
      </c>
      <c r="BM6" s="15">
        <v>90.169867667013804</v>
      </c>
      <c r="BN6" s="15">
        <v>4.14478108013172</v>
      </c>
      <c r="BO6" s="15">
        <v>5.9816039736216799</v>
      </c>
      <c r="BP6" s="15">
        <v>227.074871526755</v>
      </c>
      <c r="BQ6" s="15">
        <v>54.475666946196398</v>
      </c>
      <c r="BR6" s="15">
        <v>5.3562750241681698</v>
      </c>
      <c r="BS6" s="15">
        <v>274.30696926944302</v>
      </c>
      <c r="BT6" s="15">
        <v>9.0733105706112802E-2</v>
      </c>
      <c r="BU6" s="15">
        <v>10499.1766654768</v>
      </c>
      <c r="BV6" s="15">
        <v>7.1005757367088496</v>
      </c>
      <c r="BW6" s="15">
        <v>108.2960648225</v>
      </c>
      <c r="BX6" s="15">
        <v>424.41113354334601</v>
      </c>
      <c r="BY6" s="15">
        <v>53.364964015783897</v>
      </c>
      <c r="BZ6" s="15">
        <v>232.704997950521</v>
      </c>
      <c r="CA6" s="15">
        <v>3543.8412002424998</v>
      </c>
      <c r="CB6" s="15">
        <v>37.035669019406697</v>
      </c>
      <c r="CC6" s="26"/>
      <c r="CD6" s="26">
        <f t="shared" si="0"/>
        <v>0.97082180415937258</v>
      </c>
      <c r="CE6" s="25">
        <f t="shared" si="1"/>
        <v>4.0887478331210365E-5</v>
      </c>
      <c r="CF6" s="13">
        <f t="shared" si="2"/>
        <v>-8.5353962161578212E-4</v>
      </c>
      <c r="CG6" s="13">
        <f t="shared" si="3"/>
        <v>9.4121137808986067E-6</v>
      </c>
      <c r="CH6" s="13">
        <f t="shared" si="4"/>
        <v>-1.5855614713993171E-4</v>
      </c>
      <c r="CI6" s="13">
        <f t="shared" si="5"/>
        <v>-8.0660036992415904E-3</v>
      </c>
      <c r="CJ6" s="13">
        <f t="shared" si="6"/>
        <v>-3.4950215655316056E-3</v>
      </c>
      <c r="CK6" s="13">
        <f t="shared" si="7"/>
        <v>3.2144646744732858E-5</v>
      </c>
      <c r="CL6" s="13">
        <f t="shared" si="8"/>
        <v>-1.5376881148090259E-3</v>
      </c>
      <c r="CM6" s="13">
        <f t="shared" si="9"/>
        <v>9.6165567473720168E-3</v>
      </c>
    </row>
    <row r="7" spans="1:91" x14ac:dyDescent="0.3">
      <c r="A7" s="80" t="s">
        <v>605</v>
      </c>
      <c r="B7" s="15">
        <v>403359.09798999998</v>
      </c>
      <c r="C7" s="15">
        <v>994.73990332000005</v>
      </c>
      <c r="D7" s="15">
        <v>42404.82907</v>
      </c>
      <c r="E7" s="15">
        <v>11005.969612000001</v>
      </c>
      <c r="F7" s="15">
        <v>7662.6294502999999</v>
      </c>
      <c r="G7" s="15">
        <v>88826.987301999994</v>
      </c>
      <c r="H7" s="15">
        <v>25488.134506999999</v>
      </c>
      <c r="I7" s="15">
        <v>8547.1292923000001</v>
      </c>
      <c r="J7" s="15"/>
      <c r="K7" s="15"/>
      <c r="L7" s="15"/>
      <c r="M7" s="15" t="s">
        <v>419</v>
      </c>
      <c r="N7" s="15">
        <v>0</v>
      </c>
      <c r="O7" s="15">
        <v>110.18714504288</v>
      </c>
      <c r="P7" s="15">
        <v>122.66500970243</v>
      </c>
      <c r="Q7" s="15">
        <v>122.66500970243</v>
      </c>
      <c r="R7" s="15">
        <v>9.6032267457079303</v>
      </c>
      <c r="S7" s="15">
        <v>0</v>
      </c>
      <c r="T7" s="15">
        <v>504.29914986859097</v>
      </c>
      <c r="U7" s="15">
        <v>17.6064779578013</v>
      </c>
      <c r="V7" s="15">
        <v>402242.16910404002</v>
      </c>
      <c r="W7" s="15">
        <v>200.31615208596</v>
      </c>
      <c r="X7" s="15">
        <v>60.147247286545202</v>
      </c>
      <c r="Y7" s="15">
        <v>39.630718562541297</v>
      </c>
      <c r="Z7" s="15">
        <v>3920.9713350045499</v>
      </c>
      <c r="AA7" s="15">
        <v>0</v>
      </c>
      <c r="AB7" s="15">
        <v>524.58484632541695</v>
      </c>
      <c r="AC7" s="15">
        <v>524.58484632541695</v>
      </c>
      <c r="AD7" s="15">
        <v>4.4088020746792997</v>
      </c>
      <c r="AE7" s="15">
        <v>0</v>
      </c>
      <c r="AF7" s="15">
        <v>7.1270874728457096</v>
      </c>
      <c r="AG7" s="15">
        <v>170.72943745062301</v>
      </c>
      <c r="AH7" s="15">
        <v>26.379201095311799</v>
      </c>
      <c r="AI7" s="15">
        <v>0</v>
      </c>
      <c r="AJ7" s="15">
        <v>42.668381776254201</v>
      </c>
      <c r="AK7" s="15">
        <v>94.981611454002703</v>
      </c>
      <c r="AL7" s="15">
        <v>1775.6180778507601</v>
      </c>
      <c r="AM7" s="15">
        <v>3.6498468151111201</v>
      </c>
      <c r="AN7" s="15">
        <v>3.1502373089942801</v>
      </c>
      <c r="AO7" s="15">
        <v>995.35755459697805</v>
      </c>
      <c r="AP7" s="15">
        <v>0</v>
      </c>
      <c r="AQ7" s="15">
        <v>23554.477712217398</v>
      </c>
      <c r="AR7" s="15">
        <v>35148.341421525998</v>
      </c>
      <c r="AS7" s="15">
        <v>3898.2429383274098</v>
      </c>
      <c r="AT7" s="15">
        <v>39053.711447326197</v>
      </c>
      <c r="AU7" s="15">
        <v>94.770424790823498</v>
      </c>
      <c r="AV7" s="15">
        <v>603.87264592718702</v>
      </c>
      <c r="AW7" s="15">
        <v>0</v>
      </c>
      <c r="AX7" s="15">
        <v>879.56575629620795</v>
      </c>
      <c r="AY7" s="15">
        <v>8525.8265815891991</v>
      </c>
      <c r="AZ7" s="15">
        <v>66.940172975302701</v>
      </c>
      <c r="BA7" s="15">
        <v>151.462755199307</v>
      </c>
      <c r="BB7" s="15">
        <v>228.158416457556</v>
      </c>
      <c r="BC7" s="15">
        <v>107.733764602156</v>
      </c>
      <c r="BD7" s="15">
        <v>54.206230193455497</v>
      </c>
      <c r="BE7" s="15">
        <v>202.450125880885</v>
      </c>
      <c r="BF7" s="15">
        <v>10832.057787184</v>
      </c>
      <c r="BG7" s="15">
        <v>7536.8891800439496</v>
      </c>
      <c r="BH7" s="15">
        <v>3295.16860714008</v>
      </c>
      <c r="BI7" s="15">
        <v>117.299036783077</v>
      </c>
      <c r="BJ7" s="15">
        <v>6.4701273312984497</v>
      </c>
      <c r="BK7" s="15">
        <v>3277.3626656383399</v>
      </c>
      <c r="BL7" s="15">
        <v>500.85246543341202</v>
      </c>
      <c r="BM7" s="15">
        <v>249.83019680914001</v>
      </c>
      <c r="BN7" s="15">
        <v>7.7108374937618001</v>
      </c>
      <c r="BO7" s="15">
        <v>79.758532960112902</v>
      </c>
      <c r="BP7" s="15">
        <v>635.13370259901501</v>
      </c>
      <c r="BQ7" s="15">
        <v>510.90309862705499</v>
      </c>
      <c r="BR7" s="15">
        <v>158.137417235095</v>
      </c>
      <c r="BS7" s="15">
        <v>810.20857176181198</v>
      </c>
      <c r="BT7" s="15">
        <v>3.6084043940078301</v>
      </c>
      <c r="BU7" s="15">
        <v>88804.145795611505</v>
      </c>
      <c r="BV7" s="15">
        <v>34.258140101454501</v>
      </c>
      <c r="BW7" s="15">
        <v>0.12224387462314699</v>
      </c>
      <c r="BX7" s="15">
        <v>1095.47518570025</v>
      </c>
      <c r="BY7" s="15">
        <v>1579.0783876473199</v>
      </c>
      <c r="BZ7" s="15">
        <v>2367.52031835651</v>
      </c>
      <c r="CA7" s="15">
        <v>25297.372309415499</v>
      </c>
      <c r="CB7" s="15">
        <v>1116.2002470620901</v>
      </c>
      <c r="CC7" s="26"/>
      <c r="CD7" s="26">
        <f t="shared" si="0"/>
        <v>0.93110372983088807</v>
      </c>
      <c r="CE7" s="25">
        <f t="shared" si="1"/>
        <v>1.8249449818510564E-4</v>
      </c>
      <c r="CF7" s="13">
        <f t="shared" si="2"/>
        <v>-2.7690682856189169E-3</v>
      </c>
      <c r="CG7" s="13">
        <f t="shared" si="3"/>
        <v>6.2091736233416302E-4</v>
      </c>
      <c r="CH7" s="13">
        <f t="shared" si="4"/>
        <v>-7.9026792376451438E-2</v>
      </c>
      <c r="CI7" s="13">
        <f t="shared" si="5"/>
        <v>-1.5801590495614495E-2</v>
      </c>
      <c r="CJ7" s="13">
        <f t="shared" si="6"/>
        <v>-1.6409545975256238E-2</v>
      </c>
      <c r="CK7" s="13">
        <f t="shared" si="7"/>
        <v>-2.5714602152194366E-4</v>
      </c>
      <c r="CL7" s="13">
        <f t="shared" si="8"/>
        <v>-7.4843530636621936E-3</v>
      </c>
      <c r="CM7" s="13">
        <f t="shared" si="9"/>
        <v>-2.4923819427877742E-3</v>
      </c>
    </row>
    <row r="8" spans="1:91" x14ac:dyDescent="0.3">
      <c r="A8" s="81" t="s">
        <v>606</v>
      </c>
      <c r="B8" s="15">
        <v>70407.706416000001</v>
      </c>
      <c r="C8" s="15">
        <v>2948.8864130000002</v>
      </c>
      <c r="D8" s="15">
        <v>68796.497690000004</v>
      </c>
      <c r="E8" s="15">
        <v>15114.762171</v>
      </c>
      <c r="F8" s="15">
        <v>8551.4179340999999</v>
      </c>
      <c r="G8" s="15">
        <v>105197.70671</v>
      </c>
      <c r="H8" s="15">
        <v>44289.529911999998</v>
      </c>
      <c r="I8" s="15">
        <v>16591.888660000001</v>
      </c>
      <c r="J8" s="15"/>
      <c r="K8" s="15"/>
      <c r="L8" s="15"/>
      <c r="M8" s="15" t="s">
        <v>420</v>
      </c>
      <c r="N8" s="15">
        <v>0</v>
      </c>
      <c r="O8" s="15">
        <v>520.76776180776903</v>
      </c>
      <c r="P8" s="15">
        <v>241.32217251646099</v>
      </c>
      <c r="Q8" s="15">
        <v>241.32217251646099</v>
      </c>
      <c r="R8" s="15">
        <v>15.779485864323901</v>
      </c>
      <c r="S8" s="15">
        <v>0</v>
      </c>
      <c r="T8" s="15">
        <v>372.076940117905</v>
      </c>
      <c r="U8" s="15">
        <v>678.49207632647403</v>
      </c>
      <c r="V8" s="15">
        <v>70349.474188707303</v>
      </c>
      <c r="W8" s="15">
        <v>526.44608667180398</v>
      </c>
      <c r="X8" s="15">
        <v>61.216710021260099</v>
      </c>
      <c r="Y8" s="15">
        <v>92.312727456864593</v>
      </c>
      <c r="Z8" s="15">
        <v>8808.4241113852095</v>
      </c>
      <c r="AA8" s="15">
        <v>0</v>
      </c>
      <c r="AB8" s="15">
        <v>1216.09952310063</v>
      </c>
      <c r="AC8" s="15">
        <v>1216.09952310063</v>
      </c>
      <c r="AD8" s="15">
        <v>10.584824133239801</v>
      </c>
      <c r="AE8" s="15">
        <v>0</v>
      </c>
      <c r="AF8" s="15">
        <v>18.3313035731104</v>
      </c>
      <c r="AG8" s="15">
        <v>237.714820524787</v>
      </c>
      <c r="AH8" s="15">
        <v>20.2890782796823</v>
      </c>
      <c r="AI8" s="15">
        <v>0</v>
      </c>
      <c r="AJ8" s="15">
        <v>102.439822934361</v>
      </c>
      <c r="AK8" s="15">
        <v>413.18445765939401</v>
      </c>
      <c r="AL8" s="15">
        <v>2252.4153091555099</v>
      </c>
      <c r="AM8" s="15">
        <v>8.7627110997490103</v>
      </c>
      <c r="AN8" s="15">
        <v>7.5632519774304603</v>
      </c>
      <c r="AO8" s="15">
        <v>2950.7588984956801</v>
      </c>
      <c r="AP8" s="15">
        <v>0</v>
      </c>
      <c r="AQ8" s="15">
        <v>41489.684977837998</v>
      </c>
      <c r="AR8" s="15">
        <v>61900.784957495198</v>
      </c>
      <c r="AS8" s="15">
        <v>6859.5317087592803</v>
      </c>
      <c r="AT8" s="15">
        <v>68778.647969827594</v>
      </c>
      <c r="AU8" s="15">
        <v>11.336299993386101</v>
      </c>
      <c r="AV8" s="15">
        <v>450.82552944464902</v>
      </c>
      <c r="AW8" s="15">
        <v>0</v>
      </c>
      <c r="AX8" s="15">
        <v>91.172886941803498</v>
      </c>
      <c r="AY8" s="15">
        <v>16797.677547899599</v>
      </c>
      <c r="AZ8" s="15">
        <v>267.41810971276999</v>
      </c>
      <c r="BA8" s="15">
        <v>150.872037712484</v>
      </c>
      <c r="BB8" s="15">
        <v>263.32816506760099</v>
      </c>
      <c r="BC8" s="15">
        <v>115.998861280543</v>
      </c>
      <c r="BD8" s="15">
        <v>56.243708069368402</v>
      </c>
      <c r="BE8" s="15">
        <v>276.10483695129301</v>
      </c>
      <c r="BF8" s="15">
        <v>15109.9800815905</v>
      </c>
      <c r="BG8" s="15">
        <v>8545.6759858339301</v>
      </c>
      <c r="BH8" s="15">
        <v>6564.30409575657</v>
      </c>
      <c r="BI8" s="15">
        <v>59.3261863380582</v>
      </c>
      <c r="BJ8" s="15">
        <v>7.5002048041920899</v>
      </c>
      <c r="BK8" s="15">
        <v>3377.3567509475401</v>
      </c>
      <c r="BL8" s="15">
        <v>700.75701539344197</v>
      </c>
      <c r="BM8" s="15">
        <v>369.19202577809301</v>
      </c>
      <c r="BN8" s="15">
        <v>34.244837351743598</v>
      </c>
      <c r="BO8" s="15">
        <v>121.516956135077</v>
      </c>
      <c r="BP8" s="15">
        <v>942.83257503876098</v>
      </c>
      <c r="BQ8" s="15">
        <v>813.76714536972099</v>
      </c>
      <c r="BR8" s="15">
        <v>314.524289193703</v>
      </c>
      <c r="BS8" s="15">
        <v>1389.4946652088099</v>
      </c>
      <c r="BT8" s="15">
        <v>7.79187390862944</v>
      </c>
      <c r="BU8" s="15">
        <v>105200.805802467</v>
      </c>
      <c r="BV8" s="15">
        <v>82.040974002460004</v>
      </c>
      <c r="BW8" s="15">
        <v>0</v>
      </c>
      <c r="BX8" s="15">
        <v>1138.2393129981599</v>
      </c>
      <c r="BY8" s="15">
        <v>2228.9915922366199</v>
      </c>
      <c r="BZ8" s="15">
        <v>2778.2709509996898</v>
      </c>
      <c r="CA8" s="15">
        <v>44283.696557472802</v>
      </c>
      <c r="CB8" s="15">
        <v>2251.4126199545999</v>
      </c>
      <c r="CC8" s="26"/>
      <c r="CD8" s="26">
        <f t="shared" si="0"/>
        <v>0.9369065413044585</v>
      </c>
      <c r="CE8" s="25">
        <f t="shared" si="1"/>
        <v>2.6652608206477295E-4</v>
      </c>
      <c r="CF8" s="13">
        <f t="shared" si="2"/>
        <v>-8.2707178314594964E-4</v>
      </c>
      <c r="CG8" s="13">
        <f t="shared" si="3"/>
        <v>6.3498054296875996E-4</v>
      </c>
      <c r="CH8" s="13">
        <f t="shared" si="4"/>
        <v>-2.5945681497975445E-4</v>
      </c>
      <c r="CI8" s="13">
        <f t="shared" si="5"/>
        <v>-3.1638535594529128E-4</v>
      </c>
      <c r="CJ8" s="13">
        <f t="shared" si="6"/>
        <v>-6.7146154126942787E-4</v>
      </c>
      <c r="CK8" s="13">
        <f t="shared" si="7"/>
        <v>2.9459696070631995E-5</v>
      </c>
      <c r="CL8" s="13">
        <f t="shared" si="8"/>
        <v>-1.3170956067464813E-4</v>
      </c>
      <c r="CM8" s="13">
        <f t="shared" si="9"/>
        <v>1.2402981487919301E-2</v>
      </c>
    </row>
    <row r="9" spans="1:91" x14ac:dyDescent="0.3">
      <c r="A9" s="80" t="s">
        <v>607</v>
      </c>
      <c r="B9" s="15">
        <v>4387.1253075000004</v>
      </c>
      <c r="C9" s="15">
        <v>2915.5665969000001</v>
      </c>
      <c r="D9" s="15">
        <v>3053.2793821999999</v>
      </c>
      <c r="E9" s="15">
        <v>2009.8887939000001</v>
      </c>
      <c r="F9" s="15">
        <v>1005.3245709</v>
      </c>
      <c r="G9" s="15">
        <v>1797.765946</v>
      </c>
      <c r="H9" s="15">
        <v>11573.361255</v>
      </c>
      <c r="I9" s="15">
        <v>3574.1034153000001</v>
      </c>
      <c r="J9" s="15"/>
      <c r="K9" s="15"/>
      <c r="L9" s="15"/>
      <c r="M9" s="15" t="s">
        <v>421</v>
      </c>
      <c r="N9" s="15">
        <v>0</v>
      </c>
      <c r="O9" s="15">
        <v>6.5523808455432198</v>
      </c>
      <c r="P9" s="15">
        <v>6.9825572202345798</v>
      </c>
      <c r="Q9" s="15">
        <v>6.9825572202345798</v>
      </c>
      <c r="R9" s="15">
        <v>1.96234428320243</v>
      </c>
      <c r="S9" s="15">
        <v>0</v>
      </c>
      <c r="T9" s="15">
        <v>52.178803243690602</v>
      </c>
      <c r="U9" s="15">
        <v>42.748101129317902</v>
      </c>
      <c r="V9" s="15">
        <v>4353.0272575088802</v>
      </c>
      <c r="W9" s="15">
        <v>26.742222012918099</v>
      </c>
      <c r="X9" s="15">
        <v>8.6910440729248002</v>
      </c>
      <c r="Y9" s="15">
        <v>7.6424002797520298</v>
      </c>
      <c r="Z9" s="15">
        <v>5874.4714580674699</v>
      </c>
      <c r="AA9" s="15">
        <v>0</v>
      </c>
      <c r="AB9" s="15">
        <v>53.2087420072355</v>
      </c>
      <c r="AC9" s="15">
        <v>53.2087420072355</v>
      </c>
      <c r="AD9" s="15">
        <v>1.6058476149113201</v>
      </c>
      <c r="AE9" s="15">
        <v>0</v>
      </c>
      <c r="AF9" s="15">
        <v>1.74718661323533</v>
      </c>
      <c r="AG9" s="15">
        <v>108.12231357607</v>
      </c>
      <c r="AH9" s="15">
        <v>2.04410016667613</v>
      </c>
      <c r="AI9" s="15">
        <v>0</v>
      </c>
      <c r="AJ9" s="15">
        <v>15.541421693423301</v>
      </c>
      <c r="AK9" s="15">
        <v>34.344071243317302</v>
      </c>
      <c r="AL9" s="15">
        <v>217.09454966485799</v>
      </c>
      <c r="AM9" s="15">
        <v>1.3294093764046699</v>
      </c>
      <c r="AN9" s="15">
        <v>1.14743696771979</v>
      </c>
      <c r="AO9" s="15">
        <v>2915.5589275401098</v>
      </c>
      <c r="AP9" s="15">
        <v>0</v>
      </c>
      <c r="AQ9" s="15">
        <v>11198.671786142701</v>
      </c>
      <c r="AR9" s="15">
        <v>2737.91144581863</v>
      </c>
      <c r="AS9" s="15">
        <v>302.46484294894901</v>
      </c>
      <c r="AT9" s="15">
        <v>3042.1234753808099</v>
      </c>
      <c r="AU9" s="15">
        <v>3.2228920037187199</v>
      </c>
      <c r="AV9" s="15">
        <v>104.952012021738</v>
      </c>
      <c r="AW9" s="15">
        <v>0</v>
      </c>
      <c r="AX9" s="15">
        <v>3.87678691879825</v>
      </c>
      <c r="AY9" s="15">
        <v>3585.9477220218901</v>
      </c>
      <c r="AZ9" s="15">
        <v>29.900644223945299</v>
      </c>
      <c r="BA9" s="15">
        <v>20.0246074605069</v>
      </c>
      <c r="BB9" s="15">
        <v>13.778429256408099</v>
      </c>
      <c r="BC9" s="15">
        <v>9.8613907121590394</v>
      </c>
      <c r="BD9" s="15">
        <v>1.5534477215121401</v>
      </c>
      <c r="BE9" s="15">
        <v>21.9574731089408</v>
      </c>
      <c r="BF9" s="15">
        <v>2007.57904024813</v>
      </c>
      <c r="BG9" s="15">
        <v>1003.20104205349</v>
      </c>
      <c r="BH9" s="15">
        <v>1004.37799819463</v>
      </c>
      <c r="BI9" s="15">
        <v>6.2003080377710198</v>
      </c>
      <c r="BJ9" s="15">
        <v>0.79922917881248201</v>
      </c>
      <c r="BK9" s="15">
        <v>289.92450324829701</v>
      </c>
      <c r="BL9" s="15">
        <v>163.42708681520199</v>
      </c>
      <c r="BM9" s="15">
        <v>32.299989778159997</v>
      </c>
      <c r="BN9" s="15">
        <v>5.53328752942818</v>
      </c>
      <c r="BO9" s="15">
        <v>3.4014404449015299</v>
      </c>
      <c r="BP9" s="15">
        <v>86.550376638457493</v>
      </c>
      <c r="BQ9" s="15">
        <v>108.218832935292</v>
      </c>
      <c r="BR9" s="15">
        <v>19.418981855740501</v>
      </c>
      <c r="BS9" s="15">
        <v>294.546500218674</v>
      </c>
      <c r="BT9" s="15">
        <v>0.146558905779967</v>
      </c>
      <c r="BU9" s="15">
        <v>1797.3505490678999</v>
      </c>
      <c r="BV9" s="15">
        <v>12.4369109175307</v>
      </c>
      <c r="BW9" s="15">
        <v>0</v>
      </c>
      <c r="BX9" s="15">
        <v>48.832179728053397</v>
      </c>
      <c r="BY9" s="15">
        <v>385.58635643860902</v>
      </c>
      <c r="BZ9" s="15">
        <v>332.430164277279</v>
      </c>
      <c r="CA9" s="15">
        <v>11539.583136688199</v>
      </c>
      <c r="CB9" s="15">
        <v>193.076125469533</v>
      </c>
      <c r="CC9" s="26"/>
      <c r="CD9" s="26">
        <f t="shared" si="0"/>
        <v>0.97045722133049783</v>
      </c>
      <c r="CE9" s="25">
        <f t="shared" si="1"/>
        <v>5.7433126149378894E-4</v>
      </c>
      <c r="CF9" s="13">
        <f t="shared" si="2"/>
        <v>-7.7722990799528706E-3</v>
      </c>
      <c r="CG9" s="13">
        <f t="shared" si="3"/>
        <v>-2.6304869518224409E-6</v>
      </c>
      <c r="CH9" s="13">
        <f t="shared" si="4"/>
        <v>-3.653745832833608E-3</v>
      </c>
      <c r="CI9" s="13">
        <f t="shared" si="5"/>
        <v>-1.1491947509136744E-3</v>
      </c>
      <c r="CJ9" s="13">
        <f t="shared" si="6"/>
        <v>-2.1122818520280915E-3</v>
      </c>
      <c r="CK9" s="13">
        <f t="shared" si="7"/>
        <v>-2.3106285499751363E-4</v>
      </c>
      <c r="CL9" s="13">
        <f t="shared" si="8"/>
        <v>-2.918609172180414E-3</v>
      </c>
      <c r="CM9" s="13">
        <f t="shared" si="9"/>
        <v>3.3139238980010961E-3</v>
      </c>
    </row>
    <row r="10" spans="1:91" x14ac:dyDescent="0.3">
      <c r="A10" s="80" t="s">
        <v>608</v>
      </c>
      <c r="B10" s="15">
        <v>60000.185212999997</v>
      </c>
      <c r="C10" s="15">
        <v>1145.7974394</v>
      </c>
      <c r="D10" s="15">
        <v>37329.223931</v>
      </c>
      <c r="E10" s="15">
        <v>7702.5902808999999</v>
      </c>
      <c r="F10" s="15">
        <v>4784.9324581999999</v>
      </c>
      <c r="G10" s="15">
        <v>55095.424222000001</v>
      </c>
      <c r="H10" s="15">
        <v>14609.106513999999</v>
      </c>
      <c r="I10" s="15">
        <v>7078.8913986999996</v>
      </c>
      <c r="J10" s="15"/>
      <c r="K10" s="15"/>
      <c r="L10" s="15"/>
      <c r="M10" s="15" t="s">
        <v>422</v>
      </c>
      <c r="N10" s="15">
        <v>0</v>
      </c>
      <c r="O10" s="15">
        <v>19.819630288561601</v>
      </c>
      <c r="P10" s="15">
        <v>398.04498891714098</v>
      </c>
      <c r="Q10" s="15">
        <v>398.04498891714098</v>
      </c>
      <c r="R10" s="15">
        <v>13.0828597240821</v>
      </c>
      <c r="S10" s="15">
        <v>0</v>
      </c>
      <c r="T10" s="15">
        <v>125.448277771894</v>
      </c>
      <c r="U10" s="15">
        <v>5494.2419299432604</v>
      </c>
      <c r="V10" s="15">
        <v>59963.0895221627</v>
      </c>
      <c r="W10" s="15">
        <v>307.42668848724497</v>
      </c>
      <c r="X10" s="15">
        <v>776.34270871837498</v>
      </c>
      <c r="Y10" s="15">
        <v>445.86581776532199</v>
      </c>
      <c r="Z10" s="15">
        <v>128.617316594735</v>
      </c>
      <c r="AA10" s="15">
        <v>0</v>
      </c>
      <c r="AB10" s="15">
        <v>747.10772489739998</v>
      </c>
      <c r="AC10" s="15">
        <v>747.10772489739998</v>
      </c>
      <c r="AD10" s="15">
        <v>1.45099469183533</v>
      </c>
      <c r="AE10" s="15">
        <v>0</v>
      </c>
      <c r="AF10" s="15">
        <v>0.72249686095043097</v>
      </c>
      <c r="AG10" s="15">
        <v>170.56726076317901</v>
      </c>
      <c r="AH10" s="15">
        <v>4.2349031536551296</v>
      </c>
      <c r="AI10" s="15">
        <v>0</v>
      </c>
      <c r="AJ10" s="15">
        <v>14.042615657867399</v>
      </c>
      <c r="AK10" s="15">
        <v>21.446030714861799</v>
      </c>
      <c r="AL10" s="15">
        <v>468.92046606893098</v>
      </c>
      <c r="AM10" s="15">
        <v>1.20120346422282</v>
      </c>
      <c r="AN10" s="15">
        <v>1.0367819252327399</v>
      </c>
      <c r="AO10" s="15">
        <v>1131.42669797749</v>
      </c>
      <c r="AP10" s="15">
        <v>0</v>
      </c>
      <c r="AQ10" s="15">
        <v>14938.9540452488</v>
      </c>
      <c r="AR10" s="15">
        <v>33533.215709819298</v>
      </c>
      <c r="AS10" s="15">
        <v>3725.2042408028401</v>
      </c>
      <c r="AT10" s="15">
        <v>37259.1424474831</v>
      </c>
      <c r="AU10" s="15">
        <v>9.8342104332122098</v>
      </c>
      <c r="AV10" s="15">
        <v>229.35637668703399</v>
      </c>
      <c r="AW10" s="15">
        <v>0</v>
      </c>
      <c r="AX10" s="15">
        <v>30.616198301448801</v>
      </c>
      <c r="AY10" s="15">
        <v>7955.3130494206798</v>
      </c>
      <c r="AZ10" s="15">
        <v>36.4224084442533</v>
      </c>
      <c r="BA10" s="15">
        <v>74.389689993881902</v>
      </c>
      <c r="BB10" s="15">
        <v>176.005688747059</v>
      </c>
      <c r="BC10" s="15">
        <v>48.930280965734397</v>
      </c>
      <c r="BD10" s="15">
        <v>66.552382654695407</v>
      </c>
      <c r="BE10" s="15">
        <v>19.9087737804307</v>
      </c>
      <c r="BF10" s="15">
        <v>7618.8510814968404</v>
      </c>
      <c r="BG10" s="15">
        <v>4766.6812640174903</v>
      </c>
      <c r="BH10" s="15">
        <v>2852.1698174793401</v>
      </c>
      <c r="BI10" s="15">
        <v>1.5347755185877101</v>
      </c>
      <c r="BJ10" s="15">
        <v>1.6904561782877701</v>
      </c>
      <c r="BK10" s="15">
        <v>1883.1879571090799</v>
      </c>
      <c r="BL10" s="15">
        <v>54.015368026036697</v>
      </c>
      <c r="BM10" s="15">
        <v>441.54247499352601</v>
      </c>
      <c r="BN10" s="15">
        <v>87.029124833964502</v>
      </c>
      <c r="BO10" s="15">
        <v>53.333054657759597</v>
      </c>
      <c r="BP10" s="15">
        <v>1106.9125469005801</v>
      </c>
      <c r="BQ10" s="15">
        <v>1155.5384272082299</v>
      </c>
      <c r="BR10" s="15">
        <v>83.054955252787707</v>
      </c>
      <c r="BS10" s="15">
        <v>563.48459139976899</v>
      </c>
      <c r="BT10" s="15">
        <v>38.0705362596063</v>
      </c>
      <c r="BU10" s="15">
        <v>55085.429924434502</v>
      </c>
      <c r="BV10" s="15">
        <v>11.237512086548</v>
      </c>
      <c r="BW10" s="15">
        <v>498.92810749736702</v>
      </c>
      <c r="BX10" s="15">
        <v>76.929211719303893</v>
      </c>
      <c r="BY10" s="15">
        <v>448.48835017081399</v>
      </c>
      <c r="BZ10" s="15">
        <v>1019.6339865332</v>
      </c>
      <c r="CA10" s="15">
        <v>14576.0050069715</v>
      </c>
      <c r="CB10" s="15">
        <v>410.876429339487</v>
      </c>
      <c r="CC10" s="26"/>
      <c r="CD10" s="26">
        <f t="shared" si="0"/>
        <v>1.0249004468716707</v>
      </c>
      <c r="CE10" s="25">
        <f t="shared" si="1"/>
        <v>1.9391129625937928E-5</v>
      </c>
      <c r="CF10" s="13">
        <f t="shared" si="2"/>
        <v>-6.1825960545968328E-4</v>
      </c>
      <c r="CG10" s="13">
        <f t="shared" si="3"/>
        <v>-1.254213085869289E-2</v>
      </c>
      <c r="CH10" s="13">
        <f t="shared" si="4"/>
        <v>-1.8773892445886416E-3</v>
      </c>
      <c r="CI10" s="13">
        <f t="shared" si="5"/>
        <v>-1.0871563506474752E-2</v>
      </c>
      <c r="CJ10" s="13">
        <f t="shared" si="6"/>
        <v>-3.8143054979244907E-3</v>
      </c>
      <c r="CK10" s="13">
        <f t="shared" si="7"/>
        <v>-1.8139977514700109E-4</v>
      </c>
      <c r="CL10" s="13">
        <f t="shared" si="8"/>
        <v>-2.2658132444155939E-3</v>
      </c>
      <c r="CM10" s="13">
        <f t="shared" si="9"/>
        <v>0.12380775482466511</v>
      </c>
    </row>
    <row r="11" spans="1:91" x14ac:dyDescent="0.3">
      <c r="A11" s="80" t="s">
        <v>609</v>
      </c>
      <c r="B11" s="15">
        <v>556272.77708999999</v>
      </c>
      <c r="C11" s="15">
        <v>10997.613273000001</v>
      </c>
      <c r="D11" s="15">
        <v>443173.97905000002</v>
      </c>
      <c r="E11" s="15">
        <v>23584.737966000001</v>
      </c>
      <c r="F11" s="15">
        <v>12243.829089000001</v>
      </c>
      <c r="G11" s="15">
        <v>227254.24161</v>
      </c>
      <c r="H11" s="15">
        <v>81237.005143999995</v>
      </c>
      <c r="I11" s="15">
        <v>41192.896103999999</v>
      </c>
      <c r="J11" s="15"/>
      <c r="K11" s="15"/>
      <c r="L11" s="15"/>
      <c r="M11" s="15" t="s">
        <v>423</v>
      </c>
      <c r="N11" s="15">
        <v>0</v>
      </c>
      <c r="O11" s="15">
        <v>30.000324005103199</v>
      </c>
      <c r="P11" s="15">
        <v>239.73624198669</v>
      </c>
      <c r="Q11" s="15">
        <v>239.73624198669</v>
      </c>
      <c r="R11" s="15">
        <v>41.559194652370302</v>
      </c>
      <c r="S11" s="15">
        <v>0</v>
      </c>
      <c r="T11" s="15">
        <v>753.52664014094796</v>
      </c>
      <c r="U11" s="15">
        <v>9461.0761702518903</v>
      </c>
      <c r="V11" s="15">
        <v>415915.52345640602</v>
      </c>
      <c r="W11" s="15">
        <v>1142.7207247941899</v>
      </c>
      <c r="X11" s="15">
        <v>336.57228442181099</v>
      </c>
      <c r="Y11" s="15">
        <v>229.47817090926699</v>
      </c>
      <c r="Z11" s="15">
        <v>3219.7904416553602</v>
      </c>
      <c r="AA11" s="15">
        <v>0</v>
      </c>
      <c r="AB11" s="15">
        <v>1983.2796353641199</v>
      </c>
      <c r="AC11" s="15">
        <v>1983.2796353641199</v>
      </c>
      <c r="AD11" s="15">
        <v>4.4074816431271397</v>
      </c>
      <c r="AE11" s="15">
        <v>0</v>
      </c>
      <c r="AF11" s="15">
        <v>6.60786148758213</v>
      </c>
      <c r="AG11" s="15">
        <v>431.574140031387</v>
      </c>
      <c r="AH11" s="15">
        <v>5.88076099751766</v>
      </c>
      <c r="AI11" s="15">
        <v>0</v>
      </c>
      <c r="AJ11" s="15">
        <v>42.660999323274801</v>
      </c>
      <c r="AK11" s="15">
        <v>49.297089709080304</v>
      </c>
      <c r="AL11" s="15">
        <v>1821.48606190076</v>
      </c>
      <c r="AM11" s="15">
        <v>3.6487542443506502</v>
      </c>
      <c r="AN11" s="15">
        <v>3.1508642006816698</v>
      </c>
      <c r="AO11" s="15">
        <v>8560.0520629459297</v>
      </c>
      <c r="AP11" s="15">
        <v>0</v>
      </c>
      <c r="AQ11" s="15">
        <v>32272.959625765401</v>
      </c>
      <c r="AR11" s="15">
        <v>301112.93206060497</v>
      </c>
      <c r="AS11" s="15">
        <v>33450.392474191998</v>
      </c>
      <c r="AT11" s="15">
        <v>334569.93239628401</v>
      </c>
      <c r="AU11" s="15">
        <v>9.27013690066034</v>
      </c>
      <c r="AV11" s="15">
        <v>553.02738062748995</v>
      </c>
      <c r="AW11" s="15">
        <v>0</v>
      </c>
      <c r="AX11" s="15">
        <v>60.6460782067604</v>
      </c>
      <c r="AY11" s="15">
        <v>15678.691842722201</v>
      </c>
      <c r="AZ11" s="15">
        <v>87.620150619774407</v>
      </c>
      <c r="BA11" s="15">
        <v>115.42295701317801</v>
      </c>
      <c r="BB11" s="15">
        <v>406.06840881959198</v>
      </c>
      <c r="BC11" s="15">
        <v>71.0527707314384</v>
      </c>
      <c r="BD11" s="15">
        <v>21.773648299960801</v>
      </c>
      <c r="BE11" s="15">
        <v>46.367782435776597</v>
      </c>
      <c r="BF11" s="15">
        <v>11407.1059227079</v>
      </c>
      <c r="BG11" s="15">
        <v>6388.09797007423</v>
      </c>
      <c r="BH11" s="15">
        <v>5019.0079526336904</v>
      </c>
      <c r="BI11" s="15">
        <v>6.7998870871906396</v>
      </c>
      <c r="BJ11" s="15">
        <v>2.3570673547291898</v>
      </c>
      <c r="BK11" s="15">
        <v>1781.49615337555</v>
      </c>
      <c r="BL11" s="15">
        <v>254.484833264549</v>
      </c>
      <c r="BM11" s="15">
        <v>638.67906998020999</v>
      </c>
      <c r="BN11" s="15">
        <v>121.43594104509999</v>
      </c>
      <c r="BO11" s="15">
        <v>71.013676943511697</v>
      </c>
      <c r="BP11" s="15">
        <v>1619.48152537795</v>
      </c>
      <c r="BQ11" s="15">
        <v>1633.4489693959099</v>
      </c>
      <c r="BR11" s="15">
        <v>143.32652676135399</v>
      </c>
      <c r="BS11" s="15">
        <v>825.25220717824698</v>
      </c>
      <c r="BT11" s="15">
        <v>114.819285579347</v>
      </c>
      <c r="BU11" s="15">
        <v>158861.80388023099</v>
      </c>
      <c r="BV11" s="15">
        <v>34.153650321251298</v>
      </c>
      <c r="BW11" s="15">
        <v>1035.6762307577801</v>
      </c>
      <c r="BX11" s="15">
        <v>1149.5942023918701</v>
      </c>
      <c r="BY11" s="15">
        <v>1174.85194695991</v>
      </c>
      <c r="BZ11" s="15">
        <v>1169.5092079165299</v>
      </c>
      <c r="CA11" s="15">
        <v>32425.259126859401</v>
      </c>
      <c r="CB11" s="15">
        <v>606.78856953977902</v>
      </c>
      <c r="CC11" s="26"/>
      <c r="CD11" s="26">
        <f t="shared" si="0"/>
        <v>0.99530305986150647</v>
      </c>
      <c r="CE11" s="25">
        <f t="shared" si="1"/>
        <v>1.9750314800420847E-5</v>
      </c>
      <c r="CF11" s="13">
        <f t="shared" si="2"/>
        <v>-0.2523173151989162</v>
      </c>
      <c r="CG11" s="13">
        <f t="shared" si="3"/>
        <v>-0.22164456501107146</v>
      </c>
      <c r="CH11" s="13">
        <f t="shared" si="4"/>
        <v>-0.24505961944454105</v>
      </c>
      <c r="CI11" s="13">
        <f t="shared" si="5"/>
        <v>-0.51633526990410061</v>
      </c>
      <c r="CJ11" s="13">
        <f t="shared" si="6"/>
        <v>-0.47825978918528256</v>
      </c>
      <c r="CK11" s="13">
        <f t="shared" si="7"/>
        <v>-0.3009512044538204</v>
      </c>
      <c r="CL11" s="13">
        <f t="shared" si="8"/>
        <v>-0.60085604990751851</v>
      </c>
      <c r="CM11" s="13">
        <f t="shared" si="9"/>
        <v>-0.61938359946486654</v>
      </c>
    </row>
    <row r="12" spans="1:91" x14ac:dyDescent="0.3">
      <c r="A12" s="80" t="s">
        <v>610</v>
      </c>
      <c r="B12" s="15">
        <v>166547.74324000001</v>
      </c>
      <c r="C12" s="15">
        <v>1610.0162230999999</v>
      </c>
      <c r="D12" s="15">
        <v>77383.697679999997</v>
      </c>
      <c r="E12" s="15">
        <v>67930.687162999995</v>
      </c>
      <c r="F12" s="15">
        <v>13877.151343</v>
      </c>
      <c r="G12" s="15">
        <v>74913.902656999999</v>
      </c>
      <c r="H12" s="15">
        <v>16129.800907000001</v>
      </c>
      <c r="I12" s="15">
        <v>4335.6465669999998</v>
      </c>
      <c r="J12" s="15"/>
      <c r="K12" s="15"/>
      <c r="L12" s="15"/>
      <c r="M12" s="15" t="s">
        <v>424</v>
      </c>
      <c r="N12" s="15">
        <v>0</v>
      </c>
      <c r="O12" s="15">
        <v>43.118895440057898</v>
      </c>
      <c r="P12" s="15">
        <v>462.88427161595399</v>
      </c>
      <c r="Q12" s="15">
        <v>462.88427161595399</v>
      </c>
      <c r="R12" s="15">
        <v>12.295602907772899</v>
      </c>
      <c r="S12" s="15">
        <v>0</v>
      </c>
      <c r="T12" s="15">
        <v>152.10743849328199</v>
      </c>
      <c r="U12" s="15">
        <v>82.8272379809695</v>
      </c>
      <c r="V12" s="15">
        <v>42910.275346620598</v>
      </c>
      <c r="W12" s="15">
        <v>149.206273019181</v>
      </c>
      <c r="X12" s="15">
        <v>36.437841007269903</v>
      </c>
      <c r="Y12" s="15">
        <v>49.500796667678301</v>
      </c>
      <c r="Z12" s="15">
        <v>383.096455538577</v>
      </c>
      <c r="AA12" s="15">
        <v>0</v>
      </c>
      <c r="AB12" s="15">
        <v>316.03737428011402</v>
      </c>
      <c r="AC12" s="15">
        <v>316.03737428011402</v>
      </c>
      <c r="AD12" s="15">
        <v>7.6231320053951803</v>
      </c>
      <c r="AE12" s="15">
        <v>0</v>
      </c>
      <c r="AF12" s="15">
        <v>9.8072626187787701</v>
      </c>
      <c r="AG12" s="15">
        <v>91.623951985587794</v>
      </c>
      <c r="AH12" s="15">
        <v>6.1514458941341701</v>
      </c>
      <c r="AI12" s="15">
        <v>0</v>
      </c>
      <c r="AJ12" s="15">
        <v>73.776533653358399</v>
      </c>
      <c r="AK12" s="15">
        <v>46.681993772913202</v>
      </c>
      <c r="AL12" s="15">
        <v>2468.6199018001698</v>
      </c>
      <c r="AM12" s="15">
        <v>6.3108107968334801</v>
      </c>
      <c r="AN12" s="15">
        <v>5.44699357698049</v>
      </c>
      <c r="AO12" s="15">
        <v>1559.9521752332801</v>
      </c>
      <c r="AP12" s="15">
        <v>0</v>
      </c>
      <c r="AQ12" s="15">
        <v>11708.4441443586</v>
      </c>
      <c r="AR12" s="15">
        <v>21124.115322449699</v>
      </c>
      <c r="AS12" s="15">
        <v>2337.3179180577699</v>
      </c>
      <c r="AT12" s="15">
        <v>23471.240503126301</v>
      </c>
      <c r="AU12" s="15">
        <v>24.340047708660101</v>
      </c>
      <c r="AV12" s="15">
        <v>184.19903934507801</v>
      </c>
      <c r="AW12" s="15">
        <v>0</v>
      </c>
      <c r="AX12" s="15">
        <v>285.46430578685101</v>
      </c>
      <c r="AY12" s="15">
        <v>3847.9859906910801</v>
      </c>
      <c r="AZ12" s="15">
        <v>87.533776713239305</v>
      </c>
      <c r="BA12" s="15">
        <v>72.012075185987399</v>
      </c>
      <c r="BB12" s="15">
        <v>123.83746143509801</v>
      </c>
      <c r="BC12" s="15">
        <v>109.58418999222999</v>
      </c>
      <c r="BD12" s="15">
        <v>191.289456777206</v>
      </c>
      <c r="BE12" s="15">
        <v>134.035460466828</v>
      </c>
      <c r="BF12" s="15">
        <v>59672.5055277887</v>
      </c>
      <c r="BG12" s="15">
        <v>11968.269753767399</v>
      </c>
      <c r="BH12" s="15">
        <v>47704.235774021203</v>
      </c>
      <c r="BI12" s="15">
        <v>21.103526525019699</v>
      </c>
      <c r="BJ12" s="15">
        <v>5.1287000250224599</v>
      </c>
      <c r="BK12" s="15">
        <v>6826.9529720542096</v>
      </c>
      <c r="BL12" s="15">
        <v>639.23882093725399</v>
      </c>
      <c r="BM12" s="15">
        <v>246.708371010322</v>
      </c>
      <c r="BN12" s="15">
        <v>3.4087261405902001</v>
      </c>
      <c r="BO12" s="15">
        <v>25.031400071745001</v>
      </c>
      <c r="BP12" s="15">
        <v>632.11732924960199</v>
      </c>
      <c r="BQ12" s="15">
        <v>140.55749089864801</v>
      </c>
      <c r="BR12" s="15">
        <v>685.697545025159</v>
      </c>
      <c r="BS12" s="15">
        <v>1853.0801176739001</v>
      </c>
      <c r="BT12" s="15">
        <v>26.045518697178601</v>
      </c>
      <c r="BU12" s="15">
        <v>14112.5235475637</v>
      </c>
      <c r="BV12" s="15">
        <v>59.392398504429103</v>
      </c>
      <c r="BW12" s="15">
        <v>0</v>
      </c>
      <c r="BX12" s="15">
        <v>1578.7403955129801</v>
      </c>
      <c r="BY12" s="15">
        <v>509.75419078346698</v>
      </c>
      <c r="BZ12" s="15">
        <v>671.37734039827899</v>
      </c>
      <c r="CA12" s="15">
        <v>12176.297274095101</v>
      </c>
      <c r="CB12" s="15">
        <v>359.68347595312002</v>
      </c>
      <c r="CC12" s="26"/>
      <c r="CD12" s="26">
        <f t="shared" si="0"/>
        <v>0.96157673230171115</v>
      </c>
      <c r="CE12" s="25">
        <f t="shared" si="1"/>
        <v>4.1784168235472986E-4</v>
      </c>
      <c r="CF12" s="13">
        <f t="shared" si="2"/>
        <v>-0.74235450741121323</v>
      </c>
      <c r="CG12" s="13">
        <f t="shared" si="3"/>
        <v>-3.1095368573568927E-2</v>
      </c>
      <c r="CH12" s="13">
        <f t="shared" si="4"/>
        <v>-0.6966901142384605</v>
      </c>
      <c r="CI12" s="13">
        <f t="shared" si="5"/>
        <v>-0.12156776237808033</v>
      </c>
      <c r="CJ12" s="13">
        <f t="shared" si="6"/>
        <v>-0.13755572322092532</v>
      </c>
      <c r="CK12" s="13">
        <f t="shared" si="7"/>
        <v>-0.81161676208247813</v>
      </c>
      <c r="CL12" s="13">
        <f t="shared" si="8"/>
        <v>-0.24510554443292359</v>
      </c>
      <c r="CM12" s="13">
        <f t="shared" si="9"/>
        <v>-0.1124770132373476</v>
      </c>
    </row>
    <row r="13" spans="1:91" x14ac:dyDescent="0.3">
      <c r="A13" s="80" t="s">
        <v>530</v>
      </c>
      <c r="B13" s="15">
        <v>932.34550549000005</v>
      </c>
      <c r="C13" s="15">
        <v>2.10053937E-2</v>
      </c>
      <c r="D13" s="15">
        <v>357.81079281000001</v>
      </c>
      <c r="E13" s="15">
        <v>16.835614862</v>
      </c>
      <c r="F13" s="15">
        <v>11.799048301999999</v>
      </c>
      <c r="G13" s="15">
        <v>1.25214451E-2</v>
      </c>
      <c r="H13" s="15">
        <v>49.702377380000001</v>
      </c>
      <c r="I13" s="15">
        <v>2.0594350412</v>
      </c>
      <c r="J13" s="15"/>
      <c r="K13" s="15"/>
      <c r="L13" s="15"/>
      <c r="M13" s="15" t="s">
        <v>530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26"/>
      <c r="CD13" s="26" t="e">
        <f t="shared" si="0"/>
        <v>#DIV/0!</v>
      </c>
      <c r="CE13" s="25" t="e">
        <f t="shared" si="1"/>
        <v>#DIV/0!</v>
      </c>
      <c r="CF13" s="13">
        <f t="shared" si="2"/>
        <v>-1</v>
      </c>
      <c r="CG13" s="13">
        <f t="shared" si="3"/>
        <v>-1</v>
      </c>
      <c r="CH13" s="13">
        <f t="shared" si="4"/>
        <v>-1</v>
      </c>
      <c r="CI13" s="13">
        <f t="shared" si="5"/>
        <v>-1</v>
      </c>
      <c r="CJ13" s="13">
        <f t="shared" si="6"/>
        <v>-1</v>
      </c>
      <c r="CK13" s="13">
        <f t="shared" si="7"/>
        <v>-1</v>
      </c>
      <c r="CL13" s="13">
        <f t="shared" si="8"/>
        <v>-1</v>
      </c>
      <c r="CM13" s="13">
        <f t="shared" si="9"/>
        <v>-1</v>
      </c>
    </row>
    <row r="14" spans="1:91" x14ac:dyDescent="0.3">
      <c r="A14" s="80" t="s">
        <v>611</v>
      </c>
      <c r="B14" s="15">
        <v>1990.685352</v>
      </c>
      <c r="C14" s="15">
        <v>0.73415048569999997</v>
      </c>
      <c r="D14" s="15">
        <v>4835.0163263000004</v>
      </c>
      <c r="E14" s="15">
        <v>361.91068813999999</v>
      </c>
      <c r="F14" s="15">
        <v>229.59617499999999</v>
      </c>
      <c r="G14" s="15">
        <v>359.82139955000002</v>
      </c>
      <c r="H14" s="15">
        <v>899.15146629000003</v>
      </c>
      <c r="I14" s="15">
        <v>509.93647138</v>
      </c>
      <c r="J14" s="15"/>
      <c r="K14" s="15"/>
      <c r="L14" s="15"/>
      <c r="M14" s="15" t="s">
        <v>531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26"/>
      <c r="CD14" s="26" t="e">
        <f t="shared" si="0"/>
        <v>#DIV/0!</v>
      </c>
      <c r="CE14" s="25" t="e">
        <f t="shared" si="1"/>
        <v>#DIV/0!</v>
      </c>
      <c r="CF14" s="13">
        <f t="shared" si="2"/>
        <v>-1</v>
      </c>
      <c r="CG14" s="13">
        <f t="shared" si="3"/>
        <v>-1</v>
      </c>
      <c r="CH14" s="13">
        <f t="shared" si="4"/>
        <v>-1</v>
      </c>
      <c r="CI14" s="13">
        <f t="shared" si="5"/>
        <v>-1</v>
      </c>
      <c r="CJ14" s="13">
        <f t="shared" si="6"/>
        <v>-1</v>
      </c>
      <c r="CK14" s="13">
        <f t="shared" si="7"/>
        <v>-1</v>
      </c>
      <c r="CL14" s="13">
        <f t="shared" si="8"/>
        <v>-1</v>
      </c>
      <c r="CM14" s="13">
        <f t="shared" si="9"/>
        <v>-1</v>
      </c>
    </row>
    <row r="15" spans="1:91" x14ac:dyDescent="0.3">
      <c r="A15" s="82" t="s">
        <v>425</v>
      </c>
      <c r="B15" s="29">
        <v>2981.0262622</v>
      </c>
      <c r="C15" s="29">
        <v>4.1967074299999997E-2</v>
      </c>
      <c r="D15" s="29">
        <v>10026.966907</v>
      </c>
      <c r="E15" s="29">
        <v>2451.6114011</v>
      </c>
      <c r="F15" s="29">
        <v>398.27960773000001</v>
      </c>
      <c r="G15" s="29">
        <v>37.614873318999997</v>
      </c>
      <c r="H15" s="29">
        <v>162.54438906999999</v>
      </c>
      <c r="I15" s="29">
        <v>15.476394754999999</v>
      </c>
      <c r="J15" s="29"/>
      <c r="K15" s="29"/>
      <c r="L15" s="15"/>
      <c r="M15" s="15" t="s">
        <v>425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26"/>
      <c r="CD15" s="26" t="e">
        <f t="shared" si="0"/>
        <v>#DIV/0!</v>
      </c>
      <c r="CE15" s="25" t="e">
        <f t="shared" si="1"/>
        <v>#DIV/0!</v>
      </c>
      <c r="CF15" s="13">
        <f t="shared" si="2"/>
        <v>-1</v>
      </c>
      <c r="CG15" s="13">
        <f t="shared" si="3"/>
        <v>-1</v>
      </c>
      <c r="CH15" s="13">
        <f t="shared" si="4"/>
        <v>-1</v>
      </c>
      <c r="CI15" s="13">
        <f t="shared" si="5"/>
        <v>-1</v>
      </c>
      <c r="CJ15" s="13">
        <f t="shared" si="6"/>
        <v>-1</v>
      </c>
      <c r="CK15" s="13">
        <f t="shared" si="7"/>
        <v>-1</v>
      </c>
      <c r="CL15" s="13">
        <f t="shared" si="8"/>
        <v>-1</v>
      </c>
      <c r="CM15" s="13">
        <f t="shared" si="9"/>
        <v>-1</v>
      </c>
    </row>
    <row r="16" spans="1:91" x14ac:dyDescent="0.3">
      <c r="A16" s="73" t="s">
        <v>614</v>
      </c>
      <c r="B16" s="15">
        <v>404.86549724999998</v>
      </c>
      <c r="C16" s="15">
        <v>5.7203422576999996</v>
      </c>
      <c r="D16" s="15">
        <v>2749.3089665000002</v>
      </c>
      <c r="E16" s="15">
        <v>418.08854056000001</v>
      </c>
      <c r="F16" s="15">
        <v>294.40216535000002</v>
      </c>
      <c r="G16" s="15">
        <v>2411.6904445999999</v>
      </c>
      <c r="H16" s="15">
        <v>1718.5954832</v>
      </c>
      <c r="I16" s="15"/>
      <c r="J16" s="15"/>
      <c r="K16" s="15"/>
      <c r="L16" s="15"/>
      <c r="M16" s="15" t="s">
        <v>532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26"/>
      <c r="CD16" s="26" t="e">
        <f t="shared" si="0"/>
        <v>#DIV/0!</v>
      </c>
      <c r="CE16" s="25" t="e">
        <f t="shared" si="1"/>
        <v>#DIV/0!</v>
      </c>
      <c r="CF16" s="13">
        <f t="shared" si="2"/>
        <v>-1</v>
      </c>
      <c r="CG16" s="13">
        <f t="shared" si="3"/>
        <v>-1</v>
      </c>
      <c r="CH16" s="13">
        <f t="shared" si="4"/>
        <v>-1</v>
      </c>
      <c r="CI16" s="13">
        <f t="shared" si="5"/>
        <v>-1</v>
      </c>
      <c r="CJ16" s="13">
        <f t="shared" si="6"/>
        <v>-1</v>
      </c>
      <c r="CK16" s="13">
        <f t="shared" si="7"/>
        <v>-1</v>
      </c>
      <c r="CL16" s="13">
        <f t="shared" si="8"/>
        <v>-1</v>
      </c>
    </row>
    <row r="17" spans="1:90" x14ac:dyDescent="0.3">
      <c r="A17" s="75" t="s">
        <v>533</v>
      </c>
      <c r="B17" s="15">
        <v>5291.1878422999998</v>
      </c>
      <c r="C17" s="15">
        <v>28.866412432000001</v>
      </c>
      <c r="D17" s="15">
        <v>10273.903091</v>
      </c>
      <c r="E17" s="15">
        <v>4860.3536199999999</v>
      </c>
      <c r="F17" s="15">
        <v>3043.3916210000002</v>
      </c>
      <c r="G17" s="15">
        <v>1503.7174210999999</v>
      </c>
      <c r="H17" s="15">
        <v>3323.6280216</v>
      </c>
      <c r="I17" s="15"/>
      <c r="J17" s="15"/>
      <c r="K17" s="15"/>
      <c r="L17" s="15"/>
      <c r="M17" s="15" t="s">
        <v>426</v>
      </c>
      <c r="N17" s="15">
        <v>0.93340349715217696</v>
      </c>
      <c r="O17" s="15">
        <v>67.101390348579301</v>
      </c>
      <c r="P17" s="15">
        <v>6.8786215020791497</v>
      </c>
      <c r="Q17" s="15">
        <v>6.8786215020791497</v>
      </c>
      <c r="R17" s="15">
        <v>1.7435417070222701</v>
      </c>
      <c r="S17" s="15">
        <v>0.83595470123844695</v>
      </c>
      <c r="T17" s="15">
        <v>185.24072035416401</v>
      </c>
      <c r="U17" s="15">
        <v>1787.72514396325</v>
      </c>
      <c r="V17" s="15">
        <v>5291.1867623252201</v>
      </c>
      <c r="W17" s="15">
        <v>69.512700988220701</v>
      </c>
      <c r="X17" s="15">
        <v>48.548295339043499</v>
      </c>
      <c r="Y17" s="15">
        <v>44.735819038624697</v>
      </c>
      <c r="Z17" s="15">
        <v>9.0667962068133701</v>
      </c>
      <c r="AA17" s="15">
        <v>0.56992047961551295</v>
      </c>
      <c r="AB17" s="15">
        <v>266.96020864064002</v>
      </c>
      <c r="AC17" s="15">
        <v>266.96020864064002</v>
      </c>
      <c r="AD17" s="15">
        <v>7.4012310858755301E-2</v>
      </c>
      <c r="AE17" s="15">
        <v>0</v>
      </c>
      <c r="AF17" s="15">
        <v>0</v>
      </c>
      <c r="AG17" s="15">
        <v>16.398561543847201</v>
      </c>
      <c r="AH17" s="15">
        <v>0.72758324494948701</v>
      </c>
      <c r="AI17" s="15">
        <v>1.2331020233910301E-2</v>
      </c>
      <c r="AJ17" s="15">
        <v>24.2915878126528</v>
      </c>
      <c r="AK17" s="15">
        <v>5.9253199329243698</v>
      </c>
      <c r="AL17" s="15">
        <v>21.058931322546201</v>
      </c>
      <c r="AM17" s="15">
        <v>3.3670809901949501E-3</v>
      </c>
      <c r="AN17" s="15">
        <v>0.69229532671671001</v>
      </c>
      <c r="AO17" s="15">
        <v>28.866037028830799</v>
      </c>
      <c r="AP17" s="15">
        <v>0</v>
      </c>
      <c r="AQ17" s="15">
        <v>3459.4068964984999</v>
      </c>
      <c r="AR17" s="15">
        <v>9246.5007402349001</v>
      </c>
      <c r="AS17" s="15">
        <v>1027.39038974189</v>
      </c>
      <c r="AT17" s="15">
        <v>10273.891129976701</v>
      </c>
      <c r="AU17" s="15">
        <v>1.5290059307142299E-2</v>
      </c>
      <c r="AV17" s="15">
        <v>40.926263144562498</v>
      </c>
      <c r="AW17" s="15">
        <v>0.54731833988202305</v>
      </c>
      <c r="AX17" s="15">
        <v>162.38308044886099</v>
      </c>
      <c r="AY17" s="15">
        <v>1446.3308846376401</v>
      </c>
      <c r="AZ17" s="15">
        <v>96.582793719031997</v>
      </c>
      <c r="BA17" s="15">
        <v>11.5413810137954</v>
      </c>
      <c r="BB17" s="15">
        <v>136.34202789397901</v>
      </c>
      <c r="BC17" s="15">
        <v>82.736327019846499</v>
      </c>
      <c r="BD17" s="15">
        <v>5.1321026031074302E-2</v>
      </c>
      <c r="BE17" s="15">
        <v>13.7415264394803</v>
      </c>
      <c r="BF17" s="15">
        <v>4860.34963390753</v>
      </c>
      <c r="BG17" s="15">
        <v>3043.3898178060799</v>
      </c>
      <c r="BH17" s="15">
        <v>1816.9598161014501</v>
      </c>
      <c r="BI17" s="15">
        <v>4.5998559830684899E-4</v>
      </c>
      <c r="BJ17" s="15">
        <v>0.75596750117120504</v>
      </c>
      <c r="BK17" s="15">
        <v>1587.82289929837</v>
      </c>
      <c r="BL17" s="15">
        <v>3.2997078688249797E-2</v>
      </c>
      <c r="BM17" s="15">
        <v>96.421837805959896</v>
      </c>
      <c r="BN17" s="15">
        <v>24.382885682082499</v>
      </c>
      <c r="BO17" s="15">
        <v>9.5384680186511801</v>
      </c>
      <c r="BP17" s="15">
        <v>241.05467244828799</v>
      </c>
      <c r="BQ17" s="15">
        <v>127.451217408612</v>
      </c>
      <c r="BR17" s="15">
        <v>248.92465734221801</v>
      </c>
      <c r="BS17" s="15">
        <v>310.97210835165799</v>
      </c>
      <c r="BT17" s="15">
        <v>20.104406732364399</v>
      </c>
      <c r="BU17" s="15">
        <v>1503.7171642829101</v>
      </c>
      <c r="BV17" s="15">
        <v>53.012846373541201</v>
      </c>
      <c r="BW17" s="15">
        <v>7.3332490903178904</v>
      </c>
      <c r="BX17" s="15">
        <v>7.3550096346830598</v>
      </c>
      <c r="BY17" s="15">
        <v>280.21256794357703</v>
      </c>
      <c r="BZ17" s="15">
        <v>6.6783560964962696</v>
      </c>
      <c r="CA17" s="15">
        <v>3323.6281320788999</v>
      </c>
      <c r="CB17" s="15">
        <v>749.00815859587703</v>
      </c>
      <c r="CC17" s="26"/>
      <c r="CD17" s="26">
        <f t="shared" si="0"/>
        <v>1.0408525740617893</v>
      </c>
      <c r="CE17" s="25">
        <f t="shared" si="1"/>
        <v>0</v>
      </c>
      <c r="CF17" s="13">
        <f t="shared" si="2"/>
        <v>-2.0410819118533075E-7</v>
      </c>
      <c r="CG17" s="13">
        <f t="shared" si="3"/>
        <v>-1.3004843261540685E-5</v>
      </c>
      <c r="CH17" s="13">
        <f t="shared" si="4"/>
        <v>-1.1642141446777867E-6</v>
      </c>
      <c r="CI17" s="13">
        <f t="shared" si="5"/>
        <v>-8.2012396247388771E-7</v>
      </c>
      <c r="CJ17" s="13">
        <f t="shared" si="6"/>
        <v>-5.9249486916281356E-7</v>
      </c>
      <c r="CK17" s="13">
        <f t="shared" si="7"/>
        <v>-1.707881322945739E-7</v>
      </c>
      <c r="CL17" s="13">
        <f t="shared" si="8"/>
        <v>3.3240452639056882E-8</v>
      </c>
    </row>
    <row r="18" spans="1:90" x14ac:dyDescent="0.3">
      <c r="A18" s="73" t="s">
        <v>534</v>
      </c>
      <c r="B18" s="15">
        <v>7159.0589718000001</v>
      </c>
      <c r="C18" s="15">
        <v>18.628444644999998</v>
      </c>
      <c r="D18" s="15">
        <v>26820.208428000002</v>
      </c>
      <c r="E18" s="15">
        <v>2329.7389121000001</v>
      </c>
      <c r="F18" s="15">
        <v>1155.8382164</v>
      </c>
      <c r="G18" s="15">
        <v>34434.116769</v>
      </c>
      <c r="H18" s="15">
        <v>233.04215045999999</v>
      </c>
      <c r="I18" s="15"/>
      <c r="J18" s="15"/>
      <c r="K18" s="15"/>
      <c r="L18" s="15"/>
      <c r="M18" s="15" t="s">
        <v>427</v>
      </c>
      <c r="N18" s="15">
        <v>0</v>
      </c>
      <c r="O18" s="15">
        <v>2.58607284576133</v>
      </c>
      <c r="P18" s="15">
        <v>0.22417666622794699</v>
      </c>
      <c r="Q18" s="15">
        <v>0.22417666622794699</v>
      </c>
      <c r="R18" s="15">
        <v>1.9734750161212899E-2</v>
      </c>
      <c r="S18" s="15">
        <v>0</v>
      </c>
      <c r="T18" s="15">
        <v>16.6925483410703</v>
      </c>
      <c r="U18" s="15">
        <v>22.851339535845401</v>
      </c>
      <c r="V18" s="15">
        <v>7098.7547955047903</v>
      </c>
      <c r="W18" s="15">
        <v>47.782615076112002</v>
      </c>
      <c r="X18" s="15">
        <v>17.074680215135999</v>
      </c>
      <c r="Y18" s="15">
        <v>29.4694286173618</v>
      </c>
      <c r="Z18" s="15">
        <v>0</v>
      </c>
      <c r="AA18" s="15">
        <v>0</v>
      </c>
      <c r="AB18" s="15">
        <v>4.1473797057270403</v>
      </c>
      <c r="AC18" s="15">
        <v>4.1473797057270403</v>
      </c>
      <c r="AD18" s="15">
        <v>1.7645903424329001E-3</v>
      </c>
      <c r="AE18" s="15">
        <v>0</v>
      </c>
      <c r="AF18" s="15">
        <v>0</v>
      </c>
      <c r="AG18" s="15">
        <v>0.669769771546041</v>
      </c>
      <c r="AH18" s="15">
        <v>3.5600956579969801E-4</v>
      </c>
      <c r="AI18" s="15">
        <v>0</v>
      </c>
      <c r="AJ18" s="15">
        <v>0.116151066335642</v>
      </c>
      <c r="AK18" s="15">
        <v>3.8578361745399401E-3</v>
      </c>
      <c r="AL18" s="15">
        <v>0</v>
      </c>
      <c r="AM18" s="15">
        <v>0</v>
      </c>
      <c r="AN18" s="15">
        <v>1.19020257841565E-2</v>
      </c>
      <c r="AO18" s="15">
        <v>18.629168025264999</v>
      </c>
      <c r="AP18" s="15">
        <v>0</v>
      </c>
      <c r="AQ18" s="15">
        <v>249.57577698264399</v>
      </c>
      <c r="AR18" s="15">
        <v>23088.2560786168</v>
      </c>
      <c r="AS18" s="15">
        <v>2565.3617366292301</v>
      </c>
      <c r="AT18" s="15">
        <v>25653.617815246002</v>
      </c>
      <c r="AU18" s="15">
        <v>0</v>
      </c>
      <c r="AV18" s="15">
        <v>30.672584673357701</v>
      </c>
      <c r="AW18" s="15">
        <v>0</v>
      </c>
      <c r="AX18" s="15">
        <v>16.6245021758515</v>
      </c>
      <c r="AY18" s="15">
        <v>55.114954195661099</v>
      </c>
      <c r="AZ18" s="15">
        <v>9.9398616873404997</v>
      </c>
      <c r="BA18" s="15">
        <v>2.8258522151380201</v>
      </c>
      <c r="BB18" s="15">
        <v>35.875166868940703</v>
      </c>
      <c r="BC18" s="15">
        <v>8.3763381987577397</v>
      </c>
      <c r="BD18" s="15">
        <v>1.8157762749604399E-3</v>
      </c>
      <c r="BE18" s="15">
        <v>1.3083859743150501</v>
      </c>
      <c r="BF18" s="15">
        <v>2234.8383561351802</v>
      </c>
      <c r="BG18" s="15">
        <v>1144.00149593577</v>
      </c>
      <c r="BH18" s="15">
        <v>1090.83686019941</v>
      </c>
      <c r="BI18" s="15">
        <v>4.1871889416161198E-3</v>
      </c>
      <c r="BJ18" s="15">
        <v>0.110489159212288</v>
      </c>
      <c r="BK18" s="15">
        <v>612.50596374135296</v>
      </c>
      <c r="BL18" s="15">
        <v>9.9185722867992207E-4</v>
      </c>
      <c r="BM18" s="15">
        <v>7.8087078936490402</v>
      </c>
      <c r="BN18" s="15">
        <v>0.97002204621989996</v>
      </c>
      <c r="BO18" s="15">
        <v>0.18193782394991101</v>
      </c>
      <c r="BP18" s="15">
        <v>20.8472701014677</v>
      </c>
      <c r="BQ18" s="15">
        <v>3.5968591498668898</v>
      </c>
      <c r="BR18" s="15">
        <v>25.226469545903001</v>
      </c>
      <c r="BS18" s="15">
        <v>399.64948950412497</v>
      </c>
      <c r="BT18" s="15">
        <v>1.7440441771044399</v>
      </c>
      <c r="BU18" s="15">
        <v>34381.103985202702</v>
      </c>
      <c r="BV18" s="15">
        <v>0.260144791189999</v>
      </c>
      <c r="BW18" s="15">
        <v>620.65053615304498</v>
      </c>
      <c r="BX18" s="15">
        <v>0</v>
      </c>
      <c r="BY18" s="15">
        <v>12.986757076450701</v>
      </c>
      <c r="BZ18" s="15">
        <v>9.4147126771275999E-4</v>
      </c>
      <c r="CA18" s="15">
        <v>229.89622516355499</v>
      </c>
      <c r="CB18" s="15">
        <v>14.0207056487926</v>
      </c>
      <c r="CC18" s="26"/>
      <c r="CD18" s="26">
        <f t="shared" si="0"/>
        <v>1.0856018919192274</v>
      </c>
      <c r="CE18" s="25">
        <f t="shared" si="1"/>
        <v>0</v>
      </c>
      <c r="CF18" s="13">
        <f t="shared" si="2"/>
        <v>-8.4234780762041331E-3</v>
      </c>
      <c r="CG18" s="13">
        <f t="shared" si="3"/>
        <v>3.8832026977345552E-5</v>
      </c>
      <c r="CH18" s="13">
        <f t="shared" si="4"/>
        <v>-4.3496701969552645E-2</v>
      </c>
      <c r="CI18" s="13">
        <f t="shared" si="5"/>
        <v>-4.0734416836124186E-2</v>
      </c>
      <c r="CJ18" s="13">
        <f t="shared" si="6"/>
        <v>-1.0240810778083548E-2</v>
      </c>
      <c r="CK18" s="13">
        <f t="shared" si="7"/>
        <v>-1.5395424297632502E-3</v>
      </c>
      <c r="CL18" s="13">
        <f t="shared" si="8"/>
        <v>-1.3499383224173328E-2</v>
      </c>
    </row>
    <row r="19" spans="1:90" x14ac:dyDescent="0.3">
      <c r="A19" s="73" t="s">
        <v>615</v>
      </c>
      <c r="B19" s="15">
        <v>8842.6009682999993</v>
      </c>
      <c r="C19" s="15">
        <v>29.291920389000001</v>
      </c>
      <c r="D19" s="15">
        <v>18717.769206000001</v>
      </c>
      <c r="E19" s="15">
        <v>4257.3938085999998</v>
      </c>
      <c r="F19" s="15">
        <v>3477.7627112</v>
      </c>
      <c r="G19" s="15">
        <v>129782.96247</v>
      </c>
      <c r="H19" s="15">
        <v>590.47247774000004</v>
      </c>
      <c r="I19" s="15"/>
      <c r="J19" s="15"/>
      <c r="K19" s="15"/>
      <c r="L19" s="15"/>
      <c r="M19" s="15" t="s">
        <v>535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26"/>
      <c r="CD19" s="26" t="e">
        <f t="shared" si="0"/>
        <v>#DIV/0!</v>
      </c>
      <c r="CE19" s="25" t="e">
        <f t="shared" si="1"/>
        <v>#DIV/0!</v>
      </c>
      <c r="CF19" s="13">
        <f t="shared" si="2"/>
        <v>-1</v>
      </c>
      <c r="CG19" s="13">
        <f t="shared" si="3"/>
        <v>-1</v>
      </c>
      <c r="CH19" s="13">
        <f t="shared" si="4"/>
        <v>-1</v>
      </c>
      <c r="CI19" s="13">
        <f t="shared" si="5"/>
        <v>-1</v>
      </c>
      <c r="CJ19" s="13">
        <f t="shared" si="6"/>
        <v>-1</v>
      </c>
      <c r="CK19" s="13">
        <f t="shared" si="7"/>
        <v>-1</v>
      </c>
      <c r="CL19" s="13">
        <f t="shared" si="8"/>
        <v>-1</v>
      </c>
    </row>
    <row r="20" spans="1:90" x14ac:dyDescent="0.3">
      <c r="A20" s="75" t="s">
        <v>616</v>
      </c>
      <c r="B20" s="15">
        <v>78653.139901000002</v>
      </c>
      <c r="C20" s="15">
        <v>428.37905322</v>
      </c>
      <c r="D20" s="15">
        <v>78876.737534999993</v>
      </c>
      <c r="E20" s="15">
        <v>26891.418915999999</v>
      </c>
      <c r="F20" s="15">
        <v>17774.260147000001</v>
      </c>
      <c r="G20" s="15">
        <v>232456.60956000001</v>
      </c>
      <c r="H20" s="15">
        <v>5584.1012480999998</v>
      </c>
      <c r="I20" s="15"/>
      <c r="J20" s="15"/>
      <c r="K20" s="15"/>
      <c r="L20" s="15"/>
      <c r="M20" s="15" t="s">
        <v>536</v>
      </c>
      <c r="N20" s="15">
        <v>0.827930228375926</v>
      </c>
      <c r="O20" s="15">
        <v>182.32497746380901</v>
      </c>
      <c r="P20" s="15">
        <v>1.17546537831329</v>
      </c>
      <c r="Q20" s="15">
        <v>1.17546537831329</v>
      </c>
      <c r="R20" s="15">
        <v>0.82946380987433599</v>
      </c>
      <c r="S20" s="15">
        <v>0.55239569222262097</v>
      </c>
      <c r="T20" s="15">
        <v>227.55950615680601</v>
      </c>
      <c r="U20" s="15">
        <v>3157.95276917509</v>
      </c>
      <c r="V20" s="15">
        <v>78653.115472091697</v>
      </c>
      <c r="W20" s="15">
        <v>34.022541715589099</v>
      </c>
      <c r="X20" s="15">
        <v>9.6165057065363904</v>
      </c>
      <c r="Y20" s="15">
        <v>7.9174010961902299</v>
      </c>
      <c r="Z20" s="15">
        <v>4.7688545910119604</v>
      </c>
      <c r="AA20" s="15">
        <v>0.62357572862300503</v>
      </c>
      <c r="AB20" s="15">
        <v>490.00629465330297</v>
      </c>
      <c r="AC20" s="15">
        <v>490.00629465330297</v>
      </c>
      <c r="AD20" s="15">
        <v>8.2371961426339901E-2</v>
      </c>
      <c r="AE20" s="15">
        <v>0</v>
      </c>
      <c r="AF20" s="15">
        <v>0</v>
      </c>
      <c r="AG20" s="15">
        <v>0.68037179663554503</v>
      </c>
      <c r="AH20" s="15">
        <v>0.37531547656833703</v>
      </c>
      <c r="AI20" s="15">
        <v>9.3536521104208396E-3</v>
      </c>
      <c r="AJ20" s="15">
        <v>47.194245910050697</v>
      </c>
      <c r="AK20" s="15">
        <v>18.3879301870479</v>
      </c>
      <c r="AL20" s="15">
        <v>51.663100179147101</v>
      </c>
      <c r="AM20" s="15">
        <v>1.5916973848339799E-2</v>
      </c>
      <c r="AN20" s="15">
        <v>0.182553602498157</v>
      </c>
      <c r="AO20" s="15">
        <v>428.37928211423298</v>
      </c>
      <c r="AP20" s="15">
        <v>0</v>
      </c>
      <c r="AQ20" s="15">
        <v>5796.9062297381397</v>
      </c>
      <c r="AR20" s="15">
        <v>70989.047014634503</v>
      </c>
      <c r="AS20" s="15">
        <v>7887.6719039937698</v>
      </c>
      <c r="AT20" s="15">
        <v>78876.718918628205</v>
      </c>
      <c r="AU20" s="15">
        <v>3.2076431930451302E-2</v>
      </c>
      <c r="AV20" s="15">
        <v>10.6257278001664</v>
      </c>
      <c r="AW20" s="15">
        <v>0.61809526787843605</v>
      </c>
      <c r="AX20" s="15">
        <v>544.74013052365501</v>
      </c>
      <c r="AY20" s="15">
        <v>2569.4270361344902</v>
      </c>
      <c r="AZ20" s="15">
        <v>355.65726166546</v>
      </c>
      <c r="BA20" s="15">
        <v>65.913805321946398</v>
      </c>
      <c r="BB20" s="15">
        <v>1331.7920333463401</v>
      </c>
      <c r="BC20" s="15">
        <v>413.57228665951601</v>
      </c>
      <c r="BD20" s="15">
        <v>10.2557293485948</v>
      </c>
      <c r="BE20" s="15">
        <v>752.71732804813598</v>
      </c>
      <c r="BF20" s="15">
        <v>26891.4061841863</v>
      </c>
      <c r="BG20" s="15">
        <v>17774.251713933299</v>
      </c>
      <c r="BH20" s="15">
        <v>9117.1544702529209</v>
      </c>
      <c r="BI20" s="15">
        <v>227.23302221482501</v>
      </c>
      <c r="BJ20" s="15">
        <v>2.0170757376043502</v>
      </c>
      <c r="BK20" s="15">
        <v>9274.9802835805203</v>
      </c>
      <c r="BL20" s="15">
        <v>259.29607198256002</v>
      </c>
      <c r="BM20" s="15">
        <v>418.05543146317399</v>
      </c>
      <c r="BN20" s="15">
        <v>48.597121129538102</v>
      </c>
      <c r="BO20" s="15">
        <v>590.31792560791905</v>
      </c>
      <c r="BP20" s="15">
        <v>1045.1395818860501</v>
      </c>
      <c r="BQ20" s="15">
        <v>661.21922294592298</v>
      </c>
      <c r="BR20" s="15">
        <v>1188.5752111526299</v>
      </c>
      <c r="BS20" s="15">
        <v>1171.6965564643599</v>
      </c>
      <c r="BT20" s="15">
        <v>73.694857800547894</v>
      </c>
      <c r="BU20" s="15">
        <v>232456.59617246201</v>
      </c>
      <c r="BV20" s="15">
        <v>106.396534069315</v>
      </c>
      <c r="BW20" s="15">
        <v>5478.4018674634999</v>
      </c>
      <c r="BX20" s="15">
        <v>5.4232182599769496</v>
      </c>
      <c r="BY20" s="15">
        <v>375.850332355185</v>
      </c>
      <c r="BZ20" s="15">
        <v>9.2930249365614497</v>
      </c>
      <c r="CA20" s="15">
        <v>5584.1699220335404</v>
      </c>
      <c r="CB20" s="15">
        <v>1072.01144309244</v>
      </c>
      <c r="CC20" s="26"/>
      <c r="CD20" s="26">
        <f t="shared" si="0"/>
        <v>1.0380963170309705</v>
      </c>
      <c r="CE20" s="25">
        <f t="shared" si="1"/>
        <v>0</v>
      </c>
      <c r="CF20" s="13">
        <f t="shared" si="2"/>
        <v>-3.105903761306512E-7</v>
      </c>
      <c r="CG20" s="13">
        <f t="shared" si="3"/>
        <v>5.3432638980601826E-7</v>
      </c>
      <c r="CH20" s="13">
        <f t="shared" si="4"/>
        <v>-2.3601853182408641E-7</v>
      </c>
      <c r="CI20" s="13">
        <f t="shared" si="5"/>
        <v>-4.7345265558904385E-7</v>
      </c>
      <c r="CJ20" s="13">
        <f t="shared" si="6"/>
        <v>-4.7445388059223692E-7</v>
      </c>
      <c r="CK20" s="13">
        <f t="shared" si="7"/>
        <v>-5.7591556649022639E-8</v>
      </c>
      <c r="CL20" s="13">
        <f t="shared" si="8"/>
        <v>1.2298117546482706E-5</v>
      </c>
    </row>
    <row r="21" spans="1:90" x14ac:dyDescent="0.3">
      <c r="A21" s="73" t="s">
        <v>617</v>
      </c>
      <c r="B21" s="15">
        <v>2946.4793862000001</v>
      </c>
      <c r="C21" s="15">
        <v>65.119285993000005</v>
      </c>
      <c r="D21" s="15">
        <v>7014.0328632999999</v>
      </c>
      <c r="E21" s="15">
        <v>4508.1330295999996</v>
      </c>
      <c r="F21" s="15">
        <v>3349.0741576</v>
      </c>
      <c r="G21" s="15">
        <v>16664.220774000001</v>
      </c>
      <c r="H21" s="15">
        <v>322.37415704</v>
      </c>
      <c r="I21" s="15"/>
      <c r="J21" s="15"/>
      <c r="K21" s="15"/>
      <c r="L21" s="15"/>
      <c r="M21" s="15" t="s">
        <v>537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26"/>
      <c r="CD21" s="26" t="e">
        <f t="shared" si="0"/>
        <v>#DIV/0!</v>
      </c>
      <c r="CE21" s="25" t="e">
        <f t="shared" si="1"/>
        <v>#DIV/0!</v>
      </c>
      <c r="CF21" s="13">
        <f t="shared" si="2"/>
        <v>-1</v>
      </c>
      <c r="CG21" s="13">
        <f t="shared" si="3"/>
        <v>-1</v>
      </c>
      <c r="CH21" s="13">
        <f t="shared" si="4"/>
        <v>-1</v>
      </c>
      <c r="CI21" s="13">
        <f t="shared" si="5"/>
        <v>-1</v>
      </c>
      <c r="CJ21" s="13">
        <f t="shared" si="6"/>
        <v>-1</v>
      </c>
      <c r="CK21" s="13">
        <f t="shared" si="7"/>
        <v>-1</v>
      </c>
      <c r="CL21" s="13">
        <f t="shared" si="8"/>
        <v>-1</v>
      </c>
    </row>
    <row r="22" spans="1:90" x14ac:dyDescent="0.3">
      <c r="A22" s="73" t="s">
        <v>618</v>
      </c>
      <c r="B22" s="15">
        <v>3339.1298194000001</v>
      </c>
      <c r="C22" s="15">
        <v>76.271201990999998</v>
      </c>
      <c r="D22" s="15">
        <v>3380.0132149000001</v>
      </c>
      <c r="E22" s="15">
        <v>4646.8744827</v>
      </c>
      <c r="F22" s="15">
        <v>2720.4195887999999</v>
      </c>
      <c r="G22" s="15">
        <v>14637.458545</v>
      </c>
      <c r="H22" s="15">
        <v>243.44777651999999</v>
      </c>
      <c r="I22" s="15"/>
      <c r="J22" s="15"/>
      <c r="K22" s="15"/>
      <c r="L22" s="15"/>
      <c r="M22" s="15" t="s">
        <v>538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26"/>
      <c r="CD22" s="26" t="e">
        <f t="shared" si="0"/>
        <v>#DIV/0!</v>
      </c>
      <c r="CE22" s="25" t="e">
        <f t="shared" si="1"/>
        <v>#DIV/0!</v>
      </c>
      <c r="CF22" s="13">
        <f t="shared" si="2"/>
        <v>-1</v>
      </c>
      <c r="CG22" s="13">
        <f t="shared" si="3"/>
        <v>-1</v>
      </c>
      <c r="CH22" s="13">
        <f t="shared" si="4"/>
        <v>-1</v>
      </c>
      <c r="CI22" s="13">
        <f t="shared" si="5"/>
        <v>-1</v>
      </c>
      <c r="CJ22" s="13">
        <f t="shared" si="6"/>
        <v>-1</v>
      </c>
      <c r="CK22" s="13">
        <f t="shared" si="7"/>
        <v>-1</v>
      </c>
      <c r="CL22" s="13">
        <f t="shared" si="8"/>
        <v>-1</v>
      </c>
    </row>
    <row r="23" spans="1:90" x14ac:dyDescent="0.3">
      <c r="A23" s="75" t="s">
        <v>619</v>
      </c>
      <c r="B23" s="15">
        <v>35206.834483999999</v>
      </c>
      <c r="C23" s="15">
        <v>47.901036888</v>
      </c>
      <c r="D23" s="15">
        <v>22146.953874999999</v>
      </c>
      <c r="E23" s="15">
        <v>3959.5639025</v>
      </c>
      <c r="F23" s="15">
        <v>2842.1353794000001</v>
      </c>
      <c r="G23" s="15">
        <v>15927.897707</v>
      </c>
      <c r="H23" s="15">
        <v>3345.1400582000001</v>
      </c>
      <c r="I23" s="15"/>
      <c r="J23" s="15"/>
      <c r="K23" s="15"/>
      <c r="L23" s="15"/>
      <c r="M23" s="15" t="s">
        <v>539</v>
      </c>
      <c r="N23" s="15">
        <v>2.2752266445776099</v>
      </c>
      <c r="O23" s="15">
        <v>144.40772019808699</v>
      </c>
      <c r="P23" s="15">
        <v>14.153520913588601</v>
      </c>
      <c r="Q23" s="15">
        <v>14.153520913588601</v>
      </c>
      <c r="R23" s="15">
        <v>3.2868749287856001</v>
      </c>
      <c r="S23" s="15">
        <v>1.64760956271977</v>
      </c>
      <c r="T23" s="15">
        <v>107.69720631932999</v>
      </c>
      <c r="U23" s="15">
        <v>618.009884307692</v>
      </c>
      <c r="V23" s="15">
        <v>35206.745632280901</v>
      </c>
      <c r="W23" s="15">
        <v>80.988280130332001</v>
      </c>
      <c r="X23" s="15">
        <v>53.419663719787003</v>
      </c>
      <c r="Y23" s="15">
        <v>57.137368326951098</v>
      </c>
      <c r="Z23" s="15">
        <v>20.8262137632817</v>
      </c>
      <c r="AA23" s="15">
        <v>1.5487028240581</v>
      </c>
      <c r="AB23" s="15">
        <v>197.02226686293099</v>
      </c>
      <c r="AC23" s="15">
        <v>197.02226686293099</v>
      </c>
      <c r="AD23" s="15">
        <v>0.211811122424681</v>
      </c>
      <c r="AE23" s="15">
        <v>0</v>
      </c>
      <c r="AF23" s="15">
        <v>0</v>
      </c>
      <c r="AG23" s="15">
        <v>32.532634288981697</v>
      </c>
      <c r="AH23" s="15">
        <v>1.1350158320491499</v>
      </c>
      <c r="AI23" s="15">
        <v>2.7915224453514999E-2</v>
      </c>
      <c r="AJ23" s="15">
        <v>41.052873008020299</v>
      </c>
      <c r="AK23" s="15">
        <v>17.413385450003201</v>
      </c>
      <c r="AL23" s="15">
        <v>15.454427775860101</v>
      </c>
      <c r="AM23" s="15">
        <v>1.8855629078853801E-2</v>
      </c>
      <c r="AN23" s="15">
        <v>1.08700454263982</v>
      </c>
      <c r="AO23" s="15">
        <v>47.901161188181</v>
      </c>
      <c r="AP23" s="15">
        <v>0</v>
      </c>
      <c r="AQ23" s="15">
        <v>3611.5902067502302</v>
      </c>
      <c r="AR23" s="15">
        <v>19932.258579125901</v>
      </c>
      <c r="AS23" s="15">
        <v>2214.6920272695502</v>
      </c>
      <c r="AT23" s="15">
        <v>22146.950606395501</v>
      </c>
      <c r="AU23" s="15">
        <v>6.5127318453791799E-2</v>
      </c>
      <c r="AV23" s="15">
        <v>64.857574181178506</v>
      </c>
      <c r="AW23" s="15">
        <v>1.5141330369833601</v>
      </c>
      <c r="AX23" s="15">
        <v>154.98526464295</v>
      </c>
      <c r="AY23" s="15">
        <v>1553.0463810248</v>
      </c>
      <c r="AZ23" s="15">
        <v>88.299593070792298</v>
      </c>
      <c r="BA23" s="15">
        <v>18.275617965629799</v>
      </c>
      <c r="BB23" s="15">
        <v>110.527139280003</v>
      </c>
      <c r="BC23" s="15">
        <v>74.5861846316525</v>
      </c>
      <c r="BD23" s="15">
        <v>2.3956617459779399</v>
      </c>
      <c r="BE23" s="15">
        <v>20.387948865953401</v>
      </c>
      <c r="BF23" s="15">
        <v>3959.5652743148498</v>
      </c>
      <c r="BG23" s="15">
        <v>2842.1368505517798</v>
      </c>
      <c r="BH23" s="15">
        <v>1117.42842376306</v>
      </c>
      <c r="BI23" s="15">
        <v>0.40883436674989199</v>
      </c>
      <c r="BJ23" s="15">
        <v>0.88147163890518399</v>
      </c>
      <c r="BK23" s="15">
        <v>1584.1691890959401</v>
      </c>
      <c r="BL23" s="15">
        <v>11.786172504119801</v>
      </c>
      <c r="BM23" s="15">
        <v>55.636060659992097</v>
      </c>
      <c r="BN23" s="15">
        <v>10.144065159587001</v>
      </c>
      <c r="BO23" s="15">
        <v>3.72520916728118</v>
      </c>
      <c r="BP23" s="15">
        <v>139.089962941577</v>
      </c>
      <c r="BQ23" s="15">
        <v>44.642672904130798</v>
      </c>
      <c r="BR23" s="15">
        <v>248.10821739661799</v>
      </c>
      <c r="BS23" s="15">
        <v>276.72495243429199</v>
      </c>
      <c r="BT23" s="15">
        <v>42.0053049837611</v>
      </c>
      <c r="BU23" s="15">
        <v>15927.882705947601</v>
      </c>
      <c r="BV23" s="15">
        <v>113.282561656436</v>
      </c>
      <c r="BW23" s="15">
        <v>310.82340290130202</v>
      </c>
      <c r="BX23" s="15">
        <v>23.9641181149318</v>
      </c>
      <c r="BY23" s="15">
        <v>386.31064549392198</v>
      </c>
      <c r="BZ23" s="15">
        <v>23.627313356673699</v>
      </c>
      <c r="CA23" s="15">
        <v>3345.13547571453</v>
      </c>
      <c r="CB23" s="15">
        <v>591.09061738355899</v>
      </c>
      <c r="CC23" s="26"/>
      <c r="CD23" s="26">
        <f t="shared" si="0"/>
        <v>1.0796543915695327</v>
      </c>
      <c r="CE23" s="25">
        <f t="shared" si="1"/>
        <v>0</v>
      </c>
      <c r="CF23" s="13">
        <f t="shared" si="2"/>
        <v>-2.5237065586868907E-6</v>
      </c>
      <c r="CG23" s="13">
        <f t="shared" si="3"/>
        <v>2.5949371678583656E-6</v>
      </c>
      <c r="CH23" s="13">
        <f t="shared" si="4"/>
        <v>-1.4758709104241612E-7</v>
      </c>
      <c r="CI23" s="13">
        <f t="shared" si="5"/>
        <v>3.4645604505181951E-7</v>
      </c>
      <c r="CJ23" s="13">
        <f t="shared" si="6"/>
        <v>5.1762199308302625E-7</v>
      </c>
      <c r="CK23" s="13">
        <f t="shared" si="7"/>
        <v>-9.418099409811966E-7</v>
      </c>
      <c r="CL23" s="13">
        <f t="shared" si="8"/>
        <v>-1.3698934544986855E-6</v>
      </c>
    </row>
    <row r="24" spans="1:90" x14ac:dyDescent="0.3">
      <c r="A24" s="73" t="s">
        <v>620</v>
      </c>
      <c r="B24" s="15">
        <v>1502.2364935999999</v>
      </c>
      <c r="C24" s="15">
        <v>18.393963095</v>
      </c>
      <c r="D24" s="15">
        <v>2196.5430219</v>
      </c>
      <c r="E24" s="15">
        <v>791.06333677999999</v>
      </c>
      <c r="F24" s="15">
        <v>589.60144022999998</v>
      </c>
      <c r="G24" s="15">
        <v>106.82732416</v>
      </c>
      <c r="H24" s="15">
        <v>14494.39558</v>
      </c>
      <c r="I24" s="15"/>
      <c r="J24" s="15"/>
      <c r="K24" s="15"/>
      <c r="L24" s="15"/>
      <c r="M24" s="15" t="s">
        <v>540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26"/>
      <c r="CD24" s="26" t="e">
        <f t="shared" si="0"/>
        <v>#DIV/0!</v>
      </c>
      <c r="CE24" s="25" t="e">
        <f t="shared" si="1"/>
        <v>#DIV/0!</v>
      </c>
      <c r="CF24" s="13">
        <f t="shared" si="2"/>
        <v>-1</v>
      </c>
      <c r="CG24" s="13">
        <f t="shared" si="3"/>
        <v>-1</v>
      </c>
      <c r="CH24" s="13">
        <f t="shared" si="4"/>
        <v>-1</v>
      </c>
      <c r="CI24" s="13">
        <f t="shared" si="5"/>
        <v>-1</v>
      </c>
      <c r="CJ24" s="13">
        <f t="shared" si="6"/>
        <v>-1</v>
      </c>
      <c r="CK24" s="13">
        <f t="shared" si="7"/>
        <v>-1</v>
      </c>
      <c r="CL24" s="13">
        <f t="shared" si="8"/>
        <v>-1</v>
      </c>
    </row>
    <row r="25" spans="1:90" x14ac:dyDescent="0.3">
      <c r="A25" s="73" t="s">
        <v>621</v>
      </c>
      <c r="B25" s="15">
        <v>4251.5906758000001</v>
      </c>
      <c r="C25" s="15">
        <v>134.94312782</v>
      </c>
      <c r="D25" s="15">
        <v>4116.6262594999998</v>
      </c>
      <c r="E25" s="15">
        <v>2160.8153486000001</v>
      </c>
      <c r="F25" s="15">
        <v>1621.4020912000001</v>
      </c>
      <c r="G25" s="15">
        <v>15070.559471</v>
      </c>
      <c r="H25" s="15">
        <v>3145.6880965</v>
      </c>
      <c r="I25" s="15"/>
      <c r="J25" s="15"/>
      <c r="K25" s="15"/>
      <c r="L25" s="15"/>
      <c r="M25" s="15" t="s">
        <v>541</v>
      </c>
      <c r="N25" s="15">
        <v>0</v>
      </c>
      <c r="O25" s="15">
        <v>23.250239749169101</v>
      </c>
      <c r="P25" s="15">
        <v>0.47801367316390803</v>
      </c>
      <c r="Q25" s="15">
        <v>0.47801367316390803</v>
      </c>
      <c r="R25" s="15">
        <v>0.59134492088162904</v>
      </c>
      <c r="S25" s="15">
        <v>0</v>
      </c>
      <c r="T25" s="15">
        <v>3.5225711301554199</v>
      </c>
      <c r="U25" s="15">
        <v>281.52999222487</v>
      </c>
      <c r="V25" s="15">
        <v>1987.4390196442801</v>
      </c>
      <c r="W25" s="15">
        <v>3.51414297269499</v>
      </c>
      <c r="X25" s="15">
        <v>8.1891864473979297</v>
      </c>
      <c r="Y25" s="15">
        <v>1.6170661393869199</v>
      </c>
      <c r="Z25" s="15">
        <v>97.448286668604496</v>
      </c>
      <c r="AA25" s="15">
        <v>0</v>
      </c>
      <c r="AB25" s="15">
        <v>118.087125924974</v>
      </c>
      <c r="AC25" s="15">
        <v>118.087125924974</v>
      </c>
      <c r="AD25" s="15">
        <v>3.6549274306784201E-3</v>
      </c>
      <c r="AE25" s="15">
        <v>0</v>
      </c>
      <c r="AF25" s="15">
        <v>0</v>
      </c>
      <c r="AG25" s="15">
        <v>1.3909462944493101</v>
      </c>
      <c r="AH25" s="15">
        <v>7.3504053539245103E-4</v>
      </c>
      <c r="AI25" s="15">
        <v>0</v>
      </c>
      <c r="AJ25" s="15">
        <v>5.9584554525240003</v>
      </c>
      <c r="AK25" s="15">
        <v>44.264817762639403</v>
      </c>
      <c r="AL25" s="15">
        <v>0</v>
      </c>
      <c r="AM25" s="15">
        <v>3.0854547333785398E-6</v>
      </c>
      <c r="AN25" s="15">
        <v>2.9603495251905601E-2</v>
      </c>
      <c r="AO25" s="15">
        <v>98.646827139337404</v>
      </c>
      <c r="AP25" s="15">
        <v>0</v>
      </c>
      <c r="AQ25" s="15">
        <v>1182.0767853541399</v>
      </c>
      <c r="AR25" s="15">
        <v>2550.4130164006301</v>
      </c>
      <c r="AS25" s="15">
        <v>283.38080012467202</v>
      </c>
      <c r="AT25" s="15">
        <v>2833.7938165252999</v>
      </c>
      <c r="AU25" s="15">
        <v>0</v>
      </c>
      <c r="AV25" s="15">
        <v>2.3499229952451799</v>
      </c>
      <c r="AW25" s="15">
        <v>0</v>
      </c>
      <c r="AX25" s="15">
        <v>4.0983175146745197</v>
      </c>
      <c r="AY25" s="15">
        <v>422.63248950945899</v>
      </c>
      <c r="AZ25" s="15">
        <v>4.9889788751467403</v>
      </c>
      <c r="BA25" s="15">
        <v>7.6076122154246404</v>
      </c>
      <c r="BB25" s="15">
        <v>20.131074548190298</v>
      </c>
      <c r="BC25" s="15">
        <v>3.99704988486361</v>
      </c>
      <c r="BD25" s="15">
        <v>7.1821139569106601E-2</v>
      </c>
      <c r="BE25" s="15">
        <v>1.75290731453341</v>
      </c>
      <c r="BF25" s="15">
        <v>1362.0779625834</v>
      </c>
      <c r="BG25" s="15">
        <v>844.13079943586695</v>
      </c>
      <c r="BH25" s="15">
        <v>517.94716314753896</v>
      </c>
      <c r="BI25" s="15">
        <v>1.3859212398794001E-2</v>
      </c>
      <c r="BJ25" s="15">
        <v>7.91518886445432E-2</v>
      </c>
      <c r="BK25" s="15">
        <v>335.75425122317898</v>
      </c>
      <c r="BL25" s="15">
        <v>1.6008358162888502E-2</v>
      </c>
      <c r="BM25" s="15">
        <v>45.575157976046803</v>
      </c>
      <c r="BN25" s="15">
        <v>9.0391303267800893</v>
      </c>
      <c r="BO25" s="15">
        <v>4.8480718801016396</v>
      </c>
      <c r="BP25" s="15">
        <v>113.938534805469</v>
      </c>
      <c r="BQ25" s="15">
        <v>1.72695737055729</v>
      </c>
      <c r="BR25" s="15">
        <v>9.3852347795102293</v>
      </c>
      <c r="BS25" s="15">
        <v>266.46905745520399</v>
      </c>
      <c r="BT25" s="15">
        <v>16.364580037966402</v>
      </c>
      <c r="BU25" s="15">
        <v>15056.692888973201</v>
      </c>
      <c r="BV25" s="15">
        <v>12.7588755557172</v>
      </c>
      <c r="BW25" s="15">
        <v>233.20989086018901</v>
      </c>
      <c r="BX25" s="15">
        <v>0</v>
      </c>
      <c r="BY25" s="15">
        <v>258.86111325337203</v>
      </c>
      <c r="BZ25" s="15">
        <v>1.94378749648638E-3</v>
      </c>
      <c r="CA25" s="15">
        <v>1150.62073196856</v>
      </c>
      <c r="CB25" s="15">
        <v>193.69492578250299</v>
      </c>
      <c r="CC25" s="26"/>
      <c r="CD25" s="26">
        <f t="shared" si="0"/>
        <v>1.0273383335721431</v>
      </c>
      <c r="CE25" s="25">
        <f t="shared" si="1"/>
        <v>0</v>
      </c>
      <c r="CF25" s="13">
        <f t="shared" si="2"/>
        <v>-0.53254224802101535</v>
      </c>
      <c r="CG25" s="13">
        <f t="shared" si="3"/>
        <v>-0.2689747989914541</v>
      </c>
      <c r="CH25" s="13">
        <f t="shared" si="4"/>
        <v>-0.31162227564727024</v>
      </c>
      <c r="CI25" s="13">
        <f t="shared" si="5"/>
        <v>-0.36964629417969697</v>
      </c>
      <c r="CJ25" s="13">
        <f t="shared" si="6"/>
        <v>-0.4793821939558956</v>
      </c>
      <c r="CK25" s="13">
        <f t="shared" si="7"/>
        <v>-9.2011063381442079E-4</v>
      </c>
      <c r="CL25" s="13">
        <f t="shared" si="8"/>
        <v>-0.63422288012318195</v>
      </c>
    </row>
    <row r="26" spans="1:90" x14ac:dyDescent="0.3">
      <c r="A26" s="73" t="s">
        <v>622</v>
      </c>
      <c r="B26" s="15">
        <v>11514.291418999999</v>
      </c>
      <c r="C26" s="15">
        <v>103.74214247</v>
      </c>
      <c r="D26" s="15">
        <v>6981.2817401000002</v>
      </c>
      <c r="E26" s="15">
        <v>3348.1939471999999</v>
      </c>
      <c r="F26" s="15">
        <v>2692.7429981</v>
      </c>
      <c r="G26" s="15">
        <v>20780.990450000001</v>
      </c>
      <c r="H26" s="15">
        <v>14012.395062</v>
      </c>
      <c r="I26" s="15"/>
      <c r="J26" s="15"/>
      <c r="K26" s="15"/>
      <c r="L26" s="15"/>
      <c r="M26" s="15" t="s">
        <v>542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26"/>
      <c r="CD26" s="26" t="e">
        <f t="shared" si="0"/>
        <v>#DIV/0!</v>
      </c>
      <c r="CE26" s="25" t="e">
        <f t="shared" si="1"/>
        <v>#DIV/0!</v>
      </c>
      <c r="CF26" s="13">
        <f t="shared" si="2"/>
        <v>-1</v>
      </c>
      <c r="CG26" s="13">
        <f t="shared" si="3"/>
        <v>-1</v>
      </c>
      <c r="CH26" s="13">
        <f t="shared" si="4"/>
        <v>-1</v>
      </c>
      <c r="CI26" s="13">
        <f t="shared" si="5"/>
        <v>-1</v>
      </c>
      <c r="CJ26" s="13">
        <f t="shared" si="6"/>
        <v>-1</v>
      </c>
      <c r="CK26" s="13">
        <f t="shared" si="7"/>
        <v>-1</v>
      </c>
      <c r="CL26" s="13">
        <f t="shared" si="8"/>
        <v>-1</v>
      </c>
    </row>
    <row r="27" spans="1:90" x14ac:dyDescent="0.3">
      <c r="A27" s="73" t="s">
        <v>623</v>
      </c>
      <c r="B27" s="15">
        <v>3570.9590302000001</v>
      </c>
      <c r="C27" s="15">
        <v>3.7087278003000002</v>
      </c>
      <c r="D27" s="15">
        <v>24777.185509999999</v>
      </c>
      <c r="E27" s="15">
        <v>6847.6356748999997</v>
      </c>
      <c r="F27" s="15">
        <v>3904.4874137000002</v>
      </c>
      <c r="G27" s="15">
        <v>62099.673312999999</v>
      </c>
      <c r="H27" s="15">
        <v>49.143400124000003</v>
      </c>
      <c r="I27" s="15"/>
      <c r="J27" s="15"/>
      <c r="K27" s="15"/>
      <c r="L27" s="15"/>
      <c r="M27" s="15" t="s">
        <v>543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26"/>
      <c r="CD27" s="26" t="e">
        <f t="shared" si="0"/>
        <v>#DIV/0!</v>
      </c>
      <c r="CE27" s="25" t="e">
        <f t="shared" si="1"/>
        <v>#DIV/0!</v>
      </c>
      <c r="CF27" s="13">
        <f t="shared" si="2"/>
        <v>-1</v>
      </c>
      <c r="CG27" s="13">
        <f t="shared" si="3"/>
        <v>-1</v>
      </c>
      <c r="CH27" s="13">
        <f t="shared" si="4"/>
        <v>-1</v>
      </c>
      <c r="CI27" s="13">
        <f t="shared" si="5"/>
        <v>-1</v>
      </c>
      <c r="CJ27" s="13">
        <f t="shared" si="6"/>
        <v>-1</v>
      </c>
      <c r="CK27" s="13">
        <f t="shared" si="7"/>
        <v>-1</v>
      </c>
      <c r="CL27" s="13">
        <f t="shared" si="8"/>
        <v>-1</v>
      </c>
    </row>
    <row r="28" spans="1:90" x14ac:dyDescent="0.3">
      <c r="A28" s="73" t="s">
        <v>624</v>
      </c>
      <c r="B28" s="15">
        <v>13952.811084999999</v>
      </c>
      <c r="C28" s="15">
        <v>301.45139325000002</v>
      </c>
      <c r="D28" s="15">
        <v>27132.300123000001</v>
      </c>
      <c r="E28" s="15">
        <v>11321.745488</v>
      </c>
      <c r="F28" s="15">
        <v>8294.7011763999999</v>
      </c>
      <c r="G28" s="15">
        <v>153464.61314</v>
      </c>
      <c r="H28" s="15">
        <v>4682.6659065000003</v>
      </c>
      <c r="I28" s="15"/>
      <c r="J28" s="15"/>
      <c r="K28" s="15"/>
      <c r="L28" s="15"/>
      <c r="M28" s="15" t="s">
        <v>544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26"/>
      <c r="CD28" s="26" t="e">
        <f t="shared" si="0"/>
        <v>#DIV/0!</v>
      </c>
      <c r="CE28" s="25" t="e">
        <f t="shared" si="1"/>
        <v>#DIV/0!</v>
      </c>
      <c r="CF28" s="13">
        <f t="shared" si="2"/>
        <v>-1</v>
      </c>
      <c r="CG28" s="13">
        <f t="shared" si="3"/>
        <v>-1</v>
      </c>
      <c r="CH28" s="13">
        <f t="shared" si="4"/>
        <v>-1</v>
      </c>
      <c r="CI28" s="13">
        <f t="shared" si="5"/>
        <v>-1</v>
      </c>
      <c r="CJ28" s="13">
        <f t="shared" si="6"/>
        <v>-1</v>
      </c>
      <c r="CK28" s="13">
        <f t="shared" si="7"/>
        <v>-1</v>
      </c>
      <c r="CL28" s="13">
        <f t="shared" si="8"/>
        <v>-1</v>
      </c>
    </row>
    <row r="29" spans="1:90" x14ac:dyDescent="0.3">
      <c r="A29" s="73" t="s">
        <v>625</v>
      </c>
      <c r="B29" s="15">
        <v>5483.1438348000001</v>
      </c>
      <c r="C29" s="15">
        <v>57.679431532000002</v>
      </c>
      <c r="D29" s="15">
        <v>6161.3122506999998</v>
      </c>
      <c r="E29" s="15">
        <v>12916.792167</v>
      </c>
      <c r="F29" s="15">
        <v>7544.4923521999999</v>
      </c>
      <c r="G29" s="15">
        <v>17529.980235999999</v>
      </c>
      <c r="H29" s="15">
        <v>4873.5504533000003</v>
      </c>
      <c r="I29" s="15"/>
      <c r="J29" s="15"/>
      <c r="K29" s="15"/>
      <c r="L29" s="15"/>
      <c r="M29" s="15" t="s">
        <v>545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26"/>
      <c r="CD29" s="26" t="e">
        <f t="shared" si="0"/>
        <v>#DIV/0!</v>
      </c>
      <c r="CE29" s="25" t="e">
        <f t="shared" si="1"/>
        <v>#DIV/0!</v>
      </c>
      <c r="CF29" s="13">
        <f t="shared" si="2"/>
        <v>-1</v>
      </c>
      <c r="CG29" s="13">
        <f t="shared" si="3"/>
        <v>-1</v>
      </c>
      <c r="CH29" s="13">
        <f t="shared" si="4"/>
        <v>-1</v>
      </c>
      <c r="CI29" s="13">
        <f t="shared" si="5"/>
        <v>-1</v>
      </c>
      <c r="CJ29" s="13">
        <f t="shared" si="6"/>
        <v>-1</v>
      </c>
      <c r="CK29" s="13">
        <f t="shared" si="7"/>
        <v>-1</v>
      </c>
      <c r="CL29" s="13">
        <f t="shared" si="8"/>
        <v>-1</v>
      </c>
    </row>
    <row r="30" spans="1:90" x14ac:dyDescent="0.3">
      <c r="A30" s="73" t="s">
        <v>626</v>
      </c>
      <c r="B30" s="15">
        <v>18718.338451</v>
      </c>
      <c r="C30" s="15">
        <v>143.7328148</v>
      </c>
      <c r="D30" s="15">
        <v>12341.137355000001</v>
      </c>
      <c r="E30" s="15">
        <v>2615.3657143</v>
      </c>
      <c r="F30" s="15">
        <v>2154.7377907999999</v>
      </c>
      <c r="G30" s="15">
        <v>2173.6391907000002</v>
      </c>
      <c r="H30" s="15">
        <v>12135.077404</v>
      </c>
      <c r="I30" s="15"/>
      <c r="J30" s="15"/>
      <c r="K30" s="15"/>
      <c r="L30" s="15"/>
      <c r="M30" s="15" t="s">
        <v>546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26"/>
      <c r="CD30" s="26" t="e">
        <f t="shared" si="0"/>
        <v>#DIV/0!</v>
      </c>
      <c r="CE30" s="25" t="e">
        <f t="shared" si="1"/>
        <v>#DIV/0!</v>
      </c>
      <c r="CF30" s="13">
        <f t="shared" si="2"/>
        <v>-1</v>
      </c>
      <c r="CG30" s="13">
        <f t="shared" si="3"/>
        <v>-1</v>
      </c>
      <c r="CH30" s="13">
        <f t="shared" si="4"/>
        <v>-1</v>
      </c>
      <c r="CI30" s="13">
        <f t="shared" si="5"/>
        <v>-1</v>
      </c>
      <c r="CJ30" s="13">
        <f t="shared" si="6"/>
        <v>-1</v>
      </c>
      <c r="CK30" s="13">
        <f t="shared" si="7"/>
        <v>-1</v>
      </c>
      <c r="CL30" s="13">
        <f t="shared" si="8"/>
        <v>-1</v>
      </c>
    </row>
    <row r="31" spans="1:90" x14ac:dyDescent="0.3">
      <c r="A31" s="73" t="s">
        <v>627</v>
      </c>
      <c r="B31" s="15">
        <v>9792.8227458000001</v>
      </c>
      <c r="C31" s="15">
        <v>214.14744528</v>
      </c>
      <c r="D31" s="15">
        <v>14348.734646999999</v>
      </c>
      <c r="E31" s="15">
        <v>5159.0920864</v>
      </c>
      <c r="F31" s="15">
        <v>3317.9883009999999</v>
      </c>
      <c r="G31" s="15">
        <v>25076.364919</v>
      </c>
      <c r="H31" s="15">
        <v>619.64264610999999</v>
      </c>
      <c r="I31" s="15"/>
      <c r="J31" s="15"/>
      <c r="K31" s="15"/>
      <c r="L31" s="15"/>
      <c r="M31" s="15" t="s">
        <v>547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26"/>
      <c r="CD31" s="26" t="e">
        <f t="shared" si="0"/>
        <v>#DIV/0!</v>
      </c>
      <c r="CE31" s="25" t="e">
        <f t="shared" si="1"/>
        <v>#DIV/0!</v>
      </c>
      <c r="CF31" s="13">
        <f t="shared" si="2"/>
        <v>-1</v>
      </c>
      <c r="CG31" s="13">
        <f t="shared" si="3"/>
        <v>-1</v>
      </c>
      <c r="CH31" s="13">
        <f t="shared" si="4"/>
        <v>-1</v>
      </c>
      <c r="CI31" s="13">
        <f t="shared" si="5"/>
        <v>-1</v>
      </c>
      <c r="CJ31" s="13">
        <f t="shared" si="6"/>
        <v>-1</v>
      </c>
      <c r="CK31" s="13">
        <f t="shared" si="7"/>
        <v>-1</v>
      </c>
      <c r="CL31" s="13">
        <f t="shared" si="8"/>
        <v>-1</v>
      </c>
    </row>
    <row r="32" spans="1:90" x14ac:dyDescent="0.3">
      <c r="A32" s="73" t="s">
        <v>628</v>
      </c>
      <c r="B32" s="15">
        <v>5811.1879073</v>
      </c>
      <c r="C32" s="15">
        <v>6.3207730151000003</v>
      </c>
      <c r="D32" s="15">
        <v>9164.7748281000004</v>
      </c>
      <c r="E32" s="15">
        <v>1214.7885590999999</v>
      </c>
      <c r="F32" s="15">
        <v>759.07855043999996</v>
      </c>
      <c r="G32" s="15">
        <v>466.43265444999997</v>
      </c>
      <c r="H32" s="15">
        <v>570.98851318000004</v>
      </c>
      <c r="I32" s="15"/>
      <c r="J32" s="15"/>
      <c r="K32" s="15"/>
      <c r="L32" s="15"/>
      <c r="M32" s="15" t="s">
        <v>548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26"/>
      <c r="CD32" s="26" t="e">
        <f t="shared" si="0"/>
        <v>#DIV/0!</v>
      </c>
      <c r="CE32" s="25" t="e">
        <f t="shared" si="1"/>
        <v>#DIV/0!</v>
      </c>
      <c r="CF32" s="13">
        <f t="shared" si="2"/>
        <v>-1</v>
      </c>
      <c r="CG32" s="13">
        <f t="shared" si="3"/>
        <v>-1</v>
      </c>
      <c r="CH32" s="13">
        <f t="shared" si="4"/>
        <v>-1</v>
      </c>
      <c r="CI32" s="13">
        <f t="shared" si="5"/>
        <v>-1</v>
      </c>
      <c r="CJ32" s="13">
        <f t="shared" si="6"/>
        <v>-1</v>
      </c>
      <c r="CK32" s="13">
        <f t="shared" si="7"/>
        <v>-1</v>
      </c>
      <c r="CL32" s="13">
        <f t="shared" si="8"/>
        <v>-1</v>
      </c>
    </row>
    <row r="33" spans="1:90" x14ac:dyDescent="0.3">
      <c r="A33" s="73" t="s">
        <v>629</v>
      </c>
      <c r="B33" s="15">
        <v>1517.8345454</v>
      </c>
      <c r="C33" s="15">
        <v>1.0095470277</v>
      </c>
      <c r="D33" s="15">
        <v>550.93931981000003</v>
      </c>
      <c r="E33" s="15">
        <v>3012.1132593000002</v>
      </c>
      <c r="F33" s="15">
        <v>1718.2861447</v>
      </c>
      <c r="G33" s="15">
        <v>174.51098770999999</v>
      </c>
      <c r="H33" s="15">
        <v>17.477480807999999</v>
      </c>
      <c r="I33" s="15"/>
      <c r="J33" s="15"/>
      <c r="K33" s="15"/>
      <c r="L33" s="15"/>
      <c r="M33" s="15" t="s">
        <v>549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26"/>
      <c r="CD33" s="26" t="e">
        <f t="shared" si="0"/>
        <v>#DIV/0!</v>
      </c>
      <c r="CE33" s="25" t="e">
        <f t="shared" si="1"/>
        <v>#DIV/0!</v>
      </c>
      <c r="CF33" s="13">
        <f t="shared" si="2"/>
        <v>-1</v>
      </c>
      <c r="CG33" s="13">
        <f t="shared" si="3"/>
        <v>-1</v>
      </c>
      <c r="CH33" s="13">
        <f t="shared" si="4"/>
        <v>-1</v>
      </c>
      <c r="CI33" s="13">
        <f t="shared" si="5"/>
        <v>-1</v>
      </c>
      <c r="CJ33" s="13">
        <f t="shared" si="6"/>
        <v>-1</v>
      </c>
      <c r="CK33" s="13">
        <f t="shared" si="7"/>
        <v>-1</v>
      </c>
      <c r="CL33" s="13">
        <f t="shared" si="8"/>
        <v>-1</v>
      </c>
    </row>
    <row r="34" spans="1:90" x14ac:dyDescent="0.3">
      <c r="A34" s="73" t="s">
        <v>630</v>
      </c>
      <c r="B34" s="15">
        <v>9848.4227897000001</v>
      </c>
      <c r="C34" s="15">
        <v>180.62721442</v>
      </c>
      <c r="D34" s="15">
        <v>24690.658810000001</v>
      </c>
      <c r="E34" s="15">
        <v>14526.06847</v>
      </c>
      <c r="F34" s="15">
        <v>8363.1113306999996</v>
      </c>
      <c r="G34" s="15">
        <v>6195.3346621999999</v>
      </c>
      <c r="H34" s="15">
        <v>14662.924809</v>
      </c>
      <c r="I34" s="15"/>
      <c r="J34" s="15"/>
      <c r="K34" s="15"/>
      <c r="L34" s="15"/>
      <c r="M34" s="15" t="s">
        <v>550</v>
      </c>
      <c r="N34" s="15">
        <v>14.1663635215609</v>
      </c>
      <c r="O34" s="15">
        <v>540.57406307158703</v>
      </c>
      <c r="P34" s="15">
        <v>31.9293036695613</v>
      </c>
      <c r="Q34" s="15">
        <v>31.9293036695613</v>
      </c>
      <c r="R34" s="15">
        <v>10.7778924628656</v>
      </c>
      <c r="S34" s="15">
        <v>87.666232385584294</v>
      </c>
      <c r="T34" s="15">
        <v>472.70545068571198</v>
      </c>
      <c r="U34" s="15">
        <v>5287.7089404513499</v>
      </c>
      <c r="V34" s="15">
        <v>9848.4749645132997</v>
      </c>
      <c r="W34" s="15">
        <v>249.07829248811899</v>
      </c>
      <c r="X34" s="15">
        <v>81.868684002679004</v>
      </c>
      <c r="Y34" s="15">
        <v>69.812309765092607</v>
      </c>
      <c r="Z34" s="15">
        <v>26.644055144968799</v>
      </c>
      <c r="AA34" s="15">
        <v>14.192864295274999</v>
      </c>
      <c r="AB34" s="15">
        <v>1150.1702862838699</v>
      </c>
      <c r="AC34" s="15">
        <v>1150.1702862838699</v>
      </c>
      <c r="AD34" s="15">
        <v>0.28990906399576</v>
      </c>
      <c r="AE34" s="15">
        <v>0</v>
      </c>
      <c r="AF34" s="15">
        <v>0</v>
      </c>
      <c r="AG34" s="15">
        <v>12.409557465667801</v>
      </c>
      <c r="AH34" s="15">
        <v>6.64374318660425</v>
      </c>
      <c r="AI34" s="15">
        <v>0.111285008303824</v>
      </c>
      <c r="AJ34" s="15">
        <v>550.619231122364</v>
      </c>
      <c r="AK34" s="15">
        <v>177.72489176579799</v>
      </c>
      <c r="AL34" s="15">
        <v>374.45924855999499</v>
      </c>
      <c r="AM34" s="15">
        <v>1.7080100533831601E-2</v>
      </c>
      <c r="AN34" s="15">
        <v>7.7554641896415903</v>
      </c>
      <c r="AO34" s="15">
        <v>180.62965898774701</v>
      </c>
      <c r="AP34" s="15">
        <v>0</v>
      </c>
      <c r="AQ34" s="15">
        <v>15609.481449938099</v>
      </c>
      <c r="AR34" s="15">
        <v>22221.647824212199</v>
      </c>
      <c r="AS34" s="15">
        <v>2469.0715770781198</v>
      </c>
      <c r="AT34" s="15">
        <v>24690.719401290298</v>
      </c>
      <c r="AU34" s="15">
        <v>1.09280635056094</v>
      </c>
      <c r="AV34" s="15">
        <v>287.05561274759702</v>
      </c>
      <c r="AW34" s="15">
        <v>14.5165782216321</v>
      </c>
      <c r="AX34" s="15">
        <v>220.26826076985299</v>
      </c>
      <c r="AY34" s="15">
        <v>6069.2529106930997</v>
      </c>
      <c r="AZ34" s="15">
        <v>167.548321528299</v>
      </c>
      <c r="BA34" s="15">
        <v>74.5020492674591</v>
      </c>
      <c r="BB34" s="15">
        <v>262.43960553889201</v>
      </c>
      <c r="BC34" s="15">
        <v>219.79410991760199</v>
      </c>
      <c r="BD34" s="15">
        <v>10.2257582953868</v>
      </c>
      <c r="BE34" s="15">
        <v>48.441550410665997</v>
      </c>
      <c r="BF34" s="15">
        <v>14526.1502826785</v>
      </c>
      <c r="BG34" s="15">
        <v>8363.1256379733695</v>
      </c>
      <c r="BH34" s="15">
        <v>6163.0246447051504</v>
      </c>
      <c r="BI34" s="15">
        <v>1.18668059932648</v>
      </c>
      <c r="BJ34" s="15">
        <v>12.664993269096099</v>
      </c>
      <c r="BK34" s="15">
        <v>4393.6123857980401</v>
      </c>
      <c r="BL34" s="15">
        <v>66.117850445498902</v>
      </c>
      <c r="BM34" s="15">
        <v>401.64199970907401</v>
      </c>
      <c r="BN34" s="15">
        <v>52.5816149230862</v>
      </c>
      <c r="BO34" s="15">
        <v>29.812626598561199</v>
      </c>
      <c r="BP34" s="15">
        <v>1004.1045188266</v>
      </c>
      <c r="BQ34" s="15">
        <v>480.43961616933302</v>
      </c>
      <c r="BR34" s="15">
        <v>472.69341927115101</v>
      </c>
      <c r="BS34" s="15">
        <v>823.84841333601696</v>
      </c>
      <c r="BT34" s="15">
        <v>101.641479468757</v>
      </c>
      <c r="BU34" s="15">
        <v>6195.3321391274203</v>
      </c>
      <c r="BV34" s="15">
        <v>462.10399322032299</v>
      </c>
      <c r="BW34" s="15">
        <v>22.745995997839501</v>
      </c>
      <c r="BX34" s="15">
        <v>216.63687826670801</v>
      </c>
      <c r="BY34" s="15">
        <v>2065.25015743734</v>
      </c>
      <c r="BZ34" s="15">
        <v>233.48081852638501</v>
      </c>
      <c r="CA34" s="15">
        <v>14662.935327289</v>
      </c>
      <c r="CB34" s="15">
        <v>806.21790841812401</v>
      </c>
      <c r="CC34" s="26"/>
      <c r="CD34" s="26">
        <f t="shared" si="0"/>
        <v>1.0645536586993938</v>
      </c>
      <c r="CE34" s="25">
        <f t="shared" si="1"/>
        <v>0</v>
      </c>
      <c r="CF34" s="13">
        <f t="shared" si="2"/>
        <v>5.2977836567100621E-6</v>
      </c>
      <c r="CG34" s="13">
        <f t="shared" si="3"/>
        <v>1.3533773162893033E-5</v>
      </c>
      <c r="CH34" s="13">
        <f t="shared" si="4"/>
        <v>2.4540167503716909E-6</v>
      </c>
      <c r="CI34" s="13">
        <f t="shared" si="5"/>
        <v>5.6321281060141547E-6</v>
      </c>
      <c r="CJ34" s="13">
        <f t="shared" si="6"/>
        <v>1.7107596448468224E-6</v>
      </c>
      <c r="CK34" s="13">
        <f t="shared" si="7"/>
        <v>-4.0725363796738305E-7</v>
      </c>
      <c r="CL34" s="13">
        <f t="shared" si="8"/>
        <v>7.1733908051674737E-7</v>
      </c>
    </row>
    <row r="35" spans="1:90" x14ac:dyDescent="0.3">
      <c r="A35" s="73" t="s">
        <v>631</v>
      </c>
      <c r="B35" s="15">
        <v>5138.4019142999996</v>
      </c>
      <c r="C35" s="15">
        <v>100.4407058</v>
      </c>
      <c r="D35" s="15">
        <v>7315.8978198000004</v>
      </c>
      <c r="E35" s="15">
        <v>5871.4176680999999</v>
      </c>
      <c r="F35" s="15">
        <v>3458.025318</v>
      </c>
      <c r="G35" s="15">
        <v>120585.72687</v>
      </c>
      <c r="H35" s="15">
        <v>1189.2110774</v>
      </c>
      <c r="I35" s="15"/>
      <c r="J35" s="15"/>
      <c r="K35" s="15"/>
      <c r="L35" s="15"/>
      <c r="M35" s="15" t="s">
        <v>551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26"/>
      <c r="CD35" s="26" t="e">
        <f t="shared" si="0"/>
        <v>#DIV/0!</v>
      </c>
      <c r="CE35" s="25" t="e">
        <f t="shared" si="1"/>
        <v>#DIV/0!</v>
      </c>
      <c r="CF35" s="13">
        <f t="shared" ref="CF35:CF51" si="10">IF(B35=0,"",(V35-B35)/B35)</f>
        <v>-1</v>
      </c>
      <c r="CG35" s="13">
        <f t="shared" ref="CG35:CG51" si="11">IF(C35=0,"",(AO35-C35)/C35)</f>
        <v>-1</v>
      </c>
      <c r="CH35" s="13">
        <f t="shared" ref="CH35:CH51" si="12">IF(D35=0,"",(AT35-D35)/D35)</f>
        <v>-1</v>
      </c>
      <c r="CI35" s="13">
        <f t="shared" ref="CI35:CI51" si="13">IF(E35=0,"",(BF35-E35)/E35)</f>
        <v>-1</v>
      </c>
      <c r="CJ35" s="13">
        <f t="shared" ref="CJ35:CJ51" si="14">IF(F35=0,"",(BG35-F35)/F35)</f>
        <v>-1</v>
      </c>
      <c r="CK35" s="13">
        <f t="shared" ref="CK35:CK51" si="15">IF(G35=0,"",(BU35-G35)/G35)</f>
        <v>-1</v>
      </c>
      <c r="CL35" s="13">
        <f t="shared" ref="CL35:CL51" si="16">IF(H35=0,"",(CA35-H35)/H35)</f>
        <v>-1</v>
      </c>
    </row>
    <row r="36" spans="1:90" x14ac:dyDescent="0.3">
      <c r="A36" s="73" t="s">
        <v>632</v>
      </c>
      <c r="B36" s="15">
        <v>4511.3218038000005</v>
      </c>
      <c r="C36" s="15">
        <v>31.627474133</v>
      </c>
      <c r="D36" s="15">
        <v>11872.129852</v>
      </c>
      <c r="E36" s="15">
        <v>3252.1833817000002</v>
      </c>
      <c r="F36" s="15">
        <v>2206.5608296</v>
      </c>
      <c r="G36" s="15">
        <v>11126.088385999999</v>
      </c>
      <c r="H36" s="15">
        <v>2089.1314373999999</v>
      </c>
      <c r="I36" s="15"/>
      <c r="J36" s="15"/>
      <c r="K36" s="15"/>
      <c r="L36" s="15"/>
      <c r="M36" s="15" t="s">
        <v>552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26"/>
      <c r="CD36" s="26" t="e">
        <f t="shared" si="0"/>
        <v>#DIV/0!</v>
      </c>
      <c r="CE36" s="25" t="e">
        <f t="shared" si="1"/>
        <v>#DIV/0!</v>
      </c>
      <c r="CF36" s="13">
        <f t="shared" si="10"/>
        <v>-1</v>
      </c>
      <c r="CG36" s="13">
        <f t="shared" si="11"/>
        <v>-1</v>
      </c>
      <c r="CH36" s="13">
        <f t="shared" si="12"/>
        <v>-1</v>
      </c>
      <c r="CI36" s="13">
        <f t="shared" si="13"/>
        <v>-1</v>
      </c>
      <c r="CJ36" s="13">
        <f t="shared" si="14"/>
        <v>-1</v>
      </c>
      <c r="CK36" s="13">
        <f t="shared" si="15"/>
        <v>-1</v>
      </c>
      <c r="CL36" s="13">
        <f t="shared" si="16"/>
        <v>-1</v>
      </c>
    </row>
    <row r="37" spans="1:90" x14ac:dyDescent="0.3">
      <c r="A37" s="73" t="s">
        <v>633</v>
      </c>
      <c r="B37" s="15">
        <v>2474.7443484</v>
      </c>
      <c r="C37" s="15">
        <v>38.802403429999998</v>
      </c>
      <c r="D37" s="15">
        <v>4657.9440283000004</v>
      </c>
      <c r="E37" s="15">
        <v>1141.3980919000001</v>
      </c>
      <c r="F37" s="15">
        <v>963.80236993000005</v>
      </c>
      <c r="G37" s="15">
        <v>2386.8834753000001</v>
      </c>
      <c r="H37" s="15">
        <v>5480.3524543000003</v>
      </c>
      <c r="I37" s="15"/>
      <c r="J37" s="15"/>
      <c r="K37" s="15"/>
      <c r="L37" s="15"/>
      <c r="M37" s="15" t="s">
        <v>553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26"/>
      <c r="CD37" s="26" t="e">
        <f t="shared" si="0"/>
        <v>#DIV/0!</v>
      </c>
      <c r="CE37" s="25" t="e">
        <f t="shared" si="1"/>
        <v>#DIV/0!</v>
      </c>
      <c r="CF37" s="13">
        <f t="shared" si="10"/>
        <v>-1</v>
      </c>
      <c r="CG37" s="13">
        <f t="shared" si="11"/>
        <v>-1</v>
      </c>
      <c r="CH37" s="13">
        <f t="shared" si="12"/>
        <v>-1</v>
      </c>
      <c r="CI37" s="13">
        <f t="shared" si="13"/>
        <v>-1</v>
      </c>
      <c r="CJ37" s="13">
        <f t="shared" si="14"/>
        <v>-1</v>
      </c>
      <c r="CK37" s="13">
        <f t="shared" si="15"/>
        <v>-1</v>
      </c>
      <c r="CL37" s="13">
        <f t="shared" si="16"/>
        <v>-1</v>
      </c>
    </row>
    <row r="38" spans="1:90" x14ac:dyDescent="0.3">
      <c r="A38" s="73" t="s">
        <v>634</v>
      </c>
      <c r="B38" s="15">
        <v>221.24272733999999</v>
      </c>
      <c r="C38" s="15">
        <v>0.155919958</v>
      </c>
      <c r="D38" s="15">
        <v>1248.1271887</v>
      </c>
      <c r="E38" s="15">
        <v>1939.7147015999999</v>
      </c>
      <c r="F38" s="15">
        <v>1096.7405474</v>
      </c>
      <c r="G38" s="15">
        <v>94.284279249999997</v>
      </c>
      <c r="H38" s="15">
        <v>57.566100173999999</v>
      </c>
      <c r="I38" s="15"/>
      <c r="J38" s="15"/>
      <c r="K38" s="15"/>
      <c r="L38" s="15"/>
      <c r="M38" s="15" t="s">
        <v>554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26"/>
      <c r="CD38" s="26" t="e">
        <f t="shared" si="0"/>
        <v>#DIV/0!</v>
      </c>
      <c r="CE38" s="25" t="e">
        <f t="shared" si="1"/>
        <v>#DIV/0!</v>
      </c>
      <c r="CF38" s="13">
        <f t="shared" si="10"/>
        <v>-1</v>
      </c>
      <c r="CG38" s="13">
        <f t="shared" si="11"/>
        <v>-1</v>
      </c>
      <c r="CH38" s="13">
        <f t="shared" si="12"/>
        <v>-1</v>
      </c>
      <c r="CI38" s="13">
        <f t="shared" si="13"/>
        <v>-1</v>
      </c>
      <c r="CJ38" s="13">
        <f t="shared" si="14"/>
        <v>-1</v>
      </c>
      <c r="CK38" s="13">
        <f t="shared" si="15"/>
        <v>-1</v>
      </c>
      <c r="CL38" s="13">
        <f t="shared" si="16"/>
        <v>-1</v>
      </c>
    </row>
    <row r="39" spans="1:90" x14ac:dyDescent="0.3">
      <c r="A39" s="73" t="s">
        <v>635</v>
      </c>
      <c r="B39" s="15">
        <v>11084.152666</v>
      </c>
      <c r="C39" s="15">
        <v>90.805576353999996</v>
      </c>
      <c r="D39" s="15">
        <v>22010.751315000001</v>
      </c>
      <c r="E39" s="15">
        <v>12701.490093</v>
      </c>
      <c r="F39" s="15">
        <v>8313.9778150999991</v>
      </c>
      <c r="G39" s="15">
        <v>65990.631273999999</v>
      </c>
      <c r="H39" s="15">
        <v>3141.8864021999998</v>
      </c>
      <c r="I39" s="15"/>
      <c r="J39" s="15"/>
      <c r="K39" s="15"/>
      <c r="L39" s="15"/>
      <c r="M39" s="15" t="s">
        <v>555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26"/>
      <c r="CD39" s="26" t="e">
        <f t="shared" si="0"/>
        <v>#DIV/0!</v>
      </c>
      <c r="CE39" s="25" t="e">
        <f t="shared" si="1"/>
        <v>#DIV/0!</v>
      </c>
      <c r="CF39" s="13">
        <f t="shared" si="10"/>
        <v>-1</v>
      </c>
      <c r="CG39" s="13">
        <f t="shared" si="11"/>
        <v>-1</v>
      </c>
      <c r="CH39" s="13">
        <f t="shared" si="12"/>
        <v>-1</v>
      </c>
      <c r="CI39" s="13">
        <f t="shared" si="13"/>
        <v>-1</v>
      </c>
      <c r="CJ39" s="13">
        <f t="shared" si="14"/>
        <v>-1</v>
      </c>
      <c r="CK39" s="13">
        <f t="shared" si="15"/>
        <v>-1</v>
      </c>
      <c r="CL39" s="13">
        <f t="shared" si="16"/>
        <v>-1</v>
      </c>
    </row>
    <row r="40" spans="1:90" x14ac:dyDescent="0.3">
      <c r="A40" s="73" t="s">
        <v>636</v>
      </c>
      <c r="B40" s="15">
        <v>694.67334627000002</v>
      </c>
      <c r="C40" s="15">
        <v>89.916401625000006</v>
      </c>
      <c r="D40" s="15">
        <v>4076.3340797000001</v>
      </c>
      <c r="E40" s="15">
        <v>1109.1949947999999</v>
      </c>
      <c r="F40" s="15">
        <v>697.97836276999999</v>
      </c>
      <c r="G40" s="15">
        <v>56682.633247999998</v>
      </c>
      <c r="H40" s="15">
        <v>510.50121961999997</v>
      </c>
      <c r="I40" s="15"/>
      <c r="J40" s="15"/>
      <c r="K40" s="15"/>
      <c r="L40" s="15"/>
      <c r="M40" s="15" t="s">
        <v>428</v>
      </c>
      <c r="N40" s="15">
        <v>0.125137409917492</v>
      </c>
      <c r="O40" s="15">
        <v>9.1176381076654796</v>
      </c>
      <c r="P40" s="15">
        <v>5.0554707625026802</v>
      </c>
      <c r="Q40" s="15">
        <v>5.0554707625026802</v>
      </c>
      <c r="R40" s="15">
        <v>0.34356837365035803</v>
      </c>
      <c r="S40" s="15">
        <v>13.466424961612001</v>
      </c>
      <c r="T40" s="15">
        <v>5.3621231526105202</v>
      </c>
      <c r="U40" s="15">
        <v>12.6209381810786</v>
      </c>
      <c r="V40" s="15">
        <v>297.86754049063899</v>
      </c>
      <c r="W40" s="15">
        <v>4.4833081064501803</v>
      </c>
      <c r="X40" s="15">
        <v>1.7521799619041301</v>
      </c>
      <c r="Y40" s="15">
        <v>2.31157756587575</v>
      </c>
      <c r="Z40" s="15">
        <v>0.27281683272761298</v>
      </c>
      <c r="AA40" s="15">
        <v>7.1975219001636795E-2</v>
      </c>
      <c r="AB40" s="15">
        <v>8.2611284975430195</v>
      </c>
      <c r="AC40" s="15">
        <v>8.2611284975430195</v>
      </c>
      <c r="AD40" s="15">
        <v>8.7496314306342807E-3</v>
      </c>
      <c r="AE40" s="15">
        <v>0</v>
      </c>
      <c r="AF40" s="15">
        <v>0</v>
      </c>
      <c r="AG40" s="15">
        <v>2.1360199988425701</v>
      </c>
      <c r="AH40" s="15">
        <v>6.9600555274668893E-2</v>
      </c>
      <c r="AI40" s="15">
        <v>1.71262603212133E-3</v>
      </c>
      <c r="AJ40" s="15">
        <v>14.178395016343501</v>
      </c>
      <c r="AK40" s="15">
        <v>0.93841919349415404</v>
      </c>
      <c r="AL40" s="15">
        <v>42.7342870285553</v>
      </c>
      <c r="AM40" s="15">
        <v>0</v>
      </c>
      <c r="AN40" s="15">
        <v>0.958795899995038</v>
      </c>
      <c r="AO40" s="15">
        <v>15.874366995706501</v>
      </c>
      <c r="AP40" s="15">
        <v>0</v>
      </c>
      <c r="AQ40" s="15">
        <v>398.76213922187901</v>
      </c>
      <c r="AR40" s="15">
        <v>874.13725144815805</v>
      </c>
      <c r="AS40" s="15">
        <v>97.126418237735294</v>
      </c>
      <c r="AT40" s="15">
        <v>971.263669685894</v>
      </c>
      <c r="AU40" s="15">
        <v>1.0403846764441701E-3</v>
      </c>
      <c r="AV40" s="15">
        <v>3.3931516688988301</v>
      </c>
      <c r="AW40" s="15">
        <v>6.8301180867739703E-2</v>
      </c>
      <c r="AX40" s="15">
        <v>4.4958592806318497E-2</v>
      </c>
      <c r="AY40" s="15">
        <v>87.613345740068198</v>
      </c>
      <c r="AZ40" s="15">
        <v>1.6397247863445701</v>
      </c>
      <c r="BA40" s="15">
        <v>2.3262283586038102</v>
      </c>
      <c r="BB40" s="15">
        <v>12.4878083538638</v>
      </c>
      <c r="BC40" s="15">
        <v>0.155695885844673</v>
      </c>
      <c r="BD40" s="15">
        <v>6.3936810022211202E-2</v>
      </c>
      <c r="BE40" s="15">
        <v>19.757406251409499</v>
      </c>
      <c r="BF40" s="15">
        <v>918.68208388355094</v>
      </c>
      <c r="BG40" s="15">
        <v>574.63277762297605</v>
      </c>
      <c r="BH40" s="15">
        <v>344.04930626057501</v>
      </c>
      <c r="BI40" s="15">
        <v>0.33944261479191201</v>
      </c>
      <c r="BJ40" s="15">
        <v>1.4332105799809199E-2</v>
      </c>
      <c r="BK40" s="15">
        <v>226.206366217474</v>
      </c>
      <c r="BL40" s="15">
        <v>0.339645740945893</v>
      </c>
      <c r="BM40" s="15">
        <v>33.211280167771598</v>
      </c>
      <c r="BN40" s="15">
        <v>0.124627311408367</v>
      </c>
      <c r="BO40" s="15">
        <v>6.8932165545065399E-2</v>
      </c>
      <c r="BP40" s="15">
        <v>83.0859003108514</v>
      </c>
      <c r="BQ40" s="15">
        <v>0.66152898648967695</v>
      </c>
      <c r="BR40" s="15">
        <v>30.874042728219798</v>
      </c>
      <c r="BS40" s="15">
        <v>163.67523880410201</v>
      </c>
      <c r="BT40" s="15">
        <v>0.21721041716959599</v>
      </c>
      <c r="BU40" s="15">
        <v>10101.6784878043</v>
      </c>
      <c r="BV40" s="15">
        <v>1.19353183631474</v>
      </c>
      <c r="BW40" s="15">
        <v>156.394046111873</v>
      </c>
      <c r="BX40" s="15">
        <v>1.19930551188567E-2</v>
      </c>
      <c r="BY40" s="15">
        <v>144.198760907181</v>
      </c>
      <c r="BZ40" s="15">
        <v>5.12440892392401</v>
      </c>
      <c r="CA40" s="15">
        <v>381.95597578222697</v>
      </c>
      <c r="CB40" s="15">
        <v>13.652237259544499</v>
      </c>
      <c r="CC40" s="26"/>
      <c r="CD40" s="26">
        <f t="shared" si="0"/>
        <v>1.0440002631330321</v>
      </c>
      <c r="CE40" s="25">
        <f t="shared" si="1"/>
        <v>0</v>
      </c>
      <c r="CF40" s="13">
        <f t="shared" si="10"/>
        <v>-0.57121207818031605</v>
      </c>
      <c r="CG40" s="13">
        <f t="shared" si="11"/>
        <v>-0.8234541562071046</v>
      </c>
      <c r="CH40" s="13">
        <f t="shared" si="12"/>
        <v>-0.761731092031256</v>
      </c>
      <c r="CI40" s="13">
        <f t="shared" si="13"/>
        <v>-0.1717578169840196</v>
      </c>
      <c r="CJ40" s="13">
        <f t="shared" si="14"/>
        <v>-0.17671835077739961</v>
      </c>
      <c r="CK40" s="13">
        <f t="shared" si="15"/>
        <v>-0.82178529985353621</v>
      </c>
      <c r="CL40" s="13">
        <f t="shared" si="16"/>
        <v>-0.25180203082268399</v>
      </c>
    </row>
    <row r="41" spans="1:90" x14ac:dyDescent="0.3">
      <c r="A41" s="75" t="s">
        <v>637</v>
      </c>
      <c r="B41" s="15">
        <v>12894.219091999999</v>
      </c>
      <c r="C41" s="15">
        <v>124.88652829999999</v>
      </c>
      <c r="D41" s="15">
        <v>17500.083671</v>
      </c>
      <c r="E41" s="15">
        <v>32454.250126999999</v>
      </c>
      <c r="F41" s="15">
        <v>16631.777312999999</v>
      </c>
      <c r="G41" s="15">
        <v>20486.159973000002</v>
      </c>
      <c r="H41" s="15">
        <v>3140.9604684000001</v>
      </c>
      <c r="I41" s="15"/>
      <c r="J41" s="15"/>
      <c r="K41" s="15"/>
      <c r="L41" s="15"/>
      <c r="M41" s="15" t="s">
        <v>429</v>
      </c>
      <c r="N41" s="15">
        <v>1.6723402819517299</v>
      </c>
      <c r="O41" s="15">
        <v>60.112507195247098</v>
      </c>
      <c r="P41" s="15">
        <v>4.5620328151288803</v>
      </c>
      <c r="Q41" s="15">
        <v>4.5620328151288803</v>
      </c>
      <c r="R41" s="15">
        <v>1.9418754509449401</v>
      </c>
      <c r="S41" s="15">
        <v>1.34302444400652</v>
      </c>
      <c r="T41" s="15">
        <v>135.24907397832601</v>
      </c>
      <c r="U41" s="15">
        <v>1769.5561551906301</v>
      </c>
      <c r="V41" s="15">
        <v>12894.303558380199</v>
      </c>
      <c r="W41" s="15">
        <v>30.7406119712787</v>
      </c>
      <c r="X41" s="15">
        <v>96.708628999623997</v>
      </c>
      <c r="Y41" s="15">
        <v>58.961357500965804</v>
      </c>
      <c r="Z41" s="15">
        <v>9.6461767646127594</v>
      </c>
      <c r="AA41" s="15">
        <v>0.972032777050575</v>
      </c>
      <c r="AB41" s="15">
        <v>269.17464429569702</v>
      </c>
      <c r="AC41" s="15">
        <v>269.17464429569702</v>
      </c>
      <c r="AD41" s="15">
        <v>6.4692722528180494E-2</v>
      </c>
      <c r="AE41" s="15">
        <v>0</v>
      </c>
      <c r="AF41" s="15">
        <v>0</v>
      </c>
      <c r="AG41" s="15">
        <v>8.4393273463186205</v>
      </c>
      <c r="AH41" s="15">
        <v>0.91409664267111901</v>
      </c>
      <c r="AI41" s="15">
        <v>2.27496670984077E-2</v>
      </c>
      <c r="AJ41" s="15">
        <v>17.814136780723299</v>
      </c>
      <c r="AK41" s="15">
        <v>2.98792831300061</v>
      </c>
      <c r="AL41" s="15">
        <v>7.6589231977557004</v>
      </c>
      <c r="AM41" s="15">
        <v>2.4338024240127201E-4</v>
      </c>
      <c r="AN41" s="15">
        <v>0.55896847252135695</v>
      </c>
      <c r="AO41" s="15">
        <v>124.890166017185</v>
      </c>
      <c r="AP41" s="15">
        <v>0</v>
      </c>
      <c r="AQ41" s="15">
        <v>3328.8795171385</v>
      </c>
      <c r="AR41" s="15">
        <v>15750.1550891516</v>
      </c>
      <c r="AS41" s="15">
        <v>1750.0179438452101</v>
      </c>
      <c r="AT41" s="15">
        <v>17500.173032996801</v>
      </c>
      <c r="AU41" s="15">
        <v>1.93888794584243E-2</v>
      </c>
      <c r="AV41" s="15">
        <v>28.4626594279658</v>
      </c>
      <c r="AW41" s="15">
        <v>0.92528997521287604</v>
      </c>
      <c r="AX41" s="15">
        <v>608.98612541212697</v>
      </c>
      <c r="AY41" s="15">
        <v>1413.25902791161</v>
      </c>
      <c r="AZ41" s="15">
        <v>238.39414641916699</v>
      </c>
      <c r="BA41" s="15">
        <v>115.536878981982</v>
      </c>
      <c r="BB41" s="15">
        <v>134.639948230372</v>
      </c>
      <c r="BC41" s="15">
        <v>262.94970901478098</v>
      </c>
      <c r="BD41" s="15">
        <v>4.9106126945330697</v>
      </c>
      <c r="BE41" s="15">
        <v>109.481658081758</v>
      </c>
      <c r="BF41" s="15">
        <v>32454.240018887202</v>
      </c>
      <c r="BG41" s="15">
        <v>16631.773555944001</v>
      </c>
      <c r="BH41" s="15">
        <v>15822.466462943101</v>
      </c>
      <c r="BI41" s="15">
        <v>22.438025486532599</v>
      </c>
      <c r="BJ41" s="15">
        <v>8.4550826101110808</v>
      </c>
      <c r="BK41" s="15">
        <v>13037.595767864301</v>
      </c>
      <c r="BL41" s="15">
        <v>27.9858081472909</v>
      </c>
      <c r="BM41" s="15">
        <v>86.956904950379396</v>
      </c>
      <c r="BN41" s="15">
        <v>12.078684684270501</v>
      </c>
      <c r="BO41" s="15">
        <v>5.7677602311435701</v>
      </c>
      <c r="BP41" s="15">
        <v>217.39218187885601</v>
      </c>
      <c r="BQ41" s="15">
        <v>164.04190412498701</v>
      </c>
      <c r="BR41" s="15">
        <v>1293.60151886329</v>
      </c>
      <c r="BS41" s="15">
        <v>396.73386254495</v>
      </c>
      <c r="BT41" s="15">
        <v>47.868879848198503</v>
      </c>
      <c r="BU41" s="15">
        <v>20486.1568373339</v>
      </c>
      <c r="BV41" s="15">
        <v>82.966793306202504</v>
      </c>
      <c r="BW41" s="15">
        <v>474.594887163441</v>
      </c>
      <c r="BX41" s="15">
        <v>10.561728257740899</v>
      </c>
      <c r="BY41" s="15">
        <v>769.54766990921303</v>
      </c>
      <c r="BZ41" s="15">
        <v>9.89514713374456</v>
      </c>
      <c r="CA41" s="15">
        <v>3140.9647004112599</v>
      </c>
      <c r="CB41" s="15">
        <v>191.14888677163901</v>
      </c>
      <c r="CC41" s="26"/>
      <c r="CD41" s="26">
        <f t="shared" si="0"/>
        <v>1.0598271023875676</v>
      </c>
      <c r="CE41" s="25">
        <f t="shared" si="1"/>
        <v>0</v>
      </c>
      <c r="CF41" s="13">
        <f t="shared" si="10"/>
        <v>6.550716999400269E-6</v>
      </c>
      <c r="CG41" s="13">
        <f t="shared" si="11"/>
        <v>2.9128179272164225E-5</v>
      </c>
      <c r="CH41" s="13">
        <f t="shared" si="12"/>
        <v>5.1063754025989017E-6</v>
      </c>
      <c r="CI41" s="13">
        <f t="shared" si="13"/>
        <v>-3.1145729012986527E-7</v>
      </c>
      <c r="CJ41" s="13">
        <f t="shared" si="14"/>
        <v>-2.2589624231304366E-7</v>
      </c>
      <c r="CK41" s="13">
        <f t="shared" si="15"/>
        <v>-1.5306265821208644E-7</v>
      </c>
      <c r="CL41" s="13">
        <f t="shared" si="16"/>
        <v>1.3473621531853762E-6</v>
      </c>
    </row>
    <row r="42" spans="1:90" x14ac:dyDescent="0.3">
      <c r="A42" s="73" t="s">
        <v>638</v>
      </c>
      <c r="B42" s="15">
        <v>6998.5791720999996</v>
      </c>
      <c r="C42" s="15">
        <v>85.269279854000004</v>
      </c>
      <c r="D42" s="15">
        <v>9573.6481036999994</v>
      </c>
      <c r="E42" s="15">
        <v>4073.6122632000001</v>
      </c>
      <c r="F42" s="15">
        <v>2641.9936235999999</v>
      </c>
      <c r="G42" s="15">
        <v>93000.147389999998</v>
      </c>
      <c r="H42" s="15">
        <v>413.71428548</v>
      </c>
      <c r="I42" s="15"/>
      <c r="J42" s="15"/>
      <c r="K42" s="15"/>
      <c r="L42" s="15"/>
      <c r="M42" s="15" t="s">
        <v>556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26"/>
      <c r="CD42" s="26" t="e">
        <f t="shared" si="0"/>
        <v>#DIV/0!</v>
      </c>
      <c r="CE42" s="25" t="e">
        <f t="shared" si="1"/>
        <v>#DIV/0!</v>
      </c>
      <c r="CF42" s="13">
        <f t="shared" si="10"/>
        <v>-1</v>
      </c>
      <c r="CG42" s="13">
        <f t="shared" si="11"/>
        <v>-1</v>
      </c>
      <c r="CH42" s="13">
        <f t="shared" si="12"/>
        <v>-1</v>
      </c>
      <c r="CI42" s="13">
        <f t="shared" si="13"/>
        <v>-1</v>
      </c>
      <c r="CJ42" s="13">
        <f t="shared" si="14"/>
        <v>-1</v>
      </c>
      <c r="CK42" s="13">
        <f t="shared" si="15"/>
        <v>-1</v>
      </c>
      <c r="CL42" s="13">
        <f t="shared" si="16"/>
        <v>-1</v>
      </c>
    </row>
    <row r="43" spans="1:90" x14ac:dyDescent="0.3">
      <c r="A43" s="73" t="s">
        <v>639</v>
      </c>
      <c r="B43" s="15">
        <v>41484.377998999997</v>
      </c>
      <c r="C43" s="15">
        <v>259.46106636000002</v>
      </c>
      <c r="D43" s="15">
        <v>46106.122249</v>
      </c>
      <c r="E43" s="15">
        <v>14057.148305000001</v>
      </c>
      <c r="F43" s="15">
        <v>10558.583751</v>
      </c>
      <c r="G43" s="15">
        <v>123776.37234</v>
      </c>
      <c r="H43" s="15">
        <v>5248.2540514000002</v>
      </c>
      <c r="I43" s="15"/>
      <c r="J43" s="15"/>
      <c r="K43" s="15"/>
      <c r="L43" s="15"/>
      <c r="M43" s="15" t="s">
        <v>557</v>
      </c>
      <c r="N43" s="15">
        <v>6.1607704158996796E-3</v>
      </c>
      <c r="O43" s="15">
        <v>37.096530611638897</v>
      </c>
      <c r="P43" s="15">
        <v>0.66570140888965201</v>
      </c>
      <c r="Q43" s="15">
        <v>0.66570140888965201</v>
      </c>
      <c r="R43" s="15">
        <v>2.32665914673357</v>
      </c>
      <c r="S43" s="15">
        <v>1.62520148205714E-3</v>
      </c>
      <c r="T43" s="15">
        <v>53.9628658317231</v>
      </c>
      <c r="U43" s="15">
        <v>580.56997723837696</v>
      </c>
      <c r="V43" s="15">
        <v>6818.4719275561501</v>
      </c>
      <c r="W43" s="15">
        <v>3.4189085147256</v>
      </c>
      <c r="X43" s="15">
        <v>25.322927117495201</v>
      </c>
      <c r="Y43" s="15">
        <v>22.345169029646598</v>
      </c>
      <c r="Z43" s="15">
        <v>9.4010225922716906</v>
      </c>
      <c r="AA43" s="15">
        <v>7.7738717808385604E-3</v>
      </c>
      <c r="AB43" s="15">
        <v>82.874045404289802</v>
      </c>
      <c r="AC43" s="15">
        <v>82.874045404289802</v>
      </c>
      <c r="AD43" s="15">
        <v>5.8205346435953098E-2</v>
      </c>
      <c r="AE43" s="15">
        <v>0</v>
      </c>
      <c r="AF43" s="15">
        <v>0</v>
      </c>
      <c r="AG43" s="15">
        <v>1.16515062054045</v>
      </c>
      <c r="AH43" s="15">
        <v>1.7452416589780501E-3</v>
      </c>
      <c r="AI43" s="15">
        <v>2.7537943691198401E-5</v>
      </c>
      <c r="AJ43" s="15">
        <v>6.4900348064244602</v>
      </c>
      <c r="AK43" s="15">
        <v>9.0911816728760098</v>
      </c>
      <c r="AL43" s="15">
        <v>5.8700894127808398</v>
      </c>
      <c r="AM43" s="15">
        <v>1.37824339145158E-2</v>
      </c>
      <c r="AN43" s="15">
        <v>3.8154553020717699E-2</v>
      </c>
      <c r="AO43" s="15">
        <v>34.8046915899182</v>
      </c>
      <c r="AP43" s="15">
        <v>0</v>
      </c>
      <c r="AQ43" s="15">
        <v>1094.12804246102</v>
      </c>
      <c r="AR43" s="15">
        <v>14776.906926371101</v>
      </c>
      <c r="AS43" s="15">
        <v>1641.8785189790301</v>
      </c>
      <c r="AT43" s="15">
        <v>16418.7854453502</v>
      </c>
      <c r="AU43" s="15">
        <v>6.0323359510463404E-3</v>
      </c>
      <c r="AV43" s="15">
        <v>5.4744709510739398</v>
      </c>
      <c r="AW43" s="15">
        <v>9.6714703154400904E-3</v>
      </c>
      <c r="AX43" s="15">
        <v>132.518957357099</v>
      </c>
      <c r="AY43" s="15">
        <v>597.31854379989704</v>
      </c>
      <c r="AZ43" s="15">
        <v>82.362622827758202</v>
      </c>
      <c r="BA43" s="15">
        <v>3.7183503530150999</v>
      </c>
      <c r="BB43" s="15">
        <v>94.690838912680107</v>
      </c>
      <c r="BC43" s="15">
        <v>59.592896536869397</v>
      </c>
      <c r="BD43" s="15">
        <v>0.411163815539277</v>
      </c>
      <c r="BE43" s="15">
        <v>10.705256708388999</v>
      </c>
      <c r="BF43" s="15">
        <v>2740.2349836048802</v>
      </c>
      <c r="BG43" s="15">
        <v>2461.19930962438</v>
      </c>
      <c r="BH43" s="15">
        <v>279.03567398050097</v>
      </c>
      <c r="BI43" s="15">
        <v>4.1554487012020302E-2</v>
      </c>
      <c r="BJ43" s="15">
        <v>0.57861952799043503</v>
      </c>
      <c r="BK43" s="15">
        <v>1329.3889186880299</v>
      </c>
      <c r="BL43" s="15">
        <v>0.62916720404327298</v>
      </c>
      <c r="BM43" s="15">
        <v>64.298298164100999</v>
      </c>
      <c r="BN43" s="15">
        <v>8.0987342295121998</v>
      </c>
      <c r="BO43" s="15">
        <v>1.9720264598731101</v>
      </c>
      <c r="BP43" s="15">
        <v>160.74575648847801</v>
      </c>
      <c r="BQ43" s="15">
        <v>48.319254692285298</v>
      </c>
      <c r="BR43" s="15">
        <v>196.56333428132001</v>
      </c>
      <c r="BS43" s="15">
        <v>218.293719241388</v>
      </c>
      <c r="BT43" s="15">
        <v>96.589094341286298</v>
      </c>
      <c r="BU43" s="15">
        <v>4928.3365389542596</v>
      </c>
      <c r="BV43" s="15">
        <v>62.988797571647197</v>
      </c>
      <c r="BW43" s="15">
        <v>75.966487503320906</v>
      </c>
      <c r="BX43" s="15">
        <v>15.072990069169901</v>
      </c>
      <c r="BY43" s="15">
        <v>74.890994916822905</v>
      </c>
      <c r="BZ43" s="15">
        <v>6.1442147338976998</v>
      </c>
      <c r="CA43" s="15">
        <v>1002.56999774026</v>
      </c>
      <c r="CB43" s="15">
        <v>70.020243712804501</v>
      </c>
      <c r="CC43" s="26"/>
      <c r="CD43" s="26">
        <f t="shared" si="0"/>
        <v>1.0913233439332186</v>
      </c>
      <c r="CE43" s="25">
        <f t="shared" si="1"/>
        <v>0</v>
      </c>
      <c r="CF43" s="13">
        <f t="shared" si="10"/>
        <v>-0.83563760006910281</v>
      </c>
      <c r="CG43" s="13">
        <f t="shared" si="11"/>
        <v>-0.8658577486086988</v>
      </c>
      <c r="CH43" s="13">
        <f t="shared" si="12"/>
        <v>-0.64389142603060034</v>
      </c>
      <c r="CI43" s="13">
        <f t="shared" si="13"/>
        <v>-0.80506466004700239</v>
      </c>
      <c r="CJ43" s="13">
        <f t="shared" si="14"/>
        <v>-0.76690062155435557</v>
      </c>
      <c r="CK43" s="13">
        <f t="shared" si="15"/>
        <v>-0.96018354354887159</v>
      </c>
      <c r="CL43" s="13">
        <f t="shared" si="16"/>
        <v>-0.80897075714678501</v>
      </c>
    </row>
    <row r="44" spans="1:90" x14ac:dyDescent="0.3">
      <c r="A44" s="73" t="s">
        <v>640</v>
      </c>
      <c r="B44" s="15">
        <v>572.79412552999997</v>
      </c>
      <c r="C44" s="15">
        <v>6.1511659239999998</v>
      </c>
      <c r="D44" s="15">
        <v>985.05796324000005</v>
      </c>
      <c r="E44" s="15">
        <v>259.25982678000003</v>
      </c>
      <c r="F44" s="15">
        <v>188.61578183</v>
      </c>
      <c r="G44" s="15">
        <v>1262.9435771999999</v>
      </c>
      <c r="H44" s="15">
        <v>2183.8814499999999</v>
      </c>
      <c r="I44" s="15"/>
      <c r="J44" s="15"/>
      <c r="K44" s="15"/>
      <c r="L44" s="15"/>
      <c r="M44" s="15" t="s">
        <v>558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26"/>
      <c r="CD44" s="26" t="e">
        <f t="shared" si="0"/>
        <v>#DIV/0!</v>
      </c>
      <c r="CE44" s="25" t="e">
        <f t="shared" si="1"/>
        <v>#DIV/0!</v>
      </c>
      <c r="CF44" s="13">
        <f t="shared" si="10"/>
        <v>-1</v>
      </c>
      <c r="CG44" s="13">
        <f t="shared" si="11"/>
        <v>-1</v>
      </c>
      <c r="CH44" s="13">
        <f t="shared" si="12"/>
        <v>-1</v>
      </c>
      <c r="CI44" s="13">
        <f t="shared" si="13"/>
        <v>-1</v>
      </c>
      <c r="CJ44" s="13">
        <f t="shared" si="14"/>
        <v>-1</v>
      </c>
      <c r="CK44" s="13">
        <f t="shared" si="15"/>
        <v>-1</v>
      </c>
      <c r="CL44" s="13">
        <f t="shared" si="16"/>
        <v>-1</v>
      </c>
    </row>
    <row r="45" spans="1:90" x14ac:dyDescent="0.3">
      <c r="A45" s="73" t="s">
        <v>641</v>
      </c>
      <c r="B45" s="15">
        <v>53455.129138999997</v>
      </c>
      <c r="C45" s="15">
        <v>533.51417722999997</v>
      </c>
      <c r="D45" s="15">
        <v>41666.205826999998</v>
      </c>
      <c r="E45" s="15">
        <v>35237.153216999999</v>
      </c>
      <c r="F45" s="15">
        <v>22476.611889</v>
      </c>
      <c r="G45" s="15">
        <v>240894.88097999999</v>
      </c>
      <c r="H45" s="15">
        <v>2621.8001164000002</v>
      </c>
      <c r="I45" s="15"/>
      <c r="J45" s="15"/>
      <c r="K45" s="15"/>
      <c r="L45" s="15"/>
      <c r="M45" s="15" t="s">
        <v>559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26"/>
      <c r="CD45" s="26" t="e">
        <f t="shared" si="0"/>
        <v>#DIV/0!</v>
      </c>
      <c r="CE45" s="25" t="e">
        <f t="shared" si="1"/>
        <v>#DIV/0!</v>
      </c>
      <c r="CF45" s="13">
        <f t="shared" si="10"/>
        <v>-1</v>
      </c>
      <c r="CG45" s="13">
        <f t="shared" si="11"/>
        <v>-1</v>
      </c>
      <c r="CH45" s="13">
        <f t="shared" si="12"/>
        <v>-1</v>
      </c>
      <c r="CI45" s="13">
        <f t="shared" si="13"/>
        <v>-1</v>
      </c>
      <c r="CJ45" s="13">
        <f t="shared" si="14"/>
        <v>-1</v>
      </c>
      <c r="CK45" s="13">
        <f t="shared" si="15"/>
        <v>-1</v>
      </c>
      <c r="CL45" s="13">
        <f t="shared" si="16"/>
        <v>-1</v>
      </c>
    </row>
    <row r="46" spans="1:90" x14ac:dyDescent="0.3">
      <c r="A46" s="73" t="s">
        <v>642</v>
      </c>
      <c r="B46" s="15">
        <v>4508.5002562</v>
      </c>
      <c r="C46" s="15">
        <v>31.403397085000002</v>
      </c>
      <c r="D46" s="15">
        <v>9049.6635485999996</v>
      </c>
      <c r="E46" s="15">
        <v>2035.6108875</v>
      </c>
      <c r="F46" s="15">
        <v>1395.1677574</v>
      </c>
      <c r="G46" s="15">
        <v>20201.711187000001</v>
      </c>
      <c r="H46" s="15">
        <v>264.32361542000001</v>
      </c>
      <c r="I46" s="15"/>
      <c r="J46" s="15"/>
      <c r="K46" s="15"/>
      <c r="L46" s="15"/>
      <c r="M46" s="15" t="s">
        <v>560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26"/>
      <c r="CD46" s="26" t="e">
        <f t="shared" si="0"/>
        <v>#DIV/0!</v>
      </c>
      <c r="CE46" s="25" t="e">
        <f t="shared" si="1"/>
        <v>#DIV/0!</v>
      </c>
      <c r="CF46" s="13">
        <f t="shared" si="10"/>
        <v>-1</v>
      </c>
      <c r="CG46" s="13">
        <f t="shared" si="11"/>
        <v>-1</v>
      </c>
      <c r="CH46" s="13">
        <f t="shared" si="12"/>
        <v>-1</v>
      </c>
      <c r="CI46" s="13">
        <f t="shared" si="13"/>
        <v>-1</v>
      </c>
      <c r="CJ46" s="13">
        <f t="shared" si="14"/>
        <v>-1</v>
      </c>
      <c r="CK46" s="13">
        <f t="shared" si="15"/>
        <v>-1</v>
      </c>
      <c r="CL46" s="13">
        <f t="shared" si="16"/>
        <v>-1</v>
      </c>
    </row>
    <row r="47" spans="1:90" x14ac:dyDescent="0.3">
      <c r="A47" s="73" t="s">
        <v>643</v>
      </c>
      <c r="B47" s="15">
        <v>18.322074355000002</v>
      </c>
      <c r="C47" s="15">
        <v>0.53318683440000003</v>
      </c>
      <c r="D47" s="15">
        <v>16.417233210999999</v>
      </c>
      <c r="E47" s="15">
        <v>3148.2233396000001</v>
      </c>
      <c r="F47" s="15">
        <v>1659.4850911000001</v>
      </c>
      <c r="G47" s="15">
        <v>1.7726089907</v>
      </c>
      <c r="H47" s="15">
        <v>165.07375886</v>
      </c>
      <c r="I47" s="15"/>
      <c r="J47" s="15"/>
      <c r="K47" s="15"/>
      <c r="L47" s="15"/>
      <c r="M47" s="15" t="s">
        <v>561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6.6767061680252505E-4</v>
      </c>
      <c r="U47" s="15">
        <v>9.8280448243742995E-4</v>
      </c>
      <c r="V47" s="15">
        <v>0.465792238628285</v>
      </c>
      <c r="W47" s="15">
        <v>2.4297664128044398E-3</v>
      </c>
      <c r="X47" s="15">
        <v>2.36382310024967E-4</v>
      </c>
      <c r="Y47" s="15">
        <v>9.5632480163362801E-4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2.87928450095624E-2</v>
      </c>
      <c r="AP47" s="15">
        <v>0</v>
      </c>
      <c r="AQ47" s="15">
        <v>7.4706735671334797E-3</v>
      </c>
      <c r="AR47" s="15">
        <v>0.72728424522009805</v>
      </c>
      <c r="AS47" s="15">
        <v>8.0809463119429797E-2</v>
      </c>
      <c r="AT47" s="15">
        <v>0.80809370833952798</v>
      </c>
      <c r="AU47" s="15">
        <v>0</v>
      </c>
      <c r="AV47" s="15">
        <v>1.4588420222997401E-3</v>
      </c>
      <c r="AW47" s="15">
        <v>0</v>
      </c>
      <c r="AX47" s="15">
        <v>8.7141964428424696</v>
      </c>
      <c r="AY47" s="15">
        <v>9.9440441144860495E-4</v>
      </c>
      <c r="AZ47" s="15">
        <v>3.8369349140472702</v>
      </c>
      <c r="BA47" s="15">
        <v>1.8945241599012399</v>
      </c>
      <c r="BB47" s="15">
        <v>5.8564879269388196E-3</v>
      </c>
      <c r="BC47" s="15">
        <v>6.5856771220864596</v>
      </c>
      <c r="BD47" s="15">
        <v>10.7989573240298</v>
      </c>
      <c r="BE47" s="15">
        <v>2.81051582643012</v>
      </c>
      <c r="BF47" s="15">
        <v>874.93246014781903</v>
      </c>
      <c r="BG47" s="15">
        <v>294.52122109514698</v>
      </c>
      <c r="BH47" s="15">
        <v>580.41123905267204</v>
      </c>
      <c r="BI47" s="15">
        <v>0.40103727464629502</v>
      </c>
      <c r="BJ47" s="15">
        <v>0.356372007914591</v>
      </c>
      <c r="BK47" s="15">
        <v>191.49880729950399</v>
      </c>
      <c r="BL47" s="15">
        <v>0.484591015063082</v>
      </c>
      <c r="BM47" s="15">
        <v>1.8344805083858101E-3</v>
      </c>
      <c r="BN47" s="15">
        <v>3.8142165049025103E-4</v>
      </c>
      <c r="BO47" s="15">
        <v>5.0076379128843503E-2</v>
      </c>
      <c r="BP47" s="15">
        <v>5.0373826727734498E-3</v>
      </c>
      <c r="BQ47" s="15">
        <v>0</v>
      </c>
      <c r="BR47" s="15">
        <v>21.704017041728001</v>
      </c>
      <c r="BS47" s="15">
        <v>44.996495422653503</v>
      </c>
      <c r="BT47" s="15">
        <v>0.37590909241224602</v>
      </c>
      <c r="BU47" s="15">
        <v>0.21397615172208601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7.2340900698313702E-3</v>
      </c>
      <c r="CB47" s="15">
        <v>0</v>
      </c>
      <c r="CC47" s="26"/>
      <c r="CD47" s="26">
        <f t="shared" si="0"/>
        <v>1.0327039745176443</v>
      </c>
      <c r="CE47" s="25">
        <f t="shared" si="1"/>
        <v>0</v>
      </c>
      <c r="CF47" s="13">
        <f t="shared" si="10"/>
        <v>-0.97457753802308011</v>
      </c>
      <c r="CG47" s="13">
        <f t="shared" si="11"/>
        <v>-0.94599858220062161</v>
      </c>
      <c r="CH47" s="13">
        <f t="shared" si="12"/>
        <v>-0.95077771644261688</v>
      </c>
      <c r="CI47" s="13">
        <f t="shared" si="13"/>
        <v>-0.72208691513640055</v>
      </c>
      <c r="CJ47" s="13">
        <f t="shared" si="14"/>
        <v>-0.82252252661099734</v>
      </c>
      <c r="CK47" s="13">
        <f t="shared" si="15"/>
        <v>-0.87928744982976359</v>
      </c>
      <c r="CL47" s="13">
        <f t="shared" si="16"/>
        <v>-0.99995617661995595</v>
      </c>
    </row>
    <row r="48" spans="1:90" x14ac:dyDescent="0.3">
      <c r="CF48" s="13" t="str">
        <f t="shared" si="10"/>
        <v/>
      </c>
      <c r="CG48" s="13" t="str">
        <f t="shared" si="11"/>
        <v/>
      </c>
      <c r="CH48" s="13" t="str">
        <f t="shared" si="12"/>
        <v/>
      </c>
      <c r="CI48" s="13" t="str">
        <f t="shared" si="13"/>
        <v/>
      </c>
      <c r="CJ48" s="13" t="str">
        <f t="shared" si="14"/>
        <v/>
      </c>
      <c r="CK48" s="13" t="str">
        <f t="shared" si="15"/>
        <v/>
      </c>
      <c r="CL48" s="13" t="str">
        <f t="shared" si="16"/>
        <v/>
      </c>
    </row>
    <row r="49" spans="1:91" x14ac:dyDescent="0.3">
      <c r="A49" s="83" t="s">
        <v>342</v>
      </c>
      <c r="B49" s="1">
        <f t="shared" ref="B49:H49" si="17">SUM(B3:B47)</f>
        <v>1670106.6203631349</v>
      </c>
      <c r="C49" s="1">
        <f t="shared" si="17"/>
        <v>24333.047771266909</v>
      </c>
      <c r="D49" s="1">
        <f t="shared" si="17"/>
        <v>1208770.2144100713</v>
      </c>
      <c r="E49" s="1">
        <f t="shared" si="17"/>
        <v>370420.35010234255</v>
      </c>
      <c r="F49" s="1">
        <f t="shared" si="17"/>
        <v>199803.02193942032</v>
      </c>
      <c r="G49" s="1">
        <f t="shared" si="17"/>
        <v>2129687.9959435579</v>
      </c>
      <c r="H49" s="1">
        <f t="shared" si="17"/>
        <v>317940.63919769588</v>
      </c>
      <c r="I49" s="1"/>
      <c r="J49" s="1"/>
      <c r="K49" s="1"/>
      <c r="N49" s="1">
        <f t="shared" ref="N49:CB49" si="18">SUM(N3:N47)</f>
        <v>20.006562353951736</v>
      </c>
      <c r="O49" s="1">
        <f t="shared" si="18"/>
        <v>1851.0769388440804</v>
      </c>
      <c r="P49" s="1">
        <f t="shared" si="18"/>
        <v>1570.7017314279442</v>
      </c>
      <c r="Q49" s="1">
        <f t="shared" si="18"/>
        <v>1570.7017314279442</v>
      </c>
      <c r="R49" s="1">
        <f t="shared" si="18"/>
        <v>118.35678594206878</v>
      </c>
      <c r="S49" s="1">
        <f t="shared" si="18"/>
        <v>105.51326694886571</v>
      </c>
      <c r="T49" s="1">
        <f t="shared" si="18"/>
        <v>3213.8080723243042</v>
      </c>
      <c r="U49" s="1">
        <f t="shared" si="18"/>
        <v>29329.0286074576</v>
      </c>
      <c r="V49" s="1">
        <f t="shared" si="18"/>
        <v>1179535.7378359521</v>
      </c>
      <c r="W49" s="1">
        <f t="shared" si="18"/>
        <v>2940.5991535063476</v>
      </c>
      <c r="X49" s="1">
        <f t="shared" si="18"/>
        <v>1630.5919933059999</v>
      </c>
      <c r="Y49" s="1">
        <f t="shared" si="18"/>
        <v>1179.7605143363839</v>
      </c>
      <c r="Z49" s="1">
        <f t="shared" si="18"/>
        <v>23007.911423532798</v>
      </c>
      <c r="AA49" s="1">
        <f t="shared" si="18"/>
        <v>17.986845195404669</v>
      </c>
      <c r="AB49" s="1">
        <f t="shared" si="18"/>
        <v>7642.9831803060852</v>
      </c>
      <c r="AC49" s="1">
        <f t="shared" si="18"/>
        <v>7642.9831803060852</v>
      </c>
      <c r="AD49" s="1"/>
      <c r="AE49" s="1"/>
      <c r="AF49" s="1">
        <f t="shared" si="18"/>
        <v>46.199478254128451</v>
      </c>
      <c r="AG49" s="1">
        <f t="shared" si="18"/>
        <v>1395.2747162420221</v>
      </c>
      <c r="AH49" s="1">
        <f t="shared" si="18"/>
        <v>86.427389565177805</v>
      </c>
      <c r="AI49" s="1"/>
      <c r="AJ49" s="1">
        <f t="shared" si="18"/>
        <v>1022.1738400530619</v>
      </c>
      <c r="AK49" s="1">
        <f t="shared" si="18"/>
        <v>979.6290636310481</v>
      </c>
      <c r="AL49" s="1">
        <f t="shared" si="18"/>
        <v>10831.927132322029</v>
      </c>
      <c r="AM49" s="1"/>
      <c r="AN49" s="1">
        <f t="shared" si="18"/>
        <v>34.532700523197136</v>
      </c>
      <c r="AO49" s="1">
        <f t="shared" si="18"/>
        <v>19547.703240006937</v>
      </c>
      <c r="AP49" s="1">
        <f t="shared" si="18"/>
        <v>0</v>
      </c>
      <c r="AQ49" s="1">
        <f t="shared" si="18"/>
        <v>177503.1577100445</v>
      </c>
      <c r="AR49" s="1">
        <f t="shared" si="18"/>
        <v>663951.7647997</v>
      </c>
      <c r="AS49" s="1">
        <f t="shared" si="18"/>
        <v>73726.238892537993</v>
      </c>
      <c r="AT49" s="1">
        <f t="shared" si="18"/>
        <v>737724.20317049162</v>
      </c>
      <c r="AU49" s="1">
        <f t="shared" si="18"/>
        <v>197.71420942257888</v>
      </c>
      <c r="AV49" s="1">
        <f t="shared" si="18"/>
        <v>2797.6523315751742</v>
      </c>
      <c r="AW49" s="1"/>
      <c r="AX49" s="1">
        <f t="shared" si="18"/>
        <v>3232.8351717313776</v>
      </c>
      <c r="AY49" s="1">
        <f t="shared" si="18"/>
        <v>73802.396327416325</v>
      </c>
      <c r="AZ49" s="1">
        <f t="shared" si="18"/>
        <v>1652.6540452001386</v>
      </c>
      <c r="BA49" s="1">
        <f t="shared" si="18"/>
        <v>919.67838748501322</v>
      </c>
      <c r="BB49" s="1">
        <f t="shared" si="18"/>
        <v>3411.1813681403069</v>
      </c>
      <c r="BC49" s="1">
        <f t="shared" si="18"/>
        <v>1611.7615132437145</v>
      </c>
      <c r="BD49" s="1">
        <f t="shared" si="18"/>
        <v>453.7110418668106</v>
      </c>
      <c r="BE49" s="1">
        <f t="shared" si="18"/>
        <v>1718.9942432385956</v>
      </c>
      <c r="BF49" s="1">
        <f t="shared" si="18"/>
        <v>203492.50129565853</v>
      </c>
      <c r="BG49" s="1">
        <f t="shared" si="18"/>
        <v>96381.708103935875</v>
      </c>
      <c r="BH49" s="1">
        <f t="shared" si="18"/>
        <v>107110.79319172245</v>
      </c>
      <c r="BI49" s="1">
        <f t="shared" si="18"/>
        <v>467.02956546184549</v>
      </c>
      <c r="BJ49" s="1">
        <f t="shared" si="18"/>
        <v>50.62174414477019</v>
      </c>
      <c r="BK49" s="1">
        <f t="shared" si="18"/>
        <v>50811.955978619044</v>
      </c>
      <c r="BL49" s="1">
        <f t="shared" si="18"/>
        <v>2859.2024953171067</v>
      </c>
      <c r="BM49" s="1">
        <f t="shared" si="18"/>
        <v>3322.8153040037446</v>
      </c>
      <c r="BN49" s="1">
        <f t="shared" si="18"/>
        <v>434.86577314079204</v>
      </c>
      <c r="BO49" s="1">
        <f t="shared" si="18"/>
        <v>1012.8596894556667</v>
      </c>
      <c r="BP49" s="1">
        <f t="shared" si="18"/>
        <v>8390.2673282549076</v>
      </c>
      <c r="BQ49" s="1">
        <f t="shared" si="18"/>
        <v>5989.4584561214833</v>
      </c>
      <c r="BR49" s="1">
        <f t="shared" si="18"/>
        <v>5201.8507463523401</v>
      </c>
      <c r="BS49" s="1">
        <f t="shared" si="18"/>
        <v>10234.301383562879</v>
      </c>
      <c r="BT49" s="1">
        <f t="shared" si="18"/>
        <v>595.12232471697973</v>
      </c>
      <c r="BU49" s="1">
        <f t="shared" si="18"/>
        <v>824740.80511683389</v>
      </c>
      <c r="BV49" s="1">
        <f t="shared" si="18"/>
        <v>1147.1720838143096</v>
      </c>
      <c r="BW49" s="1">
        <f t="shared" si="18"/>
        <v>10054.764482115608</v>
      </c>
      <c r="BX49" s="1">
        <f t="shared" si="18"/>
        <v>5966.7547267465379</v>
      </c>
      <c r="BY49" s="1">
        <f t="shared" si="18"/>
        <v>10899.078206543172</v>
      </c>
      <c r="BZ49" s="1">
        <f t="shared" si="18"/>
        <v>9203.2823079248719</v>
      </c>
      <c r="CA49" s="1">
        <f t="shared" si="18"/>
        <v>181056.87523152828</v>
      </c>
      <c r="CB49" s="1">
        <f t="shared" si="18"/>
        <v>8872.2802593631004</v>
      </c>
      <c r="CF49" s="13">
        <f t="shared" si="10"/>
        <v>-0.29373626602385239</v>
      </c>
      <c r="CG49" s="13">
        <f t="shared" si="11"/>
        <v>-0.19666030232803927</v>
      </c>
      <c r="CH49" s="13">
        <f t="shared" si="12"/>
        <v>-0.38969028656076632</v>
      </c>
      <c r="CI49" s="13">
        <f t="shared" si="13"/>
        <v>-0.45064437944773805</v>
      </c>
      <c r="CJ49" s="13">
        <f t="shared" si="14"/>
        <v>-0.51761636451545501</v>
      </c>
      <c r="CK49" s="13">
        <f t="shared" si="15"/>
        <v>-0.61274101807977155</v>
      </c>
      <c r="CL49" s="13">
        <f t="shared" si="16"/>
        <v>-0.43053245508842647</v>
      </c>
    </row>
    <row r="50" spans="1:91" x14ac:dyDescent="0.3">
      <c r="A50" s="83" t="s">
        <v>582</v>
      </c>
      <c r="B50" s="1">
        <f>SUM(B3:B15)</f>
        <v>1298243.2258509898</v>
      </c>
      <c r="C50" s="1">
        <f t="shared" ref="C50:H50" si="19">SUM(C3:C15)</f>
        <v>21074.146210053699</v>
      </c>
      <c r="D50" s="1">
        <f t="shared" si="19"/>
        <v>730251.41048601014</v>
      </c>
      <c r="E50" s="1">
        <f>SUM(E3:E15)</f>
        <v>137354.45394152252</v>
      </c>
      <c r="F50" s="1">
        <f t="shared" si="19"/>
        <v>51895.787913470296</v>
      </c>
      <c r="G50" s="1">
        <f t="shared" si="19"/>
        <v>622240.16031589801</v>
      </c>
      <c r="H50" s="1">
        <f t="shared" si="19"/>
        <v>206809.23203625999</v>
      </c>
      <c r="I50" s="1"/>
      <c r="J50" s="1"/>
      <c r="K50" s="1"/>
      <c r="N50" s="1">
        <f>SUM(N3:N15)</f>
        <v>0</v>
      </c>
      <c r="O50" s="1">
        <f t="shared" ref="O50:CB50" si="20">SUM(O3:O15)</f>
        <v>784.50579925253589</v>
      </c>
      <c r="P50" s="1">
        <f t="shared" si="20"/>
        <v>1505.5794246384887</v>
      </c>
      <c r="Q50" s="1">
        <f t="shared" si="20"/>
        <v>1505.5794246384887</v>
      </c>
      <c r="R50" s="1">
        <f t="shared" si="20"/>
        <v>96.495830391149269</v>
      </c>
      <c r="S50" s="1">
        <f t="shared" si="20"/>
        <v>0</v>
      </c>
      <c r="T50" s="1">
        <f t="shared" si="20"/>
        <v>2005.8153387037898</v>
      </c>
      <c r="U50" s="1">
        <f t="shared" si="20"/>
        <v>15810.502484384933</v>
      </c>
      <c r="V50" s="1">
        <f t="shared" si="20"/>
        <v>1021438.9123709266</v>
      </c>
      <c r="W50" s="1">
        <f t="shared" si="20"/>
        <v>2417.0553217764127</v>
      </c>
      <c r="X50" s="1">
        <f t="shared" si="20"/>
        <v>1288.0910054140868</v>
      </c>
      <c r="Y50" s="1">
        <f t="shared" si="20"/>
        <v>885.45206093148715</v>
      </c>
      <c r="Z50" s="1">
        <f t="shared" si="20"/>
        <v>22829.837200968501</v>
      </c>
      <c r="AA50" s="1">
        <f t="shared" si="20"/>
        <v>0</v>
      </c>
      <c r="AB50" s="1">
        <f t="shared" si="20"/>
        <v>5056.2798000371095</v>
      </c>
      <c r="AC50" s="1">
        <f t="shared" si="20"/>
        <v>5056.2798000371095</v>
      </c>
      <c r="AD50" s="1"/>
      <c r="AE50" s="1"/>
      <c r="AF50" s="1">
        <f t="shared" si="20"/>
        <v>46.199478254128451</v>
      </c>
      <c r="AG50" s="1">
        <f t="shared" si="20"/>
        <v>1319.4523771151928</v>
      </c>
      <c r="AH50" s="1">
        <f t="shared" si="20"/>
        <v>76.559198335300607</v>
      </c>
      <c r="AI50" s="1"/>
      <c r="AJ50" s="1">
        <f t="shared" si="20"/>
        <v>314.45872907762327</v>
      </c>
      <c r="AK50" s="1">
        <f t="shared" si="20"/>
        <v>702.89133151708995</v>
      </c>
      <c r="AL50" s="1">
        <f t="shared" si="20"/>
        <v>10313.028124845388</v>
      </c>
      <c r="AM50" s="1"/>
      <c r="AN50" s="1">
        <f t="shared" si="20"/>
        <v>23.217958415127683</v>
      </c>
      <c r="AO50" s="1">
        <f t="shared" si="20"/>
        <v>18569.053088075525</v>
      </c>
      <c r="AP50" s="1">
        <f t="shared" si="20"/>
        <v>0</v>
      </c>
      <c r="AQ50" s="1">
        <f t="shared" si="20"/>
        <v>142772.34319528777</v>
      </c>
      <c r="AR50" s="1">
        <f t="shared" si="20"/>
        <v>484521.71499525907</v>
      </c>
      <c r="AS50" s="1">
        <f t="shared" si="20"/>
        <v>53789.566767175667</v>
      </c>
      <c r="AT50" s="1">
        <f t="shared" si="20"/>
        <v>538357.48124068836</v>
      </c>
      <c r="AU50" s="1">
        <f t="shared" si="20"/>
        <v>196.48244766224062</v>
      </c>
      <c r="AV50" s="1">
        <f t="shared" si="20"/>
        <v>2323.8329051431065</v>
      </c>
      <c r="AW50" s="1"/>
      <c r="AX50" s="1">
        <f t="shared" si="20"/>
        <v>1379.4713778506584</v>
      </c>
      <c r="AY50" s="1">
        <f t="shared" si="20"/>
        <v>59588.39975936518</v>
      </c>
      <c r="AZ50" s="1">
        <f t="shared" si="20"/>
        <v>603.40380570675097</v>
      </c>
      <c r="BA50" s="1">
        <f t="shared" si="20"/>
        <v>615.53608763211764</v>
      </c>
      <c r="BB50" s="1">
        <f t="shared" si="20"/>
        <v>1272.2498686791189</v>
      </c>
      <c r="BC50" s="1">
        <f t="shared" si="20"/>
        <v>479.41523837189447</v>
      </c>
      <c r="BD50" s="1">
        <f t="shared" si="20"/>
        <v>414.52426389085156</v>
      </c>
      <c r="BE50" s="1">
        <f t="shared" si="20"/>
        <v>737.88975931752486</v>
      </c>
      <c r="BF50" s="1">
        <f t="shared" si="20"/>
        <v>112670.02405532934</v>
      </c>
      <c r="BG50" s="1">
        <f t="shared" si="20"/>
        <v>42408.544924013215</v>
      </c>
      <c r="BH50" s="1">
        <f t="shared" si="20"/>
        <v>70261.479131316068</v>
      </c>
      <c r="BI50" s="1">
        <f t="shared" si="20"/>
        <v>214.96246203102254</v>
      </c>
      <c r="BJ50" s="1">
        <f t="shared" si="20"/>
        <v>24.708188698320605</v>
      </c>
      <c r="BK50" s="1">
        <f t="shared" si="20"/>
        <v>18238.421145812325</v>
      </c>
      <c r="BL50" s="1">
        <f t="shared" si="20"/>
        <v>2492.5131909835054</v>
      </c>
      <c r="BM50" s="1">
        <f t="shared" si="20"/>
        <v>2113.2077907330881</v>
      </c>
      <c r="BN50" s="1">
        <f t="shared" si="20"/>
        <v>268.8485062266567</v>
      </c>
      <c r="BO50" s="1">
        <f t="shared" si="20"/>
        <v>366.5766551235119</v>
      </c>
      <c r="BP50" s="1">
        <f t="shared" si="20"/>
        <v>5364.8639111845969</v>
      </c>
      <c r="BQ50" s="1">
        <f t="shared" si="20"/>
        <v>4457.3592223692985</v>
      </c>
      <c r="BR50" s="1">
        <f t="shared" si="20"/>
        <v>1466.1946239497533</v>
      </c>
      <c r="BS50" s="1">
        <f t="shared" si="20"/>
        <v>6161.2414900041294</v>
      </c>
      <c r="BT50" s="1">
        <f t="shared" si="20"/>
        <v>194.51655781741189</v>
      </c>
      <c r="BU50" s="1">
        <f t="shared" si="20"/>
        <v>483703.0942205938</v>
      </c>
      <c r="BV50" s="1">
        <f t="shared" si="20"/>
        <v>252.20800543362287</v>
      </c>
      <c r="BW50" s="1">
        <f t="shared" si="20"/>
        <v>2674.6441188707804</v>
      </c>
      <c r="BX50" s="1">
        <f t="shared" si="20"/>
        <v>5687.7287910882087</v>
      </c>
      <c r="BY50" s="1">
        <f t="shared" si="20"/>
        <v>6530.9692072501102</v>
      </c>
      <c r="BZ50" s="1">
        <f t="shared" si="20"/>
        <v>8909.036138958425</v>
      </c>
      <c r="CA50" s="1">
        <f t="shared" si="20"/>
        <v>148234.99150925642</v>
      </c>
      <c r="CB50" s="1">
        <f t="shared" si="20"/>
        <v>5171.4151326978172</v>
      </c>
      <c r="CF50" s="13">
        <f t="shared" si="10"/>
        <v>-0.2132145255744507</v>
      </c>
      <c r="CG50" s="13">
        <f t="shared" si="11"/>
        <v>-0.11887044424049248</v>
      </c>
      <c r="CH50" s="13">
        <f t="shared" si="12"/>
        <v>-0.26277789606405422</v>
      </c>
      <c r="CI50" s="13">
        <f t="shared" si="13"/>
        <v>-0.17971335604961422</v>
      </c>
      <c r="CJ50" s="13">
        <f t="shared" si="14"/>
        <v>-0.18281335289245182</v>
      </c>
      <c r="CK50" s="13">
        <f t="shared" si="15"/>
        <v>-0.22264243764814523</v>
      </c>
      <c r="CL50" s="13">
        <f t="shared" si="16"/>
        <v>-0.2832283643736645</v>
      </c>
    </row>
    <row r="51" spans="1:91" x14ac:dyDescent="0.3">
      <c r="A51" s="83" t="s">
        <v>583</v>
      </c>
      <c r="B51" s="1">
        <f>SUM(B16:B47)</f>
        <v>371863.39451214485</v>
      </c>
      <c r="C51" s="1">
        <f t="shared" ref="C51:H51" si="21">SUM(C16:C47)</f>
        <v>3258.9015612132002</v>
      </c>
      <c r="D51" s="1">
        <f t="shared" si="21"/>
        <v>478518.80392406107</v>
      </c>
      <c r="E51" s="1">
        <f>SUM(E16:E47)</f>
        <v>233065.89616081995</v>
      </c>
      <c r="F51" s="1">
        <f t="shared" si="21"/>
        <v>147907.23402594999</v>
      </c>
      <c r="G51" s="1">
        <f t="shared" si="21"/>
        <v>1507447.8356276606</v>
      </c>
      <c r="H51" s="1">
        <f t="shared" si="21"/>
        <v>111131.407161436</v>
      </c>
      <c r="I51" s="1"/>
      <c r="J51" s="1"/>
      <c r="K51" s="1"/>
      <c r="N51" s="1">
        <f>SUM(N16:N47)</f>
        <v>20.006562353951736</v>
      </c>
      <c r="O51" s="1">
        <f t="shared" ref="O51:CB51" si="22">SUM(O16:O47)</f>
        <v>1066.5711395915444</v>
      </c>
      <c r="P51" s="1">
        <f t="shared" si="22"/>
        <v>65.122306789455394</v>
      </c>
      <c r="Q51" s="1">
        <f t="shared" si="22"/>
        <v>65.122306789455394</v>
      </c>
      <c r="R51" s="1">
        <f t="shared" si="22"/>
        <v>21.860955550919513</v>
      </c>
      <c r="S51" s="1">
        <f t="shared" si="22"/>
        <v>105.51326694886571</v>
      </c>
      <c r="T51" s="1">
        <f t="shared" si="22"/>
        <v>1207.9927336205142</v>
      </c>
      <c r="U51" s="1">
        <f t="shared" si="22"/>
        <v>13518.526123072665</v>
      </c>
      <c r="V51" s="1">
        <f t="shared" si="22"/>
        <v>158096.82546502582</v>
      </c>
      <c r="W51" s="1">
        <f t="shared" si="22"/>
        <v>523.54383172993494</v>
      </c>
      <c r="X51" s="1">
        <f t="shared" si="22"/>
        <v>342.50098789191321</v>
      </c>
      <c r="Y51" s="1">
        <f t="shared" si="22"/>
        <v>294.30845340489708</v>
      </c>
      <c r="Z51" s="1">
        <f t="shared" si="22"/>
        <v>178.0742225642924</v>
      </c>
      <c r="AA51" s="1">
        <f t="shared" si="22"/>
        <v>17.986845195404669</v>
      </c>
      <c r="AB51" s="1">
        <f t="shared" si="22"/>
        <v>2586.7033802689748</v>
      </c>
      <c r="AC51" s="1">
        <f t="shared" si="22"/>
        <v>2586.7033802689748</v>
      </c>
      <c r="AD51" s="1"/>
      <c r="AE51" s="1"/>
      <c r="AF51" s="1">
        <f t="shared" si="22"/>
        <v>0</v>
      </c>
      <c r="AG51" s="1">
        <f t="shared" si="22"/>
        <v>75.82233912682922</v>
      </c>
      <c r="AH51" s="1">
        <f t="shared" si="22"/>
        <v>9.8681912298771817</v>
      </c>
      <c r="AI51" s="1"/>
      <c r="AJ51" s="1">
        <f t="shared" si="22"/>
        <v>707.71511097543873</v>
      </c>
      <c r="AK51" s="1">
        <f t="shared" si="22"/>
        <v>276.7377321139582</v>
      </c>
      <c r="AL51" s="1">
        <f t="shared" si="22"/>
        <v>518.89900747664024</v>
      </c>
      <c r="AM51" s="1"/>
      <c r="AN51" s="1">
        <f t="shared" si="22"/>
        <v>11.314742108069453</v>
      </c>
      <c r="AO51" s="1">
        <f t="shared" si="22"/>
        <v>978.65015193141357</v>
      </c>
      <c r="AP51" s="1">
        <f t="shared" si="22"/>
        <v>0</v>
      </c>
      <c r="AQ51" s="1">
        <f t="shared" si="22"/>
        <v>34730.814514756727</v>
      </c>
      <c r="AR51" s="1">
        <f t="shared" si="22"/>
        <v>179430.04980444102</v>
      </c>
      <c r="AS51" s="1">
        <f t="shared" si="22"/>
        <v>19936.672125362325</v>
      </c>
      <c r="AT51" s="1">
        <f t="shared" si="22"/>
        <v>199366.7219298032</v>
      </c>
      <c r="AU51" s="1">
        <f t="shared" si="22"/>
        <v>1.2317617603382403</v>
      </c>
      <c r="AV51" s="1">
        <f t="shared" si="22"/>
        <v>473.81942643206821</v>
      </c>
      <c r="AW51" s="1"/>
      <c r="AX51" s="1">
        <f t="shared" si="22"/>
        <v>1853.3637938807196</v>
      </c>
      <c r="AY51" s="1">
        <f t="shared" si="22"/>
        <v>14213.996568051138</v>
      </c>
      <c r="AZ51" s="1">
        <f t="shared" si="22"/>
        <v>1049.2502394933877</v>
      </c>
      <c r="BA51" s="1">
        <f t="shared" si="22"/>
        <v>304.14229985289558</v>
      </c>
      <c r="BB51" s="1">
        <f t="shared" si="22"/>
        <v>2138.9314994611877</v>
      </c>
      <c r="BC51" s="1">
        <f t="shared" si="22"/>
        <v>1132.3462748718198</v>
      </c>
      <c r="BD51" s="1">
        <f t="shared" si="22"/>
        <v>39.186777975959039</v>
      </c>
      <c r="BE51" s="1">
        <f t="shared" si="22"/>
        <v>981.10448392107082</v>
      </c>
      <c r="BF51" s="1">
        <f t="shared" si="22"/>
        <v>90822.477240329201</v>
      </c>
      <c r="BG51" s="1">
        <f t="shared" si="22"/>
        <v>53973.163179922667</v>
      </c>
      <c r="BH51" s="1">
        <f t="shared" si="22"/>
        <v>36849.314060406374</v>
      </c>
      <c r="BI51" s="1">
        <f t="shared" si="22"/>
        <v>252.0671034308229</v>
      </c>
      <c r="BJ51" s="1">
        <f t="shared" si="22"/>
        <v>25.913555446449585</v>
      </c>
      <c r="BK51" s="1">
        <f t="shared" si="22"/>
        <v>32573.534832806708</v>
      </c>
      <c r="BL51" s="1">
        <f t="shared" si="22"/>
        <v>366.68930433360168</v>
      </c>
      <c r="BM51" s="1">
        <f t="shared" si="22"/>
        <v>1209.6075132706562</v>
      </c>
      <c r="BN51" s="1">
        <f t="shared" si="22"/>
        <v>166.01726691413535</v>
      </c>
      <c r="BO51" s="1">
        <f t="shared" si="22"/>
        <v>646.28303433215478</v>
      </c>
      <c r="BP51" s="1">
        <f t="shared" si="22"/>
        <v>3025.4034170703098</v>
      </c>
      <c r="BQ51" s="1">
        <f t="shared" si="22"/>
        <v>1532.099233752185</v>
      </c>
      <c r="BR51" s="1">
        <f t="shared" si="22"/>
        <v>3735.6561224025872</v>
      </c>
      <c r="BS51" s="1">
        <f t="shared" si="22"/>
        <v>4073.0598935587495</v>
      </c>
      <c r="BT51" s="1">
        <f t="shared" si="22"/>
        <v>400.60576689956787</v>
      </c>
      <c r="BU51" s="1">
        <f t="shared" si="22"/>
        <v>341037.71089624014</v>
      </c>
      <c r="BV51" s="1">
        <f t="shared" si="22"/>
        <v>894.96407838068671</v>
      </c>
      <c r="BW51" s="1">
        <f t="shared" si="22"/>
        <v>7380.1203632448287</v>
      </c>
      <c r="BX51" s="1">
        <f t="shared" si="22"/>
        <v>279.0259356583295</v>
      </c>
      <c r="BY51" s="1">
        <f t="shared" si="22"/>
        <v>4368.1089992930638</v>
      </c>
      <c r="BZ51" s="1">
        <f t="shared" si="22"/>
        <v>294.24616896644687</v>
      </c>
      <c r="CA51" s="1">
        <f t="shared" si="22"/>
        <v>32821.883722271908</v>
      </c>
      <c r="CB51" s="1">
        <f t="shared" si="22"/>
        <v>3700.8651266652837</v>
      </c>
      <c r="CF51" s="13">
        <f t="shared" si="10"/>
        <v>-0.57485241140113763</v>
      </c>
      <c r="CG51" s="13">
        <f t="shared" si="11"/>
        <v>-0.69969938227680339</v>
      </c>
      <c r="CH51" s="13">
        <f t="shared" si="12"/>
        <v>-0.58336700607184111</v>
      </c>
      <c r="CI51" s="13">
        <f t="shared" si="13"/>
        <v>-0.61031416978458342</v>
      </c>
      <c r="CJ51" s="13">
        <f t="shared" si="14"/>
        <v>-0.63508773904558846</v>
      </c>
      <c r="CK51" s="13">
        <f t="shared" si="15"/>
        <v>-0.77376483428745568</v>
      </c>
      <c r="CL51" s="13">
        <f t="shared" si="16"/>
        <v>-0.70465699516795544</v>
      </c>
    </row>
    <row r="53" spans="1:91" x14ac:dyDescent="0.3">
      <c r="A53" s="83"/>
    </row>
    <row r="54" spans="1:91" x14ac:dyDescent="0.3">
      <c r="A54" s="80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26"/>
      <c r="CD54" s="26"/>
      <c r="CE54" s="25"/>
      <c r="CF54" s="13"/>
      <c r="CG54" s="13"/>
      <c r="CH54" s="13"/>
      <c r="CI54" s="13"/>
      <c r="CJ54" s="13"/>
      <c r="CK54" s="13"/>
      <c r="CL54" s="13"/>
      <c r="CM54" s="13"/>
    </row>
    <row r="55" spans="1:91" x14ac:dyDescent="0.3">
      <c r="A55" s="80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26"/>
      <c r="CD55" s="26"/>
      <c r="CE55" s="25"/>
      <c r="CF55" s="13"/>
      <c r="CG55" s="13"/>
      <c r="CH55" s="13"/>
      <c r="CI55" s="13"/>
      <c r="CJ55" s="13"/>
      <c r="CK55" s="13"/>
      <c r="CL55" s="13"/>
      <c r="CM55" s="13"/>
    </row>
    <row r="56" spans="1:91" x14ac:dyDescent="0.3">
      <c r="A56" s="80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26"/>
      <c r="CD56" s="26"/>
      <c r="CE56" s="25"/>
      <c r="CF56" s="13"/>
      <c r="CG56" s="13"/>
      <c r="CH56" s="13"/>
      <c r="CI56" s="13"/>
      <c r="CJ56" s="13"/>
      <c r="CK56" s="13"/>
      <c r="CL56" s="13"/>
      <c r="CM56" s="13"/>
    </row>
    <row r="57" spans="1:91" x14ac:dyDescent="0.3">
      <c r="A57" s="80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26"/>
      <c r="CD57" s="26"/>
      <c r="CE57" s="25"/>
      <c r="CF57" s="13"/>
      <c r="CG57" s="13"/>
      <c r="CH57" s="13"/>
      <c r="CI57" s="13"/>
      <c r="CJ57" s="13"/>
      <c r="CK57" s="13"/>
      <c r="CL57" s="13"/>
      <c r="CM57" s="13"/>
    </row>
    <row r="58" spans="1:91" x14ac:dyDescent="0.3">
      <c r="A58" s="80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26"/>
      <c r="CD58" s="26"/>
      <c r="CE58" s="25"/>
      <c r="CF58" s="13"/>
      <c r="CG58" s="13"/>
      <c r="CH58" s="13"/>
      <c r="CI58" s="13"/>
      <c r="CJ58" s="13"/>
      <c r="CK58" s="13"/>
      <c r="CL58" s="13"/>
      <c r="CM58" s="13"/>
    </row>
    <row r="59" spans="1:91" x14ac:dyDescent="0.3">
      <c r="A59" s="81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26"/>
      <c r="CD59" s="26"/>
      <c r="CE59" s="25"/>
      <c r="CF59" s="13"/>
      <c r="CG59" s="13"/>
      <c r="CH59" s="13"/>
      <c r="CI59" s="13"/>
      <c r="CJ59" s="13"/>
      <c r="CK59" s="13"/>
      <c r="CL59" s="13"/>
      <c r="CM59" s="13"/>
    </row>
    <row r="60" spans="1:91" x14ac:dyDescent="0.3">
      <c r="A60" s="80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26"/>
      <c r="CD60" s="26"/>
      <c r="CE60" s="25"/>
      <c r="CF60" s="13"/>
      <c r="CG60" s="13"/>
      <c r="CH60" s="13"/>
      <c r="CI60" s="13"/>
      <c r="CJ60" s="13"/>
      <c r="CK60" s="13"/>
      <c r="CL60" s="13"/>
      <c r="CM60" s="13"/>
    </row>
    <row r="61" spans="1:91" x14ac:dyDescent="0.3">
      <c r="A61" s="80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26"/>
      <c r="CD61" s="26"/>
      <c r="CE61" s="25"/>
      <c r="CF61" s="13"/>
      <c r="CG61" s="13"/>
      <c r="CH61" s="13"/>
      <c r="CI61" s="13"/>
      <c r="CJ61" s="13"/>
      <c r="CK61" s="13"/>
      <c r="CL61" s="13"/>
      <c r="CM61" s="13"/>
    </row>
    <row r="62" spans="1:91" x14ac:dyDescent="0.3">
      <c r="A62" s="80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26"/>
      <c r="CD62" s="26"/>
      <c r="CE62" s="25"/>
      <c r="CF62" s="13"/>
      <c r="CG62" s="13"/>
      <c r="CH62" s="13"/>
      <c r="CI62" s="13"/>
      <c r="CJ62" s="13"/>
      <c r="CK62" s="13"/>
      <c r="CL62" s="13"/>
      <c r="CM62" s="13"/>
    </row>
    <row r="63" spans="1:91" x14ac:dyDescent="0.3">
      <c r="A63" s="80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26"/>
      <c r="CD63" s="26"/>
      <c r="CE63" s="25"/>
      <c r="CF63" s="13"/>
      <c r="CG63" s="13"/>
      <c r="CH63" s="13"/>
      <c r="CI63" s="13"/>
      <c r="CJ63" s="13"/>
      <c r="CK63" s="13"/>
      <c r="CL63" s="13"/>
      <c r="CM63" s="13"/>
    </row>
    <row r="64" spans="1:91" x14ac:dyDescent="0.3">
      <c r="A64" s="80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26"/>
      <c r="CD64" s="26"/>
      <c r="CE64" s="25"/>
      <c r="CF64" s="13"/>
      <c r="CG64" s="13"/>
      <c r="CH64" s="13"/>
      <c r="CI64" s="13"/>
      <c r="CJ64" s="13"/>
      <c r="CK64" s="13"/>
      <c r="CL64" s="13"/>
      <c r="CM64" s="13"/>
    </row>
    <row r="65" spans="1:91" x14ac:dyDescent="0.3">
      <c r="A65" s="80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26"/>
      <c r="CD65" s="26"/>
      <c r="CE65" s="25"/>
      <c r="CF65" s="13"/>
      <c r="CG65" s="13"/>
      <c r="CH65" s="13"/>
      <c r="CI65" s="13"/>
      <c r="CJ65" s="13"/>
      <c r="CK65" s="13"/>
      <c r="CL65" s="13"/>
      <c r="CM65" s="13"/>
    </row>
    <row r="66" spans="1:91" x14ac:dyDescent="0.3">
      <c r="A66" s="82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26"/>
      <c r="CD66" s="26"/>
      <c r="CE66" s="25"/>
      <c r="CF66" s="13"/>
      <c r="CG66" s="13"/>
      <c r="CH66" s="13"/>
      <c r="CI66" s="13"/>
      <c r="CJ66" s="13"/>
      <c r="CK66" s="13"/>
      <c r="CL66" s="13"/>
      <c r="CM66" s="13"/>
    </row>
    <row r="67" spans="1:91" x14ac:dyDescent="0.3">
      <c r="E67" s="15"/>
    </row>
    <row r="68" spans="1:91" x14ac:dyDescent="0.3">
      <c r="E68" s="15"/>
    </row>
    <row r="69" spans="1:91" x14ac:dyDescent="0.3">
      <c r="E69" s="15"/>
    </row>
    <row r="70" spans="1:91" x14ac:dyDescent="0.3">
      <c r="E70" s="15"/>
    </row>
    <row r="71" spans="1:91" x14ac:dyDescent="0.3">
      <c r="E71" s="15"/>
    </row>
    <row r="72" spans="1:91" x14ac:dyDescent="0.3">
      <c r="E72" s="15"/>
    </row>
    <row r="73" spans="1:91" x14ac:dyDescent="0.3">
      <c r="E73" s="15"/>
    </row>
    <row r="74" spans="1:91" x14ac:dyDescent="0.3">
      <c r="E74" s="15"/>
    </row>
    <row r="75" spans="1:91" x14ac:dyDescent="0.3">
      <c r="E75" s="15"/>
    </row>
    <row r="76" spans="1:91" x14ac:dyDescent="0.3">
      <c r="E76" s="15"/>
    </row>
    <row r="77" spans="1:91" x14ac:dyDescent="0.3">
      <c r="E77" s="15"/>
    </row>
    <row r="78" spans="1:91" x14ac:dyDescent="0.3">
      <c r="E78" s="15"/>
    </row>
    <row r="79" spans="1:91" x14ac:dyDescent="0.3">
      <c r="E79" s="15"/>
    </row>
    <row r="80" spans="1:91" x14ac:dyDescent="0.3">
      <c r="E80" s="15"/>
    </row>
    <row r="81" spans="5:5" x14ac:dyDescent="0.3">
      <c r="E81" s="15"/>
    </row>
    <row r="82" spans="5:5" x14ac:dyDescent="0.3">
      <c r="E82" s="15"/>
    </row>
    <row r="83" spans="5:5" x14ac:dyDescent="0.3">
      <c r="E83" s="15"/>
    </row>
    <row r="84" spans="5:5" x14ac:dyDescent="0.3">
      <c r="E84" s="15"/>
    </row>
    <row r="85" spans="5:5" x14ac:dyDescent="0.3">
      <c r="E85" s="15"/>
    </row>
    <row r="86" spans="5:5" x14ac:dyDescent="0.3">
      <c r="E86" s="15"/>
    </row>
    <row r="87" spans="5:5" x14ac:dyDescent="0.3">
      <c r="E87" s="15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7559-ED4C-4BA2-87CC-C9D69733CAE0}">
  <dimension ref="A1:CD71"/>
  <sheetViews>
    <sheetView zoomScale="85" zoomScaleNormal="85" workbookViewId="0">
      <pane xSplit="1" ySplit="2" topLeftCell="B3" activePane="bottomRight" state="frozen"/>
      <selection pane="topRight" activeCell="L2" sqref="L2"/>
      <selection pane="bottomLeft" activeCell="L2" sqref="L2"/>
      <selection pane="bottomRight" activeCell="J2" sqref="J2"/>
    </sheetView>
  </sheetViews>
  <sheetFormatPr defaultColWidth="9.109375" defaultRowHeight="14.4" x14ac:dyDescent="0.3"/>
  <cols>
    <col min="1" max="1" width="19.88671875" style="17" customWidth="1"/>
    <col min="2" max="9" width="9.109375" style="17"/>
    <col min="10" max="10" width="15.5546875" style="17" bestFit="1" customWidth="1"/>
    <col min="11" max="12" width="6.6640625" style="17" bestFit="1" customWidth="1"/>
    <col min="13" max="13" width="5.6640625" style="17" bestFit="1" customWidth="1"/>
    <col min="14" max="14" width="14.5546875" style="17" bestFit="1" customWidth="1"/>
    <col min="15" max="15" width="5.5546875" style="17" bestFit="1" customWidth="1"/>
    <col min="16" max="16" width="5.5546875" style="17" customWidth="1"/>
    <col min="17" max="17" width="6.6640625" style="17" bestFit="1" customWidth="1"/>
    <col min="18" max="18" width="9.33203125" style="17" bestFit="1" customWidth="1"/>
    <col min="19" max="19" width="5.6640625" style="17" bestFit="1" customWidth="1"/>
    <col min="20" max="20" width="7.6640625" style="17" bestFit="1" customWidth="1"/>
    <col min="21" max="21" width="5.6640625" style="17" bestFit="1" customWidth="1"/>
    <col min="22" max="22" width="6.6640625" style="17" bestFit="1" customWidth="1"/>
    <col min="23" max="23" width="6.6640625" style="17" customWidth="1"/>
    <col min="24" max="24" width="6.6640625" style="17" bestFit="1" customWidth="1"/>
    <col min="25" max="25" width="15.44140625" style="17" bestFit="1" customWidth="1"/>
    <col min="26" max="27" width="7.44140625" style="17" customWidth="1"/>
    <col min="28" max="28" width="5.6640625" style="17" bestFit="1" customWidth="1"/>
    <col min="29" max="29" width="5.109375" style="17" bestFit="1" customWidth="1"/>
    <col min="30" max="30" width="5.109375" style="17" customWidth="1"/>
    <col min="31" max="32" width="5.6640625" style="17" bestFit="1" customWidth="1"/>
    <col min="33" max="33" width="6.6640625" style="17" bestFit="1" customWidth="1"/>
    <col min="34" max="34" width="6.6640625" style="17" customWidth="1"/>
    <col min="35" max="35" width="6.109375" style="17" bestFit="1" customWidth="1"/>
    <col min="36" max="36" width="7.6640625" style="17" bestFit="1" customWidth="1"/>
    <col min="37" max="37" width="10" style="17" bestFit="1" customWidth="1"/>
    <col min="38" max="38" width="10" style="17" customWidth="1"/>
    <col min="39" max="39" width="6" style="17" bestFit="1" customWidth="1"/>
    <col min="40" max="40" width="6.6640625" style="17" bestFit="1" customWidth="1"/>
    <col min="41" max="42" width="6.6640625" style="17" customWidth="1"/>
    <col min="43" max="43" width="7.6640625" style="17" bestFit="1" customWidth="1"/>
    <col min="44" max="60" width="7.6640625" style="17" customWidth="1"/>
    <col min="61" max="61" width="7.6640625" style="17" bestFit="1" customWidth="1"/>
    <col min="62" max="64" width="7.6640625" style="17" customWidth="1"/>
    <col min="65" max="65" width="8" style="17" bestFit="1" customWidth="1"/>
    <col min="66" max="68" width="6.6640625" style="17" bestFit="1" customWidth="1"/>
    <col min="69" max="69" width="9.109375" style="17" bestFit="1" customWidth="1"/>
    <col min="70" max="70" width="7.109375" style="17" bestFit="1" customWidth="1"/>
    <col min="71" max="16384" width="9.109375" style="17"/>
  </cols>
  <sheetData>
    <row r="1" spans="1:82" x14ac:dyDescent="0.3">
      <c r="B1" s="17" t="s">
        <v>650</v>
      </c>
      <c r="J1" s="17" t="s">
        <v>651</v>
      </c>
      <c r="BU1" s="17" t="s">
        <v>529</v>
      </c>
    </row>
    <row r="2" spans="1:82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5"/>
      <c r="J2" s="15" t="s">
        <v>329</v>
      </c>
      <c r="K2" s="15" t="s">
        <v>352</v>
      </c>
      <c r="L2" s="15" t="s">
        <v>31</v>
      </c>
      <c r="M2" s="15" t="s">
        <v>35</v>
      </c>
      <c r="N2" s="15" t="s">
        <v>37</v>
      </c>
      <c r="O2" s="15" t="s">
        <v>39</v>
      </c>
      <c r="P2" s="15" t="s">
        <v>354</v>
      </c>
      <c r="Q2" s="15" t="s">
        <v>277</v>
      </c>
      <c r="R2" s="15" t="s">
        <v>45</v>
      </c>
      <c r="S2" s="15" t="s">
        <v>51</v>
      </c>
      <c r="T2" s="15" t="s">
        <v>53</v>
      </c>
      <c r="U2" s="15" t="s">
        <v>357</v>
      </c>
      <c r="V2" s="15" t="s">
        <v>55</v>
      </c>
      <c r="W2" s="15" t="s">
        <v>358</v>
      </c>
      <c r="X2" s="15" t="s">
        <v>57</v>
      </c>
      <c r="Y2" s="15" t="s">
        <v>59</v>
      </c>
      <c r="Z2" s="15" t="s">
        <v>359</v>
      </c>
      <c r="AA2" s="15" t="s">
        <v>360</v>
      </c>
      <c r="AB2" s="15" t="s">
        <v>65</v>
      </c>
      <c r="AC2" s="15" t="s">
        <v>67</v>
      </c>
      <c r="AD2" s="15" t="s">
        <v>361</v>
      </c>
      <c r="AE2" s="15" t="s">
        <v>362</v>
      </c>
      <c r="AF2" s="15" t="s">
        <v>69</v>
      </c>
      <c r="AG2" s="15" t="s">
        <v>71</v>
      </c>
      <c r="AH2" s="15" t="s">
        <v>363</v>
      </c>
      <c r="AI2" s="15" t="s">
        <v>73</v>
      </c>
      <c r="AJ2" s="15" t="s">
        <v>75</v>
      </c>
      <c r="AK2" s="15" t="s">
        <v>77</v>
      </c>
      <c r="AL2" s="15" t="s">
        <v>364</v>
      </c>
      <c r="AM2" s="15" t="s">
        <v>85</v>
      </c>
      <c r="AN2" s="15" t="s">
        <v>87</v>
      </c>
      <c r="AO2" s="15" t="s">
        <v>365</v>
      </c>
      <c r="AP2" s="15" t="s">
        <v>89</v>
      </c>
      <c r="AQ2" s="15" t="s">
        <v>91</v>
      </c>
      <c r="AR2" s="15" t="s">
        <v>93</v>
      </c>
      <c r="AS2" s="15" t="s">
        <v>95</v>
      </c>
      <c r="AT2" s="15" t="s">
        <v>97</v>
      </c>
      <c r="AU2" s="15" t="s">
        <v>99</v>
      </c>
      <c r="AV2" s="15" t="s">
        <v>101</v>
      </c>
      <c r="AW2" s="15" t="s">
        <v>103</v>
      </c>
      <c r="AX2" s="15" t="s">
        <v>157</v>
      </c>
      <c r="AY2" s="15" t="s">
        <v>158</v>
      </c>
      <c r="AZ2" s="15" t="s">
        <v>105</v>
      </c>
      <c r="BA2" s="15" t="s">
        <v>109</v>
      </c>
      <c r="BB2" s="15" t="s">
        <v>111</v>
      </c>
      <c r="BC2" s="15" t="s">
        <v>113</v>
      </c>
      <c r="BD2" s="15" t="s">
        <v>115</v>
      </c>
      <c r="BE2" s="15" t="s">
        <v>117</v>
      </c>
      <c r="BF2" s="15" t="s">
        <v>119</v>
      </c>
      <c r="BG2" s="15" t="s">
        <v>121</v>
      </c>
      <c r="BH2" s="15" t="s">
        <v>123</v>
      </c>
      <c r="BI2" s="15" t="s">
        <v>125</v>
      </c>
      <c r="BJ2" s="15" t="s">
        <v>127</v>
      </c>
      <c r="BK2" s="15" t="s">
        <v>129</v>
      </c>
      <c r="BL2" s="15" t="s">
        <v>131</v>
      </c>
      <c r="BM2" s="15" t="s">
        <v>137</v>
      </c>
      <c r="BN2" s="15" t="s">
        <v>141</v>
      </c>
      <c r="BO2" s="15" t="s">
        <v>143</v>
      </c>
      <c r="BP2" s="15" t="s">
        <v>147</v>
      </c>
      <c r="BQ2" s="15" t="s">
        <v>149</v>
      </c>
      <c r="BR2" s="15" t="s">
        <v>151</v>
      </c>
      <c r="BT2" s="15" t="s">
        <v>364</v>
      </c>
      <c r="BU2" s="15" t="s">
        <v>75</v>
      </c>
      <c r="BV2" s="15" t="s">
        <v>157</v>
      </c>
      <c r="BW2" s="15" t="s">
        <v>158</v>
      </c>
      <c r="BX2" s="15" t="s">
        <v>159</v>
      </c>
      <c r="BY2" s="15"/>
      <c r="BZ2" s="15"/>
      <c r="CA2" s="15"/>
      <c r="CB2" s="15"/>
      <c r="CD2" s="15"/>
    </row>
    <row r="3" spans="1:82" x14ac:dyDescent="0.3">
      <c r="A3" s="80" t="s">
        <v>602</v>
      </c>
      <c r="B3" s="15"/>
      <c r="C3" s="15">
        <v>807.06076393000001</v>
      </c>
      <c r="D3" s="15"/>
      <c r="E3" s="15"/>
      <c r="F3" s="15"/>
      <c r="G3" s="15"/>
      <c r="H3" s="15">
        <v>724.86910580000006</v>
      </c>
      <c r="I3" s="15"/>
      <c r="J3" s="15" t="s">
        <v>415</v>
      </c>
      <c r="K3" s="15">
        <v>18.7920709003787</v>
      </c>
      <c r="L3" s="15">
        <v>22.696459619603498</v>
      </c>
      <c r="M3" s="15">
        <v>2.6454542804007901</v>
      </c>
      <c r="N3" s="15">
        <v>2.6454542804007901</v>
      </c>
      <c r="O3" s="15">
        <v>2.9923575373269899E-3</v>
      </c>
      <c r="P3" s="15">
        <v>2.3595752527213201E-2</v>
      </c>
      <c r="Q3" s="15">
        <v>0.13965798481189501</v>
      </c>
      <c r="R3" s="15">
        <v>18284.694086049902</v>
      </c>
      <c r="S3" s="15">
        <v>0</v>
      </c>
      <c r="T3" s="15">
        <v>64.908115387820601</v>
      </c>
      <c r="U3" s="15">
        <v>0</v>
      </c>
      <c r="V3" s="15">
        <v>69.136004712604603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0.13862113164128601</v>
      </c>
      <c r="AC3" s="15">
        <v>1.2437325863491999</v>
      </c>
      <c r="AD3" s="15">
        <v>0</v>
      </c>
      <c r="AE3" s="15">
        <v>3.9296374121398601</v>
      </c>
      <c r="AF3" s="15">
        <v>0.35898225801793399</v>
      </c>
      <c r="AG3" s="15">
        <v>67.969538197390705</v>
      </c>
      <c r="AH3" s="15">
        <v>0</v>
      </c>
      <c r="AI3" s="15">
        <v>0</v>
      </c>
      <c r="AJ3" s="15">
        <v>264.07646356586599</v>
      </c>
      <c r="AK3" s="15">
        <v>7.5790375061315904</v>
      </c>
      <c r="AL3" s="15">
        <v>296.12573444225802</v>
      </c>
      <c r="AM3" s="15">
        <v>0</v>
      </c>
      <c r="AN3" s="15">
        <v>0.170409154995949</v>
      </c>
      <c r="AO3" s="15">
        <v>1.3711473951255799</v>
      </c>
      <c r="AP3" s="15">
        <v>0</v>
      </c>
      <c r="AQ3" s="15">
        <v>29.800912954909901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  <c r="BC3" s="15">
        <v>0</v>
      </c>
      <c r="BD3" s="15">
        <v>0</v>
      </c>
      <c r="BE3" s="15">
        <v>0</v>
      </c>
      <c r="BF3" s="15">
        <v>0</v>
      </c>
      <c r="BG3" s="15">
        <v>0</v>
      </c>
      <c r="BH3" s="15">
        <v>0</v>
      </c>
      <c r="BI3" s="15">
        <v>0</v>
      </c>
      <c r="BJ3" s="15">
        <v>0</v>
      </c>
      <c r="BK3" s="15">
        <v>0</v>
      </c>
      <c r="BL3" s="15">
        <v>0</v>
      </c>
      <c r="BM3" s="15">
        <v>6.6282360738107296E-2</v>
      </c>
      <c r="BN3" s="15">
        <v>6.3794322218511099E-2</v>
      </c>
      <c r="BO3" s="15">
        <v>0.44758415827708897</v>
      </c>
      <c r="BP3" s="15">
        <v>1.52827542499048</v>
      </c>
      <c r="BQ3" s="15">
        <v>208.443924116912</v>
      </c>
      <c r="BR3" s="15">
        <v>0.86658564946179495</v>
      </c>
      <c r="BT3" s="94">
        <f t="shared" ref="BT3:BT44" si="0">AL3/BQ3</f>
        <v>1.4206493938205034</v>
      </c>
      <c r="BU3" s="13">
        <f t="shared" ref="BU3:BU44" si="1">IF(C3=0,"",(AJ3-C3)/C3)</f>
        <v>-0.6727923405916304</v>
      </c>
      <c r="BV3" s="13" t="str">
        <f>IF(E3=0,"",(AX3-E3)/E3)</f>
        <v/>
      </c>
      <c r="BW3" s="13" t="str">
        <f>IF(F3=0,"",(AY3-F3)/F3)</f>
        <v/>
      </c>
      <c r="BX3" s="13">
        <f t="shared" ref="BX3:BX44" si="2">IF(H3=0,"",(BQ3-H3)/H3)</f>
        <v>-0.71243922185528474</v>
      </c>
      <c r="BY3" s="13"/>
      <c r="BZ3" s="13"/>
      <c r="CA3" s="13"/>
      <c r="CB3" s="13"/>
      <c r="CD3" s="13"/>
    </row>
    <row r="4" spans="1:82" x14ac:dyDescent="0.3">
      <c r="A4" s="80" t="s">
        <v>416</v>
      </c>
      <c r="B4" s="15"/>
      <c r="C4" s="15">
        <v>2726.5136667000002</v>
      </c>
      <c r="D4" s="15"/>
      <c r="E4" s="15"/>
      <c r="F4" s="15"/>
      <c r="G4" s="15"/>
      <c r="H4" s="15">
        <v>916.99317041999996</v>
      </c>
      <c r="I4" s="15"/>
      <c r="J4" s="15" t="s">
        <v>416</v>
      </c>
      <c r="K4" s="15">
        <v>72.089202752249903</v>
      </c>
      <c r="L4" s="15">
        <v>102.415623251927</v>
      </c>
      <c r="M4" s="15">
        <v>11.703891329975599</v>
      </c>
      <c r="N4" s="15">
        <v>11.703891329975599</v>
      </c>
      <c r="O4" s="15">
        <v>0.46083162056250798</v>
      </c>
      <c r="P4" s="15">
        <v>1.2044951640205701</v>
      </c>
      <c r="Q4" s="15">
        <v>0.53283036368046099</v>
      </c>
      <c r="R4" s="15">
        <v>78217.744553150696</v>
      </c>
      <c r="S4" s="15">
        <v>0</v>
      </c>
      <c r="T4" s="15">
        <v>343.75961604854399</v>
      </c>
      <c r="U4" s="15">
        <v>0</v>
      </c>
      <c r="V4" s="15">
        <v>317.07344817610402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0.46252439385792199</v>
      </c>
      <c r="AC4" s="15">
        <v>5.3068245477151796</v>
      </c>
      <c r="AD4" s="15">
        <v>0</v>
      </c>
      <c r="AE4" s="15">
        <v>19.6852618372438</v>
      </c>
      <c r="AF4" s="15">
        <v>1.1641578791315901</v>
      </c>
      <c r="AG4" s="15">
        <v>288.01466766359601</v>
      </c>
      <c r="AH4" s="15">
        <v>0</v>
      </c>
      <c r="AI4" s="15">
        <v>0</v>
      </c>
      <c r="AJ4" s="15">
        <v>2724.0194908425401</v>
      </c>
      <c r="AK4" s="15">
        <v>1051.2106552687701</v>
      </c>
      <c r="AL4" s="15">
        <v>1363.4631952688701</v>
      </c>
      <c r="AM4" s="15">
        <v>0</v>
      </c>
      <c r="AN4" s="15">
        <v>0.58245614907653598</v>
      </c>
      <c r="AO4" s="15">
        <v>5.2823503241455798</v>
      </c>
      <c r="AP4" s="15">
        <v>0</v>
      </c>
      <c r="AQ4" s="15">
        <v>145.354299763554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  <c r="BC4" s="15">
        <v>0</v>
      </c>
      <c r="BD4" s="15">
        <v>0</v>
      </c>
      <c r="BE4" s="15">
        <v>0</v>
      </c>
      <c r="BF4" s="15">
        <v>0</v>
      </c>
      <c r="BG4" s="15">
        <v>0</v>
      </c>
      <c r="BH4" s="15">
        <v>0</v>
      </c>
      <c r="BI4" s="15">
        <v>0</v>
      </c>
      <c r="BJ4" s="15">
        <v>0</v>
      </c>
      <c r="BK4" s="15">
        <v>0</v>
      </c>
      <c r="BL4" s="15">
        <v>0</v>
      </c>
      <c r="BM4" s="15">
        <v>0.23141039079845899</v>
      </c>
      <c r="BN4" s="15">
        <v>0.19961010755821501</v>
      </c>
      <c r="BO4" s="15">
        <v>2.2735447729404599</v>
      </c>
      <c r="BP4" s="15">
        <v>4.7854730481654402</v>
      </c>
      <c r="BQ4" s="15">
        <v>916.88291219541702</v>
      </c>
      <c r="BR4" s="15">
        <v>3.8890746741678899</v>
      </c>
      <c r="BT4" s="94">
        <f t="shared" si="0"/>
        <v>1.4870635902725522</v>
      </c>
      <c r="BU4" s="13">
        <f t="shared" si="1"/>
        <v>-9.1478575292778294E-4</v>
      </c>
      <c r="BV4" s="13" t="str">
        <f t="shared" ref="BV4:BV44" si="3">IF(E4=0,"",(AX4-E4)/E4)</f>
        <v/>
      </c>
      <c r="BW4" s="13" t="str">
        <f t="shared" ref="BW4:BW44" si="4">IF(F4=0,"",(AY4-F4)/F4)</f>
        <v/>
      </c>
      <c r="BX4" s="13">
        <f t="shared" si="2"/>
        <v>-1.2023887215259739E-4</v>
      </c>
      <c r="BY4" s="13"/>
      <c r="BZ4" s="13"/>
      <c r="CA4" s="13"/>
      <c r="CB4" s="13"/>
      <c r="CD4" s="13"/>
    </row>
    <row r="5" spans="1:82" x14ac:dyDescent="0.3">
      <c r="A5" s="80" t="s">
        <v>603</v>
      </c>
      <c r="B5" s="15"/>
      <c r="C5" s="15">
        <v>3031.3736915999998</v>
      </c>
      <c r="D5" s="15"/>
      <c r="E5" s="15">
        <v>179.53578350000001</v>
      </c>
      <c r="F5" s="15">
        <v>51.295935909000001</v>
      </c>
      <c r="G5" s="15"/>
      <c r="H5" s="15">
        <v>2387.4674939000001</v>
      </c>
      <c r="I5" s="15"/>
      <c r="J5" s="15" t="s">
        <v>417</v>
      </c>
      <c r="K5" s="15">
        <v>267.25064648114699</v>
      </c>
      <c r="L5" s="15">
        <v>293.60402024129701</v>
      </c>
      <c r="M5" s="15">
        <v>15.6013138642702</v>
      </c>
      <c r="N5" s="15">
        <v>15.6013138642702</v>
      </c>
      <c r="O5" s="15">
        <v>0.33496101620397201</v>
      </c>
      <c r="P5" s="15">
        <v>1.13374626042802</v>
      </c>
      <c r="Q5" s="15">
        <v>3.9594678849531402</v>
      </c>
      <c r="R5" s="15">
        <v>115813.500760572</v>
      </c>
      <c r="S5" s="15">
        <v>0</v>
      </c>
      <c r="T5" s="15">
        <v>3043.4218206249998</v>
      </c>
      <c r="U5" s="15">
        <v>0</v>
      </c>
      <c r="V5" s="15">
        <v>597.99762054747305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3.9037884691545699</v>
      </c>
      <c r="AC5" s="15">
        <v>7.9544506477730499</v>
      </c>
      <c r="AD5" s="15">
        <v>0</v>
      </c>
      <c r="AE5" s="15">
        <v>52.171892658926403</v>
      </c>
      <c r="AF5" s="15">
        <v>10.110492564140699</v>
      </c>
      <c r="AG5" s="15">
        <v>432.33752787490897</v>
      </c>
      <c r="AH5" s="15">
        <v>0</v>
      </c>
      <c r="AI5" s="15">
        <v>0</v>
      </c>
      <c r="AJ5" s="15">
        <v>3029.9873061172598</v>
      </c>
      <c r="AK5" s="15">
        <v>259.23195125580702</v>
      </c>
      <c r="AL5" s="15">
        <v>5726.3032534709</v>
      </c>
      <c r="AM5" s="15">
        <v>0</v>
      </c>
      <c r="AN5" s="15">
        <v>4.8488127609032601</v>
      </c>
      <c r="AO5" s="15">
        <v>19.059792378941399</v>
      </c>
      <c r="AP5" s="15">
        <v>1.0807439937829599</v>
      </c>
      <c r="AQ5" s="15">
        <v>701.78541025810398</v>
      </c>
      <c r="AR5" s="15">
        <v>12.169791277413101</v>
      </c>
      <c r="AS5" s="15">
        <v>0.15782686111432501</v>
      </c>
      <c r="AT5" s="15">
        <v>0.56837932725959806</v>
      </c>
      <c r="AU5" s="15">
        <v>2.3830045029404001</v>
      </c>
      <c r="AV5" s="15">
        <v>0.331206027436519</v>
      </c>
      <c r="AW5" s="15">
        <v>0.29928044996334802</v>
      </c>
      <c r="AX5" s="15">
        <v>179.057828884846</v>
      </c>
      <c r="AY5" s="15">
        <v>51.159347097780497</v>
      </c>
      <c r="AZ5" s="15">
        <v>127.898481787066</v>
      </c>
      <c r="BA5" s="15">
        <v>4.4508361580052398E-2</v>
      </c>
      <c r="BB5" s="15">
        <v>9.0296324343986906E-2</v>
      </c>
      <c r="BC5" s="15">
        <v>28.340990205966801</v>
      </c>
      <c r="BD5" s="15">
        <v>6.2414183435572299E-2</v>
      </c>
      <c r="BE5" s="15">
        <v>0.61166317785236801</v>
      </c>
      <c r="BF5" s="15">
        <v>1.53478669731091E-2</v>
      </c>
      <c r="BG5" s="15">
        <v>1.7905847429135199E-2</v>
      </c>
      <c r="BH5" s="15">
        <v>1.52915634627996</v>
      </c>
      <c r="BI5" s="15">
        <v>0</v>
      </c>
      <c r="BJ5" s="15">
        <v>1.79645903536764</v>
      </c>
      <c r="BK5" s="15">
        <v>1.3646754961777301</v>
      </c>
      <c r="BL5" s="15">
        <v>0.29569781246382998</v>
      </c>
      <c r="BM5" s="15">
        <v>1.87045289594139</v>
      </c>
      <c r="BN5" s="15">
        <v>1.7910802323230599</v>
      </c>
      <c r="BO5" s="15">
        <v>5.10775153823531</v>
      </c>
      <c r="BP5" s="15">
        <v>42.913175442715598</v>
      </c>
      <c r="BQ5" s="15">
        <v>2386.0264043166399</v>
      </c>
      <c r="BR5" s="15">
        <v>5.1625244255250902</v>
      </c>
      <c r="BT5" s="94">
        <f t="shared" si="0"/>
        <v>2.3999328939156976</v>
      </c>
      <c r="BU5" s="13">
        <f t="shared" si="1"/>
        <v>-4.573456207598977E-4</v>
      </c>
      <c r="BV5" s="13">
        <f t="shared" si="3"/>
        <v>-2.662169099866404E-3</v>
      </c>
      <c r="BW5" s="13">
        <f t="shared" si="4"/>
        <v>-2.6627608756727818E-3</v>
      </c>
      <c r="BX5" s="13">
        <f t="shared" si="2"/>
        <v>-6.036059494180662E-4</v>
      </c>
      <c r="BY5" s="13"/>
      <c r="BZ5" s="13"/>
      <c r="CA5" s="13"/>
      <c r="CB5" s="13"/>
      <c r="CD5" s="13"/>
    </row>
    <row r="6" spans="1:82" x14ac:dyDescent="0.3">
      <c r="A6" s="80" t="s">
        <v>604</v>
      </c>
      <c r="B6" s="15"/>
      <c r="C6" s="15">
        <v>2810.2513807</v>
      </c>
      <c r="D6" s="15"/>
      <c r="E6" s="15"/>
      <c r="F6" s="15"/>
      <c r="G6" s="15"/>
      <c r="H6" s="15">
        <v>1476.5232202</v>
      </c>
      <c r="I6" s="15"/>
      <c r="J6" s="15" t="s">
        <v>418</v>
      </c>
      <c r="K6" s="15">
        <v>186.28705179693199</v>
      </c>
      <c r="L6" s="15">
        <v>137.86786278576</v>
      </c>
      <c r="M6" s="15">
        <v>13.9956506533177</v>
      </c>
      <c r="N6" s="15">
        <v>13.9956506533177</v>
      </c>
      <c r="O6" s="15">
        <v>0.50969189619537203</v>
      </c>
      <c r="P6" s="15">
        <v>1.53235164037543</v>
      </c>
      <c r="Q6" s="15">
        <v>2.5809749371995698</v>
      </c>
      <c r="R6" s="15">
        <v>96753.154663526206</v>
      </c>
      <c r="S6" s="15">
        <v>0</v>
      </c>
      <c r="T6" s="15">
        <v>1190.44795621256</v>
      </c>
      <c r="U6" s="15">
        <v>0</v>
      </c>
      <c r="V6" s="15">
        <v>407.14220391249802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2.49680299712848</v>
      </c>
      <c r="AC6" s="15">
        <v>6.81040956997525</v>
      </c>
      <c r="AD6" s="15">
        <v>0</v>
      </c>
      <c r="AE6" s="15">
        <v>40.035666448065101</v>
      </c>
      <c r="AF6" s="15">
        <v>6.4357614036827897</v>
      </c>
      <c r="AG6" s="15">
        <v>369.339971667079</v>
      </c>
      <c r="AH6" s="15">
        <v>0</v>
      </c>
      <c r="AI6" s="15">
        <v>0</v>
      </c>
      <c r="AJ6" s="15">
        <v>2808.2359169298402</v>
      </c>
      <c r="AK6" s="15">
        <v>634.89681884070103</v>
      </c>
      <c r="AL6" s="15">
        <v>2805.9436671682101</v>
      </c>
      <c r="AM6" s="15">
        <v>0</v>
      </c>
      <c r="AN6" s="15">
        <v>3.0916265116817199</v>
      </c>
      <c r="AO6" s="15">
        <v>13.3417077715901</v>
      </c>
      <c r="AP6" s="15">
        <v>0</v>
      </c>
      <c r="AQ6" s="15">
        <v>237.347054901701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1.2038799240331299</v>
      </c>
      <c r="BN6" s="15">
        <v>1.1360323023436201</v>
      </c>
      <c r="BO6" s="15">
        <v>4.0585795443024102</v>
      </c>
      <c r="BP6" s="15">
        <v>27.2192093387787</v>
      </c>
      <c r="BQ6" s="15">
        <v>1476.3309861825201</v>
      </c>
      <c r="BR6" s="15">
        <v>4.6495654461162799</v>
      </c>
      <c r="BT6" s="94">
        <f t="shared" si="0"/>
        <v>1.9006196397894402</v>
      </c>
      <c r="BU6" s="13">
        <f t="shared" si="1"/>
        <v>-7.1718273461280626E-4</v>
      </c>
      <c r="BV6" s="13" t="str">
        <f t="shared" si="3"/>
        <v/>
      </c>
      <c r="BW6" s="13" t="str">
        <f t="shared" si="4"/>
        <v/>
      </c>
      <c r="BX6" s="13">
        <f t="shared" si="2"/>
        <v>-1.3019369749827972E-4</v>
      </c>
      <c r="BY6" s="13"/>
      <c r="BZ6" s="13"/>
      <c r="CA6" s="13"/>
      <c r="CB6" s="13"/>
      <c r="CD6" s="13"/>
    </row>
    <row r="7" spans="1:82" x14ac:dyDescent="0.3">
      <c r="A7" s="80" t="s">
        <v>605</v>
      </c>
      <c r="B7" s="15"/>
      <c r="C7" s="15">
        <v>73358.127903999994</v>
      </c>
      <c r="D7" s="15"/>
      <c r="E7" s="15">
        <v>483.17200831999997</v>
      </c>
      <c r="F7" s="15">
        <v>138.04912888000001</v>
      </c>
      <c r="G7" s="15"/>
      <c r="H7" s="15">
        <v>27407.423103000001</v>
      </c>
      <c r="I7" s="15"/>
      <c r="J7" s="15" t="s">
        <v>419</v>
      </c>
      <c r="K7" s="15">
        <v>2641.7895442715599</v>
      </c>
      <c r="L7" s="15">
        <v>2508.46719280663</v>
      </c>
      <c r="M7" s="15">
        <v>314.24322510272998</v>
      </c>
      <c r="N7" s="15">
        <v>314.24322510272998</v>
      </c>
      <c r="O7" s="15">
        <v>45.279665437589898</v>
      </c>
      <c r="P7" s="15">
        <v>128.29445394665899</v>
      </c>
      <c r="Q7" s="15">
        <v>39.315020721835097</v>
      </c>
      <c r="R7" s="15">
        <v>1893004.31367257</v>
      </c>
      <c r="S7" s="15">
        <v>0</v>
      </c>
      <c r="T7" s="15">
        <v>19663.9396138224</v>
      </c>
      <c r="U7" s="15">
        <v>0</v>
      </c>
      <c r="V7" s="15">
        <v>8954.5820273794798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31.678039681101399</v>
      </c>
      <c r="AC7" s="15">
        <v>132.881870363156</v>
      </c>
      <c r="AD7" s="15">
        <v>0</v>
      </c>
      <c r="AE7" s="15">
        <v>992.27209322464603</v>
      </c>
      <c r="AF7" s="15">
        <v>77.255225220875502</v>
      </c>
      <c r="AG7" s="15">
        <v>7039.3333801200197</v>
      </c>
      <c r="AH7" s="15">
        <v>0</v>
      </c>
      <c r="AI7" s="15">
        <v>0</v>
      </c>
      <c r="AJ7" s="15">
        <v>73292.633085864407</v>
      </c>
      <c r="AK7" s="15">
        <v>11350.663111052299</v>
      </c>
      <c r="AL7" s="15">
        <v>49589.997242017802</v>
      </c>
      <c r="AM7" s="15">
        <v>0</v>
      </c>
      <c r="AN7" s="15">
        <v>37.208441800735201</v>
      </c>
      <c r="AO7" s="15">
        <v>190.683281298715</v>
      </c>
      <c r="AP7" s="15">
        <v>2.90952700937516</v>
      </c>
      <c r="AQ7" s="15">
        <v>4036.4358725276602</v>
      </c>
      <c r="AR7" s="15">
        <v>32.763137728247202</v>
      </c>
      <c r="AS7" s="15">
        <v>0.42489439419743402</v>
      </c>
      <c r="AT7" s="15">
        <v>1.5301731620342001</v>
      </c>
      <c r="AU7" s="15">
        <v>6.41545919520272</v>
      </c>
      <c r="AV7" s="15">
        <v>0.89166079686061805</v>
      </c>
      <c r="AW7" s="15">
        <v>0.80571955003665197</v>
      </c>
      <c r="AX7" s="15">
        <v>482.05247879848099</v>
      </c>
      <c r="AY7" s="15">
        <v>137.729745728599</v>
      </c>
      <c r="AZ7" s="15">
        <v>344.322733069881</v>
      </c>
      <c r="BA7" s="15">
        <v>0.119825871239052</v>
      </c>
      <c r="BB7" s="15">
        <v>0.243092622783665</v>
      </c>
      <c r="BC7" s="15">
        <v>76.298865611754806</v>
      </c>
      <c r="BD7" s="15">
        <v>0.168030553856159</v>
      </c>
      <c r="BE7" s="15">
        <v>1.64669576767693</v>
      </c>
      <c r="BF7" s="15">
        <v>4.1318763758218899E-2</v>
      </c>
      <c r="BG7" s="15">
        <v>4.8205215143548398E-2</v>
      </c>
      <c r="BH7" s="15">
        <v>4.1167471904848503</v>
      </c>
      <c r="BI7" s="15">
        <v>0</v>
      </c>
      <c r="BJ7" s="15">
        <v>4.8363772549149502</v>
      </c>
      <c r="BK7" s="15">
        <v>3.6739409161306602</v>
      </c>
      <c r="BL7" s="15">
        <v>0.796074124902858</v>
      </c>
      <c r="BM7" s="15">
        <v>16.301150865781501</v>
      </c>
      <c r="BN7" s="15">
        <v>13.131225513428801</v>
      </c>
      <c r="BO7" s="15">
        <v>104.305637525311</v>
      </c>
      <c r="BP7" s="15">
        <v>314.61942216637198</v>
      </c>
      <c r="BQ7" s="15">
        <v>27398.496410324198</v>
      </c>
      <c r="BR7" s="15">
        <v>107.86960485838</v>
      </c>
      <c r="BT7" s="94">
        <f t="shared" si="0"/>
        <v>1.8099532360955211</v>
      </c>
      <c r="BU7" s="13">
        <f t="shared" si="1"/>
        <v>-8.9280929062552391E-4</v>
      </c>
      <c r="BV7" s="13">
        <f t="shared" si="3"/>
        <v>-2.3170413480938473E-3</v>
      </c>
      <c r="BW7" s="13">
        <f t="shared" si="4"/>
        <v>-2.313547024832286E-3</v>
      </c>
      <c r="BX7" s="13">
        <f t="shared" si="2"/>
        <v>-3.2570346516180349E-4</v>
      </c>
      <c r="BY7" s="13"/>
      <c r="BZ7" s="13"/>
      <c r="CA7" s="13"/>
      <c r="CB7" s="13"/>
      <c r="CD7" s="13"/>
    </row>
    <row r="8" spans="1:82" x14ac:dyDescent="0.3">
      <c r="A8" s="81" t="s">
        <v>606</v>
      </c>
      <c r="B8" s="15"/>
      <c r="C8" s="15">
        <v>100417.96448</v>
      </c>
      <c r="D8" s="15"/>
      <c r="E8" s="15">
        <v>936.24047480000002</v>
      </c>
      <c r="F8" s="15">
        <v>267.49727917000001</v>
      </c>
      <c r="G8" s="15"/>
      <c r="H8" s="15">
        <v>32783.022959000002</v>
      </c>
      <c r="I8" s="15"/>
      <c r="J8" s="15" t="s">
        <v>420</v>
      </c>
      <c r="K8" s="15">
        <v>3635.0084834700601</v>
      </c>
      <c r="L8" s="15">
        <v>3056.02849640966</v>
      </c>
      <c r="M8" s="15">
        <v>318.574213094595</v>
      </c>
      <c r="N8" s="15">
        <v>318.574213094595</v>
      </c>
      <c r="O8" s="15">
        <v>41.749302650506799</v>
      </c>
      <c r="P8" s="15">
        <v>113.58192980439399</v>
      </c>
      <c r="Q8" s="15">
        <v>56.303592641853598</v>
      </c>
      <c r="R8" s="15">
        <v>2005504.0216310399</v>
      </c>
      <c r="S8" s="15">
        <v>0</v>
      </c>
      <c r="T8" s="15">
        <v>29807.3537604905</v>
      </c>
      <c r="U8" s="15">
        <v>0</v>
      </c>
      <c r="V8" s="15">
        <v>9751.4085487125394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49.658090661772498</v>
      </c>
      <c r="AC8" s="15">
        <v>141.72317816839899</v>
      </c>
      <c r="AD8" s="15">
        <v>0</v>
      </c>
      <c r="AE8" s="15">
        <v>1103.3547902841401</v>
      </c>
      <c r="AF8" s="15">
        <v>125.113805823508</v>
      </c>
      <c r="AG8" s="15">
        <v>7540.6175102376901</v>
      </c>
      <c r="AH8" s="15">
        <v>0</v>
      </c>
      <c r="AI8" s="15">
        <v>0</v>
      </c>
      <c r="AJ8" s="15">
        <v>100329.770805293</v>
      </c>
      <c r="AK8" s="15">
        <v>16252.337816873</v>
      </c>
      <c r="AL8" s="15">
        <v>65664.227887365807</v>
      </c>
      <c r="AM8" s="15">
        <v>0</v>
      </c>
      <c r="AN8" s="15">
        <v>61.337162783776101</v>
      </c>
      <c r="AO8" s="15">
        <v>260.60806076026398</v>
      </c>
      <c r="AP8" s="15">
        <v>5.6376426638447201</v>
      </c>
      <c r="AQ8" s="15">
        <v>5696.0493881909297</v>
      </c>
      <c r="AR8" s="15">
        <v>63.482984286556601</v>
      </c>
      <c r="AS8" s="15">
        <v>0.82329702320915799</v>
      </c>
      <c r="AT8" s="15">
        <v>2.9649282340426701</v>
      </c>
      <c r="AU8" s="15">
        <v>12.4308111355456</v>
      </c>
      <c r="AV8" s="15">
        <v>1.7277196161752999</v>
      </c>
      <c r="AW8" s="15">
        <v>1.5611971207636799</v>
      </c>
      <c r="AX8" s="15">
        <v>934.04604424621095</v>
      </c>
      <c r="AY8" s="15">
        <v>266.86972133522897</v>
      </c>
      <c r="AZ8" s="15">
        <v>667.17632291098198</v>
      </c>
      <c r="BA8" s="15">
        <v>0.23217685698066001</v>
      </c>
      <c r="BB8" s="15">
        <v>0.47102903928085099</v>
      </c>
      <c r="BC8" s="15">
        <v>147.838994582141</v>
      </c>
      <c r="BD8" s="15">
        <v>0.32558215358499099</v>
      </c>
      <c r="BE8" s="15">
        <v>3.1907029767908499</v>
      </c>
      <c r="BF8" s="15">
        <v>8.0062031448932702E-2</v>
      </c>
      <c r="BG8" s="15">
        <v>9.3405037010091493E-2</v>
      </c>
      <c r="BH8" s="15">
        <v>7.9767607378869601</v>
      </c>
      <c r="BI8" s="15">
        <v>0</v>
      </c>
      <c r="BJ8" s="15">
        <v>9.3711471199369498</v>
      </c>
      <c r="BK8" s="15">
        <v>7.1187688839652301</v>
      </c>
      <c r="BL8" s="15">
        <v>1.5425118360643</v>
      </c>
      <c r="BM8" s="15">
        <v>24.7141325766761</v>
      </c>
      <c r="BN8" s="15">
        <v>21.6169780238871</v>
      </c>
      <c r="BO8" s="15">
        <v>114.31431357529</v>
      </c>
      <c r="BP8" s="15">
        <v>518.05842425966102</v>
      </c>
      <c r="BQ8" s="15">
        <v>32772.188157872901</v>
      </c>
      <c r="BR8" s="15">
        <v>109.313949031123</v>
      </c>
      <c r="BT8" s="94">
        <f t="shared" si="0"/>
        <v>2.0036571122758922</v>
      </c>
      <c r="BU8" s="13">
        <f t="shared" si="1"/>
        <v>-8.7826590753654215E-4</v>
      </c>
      <c r="BV8" s="13">
        <f t="shared" si="3"/>
        <v>-2.3438749048505262E-3</v>
      </c>
      <c r="BW8" s="13">
        <f t="shared" si="4"/>
        <v>-2.3460344595587958E-3</v>
      </c>
      <c r="BX8" s="13">
        <f t="shared" si="2"/>
        <v>-3.3050036723737951E-4</v>
      </c>
      <c r="BY8" s="13"/>
      <c r="BZ8" s="13"/>
      <c r="CA8" s="13"/>
      <c r="CB8" s="13"/>
      <c r="CD8" s="13"/>
    </row>
    <row r="9" spans="1:82" x14ac:dyDescent="0.3">
      <c r="A9" s="80" t="s">
        <v>607</v>
      </c>
      <c r="B9" s="15"/>
      <c r="C9" s="15">
        <v>67171.475493000005</v>
      </c>
      <c r="D9" s="15"/>
      <c r="E9" s="15">
        <v>1215.7444429</v>
      </c>
      <c r="F9" s="15">
        <v>347.35547274999999</v>
      </c>
      <c r="G9" s="15"/>
      <c r="H9" s="15">
        <v>10637.363627999999</v>
      </c>
      <c r="I9" s="15"/>
      <c r="J9" s="15" t="s">
        <v>421</v>
      </c>
      <c r="K9" s="15">
        <v>828.01244070481903</v>
      </c>
      <c r="L9" s="15">
        <v>873.02139461829802</v>
      </c>
      <c r="M9" s="15">
        <v>126.597815438086</v>
      </c>
      <c r="N9" s="15">
        <v>126.597815438086</v>
      </c>
      <c r="O9" s="15">
        <v>37.440684832752098</v>
      </c>
      <c r="P9" s="15">
        <v>103.266088321566</v>
      </c>
      <c r="Q9" s="15">
        <v>17.3493231812628</v>
      </c>
      <c r="R9" s="15">
        <v>634940.77225428505</v>
      </c>
      <c r="S9" s="15">
        <v>0</v>
      </c>
      <c r="T9" s="15">
        <v>9792.3521174321304</v>
      </c>
      <c r="U9" s="15">
        <v>0</v>
      </c>
      <c r="V9" s="15">
        <v>3832.4493127724099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11.1722114477201</v>
      </c>
      <c r="AC9" s="15">
        <v>45.547936757034201</v>
      </c>
      <c r="AD9" s="15">
        <v>0</v>
      </c>
      <c r="AE9" s="15">
        <v>550.99891375086395</v>
      </c>
      <c r="AF9" s="15">
        <v>25.089154685538102</v>
      </c>
      <c r="AG9" s="15">
        <v>2307.9439653309901</v>
      </c>
      <c r="AH9" s="15">
        <v>0</v>
      </c>
      <c r="AI9" s="15">
        <v>0</v>
      </c>
      <c r="AJ9" s="15">
        <v>66986.384881694496</v>
      </c>
      <c r="AK9" s="15">
        <v>31073.492364842899</v>
      </c>
      <c r="AL9" s="15">
        <v>21309.1208518659</v>
      </c>
      <c r="AM9" s="15">
        <v>0</v>
      </c>
      <c r="AN9" s="15">
        <v>12.5980277258773</v>
      </c>
      <c r="AO9" s="15">
        <v>59.849814672034903</v>
      </c>
      <c r="AP9" s="15">
        <v>7.2995431913005699</v>
      </c>
      <c r="AQ9" s="15">
        <v>1582.84366809636</v>
      </c>
      <c r="AR9" s="15">
        <v>82.1970006117823</v>
      </c>
      <c r="AS9" s="15">
        <v>1.0659923631894199</v>
      </c>
      <c r="AT9" s="15">
        <v>3.8389491074036601</v>
      </c>
      <c r="AU9" s="15">
        <v>16.095238688911301</v>
      </c>
      <c r="AV9" s="15">
        <v>2.2370206672288302</v>
      </c>
      <c r="AW9" s="15">
        <v>2.02141094925511</v>
      </c>
      <c r="AX9" s="15">
        <v>1209.38653447312</v>
      </c>
      <c r="AY9" s="15">
        <v>345.53921104956498</v>
      </c>
      <c r="AZ9" s="15">
        <v>863.84732342355596</v>
      </c>
      <c r="BA9" s="15">
        <v>0.30061883540843198</v>
      </c>
      <c r="BB9" s="15">
        <v>0.60987795433125502</v>
      </c>
      <c r="BC9" s="15">
        <v>191.41983333057701</v>
      </c>
      <c r="BD9" s="15">
        <v>0.42155709629237598</v>
      </c>
      <c r="BE9" s="15">
        <v>4.1312735087110104</v>
      </c>
      <c r="BF9" s="15">
        <v>0.10366179213721501</v>
      </c>
      <c r="BG9" s="15">
        <v>0.12093999404752</v>
      </c>
      <c r="BH9" s="15">
        <v>10.328186940921601</v>
      </c>
      <c r="BI9" s="15">
        <v>0</v>
      </c>
      <c r="BJ9" s="15">
        <v>12.133596587245099</v>
      </c>
      <c r="BK9" s="15">
        <v>9.2172883259753906</v>
      </c>
      <c r="BL9" s="15">
        <v>1.9972211048463</v>
      </c>
      <c r="BM9" s="15">
        <v>6.2903493040804399</v>
      </c>
      <c r="BN9" s="15">
        <v>3.9474814599447501</v>
      </c>
      <c r="BO9" s="15">
        <v>58.124993511003503</v>
      </c>
      <c r="BP9" s="15">
        <v>94.642927627771797</v>
      </c>
      <c r="BQ9" s="15">
        <v>10634.2733053346</v>
      </c>
      <c r="BR9" s="15">
        <v>45.617095303493599</v>
      </c>
      <c r="BT9" s="94">
        <f t="shared" si="0"/>
        <v>2.0038154220821416</v>
      </c>
      <c r="BU9" s="13">
        <f t="shared" si="1"/>
        <v>-2.7554942026664021E-3</v>
      </c>
      <c r="BV9" s="13">
        <f t="shared" si="3"/>
        <v>-5.229642186736193E-3</v>
      </c>
      <c r="BW9" s="13">
        <f t="shared" si="4"/>
        <v>-5.2288270746268439E-3</v>
      </c>
      <c r="BX9" s="13">
        <f t="shared" si="2"/>
        <v>-2.9051584334906331E-4</v>
      </c>
      <c r="BY9" s="13"/>
      <c r="BZ9" s="13"/>
      <c r="CA9" s="13"/>
      <c r="CB9" s="13"/>
      <c r="CD9" s="13"/>
    </row>
    <row r="10" spans="1:82" x14ac:dyDescent="0.3">
      <c r="A10" s="80" t="s">
        <v>608</v>
      </c>
      <c r="B10" s="15"/>
      <c r="C10" s="15">
        <v>107225.6857</v>
      </c>
      <c r="D10" s="15"/>
      <c r="E10" s="15">
        <v>2106.1590925999999</v>
      </c>
      <c r="F10" s="15">
        <v>601.75981740999998</v>
      </c>
      <c r="G10" s="15"/>
      <c r="H10" s="15">
        <v>13553.340808000001</v>
      </c>
      <c r="I10" s="15"/>
      <c r="J10" s="15" t="s">
        <v>422</v>
      </c>
      <c r="K10" s="15">
        <v>1004.6884253685801</v>
      </c>
      <c r="L10" s="15">
        <v>1441.87672462452</v>
      </c>
      <c r="M10" s="15">
        <v>180.13943536202601</v>
      </c>
      <c r="N10" s="15">
        <v>180.13943536202601</v>
      </c>
      <c r="O10" s="15">
        <v>12.8331187651912</v>
      </c>
      <c r="P10" s="15">
        <v>30.344480803452299</v>
      </c>
      <c r="Q10" s="15">
        <v>7.52176806827935</v>
      </c>
      <c r="R10" s="15">
        <v>1170550.8960899301</v>
      </c>
      <c r="S10" s="15">
        <v>0</v>
      </c>
      <c r="T10" s="15">
        <v>4552.1742277633402</v>
      </c>
      <c r="U10" s="15">
        <v>0</v>
      </c>
      <c r="V10" s="15">
        <v>4905.5298924738399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5.75561738090909</v>
      </c>
      <c r="AC10" s="15">
        <v>79.708648486086005</v>
      </c>
      <c r="AD10" s="15">
        <v>0</v>
      </c>
      <c r="AE10" s="15">
        <v>331.0661970909</v>
      </c>
      <c r="AF10" s="15">
        <v>14.2551004222953</v>
      </c>
      <c r="AG10" s="15">
        <v>4302.73696503889</v>
      </c>
      <c r="AH10" s="15">
        <v>0</v>
      </c>
      <c r="AI10" s="15">
        <v>0</v>
      </c>
      <c r="AJ10" s="15">
        <v>106766.68352971</v>
      </c>
      <c r="AK10" s="15">
        <v>64557.292899022897</v>
      </c>
      <c r="AL10" s="15">
        <v>19541.985818769001</v>
      </c>
      <c r="AM10" s="15">
        <v>0</v>
      </c>
      <c r="AN10" s="15">
        <v>8.1023026471998403</v>
      </c>
      <c r="AO10" s="15">
        <v>73.856624022966599</v>
      </c>
      <c r="AP10" s="15">
        <v>12.6450942200323</v>
      </c>
      <c r="AQ10" s="15">
        <v>1904.38027253426</v>
      </c>
      <c r="AR10" s="15">
        <v>142.39110820835899</v>
      </c>
      <c r="AS10" s="15">
        <v>1.8466281519204899</v>
      </c>
      <c r="AT10" s="15">
        <v>6.6502658884350696</v>
      </c>
      <c r="AU10" s="15">
        <v>27.881952964389701</v>
      </c>
      <c r="AV10" s="15">
        <v>3.87519522478875</v>
      </c>
      <c r="AW10" s="15">
        <v>3.5017107646180201</v>
      </c>
      <c r="AX10" s="15">
        <v>2095.0327016418901</v>
      </c>
      <c r="AY10" s="15">
        <v>598.58261737021496</v>
      </c>
      <c r="AZ10" s="15">
        <v>1496.45008427168</v>
      </c>
      <c r="BA10" s="15">
        <v>0.52076504902528198</v>
      </c>
      <c r="BB10" s="15">
        <v>1.05649535651493</v>
      </c>
      <c r="BC10" s="15">
        <v>331.599588507303</v>
      </c>
      <c r="BD10" s="15">
        <v>0.73027103732975596</v>
      </c>
      <c r="BE10" s="15">
        <v>7.1566270716557199</v>
      </c>
      <c r="BF10" s="15">
        <v>0.17957527516438099</v>
      </c>
      <c r="BG10" s="15">
        <v>0.209503409999063</v>
      </c>
      <c r="BH10" s="15">
        <v>17.891614169105502</v>
      </c>
      <c r="BI10" s="15">
        <v>0</v>
      </c>
      <c r="BJ10" s="15">
        <v>21.019193439044901</v>
      </c>
      <c r="BK10" s="15">
        <v>15.9672150663867</v>
      </c>
      <c r="BL10" s="15">
        <v>3.4598135661414</v>
      </c>
      <c r="BM10" s="15">
        <v>3.0129520140107999</v>
      </c>
      <c r="BN10" s="15">
        <v>2.30402158690675</v>
      </c>
      <c r="BO10" s="15">
        <v>39.106179121127198</v>
      </c>
      <c r="BP10" s="15">
        <v>55.346461165032302</v>
      </c>
      <c r="BQ10" s="15">
        <v>13544.1475299966</v>
      </c>
      <c r="BR10" s="15">
        <v>60.691658134558999</v>
      </c>
      <c r="BT10" s="94">
        <f t="shared" si="0"/>
        <v>1.4428361604515028</v>
      </c>
      <c r="BU10" s="13">
        <f t="shared" si="1"/>
        <v>-4.2807109816411981E-3</v>
      </c>
      <c r="BV10" s="13">
        <f t="shared" si="3"/>
        <v>-5.2827875145816149E-3</v>
      </c>
      <c r="BW10" s="13">
        <f t="shared" si="4"/>
        <v>-5.2798474538559683E-3</v>
      </c>
      <c r="BX10" s="13">
        <f t="shared" si="2"/>
        <v>-6.7830346286089913E-4</v>
      </c>
      <c r="BY10" s="13"/>
      <c r="BZ10" s="13"/>
      <c r="CA10" s="13"/>
      <c r="CB10" s="13"/>
      <c r="CD10" s="13"/>
    </row>
    <row r="11" spans="1:82" x14ac:dyDescent="0.3">
      <c r="A11" s="80" t="s">
        <v>609</v>
      </c>
      <c r="B11" s="15"/>
      <c r="C11" s="15">
        <v>142308.76504</v>
      </c>
      <c r="D11" s="15"/>
      <c r="E11" s="15">
        <v>1908.5677228</v>
      </c>
      <c r="F11" s="15">
        <v>545.30522940000003</v>
      </c>
      <c r="G11" s="15"/>
      <c r="H11" s="15">
        <v>27723.254497000002</v>
      </c>
      <c r="I11" s="15"/>
      <c r="J11" s="15" t="s">
        <v>423</v>
      </c>
      <c r="K11" s="15">
        <v>2069.62332790644</v>
      </c>
      <c r="L11" s="15">
        <v>2851.52807264274</v>
      </c>
      <c r="M11" s="15">
        <v>349.68629355756502</v>
      </c>
      <c r="N11" s="15">
        <v>349.68629355756502</v>
      </c>
      <c r="O11" s="15">
        <v>21.435374485358501</v>
      </c>
      <c r="P11" s="15">
        <v>45.084502983867701</v>
      </c>
      <c r="Q11" s="15">
        <v>15.219367224662999</v>
      </c>
      <c r="R11" s="15">
        <v>2311601.5305617899</v>
      </c>
      <c r="S11" s="15">
        <v>0</v>
      </c>
      <c r="T11" s="15">
        <v>9062.0255520666706</v>
      </c>
      <c r="U11" s="15">
        <v>0</v>
      </c>
      <c r="V11" s="15">
        <v>9597.0529996874102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12.661780305340001</v>
      </c>
      <c r="AC11" s="15">
        <v>157.32657657544999</v>
      </c>
      <c r="AD11" s="15">
        <v>0</v>
      </c>
      <c r="AE11" s="15">
        <v>613.45761551664498</v>
      </c>
      <c r="AF11" s="15">
        <v>32.459608110804297</v>
      </c>
      <c r="AG11" s="15">
        <v>8514.5761957933901</v>
      </c>
      <c r="AH11" s="15">
        <v>0</v>
      </c>
      <c r="AI11" s="15">
        <v>0</v>
      </c>
      <c r="AJ11" s="15">
        <v>132931.34004144699</v>
      </c>
      <c r="AK11" s="15">
        <v>39790.853281524702</v>
      </c>
      <c r="AL11" s="15">
        <v>38693.264414645302</v>
      </c>
      <c r="AM11" s="15">
        <v>0</v>
      </c>
      <c r="AN11" s="15">
        <v>18.879685836957101</v>
      </c>
      <c r="AO11" s="15">
        <v>151.855263190942</v>
      </c>
      <c r="AP11" s="15">
        <v>10.0162596383317</v>
      </c>
      <c r="AQ11" s="15">
        <v>3768.7633053721202</v>
      </c>
      <c r="AR11" s="15">
        <v>112.78883358962</v>
      </c>
      <c r="AS11" s="15">
        <v>1.4627202279579099</v>
      </c>
      <c r="AT11" s="15">
        <v>5.2677050656701701</v>
      </c>
      <c r="AU11" s="15">
        <v>22.085540655985199</v>
      </c>
      <c r="AV11" s="15">
        <v>3.0695986706129199</v>
      </c>
      <c r="AW11" s="15">
        <v>2.7737317967117998</v>
      </c>
      <c r="AX11" s="15">
        <v>1659.5015184300801</v>
      </c>
      <c r="AY11" s="15">
        <v>474.14230702337397</v>
      </c>
      <c r="AZ11" s="15">
        <v>1185.3592114067101</v>
      </c>
      <c r="BA11" s="15">
        <v>0.41250378037555702</v>
      </c>
      <c r="BB11" s="15">
        <v>0.83685827036381699</v>
      </c>
      <c r="BC11" s="15">
        <v>262.66327794220598</v>
      </c>
      <c r="BD11" s="15">
        <v>0.57845173806885997</v>
      </c>
      <c r="BE11" s="15">
        <v>5.6688497054073999</v>
      </c>
      <c r="BF11" s="15">
        <v>0.142242974696451</v>
      </c>
      <c r="BG11" s="15">
        <v>0.16594865655847299</v>
      </c>
      <c r="BH11" s="15">
        <v>14.1720984143256</v>
      </c>
      <c r="BI11" s="15">
        <v>0</v>
      </c>
      <c r="BJ11" s="15">
        <v>16.649476567623999</v>
      </c>
      <c r="BK11" s="15">
        <v>12.6476771551557</v>
      </c>
      <c r="BL11" s="15">
        <v>2.7405321737021699</v>
      </c>
      <c r="BM11" s="15">
        <v>6.4168421078278302</v>
      </c>
      <c r="BN11" s="15">
        <v>5.3243623372211699</v>
      </c>
      <c r="BO11" s="15">
        <v>73.7734686506721</v>
      </c>
      <c r="BP11" s="15">
        <v>127.95167538484399</v>
      </c>
      <c r="BQ11" s="15">
        <v>26771.374688734901</v>
      </c>
      <c r="BR11" s="15">
        <v>117.681747743183</v>
      </c>
      <c r="BT11" s="94">
        <f t="shared" si="0"/>
        <v>1.4453222841383264</v>
      </c>
      <c r="BU11" s="13">
        <f t="shared" si="1"/>
        <v>-6.5894922184991253E-2</v>
      </c>
      <c r="BV11" s="13">
        <f t="shared" si="3"/>
        <v>-0.13049901315763773</v>
      </c>
      <c r="BW11" s="13">
        <f t="shared" si="4"/>
        <v>-0.13050108185268405</v>
      </c>
      <c r="BX11" s="13">
        <f t="shared" si="2"/>
        <v>-3.4335067276033776E-2</v>
      </c>
      <c r="BY11" s="13"/>
      <c r="BZ11" s="13"/>
      <c r="CA11" s="13"/>
      <c r="CB11" s="13"/>
      <c r="CD11" s="13"/>
    </row>
    <row r="12" spans="1:82" x14ac:dyDescent="0.3">
      <c r="A12" s="80" t="s">
        <v>610</v>
      </c>
      <c r="B12" s="15"/>
      <c r="C12" s="15">
        <v>19535.436546000001</v>
      </c>
      <c r="D12" s="15"/>
      <c r="E12" s="15">
        <v>46.996717001999997</v>
      </c>
      <c r="F12" s="15">
        <v>13.427636494</v>
      </c>
      <c r="G12" s="15"/>
      <c r="H12" s="15">
        <v>10103.584421</v>
      </c>
      <c r="I12" s="15"/>
      <c r="J12" s="15" t="s">
        <v>424</v>
      </c>
      <c r="K12" s="15">
        <v>1116.68940857046</v>
      </c>
      <c r="L12" s="15">
        <v>758.56616435435103</v>
      </c>
      <c r="M12" s="15">
        <v>64.721972991616795</v>
      </c>
      <c r="N12" s="15">
        <v>64.721972991616795</v>
      </c>
      <c r="O12" s="15">
        <v>2.2049404742141898</v>
      </c>
      <c r="P12" s="15">
        <v>4.5302173134917298</v>
      </c>
      <c r="Q12" s="15">
        <v>16.530284340598499</v>
      </c>
      <c r="R12" s="15">
        <v>466125.22189436102</v>
      </c>
      <c r="S12" s="15">
        <v>0</v>
      </c>
      <c r="T12" s="15">
        <v>8185.1787790132303</v>
      </c>
      <c r="U12" s="15">
        <v>0</v>
      </c>
      <c r="V12" s="15">
        <v>2078.3654671765898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16.329207738223101</v>
      </c>
      <c r="AC12" s="15">
        <v>33.144443647128099</v>
      </c>
      <c r="AD12" s="15">
        <v>0</v>
      </c>
      <c r="AE12" s="15">
        <v>218.24589797120601</v>
      </c>
      <c r="AF12" s="15">
        <v>42.511047925175099</v>
      </c>
      <c r="AG12" s="15">
        <v>1800.0210235695999</v>
      </c>
      <c r="AH12" s="15">
        <v>0</v>
      </c>
      <c r="AI12" s="15">
        <v>0</v>
      </c>
      <c r="AJ12" s="15">
        <v>11261.6076613921</v>
      </c>
      <c r="AK12" s="15">
        <v>228.990105876971</v>
      </c>
      <c r="AL12" s="15">
        <v>17101.1136361381</v>
      </c>
      <c r="AM12" s="15">
        <v>0</v>
      </c>
      <c r="AN12" s="15">
        <v>20.903172932202299</v>
      </c>
      <c r="AO12" s="15">
        <v>79.6348140194942</v>
      </c>
      <c r="AP12" s="15">
        <v>1.93080871046147E-2</v>
      </c>
      <c r="AQ12" s="15">
        <v>1492.0260643793699</v>
      </c>
      <c r="AR12" s="15">
        <v>0.21742282996301601</v>
      </c>
      <c r="AS12" s="15">
        <v>2.8196666611550901E-3</v>
      </c>
      <c r="AT12" s="15">
        <v>1.01545040978411E-2</v>
      </c>
      <c r="AU12" s="15">
        <v>4.2574044985311497E-2</v>
      </c>
      <c r="AV12" s="15">
        <v>5.9172304436250697E-3</v>
      </c>
      <c r="AW12" s="15">
        <v>5.3468365327910099E-3</v>
      </c>
      <c r="AX12" s="15">
        <v>3.1989777153502299</v>
      </c>
      <c r="AY12" s="15">
        <v>0.91399846635471105</v>
      </c>
      <c r="AZ12" s="15">
        <v>2.2849792489955201</v>
      </c>
      <c r="BA12" s="15">
        <v>7.9518962504891504E-4</v>
      </c>
      <c r="BB12" s="15">
        <v>1.6132083312665E-3</v>
      </c>
      <c r="BC12" s="15">
        <v>0.50633168537839501</v>
      </c>
      <c r="BD12" s="15">
        <v>1.1150758665542299E-3</v>
      </c>
      <c r="BE12" s="15">
        <v>1.09276192838285E-2</v>
      </c>
      <c r="BF12" s="15">
        <v>2.7419743492231399E-4</v>
      </c>
      <c r="BG12" s="15">
        <v>3.1989979993055399E-4</v>
      </c>
      <c r="BH12" s="15">
        <v>2.7319304221299901E-2</v>
      </c>
      <c r="BI12" s="15">
        <v>0</v>
      </c>
      <c r="BJ12" s="15">
        <v>3.2095154792021401E-2</v>
      </c>
      <c r="BK12" s="15">
        <v>2.4381061194794801E-2</v>
      </c>
      <c r="BL12" s="15">
        <v>5.2828706382931599E-3</v>
      </c>
      <c r="BM12" s="15">
        <v>7.8158306125630297</v>
      </c>
      <c r="BN12" s="15">
        <v>7.4951458602379297</v>
      </c>
      <c r="BO12" s="15">
        <v>21.971775411564401</v>
      </c>
      <c r="BP12" s="15">
        <v>179.638941715306</v>
      </c>
      <c r="BQ12" s="15">
        <v>8149.1413873686097</v>
      </c>
      <c r="BR12" s="15">
        <v>21.6406524883568</v>
      </c>
      <c r="BT12" s="94">
        <f t="shared" si="0"/>
        <v>2.0985172330725899</v>
      </c>
      <c r="BU12" s="13">
        <f t="shared" si="1"/>
        <v>-0.42352925490687426</v>
      </c>
      <c r="BV12" s="13">
        <f t="shared" si="3"/>
        <v>-0.93193188972723151</v>
      </c>
      <c r="BW12" s="13">
        <f t="shared" si="4"/>
        <v>-0.93193154530485534</v>
      </c>
      <c r="BX12" s="13">
        <f t="shared" si="2"/>
        <v>-0.19344056051722971</v>
      </c>
      <c r="BY12" s="13"/>
      <c r="BZ12" s="13"/>
      <c r="CA12" s="13"/>
      <c r="CB12" s="13"/>
      <c r="CD12" s="13"/>
    </row>
    <row r="13" spans="1:82" x14ac:dyDescent="0.3">
      <c r="A13" s="73" t="s">
        <v>614</v>
      </c>
      <c r="B13" s="15"/>
      <c r="C13" s="15">
        <v>47046.103479999998</v>
      </c>
      <c r="D13" s="15"/>
      <c r="E13" s="15">
        <v>1210.7107745999999</v>
      </c>
      <c r="F13" s="15">
        <v>250.13614709000001</v>
      </c>
      <c r="G13" s="15"/>
      <c r="H13" s="15"/>
      <c r="I13" s="15"/>
      <c r="J13" s="15" t="s">
        <v>532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T13" s="94" t="e">
        <f t="shared" si="0"/>
        <v>#DIV/0!</v>
      </c>
      <c r="BU13" s="13">
        <f t="shared" si="1"/>
        <v>-1</v>
      </c>
      <c r="BV13" s="13">
        <f t="shared" si="3"/>
        <v>-1</v>
      </c>
      <c r="BW13" s="13">
        <f t="shared" si="4"/>
        <v>-1</v>
      </c>
      <c r="BX13" s="13" t="str">
        <f t="shared" si="2"/>
        <v/>
      </c>
      <c r="BY13" s="13"/>
      <c r="BZ13" s="13"/>
      <c r="CA13" s="13"/>
      <c r="CB13" s="13"/>
      <c r="CD13" s="13"/>
    </row>
    <row r="14" spans="1:82" x14ac:dyDescent="0.3">
      <c r="A14" s="75" t="s">
        <v>533</v>
      </c>
      <c r="B14" s="15"/>
      <c r="C14" s="15">
        <v>4172.3242023000003</v>
      </c>
      <c r="D14" s="15"/>
      <c r="E14" s="15">
        <v>598.46524796000006</v>
      </c>
      <c r="F14" s="15">
        <v>68.344731312999997</v>
      </c>
      <c r="G14" s="15"/>
      <c r="H14" s="15"/>
      <c r="I14" s="15"/>
      <c r="J14" s="15" t="s">
        <v>426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4172.3071207085504</v>
      </c>
      <c r="AK14" s="15">
        <v>1048.41027778236</v>
      </c>
      <c r="AL14" s="15">
        <v>0</v>
      </c>
      <c r="AM14" s="15">
        <v>0</v>
      </c>
      <c r="AN14" s="15">
        <v>0</v>
      </c>
      <c r="AO14" s="15">
        <v>0</v>
      </c>
      <c r="AP14" s="15">
        <v>0.88164863792942505</v>
      </c>
      <c r="AQ14" s="15">
        <v>0</v>
      </c>
      <c r="AR14" s="15">
        <v>1.4625737587151399</v>
      </c>
      <c r="AS14" s="15">
        <v>0.26654507195334898</v>
      </c>
      <c r="AT14" s="15">
        <v>3.52657846811841</v>
      </c>
      <c r="AU14" s="15">
        <v>0.81330380727194596</v>
      </c>
      <c r="AV14" s="15">
        <v>1.27776927991533</v>
      </c>
      <c r="AW14" s="15">
        <v>1.4010657627716501</v>
      </c>
      <c r="AX14" s="15">
        <v>598.46470997142899</v>
      </c>
      <c r="AY14" s="15">
        <v>68.3446024409903</v>
      </c>
      <c r="AZ14" s="15">
        <v>530.12010753043796</v>
      </c>
      <c r="BA14" s="15">
        <v>0</v>
      </c>
      <c r="BB14" s="15">
        <v>2.73378522241879E-2</v>
      </c>
      <c r="BC14" s="15">
        <v>13.4764091017817</v>
      </c>
      <c r="BD14" s="15">
        <v>0.34172059877533101</v>
      </c>
      <c r="BE14" s="15">
        <v>8.7016165654194193</v>
      </c>
      <c r="BF14" s="15">
        <v>2.2758822369197</v>
      </c>
      <c r="BG14" s="15">
        <v>6.32871416965666</v>
      </c>
      <c r="BH14" s="15">
        <v>21.754143431604199</v>
      </c>
      <c r="BI14" s="15">
        <v>0</v>
      </c>
      <c r="BJ14" s="15">
        <v>2.7269471428650101</v>
      </c>
      <c r="BK14" s="15">
        <v>3.04817446066677</v>
      </c>
      <c r="BL14" s="15">
        <v>3.4172094401913697E-2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T14" s="94" t="e">
        <f t="shared" si="0"/>
        <v>#DIV/0!</v>
      </c>
      <c r="BU14" s="13">
        <f t="shared" si="1"/>
        <v>-4.0940230484503596E-6</v>
      </c>
      <c r="BV14" s="13">
        <f t="shared" si="3"/>
        <v>-8.9894705315300834E-7</v>
      </c>
      <c r="BW14" s="13">
        <f t="shared" si="4"/>
        <v>-1.8856173288088698E-6</v>
      </c>
      <c r="BX14" s="13" t="str">
        <f t="shared" si="2"/>
        <v/>
      </c>
      <c r="BY14" s="13"/>
      <c r="BZ14" s="13"/>
      <c r="CA14" s="13"/>
      <c r="CB14" s="13"/>
      <c r="CD14" s="13"/>
    </row>
    <row r="15" spans="1:82" x14ac:dyDescent="0.3">
      <c r="A15" s="73" t="s">
        <v>534</v>
      </c>
      <c r="B15" s="15"/>
      <c r="C15" s="15">
        <v>800.51222602999997</v>
      </c>
      <c r="D15" s="15"/>
      <c r="E15" s="15">
        <v>431.16482318999999</v>
      </c>
      <c r="F15" s="15">
        <v>92.912786459000003</v>
      </c>
      <c r="G15" s="15"/>
      <c r="H15" s="15"/>
      <c r="I15" s="15"/>
      <c r="J15" s="15" t="s">
        <v>427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640.29629138488701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7.8524609434680004</v>
      </c>
      <c r="AQ15" s="15">
        <v>0</v>
      </c>
      <c r="AR15" s="15">
        <v>2.19103300539581</v>
      </c>
      <c r="AS15" s="15">
        <v>0.12577412545401401</v>
      </c>
      <c r="AT15" s="15">
        <v>0.11773882504671</v>
      </c>
      <c r="AU15" s="15">
        <v>5.07077985747119</v>
      </c>
      <c r="AV15" s="15">
        <v>7.0997193626437805E-2</v>
      </c>
      <c r="AW15" s="15">
        <v>1.83264434927826</v>
      </c>
      <c r="AX15" s="15">
        <v>411.93705813874902</v>
      </c>
      <c r="AY15" s="15">
        <v>89.496102986270699</v>
      </c>
      <c r="AZ15" s="15">
        <v>322.44095515247801</v>
      </c>
      <c r="BA15" s="15">
        <v>6.7065779637008605E-2</v>
      </c>
      <c r="BB15" s="15">
        <v>0.114597657368673</v>
      </c>
      <c r="BC15" s="15">
        <v>44.8200026565695</v>
      </c>
      <c r="BD15" s="15">
        <v>0.132287518642835</v>
      </c>
      <c r="BE15" s="15">
        <v>1.32669980874903</v>
      </c>
      <c r="BF15" s="15">
        <v>0.112837569404256</v>
      </c>
      <c r="BG15" s="15">
        <v>0.22942215589984299</v>
      </c>
      <c r="BH15" s="15">
        <v>3.31676010295583</v>
      </c>
      <c r="BI15" s="15">
        <v>0</v>
      </c>
      <c r="BJ15" s="15">
        <v>21.475766982478699</v>
      </c>
      <c r="BK15" s="15">
        <v>0.18298340966836901</v>
      </c>
      <c r="BL15" s="15">
        <v>0.45625104515616999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T15" s="94" t="e">
        <f t="shared" si="0"/>
        <v>#DIV/0!</v>
      </c>
      <c r="BU15" s="13">
        <f t="shared" si="1"/>
        <v>-0.20014177102537933</v>
      </c>
      <c r="BV15" s="13">
        <f t="shared" si="3"/>
        <v>-4.4594929866943092E-2</v>
      </c>
      <c r="BW15" s="13">
        <f t="shared" si="4"/>
        <v>-3.6773016965076136E-2</v>
      </c>
      <c r="BX15" s="13" t="str">
        <f t="shared" si="2"/>
        <v/>
      </c>
      <c r="BY15" s="13"/>
      <c r="BZ15" s="13"/>
      <c r="CA15" s="13"/>
      <c r="CB15" s="13"/>
      <c r="CD15" s="13"/>
    </row>
    <row r="16" spans="1:82" x14ac:dyDescent="0.3">
      <c r="A16" s="73" t="s">
        <v>615</v>
      </c>
      <c r="B16" s="15"/>
      <c r="C16" s="15">
        <v>4296.9800569999998</v>
      </c>
      <c r="D16" s="15"/>
      <c r="E16" s="15">
        <v>2576.3841547000002</v>
      </c>
      <c r="F16" s="15">
        <v>559.52957822999997</v>
      </c>
      <c r="G16" s="15"/>
      <c r="H16" s="15"/>
      <c r="I16" s="15"/>
      <c r="J16" s="15" t="s">
        <v>535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T16" s="94" t="e">
        <f t="shared" si="0"/>
        <v>#DIV/0!</v>
      </c>
      <c r="BU16" s="13">
        <f t="shared" si="1"/>
        <v>-1</v>
      </c>
      <c r="BV16" s="13">
        <f t="shared" si="3"/>
        <v>-1</v>
      </c>
      <c r="BW16" s="13">
        <f t="shared" si="4"/>
        <v>-1</v>
      </c>
      <c r="BX16" s="13" t="str">
        <f t="shared" si="2"/>
        <v/>
      </c>
      <c r="BY16" s="13"/>
      <c r="BZ16" s="13"/>
      <c r="CA16" s="13"/>
      <c r="CB16" s="13"/>
      <c r="CD16" s="13"/>
    </row>
    <row r="17" spans="1:82" x14ac:dyDescent="0.3">
      <c r="A17" s="75" t="s">
        <v>616</v>
      </c>
      <c r="B17" s="15"/>
      <c r="C17" s="15">
        <v>12667.004637</v>
      </c>
      <c r="D17" s="15"/>
      <c r="E17" s="15">
        <v>2114.3855681999999</v>
      </c>
      <c r="F17" s="15">
        <v>447.15092668</v>
      </c>
      <c r="G17" s="15"/>
      <c r="H17" s="15"/>
      <c r="I17" s="15"/>
      <c r="J17" s="15" t="s">
        <v>536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12667.0044298351</v>
      </c>
      <c r="AK17" s="15">
        <v>845.31465263424502</v>
      </c>
      <c r="AL17" s="15">
        <v>0</v>
      </c>
      <c r="AM17" s="15">
        <v>0</v>
      </c>
      <c r="AN17" s="15">
        <v>0</v>
      </c>
      <c r="AO17" s="15">
        <v>0</v>
      </c>
      <c r="AP17" s="15">
        <v>38.2192092970011</v>
      </c>
      <c r="AQ17" s="15">
        <v>0</v>
      </c>
      <c r="AR17" s="15">
        <v>10.905246093685401</v>
      </c>
      <c r="AS17" s="15">
        <v>0.66218939334314397</v>
      </c>
      <c r="AT17" s="15">
        <v>1.2693209916389701</v>
      </c>
      <c r="AU17" s="15">
        <v>24.728067882405401</v>
      </c>
      <c r="AV17" s="15">
        <v>0.59720149870202799</v>
      </c>
      <c r="AW17" s="15">
        <v>9.1566228986369804</v>
      </c>
      <c r="AX17" s="15">
        <v>2114.3850979847498</v>
      </c>
      <c r="AY17" s="15">
        <v>447.15070116381997</v>
      </c>
      <c r="AZ17" s="15">
        <v>1667.23439682093</v>
      </c>
      <c r="BA17" s="15">
        <v>0.32493420757618302</v>
      </c>
      <c r="BB17" s="15">
        <v>0.56063632919415496</v>
      </c>
      <c r="BC17" s="15">
        <v>219.82518800244699</v>
      </c>
      <c r="BD17" s="15">
        <v>0.70865079129394704</v>
      </c>
      <c r="BE17" s="15">
        <v>8.1521977741033993</v>
      </c>
      <c r="BF17" s="15">
        <v>0.99771225306855804</v>
      </c>
      <c r="BG17" s="15">
        <v>2.36573533876772</v>
      </c>
      <c r="BH17" s="15">
        <v>20.380523484184501</v>
      </c>
      <c r="BI17" s="15">
        <v>0</v>
      </c>
      <c r="BJ17" s="15">
        <v>104.589346498233</v>
      </c>
      <c r="BK17" s="15">
        <v>1.4906232024338999</v>
      </c>
      <c r="BL17" s="15">
        <v>2.2172952271036199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T17" s="94" t="e">
        <f t="shared" si="0"/>
        <v>#DIV/0!</v>
      </c>
      <c r="BU17" s="13">
        <f t="shared" si="1"/>
        <v>-1.6354687280651161E-8</v>
      </c>
      <c r="BV17" s="13">
        <f t="shared" si="3"/>
        <v>-2.223886017447615E-7</v>
      </c>
      <c r="BW17" s="13">
        <f t="shared" si="4"/>
        <v>-5.0434018262679723E-7</v>
      </c>
      <c r="BX17" s="13" t="str">
        <f t="shared" si="2"/>
        <v/>
      </c>
      <c r="BY17" s="13"/>
      <c r="BZ17" s="13"/>
      <c r="CA17" s="13"/>
      <c r="CB17" s="13"/>
      <c r="CD17" s="13"/>
    </row>
    <row r="18" spans="1:82" x14ac:dyDescent="0.3">
      <c r="A18" s="73" t="s">
        <v>617</v>
      </c>
      <c r="B18" s="15"/>
      <c r="C18" s="15">
        <v>2987.8241830000002</v>
      </c>
      <c r="D18" s="15"/>
      <c r="E18" s="15">
        <v>642.56806033999999</v>
      </c>
      <c r="F18" s="15">
        <v>137.04577065000001</v>
      </c>
      <c r="G18" s="15"/>
      <c r="H18" s="15"/>
      <c r="I18" s="15"/>
      <c r="J18" s="15" t="s">
        <v>537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T18" s="94" t="e">
        <f t="shared" si="0"/>
        <v>#DIV/0!</v>
      </c>
      <c r="BU18" s="13">
        <f t="shared" si="1"/>
        <v>-1</v>
      </c>
      <c r="BV18" s="13">
        <f t="shared" si="3"/>
        <v>-1</v>
      </c>
      <c r="BW18" s="13">
        <f t="shared" si="4"/>
        <v>-1</v>
      </c>
      <c r="BX18" s="13" t="str">
        <f t="shared" si="2"/>
        <v/>
      </c>
      <c r="BY18" s="13"/>
      <c r="BZ18" s="13"/>
      <c r="CA18" s="13"/>
      <c r="CB18" s="13"/>
      <c r="CD18" s="13"/>
    </row>
    <row r="19" spans="1:82" x14ac:dyDescent="0.3">
      <c r="A19" s="73" t="s">
        <v>618</v>
      </c>
      <c r="B19" s="15"/>
      <c r="C19" s="15">
        <v>29140.066565000001</v>
      </c>
      <c r="D19" s="15"/>
      <c r="E19" s="15">
        <v>4545.9375968000004</v>
      </c>
      <c r="F19" s="15">
        <v>942.51009161000002</v>
      </c>
      <c r="G19" s="15"/>
      <c r="H19" s="15"/>
      <c r="I19" s="15"/>
      <c r="J19" s="15" t="s">
        <v>538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T19" s="94" t="e">
        <f t="shared" si="0"/>
        <v>#DIV/0!</v>
      </c>
      <c r="BU19" s="13">
        <f t="shared" si="1"/>
        <v>-1</v>
      </c>
      <c r="BV19" s="13">
        <f t="shared" si="3"/>
        <v>-1</v>
      </c>
      <c r="BW19" s="13">
        <f t="shared" si="4"/>
        <v>-1</v>
      </c>
      <c r="BX19" s="13" t="str">
        <f t="shared" si="2"/>
        <v/>
      </c>
      <c r="BY19" s="13"/>
      <c r="BZ19" s="13"/>
      <c r="CA19" s="13"/>
      <c r="CB19" s="13"/>
      <c r="CD19" s="13"/>
    </row>
    <row r="20" spans="1:82" x14ac:dyDescent="0.3">
      <c r="A20" s="75" t="s">
        <v>619</v>
      </c>
      <c r="B20" s="15"/>
      <c r="C20" s="15">
        <v>21361.534656</v>
      </c>
      <c r="D20" s="15"/>
      <c r="E20" s="15">
        <v>9716.6527301999995</v>
      </c>
      <c r="F20" s="15">
        <v>2086.5602838</v>
      </c>
      <c r="G20" s="15"/>
      <c r="H20" s="15"/>
      <c r="I20" s="15"/>
      <c r="J20" s="15" t="s">
        <v>539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21361.522381763301</v>
      </c>
      <c r="AK20" s="15">
        <v>9817.0980235563802</v>
      </c>
      <c r="AL20" s="15">
        <v>0</v>
      </c>
      <c r="AM20" s="15">
        <v>0</v>
      </c>
      <c r="AN20" s="15">
        <v>0</v>
      </c>
      <c r="AO20" s="15">
        <v>0</v>
      </c>
      <c r="AP20" s="15">
        <v>181.04307009893199</v>
      </c>
      <c r="AQ20" s="15">
        <v>0</v>
      </c>
      <c r="AR20" s="15">
        <v>50.998748387484298</v>
      </c>
      <c r="AS20" s="15">
        <v>3.00003365758913</v>
      </c>
      <c r="AT20" s="15">
        <v>4.1096904090124902</v>
      </c>
      <c r="AU20" s="15">
        <v>117.00362069886501</v>
      </c>
      <c r="AV20" s="15">
        <v>2.1411210686905102</v>
      </c>
      <c r="AW20" s="15">
        <v>42.727115446022502</v>
      </c>
      <c r="AX20" s="15">
        <v>9716.6443359866807</v>
      </c>
      <c r="AY20" s="15">
        <v>2086.5593378220301</v>
      </c>
      <c r="AZ20" s="15">
        <v>7630.0849981646497</v>
      </c>
      <c r="BA20" s="15">
        <v>1.5432823189867499</v>
      </c>
      <c r="BB20" s="15">
        <v>2.6478753155089598</v>
      </c>
      <c r="BC20" s="15">
        <v>1036.7299553101</v>
      </c>
      <c r="BD20" s="15">
        <v>3.1797946440582598</v>
      </c>
      <c r="BE20" s="15">
        <v>33.9840979875108</v>
      </c>
      <c r="BF20" s="15">
        <v>3.5002337365586902</v>
      </c>
      <c r="BG20" s="15">
        <v>7.7923544864608596</v>
      </c>
      <c r="BH20" s="15">
        <v>84.960155421220506</v>
      </c>
      <c r="BI20" s="15">
        <v>0</v>
      </c>
      <c r="BJ20" s="15">
        <v>495.26460305031497</v>
      </c>
      <c r="BK20" s="15">
        <v>5.4210959666440601</v>
      </c>
      <c r="BL20" s="15">
        <v>10.5124898180635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T20" s="94" t="e">
        <f t="shared" si="0"/>
        <v>#DIV/0!</v>
      </c>
      <c r="BU20" s="13">
        <f t="shared" si="1"/>
        <v>-5.7459526649615617E-7</v>
      </c>
      <c r="BV20" s="13">
        <f t="shared" si="3"/>
        <v>-8.6389969383821221E-7</v>
      </c>
      <c r="BW20" s="13">
        <f t="shared" si="4"/>
        <v>-4.5336718867977349E-7</v>
      </c>
      <c r="BX20" s="13" t="str">
        <f t="shared" si="2"/>
        <v/>
      </c>
      <c r="BY20" s="13"/>
      <c r="BZ20" s="13"/>
      <c r="CA20" s="13"/>
      <c r="CB20" s="13"/>
      <c r="CD20" s="13"/>
    </row>
    <row r="21" spans="1:82" x14ac:dyDescent="0.3">
      <c r="A21" s="73" t="s">
        <v>620</v>
      </c>
      <c r="B21" s="15"/>
      <c r="C21" s="15">
        <v>312.62144520999999</v>
      </c>
      <c r="D21" s="15"/>
      <c r="E21" s="15">
        <v>177.47523709999999</v>
      </c>
      <c r="F21" s="15">
        <v>39.131997706</v>
      </c>
      <c r="G21" s="15"/>
      <c r="H21" s="15"/>
      <c r="I21" s="15"/>
      <c r="J21" s="15" t="s">
        <v>540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T21" s="94" t="e">
        <f t="shared" si="0"/>
        <v>#DIV/0!</v>
      </c>
      <c r="BU21" s="13">
        <f t="shared" si="1"/>
        <v>-1</v>
      </c>
      <c r="BV21" s="13">
        <f t="shared" si="3"/>
        <v>-1</v>
      </c>
      <c r="BW21" s="13">
        <f t="shared" si="4"/>
        <v>-1</v>
      </c>
      <c r="BX21" s="13" t="str">
        <f t="shared" si="2"/>
        <v/>
      </c>
      <c r="BY21" s="13"/>
      <c r="BZ21" s="13"/>
      <c r="CA21" s="13"/>
      <c r="CB21" s="13"/>
      <c r="CD21" s="13"/>
    </row>
    <row r="22" spans="1:82" x14ac:dyDescent="0.3">
      <c r="A22" s="73" t="s">
        <v>621</v>
      </c>
      <c r="B22" s="15"/>
      <c r="C22" s="15">
        <v>35246.644249999998</v>
      </c>
      <c r="D22" s="15"/>
      <c r="E22" s="15">
        <v>7560.6726596999997</v>
      </c>
      <c r="F22" s="15">
        <v>1634.7535072999999</v>
      </c>
      <c r="G22" s="15"/>
      <c r="H22" s="15"/>
      <c r="I22" s="15"/>
      <c r="J22" s="15" t="s">
        <v>541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34231.712161576601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108.74929270215</v>
      </c>
      <c r="AQ22" s="15">
        <v>0</v>
      </c>
      <c r="AR22" s="15">
        <v>30.563362985499101</v>
      </c>
      <c r="AS22" s="15">
        <v>1.7874058852384</v>
      </c>
      <c r="AT22" s="15">
        <v>2.2645259660377901</v>
      </c>
      <c r="AU22" s="15">
        <v>70.267849225902097</v>
      </c>
      <c r="AV22" s="15">
        <v>1.21236812491388</v>
      </c>
      <c r="AW22" s="15">
        <v>25.595989417814401</v>
      </c>
      <c r="AX22" s="15">
        <v>5804.5404138327904</v>
      </c>
      <c r="AY22" s="15">
        <v>1249.9730842362901</v>
      </c>
      <c r="AZ22" s="15">
        <v>4554.5673295964998</v>
      </c>
      <c r="BA22" s="15">
        <v>0.92745885238402404</v>
      </c>
      <c r="BB22" s="15">
        <v>1.5896910056934299</v>
      </c>
      <c r="BC22" s="15">
        <v>622.25499231138099</v>
      </c>
      <c r="BD22" s="15">
        <v>1.89105645044836</v>
      </c>
      <c r="BE22" s="15">
        <v>19.916813979507999</v>
      </c>
      <c r="BF22" s="15">
        <v>1.97105360538368</v>
      </c>
      <c r="BG22" s="15">
        <v>4.3145871239052704</v>
      </c>
      <c r="BH22" s="15">
        <v>49.792020558100099</v>
      </c>
      <c r="BI22" s="15">
        <v>0</v>
      </c>
      <c r="BJ22" s="15">
        <v>297.47849743988201</v>
      </c>
      <c r="BK22" s="15">
        <v>3.08047392979381</v>
      </c>
      <c r="BL22" s="15">
        <v>6.3156446722553801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T22" s="94" t="e">
        <f t="shared" si="0"/>
        <v>#DIV/0!</v>
      </c>
      <c r="BU22" s="13">
        <f t="shared" si="1"/>
        <v>-2.8795140928157912E-2</v>
      </c>
      <c r="BV22" s="13">
        <f t="shared" si="3"/>
        <v>-0.23227195844991005</v>
      </c>
      <c r="BW22" s="13">
        <f t="shared" si="4"/>
        <v>-0.23537519347441122</v>
      </c>
      <c r="BX22" s="13" t="str">
        <f t="shared" si="2"/>
        <v/>
      </c>
      <c r="BY22" s="13"/>
      <c r="BZ22" s="13"/>
      <c r="CA22" s="13"/>
      <c r="CB22" s="13"/>
      <c r="CD22" s="13"/>
    </row>
    <row r="23" spans="1:82" x14ac:dyDescent="0.3">
      <c r="A23" s="73" t="s">
        <v>622</v>
      </c>
      <c r="B23" s="15"/>
      <c r="C23" s="15">
        <v>33723.752503999996</v>
      </c>
      <c r="D23" s="15"/>
      <c r="E23" s="15">
        <v>9538.2755235000004</v>
      </c>
      <c r="F23" s="15">
        <v>2086.8247285000002</v>
      </c>
      <c r="G23" s="15"/>
      <c r="H23" s="15"/>
      <c r="I23" s="15"/>
      <c r="J23" s="15" t="s">
        <v>542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T23" s="94" t="e">
        <f t="shared" si="0"/>
        <v>#DIV/0!</v>
      </c>
      <c r="BU23" s="13">
        <f t="shared" si="1"/>
        <v>-1</v>
      </c>
      <c r="BV23" s="13">
        <f t="shared" si="3"/>
        <v>-1</v>
      </c>
      <c r="BW23" s="13">
        <f t="shared" si="4"/>
        <v>-1</v>
      </c>
      <c r="BX23" s="13" t="str">
        <f t="shared" si="2"/>
        <v/>
      </c>
      <c r="BY23" s="13"/>
      <c r="BZ23" s="13"/>
      <c r="CA23" s="13"/>
      <c r="CB23" s="13"/>
      <c r="CD23" s="13"/>
    </row>
    <row r="24" spans="1:82" x14ac:dyDescent="0.3">
      <c r="A24" s="73" t="s">
        <v>623</v>
      </c>
      <c r="B24" s="15"/>
      <c r="C24" s="15">
        <v>10357.570008999999</v>
      </c>
      <c r="D24" s="15"/>
      <c r="E24" s="15">
        <v>5138.8707737000004</v>
      </c>
      <c r="F24" s="15">
        <v>1111.0408052</v>
      </c>
      <c r="G24" s="15"/>
      <c r="H24" s="15"/>
      <c r="I24" s="15"/>
      <c r="J24" s="15" t="s">
        <v>543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T24" s="94" t="e">
        <f t="shared" si="0"/>
        <v>#DIV/0!</v>
      </c>
      <c r="BU24" s="13">
        <f t="shared" si="1"/>
        <v>-1</v>
      </c>
      <c r="BV24" s="13">
        <f t="shared" si="3"/>
        <v>-1</v>
      </c>
      <c r="BW24" s="13">
        <f t="shared" si="4"/>
        <v>-1</v>
      </c>
      <c r="BX24" s="13" t="str">
        <f t="shared" si="2"/>
        <v/>
      </c>
      <c r="BY24" s="13"/>
      <c r="BZ24" s="13"/>
      <c r="CA24" s="13"/>
      <c r="CB24" s="13"/>
      <c r="CD24" s="13"/>
    </row>
    <row r="25" spans="1:82" x14ac:dyDescent="0.3">
      <c r="A25" s="73" t="s">
        <v>624</v>
      </c>
      <c r="B25" s="15"/>
      <c r="C25" s="15">
        <v>13093.851231000001</v>
      </c>
      <c r="D25" s="15"/>
      <c r="E25" s="15">
        <v>5087.5054147000001</v>
      </c>
      <c r="F25" s="15">
        <v>1112.1810244999999</v>
      </c>
      <c r="G25" s="15"/>
      <c r="H25" s="15"/>
      <c r="I25" s="15"/>
      <c r="J25" s="15" t="s">
        <v>544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T25" s="94" t="e">
        <f t="shared" si="0"/>
        <v>#DIV/0!</v>
      </c>
      <c r="BU25" s="13">
        <f t="shared" si="1"/>
        <v>-1</v>
      </c>
      <c r="BV25" s="13">
        <f t="shared" si="3"/>
        <v>-1</v>
      </c>
      <c r="BW25" s="13">
        <f t="shared" si="4"/>
        <v>-1</v>
      </c>
      <c r="BX25" s="13" t="str">
        <f t="shared" si="2"/>
        <v/>
      </c>
      <c r="BY25" s="13"/>
      <c r="BZ25" s="13"/>
      <c r="CA25" s="13"/>
      <c r="CB25" s="13"/>
      <c r="CD25" s="13"/>
    </row>
    <row r="26" spans="1:82" x14ac:dyDescent="0.3">
      <c r="A26" s="73" t="s">
        <v>625</v>
      </c>
      <c r="B26" s="15"/>
      <c r="C26" s="15">
        <v>66504.396267999997</v>
      </c>
      <c r="D26" s="15"/>
      <c r="E26" s="15">
        <v>10654.699135999999</v>
      </c>
      <c r="F26" s="15">
        <v>2259.5158614000002</v>
      </c>
      <c r="G26" s="15"/>
      <c r="H26" s="15"/>
      <c r="I26" s="15"/>
      <c r="J26" s="15" t="s">
        <v>545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T26" s="94" t="e">
        <f t="shared" si="0"/>
        <v>#DIV/0!</v>
      </c>
      <c r="BU26" s="13">
        <f t="shared" si="1"/>
        <v>-1</v>
      </c>
      <c r="BV26" s="13">
        <f t="shared" si="3"/>
        <v>-1</v>
      </c>
      <c r="BW26" s="13">
        <f t="shared" si="4"/>
        <v>-1</v>
      </c>
      <c r="BX26" s="13" t="str">
        <f t="shared" si="2"/>
        <v/>
      </c>
      <c r="BY26" s="13"/>
      <c r="BZ26" s="13"/>
      <c r="CA26" s="13"/>
      <c r="CB26" s="13"/>
      <c r="CD26" s="13"/>
    </row>
    <row r="27" spans="1:82" x14ac:dyDescent="0.3">
      <c r="A27" s="73" t="s">
        <v>626</v>
      </c>
      <c r="B27" s="15"/>
      <c r="C27" s="15">
        <v>22371.002665</v>
      </c>
      <c r="D27" s="15"/>
      <c r="E27" s="15">
        <v>7068.9066913999995</v>
      </c>
      <c r="F27" s="15">
        <v>1543.5148383999999</v>
      </c>
      <c r="G27" s="15"/>
      <c r="H27" s="15"/>
      <c r="I27" s="15"/>
      <c r="J27" s="15" t="s">
        <v>546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T27" s="94" t="e">
        <f t="shared" si="0"/>
        <v>#DIV/0!</v>
      </c>
      <c r="BU27" s="13">
        <f t="shared" si="1"/>
        <v>-1</v>
      </c>
      <c r="BV27" s="13">
        <f t="shared" si="3"/>
        <v>-1</v>
      </c>
      <c r="BW27" s="13">
        <f t="shared" si="4"/>
        <v>-1</v>
      </c>
      <c r="BX27" s="13" t="str">
        <f t="shared" si="2"/>
        <v/>
      </c>
      <c r="BY27" s="13"/>
      <c r="BZ27" s="13"/>
      <c r="CA27" s="13"/>
      <c r="CB27" s="13"/>
      <c r="CD27" s="13"/>
    </row>
    <row r="28" spans="1:82" x14ac:dyDescent="0.3">
      <c r="A28" s="73" t="s">
        <v>627</v>
      </c>
      <c r="B28" s="15"/>
      <c r="C28" s="15">
        <v>15698.281207</v>
      </c>
      <c r="D28" s="15"/>
      <c r="E28" s="15">
        <v>8434.8726330000009</v>
      </c>
      <c r="F28" s="15">
        <v>1827.0046464</v>
      </c>
      <c r="G28" s="15"/>
      <c r="H28" s="15"/>
      <c r="I28" s="15"/>
      <c r="J28" s="15" t="s">
        <v>547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T28" s="94" t="e">
        <f t="shared" si="0"/>
        <v>#DIV/0!</v>
      </c>
      <c r="BU28" s="13">
        <f t="shared" si="1"/>
        <v>-1</v>
      </c>
      <c r="BV28" s="13">
        <f t="shared" si="3"/>
        <v>-1</v>
      </c>
      <c r="BW28" s="13">
        <f t="shared" si="4"/>
        <v>-1</v>
      </c>
      <c r="BX28" s="13" t="str">
        <f t="shared" si="2"/>
        <v/>
      </c>
      <c r="BY28" s="13"/>
      <c r="BZ28" s="13"/>
      <c r="CA28" s="13"/>
      <c r="CB28" s="13"/>
      <c r="CD28" s="13"/>
    </row>
    <row r="29" spans="1:82" x14ac:dyDescent="0.3">
      <c r="A29" s="73" t="s">
        <v>628</v>
      </c>
      <c r="B29" s="15"/>
      <c r="C29" s="15">
        <v>7440.7726997</v>
      </c>
      <c r="D29" s="15"/>
      <c r="E29" s="15">
        <v>1306.4381409</v>
      </c>
      <c r="F29" s="15">
        <v>286.08075566999997</v>
      </c>
      <c r="G29" s="15"/>
      <c r="H29" s="15"/>
      <c r="I29" s="15"/>
      <c r="J29" s="15" t="s">
        <v>548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T29" s="94" t="e">
        <f t="shared" si="0"/>
        <v>#DIV/0!</v>
      </c>
      <c r="BU29" s="13">
        <f t="shared" si="1"/>
        <v>-1</v>
      </c>
      <c r="BV29" s="13">
        <f t="shared" si="3"/>
        <v>-1</v>
      </c>
      <c r="BW29" s="13">
        <f t="shared" si="4"/>
        <v>-1</v>
      </c>
      <c r="BX29" s="13" t="str">
        <f t="shared" si="2"/>
        <v/>
      </c>
      <c r="BY29" s="13"/>
      <c r="BZ29" s="13"/>
      <c r="CA29" s="13"/>
      <c r="CB29" s="13"/>
      <c r="CD29" s="13"/>
    </row>
    <row r="30" spans="1:82" x14ac:dyDescent="0.3">
      <c r="A30" s="73" t="s">
        <v>629</v>
      </c>
      <c r="B30" s="15"/>
      <c r="C30" s="15">
        <v>5324.6586348000001</v>
      </c>
      <c r="D30" s="15"/>
      <c r="E30" s="15">
        <v>2745.7074342999999</v>
      </c>
      <c r="F30" s="15">
        <v>597.98598060999996</v>
      </c>
      <c r="G30" s="15"/>
      <c r="H30" s="15"/>
      <c r="I30" s="15"/>
      <c r="J30" s="15" t="s">
        <v>549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T30" s="94" t="e">
        <f t="shared" si="0"/>
        <v>#DIV/0!</v>
      </c>
      <c r="BU30" s="13">
        <f t="shared" si="1"/>
        <v>-1</v>
      </c>
      <c r="BV30" s="13">
        <f t="shared" si="3"/>
        <v>-1</v>
      </c>
      <c r="BW30" s="13">
        <f t="shared" si="4"/>
        <v>-1</v>
      </c>
      <c r="BX30" s="13" t="str">
        <f t="shared" si="2"/>
        <v/>
      </c>
      <c r="BY30" s="13"/>
      <c r="BZ30" s="13"/>
      <c r="CA30" s="13"/>
      <c r="CB30" s="13"/>
      <c r="CD30" s="13"/>
    </row>
    <row r="31" spans="1:82" x14ac:dyDescent="0.3">
      <c r="A31" s="73" t="s">
        <v>630</v>
      </c>
      <c r="B31" s="15"/>
      <c r="C31" s="15">
        <v>15101.585943</v>
      </c>
      <c r="D31" s="15"/>
      <c r="E31" s="15">
        <v>1934.3741675000001</v>
      </c>
      <c r="F31" s="15">
        <v>403.39338466999999</v>
      </c>
      <c r="G31" s="15"/>
      <c r="H31" s="15"/>
      <c r="I31" s="15"/>
      <c r="J31" s="15" t="s">
        <v>550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13896.961180149799</v>
      </c>
      <c r="AK31" s="15">
        <v>788.71080577439704</v>
      </c>
      <c r="AL31" s="15">
        <v>0</v>
      </c>
      <c r="AM31" s="15">
        <v>0</v>
      </c>
      <c r="AN31" s="15">
        <v>0</v>
      </c>
      <c r="AO31" s="15">
        <v>0</v>
      </c>
      <c r="AP31" s="15">
        <v>25.593597180431701</v>
      </c>
      <c r="AQ31" s="15">
        <v>0</v>
      </c>
      <c r="AR31" s="15">
        <v>7.4993722259737501</v>
      </c>
      <c r="AS31" s="15">
        <v>0.48423748557791302</v>
      </c>
      <c r="AT31" s="15">
        <v>1.41789891164955</v>
      </c>
      <c r="AU31" s="15">
        <v>16.5986196659115</v>
      </c>
      <c r="AV31" s="15">
        <v>0.60516603854450901</v>
      </c>
      <c r="AW31" s="15">
        <v>6.3249772686056298</v>
      </c>
      <c r="AX31" s="15">
        <v>1505.1621565421699</v>
      </c>
      <c r="AY31" s="15">
        <v>308.85854101171998</v>
      </c>
      <c r="AZ31" s="15">
        <v>1196.3036155304601</v>
      </c>
      <c r="BA31" s="15">
        <v>0.21637603309137601</v>
      </c>
      <c r="BB31" s="15">
        <v>0.377771308070459</v>
      </c>
      <c r="BC31" s="15">
        <v>148.57139753203501</v>
      </c>
      <c r="BD31" s="15">
        <v>0.52738430831748695</v>
      </c>
      <c r="BE31" s="15">
        <v>6.8415901371164498</v>
      </c>
      <c r="BF31" s="15">
        <v>1.0339384739705799</v>
      </c>
      <c r="BG31" s="15">
        <v>2.60302715659761</v>
      </c>
      <c r="BH31" s="15">
        <v>17.103977985956501</v>
      </c>
      <c r="BI31" s="15">
        <v>0</v>
      </c>
      <c r="BJ31" s="15">
        <v>70.089561742544305</v>
      </c>
      <c r="BK31" s="15">
        <v>1.4875859966390499</v>
      </c>
      <c r="BL31" s="15">
        <v>1.48206156068596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T31" s="94" t="e">
        <f t="shared" si="0"/>
        <v>#DIV/0!</v>
      </c>
      <c r="BU31" s="13">
        <f t="shared" si="1"/>
        <v>-7.9768096370605182E-2</v>
      </c>
      <c r="BV31" s="13">
        <f t="shared" si="3"/>
        <v>-0.22188675705514982</v>
      </c>
      <c r="BW31" s="13">
        <f t="shared" si="4"/>
        <v>-0.23434901823096377</v>
      </c>
      <c r="BX31" s="13" t="str">
        <f t="shared" si="2"/>
        <v/>
      </c>
      <c r="BY31" s="13"/>
      <c r="BZ31" s="13"/>
      <c r="CA31" s="13"/>
      <c r="CB31" s="13"/>
      <c r="CD31" s="13"/>
    </row>
    <row r="32" spans="1:82" x14ac:dyDescent="0.3">
      <c r="A32" s="73" t="s">
        <v>631</v>
      </c>
      <c r="B32" s="15"/>
      <c r="C32" s="15">
        <v>11991.596512</v>
      </c>
      <c r="D32" s="15"/>
      <c r="E32" s="15">
        <v>5576.0250367999997</v>
      </c>
      <c r="F32" s="15">
        <v>1199.6275163</v>
      </c>
      <c r="G32" s="15"/>
      <c r="H32" s="15"/>
      <c r="I32" s="15"/>
      <c r="J32" s="15" t="s">
        <v>551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T32" s="94" t="e">
        <f t="shared" si="0"/>
        <v>#DIV/0!</v>
      </c>
      <c r="BU32" s="13">
        <f t="shared" si="1"/>
        <v>-1</v>
      </c>
      <c r="BV32" s="13">
        <f t="shared" si="3"/>
        <v>-1</v>
      </c>
      <c r="BW32" s="13">
        <f t="shared" si="4"/>
        <v>-1</v>
      </c>
      <c r="BX32" s="13" t="str">
        <f t="shared" si="2"/>
        <v/>
      </c>
      <c r="BY32" s="13"/>
      <c r="BZ32" s="13"/>
      <c r="CA32" s="13"/>
      <c r="CB32" s="13"/>
      <c r="CD32" s="13"/>
    </row>
    <row r="33" spans="1:82" x14ac:dyDescent="0.3">
      <c r="A33" s="73" t="s">
        <v>632</v>
      </c>
      <c r="B33" s="15"/>
      <c r="C33" s="15">
        <v>35417.670363999998</v>
      </c>
      <c r="D33" s="15"/>
      <c r="E33" s="15">
        <v>6914.5173459999996</v>
      </c>
      <c r="F33" s="15">
        <v>1512.8164257000001</v>
      </c>
      <c r="G33" s="15"/>
      <c r="H33" s="15"/>
      <c r="I33" s="15"/>
      <c r="J33" s="15" t="s">
        <v>552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T33" s="94" t="e">
        <f t="shared" si="0"/>
        <v>#DIV/0!</v>
      </c>
      <c r="BU33" s="13">
        <f t="shared" si="1"/>
        <v>-1</v>
      </c>
      <c r="BV33" s="13">
        <f t="shared" si="3"/>
        <v>-1</v>
      </c>
      <c r="BW33" s="13">
        <f t="shared" si="4"/>
        <v>-1</v>
      </c>
      <c r="BX33" s="13" t="str">
        <f t="shared" si="2"/>
        <v/>
      </c>
      <c r="BY33" s="13"/>
      <c r="BZ33" s="13"/>
      <c r="CA33" s="13"/>
      <c r="CB33" s="13"/>
      <c r="CD33" s="13"/>
    </row>
    <row r="34" spans="1:82" x14ac:dyDescent="0.3">
      <c r="A34" s="73" t="s">
        <v>633</v>
      </c>
      <c r="B34" s="15"/>
      <c r="C34" s="15">
        <v>34801.933060000003</v>
      </c>
      <c r="D34" s="15"/>
      <c r="E34" s="15">
        <v>1526.4288256</v>
      </c>
      <c r="F34" s="15">
        <v>322.07933736000001</v>
      </c>
      <c r="G34" s="15"/>
      <c r="H34" s="15"/>
      <c r="I34" s="15"/>
      <c r="J34" s="15" t="s">
        <v>553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T34" s="94" t="e">
        <f t="shared" si="0"/>
        <v>#DIV/0!</v>
      </c>
      <c r="BU34" s="13">
        <f t="shared" si="1"/>
        <v>-1</v>
      </c>
      <c r="BV34" s="13">
        <f t="shared" si="3"/>
        <v>-1</v>
      </c>
      <c r="BW34" s="13">
        <f t="shared" si="4"/>
        <v>-1</v>
      </c>
      <c r="BX34" s="13" t="str">
        <f t="shared" si="2"/>
        <v/>
      </c>
      <c r="BY34" s="13"/>
      <c r="BZ34" s="13"/>
      <c r="CA34" s="13"/>
      <c r="CB34" s="13"/>
      <c r="CD34" s="13"/>
    </row>
    <row r="35" spans="1:82" x14ac:dyDescent="0.3">
      <c r="A35" s="73" t="s">
        <v>634</v>
      </c>
      <c r="B35" s="15"/>
      <c r="C35" s="15">
        <v>999.67660740999997</v>
      </c>
      <c r="D35" s="15"/>
      <c r="E35" s="15">
        <v>624.00688180999998</v>
      </c>
      <c r="F35" s="15">
        <v>136.19220349</v>
      </c>
      <c r="G35" s="15"/>
      <c r="H35" s="15"/>
      <c r="I35" s="15"/>
      <c r="J35" s="15" t="s">
        <v>554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T35" s="94" t="e">
        <f t="shared" si="0"/>
        <v>#DIV/0!</v>
      </c>
      <c r="BU35" s="13">
        <f t="shared" si="1"/>
        <v>-1</v>
      </c>
      <c r="BV35" s="13">
        <f t="shared" si="3"/>
        <v>-1</v>
      </c>
      <c r="BW35" s="13">
        <f t="shared" si="4"/>
        <v>-1</v>
      </c>
      <c r="BX35" s="13" t="str">
        <f t="shared" si="2"/>
        <v/>
      </c>
      <c r="BY35" s="13"/>
      <c r="BZ35" s="13"/>
      <c r="CA35" s="13"/>
      <c r="CB35" s="13"/>
      <c r="CD35" s="13"/>
    </row>
    <row r="36" spans="1:82" x14ac:dyDescent="0.3">
      <c r="A36" s="73" t="s">
        <v>635</v>
      </c>
      <c r="B36" s="15"/>
      <c r="C36" s="15">
        <v>17079.35916</v>
      </c>
      <c r="D36" s="15"/>
      <c r="E36" s="15">
        <v>5454.2448618999997</v>
      </c>
      <c r="F36" s="15">
        <v>1163.0379149</v>
      </c>
      <c r="G36" s="15"/>
      <c r="H36" s="15"/>
      <c r="I36" s="15"/>
      <c r="J36" s="15" t="s">
        <v>555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0.79355820477631001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6.4690300214399702E-3</v>
      </c>
      <c r="AQ36" s="15">
        <v>0</v>
      </c>
      <c r="AR36" s="15">
        <v>1.8116247512910801E-3</v>
      </c>
      <c r="AS36" s="15">
        <v>1.04986303785887E-4</v>
      </c>
      <c r="AT36" s="15">
        <v>1.1604055402150601E-4</v>
      </c>
      <c r="AU36" s="15">
        <v>4.1786526452708E-3</v>
      </c>
      <c r="AV36" s="15">
        <v>6.5374791249855297E-5</v>
      </c>
      <c r="AW36" s="15">
        <v>1.51624332412904E-3</v>
      </c>
      <c r="AX36" s="15">
        <v>0.34235338523013398</v>
      </c>
      <c r="AY36" s="15">
        <v>7.4045774323869898E-2</v>
      </c>
      <c r="AZ36" s="15">
        <v>0.26830761090626398</v>
      </c>
      <c r="BA36" s="15">
        <v>5.5201530007660998E-5</v>
      </c>
      <c r="BB36" s="15">
        <v>9.4484035781014502E-5</v>
      </c>
      <c r="BC36" s="15">
        <v>3.6970348936545397E-2</v>
      </c>
      <c r="BD36" s="15">
        <v>1.10761311088696E-4</v>
      </c>
      <c r="BE36" s="15">
        <v>1.1393250549777501E-3</v>
      </c>
      <c r="BF36" s="15">
        <v>1.05223521112011E-4</v>
      </c>
      <c r="BG36" s="15">
        <v>2.2316627810204E-4</v>
      </c>
      <c r="BH36" s="15">
        <v>2.8483232196299399E-3</v>
      </c>
      <c r="BI36" s="15">
        <v>0</v>
      </c>
      <c r="BJ36" s="15">
        <v>1.7694043662538399E-2</v>
      </c>
      <c r="BK36" s="15">
        <v>1.6716160430342201E-4</v>
      </c>
      <c r="BL36" s="15">
        <v>3.7578277859532701E-4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T36" s="94" t="e">
        <f t="shared" si="0"/>
        <v>#DIV/0!</v>
      </c>
      <c r="BU36" s="13">
        <f t="shared" si="1"/>
        <v>-0.99995353700350575</v>
      </c>
      <c r="BV36" s="13">
        <f t="shared" si="3"/>
        <v>-0.99993723175363436</v>
      </c>
      <c r="BW36" s="13">
        <f t="shared" si="4"/>
        <v>-0.99993633416987082</v>
      </c>
      <c r="BX36" s="13" t="str">
        <f t="shared" si="2"/>
        <v/>
      </c>
      <c r="BY36" s="13"/>
      <c r="BZ36" s="13"/>
      <c r="CA36" s="13"/>
      <c r="CB36" s="13"/>
      <c r="CD36" s="13"/>
    </row>
    <row r="37" spans="1:82" x14ac:dyDescent="0.3">
      <c r="A37" s="73" t="s">
        <v>636</v>
      </c>
      <c r="B37" s="15"/>
      <c r="C37" s="15">
        <v>21547.604359000001</v>
      </c>
      <c r="D37" s="15"/>
      <c r="E37" s="15">
        <v>13828.832023999999</v>
      </c>
      <c r="F37" s="15">
        <v>3021.9784487000002</v>
      </c>
      <c r="G37" s="15"/>
      <c r="H37" s="15"/>
      <c r="I37" s="15"/>
      <c r="J37" s="15" t="s">
        <v>428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19519.236529704402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247.310437738719</v>
      </c>
      <c r="AQ37" s="15">
        <v>0</v>
      </c>
      <c r="AR37" s="15">
        <v>68.7070547187177</v>
      </c>
      <c r="AS37" s="15">
        <v>3.8991676918158902</v>
      </c>
      <c r="AT37" s="15">
        <v>2.84467872032717</v>
      </c>
      <c r="AU37" s="15">
        <v>159.63838920506799</v>
      </c>
      <c r="AV37" s="15">
        <v>1.9239629118647199</v>
      </c>
      <c r="AW37" s="15">
        <v>57.424457129471897</v>
      </c>
      <c r="AX37" s="15">
        <v>12837.9823362229</v>
      </c>
      <c r="AY37" s="15">
        <v>2804.3571572351798</v>
      </c>
      <c r="AZ37" s="15">
        <v>10033.625178987701</v>
      </c>
      <c r="BA37" s="15">
        <v>2.11410204037765</v>
      </c>
      <c r="BB37" s="15">
        <v>3.6056625396143001</v>
      </c>
      <c r="BC37" s="15">
        <v>1409.5505057182299</v>
      </c>
      <c r="BD37" s="15">
        <v>4.0860419257373</v>
      </c>
      <c r="BE37" s="15">
        <v>39.6820063636412</v>
      </c>
      <c r="BF37" s="15">
        <v>2.9975436292487201</v>
      </c>
      <c r="BG37" s="15">
        <v>5.67653104956542</v>
      </c>
      <c r="BH37" s="15">
        <v>99.204951917194506</v>
      </c>
      <c r="BI37" s="15">
        <v>0</v>
      </c>
      <c r="BJ37" s="15">
        <v>676.29889494425095</v>
      </c>
      <c r="BK37" s="15">
        <v>5.0189507283519799</v>
      </c>
      <c r="BL37" s="15">
        <v>14.3738182629783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T37" s="94" t="e">
        <f t="shared" si="0"/>
        <v>#DIV/0!</v>
      </c>
      <c r="BU37" s="13">
        <f t="shared" si="1"/>
        <v>-9.4134261772278682E-2</v>
      </c>
      <c r="BV37" s="13">
        <f t="shared" si="3"/>
        <v>-7.1651003212525502E-2</v>
      </c>
      <c r="BW37" s="13">
        <f t="shared" si="4"/>
        <v>-7.2012853552425926E-2</v>
      </c>
      <c r="BX37" s="13" t="str">
        <f t="shared" si="2"/>
        <v/>
      </c>
      <c r="BY37" s="13"/>
      <c r="BZ37" s="13"/>
      <c r="CA37" s="13"/>
      <c r="CB37" s="13"/>
      <c r="CD37" s="13"/>
    </row>
    <row r="38" spans="1:82" x14ac:dyDescent="0.3">
      <c r="A38" s="75" t="s">
        <v>637</v>
      </c>
      <c r="B38" s="15"/>
      <c r="C38" s="15">
        <v>25978.167006</v>
      </c>
      <c r="D38" s="15"/>
      <c r="E38" s="15">
        <v>8271.2722658999992</v>
      </c>
      <c r="F38" s="15">
        <v>1793.7596613000001</v>
      </c>
      <c r="G38" s="15"/>
      <c r="H38" s="15"/>
      <c r="I38" s="15"/>
      <c r="J38" s="15" t="s">
        <v>429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25978.1427705594</v>
      </c>
      <c r="AK38" s="15">
        <v>4733.7362485049798</v>
      </c>
      <c r="AL38" s="15">
        <v>0</v>
      </c>
      <c r="AM38" s="15">
        <v>0</v>
      </c>
      <c r="AN38" s="15">
        <v>0</v>
      </c>
      <c r="AO38" s="15">
        <v>0</v>
      </c>
      <c r="AP38" s="15">
        <v>157.11305679811699</v>
      </c>
      <c r="AQ38" s="15">
        <v>0</v>
      </c>
      <c r="AR38" s="15">
        <v>43.902969424869198</v>
      </c>
      <c r="AS38" s="15">
        <v>2.5298799386012698</v>
      </c>
      <c r="AT38" s="15">
        <v>2.5418708390240101</v>
      </c>
      <c r="AU38" s="15">
        <v>101.466998193091</v>
      </c>
      <c r="AV38" s="15">
        <v>1.4877976381884599</v>
      </c>
      <c r="AW38" s="15">
        <v>36.730856220506297</v>
      </c>
      <c r="AX38" s="15">
        <v>8271.2666129462104</v>
      </c>
      <c r="AY38" s="15">
        <v>1793.75928428666</v>
      </c>
      <c r="AZ38" s="15">
        <v>6477.5073286595398</v>
      </c>
      <c r="BA38" s="15">
        <v>1.3414836589008801</v>
      </c>
      <c r="BB38" s="15">
        <v>2.29365739397146</v>
      </c>
      <c r="BC38" s="15">
        <v>897.23397316423905</v>
      </c>
      <c r="BD38" s="15">
        <v>2.6641576323462002</v>
      </c>
      <c r="BE38" s="15">
        <v>26.997820138781002</v>
      </c>
      <c r="BF38" s="15">
        <v>2.37756509278702</v>
      </c>
      <c r="BG38" s="15">
        <v>4.9242594926062502</v>
      </c>
      <c r="BH38" s="15">
        <v>67.494751007346693</v>
      </c>
      <c r="BI38" s="15">
        <v>0</v>
      </c>
      <c r="BJ38" s="15">
        <v>429.70869098640202</v>
      </c>
      <c r="BK38" s="15">
        <v>3.8215909291930501</v>
      </c>
      <c r="BL38" s="15">
        <v>9.1279057376940695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T38" s="94" t="e">
        <f t="shared" si="0"/>
        <v>#DIV/0!</v>
      </c>
      <c r="BU38" s="13">
        <f t="shared" si="1"/>
        <v>-9.3291572859723497E-7</v>
      </c>
      <c r="BV38" s="13">
        <f t="shared" si="3"/>
        <v>-6.8344428849784438E-7</v>
      </c>
      <c r="BW38" s="13">
        <f t="shared" si="4"/>
        <v>-2.1018052095766921E-7</v>
      </c>
      <c r="BX38" s="13" t="str">
        <f t="shared" si="2"/>
        <v/>
      </c>
      <c r="BY38" s="13"/>
      <c r="BZ38" s="13"/>
      <c r="CA38" s="13"/>
      <c r="CB38" s="13"/>
      <c r="CD38" s="13"/>
    </row>
    <row r="39" spans="1:82" x14ac:dyDescent="0.3">
      <c r="A39" s="73" t="s">
        <v>638</v>
      </c>
      <c r="B39" s="15"/>
      <c r="C39" s="15">
        <v>6064.3736092999998</v>
      </c>
      <c r="D39" s="15"/>
      <c r="E39" s="15">
        <v>1491.000143</v>
      </c>
      <c r="F39" s="15">
        <v>294.02130728999998</v>
      </c>
      <c r="G39" s="15"/>
      <c r="H39" s="15"/>
      <c r="I39" s="15"/>
      <c r="J39" s="15" t="s">
        <v>556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T39" s="94" t="e">
        <f t="shared" si="0"/>
        <v>#DIV/0!</v>
      </c>
      <c r="BU39" s="13">
        <f t="shared" si="1"/>
        <v>-1</v>
      </c>
      <c r="BV39" s="13">
        <f t="shared" si="3"/>
        <v>-1</v>
      </c>
      <c r="BW39" s="13">
        <f t="shared" si="4"/>
        <v>-1</v>
      </c>
      <c r="BX39" s="13" t="str">
        <f t="shared" si="2"/>
        <v/>
      </c>
      <c r="BY39" s="13"/>
      <c r="BZ39" s="13"/>
      <c r="CA39" s="13"/>
      <c r="CB39" s="13"/>
      <c r="CD39" s="13"/>
    </row>
    <row r="40" spans="1:82" x14ac:dyDescent="0.3">
      <c r="A40" s="73" t="s">
        <v>639</v>
      </c>
      <c r="B40" s="15"/>
      <c r="C40" s="15">
        <v>9380.8674818</v>
      </c>
      <c r="D40" s="15"/>
      <c r="E40" s="15">
        <v>16373.776806</v>
      </c>
      <c r="F40" s="15">
        <v>3610.0579468000001</v>
      </c>
      <c r="G40" s="15"/>
      <c r="H40" s="15"/>
      <c r="I40" s="15"/>
      <c r="J40" s="15" t="s">
        <v>557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4867.7204329789402</v>
      </c>
      <c r="AK40" s="15">
        <v>3675.7414723176598</v>
      </c>
      <c r="AL40" s="15">
        <v>0</v>
      </c>
      <c r="AM40" s="15">
        <v>0</v>
      </c>
      <c r="AN40" s="15">
        <v>0</v>
      </c>
      <c r="AO40" s="15">
        <v>0</v>
      </c>
      <c r="AP40" s="15">
        <v>243.97082399742001</v>
      </c>
      <c r="AQ40" s="15">
        <v>0</v>
      </c>
      <c r="AR40" s="15">
        <v>67.065808009832693</v>
      </c>
      <c r="AS40" s="15">
        <v>3.6985007832250201</v>
      </c>
      <c r="AT40" s="15">
        <v>0.74592119920413102</v>
      </c>
      <c r="AU40" s="15">
        <v>157.339702480971</v>
      </c>
      <c r="AV40" s="15">
        <v>1.15333290530597</v>
      </c>
      <c r="AW40" s="15">
        <v>55.948078216791302</v>
      </c>
      <c r="AX40" s="15">
        <v>12340.7992854434</v>
      </c>
      <c r="AY40" s="15">
        <v>2732.30261707918</v>
      </c>
      <c r="AZ40" s="15">
        <v>9608.4966683642197</v>
      </c>
      <c r="BA40" s="15">
        <v>2.0899720112215201</v>
      </c>
      <c r="BB40" s="15">
        <v>3.5484989955091799</v>
      </c>
      <c r="BC40" s="15">
        <v>1385.5654702197401</v>
      </c>
      <c r="BD40" s="15">
        <v>3.8391877799897398</v>
      </c>
      <c r="BE40" s="15">
        <v>34.1305912985775</v>
      </c>
      <c r="BF40" s="15">
        <v>1.62985480866636</v>
      </c>
      <c r="BG40" s="15">
        <v>1.90363091287884</v>
      </c>
      <c r="BH40" s="15">
        <v>85.326580343259806</v>
      </c>
      <c r="BI40" s="15">
        <v>0</v>
      </c>
      <c r="BJ40" s="15">
        <v>666.98120865501505</v>
      </c>
      <c r="BK40" s="15">
        <v>3.1757097723176599</v>
      </c>
      <c r="BL40" s="15">
        <v>14.189744689251899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T40" s="94" t="e">
        <f t="shared" si="0"/>
        <v>#DIV/0!</v>
      </c>
      <c r="BU40" s="13">
        <f t="shared" si="1"/>
        <v>-0.48110124757407591</v>
      </c>
      <c r="BV40" s="13">
        <f t="shared" si="3"/>
        <v>-0.24630710240772047</v>
      </c>
      <c r="BW40" s="13">
        <f t="shared" si="4"/>
        <v>-0.24314161785100244</v>
      </c>
      <c r="BX40" s="13" t="str">
        <f t="shared" si="2"/>
        <v/>
      </c>
      <c r="BY40" s="13"/>
      <c r="BZ40" s="13"/>
      <c r="CA40" s="13"/>
      <c r="CB40" s="13"/>
      <c r="CD40" s="13"/>
    </row>
    <row r="41" spans="1:82" x14ac:dyDescent="0.3">
      <c r="A41" s="73" t="s">
        <v>640</v>
      </c>
      <c r="B41" s="15"/>
      <c r="C41" s="15">
        <v>6975.0454057999996</v>
      </c>
      <c r="D41" s="15"/>
      <c r="E41" s="15">
        <v>2541.7613296</v>
      </c>
      <c r="F41" s="15">
        <v>557.25483530999998</v>
      </c>
      <c r="G41" s="15"/>
      <c r="H41" s="15"/>
      <c r="I41" s="15"/>
      <c r="J41" s="15" t="s">
        <v>558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T41" s="94" t="e">
        <f t="shared" si="0"/>
        <v>#DIV/0!</v>
      </c>
      <c r="BU41" s="13">
        <f t="shared" si="1"/>
        <v>-1</v>
      </c>
      <c r="BV41" s="13">
        <f t="shared" si="3"/>
        <v>-1</v>
      </c>
      <c r="BW41" s="13">
        <f t="shared" si="4"/>
        <v>-1</v>
      </c>
      <c r="BX41" s="13" t="str">
        <f t="shared" si="2"/>
        <v/>
      </c>
      <c r="BY41" s="13"/>
      <c r="BZ41" s="13"/>
      <c r="CA41" s="13"/>
      <c r="CB41" s="13"/>
      <c r="CD41" s="13"/>
    </row>
    <row r="42" spans="1:82" x14ac:dyDescent="0.3">
      <c r="A42" s="73" t="s">
        <v>641</v>
      </c>
      <c r="B42" s="15"/>
      <c r="C42" s="15">
        <v>58520.032906</v>
      </c>
      <c r="D42" s="15"/>
      <c r="E42" s="15">
        <v>8681.7112520999999</v>
      </c>
      <c r="F42" s="15">
        <v>1792.5829421999999</v>
      </c>
      <c r="G42" s="15"/>
      <c r="H42" s="15"/>
      <c r="I42" s="15"/>
      <c r="J42" s="15" t="s">
        <v>559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T42" s="94" t="e">
        <f t="shared" si="0"/>
        <v>#DIV/0!</v>
      </c>
      <c r="BU42" s="13">
        <f t="shared" si="1"/>
        <v>-1</v>
      </c>
      <c r="BV42" s="13">
        <f t="shared" si="3"/>
        <v>-1</v>
      </c>
      <c r="BW42" s="13">
        <f t="shared" si="4"/>
        <v>-1</v>
      </c>
      <c r="BX42" s="13" t="str">
        <f t="shared" si="2"/>
        <v/>
      </c>
      <c r="BY42" s="13"/>
      <c r="BZ42" s="13"/>
      <c r="CA42" s="13"/>
      <c r="CB42" s="13"/>
      <c r="CD42" s="13"/>
    </row>
    <row r="43" spans="1:82" x14ac:dyDescent="0.3">
      <c r="A43" s="73" t="s">
        <v>642</v>
      </c>
      <c r="B43" s="15"/>
      <c r="C43" s="15">
        <v>24184.188244000001</v>
      </c>
      <c r="D43" s="15"/>
      <c r="E43" s="15">
        <v>643.62902638000003</v>
      </c>
      <c r="F43" s="15">
        <v>122.64025119</v>
      </c>
      <c r="G43" s="15"/>
      <c r="H43" s="15"/>
      <c r="I43" s="15"/>
      <c r="J43" s="15" t="s">
        <v>560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T43" s="94" t="e">
        <f t="shared" si="0"/>
        <v>#DIV/0!</v>
      </c>
      <c r="BU43" s="13">
        <f t="shared" si="1"/>
        <v>-1</v>
      </c>
      <c r="BV43" s="13">
        <f t="shared" si="3"/>
        <v>-1</v>
      </c>
      <c r="BW43" s="13">
        <f t="shared" si="4"/>
        <v>-1</v>
      </c>
      <c r="BX43" s="13" t="str">
        <f t="shared" si="2"/>
        <v/>
      </c>
      <c r="BY43" s="13"/>
      <c r="BZ43" s="13"/>
      <c r="CA43" s="13"/>
      <c r="CB43" s="13"/>
      <c r="CD43" s="13"/>
    </row>
    <row r="44" spans="1:82" x14ac:dyDescent="0.3">
      <c r="A44" s="73" t="s">
        <v>643</v>
      </c>
      <c r="B44" s="15"/>
      <c r="C44" s="15">
        <v>6256.0198461</v>
      </c>
      <c r="D44" s="15"/>
      <c r="E44" s="15">
        <v>11098.395885</v>
      </c>
      <c r="F44" s="15">
        <v>2432.2804077000001</v>
      </c>
      <c r="G44" s="15"/>
      <c r="H44" s="15"/>
      <c r="I44" s="15"/>
      <c r="J44" s="15" t="s">
        <v>561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442.49139095112798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5.0425495461234497</v>
      </c>
      <c r="AQ44" s="15">
        <v>0</v>
      </c>
      <c r="AR44" s="15">
        <v>1.39732409927412</v>
      </c>
      <c r="AS44" s="15">
        <v>7.8759127079922997E-2</v>
      </c>
      <c r="AT44" s="15">
        <v>4.7653110666512302E-2</v>
      </c>
      <c r="AU44" s="15">
        <v>3.2542345828028401</v>
      </c>
      <c r="AV44" s="15">
        <v>3.5488688966418103E-2</v>
      </c>
      <c r="AW44" s="15">
        <v>1.1673392417202599</v>
      </c>
      <c r="AX44" s="15">
        <v>260.13466973605102</v>
      </c>
      <c r="AY44" s="15">
        <v>57.007947182217499</v>
      </c>
      <c r="AZ44" s="15">
        <v>203.12672255383299</v>
      </c>
      <c r="BA44" s="15">
        <v>4.31277242238352E-2</v>
      </c>
      <c r="BB44" s="15">
        <v>7.3475560993622804E-2</v>
      </c>
      <c r="BC44" s="15">
        <v>28.7152660152009</v>
      </c>
      <c r="BD44" s="15">
        <v>8.2350307489652094E-2</v>
      </c>
      <c r="BE44" s="15">
        <v>0.78390800553360096</v>
      </c>
      <c r="BF44" s="15">
        <v>5.4452449941301898E-2</v>
      </c>
      <c r="BG44" s="15">
        <v>9.7176467975109704E-2</v>
      </c>
      <c r="BH44" s="15">
        <v>1.9597664225047799</v>
      </c>
      <c r="BI44" s="15">
        <v>0</v>
      </c>
      <c r="BJ44" s="15">
        <v>13.7885324051874</v>
      </c>
      <c r="BK44" s="15">
        <v>9.3416698247876295E-2</v>
      </c>
      <c r="BL44" s="15">
        <v>0.29312672828585101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T44" s="94" t="e">
        <f t="shared" si="0"/>
        <v>#DIV/0!</v>
      </c>
      <c r="BU44" s="13">
        <f t="shared" si="1"/>
        <v>-0.92926950332055347</v>
      </c>
      <c r="BV44" s="13">
        <f t="shared" si="3"/>
        <v>-0.9765610568922275</v>
      </c>
      <c r="BW44" s="13">
        <f t="shared" si="4"/>
        <v>-0.97656193463477969</v>
      </c>
      <c r="BX44" s="13" t="str">
        <f t="shared" si="2"/>
        <v/>
      </c>
      <c r="BY44" s="13"/>
      <c r="BZ44" s="13"/>
      <c r="CA44" s="13"/>
      <c r="CB44" s="13"/>
      <c r="CD44" s="13"/>
    </row>
    <row r="45" spans="1:82" x14ac:dyDescent="0.3">
      <c r="A45" s="106"/>
      <c r="B45" s="92"/>
      <c r="C45" s="92"/>
      <c r="D45" s="92"/>
      <c r="E45" s="92"/>
      <c r="F45" s="92"/>
      <c r="G45" s="92"/>
      <c r="H45" s="9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T45" s="25"/>
      <c r="BU45" s="13"/>
      <c r="BV45" s="13"/>
      <c r="BW45" s="13"/>
      <c r="BX45" s="13"/>
      <c r="BY45" s="13"/>
      <c r="BZ45" s="13"/>
      <c r="CA45" s="13"/>
      <c r="CB45" s="13"/>
      <c r="CD45" s="13"/>
    </row>
    <row r="46" spans="1:82" x14ac:dyDescent="0.3">
      <c r="A46" s="83" t="s">
        <v>342</v>
      </c>
      <c r="B46" s="1">
        <f>SUM(B3:B44)</f>
        <v>0</v>
      </c>
      <c r="C46" s="1">
        <f t="shared" ref="C46:H46" si="5">SUM(C3:C44)</f>
        <v>1126236.6760903799</v>
      </c>
      <c r="D46" s="1">
        <f t="shared" si="5"/>
        <v>0</v>
      </c>
      <c r="E46" s="1">
        <f t="shared" si="5"/>
        <v>171386.08469380203</v>
      </c>
      <c r="F46" s="1">
        <f t="shared" si="5"/>
        <v>37408.637544440993</v>
      </c>
      <c r="G46" s="1">
        <f t="shared" si="5"/>
        <v>0</v>
      </c>
      <c r="H46" s="1">
        <f t="shared" si="5"/>
        <v>127713.84240632001</v>
      </c>
      <c r="K46" s="1">
        <f t="shared" ref="K46:X46" si="6">SUM(K3:K44)</f>
        <v>11840.230602222628</v>
      </c>
      <c r="L46" s="1">
        <f t="shared" si="6"/>
        <v>12046.072011354789</v>
      </c>
      <c r="M46" s="1">
        <f t="shared" si="6"/>
        <v>1397.9092656745831</v>
      </c>
      <c r="N46" s="1">
        <f t="shared" si="6"/>
        <v>1397.9092656745831</v>
      </c>
      <c r="O46" s="1">
        <f t="shared" si="6"/>
        <v>162.25156353611186</v>
      </c>
      <c r="P46" s="1">
        <f t="shared" si="6"/>
        <v>428.99586199078198</v>
      </c>
      <c r="Q46" s="1">
        <f t="shared" si="6"/>
        <v>159.45228734913741</v>
      </c>
      <c r="R46" s="1">
        <f t="shared" si="6"/>
        <v>8790795.8501672745</v>
      </c>
      <c r="S46" s="1">
        <f t="shared" si="6"/>
        <v>0</v>
      </c>
      <c r="T46" s="1">
        <f t="shared" si="6"/>
        <v>85705.561558862202</v>
      </c>
      <c r="U46" s="1">
        <f t="shared" si="6"/>
        <v>0</v>
      </c>
      <c r="V46" s="1">
        <f t="shared" si="6"/>
        <v>40510.737525550947</v>
      </c>
      <c r="W46" s="1">
        <f t="shared" si="6"/>
        <v>0</v>
      </c>
      <c r="X46" s="1">
        <f t="shared" si="6"/>
        <v>0</v>
      </c>
      <c r="Y46" s="1">
        <f t="shared" ref="Y46:BR46" si="7">SUM(Y3:Y44)</f>
        <v>0</v>
      </c>
      <c r="Z46" s="1">
        <f t="shared" si="7"/>
        <v>0</v>
      </c>
      <c r="AA46" s="1">
        <f t="shared" si="7"/>
        <v>0</v>
      </c>
      <c r="AB46" s="1">
        <f t="shared" si="7"/>
        <v>134.25668420684843</v>
      </c>
      <c r="AC46" s="1">
        <f t="shared" si="7"/>
        <v>611.64807134906607</v>
      </c>
      <c r="AD46" s="1">
        <f t="shared" si="7"/>
        <v>0</v>
      </c>
      <c r="AE46" s="1">
        <f t="shared" si="7"/>
        <v>3925.2179661947766</v>
      </c>
      <c r="AF46" s="1">
        <f t="shared" si="7"/>
        <v>334.7533362931693</v>
      </c>
      <c r="AG46" s="1">
        <f t="shared" si="7"/>
        <v>32662.890745493554</v>
      </c>
      <c r="AH46" s="1">
        <f t="shared" si="7"/>
        <v>0</v>
      </c>
      <c r="AI46" s="1">
        <f t="shared" si="7"/>
        <v>0</v>
      </c>
      <c r="AJ46" s="1">
        <f t="shared" si="7"/>
        <v>638172.9274306735</v>
      </c>
      <c r="AK46" s="1">
        <f t="shared" si="7"/>
        <v>186115.55952263417</v>
      </c>
      <c r="AL46" s="1">
        <f t="shared" si="7"/>
        <v>222091.54570115215</v>
      </c>
      <c r="AM46" s="1">
        <f t="shared" si="7"/>
        <v>0</v>
      </c>
      <c r="AN46" s="1">
        <f t="shared" si="7"/>
        <v>167.72209830340532</v>
      </c>
      <c r="AO46" s="1">
        <f t="shared" si="7"/>
        <v>855.54285583421927</v>
      </c>
      <c r="AP46" s="1">
        <f t="shared" si="7"/>
        <v>1055.3907347740851</v>
      </c>
      <c r="AQ46" s="1">
        <f t="shared" si="7"/>
        <v>19594.78624897897</v>
      </c>
      <c r="AR46" s="1">
        <f t="shared" si="7"/>
        <v>730.70558286613971</v>
      </c>
      <c r="AS46" s="1">
        <f t="shared" si="7"/>
        <v>22.316776834431732</v>
      </c>
      <c r="AT46" s="1">
        <f t="shared" si="7"/>
        <v>39.716548770222964</v>
      </c>
      <c r="AU46" s="1">
        <f t="shared" si="7"/>
        <v>743.52032544036547</v>
      </c>
      <c r="AV46" s="1">
        <f t="shared" si="7"/>
        <v>22.643588957056075</v>
      </c>
      <c r="AW46" s="1">
        <f t="shared" si="7"/>
        <v>249.27905966282472</v>
      </c>
      <c r="AX46" s="1">
        <f t="shared" si="7"/>
        <v>60423.935114380336</v>
      </c>
      <c r="AY46" s="1">
        <f t="shared" si="7"/>
        <v>13512.820369289799</v>
      </c>
      <c r="AZ46" s="1">
        <f t="shared" si="7"/>
        <v>46911.114745090519</v>
      </c>
      <c r="BA46" s="1">
        <f t="shared" si="7"/>
        <v>10.299051772163319</v>
      </c>
      <c r="BB46" s="1">
        <f t="shared" si="7"/>
        <v>18.148561218133977</v>
      </c>
      <c r="BC46" s="1">
        <f t="shared" si="7"/>
        <v>6845.4480122459872</v>
      </c>
      <c r="BD46" s="1">
        <f t="shared" si="7"/>
        <v>19.740164556844469</v>
      </c>
      <c r="BE46" s="1">
        <f t="shared" si="7"/>
        <v>202.93522121137346</v>
      </c>
      <c r="BF46" s="1">
        <f t="shared" si="7"/>
        <v>17.513661981083207</v>
      </c>
      <c r="BG46" s="1">
        <f t="shared" si="7"/>
        <v>36.891889580579438</v>
      </c>
      <c r="BH46" s="1">
        <f t="shared" si="7"/>
        <v>507.33836210077283</v>
      </c>
      <c r="BI46" s="1">
        <f t="shared" si="7"/>
        <v>0</v>
      </c>
      <c r="BJ46" s="1">
        <f t="shared" si="7"/>
        <v>2844.2580890497611</v>
      </c>
      <c r="BK46" s="1">
        <f t="shared" si="7"/>
        <v>76.834719160547053</v>
      </c>
      <c r="BL46" s="1">
        <f t="shared" si="7"/>
        <v>69.84001910741442</v>
      </c>
      <c r="BM46" s="1">
        <f t="shared" si="7"/>
        <v>67.923283052450785</v>
      </c>
      <c r="BN46" s="1">
        <f t="shared" si="7"/>
        <v>57.009731746069903</v>
      </c>
      <c r="BO46" s="1">
        <f t="shared" si="7"/>
        <v>423.48382780872345</v>
      </c>
      <c r="BP46" s="1">
        <f t="shared" si="7"/>
        <v>1366.7039855736373</v>
      </c>
      <c r="BQ46" s="1">
        <f t="shared" si="7"/>
        <v>124257.30570644329</v>
      </c>
      <c r="BR46" s="1">
        <f t="shared" si="7"/>
        <v>477.3824577543665</v>
      </c>
      <c r="BU46" s="13"/>
      <c r="BV46" s="13"/>
      <c r="BW46" s="13"/>
      <c r="BX46" s="13"/>
      <c r="BY46" s="13"/>
      <c r="BZ46" s="13"/>
      <c r="CA46" s="13"/>
      <c r="CB46" s="13"/>
    </row>
    <row r="47" spans="1:82" x14ac:dyDescent="0.3">
      <c r="A47" s="83" t="s">
        <v>582</v>
      </c>
      <c r="B47" s="1">
        <f>SUM(B3:B12)</f>
        <v>0</v>
      </c>
      <c r="C47" s="1">
        <f t="shared" ref="C47:H47" si="8">SUM(C3:C12)</f>
        <v>519392.65466593002</v>
      </c>
      <c r="D47" s="1">
        <f t="shared" si="8"/>
        <v>0</v>
      </c>
      <c r="E47" s="1">
        <f t="shared" si="8"/>
        <v>6876.4162419220002</v>
      </c>
      <c r="F47" s="1">
        <f t="shared" si="8"/>
        <v>1964.6905000129998</v>
      </c>
      <c r="G47" s="1">
        <f t="shared" si="8"/>
        <v>0</v>
      </c>
      <c r="H47" s="1">
        <f t="shared" si="8"/>
        <v>127713.84240632001</v>
      </c>
      <c r="K47" s="1">
        <f t="shared" ref="K47:X47" si="9">SUM(K3:K12)</f>
        <v>11840.230602222628</v>
      </c>
      <c r="L47" s="1">
        <f t="shared" si="9"/>
        <v>12046.072011354789</v>
      </c>
      <c r="M47" s="1">
        <f t="shared" si="9"/>
        <v>1397.9092656745831</v>
      </c>
      <c r="N47" s="1">
        <f t="shared" si="9"/>
        <v>1397.9092656745831</v>
      </c>
      <c r="O47" s="1">
        <f t="shared" si="9"/>
        <v>162.25156353611186</v>
      </c>
      <c r="P47" s="1">
        <f t="shared" si="9"/>
        <v>428.99586199078198</v>
      </c>
      <c r="Q47" s="1">
        <f t="shared" si="9"/>
        <v>159.45228734913741</v>
      </c>
      <c r="R47" s="1">
        <f t="shared" si="9"/>
        <v>8790795.8501672745</v>
      </c>
      <c r="S47" s="1">
        <f t="shared" si="9"/>
        <v>0</v>
      </c>
      <c r="T47" s="1">
        <f t="shared" si="9"/>
        <v>85705.561558862202</v>
      </c>
      <c r="U47" s="1">
        <f t="shared" si="9"/>
        <v>0</v>
      </c>
      <c r="V47" s="1">
        <f t="shared" si="9"/>
        <v>40510.737525550947</v>
      </c>
      <c r="W47" s="1">
        <f t="shared" si="9"/>
        <v>0</v>
      </c>
      <c r="X47" s="1">
        <f t="shared" si="9"/>
        <v>0</v>
      </c>
      <c r="Y47" s="1">
        <f t="shared" ref="Y47:BR47" si="10">SUM(Y3:Y12)</f>
        <v>0</v>
      </c>
      <c r="Z47" s="1">
        <f t="shared" si="10"/>
        <v>0</v>
      </c>
      <c r="AA47" s="1">
        <f t="shared" si="10"/>
        <v>0</v>
      </c>
      <c r="AB47" s="1">
        <f t="shared" si="10"/>
        <v>134.25668420684843</v>
      </c>
      <c r="AC47" s="1">
        <f t="shared" si="10"/>
        <v>611.64807134906607</v>
      </c>
      <c r="AD47" s="1">
        <f t="shared" si="10"/>
        <v>0</v>
      </c>
      <c r="AE47" s="1">
        <f t="shared" si="10"/>
        <v>3925.2179661947766</v>
      </c>
      <c r="AF47" s="1">
        <f t="shared" si="10"/>
        <v>334.7533362931693</v>
      </c>
      <c r="AG47" s="1">
        <f t="shared" si="10"/>
        <v>32662.890745493554</v>
      </c>
      <c r="AH47" s="1">
        <f t="shared" si="10"/>
        <v>0</v>
      </c>
      <c r="AI47" s="1">
        <f t="shared" si="10"/>
        <v>0</v>
      </c>
      <c r="AJ47" s="1">
        <f t="shared" si="10"/>
        <v>500394.73918285652</v>
      </c>
      <c r="AK47" s="1">
        <f t="shared" si="10"/>
        <v>165206.54804206415</v>
      </c>
      <c r="AL47" s="1">
        <f t="shared" si="10"/>
        <v>222091.54570115215</v>
      </c>
      <c r="AM47" s="1">
        <f t="shared" si="10"/>
        <v>0</v>
      </c>
      <c r="AN47" s="1">
        <f t="shared" si="10"/>
        <v>167.72209830340532</v>
      </c>
      <c r="AO47" s="1">
        <f t="shared" si="10"/>
        <v>855.54285583421927</v>
      </c>
      <c r="AP47" s="1">
        <f t="shared" si="10"/>
        <v>39.608118803772022</v>
      </c>
      <c r="AQ47" s="1">
        <f t="shared" si="10"/>
        <v>19594.78624897897</v>
      </c>
      <c r="AR47" s="1">
        <f t="shared" si="10"/>
        <v>446.0102785319412</v>
      </c>
      <c r="AS47" s="1">
        <f t="shared" si="10"/>
        <v>5.7841786882498916</v>
      </c>
      <c r="AT47" s="1">
        <f t="shared" si="10"/>
        <v>20.830555288943209</v>
      </c>
      <c r="AU47" s="1">
        <f t="shared" si="10"/>
        <v>87.334581187960239</v>
      </c>
      <c r="AV47" s="1">
        <f t="shared" si="10"/>
        <v>12.13831823354656</v>
      </c>
      <c r="AW47" s="1">
        <f t="shared" si="10"/>
        <v>10.968397467881401</v>
      </c>
      <c r="AX47" s="1">
        <f t="shared" si="10"/>
        <v>6562.276084189979</v>
      </c>
      <c r="AY47" s="1">
        <f t="shared" si="10"/>
        <v>1874.9369480711171</v>
      </c>
      <c r="AZ47" s="1">
        <f t="shared" si="10"/>
        <v>4687.3391361188706</v>
      </c>
      <c r="BA47" s="1">
        <f t="shared" si="10"/>
        <v>1.6311939442340841</v>
      </c>
      <c r="BB47" s="1">
        <f t="shared" si="10"/>
        <v>3.309262775949771</v>
      </c>
      <c r="BC47" s="1">
        <f t="shared" si="10"/>
        <v>1038.667881865327</v>
      </c>
      <c r="BD47" s="1">
        <f t="shared" si="10"/>
        <v>2.2874218384342688</v>
      </c>
      <c r="BE47" s="1">
        <f t="shared" si="10"/>
        <v>22.416739827378109</v>
      </c>
      <c r="BF47" s="1">
        <f t="shared" si="10"/>
        <v>0.56248290161323</v>
      </c>
      <c r="BG47" s="1">
        <f t="shared" si="10"/>
        <v>0.65622805998776157</v>
      </c>
      <c r="BH47" s="1">
        <f t="shared" si="10"/>
        <v>56.041883103225778</v>
      </c>
      <c r="BI47" s="1">
        <f t="shared" si="10"/>
        <v>0</v>
      </c>
      <c r="BJ47" s="1">
        <f t="shared" si="10"/>
        <v>65.838345158925563</v>
      </c>
      <c r="BK47" s="1">
        <f t="shared" si="10"/>
        <v>50.013946904986206</v>
      </c>
      <c r="BL47" s="1">
        <f t="shared" si="10"/>
        <v>10.83713348875915</v>
      </c>
      <c r="BM47" s="1">
        <f t="shared" si="10"/>
        <v>67.923283052450785</v>
      </c>
      <c r="BN47" s="1">
        <f t="shared" si="10"/>
        <v>57.009731746069903</v>
      </c>
      <c r="BO47" s="1">
        <f t="shared" si="10"/>
        <v>423.48382780872345</v>
      </c>
      <c r="BP47" s="1">
        <f t="shared" si="10"/>
        <v>1366.7039855736373</v>
      </c>
      <c r="BQ47" s="1">
        <f t="shared" si="10"/>
        <v>124257.30570644329</v>
      </c>
      <c r="BR47" s="1">
        <f t="shared" si="10"/>
        <v>477.3824577543665</v>
      </c>
      <c r="BU47" s="13"/>
      <c r="BV47" s="13"/>
      <c r="BW47" s="13"/>
      <c r="BX47" s="13"/>
      <c r="BY47" s="13"/>
      <c r="BZ47" s="13"/>
      <c r="CA47" s="13"/>
      <c r="CB47" s="13"/>
    </row>
    <row r="48" spans="1:82" x14ac:dyDescent="0.3">
      <c r="A48" s="83" t="s">
        <v>583</v>
      </c>
      <c r="B48" s="1">
        <f>SUM(B13:B44)</f>
        <v>0</v>
      </c>
      <c r="C48" s="1">
        <f t="shared" ref="C48:H48" si="11">SUM(C13:C44)</f>
        <v>606844.0214244501</v>
      </c>
      <c r="D48" s="1">
        <f t="shared" si="11"/>
        <v>0</v>
      </c>
      <c r="E48" s="1">
        <f t="shared" si="11"/>
        <v>164509.66845188002</v>
      </c>
      <c r="F48" s="1">
        <f t="shared" si="11"/>
        <v>35443.947044428001</v>
      </c>
      <c r="G48" s="1">
        <f t="shared" si="11"/>
        <v>0</v>
      </c>
      <c r="H48" s="1">
        <f t="shared" si="11"/>
        <v>0</v>
      </c>
      <c r="K48" s="1">
        <f t="shared" ref="K48:X48" si="12">SUM(K13:K44)</f>
        <v>0</v>
      </c>
      <c r="L48" s="1">
        <f t="shared" si="12"/>
        <v>0</v>
      </c>
      <c r="M48" s="1">
        <f t="shared" si="12"/>
        <v>0</v>
      </c>
      <c r="N48" s="1">
        <f t="shared" si="12"/>
        <v>0</v>
      </c>
      <c r="O48" s="1">
        <f t="shared" si="12"/>
        <v>0</v>
      </c>
      <c r="P48" s="1">
        <f t="shared" si="12"/>
        <v>0</v>
      </c>
      <c r="Q48" s="1">
        <f t="shared" si="12"/>
        <v>0</v>
      </c>
      <c r="R48" s="1">
        <f t="shared" si="12"/>
        <v>0</v>
      </c>
      <c r="S48" s="1">
        <f t="shared" si="12"/>
        <v>0</v>
      </c>
      <c r="T48" s="1">
        <f t="shared" si="12"/>
        <v>0</v>
      </c>
      <c r="U48" s="1">
        <f t="shared" si="12"/>
        <v>0</v>
      </c>
      <c r="V48" s="1">
        <f t="shared" si="12"/>
        <v>0</v>
      </c>
      <c r="W48" s="1">
        <f t="shared" si="12"/>
        <v>0</v>
      </c>
      <c r="X48" s="1">
        <f t="shared" si="12"/>
        <v>0</v>
      </c>
      <c r="Y48" s="1">
        <f t="shared" ref="Y48:BR48" si="13">SUM(Y13:Y44)</f>
        <v>0</v>
      </c>
      <c r="Z48" s="1">
        <f t="shared" si="13"/>
        <v>0</v>
      </c>
      <c r="AA48" s="1">
        <f t="shared" si="13"/>
        <v>0</v>
      </c>
      <c r="AB48" s="1">
        <f t="shared" si="13"/>
        <v>0</v>
      </c>
      <c r="AC48" s="1">
        <f t="shared" si="13"/>
        <v>0</v>
      </c>
      <c r="AD48" s="1">
        <f t="shared" si="13"/>
        <v>0</v>
      </c>
      <c r="AE48" s="1">
        <f t="shared" si="13"/>
        <v>0</v>
      </c>
      <c r="AF48" s="1">
        <f t="shared" si="13"/>
        <v>0</v>
      </c>
      <c r="AG48" s="1">
        <f t="shared" si="13"/>
        <v>0</v>
      </c>
      <c r="AH48" s="1">
        <f t="shared" si="13"/>
        <v>0</v>
      </c>
      <c r="AI48" s="1">
        <f t="shared" si="13"/>
        <v>0</v>
      </c>
      <c r="AJ48" s="1">
        <f t="shared" si="13"/>
        <v>137778.1882478169</v>
      </c>
      <c r="AK48" s="1">
        <f t="shared" si="13"/>
        <v>20909.011480570021</v>
      </c>
      <c r="AL48" s="1">
        <f t="shared" si="13"/>
        <v>0</v>
      </c>
      <c r="AM48" s="1">
        <f t="shared" si="13"/>
        <v>0</v>
      </c>
      <c r="AN48" s="1">
        <f t="shared" si="13"/>
        <v>0</v>
      </c>
      <c r="AO48" s="1">
        <f t="shared" si="13"/>
        <v>0</v>
      </c>
      <c r="AP48" s="1">
        <f t="shared" si="13"/>
        <v>1015.7826159703131</v>
      </c>
      <c r="AQ48" s="1">
        <f t="shared" si="13"/>
        <v>0</v>
      </c>
      <c r="AR48" s="1">
        <f t="shared" si="13"/>
        <v>284.69530433419845</v>
      </c>
      <c r="AS48" s="1">
        <f t="shared" si="13"/>
        <v>16.532598146181837</v>
      </c>
      <c r="AT48" s="1">
        <f t="shared" si="13"/>
        <v>18.885993481279765</v>
      </c>
      <c r="AU48" s="1">
        <f t="shared" si="13"/>
        <v>656.18574425240524</v>
      </c>
      <c r="AV48" s="1">
        <f t="shared" si="13"/>
        <v>10.505270723509511</v>
      </c>
      <c r="AW48" s="1">
        <f t="shared" si="13"/>
        <v>238.31066219494332</v>
      </c>
      <c r="AX48" s="1">
        <f t="shared" si="13"/>
        <v>53861.659030190356</v>
      </c>
      <c r="AY48" s="1">
        <f t="shared" si="13"/>
        <v>11637.883421218681</v>
      </c>
      <c r="AZ48" s="1">
        <f t="shared" si="13"/>
        <v>42223.775608971657</v>
      </c>
      <c r="BA48" s="1">
        <f t="shared" si="13"/>
        <v>8.6678578279292342</v>
      </c>
      <c r="BB48" s="1">
        <f t="shared" si="13"/>
        <v>14.839298442184209</v>
      </c>
      <c r="BC48" s="1">
        <f t="shared" si="13"/>
        <v>5806.78013038066</v>
      </c>
      <c r="BD48" s="1">
        <f t="shared" si="13"/>
        <v>17.4527427184102</v>
      </c>
      <c r="BE48" s="1">
        <f t="shared" si="13"/>
        <v>180.51848138399538</v>
      </c>
      <c r="BF48" s="1">
        <f t="shared" si="13"/>
        <v>16.951179079469977</v>
      </c>
      <c r="BG48" s="1">
        <f t="shared" si="13"/>
        <v>36.235661520591684</v>
      </c>
      <c r="BH48" s="1">
        <f t="shared" si="13"/>
        <v>451.29647899754707</v>
      </c>
      <c r="BI48" s="1">
        <f t="shared" si="13"/>
        <v>0</v>
      </c>
      <c r="BJ48" s="1">
        <f t="shared" si="13"/>
        <v>2778.4197438908359</v>
      </c>
      <c r="BK48" s="1">
        <f t="shared" si="13"/>
        <v>26.820772255560826</v>
      </c>
      <c r="BL48" s="1">
        <f t="shared" si="13"/>
        <v>59.002885618655263</v>
      </c>
      <c r="BM48" s="1">
        <f t="shared" si="13"/>
        <v>0</v>
      </c>
      <c r="BN48" s="1">
        <f t="shared" si="13"/>
        <v>0</v>
      </c>
      <c r="BO48" s="1">
        <f t="shared" si="13"/>
        <v>0</v>
      </c>
      <c r="BP48" s="1">
        <f t="shared" si="13"/>
        <v>0</v>
      </c>
      <c r="BQ48" s="1">
        <f t="shared" si="13"/>
        <v>0</v>
      </c>
      <c r="BR48" s="1">
        <f t="shared" si="13"/>
        <v>0</v>
      </c>
      <c r="BU48" s="13"/>
      <c r="BV48" s="13"/>
      <c r="BW48" s="13"/>
      <c r="BX48" s="13"/>
      <c r="BY48" s="13"/>
      <c r="BZ48" s="13"/>
      <c r="CA48" s="13"/>
      <c r="CB48" s="13"/>
    </row>
    <row r="50" spans="1:82" x14ac:dyDescent="0.3">
      <c r="A50" s="83" t="s">
        <v>648</v>
      </c>
    </row>
    <row r="51" spans="1:82" x14ac:dyDescent="0.3">
      <c r="A51" s="80" t="s">
        <v>602</v>
      </c>
      <c r="B51" s="15"/>
      <c r="C51" s="15">
        <v>822.56204571000001</v>
      </c>
      <c r="D51" s="15"/>
      <c r="E51" s="15"/>
      <c r="F51" s="15"/>
      <c r="G51" s="15"/>
      <c r="H51" s="15">
        <v>724.98694712999998</v>
      </c>
      <c r="I51" s="15"/>
      <c r="J51" s="15" t="s">
        <v>415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T51" s="94" t="e">
        <f t="shared" ref="BT51:BT60" si="14">AL51/BQ51</f>
        <v>#DIV/0!</v>
      </c>
      <c r="BU51" s="13">
        <f t="shared" ref="BU51:BU60" si="15">IF(C51=0,"",(AJ51-C51)/C51)</f>
        <v>-1</v>
      </c>
      <c r="BV51" s="13" t="str">
        <f>IF(E51=0,"",(AX51-E51)/E51)</f>
        <v/>
      </c>
      <c r="BW51" s="13" t="str">
        <f>IF(F51=0,"",(AY51-F51)/F51)</f>
        <v/>
      </c>
      <c r="BX51" s="13">
        <f t="shared" ref="BX51:BX60" si="16">IF(H51=0,"",(BQ51-H51)/H51)</f>
        <v>-1</v>
      </c>
      <c r="BY51" s="13"/>
      <c r="BZ51" s="13"/>
      <c r="CA51" s="13"/>
      <c r="CB51" s="13"/>
      <c r="CD51" s="13"/>
    </row>
    <row r="52" spans="1:82" x14ac:dyDescent="0.3">
      <c r="A52" s="80" t="s">
        <v>416</v>
      </c>
      <c r="B52" s="15"/>
      <c r="C52" s="15">
        <v>2795.6146880000001</v>
      </c>
      <c r="D52" s="15"/>
      <c r="E52" s="15"/>
      <c r="F52" s="15"/>
      <c r="G52" s="15"/>
      <c r="H52" s="15">
        <v>917.13396566999995</v>
      </c>
      <c r="I52" s="15"/>
      <c r="J52" s="15" t="s">
        <v>416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T52" s="94" t="e">
        <f t="shared" si="14"/>
        <v>#DIV/0!</v>
      </c>
      <c r="BU52" s="13">
        <f t="shared" si="15"/>
        <v>-1</v>
      </c>
      <c r="BV52" s="13" t="str">
        <f t="shared" ref="BV52:BV60" si="17">IF(E52=0,"",(AX52-E52)/E52)</f>
        <v/>
      </c>
      <c r="BW52" s="13" t="str">
        <f t="shared" ref="BW52:BW60" si="18">IF(F52=0,"",(AY52-F52)/F52)</f>
        <v/>
      </c>
      <c r="BX52" s="13">
        <f t="shared" si="16"/>
        <v>-1</v>
      </c>
      <c r="BY52" s="13"/>
      <c r="BZ52" s="13"/>
      <c r="CA52" s="13"/>
      <c r="CB52" s="13"/>
      <c r="CD52" s="13"/>
    </row>
    <row r="53" spans="1:82" x14ac:dyDescent="0.3">
      <c r="A53" s="80" t="s">
        <v>603</v>
      </c>
      <c r="B53" s="15"/>
      <c r="C53" s="15">
        <v>3096.6457762</v>
      </c>
      <c r="D53" s="15"/>
      <c r="E53" s="15">
        <v>179.46963059999999</v>
      </c>
      <c r="F53" s="15">
        <v>51.277038939000001</v>
      </c>
      <c r="G53" s="15"/>
      <c r="H53" s="15">
        <v>2387.8558048999998</v>
      </c>
      <c r="I53" s="15"/>
      <c r="J53" s="15" t="s">
        <v>417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T53" s="94" t="e">
        <f t="shared" si="14"/>
        <v>#DIV/0!</v>
      </c>
      <c r="BU53" s="13">
        <f t="shared" si="15"/>
        <v>-1</v>
      </c>
      <c r="BV53" s="13">
        <f t="shared" si="17"/>
        <v>-1</v>
      </c>
      <c r="BW53" s="13">
        <f t="shared" si="18"/>
        <v>-1</v>
      </c>
      <c r="BX53" s="13">
        <f t="shared" si="16"/>
        <v>-1</v>
      </c>
      <c r="BY53" s="13"/>
      <c r="BZ53" s="13"/>
      <c r="CA53" s="13"/>
      <c r="CB53" s="13"/>
      <c r="CD53" s="13"/>
    </row>
    <row r="54" spans="1:82" x14ac:dyDescent="0.3">
      <c r="A54" s="80" t="s">
        <v>604</v>
      </c>
      <c r="B54" s="15"/>
      <c r="C54" s="15">
        <v>2881.5206825999999</v>
      </c>
      <c r="D54" s="15"/>
      <c r="E54" s="15"/>
      <c r="F54" s="15"/>
      <c r="G54" s="15"/>
      <c r="H54" s="15">
        <v>1476.7020652000001</v>
      </c>
      <c r="I54" s="15"/>
      <c r="J54" s="15" t="s">
        <v>418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T54" s="94" t="e">
        <f t="shared" si="14"/>
        <v>#DIV/0!</v>
      </c>
      <c r="BU54" s="13">
        <f t="shared" si="15"/>
        <v>-1</v>
      </c>
      <c r="BV54" s="13" t="str">
        <f t="shared" si="17"/>
        <v/>
      </c>
      <c r="BW54" s="13" t="str">
        <f t="shared" si="18"/>
        <v/>
      </c>
      <c r="BX54" s="13">
        <f t="shared" si="16"/>
        <v>-1</v>
      </c>
      <c r="BY54" s="13"/>
      <c r="BZ54" s="13"/>
      <c r="CA54" s="13"/>
      <c r="CB54" s="13"/>
      <c r="CD54" s="13"/>
    </row>
    <row r="55" spans="1:82" x14ac:dyDescent="0.3">
      <c r="A55" s="80" t="s">
        <v>605</v>
      </c>
      <c r="B55" s="15"/>
      <c r="C55" s="15">
        <v>71625.579509999996</v>
      </c>
      <c r="D55" s="15"/>
      <c r="E55" s="15">
        <v>483.00223822999999</v>
      </c>
      <c r="F55" s="15">
        <v>138.00059003000001</v>
      </c>
      <c r="G55" s="15"/>
      <c r="H55" s="15">
        <v>27412.645214</v>
      </c>
      <c r="I55" s="15"/>
      <c r="J55" s="15" t="s">
        <v>419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T55" s="94" t="e">
        <f t="shared" si="14"/>
        <v>#DIV/0!</v>
      </c>
      <c r="BU55" s="13">
        <f t="shared" si="15"/>
        <v>-1</v>
      </c>
      <c r="BV55" s="13">
        <f t="shared" si="17"/>
        <v>-1</v>
      </c>
      <c r="BW55" s="13">
        <f t="shared" si="18"/>
        <v>-1</v>
      </c>
      <c r="BX55" s="13">
        <f t="shared" si="16"/>
        <v>-1</v>
      </c>
      <c r="BY55" s="13"/>
      <c r="BZ55" s="13"/>
      <c r="CA55" s="13"/>
      <c r="CB55" s="13"/>
      <c r="CD55" s="13"/>
    </row>
    <row r="56" spans="1:82" x14ac:dyDescent="0.3">
      <c r="A56" s="81" t="s">
        <v>606</v>
      </c>
      <c r="B56" s="15"/>
      <c r="C56" s="15">
        <v>97920.589311999996</v>
      </c>
      <c r="D56" s="15"/>
      <c r="E56" s="15">
        <v>935.89197551999996</v>
      </c>
      <c r="F56" s="15">
        <v>267.39771160999999</v>
      </c>
      <c r="G56" s="15"/>
      <c r="H56" s="15">
        <v>32789.294531</v>
      </c>
      <c r="I56" s="15"/>
      <c r="J56" s="15" t="s">
        <v>420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0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0</v>
      </c>
      <c r="BO56" s="15">
        <v>0</v>
      </c>
      <c r="BP56" s="15">
        <v>0</v>
      </c>
      <c r="BQ56" s="15">
        <v>0</v>
      </c>
      <c r="BR56" s="15">
        <v>0</v>
      </c>
      <c r="BT56" s="94" t="e">
        <f t="shared" si="14"/>
        <v>#DIV/0!</v>
      </c>
      <c r="BU56" s="13">
        <f t="shared" si="15"/>
        <v>-1</v>
      </c>
      <c r="BV56" s="13">
        <f t="shared" si="17"/>
        <v>-1</v>
      </c>
      <c r="BW56" s="13">
        <f t="shared" si="18"/>
        <v>-1</v>
      </c>
      <c r="BX56" s="13">
        <f t="shared" si="16"/>
        <v>-1</v>
      </c>
      <c r="BY56" s="13"/>
      <c r="BZ56" s="13"/>
      <c r="CA56" s="13"/>
      <c r="CB56" s="13"/>
      <c r="CD56" s="13"/>
    </row>
    <row r="57" spans="1:82" x14ac:dyDescent="0.3">
      <c r="A57" s="80" t="s">
        <v>607</v>
      </c>
      <c r="B57" s="15"/>
      <c r="C57" s="15">
        <v>66951.994550000003</v>
      </c>
      <c r="D57" s="15"/>
      <c r="E57" s="15">
        <v>1215.3350773</v>
      </c>
      <c r="F57" s="15">
        <v>347.23841085999999</v>
      </c>
      <c r="G57" s="15"/>
      <c r="H57" s="15">
        <v>10639.40605</v>
      </c>
      <c r="I57" s="15"/>
      <c r="J57" s="15" t="s">
        <v>421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T57" s="94" t="e">
        <f t="shared" si="14"/>
        <v>#DIV/0!</v>
      </c>
      <c r="BU57" s="13">
        <f t="shared" si="15"/>
        <v>-1</v>
      </c>
      <c r="BV57" s="13">
        <f t="shared" si="17"/>
        <v>-1</v>
      </c>
      <c r="BW57" s="13">
        <f t="shared" si="18"/>
        <v>-1</v>
      </c>
      <c r="BX57" s="13">
        <f t="shared" si="16"/>
        <v>-1</v>
      </c>
      <c r="BY57" s="13"/>
      <c r="BZ57" s="13"/>
      <c r="CA57" s="13"/>
      <c r="CB57" s="13"/>
      <c r="CD57" s="13"/>
    </row>
    <row r="58" spans="1:82" x14ac:dyDescent="0.3">
      <c r="A58" s="80" t="s">
        <v>608</v>
      </c>
      <c r="B58" s="15"/>
      <c r="C58" s="15">
        <v>108040.57369</v>
      </c>
      <c r="D58" s="15"/>
      <c r="E58" s="15">
        <v>2105.4558010999999</v>
      </c>
      <c r="F58" s="15">
        <v>601.55892200000005</v>
      </c>
      <c r="G58" s="15"/>
      <c r="H58" s="15">
        <v>13555.927964</v>
      </c>
      <c r="I58" s="15"/>
      <c r="J58" s="15" t="s">
        <v>422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T58" s="94" t="e">
        <f t="shared" si="14"/>
        <v>#DIV/0!</v>
      </c>
      <c r="BU58" s="13">
        <f t="shared" si="15"/>
        <v>-1</v>
      </c>
      <c r="BV58" s="13">
        <f t="shared" si="17"/>
        <v>-1</v>
      </c>
      <c r="BW58" s="13">
        <f t="shared" si="18"/>
        <v>-1</v>
      </c>
      <c r="BX58" s="13">
        <f t="shared" si="16"/>
        <v>-1</v>
      </c>
      <c r="BY58" s="13"/>
      <c r="BZ58" s="13"/>
      <c r="CA58" s="13"/>
      <c r="CB58" s="13"/>
      <c r="CD58" s="13"/>
    </row>
    <row r="59" spans="1:82" x14ac:dyDescent="0.3">
      <c r="A59" s="80" t="s">
        <v>609</v>
      </c>
      <c r="B59" s="15"/>
      <c r="C59" s="15">
        <v>140307.41045</v>
      </c>
      <c r="D59" s="15"/>
      <c r="E59" s="15">
        <v>1907.9187629</v>
      </c>
      <c r="F59" s="15">
        <v>545.11984930999995</v>
      </c>
      <c r="G59" s="15"/>
      <c r="H59" s="15">
        <v>27728.574980000001</v>
      </c>
      <c r="I59" s="15"/>
      <c r="J59" s="15" t="s">
        <v>423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T59" s="94" t="e">
        <f t="shared" si="14"/>
        <v>#DIV/0!</v>
      </c>
      <c r="BU59" s="13">
        <f t="shared" si="15"/>
        <v>-1</v>
      </c>
      <c r="BV59" s="13">
        <f t="shared" si="17"/>
        <v>-1</v>
      </c>
      <c r="BW59" s="13">
        <f t="shared" si="18"/>
        <v>-1</v>
      </c>
      <c r="BX59" s="13">
        <f t="shared" si="16"/>
        <v>-1</v>
      </c>
      <c r="BY59" s="13"/>
      <c r="BZ59" s="13"/>
      <c r="CA59" s="13"/>
      <c r="CB59" s="13"/>
      <c r="CD59" s="13"/>
    </row>
    <row r="60" spans="1:82" x14ac:dyDescent="0.3">
      <c r="A60" s="80" t="s">
        <v>610</v>
      </c>
      <c r="B60" s="15"/>
      <c r="C60" s="15">
        <v>19490.812833</v>
      </c>
      <c r="D60" s="15"/>
      <c r="E60" s="15">
        <v>46.975273190000003</v>
      </c>
      <c r="F60" s="15">
        <v>13.421510854999999</v>
      </c>
      <c r="G60" s="15"/>
      <c r="H60" s="15">
        <v>10105.218036</v>
      </c>
      <c r="I60" s="15"/>
      <c r="J60" s="15" t="s">
        <v>424</v>
      </c>
      <c r="K60" s="15">
        <v>0.19036304277914501</v>
      </c>
      <c r="L60" s="15">
        <v>0.29456787101131598</v>
      </c>
      <c r="M60" s="15">
        <v>3.4914695592255199E-2</v>
      </c>
      <c r="N60" s="15">
        <v>3.4914695592255199E-2</v>
      </c>
      <c r="O60" s="15">
        <v>2.9451077481439701E-3</v>
      </c>
      <c r="P60" s="15">
        <v>3.09574207988448E-3</v>
      </c>
      <c r="Q60" s="15">
        <v>1.00504822302837E-3</v>
      </c>
      <c r="R60" s="15">
        <v>234.94923971295901</v>
      </c>
      <c r="S60" s="15">
        <v>0</v>
      </c>
      <c r="T60" s="15">
        <v>0.90070636553845496</v>
      </c>
      <c r="U60" s="15">
        <v>0</v>
      </c>
      <c r="V60" s="15">
        <v>1.02073002082265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9.6398413080022599E-4</v>
      </c>
      <c r="AC60" s="15">
        <v>1.5931239415664902E-2</v>
      </c>
      <c r="AD60" s="15">
        <v>0</v>
      </c>
      <c r="AE60" s="15">
        <v>0.11679858902856501</v>
      </c>
      <c r="AF60" s="15">
        <v>2.4355481993198601E-3</v>
      </c>
      <c r="AG60" s="15">
        <v>0.86186228534422404</v>
      </c>
      <c r="AH60" s="15">
        <v>0</v>
      </c>
      <c r="AI60" s="15">
        <v>0</v>
      </c>
      <c r="AJ60" s="15">
        <v>58.522551298797801</v>
      </c>
      <c r="AK60" s="15">
        <v>40.973347773607401</v>
      </c>
      <c r="AL60" s="15">
        <v>3.9082048314290798</v>
      </c>
      <c r="AM60" s="15">
        <v>0</v>
      </c>
      <c r="AN60" s="15">
        <v>2.2926325369136301E-3</v>
      </c>
      <c r="AO60" s="15">
        <v>1.6999870251657601E-2</v>
      </c>
      <c r="AP60" s="15">
        <v>3.33533987003753E-3</v>
      </c>
      <c r="AQ60" s="15">
        <v>0.210814826402552</v>
      </c>
      <c r="AR60" s="15">
        <v>3.7562394660405403E-2</v>
      </c>
      <c r="AS60" s="15">
        <v>4.8707683658790602E-4</v>
      </c>
      <c r="AT60" s="15">
        <v>1.7542205834531999E-3</v>
      </c>
      <c r="AU60" s="15">
        <v>7.3544350931728404E-3</v>
      </c>
      <c r="AV60" s="15">
        <v>1.02228024052426E-3</v>
      </c>
      <c r="AW60" s="15">
        <v>9.2365008239774405E-4</v>
      </c>
      <c r="AX60" s="15">
        <v>0.55263171755485396</v>
      </c>
      <c r="AY60" s="15">
        <v>0.15789858153518799</v>
      </c>
      <c r="AZ60" s="15">
        <v>0.39473313601966498</v>
      </c>
      <c r="BA60" s="15">
        <v>1.3737793283618999E-4</v>
      </c>
      <c r="BB60" s="15">
        <v>2.78698501408201E-4</v>
      </c>
      <c r="BC60" s="15">
        <v>8.7471193857923304E-2</v>
      </c>
      <c r="BD60" s="15">
        <v>1.9262906683862699E-4</v>
      </c>
      <c r="BE60" s="15">
        <v>1.88773734133611E-3</v>
      </c>
      <c r="BF60" s="15">
        <v>4.7368221476325301E-5</v>
      </c>
      <c r="BG60" s="15">
        <v>5.5262212227935801E-5</v>
      </c>
      <c r="BH60" s="15">
        <v>4.7197346737435104E-3</v>
      </c>
      <c r="BI60" s="15">
        <v>0</v>
      </c>
      <c r="BJ60" s="15">
        <v>5.5444800123458796E-3</v>
      </c>
      <c r="BK60" s="15">
        <v>4.2121164922259598E-3</v>
      </c>
      <c r="BL60" s="15">
        <v>9.12585856247622E-4</v>
      </c>
      <c r="BM60" s="15">
        <v>6.4531902634038104E-4</v>
      </c>
      <c r="BN60" s="15">
        <v>3.5910957126936599E-4</v>
      </c>
      <c r="BO60" s="15">
        <v>7.3214449264703404E-3</v>
      </c>
      <c r="BP60" s="15">
        <v>1.4859582731195999E-2</v>
      </c>
      <c r="BQ60" s="15">
        <v>2.71291445515523</v>
      </c>
      <c r="BR60" s="15">
        <v>1.19679482617657E-2</v>
      </c>
      <c r="BT60" s="94">
        <f t="shared" si="14"/>
        <v>1.4405927263952216</v>
      </c>
      <c r="BU60" s="13">
        <f t="shared" si="15"/>
        <v>-0.9969974289014919</v>
      </c>
      <c r="BV60" s="13">
        <f t="shared" si="17"/>
        <v>-0.98823568911840842</v>
      </c>
      <c r="BW60" s="13">
        <f t="shared" si="18"/>
        <v>-0.98823540931858911</v>
      </c>
      <c r="BX60" s="13">
        <f t="shared" si="16"/>
        <v>-0.9997315333082879</v>
      </c>
      <c r="BY60" s="13"/>
      <c r="BZ60" s="13"/>
      <c r="CA60" s="13"/>
      <c r="CB60" s="13"/>
      <c r="CD60" s="13"/>
    </row>
    <row r="62" spans="1:82" x14ac:dyDescent="0.3"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</row>
    <row r="63" spans="1:82" x14ac:dyDescent="0.3"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</row>
    <row r="64" spans="1:82" x14ac:dyDescent="0.3"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</row>
    <row r="65" spans="11:70" x14ac:dyDescent="0.3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</row>
    <row r="66" spans="11:70" x14ac:dyDescent="0.3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</row>
    <row r="67" spans="11:70" x14ac:dyDescent="0.3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</row>
    <row r="68" spans="11:70" x14ac:dyDescent="0.3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</row>
    <row r="69" spans="11:70" x14ac:dyDescent="0.3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</row>
    <row r="70" spans="11:70" x14ac:dyDescent="0.3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</row>
    <row r="71" spans="11:70" x14ac:dyDescent="0.3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4C91-8964-4AC9-A3B2-0C3003576FE1}">
  <dimension ref="A1:BI48"/>
  <sheetViews>
    <sheetView zoomScale="85" zoomScaleNormal="85" workbookViewId="0">
      <pane xSplit="1" ySplit="2" topLeftCell="B3" activePane="bottomRight" state="frozen"/>
      <selection pane="topRight" activeCell="L2" sqref="L2"/>
      <selection pane="bottomLeft" activeCell="L2" sqref="L2"/>
      <selection pane="bottomRight" activeCell="B2" sqref="B2"/>
    </sheetView>
  </sheetViews>
  <sheetFormatPr defaultColWidth="9.109375" defaultRowHeight="14.4" x14ac:dyDescent="0.3"/>
  <cols>
    <col min="1" max="1" width="19.88671875" style="17" customWidth="1"/>
    <col min="2" max="11" width="9.109375" style="17"/>
    <col min="12" max="12" width="15.5546875" style="17" bestFit="1" customWidth="1"/>
    <col min="13" max="14" width="6.6640625" style="17" bestFit="1" customWidth="1"/>
    <col min="15" max="15" width="5.6640625" style="17" bestFit="1" customWidth="1"/>
    <col min="16" max="16" width="14.5546875" style="17" bestFit="1" customWidth="1"/>
    <col min="17" max="17" width="5.5546875" style="17" bestFit="1" customWidth="1"/>
    <col min="18" max="18" width="5.5546875" style="17" customWidth="1"/>
    <col min="19" max="19" width="6.6640625" style="17" bestFit="1" customWidth="1"/>
    <col min="20" max="20" width="9.33203125" style="17" bestFit="1" customWidth="1"/>
    <col min="21" max="21" width="5.6640625" style="17" bestFit="1" customWidth="1"/>
    <col min="22" max="22" width="7.6640625" style="17" bestFit="1" customWidth="1"/>
    <col min="23" max="23" width="5.6640625" style="17" bestFit="1" customWidth="1"/>
    <col min="24" max="24" width="6.6640625" style="17" bestFit="1" customWidth="1"/>
    <col min="25" max="25" width="6.6640625" style="17" customWidth="1"/>
    <col min="26" max="26" width="6.6640625" style="17" bestFit="1" customWidth="1"/>
    <col min="27" max="27" width="15.44140625" style="17" bestFit="1" customWidth="1"/>
    <col min="28" max="30" width="5.6640625" style="17" bestFit="1" customWidth="1"/>
    <col min="31" max="31" width="5.109375" style="17" bestFit="1" customWidth="1"/>
    <col min="32" max="33" width="5.109375" style="17" customWidth="1"/>
    <col min="34" max="34" width="5.6640625" style="17" bestFit="1" customWidth="1"/>
    <col min="35" max="35" width="6.6640625" style="17" bestFit="1" customWidth="1"/>
    <col min="36" max="36" width="6.6640625" style="17" customWidth="1"/>
    <col min="37" max="37" width="6.109375" style="17" bestFit="1" customWidth="1"/>
    <col min="38" max="38" width="6.6640625" style="17" bestFit="1" customWidth="1"/>
    <col min="39" max="39" width="10" style="17" bestFit="1" customWidth="1"/>
    <col min="40" max="40" width="10" style="17" customWidth="1"/>
    <col min="41" max="41" width="6" style="17" bestFit="1" customWidth="1"/>
    <col min="42" max="42" width="6.6640625" style="17" bestFit="1" customWidth="1"/>
    <col min="43" max="43" width="5.6640625" style="17" bestFit="1" customWidth="1"/>
    <col min="44" max="45" width="7.6640625" style="17" bestFit="1" customWidth="1"/>
    <col min="46" max="46" width="8" style="17" bestFit="1" customWidth="1"/>
    <col min="47" max="49" width="6.6640625" style="17" bestFit="1" customWidth="1"/>
    <col min="50" max="50" width="9.109375" style="17" bestFit="1" customWidth="1"/>
    <col min="51" max="51" width="7.109375" style="17" bestFit="1" customWidth="1"/>
    <col min="52" max="16384" width="9.109375" style="17"/>
  </cols>
  <sheetData>
    <row r="1" spans="1:61" x14ac:dyDescent="0.3">
      <c r="B1" s="17" t="s">
        <v>650</v>
      </c>
      <c r="L1" s="17" t="s">
        <v>651</v>
      </c>
      <c r="BB1" s="17" t="s">
        <v>529</v>
      </c>
    </row>
    <row r="2" spans="1:61" x14ac:dyDescent="0.3">
      <c r="A2" s="17" t="s">
        <v>155</v>
      </c>
      <c r="B2" s="15" t="s">
        <v>49</v>
      </c>
      <c r="C2" s="15" t="s">
        <v>75</v>
      </c>
      <c r="D2" s="15" t="s">
        <v>156</v>
      </c>
      <c r="E2" s="15" t="s">
        <v>157</v>
      </c>
      <c r="F2" s="15" t="s">
        <v>158</v>
      </c>
      <c r="G2" s="15" t="s">
        <v>135</v>
      </c>
      <c r="H2" s="15" t="s">
        <v>159</v>
      </c>
      <c r="I2" s="15"/>
      <c r="J2" s="15"/>
      <c r="K2" s="15"/>
      <c r="L2" s="15" t="s">
        <v>329</v>
      </c>
      <c r="M2" s="15" t="s">
        <v>352</v>
      </c>
      <c r="N2" s="15" t="s">
        <v>31</v>
      </c>
      <c r="O2" s="15" t="s">
        <v>35</v>
      </c>
      <c r="P2" s="15" t="s">
        <v>37</v>
      </c>
      <c r="Q2" s="15" t="s">
        <v>39</v>
      </c>
      <c r="R2" s="15" t="s">
        <v>354</v>
      </c>
      <c r="S2" s="15" t="s">
        <v>277</v>
      </c>
      <c r="T2" s="15" t="s">
        <v>45</v>
      </c>
      <c r="U2" s="15" t="s">
        <v>51</v>
      </c>
      <c r="V2" s="15" t="s">
        <v>53</v>
      </c>
      <c r="W2" s="15" t="s">
        <v>357</v>
      </c>
      <c r="X2" s="15" t="s">
        <v>55</v>
      </c>
      <c r="Y2" s="15" t="s">
        <v>358</v>
      </c>
      <c r="Z2" s="15" t="s">
        <v>57</v>
      </c>
      <c r="AA2" s="15" t="s">
        <v>59</v>
      </c>
      <c r="AB2" s="15" t="s">
        <v>359</v>
      </c>
      <c r="AC2" s="15" t="s">
        <v>360</v>
      </c>
      <c r="AD2" s="15" t="s">
        <v>65</v>
      </c>
      <c r="AE2" s="15" t="s">
        <v>67</v>
      </c>
      <c r="AF2" s="15" t="s">
        <v>361</v>
      </c>
      <c r="AG2" s="15" t="s">
        <v>362</v>
      </c>
      <c r="AH2" s="15" t="s">
        <v>69</v>
      </c>
      <c r="AI2" s="15" t="s">
        <v>71</v>
      </c>
      <c r="AJ2" s="15" t="s">
        <v>363</v>
      </c>
      <c r="AK2" s="15" t="s">
        <v>73</v>
      </c>
      <c r="AL2" s="15" t="s">
        <v>75</v>
      </c>
      <c r="AM2" s="15" t="s">
        <v>77</v>
      </c>
      <c r="AN2" s="15" t="s">
        <v>364</v>
      </c>
      <c r="AO2" s="15" t="s">
        <v>85</v>
      </c>
      <c r="AP2" s="15" t="s">
        <v>87</v>
      </c>
      <c r="AQ2" s="15" t="s">
        <v>365</v>
      </c>
      <c r="AR2" s="15" t="s">
        <v>91</v>
      </c>
      <c r="AS2" s="15" t="s">
        <v>125</v>
      </c>
      <c r="AT2" s="15" t="s">
        <v>137</v>
      </c>
      <c r="AU2" s="15" t="s">
        <v>141</v>
      </c>
      <c r="AV2" s="15" t="s">
        <v>143</v>
      </c>
      <c r="AW2" s="15" t="s">
        <v>147</v>
      </c>
      <c r="AX2" s="15" t="s">
        <v>149</v>
      </c>
      <c r="AY2" s="15" t="s">
        <v>151</v>
      </c>
      <c r="BA2" s="15" t="s">
        <v>364</v>
      </c>
      <c r="BB2" s="15" t="s">
        <v>49</v>
      </c>
      <c r="BC2" s="15" t="s">
        <v>75</v>
      </c>
      <c r="BD2" s="15" t="s">
        <v>156</v>
      </c>
      <c r="BE2" s="15" t="s">
        <v>157</v>
      </c>
      <c r="BF2" s="15" t="s">
        <v>158</v>
      </c>
      <c r="BG2" s="15" t="s">
        <v>135</v>
      </c>
      <c r="BH2" s="15" t="s">
        <v>159</v>
      </c>
      <c r="BI2" s="15"/>
    </row>
    <row r="3" spans="1:61" x14ac:dyDescent="0.3">
      <c r="A3" s="81" t="s">
        <v>606</v>
      </c>
      <c r="B3" s="15"/>
      <c r="C3" s="15"/>
      <c r="D3" s="15"/>
      <c r="E3" s="15"/>
      <c r="F3" s="15"/>
      <c r="G3" s="15"/>
      <c r="H3" s="15">
        <v>170.76136767</v>
      </c>
      <c r="I3" s="15"/>
      <c r="J3" s="15"/>
      <c r="K3" s="15"/>
      <c r="L3" s="15" t="s">
        <v>420</v>
      </c>
      <c r="M3" s="15">
        <v>0</v>
      </c>
      <c r="N3" s="15">
        <v>0</v>
      </c>
      <c r="O3" s="15">
        <v>0</v>
      </c>
      <c r="P3" s="15">
        <v>0</v>
      </c>
      <c r="Q3" s="15">
        <v>0</v>
      </c>
      <c r="R3" s="15">
        <v>0</v>
      </c>
      <c r="S3" s="15">
        <v>0.68581830623609896</v>
      </c>
      <c r="T3" s="15">
        <v>547.49988543549796</v>
      </c>
      <c r="U3" s="15">
        <v>0</v>
      </c>
      <c r="V3" s="15">
        <v>83.929813478397904</v>
      </c>
      <c r="W3" s="15">
        <v>0</v>
      </c>
      <c r="X3" s="15">
        <v>0</v>
      </c>
      <c r="Y3" s="15">
        <v>0</v>
      </c>
      <c r="Z3" s="15">
        <v>0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254.70245738190201</v>
      </c>
      <c r="AO3" s="15">
        <v>0</v>
      </c>
      <c r="AP3" s="15">
        <v>2.1080379994157801E-2</v>
      </c>
      <c r="AQ3" s="15">
        <v>0</v>
      </c>
      <c r="AR3" s="15">
        <v>98.885091694638305</v>
      </c>
      <c r="AS3" s="15">
        <v>73.3963808025931</v>
      </c>
      <c r="AT3" s="15">
        <v>0.72822606390978795</v>
      </c>
      <c r="AU3" s="15">
        <v>0</v>
      </c>
      <c r="AV3" s="15">
        <v>0.61499902158435404</v>
      </c>
      <c r="AW3" s="15">
        <v>5.2043342647861597E-3</v>
      </c>
      <c r="AX3" s="15">
        <v>170.624772786145</v>
      </c>
      <c r="AY3" s="15">
        <v>0.14342349256105399</v>
      </c>
      <c r="BA3" s="94">
        <f t="shared" ref="BA3:BA8" si="0">AN3/AX3</f>
        <v>1.4927636428336053</v>
      </c>
      <c r="BB3" s="13"/>
      <c r="BC3" s="13" t="str">
        <f t="shared" ref="BC3:BC11" si="1">IF(C3=0,"",(AL3-C3)/C3)</f>
        <v/>
      </c>
      <c r="BD3" s="13"/>
      <c r="BE3" s="13"/>
      <c r="BF3" s="13"/>
      <c r="BG3" s="13"/>
      <c r="BH3" s="13">
        <f t="shared" ref="BH3:BH11" si="2">IF(H3=0,"",(AX3-H3)/H3)</f>
        <v>-7.9991678281102424E-4</v>
      </c>
      <c r="BI3" s="13"/>
    </row>
    <row r="4" spans="1:61" x14ac:dyDescent="0.3">
      <c r="A4" s="80" t="s">
        <v>607</v>
      </c>
      <c r="B4" s="15"/>
      <c r="C4" s="15"/>
      <c r="D4" s="15"/>
      <c r="E4" s="15"/>
      <c r="F4" s="15"/>
      <c r="G4" s="15"/>
      <c r="H4" s="15">
        <v>5638.1210675000002</v>
      </c>
      <c r="I4" s="15"/>
      <c r="J4" s="15"/>
      <c r="K4" s="15"/>
      <c r="L4" s="15" t="s">
        <v>421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0</v>
      </c>
      <c r="S4" s="15">
        <v>7.4416806235641104</v>
      </c>
      <c r="T4" s="15">
        <v>16525.114752526399</v>
      </c>
      <c r="U4" s="15">
        <v>0</v>
      </c>
      <c r="V4" s="15">
        <v>2121.5749479280298</v>
      </c>
      <c r="W4" s="15">
        <v>0</v>
      </c>
      <c r="X4" s="15">
        <v>0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7764.1994521514298</v>
      </c>
      <c r="AO4" s="15">
        <v>0</v>
      </c>
      <c r="AP4" s="15">
        <v>0.12602171332197901</v>
      </c>
      <c r="AQ4" s="15">
        <v>0</v>
      </c>
      <c r="AR4" s="15">
        <v>3172.4505863754098</v>
      </c>
      <c r="AS4" s="15">
        <v>2544.2970767356101</v>
      </c>
      <c r="AT4" s="15">
        <v>4.3537187181335604</v>
      </c>
      <c r="AU4" s="15">
        <v>0</v>
      </c>
      <c r="AV4" s="15">
        <v>4.5512262773524697</v>
      </c>
      <c r="AW4" s="15">
        <v>0.62010769093404405</v>
      </c>
      <c r="AX4" s="15">
        <v>5634.1838676785801</v>
      </c>
      <c r="AY4" s="15">
        <v>1.09284467627881</v>
      </c>
      <c r="BA4" s="94">
        <f t="shared" si="0"/>
        <v>1.3780521961116734</v>
      </c>
      <c r="BB4" s="13"/>
      <c r="BC4" s="13" t="str">
        <f t="shared" si="1"/>
        <v/>
      </c>
      <c r="BD4" s="13"/>
      <c r="BE4" s="13"/>
      <c r="BF4" s="13"/>
      <c r="BG4" s="13"/>
      <c r="BH4" s="13">
        <f t="shared" si="2"/>
        <v>-6.9831771511886013E-4</v>
      </c>
      <c r="BI4" s="13"/>
    </row>
    <row r="5" spans="1:61" x14ac:dyDescent="0.3">
      <c r="A5" s="80" t="s">
        <v>608</v>
      </c>
      <c r="B5" s="15"/>
      <c r="C5" s="15"/>
      <c r="D5" s="15"/>
      <c r="E5" s="15"/>
      <c r="F5" s="15"/>
      <c r="G5" s="15"/>
      <c r="H5" s="15">
        <v>118431.09798000001</v>
      </c>
      <c r="I5" s="15"/>
      <c r="J5" s="15"/>
      <c r="K5" s="15"/>
      <c r="L5" s="15" t="s">
        <v>422</v>
      </c>
      <c r="M5" s="15">
        <v>0</v>
      </c>
      <c r="N5" s="15">
        <v>0</v>
      </c>
      <c r="O5" s="15">
        <v>0</v>
      </c>
      <c r="P5" s="15">
        <v>0</v>
      </c>
      <c r="Q5" s="15">
        <v>0</v>
      </c>
      <c r="R5" s="15">
        <v>0</v>
      </c>
      <c r="S5" s="15">
        <v>317.76730253712401</v>
      </c>
      <c r="T5" s="15">
        <v>339909.28042041202</v>
      </c>
      <c r="U5" s="15">
        <v>0</v>
      </c>
      <c r="V5" s="15">
        <v>45749.686030074401</v>
      </c>
      <c r="W5" s="15">
        <v>0</v>
      </c>
      <c r="X5" s="15">
        <v>0</v>
      </c>
      <c r="Y5" s="15">
        <v>0</v>
      </c>
      <c r="Z5" s="15">
        <v>0</v>
      </c>
      <c r="AA5" s="15">
        <v>0</v>
      </c>
      <c r="AB5" s="15">
        <v>0</v>
      </c>
      <c r="AC5" s="15">
        <v>0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0</v>
      </c>
      <c r="AJ5" s="15">
        <v>0</v>
      </c>
      <c r="AK5" s="15">
        <v>0</v>
      </c>
      <c r="AL5" s="15">
        <v>0</v>
      </c>
      <c r="AM5" s="15">
        <v>0</v>
      </c>
      <c r="AN5" s="15">
        <v>164225.598791867</v>
      </c>
      <c r="AO5" s="15">
        <v>0</v>
      </c>
      <c r="AP5" s="15">
        <v>4.2115148315944699</v>
      </c>
      <c r="AQ5" s="15">
        <v>0</v>
      </c>
      <c r="AR5" s="15">
        <v>68660.168797433798</v>
      </c>
      <c r="AS5" s="15">
        <v>52490.953126965403</v>
      </c>
      <c r="AT5" s="15">
        <v>145.85643243208401</v>
      </c>
      <c r="AU5" s="15">
        <v>0</v>
      </c>
      <c r="AV5" s="15">
        <v>209.04658148536299</v>
      </c>
      <c r="AW5" s="15">
        <v>11.028845890309</v>
      </c>
      <c r="AX5" s="15">
        <v>117819.33868836</v>
      </c>
      <c r="AY5" s="15">
        <v>34.477681903470497</v>
      </c>
      <c r="BA5" s="94">
        <f t="shared" si="0"/>
        <v>1.3938764265708081</v>
      </c>
      <c r="BB5" s="13"/>
      <c r="BC5" s="13" t="str">
        <f t="shared" si="1"/>
        <v/>
      </c>
      <c r="BD5" s="13"/>
      <c r="BE5" s="13"/>
      <c r="BF5" s="13"/>
      <c r="BG5" s="13"/>
      <c r="BH5" s="13">
        <f t="shared" si="2"/>
        <v>-5.1655291732861687E-3</v>
      </c>
      <c r="BI5" s="13"/>
    </row>
    <row r="6" spans="1:61" x14ac:dyDescent="0.3">
      <c r="A6" s="80" t="s">
        <v>609</v>
      </c>
      <c r="B6" s="15"/>
      <c r="C6" s="15">
        <v>8.2431302083000002</v>
      </c>
      <c r="D6" s="15"/>
      <c r="E6" s="15"/>
      <c r="F6" s="15"/>
      <c r="G6" s="15"/>
      <c r="H6" s="15">
        <v>235874.21476</v>
      </c>
      <c r="I6" s="15"/>
      <c r="J6" s="15"/>
      <c r="K6" s="15"/>
      <c r="L6" s="15" t="s">
        <v>423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595.99133345595499</v>
      </c>
      <c r="T6" s="15">
        <v>518932.42141851998</v>
      </c>
      <c r="U6" s="15">
        <v>0</v>
      </c>
      <c r="V6" s="15">
        <v>70693.292032260695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8.2433748353423404</v>
      </c>
      <c r="AM6" s="15">
        <v>0</v>
      </c>
      <c r="AN6" s="15">
        <v>255638.48481621701</v>
      </c>
      <c r="AO6" s="15">
        <v>0</v>
      </c>
      <c r="AP6" s="15">
        <v>23.363188572341699</v>
      </c>
      <c r="AQ6" s="15">
        <v>0</v>
      </c>
      <c r="AR6" s="15">
        <v>105720.53318612999</v>
      </c>
      <c r="AS6" s="15">
        <v>79017.490240618994</v>
      </c>
      <c r="AT6" s="15">
        <v>779.40272217913298</v>
      </c>
      <c r="AU6" s="15">
        <v>0</v>
      </c>
      <c r="AV6" s="15">
        <v>444.84079334270598</v>
      </c>
      <c r="AW6" s="15">
        <v>14.4773850096726</v>
      </c>
      <c r="AX6" s="15">
        <v>182534.12242927201</v>
      </c>
      <c r="AY6" s="15">
        <v>72.592548842848899</v>
      </c>
      <c r="BA6" s="94">
        <f t="shared" si="0"/>
        <v>1.400496966890513</v>
      </c>
      <c r="BB6" s="13"/>
      <c r="BC6" s="13">
        <f t="shared" si="1"/>
        <v>2.9676474368179874E-5</v>
      </c>
      <c r="BD6" s="13"/>
      <c r="BE6" s="13"/>
      <c r="BF6" s="13"/>
      <c r="BG6" s="13"/>
      <c r="BH6" s="13">
        <f t="shared" si="2"/>
        <v>-0.22613786922407383</v>
      </c>
      <c r="BI6" s="13"/>
    </row>
    <row r="7" spans="1:61" x14ac:dyDescent="0.3">
      <c r="A7" s="80" t="s">
        <v>610</v>
      </c>
      <c r="B7" s="15"/>
      <c r="C7" s="15"/>
      <c r="D7" s="15"/>
      <c r="E7" s="15"/>
      <c r="F7" s="15"/>
      <c r="G7" s="15"/>
      <c r="H7" s="15">
        <v>9751.7165877000007</v>
      </c>
      <c r="I7" s="15"/>
      <c r="J7" s="15"/>
      <c r="K7" s="15"/>
      <c r="L7" s="15" t="s">
        <v>424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0.29257422898643498</v>
      </c>
      <c r="T7" s="15">
        <v>124.37052603382899</v>
      </c>
      <c r="U7" s="15">
        <v>0</v>
      </c>
      <c r="V7" s="15">
        <v>20.4302047801716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67.989965663012896</v>
      </c>
      <c r="AO7" s="15">
        <v>0</v>
      </c>
      <c r="AP7" s="15">
        <v>2.56760341055021E-2</v>
      </c>
      <c r="AQ7" s="15">
        <v>0</v>
      </c>
      <c r="AR7" s="15">
        <v>30.136444633674301</v>
      </c>
      <c r="AS7" s="15">
        <v>17.660751675391602</v>
      </c>
      <c r="AT7" s="15">
        <v>0.88701136229434596</v>
      </c>
      <c r="AU7" s="15">
        <v>0</v>
      </c>
      <c r="AV7" s="15">
        <v>0.26181504501816</v>
      </c>
      <c r="AW7" s="15">
        <v>1.3690116238694399E-4</v>
      </c>
      <c r="AX7" s="15">
        <v>47.538918963607202</v>
      </c>
      <c r="AY7" s="15">
        <v>4.3895541446893199E-2</v>
      </c>
      <c r="BA7" s="94">
        <f t="shared" si="0"/>
        <v>1.4301958720403745</v>
      </c>
      <c r="BB7" s="13"/>
      <c r="BC7" s="13" t="str">
        <f t="shared" si="1"/>
        <v/>
      </c>
      <c r="BD7" s="13"/>
      <c r="BE7" s="13"/>
      <c r="BF7" s="13"/>
      <c r="BG7" s="13"/>
      <c r="BH7" s="13">
        <f t="shared" si="2"/>
        <v>-0.99512507172085274</v>
      </c>
      <c r="BI7" s="13"/>
    </row>
    <row r="8" spans="1:61" x14ac:dyDescent="0.3">
      <c r="A8" s="80" t="s">
        <v>611</v>
      </c>
      <c r="B8" s="15"/>
      <c r="C8" s="15"/>
      <c r="D8" s="15"/>
      <c r="E8" s="15"/>
      <c r="F8" s="15"/>
      <c r="G8" s="15"/>
      <c r="H8" s="15">
        <v>602.73257011999999</v>
      </c>
      <c r="I8" s="15"/>
      <c r="J8" s="15"/>
      <c r="K8" s="15"/>
      <c r="L8" s="15" t="s">
        <v>531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BA8" s="94" t="e">
        <f t="shared" si="0"/>
        <v>#DIV/0!</v>
      </c>
      <c r="BB8" s="13"/>
      <c r="BC8" s="13" t="str">
        <f t="shared" si="1"/>
        <v/>
      </c>
      <c r="BD8" s="13"/>
      <c r="BE8" s="13"/>
      <c r="BF8" s="13"/>
      <c r="BG8" s="13"/>
      <c r="BH8" s="13">
        <f t="shared" si="2"/>
        <v>-1</v>
      </c>
      <c r="BI8" s="13"/>
    </row>
    <row r="9" spans="1:61" x14ac:dyDescent="0.3">
      <c r="BB9" s="13"/>
      <c r="BC9" s="13" t="str">
        <f t="shared" si="1"/>
        <v/>
      </c>
      <c r="BD9" s="13"/>
      <c r="BE9" s="13"/>
      <c r="BF9" s="13"/>
      <c r="BG9" s="13"/>
      <c r="BH9" s="13" t="str">
        <f t="shared" si="2"/>
        <v/>
      </c>
    </row>
    <row r="10" spans="1:61" x14ac:dyDescent="0.3">
      <c r="A10" s="83" t="s">
        <v>342</v>
      </c>
      <c r="B10" s="1">
        <f t="shared" ref="B10:H10" si="3">SUM(B3:B8)</f>
        <v>0</v>
      </c>
      <c r="C10" s="1">
        <f t="shared" si="3"/>
        <v>8.2431302083000002</v>
      </c>
      <c r="D10" s="1">
        <f t="shared" si="3"/>
        <v>0</v>
      </c>
      <c r="E10" s="1">
        <f t="shared" si="3"/>
        <v>0</v>
      </c>
      <c r="F10" s="1">
        <f t="shared" si="3"/>
        <v>0</v>
      </c>
      <c r="G10" s="1">
        <f t="shared" si="3"/>
        <v>0</v>
      </c>
      <c r="H10" s="1">
        <f t="shared" si="3"/>
        <v>370468.64433299005</v>
      </c>
      <c r="I10" s="1"/>
      <c r="J10" s="1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4">SUM(S3:S8)</f>
        <v>922.17870915186552</v>
      </c>
      <c r="T10" s="1">
        <f t="shared" si="4"/>
        <v>876038.68700292765</v>
      </c>
      <c r="U10" s="1">
        <f t="shared" si="4"/>
        <v>0</v>
      </c>
      <c r="V10" s="1">
        <f t="shared" si="4"/>
        <v>118668.9130285217</v>
      </c>
      <c r="W10" s="1">
        <f t="shared" si="4"/>
        <v>0</v>
      </c>
      <c r="X10" s="1">
        <f t="shared" si="4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5">SUM(AH3:AH8)</f>
        <v>0</v>
      </c>
      <c r="AI10" s="1">
        <f t="shared" si="5"/>
        <v>0</v>
      </c>
      <c r="AJ10" s="1"/>
      <c r="AK10" s="1">
        <f t="shared" si="5"/>
        <v>0</v>
      </c>
      <c r="AL10" s="1">
        <f t="shared" si="5"/>
        <v>8.2433748353423404</v>
      </c>
      <c r="AM10" s="1">
        <f t="shared" si="5"/>
        <v>0</v>
      </c>
      <c r="AN10" s="1">
        <f t="shared" si="5"/>
        <v>427950.97548328032</v>
      </c>
      <c r="AO10" s="1">
        <f t="shared" si="5"/>
        <v>0</v>
      </c>
      <c r="AP10" s="1">
        <f t="shared" si="5"/>
        <v>27.747481531357806</v>
      </c>
      <c r="AQ10" s="1"/>
      <c r="AR10" s="1">
        <f t="shared" si="5"/>
        <v>177682.17410626751</v>
      </c>
      <c r="AS10" s="1">
        <f t="shared" si="5"/>
        <v>134143.79757679801</v>
      </c>
      <c r="AT10" s="1">
        <f t="shared" si="5"/>
        <v>931.22811075555467</v>
      </c>
      <c r="AU10" s="1">
        <f t="shared" si="5"/>
        <v>0</v>
      </c>
      <c r="AV10" s="1">
        <f t="shared" si="5"/>
        <v>659.3154151720239</v>
      </c>
      <c r="AW10" s="1">
        <f>SUM(AW3:AW8)</f>
        <v>26.131679826342822</v>
      </c>
      <c r="AX10" s="1">
        <f>SUM(AX3:AX8)</f>
        <v>306205.80867706035</v>
      </c>
      <c r="AY10" s="1">
        <f>SUM(AY3:AY8)</f>
        <v>108.35039445660615</v>
      </c>
      <c r="BB10" s="13"/>
      <c r="BC10" s="13">
        <f t="shared" si="1"/>
        <v>2.9676474368179874E-5</v>
      </c>
      <c r="BD10" s="13"/>
      <c r="BE10" s="13"/>
      <c r="BF10" s="13"/>
      <c r="BG10" s="13"/>
      <c r="BH10" s="13">
        <f t="shared" si="2"/>
        <v>-0.17346362948376282</v>
      </c>
    </row>
    <row r="11" spans="1:61" x14ac:dyDescent="0.3">
      <c r="A11" s="83" t="s">
        <v>582</v>
      </c>
      <c r="B11" s="1">
        <f t="shared" ref="B11:H11" si="6">SUM(B3:B8)</f>
        <v>0</v>
      </c>
      <c r="C11" s="1">
        <f t="shared" si="6"/>
        <v>8.2431302083000002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370468.64433299005</v>
      </c>
      <c r="I11" s="1"/>
      <c r="J11" s="1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7">SUM(S3:S8)</f>
        <v>922.17870915186552</v>
      </c>
      <c r="T11" s="1">
        <f t="shared" si="7"/>
        <v>876038.68700292765</v>
      </c>
      <c r="U11" s="1">
        <f t="shared" si="7"/>
        <v>0</v>
      </c>
      <c r="V11" s="1">
        <f t="shared" si="7"/>
        <v>118668.9130285217</v>
      </c>
      <c r="W11" s="1">
        <f t="shared" si="7"/>
        <v>0</v>
      </c>
      <c r="X11" s="1">
        <f t="shared" si="7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8">SUM(AH3:AH8)</f>
        <v>0</v>
      </c>
      <c r="AI11" s="1">
        <f t="shared" si="8"/>
        <v>0</v>
      </c>
      <c r="AJ11" s="1"/>
      <c r="AK11" s="1">
        <f t="shared" si="8"/>
        <v>0</v>
      </c>
      <c r="AL11" s="1">
        <f t="shared" si="8"/>
        <v>8.2433748353423404</v>
      </c>
      <c r="AM11" s="1">
        <f t="shared" si="8"/>
        <v>0</v>
      </c>
      <c r="AN11" s="1">
        <f t="shared" si="8"/>
        <v>427950.97548328032</v>
      </c>
      <c r="AO11" s="1">
        <f t="shared" si="8"/>
        <v>0</v>
      </c>
      <c r="AP11" s="1">
        <f t="shared" si="8"/>
        <v>27.747481531357806</v>
      </c>
      <c r="AQ11" s="1"/>
      <c r="AR11" s="1">
        <f t="shared" si="8"/>
        <v>177682.17410626751</v>
      </c>
      <c r="AS11" s="1">
        <f t="shared" si="8"/>
        <v>134143.79757679801</v>
      </c>
      <c r="AT11" s="1">
        <f t="shared" si="8"/>
        <v>931.22811075555467</v>
      </c>
      <c r="AU11" s="1">
        <f t="shared" si="8"/>
        <v>0</v>
      </c>
      <c r="AV11" s="1">
        <f t="shared" si="8"/>
        <v>659.3154151720239</v>
      </c>
      <c r="AW11" s="1">
        <f>SUM(AW3:AW8)</f>
        <v>26.131679826342822</v>
      </c>
      <c r="AX11" s="1">
        <f>SUM(AX3:AX8)</f>
        <v>306205.80867706035</v>
      </c>
      <c r="AY11" s="1">
        <f>SUM(AY3:AY8)</f>
        <v>108.35039445660615</v>
      </c>
      <c r="BB11" s="13"/>
      <c r="BC11" s="13">
        <f t="shared" si="1"/>
        <v>2.9676474368179874E-5</v>
      </c>
      <c r="BD11" s="13"/>
      <c r="BE11" s="13"/>
      <c r="BF11" s="13"/>
      <c r="BG11" s="13"/>
      <c r="BH11" s="13">
        <f t="shared" si="2"/>
        <v>-0.17346362948376282</v>
      </c>
    </row>
    <row r="12" spans="1:61" x14ac:dyDescent="0.3">
      <c r="A12" s="83"/>
      <c r="B12" s="1"/>
      <c r="C12" s="1"/>
      <c r="D12" s="1"/>
      <c r="E12" s="1"/>
      <c r="F12" s="1"/>
      <c r="G12" s="1"/>
      <c r="H12" s="1"/>
      <c r="I12" s="1"/>
      <c r="J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BB12" s="13"/>
      <c r="BC12" s="13"/>
      <c r="BD12" s="13"/>
      <c r="BE12" s="13"/>
      <c r="BF12" s="13"/>
      <c r="BG12" s="13"/>
      <c r="BH12" s="13"/>
    </row>
    <row r="13" spans="1:61" x14ac:dyDescent="0.3">
      <c r="A13" s="2" t="s">
        <v>648</v>
      </c>
    </row>
    <row r="14" spans="1:61" x14ac:dyDescent="0.3">
      <c r="A14" s="81" t="s">
        <v>606</v>
      </c>
      <c r="B14" s="15"/>
      <c r="C14" s="15"/>
      <c r="D14" s="15"/>
      <c r="E14" s="15"/>
      <c r="F14" s="15"/>
      <c r="G14" s="15"/>
      <c r="H14" s="15">
        <v>168.43133241000001</v>
      </c>
      <c r="I14" s="15"/>
      <c r="J14" s="15"/>
      <c r="K14" s="15"/>
      <c r="L14" s="15" t="s">
        <v>420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BA14" s="94" t="e">
        <f t="shared" ref="BA14:BA19" si="9">AN14/AX14</f>
        <v>#DIV/0!</v>
      </c>
      <c r="BB14" s="13"/>
      <c r="BC14" s="13" t="str">
        <f t="shared" ref="BC14:BC19" si="10">IF(C14=0,"",(AL14-C14)/C14)</f>
        <v/>
      </c>
      <c r="BD14" s="13"/>
      <c r="BE14" s="13"/>
      <c r="BF14" s="13"/>
      <c r="BG14" s="13"/>
      <c r="BH14" s="13">
        <f t="shared" ref="BH14:BH19" si="11">IF(H14=0,"",(AX14-H14)/H14)</f>
        <v>-1</v>
      </c>
      <c r="BI14" s="13"/>
    </row>
    <row r="15" spans="1:61" x14ac:dyDescent="0.3">
      <c r="A15" s="80" t="s">
        <v>607</v>
      </c>
      <c r="B15" s="15"/>
      <c r="C15" s="15"/>
      <c r="D15" s="15"/>
      <c r="E15" s="15"/>
      <c r="F15" s="15"/>
      <c r="G15" s="15"/>
      <c r="H15" s="15">
        <v>6016.8947611000003</v>
      </c>
      <c r="I15" s="15"/>
      <c r="J15" s="15"/>
      <c r="K15" s="15"/>
      <c r="L15" s="15" t="s">
        <v>421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BA15" s="94" t="e">
        <f t="shared" si="9"/>
        <v>#DIV/0!</v>
      </c>
      <c r="BB15" s="13"/>
      <c r="BC15" s="13" t="str">
        <f t="shared" si="10"/>
        <v/>
      </c>
      <c r="BD15" s="13"/>
      <c r="BE15" s="13"/>
      <c r="BF15" s="13"/>
      <c r="BG15" s="13"/>
      <c r="BH15" s="13">
        <f t="shared" si="11"/>
        <v>-1</v>
      </c>
      <c r="BI15" s="13"/>
    </row>
    <row r="16" spans="1:61" x14ac:dyDescent="0.3">
      <c r="A16" s="80" t="s">
        <v>608</v>
      </c>
      <c r="B16" s="15"/>
      <c r="C16" s="15"/>
      <c r="D16" s="15"/>
      <c r="E16" s="15"/>
      <c r="F16" s="15"/>
      <c r="G16" s="15"/>
      <c r="H16" s="15">
        <v>117253.91765</v>
      </c>
      <c r="I16" s="15"/>
      <c r="J16" s="15"/>
      <c r="K16" s="15"/>
      <c r="L16" s="15" t="s">
        <v>422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BA16" s="94" t="e">
        <f t="shared" si="9"/>
        <v>#DIV/0!</v>
      </c>
      <c r="BB16" s="13"/>
      <c r="BC16" s="13" t="str">
        <f t="shared" si="10"/>
        <v/>
      </c>
      <c r="BD16" s="13"/>
      <c r="BE16" s="13"/>
      <c r="BF16" s="13"/>
      <c r="BG16" s="13"/>
      <c r="BH16" s="13">
        <f t="shared" si="11"/>
        <v>-1</v>
      </c>
      <c r="BI16" s="13"/>
    </row>
    <row r="17" spans="1:61" x14ac:dyDescent="0.3">
      <c r="A17" s="80" t="s">
        <v>609</v>
      </c>
      <c r="B17" s="15"/>
      <c r="C17" s="15">
        <v>8.4108234916000004</v>
      </c>
      <c r="D17" s="15"/>
      <c r="E17" s="15"/>
      <c r="F17" s="15"/>
      <c r="G17" s="15"/>
      <c r="H17" s="15">
        <v>251380.36567</v>
      </c>
      <c r="I17" s="15"/>
      <c r="J17" s="15"/>
      <c r="K17" s="15"/>
      <c r="L17" s="15" t="s">
        <v>423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BA17" s="94" t="e">
        <f t="shared" si="9"/>
        <v>#DIV/0!</v>
      </c>
      <c r="BB17" s="13"/>
      <c r="BC17" s="13">
        <f t="shared" si="10"/>
        <v>-1</v>
      </c>
      <c r="BD17" s="13"/>
      <c r="BE17" s="13"/>
      <c r="BF17" s="13"/>
      <c r="BG17" s="13"/>
      <c r="BH17" s="13">
        <f t="shared" si="11"/>
        <v>-1</v>
      </c>
      <c r="BI17" s="13"/>
    </row>
    <row r="18" spans="1:61" x14ac:dyDescent="0.3">
      <c r="A18" s="80" t="s">
        <v>610</v>
      </c>
      <c r="B18" s="15"/>
      <c r="C18" s="15"/>
      <c r="D18" s="15"/>
      <c r="E18" s="15"/>
      <c r="F18" s="15"/>
      <c r="G18" s="15"/>
      <c r="H18" s="15">
        <v>11068.328646</v>
      </c>
      <c r="I18" s="15"/>
      <c r="J18" s="15"/>
      <c r="K18" s="15"/>
      <c r="L18" s="15" t="s">
        <v>424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5.5906836342730401E-2</v>
      </c>
      <c r="T18" s="15">
        <v>15.907379011116699</v>
      </c>
      <c r="U18" s="15">
        <v>0</v>
      </c>
      <c r="V18" s="15">
        <v>2.6700662787744598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10.587252765422599</v>
      </c>
      <c r="AO18" s="15">
        <v>0</v>
      </c>
      <c r="AP18" s="15">
        <v>9.1122764375513206E-3</v>
      </c>
      <c r="AQ18" s="15">
        <v>0</v>
      </c>
      <c r="AR18" s="15">
        <v>5.1918857980456004</v>
      </c>
      <c r="AS18" s="15">
        <v>2.6041019094451601</v>
      </c>
      <c r="AT18" s="15">
        <v>0.39912363567003301</v>
      </c>
      <c r="AU18" s="15">
        <v>0</v>
      </c>
      <c r="AV18" s="15">
        <v>4.89454959830685E-2</v>
      </c>
      <c r="AW18" s="15">
        <v>1.019217359414E-4</v>
      </c>
      <c r="AX18" s="15">
        <v>7.9170596956519397</v>
      </c>
      <c r="AY18" s="15">
        <v>6.1155655538836897E-3</v>
      </c>
      <c r="BA18" s="94">
        <f t="shared" si="9"/>
        <v>1.3372708015877579</v>
      </c>
      <c r="BB18" s="13"/>
      <c r="BC18" s="13" t="str">
        <f t="shared" si="10"/>
        <v/>
      </c>
      <c r="BD18" s="13"/>
      <c r="BE18" s="13"/>
      <c r="BF18" s="13"/>
      <c r="BG18" s="13"/>
      <c r="BH18" s="13">
        <f t="shared" si="11"/>
        <v>-0.99928471046091383</v>
      </c>
      <c r="BI18" s="13"/>
    </row>
    <row r="19" spans="1:61" x14ac:dyDescent="0.3">
      <c r="A19" s="80" t="s">
        <v>611</v>
      </c>
      <c r="B19" s="15"/>
      <c r="C19" s="15"/>
      <c r="D19" s="15"/>
      <c r="E19" s="15"/>
      <c r="F19" s="15"/>
      <c r="G19" s="15"/>
      <c r="H19" s="15">
        <v>599.39419964000001</v>
      </c>
      <c r="I19" s="15"/>
      <c r="J19" s="15"/>
      <c r="K19" s="15"/>
      <c r="L19" s="15" t="s">
        <v>531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3.0352882375555201</v>
      </c>
      <c r="T19" s="15">
        <v>1424.97071631783</v>
      </c>
      <c r="U19" s="15">
        <v>0</v>
      </c>
      <c r="V19" s="15">
        <v>177.63932985565299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756.58270650418604</v>
      </c>
      <c r="AO19" s="15">
        <v>0</v>
      </c>
      <c r="AP19" s="15">
        <v>0.112687493697537</v>
      </c>
      <c r="AQ19" s="15">
        <v>0</v>
      </c>
      <c r="AR19" s="15">
        <v>332.20340435853598</v>
      </c>
      <c r="AS19" s="15">
        <v>240.25975991402001</v>
      </c>
      <c r="AT19" s="15">
        <v>0.38524580922071999</v>
      </c>
      <c r="AU19" s="15">
        <v>0</v>
      </c>
      <c r="AV19" s="15">
        <v>1.5529554012422999</v>
      </c>
      <c r="AW19" s="15">
        <v>0.121916256723821</v>
      </c>
      <c r="AX19" s="15">
        <v>578.93786416221599</v>
      </c>
      <c r="AY19" s="15">
        <v>6.9154346895065597E-2</v>
      </c>
      <c r="BA19" s="94">
        <f t="shared" si="9"/>
        <v>1.3068461286411812</v>
      </c>
      <c r="BB19" s="13"/>
      <c r="BC19" s="13" t="str">
        <f t="shared" si="10"/>
        <v/>
      </c>
      <c r="BD19" s="13"/>
      <c r="BE19" s="13"/>
      <c r="BF19" s="13"/>
      <c r="BG19" s="13"/>
      <c r="BH19" s="13">
        <f t="shared" si="11"/>
        <v>-3.4128350741582464E-2</v>
      </c>
      <c r="BI19" s="13"/>
    </row>
    <row r="20" spans="1:61" x14ac:dyDescent="0.3">
      <c r="E20" s="15"/>
    </row>
    <row r="21" spans="1:61" x14ac:dyDescent="0.3">
      <c r="E21" s="15"/>
      <c r="AQ21" s="5"/>
    </row>
    <row r="22" spans="1:61" x14ac:dyDescent="0.3">
      <c r="E22" s="15"/>
    </row>
    <row r="23" spans="1:61" x14ac:dyDescent="0.3">
      <c r="E23" s="15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</row>
    <row r="24" spans="1:61" x14ac:dyDescent="0.3">
      <c r="E24" s="15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</row>
    <row r="25" spans="1:61" x14ac:dyDescent="0.3">
      <c r="E25" s="15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</row>
    <row r="26" spans="1:61" x14ac:dyDescent="0.3">
      <c r="E26" s="15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</row>
    <row r="27" spans="1:61" x14ac:dyDescent="0.3">
      <c r="E27" s="15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</row>
    <row r="28" spans="1:61" x14ac:dyDescent="0.3">
      <c r="E28" s="15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</row>
    <row r="29" spans="1:61" x14ac:dyDescent="0.3">
      <c r="E29" s="15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</row>
    <row r="30" spans="1:61" x14ac:dyDescent="0.3">
      <c r="E30" s="15"/>
    </row>
    <row r="31" spans="1:61" x14ac:dyDescent="0.3">
      <c r="E31" s="15"/>
    </row>
    <row r="32" spans="1:61" x14ac:dyDescent="0.3">
      <c r="E32" s="15"/>
    </row>
    <row r="33" spans="5:5" x14ac:dyDescent="0.3">
      <c r="E33" s="15"/>
    </row>
    <row r="34" spans="5:5" x14ac:dyDescent="0.3">
      <c r="E34" s="15"/>
    </row>
    <row r="35" spans="5:5" x14ac:dyDescent="0.3">
      <c r="E35" s="15"/>
    </row>
    <row r="36" spans="5:5" x14ac:dyDescent="0.3">
      <c r="E36" s="15"/>
    </row>
    <row r="37" spans="5:5" x14ac:dyDescent="0.3">
      <c r="E37" s="15"/>
    </row>
    <row r="38" spans="5:5" x14ac:dyDescent="0.3">
      <c r="E38" s="15"/>
    </row>
    <row r="39" spans="5:5" x14ac:dyDescent="0.3">
      <c r="E39" s="15"/>
    </row>
    <row r="40" spans="5:5" x14ac:dyDescent="0.3">
      <c r="E40" s="15"/>
    </row>
    <row r="41" spans="5:5" x14ac:dyDescent="0.3">
      <c r="E41" s="15"/>
    </row>
    <row r="42" spans="5:5" x14ac:dyDescent="0.3">
      <c r="E42" s="15"/>
    </row>
    <row r="43" spans="5:5" x14ac:dyDescent="0.3">
      <c r="E43" s="15"/>
    </row>
    <row r="44" spans="5:5" x14ac:dyDescent="0.3">
      <c r="E44" s="15"/>
    </row>
    <row r="45" spans="5:5" x14ac:dyDescent="0.3">
      <c r="E45" s="15"/>
    </row>
    <row r="46" spans="5:5" x14ac:dyDescent="0.3">
      <c r="E46" s="15"/>
    </row>
    <row r="47" spans="5:5" x14ac:dyDescent="0.3">
      <c r="E47" s="15"/>
    </row>
    <row r="48" spans="5:5" x14ac:dyDescent="0.3">
      <c r="E48" s="1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91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B1" sqref="B1"/>
    </sheetView>
  </sheetViews>
  <sheetFormatPr defaultColWidth="9.109375" defaultRowHeight="14.4" x14ac:dyDescent="0.3"/>
  <cols>
    <col min="1" max="1" width="19.6640625" style="17" customWidth="1"/>
    <col min="2" max="2" width="12.109375" style="17" customWidth="1"/>
    <col min="3" max="3" width="12.5546875" style="17" customWidth="1"/>
    <col min="4" max="4" width="9.109375" style="17"/>
    <col min="5" max="5" width="15.44140625" style="17" bestFit="1" customWidth="1"/>
    <col min="6" max="26" width="12" style="15" bestFit="1" customWidth="1"/>
    <col min="27" max="27" width="12" style="15" customWidth="1"/>
    <col min="28" max="29" width="9.109375" style="15"/>
    <col min="30" max="30" width="12" style="15" customWidth="1"/>
    <col min="31" max="54" width="9.109375" style="15"/>
    <col min="55" max="16384" width="9.109375" style="17"/>
  </cols>
  <sheetData>
    <row r="1" spans="1:59" x14ac:dyDescent="0.3">
      <c r="B1" s="17" t="s">
        <v>650</v>
      </c>
      <c r="E1" s="17" t="s">
        <v>653</v>
      </c>
      <c r="AG1" s="17" t="s">
        <v>654</v>
      </c>
      <c r="BC1" s="17" t="s">
        <v>326</v>
      </c>
      <c r="BF1" s="17" t="s">
        <v>655</v>
      </c>
    </row>
    <row r="2" spans="1:59" x14ac:dyDescent="0.3">
      <c r="A2" s="17" t="s">
        <v>155</v>
      </c>
      <c r="B2" s="17" t="s">
        <v>327</v>
      </c>
      <c r="C2" s="17" t="s">
        <v>328</v>
      </c>
      <c r="E2" s="17" t="s">
        <v>329</v>
      </c>
      <c r="F2" s="15" t="s">
        <v>89</v>
      </c>
      <c r="G2" s="15" t="s">
        <v>93</v>
      </c>
      <c r="H2" s="15" t="s">
        <v>95</v>
      </c>
      <c r="I2" s="15" t="s">
        <v>97</v>
      </c>
      <c r="J2" s="15" t="s">
        <v>99</v>
      </c>
      <c r="K2" s="15" t="s">
        <v>101</v>
      </c>
      <c r="L2" s="15" t="s">
        <v>103</v>
      </c>
      <c r="M2" s="15" t="s">
        <v>157</v>
      </c>
      <c r="N2" s="15" t="s">
        <v>158</v>
      </c>
      <c r="O2" s="15" t="s">
        <v>105</v>
      </c>
      <c r="P2" s="15" t="s">
        <v>109</v>
      </c>
      <c r="Q2" s="15" t="s">
        <v>111</v>
      </c>
      <c r="R2" s="15" t="s">
        <v>113</v>
      </c>
      <c r="S2" s="15" t="s">
        <v>115</v>
      </c>
      <c r="T2" s="15" t="s">
        <v>117</v>
      </c>
      <c r="U2" s="15" t="s">
        <v>119</v>
      </c>
      <c r="V2" s="15" t="s">
        <v>121</v>
      </c>
      <c r="W2" s="15" t="s">
        <v>123</v>
      </c>
      <c r="X2" s="15" t="s">
        <v>127</v>
      </c>
      <c r="Y2" s="15" t="s">
        <v>129</v>
      </c>
      <c r="Z2" s="15" t="s">
        <v>131</v>
      </c>
      <c r="AA2" s="17"/>
      <c r="AB2" s="15" t="s">
        <v>157</v>
      </c>
      <c r="AC2" s="15" t="s">
        <v>158</v>
      </c>
      <c r="AD2" s="17"/>
      <c r="AE2" s="15" t="s">
        <v>330</v>
      </c>
      <c r="AF2" s="15" t="s">
        <v>331</v>
      </c>
      <c r="AG2" s="15" t="s">
        <v>89</v>
      </c>
      <c r="AH2" s="15" t="s">
        <v>93</v>
      </c>
      <c r="AI2" s="15" t="s">
        <v>95</v>
      </c>
      <c r="AJ2" s="15" t="s">
        <v>97</v>
      </c>
      <c r="AK2" s="15" t="s">
        <v>99</v>
      </c>
      <c r="AL2" s="15" t="s">
        <v>101</v>
      </c>
      <c r="AM2" s="15" t="s">
        <v>103</v>
      </c>
      <c r="AN2" s="15" t="s">
        <v>105</v>
      </c>
      <c r="AO2" s="15" t="s">
        <v>109</v>
      </c>
      <c r="AP2" s="15" t="s">
        <v>111</v>
      </c>
      <c r="AQ2" s="15" t="s">
        <v>113</v>
      </c>
      <c r="AR2" s="15" t="s">
        <v>115</v>
      </c>
      <c r="AS2" s="15" t="s">
        <v>117</v>
      </c>
      <c r="AT2" s="15" t="s">
        <v>119</v>
      </c>
      <c r="AU2" s="15" t="s">
        <v>121</v>
      </c>
      <c r="AV2" s="15" t="s">
        <v>123</v>
      </c>
      <c r="AW2" s="15" t="s">
        <v>127</v>
      </c>
      <c r="AX2" s="15" t="s">
        <v>129</v>
      </c>
      <c r="AY2" s="15" t="s">
        <v>131</v>
      </c>
      <c r="AZ2" s="15" t="s">
        <v>157</v>
      </c>
      <c r="BA2" s="15" t="s">
        <v>158</v>
      </c>
      <c r="BC2" s="15" t="s">
        <v>157</v>
      </c>
      <c r="BD2" s="15" t="s">
        <v>158</v>
      </c>
      <c r="BF2" s="15" t="s">
        <v>157</v>
      </c>
      <c r="BG2" s="15" t="s">
        <v>158</v>
      </c>
    </row>
    <row r="3" spans="1:59" x14ac:dyDescent="0.3">
      <c r="A3" s="17" t="s">
        <v>415</v>
      </c>
      <c r="B3" s="15">
        <v>31149.461231000001</v>
      </c>
      <c r="C3" s="15">
        <v>5058.8771118000004</v>
      </c>
      <c r="E3" s="17" t="s">
        <v>415</v>
      </c>
      <c r="F3" s="15">
        <v>107.540507614213</v>
      </c>
      <c r="G3" s="15">
        <v>165.99439805552299</v>
      </c>
      <c r="H3" s="15">
        <v>3.1764276305274</v>
      </c>
      <c r="I3" s="15">
        <v>3.2558139739964802</v>
      </c>
      <c r="J3" s="15">
        <v>98.712331442869996</v>
      </c>
      <c r="K3" s="15">
        <v>4.6284995893891496</v>
      </c>
      <c r="L3" s="15">
        <v>38.160394627336103</v>
      </c>
      <c r="M3" s="15">
        <v>15044.7432018827</v>
      </c>
      <c r="N3" s="15">
        <v>2395.99322034645</v>
      </c>
      <c r="O3" s="15">
        <v>12648.749981536201</v>
      </c>
      <c r="P3" s="15">
        <v>15.699349636512901</v>
      </c>
      <c r="Q3" s="15">
        <v>2.7353790020778499</v>
      </c>
      <c r="R3" s="15">
        <v>1390.34916472384</v>
      </c>
      <c r="S3" s="15">
        <v>1.1695043458610901</v>
      </c>
      <c r="T3" s="15">
        <v>53.669437545814802</v>
      </c>
      <c r="U3" s="15">
        <v>1.3027382507426799</v>
      </c>
      <c r="V3" s="15">
        <v>2.9854537938788601</v>
      </c>
      <c r="W3" s="15">
        <v>134.173235889041</v>
      </c>
      <c r="X3" s="15">
        <v>346.161601657875</v>
      </c>
      <c r="Y3" s="15">
        <v>17.9829112033377</v>
      </c>
      <c r="Z3" s="15">
        <v>8.2960713636138106</v>
      </c>
      <c r="AA3" s="17"/>
      <c r="AB3" s="40">
        <f t="shared" ref="AB3:AC15" si="0">(M3-B3)/(B3+1E-50)</f>
        <v>-0.51701433644989836</v>
      </c>
      <c r="AC3" s="40">
        <f t="shared" si="0"/>
        <v>-0.52637844972400782</v>
      </c>
      <c r="AD3" s="17"/>
      <c r="AE3" s="15">
        <v>110</v>
      </c>
      <c r="AF3" s="15" t="s">
        <v>415</v>
      </c>
      <c r="AG3" s="15">
        <v>15.3766616178292</v>
      </c>
      <c r="AH3" s="15">
        <v>23.7030040894211</v>
      </c>
      <c r="AI3" s="15">
        <v>0.45264833644598501</v>
      </c>
      <c r="AJ3" s="15">
        <v>0.50911781424096503</v>
      </c>
      <c r="AK3" s="15">
        <v>14.0387890395127</v>
      </c>
      <c r="AL3" s="15">
        <v>0.66541512083277599</v>
      </c>
      <c r="AM3" s="15">
        <v>5.4424845642532302</v>
      </c>
      <c r="AN3" s="15">
        <v>1776.9603283715301</v>
      </c>
      <c r="AO3" s="15">
        <v>2.18308116290053</v>
      </c>
      <c r="AP3" s="15">
        <v>0.38854819287894399</v>
      </c>
      <c r="AQ3" s="15">
        <v>198.44231797784099</v>
      </c>
      <c r="AR3" s="15">
        <v>0.17938424832477001</v>
      </c>
      <c r="AS3" s="15">
        <v>7.7144625616207998</v>
      </c>
      <c r="AT3" s="15">
        <v>0.188724180054929</v>
      </c>
      <c r="AU3" s="15">
        <v>0.41583170388167501</v>
      </c>
      <c r="AV3" s="15">
        <v>19.286155138207199</v>
      </c>
      <c r="AW3" s="15">
        <v>49.379459273841597</v>
      </c>
      <c r="AX3" s="15">
        <v>2.5838386684374002</v>
      </c>
      <c r="AY3" s="15">
        <v>1.18602476311258</v>
      </c>
      <c r="AZ3" s="15">
        <f t="shared" ref="AZ3:AZ15" si="1">BA3+AN3</f>
        <v>2119.0962768251675</v>
      </c>
      <c r="BA3" s="15">
        <f t="shared" ref="BA3:BA13" si="2">SUM(AG3:AY3)-AN3</f>
        <v>342.13594845363741</v>
      </c>
      <c r="BC3" s="13">
        <f t="shared" ref="BC3:BD15" si="3">AZ3/M3</f>
        <v>0.14085293769321258</v>
      </c>
      <c r="BD3" s="13">
        <f t="shared" si="3"/>
        <v>0.14279504029822174</v>
      </c>
      <c r="BF3" s="13">
        <v>0.1393205315878121</v>
      </c>
      <c r="BG3" s="13">
        <v>0.14069822976211083</v>
      </c>
    </row>
    <row r="4" spans="1:59" x14ac:dyDescent="0.3">
      <c r="A4" s="17" t="s">
        <v>416</v>
      </c>
      <c r="B4" s="15">
        <v>10518.488815000001</v>
      </c>
      <c r="C4" s="15">
        <v>2245.3834759000001</v>
      </c>
      <c r="E4" s="17" t="s">
        <v>416</v>
      </c>
      <c r="F4" s="15">
        <v>140.55592685064201</v>
      </c>
      <c r="G4" s="15">
        <v>113.301356834603</v>
      </c>
      <c r="H4" s="15">
        <v>3.1244397779945601</v>
      </c>
      <c r="I4" s="15">
        <v>3.4413674167893</v>
      </c>
      <c r="J4" s="15">
        <v>106.97401059320801</v>
      </c>
      <c r="K4" s="15">
        <v>3.1058637433378999</v>
      </c>
      <c r="L4" s="15">
        <v>39.891631585619201</v>
      </c>
      <c r="M4" s="15">
        <v>10524.3016431047</v>
      </c>
      <c r="N4" s="15">
        <v>2246.46336315084</v>
      </c>
      <c r="O4" s="15">
        <v>8277.8382799539195</v>
      </c>
      <c r="P4" s="15">
        <v>9.79096171122759</v>
      </c>
      <c r="Q4" s="15">
        <v>2.67634672090036</v>
      </c>
      <c r="R4" s="15">
        <v>1226.9674779675599</v>
      </c>
      <c r="S4" s="15">
        <v>2.14163263281469</v>
      </c>
      <c r="T4" s="15">
        <v>44.270778948064603</v>
      </c>
      <c r="U4" s="15">
        <v>1.5322654144413701</v>
      </c>
      <c r="V4" s="15">
        <v>2.95551612956563</v>
      </c>
      <c r="W4" s="15">
        <v>110.676904820956</v>
      </c>
      <c r="X4" s="15">
        <v>414.34995662406197</v>
      </c>
      <c r="Y4" s="15">
        <v>11.4088298417632</v>
      </c>
      <c r="Z4" s="15">
        <v>9.2980955372939196</v>
      </c>
      <c r="AA4" s="17"/>
      <c r="AB4" s="40">
        <f t="shared" si="0"/>
        <v>5.5262958462339647E-4</v>
      </c>
      <c r="AC4" s="40">
        <f t="shared" si="0"/>
        <v>4.8093666958470485E-4</v>
      </c>
      <c r="AD4" s="17"/>
      <c r="AE4" s="15">
        <v>111</v>
      </c>
      <c r="AF4" s="15" t="s">
        <v>416</v>
      </c>
      <c r="AG4" s="15">
        <v>58.863779522679103</v>
      </c>
      <c r="AH4" s="15">
        <v>44.3680986339889</v>
      </c>
      <c r="AI4" s="15">
        <v>1.2674188171693901</v>
      </c>
      <c r="AJ4" s="15">
        <v>1.3259737368178099</v>
      </c>
      <c r="AK4" s="15">
        <v>44.130189482350502</v>
      </c>
      <c r="AL4" s="15">
        <v>1.2046377552979699</v>
      </c>
      <c r="AM4" s="15">
        <v>16.394854547943702</v>
      </c>
      <c r="AN4" s="15">
        <v>3215.6809340382201</v>
      </c>
      <c r="AO4" s="15">
        <v>3.7415322575991299</v>
      </c>
      <c r="AP4" s="15">
        <v>1.0947740382689399</v>
      </c>
      <c r="AQ4" s="15">
        <v>496.09175844638702</v>
      </c>
      <c r="AR4" s="15">
        <v>0.89923038944613798</v>
      </c>
      <c r="AS4" s="15">
        <v>17.5475008499231</v>
      </c>
      <c r="AT4" s="15">
        <v>0.62649594216561799</v>
      </c>
      <c r="AU4" s="15">
        <v>1.1868799568600601</v>
      </c>
      <c r="AV4" s="15">
        <v>43.868749566520599</v>
      </c>
      <c r="AW4" s="15">
        <v>172.28331481967001</v>
      </c>
      <c r="AX4" s="15">
        <v>4.3928285076052598</v>
      </c>
      <c r="AY4" s="15">
        <v>3.84800401286464</v>
      </c>
      <c r="AZ4" s="15">
        <f t="shared" si="1"/>
        <v>4128.8169553217776</v>
      </c>
      <c r="BA4" s="15">
        <f t="shared" si="2"/>
        <v>913.13602128355751</v>
      </c>
      <c r="BC4" s="13">
        <f t="shared" si="3"/>
        <v>0.39231267739526371</v>
      </c>
      <c r="BD4" s="13">
        <f t="shared" si="3"/>
        <v>0.40647714815291403</v>
      </c>
      <c r="BF4" s="13">
        <v>0.40219849766930144</v>
      </c>
      <c r="BG4" s="13">
        <v>0.42687715797401232</v>
      </c>
    </row>
    <row r="5" spans="1:59" x14ac:dyDescent="0.3">
      <c r="A5" s="17" t="s">
        <v>417</v>
      </c>
      <c r="B5" s="15">
        <v>47665.594389999998</v>
      </c>
      <c r="C5" s="15">
        <v>7752.2846513000004</v>
      </c>
      <c r="E5" s="17" t="s">
        <v>417</v>
      </c>
      <c r="F5" s="15">
        <v>358.51559185833003</v>
      </c>
      <c r="G5" s="15">
        <v>519.43523437887598</v>
      </c>
      <c r="H5" s="15">
        <v>10.717688123150101</v>
      </c>
      <c r="I5" s="15">
        <v>13.9261852874551</v>
      </c>
      <c r="J5" s="15">
        <v>322.34217067081102</v>
      </c>
      <c r="K5" s="15">
        <v>14.7974410952562</v>
      </c>
      <c r="L5" s="15">
        <v>124.502025275991</v>
      </c>
      <c r="M5" s="15">
        <v>47692.665235977198</v>
      </c>
      <c r="N5" s="15">
        <v>7755.9282573014298</v>
      </c>
      <c r="O5" s="15">
        <v>39936.736978675697</v>
      </c>
      <c r="P5" s="15">
        <v>50.881281436531701</v>
      </c>
      <c r="Q5" s="15">
        <v>8.8177849060555396</v>
      </c>
      <c r="R5" s="15">
        <v>4456.1937190319504</v>
      </c>
      <c r="S5" s="15">
        <v>4.7446685075260202</v>
      </c>
      <c r="T5" s="15">
        <v>178.768629441624</v>
      </c>
      <c r="U5" s="15">
        <v>4.6826875444368996</v>
      </c>
      <c r="V5" s="15">
        <v>10.680430452443501</v>
      </c>
      <c r="W5" s="15">
        <v>446.92155205388099</v>
      </c>
      <c r="X5" s="15">
        <v>1145.93412313916</v>
      </c>
      <c r="Y5" s="15">
        <v>56.973136901513897</v>
      </c>
      <c r="Z5" s="15">
        <v>27.0939071964373</v>
      </c>
      <c r="AA5" s="17"/>
      <c r="AB5" s="40">
        <f t="shared" si="0"/>
        <v>5.679326214985546E-4</v>
      </c>
      <c r="AC5" s="40">
        <f t="shared" si="0"/>
        <v>4.7000415559023058E-4</v>
      </c>
      <c r="AD5" s="17"/>
      <c r="AE5" s="15">
        <v>112</v>
      </c>
      <c r="AF5" s="15" t="s">
        <v>417</v>
      </c>
      <c r="AG5" s="15">
        <v>32.576411277952602</v>
      </c>
      <c r="AH5" s="15">
        <v>45.143940682578197</v>
      </c>
      <c r="AI5" s="15">
        <v>0.97185729607590998</v>
      </c>
      <c r="AJ5" s="15">
        <v>1.47373759920882</v>
      </c>
      <c r="AK5" s="15">
        <v>28.870042175290799</v>
      </c>
      <c r="AL5" s="15">
        <v>1.3100786074850901</v>
      </c>
      <c r="AM5" s="15">
        <v>11.147495004670899</v>
      </c>
      <c r="AN5" s="15">
        <v>3454.9264274454299</v>
      </c>
      <c r="AO5" s="15">
        <v>4.4417124484605601</v>
      </c>
      <c r="AP5" s="15">
        <v>0.780243855183965</v>
      </c>
      <c r="AQ5" s="15">
        <v>393.15629151324299</v>
      </c>
      <c r="AR5" s="15">
        <v>0.47798496490626202</v>
      </c>
      <c r="AS5" s="15">
        <v>16.256430475062601</v>
      </c>
      <c r="AT5" s="15">
        <v>0.45280522455902</v>
      </c>
      <c r="AU5" s="15">
        <v>1.0113869016807</v>
      </c>
      <c r="AV5" s="15">
        <v>40.641073496110799</v>
      </c>
      <c r="AW5" s="15">
        <v>103.56407551685901</v>
      </c>
      <c r="AX5" s="15">
        <v>5.0058251447868898</v>
      </c>
      <c r="AY5" s="15">
        <v>2.4351982671567001</v>
      </c>
      <c r="AZ5" s="15">
        <f t="shared" si="1"/>
        <v>4144.643017896703</v>
      </c>
      <c r="BA5" s="15">
        <f t="shared" si="2"/>
        <v>689.71659045127308</v>
      </c>
      <c r="BC5" s="13">
        <f t="shared" si="3"/>
        <v>8.6903153711153286E-2</v>
      </c>
      <c r="BD5" s="13">
        <f t="shared" si="3"/>
        <v>8.8927665080188692E-2</v>
      </c>
      <c r="BF5" s="13">
        <v>9.3152104669589036E-2</v>
      </c>
      <c r="BG5" s="13">
        <v>9.5403625869240949E-2</v>
      </c>
    </row>
    <row r="6" spans="1:59" x14ac:dyDescent="0.3">
      <c r="A6" s="17" t="s">
        <v>418</v>
      </c>
      <c r="B6" s="15">
        <v>32581.660124999999</v>
      </c>
      <c r="C6" s="15">
        <v>5697.2251824000004</v>
      </c>
      <c r="E6" s="17" t="s">
        <v>418</v>
      </c>
      <c r="F6" s="15">
        <v>284.618169171668</v>
      </c>
      <c r="G6" s="15">
        <v>355.95841686094798</v>
      </c>
      <c r="H6" s="15">
        <v>8.1470177527185594</v>
      </c>
      <c r="I6" s="15">
        <v>13.0667418442765</v>
      </c>
      <c r="J6" s="15">
        <v>244.12987913159901</v>
      </c>
      <c r="K6" s="15">
        <v>10.190388068585699</v>
      </c>
      <c r="L6" s="15">
        <v>93.604433274359806</v>
      </c>
      <c r="M6" s="15">
        <v>32595.1657103016</v>
      </c>
      <c r="N6" s="15">
        <v>5699.37515820918</v>
      </c>
      <c r="O6" s="15">
        <v>26895.7905520924</v>
      </c>
      <c r="P6" s="15">
        <v>34.930982655136503</v>
      </c>
      <c r="Q6" s="15">
        <v>6.45989671345977</v>
      </c>
      <c r="R6" s="15">
        <v>3214.2091028841901</v>
      </c>
      <c r="S6" s="15">
        <v>4.5251548471370198</v>
      </c>
      <c r="T6" s="15">
        <v>133.514411393486</v>
      </c>
      <c r="U6" s="15">
        <v>3.5155145863302399</v>
      </c>
      <c r="V6" s="15">
        <v>7.2522359827378198</v>
      </c>
      <c r="W6" s="15">
        <v>333.786474754322</v>
      </c>
      <c r="X6" s="15">
        <v>891.778198713601</v>
      </c>
      <c r="Y6" s="15">
        <v>38.944141602870403</v>
      </c>
      <c r="Z6" s="15">
        <v>20.743997971747699</v>
      </c>
      <c r="AA6" s="17"/>
      <c r="AB6" s="40">
        <f t="shared" si="0"/>
        <v>4.1451495257723519E-4</v>
      </c>
      <c r="AC6" s="40">
        <f t="shared" si="0"/>
        <v>3.7737244717327969E-4</v>
      </c>
      <c r="AD6" s="17"/>
      <c r="AE6" s="15">
        <v>113</v>
      </c>
      <c r="AF6" s="15" t="s">
        <v>418</v>
      </c>
      <c r="AG6" s="15">
        <v>12.3567454168782</v>
      </c>
      <c r="AH6" s="15">
        <v>13.409206660853799</v>
      </c>
      <c r="AI6" s="15">
        <v>0.342640632618956</v>
      </c>
      <c r="AJ6" s="15">
        <v>0.65228962179100802</v>
      </c>
      <c r="AK6" s="15">
        <v>10.1234218941678</v>
      </c>
      <c r="AL6" s="15">
        <v>0.39393459183170798</v>
      </c>
      <c r="AM6" s="15">
        <v>3.8701099620748698</v>
      </c>
      <c r="AN6" s="15">
        <v>992.66119869574698</v>
      </c>
      <c r="AO6" s="15">
        <v>1.3086877854630401</v>
      </c>
      <c r="AP6" s="15">
        <v>0.26096775473023698</v>
      </c>
      <c r="AQ6" s="15">
        <v>128.11424527958499</v>
      </c>
      <c r="AR6" s="15">
        <v>0.23111951416447499</v>
      </c>
      <c r="AS6" s="15">
        <v>5.4944671067786102</v>
      </c>
      <c r="AT6" s="15">
        <v>0.15804933724699499</v>
      </c>
      <c r="AU6" s="15">
        <v>0.30685116283680502</v>
      </c>
      <c r="AV6" s="15">
        <v>13.7361669033928</v>
      </c>
      <c r="AW6" s="15">
        <v>37.981676170824898</v>
      </c>
      <c r="AX6" s="15">
        <v>1.4833725039935901</v>
      </c>
      <c r="AY6" s="15">
        <v>0.86884508545671701</v>
      </c>
      <c r="AZ6" s="15">
        <f t="shared" si="1"/>
        <v>1223.7539960804365</v>
      </c>
      <c r="BA6" s="15">
        <f t="shared" si="2"/>
        <v>231.09279738468956</v>
      </c>
      <c r="BC6" s="13">
        <f t="shared" si="3"/>
        <v>3.7544033583289095E-2</v>
      </c>
      <c r="BD6" s="13">
        <f t="shared" si="3"/>
        <v>4.0547040854440261E-2</v>
      </c>
      <c r="BF6" s="13">
        <v>4.8120860506104243E-2</v>
      </c>
      <c r="BG6" s="13">
        <v>5.2155007934860033E-2</v>
      </c>
    </row>
    <row r="7" spans="1:59" x14ac:dyDescent="0.3">
      <c r="A7" s="17" t="s">
        <v>419</v>
      </c>
      <c r="B7" s="15">
        <v>214928.38352999999</v>
      </c>
      <c r="C7" s="15">
        <v>42437.145733999998</v>
      </c>
      <c r="E7" s="17" t="s">
        <v>419</v>
      </c>
      <c r="F7" s="15">
        <v>2375.73086757386</v>
      </c>
      <c r="G7" s="15">
        <v>2367.25161174402</v>
      </c>
      <c r="H7" s="15">
        <v>59.500614979304103</v>
      </c>
      <c r="I7" s="15">
        <v>96.559960867959603</v>
      </c>
      <c r="J7" s="15">
        <v>1894.9587061073501</v>
      </c>
      <c r="K7" s="15">
        <v>72.772302231628601</v>
      </c>
      <c r="L7" s="15">
        <v>722.79425519601898</v>
      </c>
      <c r="M7" s="15">
        <v>213564.88497957899</v>
      </c>
      <c r="N7" s="15">
        <v>42190.212708763902</v>
      </c>
      <c r="O7" s="15">
        <v>171374.672270815</v>
      </c>
      <c r="P7" s="15">
        <v>207.23187034617999</v>
      </c>
      <c r="Q7" s="15">
        <v>48.708740885265897</v>
      </c>
      <c r="R7" s="15">
        <v>23314.989767247</v>
      </c>
      <c r="S7" s="15">
        <v>38.990217541074799</v>
      </c>
      <c r="T7" s="15">
        <v>935.36505960746695</v>
      </c>
      <c r="U7" s="15">
        <v>38.614934329822397</v>
      </c>
      <c r="V7" s="15">
        <v>83.747494502223802</v>
      </c>
      <c r="W7" s="15">
        <v>2338.4250141922498</v>
      </c>
      <c r="X7" s="15">
        <v>7166.1362643782604</v>
      </c>
      <c r="Y7" s="15">
        <v>264.607031752068</v>
      </c>
      <c r="Z7" s="15">
        <v>163.82799528210899</v>
      </c>
      <c r="AA7" s="17"/>
      <c r="AB7" s="40">
        <f t="shared" si="0"/>
        <v>-6.3439668973767089E-3</v>
      </c>
      <c r="AC7" s="40">
        <f t="shared" si="0"/>
        <v>-5.8187943832013426E-3</v>
      </c>
      <c r="AD7" s="17"/>
      <c r="AE7" s="15">
        <v>124</v>
      </c>
      <c r="AF7" s="15" t="s">
        <v>419</v>
      </c>
      <c r="AG7" s="15">
        <v>384.55853887142399</v>
      </c>
      <c r="AH7" s="15">
        <v>274.84171233052899</v>
      </c>
      <c r="AI7" s="15">
        <v>8.3224865814083095</v>
      </c>
      <c r="AJ7" s="15">
        <v>13.2602273063209</v>
      </c>
      <c r="AK7" s="15">
        <v>282.54555136034998</v>
      </c>
      <c r="AL7" s="15">
        <v>8.5152773235277106</v>
      </c>
      <c r="AM7" s="15">
        <v>106.074925526481</v>
      </c>
      <c r="AN7" s="15">
        <v>18540.904709590799</v>
      </c>
      <c r="AO7" s="15">
        <v>20.855147855942601</v>
      </c>
      <c r="AP7" s="15">
        <v>6.9315836999165699</v>
      </c>
      <c r="AQ7" s="15">
        <v>3151.35956898839</v>
      </c>
      <c r="AR7" s="15">
        <v>6.7625924526964196</v>
      </c>
      <c r="AS7" s="15">
        <v>119.952694991013</v>
      </c>
      <c r="AT7" s="15">
        <v>5.7675148108720604</v>
      </c>
      <c r="AU7" s="15">
        <v>11.623605110965</v>
      </c>
      <c r="AV7" s="15">
        <v>299.88172453116101</v>
      </c>
      <c r="AW7" s="15">
        <v>1116.6311726439101</v>
      </c>
      <c r="AX7" s="15">
        <v>29.713288424102501</v>
      </c>
      <c r="AY7" s="15">
        <v>24.9015337541307</v>
      </c>
      <c r="AZ7" s="15">
        <f t="shared" si="1"/>
        <v>24413.403856153942</v>
      </c>
      <c r="BA7" s="15">
        <f t="shared" si="2"/>
        <v>5872.4991465631429</v>
      </c>
      <c r="BC7" s="13">
        <f t="shared" si="3"/>
        <v>0.11431375461601913</v>
      </c>
      <c r="BD7" s="13">
        <f t="shared" si="3"/>
        <v>0.13919102961392008</v>
      </c>
      <c r="BF7" s="13">
        <v>0.10235688024493948</v>
      </c>
      <c r="BG7" s="13">
        <v>0.12885324541665769</v>
      </c>
    </row>
    <row r="8" spans="1:59" x14ac:dyDescent="0.3">
      <c r="A8" s="17" t="s">
        <v>420</v>
      </c>
      <c r="B8" s="15">
        <v>424146.86099000002</v>
      </c>
      <c r="C8" s="15">
        <v>85399.041679000002</v>
      </c>
      <c r="E8" s="17" t="s">
        <v>420</v>
      </c>
      <c r="F8" s="15">
        <v>4962.7328091844502</v>
      </c>
      <c r="G8" s="15">
        <v>4706.8856313761798</v>
      </c>
      <c r="H8" s="15">
        <v>117.022500041336</v>
      </c>
      <c r="I8" s="15">
        <v>141.863720850763</v>
      </c>
      <c r="J8" s="15">
        <v>3902.7336364688499</v>
      </c>
      <c r="K8" s="15">
        <v>134.69730628262101</v>
      </c>
      <c r="L8" s="15">
        <v>1475.1354316925399</v>
      </c>
      <c r="M8" s="15">
        <v>424019.464903299</v>
      </c>
      <c r="N8" s="15">
        <v>85356.950615695794</v>
      </c>
      <c r="O8" s="15">
        <v>338662.51428760297</v>
      </c>
      <c r="P8" s="15">
        <v>399.40223791178101</v>
      </c>
      <c r="Q8" s="15">
        <v>100.126979282064</v>
      </c>
      <c r="R8" s="15">
        <v>47321.969635741298</v>
      </c>
      <c r="S8" s="15">
        <v>74.894427597458204</v>
      </c>
      <c r="T8" s="15">
        <v>1756.61749389595</v>
      </c>
      <c r="U8" s="15">
        <v>63.192243919376999</v>
      </c>
      <c r="V8" s="15">
        <v>129.01598483219999</v>
      </c>
      <c r="W8" s="15">
        <v>4391.6570291616299</v>
      </c>
      <c r="X8" s="15">
        <v>14842.6269173321</v>
      </c>
      <c r="Y8" s="15">
        <v>498.05029470284398</v>
      </c>
      <c r="Z8" s="15">
        <v>338.32633542221203</v>
      </c>
      <c r="AA8" s="17"/>
      <c r="AB8" s="40">
        <f t="shared" si="0"/>
        <v>-3.0035843340597281E-4</v>
      </c>
      <c r="AC8" s="40">
        <f t="shared" si="0"/>
        <v>-4.9287512455257457E-4</v>
      </c>
      <c r="AD8" s="17"/>
      <c r="AE8" s="15">
        <v>135</v>
      </c>
      <c r="AF8" s="15" t="s">
        <v>420</v>
      </c>
      <c r="AG8" s="15">
        <v>773.17272532775701</v>
      </c>
      <c r="AH8" s="15">
        <v>680.30367272737703</v>
      </c>
      <c r="AI8" s="15">
        <v>17.584558760915701</v>
      </c>
      <c r="AJ8" s="15">
        <v>22.442991311301199</v>
      </c>
      <c r="AK8" s="15">
        <v>595.97368424437502</v>
      </c>
      <c r="AL8" s="15">
        <v>20.142908979133999</v>
      </c>
      <c r="AM8" s="15">
        <v>225.04386845125401</v>
      </c>
      <c r="AN8" s="15">
        <v>48140.674469572499</v>
      </c>
      <c r="AO8" s="15">
        <v>54.924244516539297</v>
      </c>
      <c r="AP8" s="15">
        <v>15.1268263585794</v>
      </c>
      <c r="AQ8" s="15">
        <v>7061.5614831744197</v>
      </c>
      <c r="AR8" s="15">
        <v>11.916752603813</v>
      </c>
      <c r="AS8" s="15">
        <v>261.54289257601101</v>
      </c>
      <c r="AT8" s="15">
        <v>11.0466357861359</v>
      </c>
      <c r="AU8" s="15">
        <v>23.0851812926694</v>
      </c>
      <c r="AV8" s="15">
        <v>653.85719260243695</v>
      </c>
      <c r="AW8" s="15">
        <v>2289.5460562759899</v>
      </c>
      <c r="AX8" s="15">
        <v>72.881669088516603</v>
      </c>
      <c r="AY8" s="15">
        <v>51.936560605134503</v>
      </c>
      <c r="AZ8" s="15">
        <f t="shared" si="1"/>
        <v>60982.764374254861</v>
      </c>
      <c r="BA8" s="15">
        <f t="shared" si="2"/>
        <v>12842.089904682362</v>
      </c>
      <c r="BC8" s="13">
        <f t="shared" si="3"/>
        <v>0.1438206719782604</v>
      </c>
      <c r="BD8" s="13">
        <f t="shared" si="3"/>
        <v>0.15045160132888938</v>
      </c>
      <c r="BF8" s="13">
        <v>0.150980524091053</v>
      </c>
      <c r="BG8" s="13">
        <v>0.16370398872069053</v>
      </c>
    </row>
    <row r="9" spans="1:59" x14ac:dyDescent="0.3">
      <c r="A9" s="17" t="s">
        <v>421</v>
      </c>
      <c r="B9" s="15">
        <v>407290.04678999999</v>
      </c>
      <c r="C9" s="15">
        <v>82111.680032000004</v>
      </c>
      <c r="E9" s="17" t="s">
        <v>421</v>
      </c>
      <c r="F9" s="15">
        <v>4907.1078291638396</v>
      </c>
      <c r="G9" s="15">
        <v>4335.2183595407696</v>
      </c>
      <c r="H9" s="15">
        <v>108.190836598929</v>
      </c>
      <c r="I9" s="15">
        <v>81.461958806637995</v>
      </c>
      <c r="J9" s="15">
        <v>3811.7464340790398</v>
      </c>
      <c r="K9" s="15">
        <v>117.09687153116499</v>
      </c>
      <c r="L9" s="15">
        <v>1424.57208210012</v>
      </c>
      <c r="M9" s="15">
        <v>401176.07628234499</v>
      </c>
      <c r="N9" s="15">
        <v>81105.229185006305</v>
      </c>
      <c r="O9" s="15">
        <v>320070.84709733899</v>
      </c>
      <c r="P9" s="15">
        <v>365.00968104631301</v>
      </c>
      <c r="Q9" s="15">
        <v>97.228340305450303</v>
      </c>
      <c r="R9" s="15">
        <v>44918.218039319399</v>
      </c>
      <c r="S9" s="15">
        <v>64.615495516349895</v>
      </c>
      <c r="T9" s="15">
        <v>1540.8596969747</v>
      </c>
      <c r="U9" s="15">
        <v>53.3700967277898</v>
      </c>
      <c r="V9" s="15">
        <v>108.57653797185699</v>
      </c>
      <c r="W9" s="15">
        <v>3852.0976487706398</v>
      </c>
      <c r="X9" s="15">
        <v>14555.2498718563</v>
      </c>
      <c r="Y9" s="15">
        <v>434.54289687329401</v>
      </c>
      <c r="Z9" s="15">
        <v>330.06650782365199</v>
      </c>
      <c r="AA9" s="17"/>
      <c r="AB9" s="40">
        <f t="shared" si="0"/>
        <v>-1.5011342790822934E-2</v>
      </c>
      <c r="AC9" s="40">
        <f t="shared" si="0"/>
        <v>-1.225709724367437E-2</v>
      </c>
      <c r="AD9" s="17"/>
      <c r="AE9" s="15">
        <v>146</v>
      </c>
      <c r="AF9" s="15" t="s">
        <v>421</v>
      </c>
      <c r="AG9" s="15">
        <v>1967.9459272595</v>
      </c>
      <c r="AH9" s="15">
        <v>1513.1445025927401</v>
      </c>
      <c r="AI9" s="15">
        <v>40.803622753199797</v>
      </c>
      <c r="AJ9" s="15">
        <v>28.024166643223499</v>
      </c>
      <c r="AK9" s="15">
        <v>1480.4162563126799</v>
      </c>
      <c r="AL9" s="15">
        <v>40.422132916418903</v>
      </c>
      <c r="AM9" s="15">
        <v>549.28258299421805</v>
      </c>
      <c r="AN9" s="15">
        <v>110482.172075679</v>
      </c>
      <c r="AO9" s="15">
        <v>121.63525504154499</v>
      </c>
      <c r="AP9" s="15">
        <v>37.065354974560201</v>
      </c>
      <c r="AQ9" s="15">
        <v>16722.2564716257</v>
      </c>
      <c r="AR9" s="15">
        <v>26.677209038695601</v>
      </c>
      <c r="AS9" s="15">
        <v>554.75155618342001</v>
      </c>
      <c r="AT9" s="15">
        <v>20.992620356732001</v>
      </c>
      <c r="AU9" s="15">
        <v>41.5971587348428</v>
      </c>
      <c r="AV9" s="15">
        <v>1386.8788007251201</v>
      </c>
      <c r="AW9" s="15">
        <v>5750.6426642093502</v>
      </c>
      <c r="AX9" s="15">
        <v>147.43430359220201</v>
      </c>
      <c r="AY9" s="15">
        <v>129.01123454861801</v>
      </c>
      <c r="AZ9" s="15">
        <f t="shared" si="1"/>
        <v>141041.15389618176</v>
      </c>
      <c r="BA9" s="15">
        <f t="shared" si="2"/>
        <v>30558.981820502755</v>
      </c>
      <c r="BC9" s="13">
        <f t="shared" si="3"/>
        <v>0.35156920423369903</v>
      </c>
      <c r="BD9" s="13">
        <f t="shared" si="3"/>
        <v>0.37678189344358709</v>
      </c>
      <c r="BF9" s="13">
        <v>0.31583361870325943</v>
      </c>
      <c r="BG9" s="13">
        <v>0.34805571683751013</v>
      </c>
    </row>
    <row r="10" spans="1:59" x14ac:dyDescent="0.3">
      <c r="A10" s="17" t="s">
        <v>422</v>
      </c>
      <c r="B10" s="15">
        <v>1257392.5236</v>
      </c>
      <c r="C10" s="15">
        <v>219212.27840000001</v>
      </c>
      <c r="E10" s="17" t="s">
        <v>422</v>
      </c>
      <c r="F10" s="15">
        <v>11375.113550157899</v>
      </c>
      <c r="G10" s="15">
        <v>13462.9587393971</v>
      </c>
      <c r="H10" s="15">
        <v>281.09139458875501</v>
      </c>
      <c r="I10" s="15">
        <v>200.59762881881801</v>
      </c>
      <c r="J10" s="15">
        <v>9557.6664120328205</v>
      </c>
      <c r="K10" s="15">
        <v>364.96843653719901</v>
      </c>
      <c r="L10" s="15">
        <v>3625.8113692356001</v>
      </c>
      <c r="M10" s="15">
        <v>1243243.0684574801</v>
      </c>
      <c r="N10" s="15">
        <v>216713.29513010001</v>
      </c>
      <c r="O10" s="15">
        <v>1026529.77332738</v>
      </c>
      <c r="P10" s="15">
        <v>1179.0829023848401</v>
      </c>
      <c r="Q10" s="15">
        <v>254.56678075585401</v>
      </c>
      <c r="R10" s="15">
        <v>123381.141390124</v>
      </c>
      <c r="S10" s="15">
        <v>126.38829202422799</v>
      </c>
      <c r="T10" s="15">
        <v>4380.81105287234</v>
      </c>
      <c r="U10" s="15">
        <v>123.81287598450101</v>
      </c>
      <c r="V10" s="15">
        <v>264.29653003521798</v>
      </c>
      <c r="W10" s="15">
        <v>10951.8672222314</v>
      </c>
      <c r="X10" s="15">
        <v>34968.820873361001</v>
      </c>
      <c r="Y10" s="15">
        <v>1396.9718492920399</v>
      </c>
      <c r="Z10" s="15">
        <v>817.327830266153</v>
      </c>
      <c r="AA10" s="17"/>
      <c r="AB10" s="40">
        <f t="shared" si="0"/>
        <v>-1.1253013579251334E-2</v>
      </c>
      <c r="AC10" s="40">
        <f t="shared" si="0"/>
        <v>-1.1399832564762012E-2</v>
      </c>
      <c r="AD10" s="17"/>
      <c r="AE10" s="15">
        <v>147</v>
      </c>
      <c r="AF10" s="15" t="s">
        <v>422</v>
      </c>
      <c r="AG10" s="15">
        <v>4938.4204430018299</v>
      </c>
      <c r="AH10" s="15">
        <v>5491.9665353230603</v>
      </c>
      <c r="AI10" s="15">
        <v>117.79298990733</v>
      </c>
      <c r="AJ10" s="15">
        <v>80.704127725065902</v>
      </c>
      <c r="AK10" s="15">
        <v>4069.9671825782002</v>
      </c>
      <c r="AL10" s="15">
        <v>148.40070730429801</v>
      </c>
      <c r="AM10" s="15">
        <v>1539.16257955642</v>
      </c>
      <c r="AN10" s="15">
        <v>418019.69498054002</v>
      </c>
      <c r="AO10" s="15">
        <v>469.29199012715901</v>
      </c>
      <c r="AP10" s="15">
        <v>107.39783456509799</v>
      </c>
      <c r="AQ10" s="15">
        <v>51530.8242828121</v>
      </c>
      <c r="AR10" s="15">
        <v>56.420904817930598</v>
      </c>
      <c r="AS10" s="15">
        <v>1802.42456870159</v>
      </c>
      <c r="AT10" s="15">
        <v>53.1645806457189</v>
      </c>
      <c r="AU10" s="15">
        <v>111.032543737765</v>
      </c>
      <c r="AV10" s="15">
        <v>4506.0611149420401</v>
      </c>
      <c r="AW10" s="15">
        <v>15038.8019107738</v>
      </c>
      <c r="AX10" s="15">
        <v>565.16905835999898</v>
      </c>
      <c r="AY10" s="15">
        <v>349.58740846553599</v>
      </c>
      <c r="AZ10" s="15">
        <f t="shared" si="1"/>
        <v>508996.28574388498</v>
      </c>
      <c r="BA10" s="15">
        <f t="shared" si="2"/>
        <v>90976.590763344953</v>
      </c>
      <c r="BC10" s="13">
        <f t="shared" si="3"/>
        <v>0.40941011348280287</v>
      </c>
      <c r="BD10" s="13">
        <f t="shared" si="3"/>
        <v>0.41980161258093907</v>
      </c>
      <c r="BF10" s="13">
        <v>0.33027171719372872</v>
      </c>
      <c r="BG10" s="13">
        <v>0.33947936506744614</v>
      </c>
    </row>
    <row r="11" spans="1:59" x14ac:dyDescent="0.3">
      <c r="A11" s="17" t="s">
        <v>423</v>
      </c>
      <c r="B11" s="15">
        <v>913372.98936000001</v>
      </c>
      <c r="C11" s="15">
        <v>164074.65672</v>
      </c>
      <c r="E11" s="17" t="s">
        <v>423</v>
      </c>
      <c r="F11" s="15">
        <v>6991.2211092555499</v>
      </c>
      <c r="G11" s="15">
        <v>8188.1077398766502</v>
      </c>
      <c r="H11" s="15">
        <v>171.02215248267899</v>
      </c>
      <c r="I11" s="15">
        <v>163.34573962311899</v>
      </c>
      <c r="J11" s="15">
        <v>5806.1217976487696</v>
      </c>
      <c r="K11" s="15">
        <v>231.75747901475401</v>
      </c>
      <c r="L11" s="15">
        <v>2217.6541581926499</v>
      </c>
      <c r="M11" s="15">
        <v>735803.32517689303</v>
      </c>
      <c r="N11" s="15">
        <v>132435.06701565799</v>
      </c>
      <c r="O11" s="15">
        <v>603368.25816123502</v>
      </c>
      <c r="P11" s="15">
        <v>668.03146480596502</v>
      </c>
      <c r="Q11" s="15">
        <v>154.18904159570499</v>
      </c>
      <c r="R11" s="15">
        <v>75181.295819485502</v>
      </c>
      <c r="S11" s="15">
        <v>86.265172814806306</v>
      </c>
      <c r="T11" s="15">
        <v>2727.7903928085202</v>
      </c>
      <c r="U11" s="15">
        <v>90.792737754702799</v>
      </c>
      <c r="V11" s="15">
        <v>191.07876188429</v>
      </c>
      <c r="W11" s="15">
        <v>6819.5294862679602</v>
      </c>
      <c r="X11" s="15">
        <v>21370.826188704599</v>
      </c>
      <c r="Y11" s="15">
        <v>874.88020558099902</v>
      </c>
      <c r="Z11" s="15">
        <v>501.15756786102003</v>
      </c>
      <c r="AA11" s="17"/>
      <c r="AB11" s="40">
        <f t="shared" si="0"/>
        <v>-0.19441089921821528</v>
      </c>
      <c r="AC11" s="40">
        <f t="shared" si="0"/>
        <v>-0.19283654366156161</v>
      </c>
      <c r="AD11" s="17"/>
      <c r="AE11" s="15">
        <v>148</v>
      </c>
      <c r="AF11" s="15" t="s">
        <v>423</v>
      </c>
      <c r="AG11" s="15">
        <v>2797.9155969789499</v>
      </c>
      <c r="AH11" s="15">
        <v>3015.0299979088099</v>
      </c>
      <c r="AI11" s="15">
        <v>65.435944071410205</v>
      </c>
      <c r="AJ11" s="15">
        <v>61.751946250526203</v>
      </c>
      <c r="AK11" s="15">
        <v>2268.1903672184899</v>
      </c>
      <c r="AL11" s="15">
        <v>85.767974120572106</v>
      </c>
      <c r="AM11" s="15">
        <v>862.64276157150198</v>
      </c>
      <c r="AN11" s="15">
        <v>221666.168537007</v>
      </c>
      <c r="AO11" s="15">
        <v>237.596047497375</v>
      </c>
      <c r="AP11" s="15">
        <v>59.448287820230099</v>
      </c>
      <c r="AQ11" s="15">
        <v>28575.590024859899</v>
      </c>
      <c r="AR11" s="15">
        <v>35.419644674956999</v>
      </c>
      <c r="AS11" s="15">
        <v>1022.57163980038</v>
      </c>
      <c r="AT11" s="15">
        <v>36.995936478883401</v>
      </c>
      <c r="AU11" s="15">
        <v>77.167704447016106</v>
      </c>
      <c r="AV11" s="15">
        <v>2556.42895251138</v>
      </c>
      <c r="AW11" s="15">
        <v>8452.4246541252196</v>
      </c>
      <c r="AX11" s="15">
        <v>320.37185734065099</v>
      </c>
      <c r="AY11" s="15">
        <v>196.77130925357301</v>
      </c>
      <c r="AZ11" s="15">
        <f t="shared" si="1"/>
        <v>272393.68918393686</v>
      </c>
      <c r="BA11" s="15">
        <f t="shared" si="2"/>
        <v>50727.520646929857</v>
      </c>
      <c r="BC11" s="13">
        <f t="shared" si="3"/>
        <v>0.37019904621720923</v>
      </c>
      <c r="BD11" s="13">
        <f t="shared" si="3"/>
        <v>0.38303692360371794</v>
      </c>
      <c r="BF11" s="13">
        <v>0.24938016933577525</v>
      </c>
      <c r="BG11" s="13">
        <v>0.25964730658876206</v>
      </c>
    </row>
    <row r="12" spans="1:59" x14ac:dyDescent="0.3">
      <c r="A12" s="17" t="s">
        <v>424</v>
      </c>
      <c r="B12" s="15">
        <v>156633.08507999999</v>
      </c>
      <c r="C12" s="15">
        <v>26335.161251000001</v>
      </c>
      <c r="E12" s="17" t="s">
        <v>424</v>
      </c>
      <c r="F12" s="15">
        <v>882.40478303763905</v>
      </c>
      <c r="G12" s="15">
        <v>1276.22947105606</v>
      </c>
      <c r="H12" s="15">
        <v>25.985149004888701</v>
      </c>
      <c r="I12" s="15">
        <v>31.277471078115202</v>
      </c>
      <c r="J12" s="15">
        <v>784.03358245561799</v>
      </c>
      <c r="K12" s="15">
        <v>36.874676278818598</v>
      </c>
      <c r="L12" s="15">
        <v>304.48497671368</v>
      </c>
      <c r="M12" s="15">
        <v>115922.20723490699</v>
      </c>
      <c r="N12" s="15">
        <v>19018.459029194699</v>
      </c>
      <c r="O12" s="15">
        <v>96903.7482057132</v>
      </c>
      <c r="P12" s="15">
        <v>120.263256667603</v>
      </c>
      <c r="Q12" s="15">
        <v>21.6834206914797</v>
      </c>
      <c r="R12" s="15">
        <v>10979.477085710099</v>
      </c>
      <c r="S12" s="15">
        <v>11.9805227158738</v>
      </c>
      <c r="T12" s="15">
        <v>427.244134878772</v>
      </c>
      <c r="U12" s="15">
        <v>12.4060642537078</v>
      </c>
      <c r="V12" s="15">
        <v>28.788846707121401</v>
      </c>
      <c r="W12" s="15">
        <v>1068.09934379426</v>
      </c>
      <c r="X12" s="15">
        <v>2799.8651339032199</v>
      </c>
      <c r="Y12" s="15">
        <v>141.24038680092801</v>
      </c>
      <c r="Z12" s="15">
        <v>66.120723446705995</v>
      </c>
      <c r="AA12" s="17"/>
      <c r="AB12" s="40">
        <f t="shared" si="0"/>
        <v>-0.25991237945865658</v>
      </c>
      <c r="AC12" s="40">
        <f t="shared" si="0"/>
        <v>-0.27783016599252724</v>
      </c>
      <c r="AD12" s="17"/>
      <c r="AE12" s="15">
        <v>159</v>
      </c>
      <c r="AF12" s="15" t="s">
        <v>424</v>
      </c>
      <c r="AG12" s="15">
        <v>72.997371325866993</v>
      </c>
      <c r="AH12" s="15">
        <v>103.646676772634</v>
      </c>
      <c r="AI12" s="15">
        <v>2.1314745906277199</v>
      </c>
      <c r="AJ12" s="15">
        <v>2.75750608905288</v>
      </c>
      <c r="AK12" s="15">
        <v>63.605401743493097</v>
      </c>
      <c r="AL12" s="15">
        <v>3.0771484006318599</v>
      </c>
      <c r="AM12" s="15">
        <v>24.885474833039702</v>
      </c>
      <c r="AN12" s="15">
        <v>7707.3495488536601</v>
      </c>
      <c r="AO12" s="15">
        <v>9.3342915915989604</v>
      </c>
      <c r="AP12" s="15">
        <v>1.7682789025644099</v>
      </c>
      <c r="AQ12" s="15">
        <v>899.331770930576</v>
      </c>
      <c r="AR12" s="15">
        <v>1.1098764255828699</v>
      </c>
      <c r="AS12" s="15">
        <v>34.770680617220599</v>
      </c>
      <c r="AT12" s="15">
        <v>1.13183884626336</v>
      </c>
      <c r="AU12" s="15">
        <v>2.6017780154549701</v>
      </c>
      <c r="AV12" s="15">
        <v>86.926696085877794</v>
      </c>
      <c r="AW12" s="15">
        <v>229.415141749431</v>
      </c>
      <c r="AX12" s="15">
        <v>11.6896121965492</v>
      </c>
      <c r="AY12" s="15">
        <v>5.4008232084704098</v>
      </c>
      <c r="AZ12" s="15">
        <f t="shared" si="1"/>
        <v>9263.9313911785976</v>
      </c>
      <c r="BA12" s="15">
        <f t="shared" si="2"/>
        <v>1556.5818423249375</v>
      </c>
      <c r="BC12" s="13">
        <f t="shared" si="3"/>
        <v>7.9915070737102065E-2</v>
      </c>
      <c r="BD12" s="13">
        <f t="shared" si="3"/>
        <v>8.1845844604732307E-2</v>
      </c>
      <c r="BF12" s="13">
        <v>6.7117655683444521E-2</v>
      </c>
      <c r="BG12" s="13">
        <v>6.8743532793383438E-2</v>
      </c>
    </row>
    <row r="13" spans="1:59" x14ac:dyDescent="0.3">
      <c r="A13" s="17" t="s">
        <v>530</v>
      </c>
      <c r="B13" s="15">
        <v>15635.198377999999</v>
      </c>
      <c r="C13" s="15">
        <v>2508.3264408</v>
      </c>
      <c r="E13" s="17" t="s">
        <v>530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si="1"/>
        <v>0</v>
      </c>
      <c r="BA13" s="15">
        <f t="shared" si="2"/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3">
      <c r="A14" s="17" t="s">
        <v>611</v>
      </c>
      <c r="B14" s="15">
        <v>8672.0014955999995</v>
      </c>
      <c r="C14" s="15">
        <v>1490.0368592</v>
      </c>
      <c r="E14" s="17" t="s">
        <v>531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1"/>
        <v>0</v>
      </c>
      <c r="BA14" s="15">
        <f t="shared" ref="BA14:BA15" si="4">SUM(AG14:AY14)-AN14</f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3">
      <c r="A15" s="8" t="s">
        <v>425</v>
      </c>
      <c r="B15" s="15">
        <v>6310.7181787</v>
      </c>
      <c r="C15" s="15">
        <v>1051.5762672000001</v>
      </c>
      <c r="E15" s="17" t="s">
        <v>425</v>
      </c>
      <c r="F15" s="15">
        <v>0.19845825272684101</v>
      </c>
      <c r="G15" s="15">
        <v>0.31144391717235198</v>
      </c>
      <c r="H15" s="15">
        <v>5.8053549165826201E-3</v>
      </c>
      <c r="I15" s="15">
        <v>4.32364390945616E-3</v>
      </c>
      <c r="J15" s="15">
        <v>0.183923675986706</v>
      </c>
      <c r="K15" s="15">
        <v>8.5592607902467404E-3</v>
      </c>
      <c r="L15" s="15">
        <v>7.0895164712820605E-2</v>
      </c>
      <c r="M15" s="15">
        <v>28.517829641142601</v>
      </c>
      <c r="N15" s="15">
        <v>4.4521104107761902</v>
      </c>
      <c r="O15" s="15">
        <v>24.065719230366501</v>
      </c>
      <c r="P15" s="15">
        <v>2.9802385400993101E-2</v>
      </c>
      <c r="Q15" s="15">
        <v>5.1351047471022999E-3</v>
      </c>
      <c r="R15" s="15">
        <v>2.5957148762380302</v>
      </c>
      <c r="S15" s="15">
        <v>1.7761477537657699E-3</v>
      </c>
      <c r="T15" s="15">
        <v>9.6863418156164297E-2</v>
      </c>
      <c r="U15" s="15">
        <v>2.3304910244327198E-3</v>
      </c>
      <c r="V15" s="15">
        <v>5.6644577456637698E-3</v>
      </c>
      <c r="W15" s="15">
        <v>0.24215772968027499</v>
      </c>
      <c r="X15" s="15">
        <v>0.64055538837171999</v>
      </c>
      <c r="Y15" s="15">
        <v>3.3333252864630701E-2</v>
      </c>
      <c r="Z15" s="15">
        <v>1.53678885784046E-2</v>
      </c>
      <c r="AA15" s="17"/>
      <c r="AB15" s="40">
        <f t="shared" si="0"/>
        <v>-0.99548104845857388</v>
      </c>
      <c r="AC15" s="40">
        <f t="shared" si="0"/>
        <v>-0.99576625058053969</v>
      </c>
      <c r="AD15" s="17"/>
      <c r="AE15" s="15">
        <v>162</v>
      </c>
      <c r="AF15" s="15" t="s">
        <v>425</v>
      </c>
      <c r="AG15" s="15">
        <v>0.103246478630187</v>
      </c>
      <c r="AH15" s="15">
        <v>0.16244160184169401</v>
      </c>
      <c r="AI15" s="15">
        <v>3.01906484076613E-3</v>
      </c>
      <c r="AJ15" s="15">
        <v>2.2566163315786902E-3</v>
      </c>
      <c r="AK15" s="15">
        <v>9.5864684708008796E-2</v>
      </c>
      <c r="AL15" s="15">
        <v>4.4635851035363001E-3</v>
      </c>
      <c r="AM15" s="15">
        <v>3.6940892963668703E-2</v>
      </c>
      <c r="AN15" s="15">
        <v>12.559004655568399</v>
      </c>
      <c r="AO15" s="15">
        <v>1.55382222390258E-2</v>
      </c>
      <c r="AP15" s="15">
        <v>2.67461049721007E-3</v>
      </c>
      <c r="AQ15" s="15">
        <v>1.35198646397018</v>
      </c>
      <c r="AR15" s="15">
        <v>9.0704746925863403E-4</v>
      </c>
      <c r="AS15" s="15">
        <v>5.0548395037887703E-2</v>
      </c>
      <c r="AT15" s="15">
        <v>1.21608525990616E-3</v>
      </c>
      <c r="AU15" s="15">
        <v>2.9542866409196199E-3</v>
      </c>
      <c r="AV15" s="15">
        <v>0.12637097479127399</v>
      </c>
      <c r="AW15" s="15">
        <v>0.33352453409721999</v>
      </c>
      <c r="AX15" s="15">
        <v>1.73821852594312E-2</v>
      </c>
      <c r="AY15" s="15">
        <v>8.0100859730428704E-3</v>
      </c>
      <c r="AZ15" s="15">
        <f t="shared" si="1"/>
        <v>14.878350471223197</v>
      </c>
      <c r="BA15" s="15">
        <f t="shared" si="4"/>
        <v>2.3193458156547972</v>
      </c>
      <c r="BC15" s="13">
        <f t="shared" si="3"/>
        <v>0.52172099554722906</v>
      </c>
      <c r="BD15" s="13">
        <f t="shared" si="3"/>
        <v>0.52095424454004902</v>
      </c>
      <c r="BF15" s="13">
        <v>0.43290884777881189</v>
      </c>
      <c r="BG15" s="13">
        <v>0.43226093558784268</v>
      </c>
    </row>
    <row r="16" spans="1:59" x14ac:dyDescent="0.3">
      <c r="A16" s="15"/>
      <c r="AB16" s="40"/>
      <c r="AC16" s="40"/>
    </row>
    <row r="17" spans="1:59" x14ac:dyDescent="0.3">
      <c r="A17" s="2"/>
      <c r="AB17" s="40"/>
      <c r="AC17" s="40"/>
    </row>
    <row r="18" spans="1:59" x14ac:dyDescent="0.3">
      <c r="A18" s="2" t="s">
        <v>413</v>
      </c>
      <c r="B18" s="1">
        <f>SUM(B3:B15)</f>
        <v>3526297.0119633004</v>
      </c>
      <c r="C18" s="1">
        <f>SUM(C3:C15)</f>
        <v>645373.67380460002</v>
      </c>
      <c r="F18" s="1">
        <f>SUM(F3:F15)</f>
        <v>32385.739602120819</v>
      </c>
      <c r="G18" s="1">
        <f t="shared" ref="G18:Z18" si="5">SUM(G3:G15)</f>
        <v>35491.652403037901</v>
      </c>
      <c r="H18" s="1">
        <f t="shared" si="5"/>
        <v>787.98402633519902</v>
      </c>
      <c r="I18" s="1">
        <f t="shared" si="5"/>
        <v>748.80091221183966</v>
      </c>
      <c r="J18" s="1">
        <f t="shared" si="5"/>
        <v>26529.602884306925</v>
      </c>
      <c r="K18" s="1">
        <f t="shared" si="5"/>
        <v>990.89782363354539</v>
      </c>
      <c r="L18" s="1">
        <f t="shared" si="5"/>
        <v>10066.681653058627</v>
      </c>
      <c r="M18" s="1">
        <f t="shared" si="5"/>
        <v>3239614.4206554103</v>
      </c>
      <c r="N18" s="1">
        <f t="shared" si="5"/>
        <v>594921.42579383741</v>
      </c>
      <c r="O18" s="1">
        <f t="shared" si="5"/>
        <v>2644692.9948615739</v>
      </c>
      <c r="P18" s="1">
        <f t="shared" si="5"/>
        <v>3050.3537909874922</v>
      </c>
      <c r="Q18" s="1">
        <f t="shared" si="5"/>
        <v>697.19784596305942</v>
      </c>
      <c r="R18" s="1">
        <f t="shared" si="5"/>
        <v>335387.40691711108</v>
      </c>
      <c r="S18" s="1">
        <f t="shared" si="5"/>
        <v>415.7168646908836</v>
      </c>
      <c r="T18" s="1">
        <f t="shared" si="5"/>
        <v>12179.007951784895</v>
      </c>
      <c r="U18" s="1">
        <f t="shared" si="5"/>
        <v>393.2244892568765</v>
      </c>
      <c r="V18" s="1">
        <f t="shared" si="5"/>
        <v>829.38345674928155</v>
      </c>
      <c r="W18" s="1">
        <f t="shared" si="5"/>
        <v>30447.47606966602</v>
      </c>
      <c r="X18" s="1">
        <f t="shared" si="5"/>
        <v>98502.389685058544</v>
      </c>
      <c r="Y18" s="1">
        <f t="shared" si="5"/>
        <v>3735.6350178045227</v>
      </c>
      <c r="Z18" s="1">
        <f t="shared" si="5"/>
        <v>2282.2744000595235</v>
      </c>
      <c r="AA18" s="1"/>
      <c r="AB18" s="40"/>
      <c r="AC18" s="40"/>
      <c r="AD18" s="1"/>
      <c r="AG18" s="1">
        <f t="shared" ref="AG18:AY18" si="6">SUM(AG3:AG15)</f>
        <v>11054.287447079298</v>
      </c>
      <c r="AH18" s="1">
        <f t="shared" si="6"/>
        <v>11205.719789323835</v>
      </c>
      <c r="AI18" s="1">
        <f t="shared" si="6"/>
        <v>255.10866081204276</v>
      </c>
      <c r="AJ18" s="1">
        <f t="shared" si="6"/>
        <v>212.90434071388074</v>
      </c>
      <c r="AK18" s="1">
        <f t="shared" si="6"/>
        <v>8857.9567507336178</v>
      </c>
      <c r="AL18" s="1">
        <f t="shared" si="6"/>
        <v>309.90467870513362</v>
      </c>
      <c r="AM18" s="1">
        <f t="shared" si="6"/>
        <v>3343.9840779048209</v>
      </c>
      <c r="AN18" s="1">
        <f t="shared" si="6"/>
        <v>834009.75221444946</v>
      </c>
      <c r="AO18" s="1">
        <f t="shared" si="6"/>
        <v>925.32752850682209</v>
      </c>
      <c r="AP18" s="1">
        <f t="shared" si="6"/>
        <v>230.26537477250798</v>
      </c>
      <c r="AQ18" s="1">
        <f t="shared" si="6"/>
        <v>109158.08020207212</v>
      </c>
      <c r="AR18" s="1">
        <f t="shared" si="6"/>
        <v>140.09560617798641</v>
      </c>
      <c r="AS18" s="1">
        <f t="shared" si="6"/>
        <v>3843.0774422580575</v>
      </c>
      <c r="AT18" s="1">
        <f t="shared" si="6"/>
        <v>130.52641769389209</v>
      </c>
      <c r="AU18" s="1">
        <f t="shared" si="6"/>
        <v>270.03187535061346</v>
      </c>
      <c r="AV18" s="1">
        <f t="shared" si="6"/>
        <v>9607.6929974770392</v>
      </c>
      <c r="AW18" s="1">
        <f t="shared" si="6"/>
        <v>33241.003650092993</v>
      </c>
      <c r="AX18" s="1">
        <f t="shared" si="6"/>
        <v>1160.7430360121029</v>
      </c>
      <c r="AY18" s="1">
        <f t="shared" si="6"/>
        <v>765.95495205002635</v>
      </c>
      <c r="AZ18" s="15">
        <f t="shared" ref="AZ18" si="7">BA18+AN18</f>
        <v>1028722.4170421861</v>
      </c>
      <c r="BA18" s="15">
        <f t="shared" ref="BA18" si="8">SUM(AG18:AY18)-AN18</f>
        <v>194712.66482773668</v>
      </c>
      <c r="BC18" s="14"/>
      <c r="BD18" s="14"/>
    </row>
    <row r="19" spans="1:59" x14ac:dyDescent="0.3">
      <c r="B19" s="15"/>
      <c r="C19" s="15"/>
      <c r="AB19" s="40"/>
      <c r="AC19" s="40"/>
    </row>
    <row r="20" spans="1:59" x14ac:dyDescent="0.3">
      <c r="A20" s="2" t="s">
        <v>648</v>
      </c>
      <c r="AB20" s="40"/>
      <c r="AC20" s="40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</row>
    <row r="21" spans="1:59" x14ac:dyDescent="0.3">
      <c r="A21" s="17" t="s">
        <v>415</v>
      </c>
      <c r="B21" s="15">
        <f>B3</f>
        <v>31149.461231000001</v>
      </c>
      <c r="C21" s="15">
        <f>C3</f>
        <v>5058.8771118000004</v>
      </c>
      <c r="AA21" s="17"/>
      <c r="AB21" s="40">
        <f t="shared" ref="AB21:AB33" si="9">(M21-B21)/(B21+1E-50)</f>
        <v>-1</v>
      </c>
      <c r="AC21" s="40">
        <f t="shared" ref="AC21:AC33" si="10">(N21-C21)/(C21+1E-50)</f>
        <v>-1</v>
      </c>
      <c r="AD21" s="17"/>
      <c r="BC21" s="13" t="e">
        <f t="shared" ref="BC21:BC33" si="11">AZ21/M21</f>
        <v>#DIV/0!</v>
      </c>
      <c r="BD21" s="13" t="e">
        <f t="shared" ref="BD21:BD33" si="12">BA21/N21</f>
        <v>#DIV/0!</v>
      </c>
      <c r="BF21" s="13">
        <v>0.12917084918548818</v>
      </c>
      <c r="BG21" s="13">
        <v>0.13241097425878176</v>
      </c>
    </row>
    <row r="22" spans="1:59" x14ac:dyDescent="0.3">
      <c r="A22" s="17" t="s">
        <v>416</v>
      </c>
      <c r="B22" s="15">
        <f t="shared" ref="B22:C22" si="13">B4</f>
        <v>10518.488815000001</v>
      </c>
      <c r="C22" s="15">
        <f t="shared" si="13"/>
        <v>2245.3834759000001</v>
      </c>
      <c r="AA22" s="17"/>
      <c r="AB22" s="40">
        <f t="shared" si="9"/>
        <v>-1</v>
      </c>
      <c r="AC22" s="40">
        <f t="shared" si="10"/>
        <v>-1</v>
      </c>
      <c r="AD22" s="17"/>
      <c r="BC22" s="13" t="e">
        <f t="shared" si="11"/>
        <v>#DIV/0!</v>
      </c>
      <c r="BD22" s="13" t="e">
        <f t="shared" si="12"/>
        <v>#DIV/0!</v>
      </c>
      <c r="BF22" s="13">
        <v>0.3440116965041598</v>
      </c>
      <c r="BG22" s="13">
        <v>0.34383892396882354</v>
      </c>
    </row>
    <row r="23" spans="1:59" x14ac:dyDescent="0.3">
      <c r="A23" s="17" t="s">
        <v>417</v>
      </c>
      <c r="B23" s="15">
        <f t="shared" ref="B23:C23" si="14">B5</f>
        <v>47665.594389999998</v>
      </c>
      <c r="C23" s="15">
        <f t="shared" si="14"/>
        <v>7752.2846513000004</v>
      </c>
      <c r="AA23" s="17"/>
      <c r="AB23" s="40">
        <f t="shared" si="9"/>
        <v>-1</v>
      </c>
      <c r="AC23" s="40">
        <f t="shared" si="10"/>
        <v>-1</v>
      </c>
      <c r="AD23" s="17"/>
      <c r="BC23" s="13" t="e">
        <f t="shared" si="11"/>
        <v>#DIV/0!</v>
      </c>
      <c r="BD23" s="13" t="e">
        <f t="shared" si="12"/>
        <v>#DIV/0!</v>
      </c>
      <c r="BF23" s="13">
        <v>8.195914999173147E-2</v>
      </c>
      <c r="BG23" s="13">
        <v>8.3693533378934176E-2</v>
      </c>
    </row>
    <row r="24" spans="1:59" x14ac:dyDescent="0.3">
      <c r="A24" s="17" t="s">
        <v>418</v>
      </c>
      <c r="B24" s="15">
        <f t="shared" ref="B24:C24" si="15">B6</f>
        <v>32581.660124999999</v>
      </c>
      <c r="C24" s="15">
        <f t="shared" si="15"/>
        <v>5697.2251824000004</v>
      </c>
      <c r="AA24" s="17"/>
      <c r="AB24" s="40">
        <f t="shared" si="9"/>
        <v>-1</v>
      </c>
      <c r="AC24" s="40">
        <f t="shared" si="10"/>
        <v>-1</v>
      </c>
      <c r="AD24" s="17"/>
      <c r="BC24" s="13" t="e">
        <f t="shared" si="11"/>
        <v>#DIV/0!</v>
      </c>
      <c r="BD24" s="13" t="e">
        <f t="shared" si="12"/>
        <v>#DIV/0!</v>
      </c>
      <c r="BF24" s="13">
        <v>3.326246928414664E-2</v>
      </c>
      <c r="BG24" s="13">
        <v>3.4830775152671856E-2</v>
      </c>
    </row>
    <row r="25" spans="1:59" x14ac:dyDescent="0.3">
      <c r="A25" s="17" t="s">
        <v>419</v>
      </c>
      <c r="B25" s="15">
        <f t="shared" ref="B25:C25" si="16">B7</f>
        <v>214928.38352999999</v>
      </c>
      <c r="C25" s="15">
        <f t="shared" si="16"/>
        <v>42437.145733999998</v>
      </c>
      <c r="AA25" s="17"/>
      <c r="AB25" s="40">
        <f t="shared" si="9"/>
        <v>-1</v>
      </c>
      <c r="AC25" s="40">
        <f t="shared" si="10"/>
        <v>-1</v>
      </c>
      <c r="AD25" s="17"/>
      <c r="BC25" s="13" t="e">
        <f t="shared" si="11"/>
        <v>#DIV/0!</v>
      </c>
      <c r="BD25" s="13" t="e">
        <f t="shared" si="12"/>
        <v>#DIV/0!</v>
      </c>
      <c r="BF25" s="13">
        <v>7.1632239059409755E-2</v>
      </c>
      <c r="BG25" s="13">
        <v>7.4377027638815207E-2</v>
      </c>
    </row>
    <row r="26" spans="1:59" x14ac:dyDescent="0.3">
      <c r="A26" s="17" t="s">
        <v>420</v>
      </c>
      <c r="B26" s="15">
        <f t="shared" ref="B26:C26" si="17">B8</f>
        <v>424146.86099000002</v>
      </c>
      <c r="C26" s="15">
        <f t="shared" si="17"/>
        <v>85399.041679000002</v>
      </c>
      <c r="AA26" s="17"/>
      <c r="AB26" s="40">
        <f t="shared" si="9"/>
        <v>-1</v>
      </c>
      <c r="AC26" s="40">
        <f t="shared" si="10"/>
        <v>-1</v>
      </c>
      <c r="AD26" s="17"/>
      <c r="BC26" s="13" t="e">
        <f t="shared" si="11"/>
        <v>#DIV/0!</v>
      </c>
      <c r="BD26" s="13" t="e">
        <f t="shared" si="12"/>
        <v>#DIV/0!</v>
      </c>
      <c r="BF26" s="13">
        <v>0.1109518724705609</v>
      </c>
      <c r="BG26" s="13">
        <v>0.11217955317380705</v>
      </c>
    </row>
    <row r="27" spans="1:59" x14ac:dyDescent="0.3">
      <c r="A27" s="17" t="s">
        <v>421</v>
      </c>
      <c r="B27" s="15">
        <f t="shared" ref="B27:C27" si="18">B9</f>
        <v>407290.04678999999</v>
      </c>
      <c r="C27" s="15">
        <f t="shared" si="18"/>
        <v>82111.680032000004</v>
      </c>
      <c r="AA27" s="17"/>
      <c r="AB27" s="40">
        <f t="shared" si="9"/>
        <v>-1</v>
      </c>
      <c r="AC27" s="40">
        <f t="shared" si="10"/>
        <v>-1</v>
      </c>
      <c r="AD27" s="17"/>
      <c r="BC27" s="13" t="e">
        <f t="shared" si="11"/>
        <v>#DIV/0!</v>
      </c>
      <c r="BD27" s="13" t="e">
        <f t="shared" si="12"/>
        <v>#DIV/0!</v>
      </c>
      <c r="BF27" s="13">
        <v>0.24528998138447999</v>
      </c>
      <c r="BG27" s="13">
        <v>0.24518429031703623</v>
      </c>
    </row>
    <row r="28" spans="1:59" x14ac:dyDescent="0.3">
      <c r="A28" s="17" t="s">
        <v>422</v>
      </c>
      <c r="B28" s="15">
        <f t="shared" ref="B28:C28" si="19">B10</f>
        <v>1257392.5236</v>
      </c>
      <c r="C28" s="15">
        <f t="shared" si="19"/>
        <v>219212.27840000001</v>
      </c>
      <c r="AA28" s="17"/>
      <c r="AB28" s="40">
        <f t="shared" si="9"/>
        <v>-1</v>
      </c>
      <c r="AC28" s="40">
        <f t="shared" si="10"/>
        <v>-1</v>
      </c>
      <c r="AD28" s="17"/>
      <c r="BC28" s="13" t="e">
        <f t="shared" si="11"/>
        <v>#DIV/0!</v>
      </c>
      <c r="BD28" s="13" t="e">
        <f t="shared" si="12"/>
        <v>#DIV/0!</v>
      </c>
      <c r="BF28" s="13">
        <v>0.34399284319969609</v>
      </c>
      <c r="BG28" s="13">
        <v>0.34789738772089224</v>
      </c>
    </row>
    <row r="29" spans="1:59" x14ac:dyDescent="0.3">
      <c r="A29" s="17" t="s">
        <v>423</v>
      </c>
      <c r="B29" s="15">
        <f t="shared" ref="B29:C29" si="20">B11</f>
        <v>913372.98936000001</v>
      </c>
      <c r="C29" s="15">
        <f t="shared" si="20"/>
        <v>164074.65672</v>
      </c>
      <c r="AA29" s="17"/>
      <c r="AB29" s="40">
        <f t="shared" si="9"/>
        <v>-1</v>
      </c>
      <c r="AC29" s="40">
        <f t="shared" si="10"/>
        <v>-1</v>
      </c>
      <c r="AD29" s="17"/>
      <c r="BC29" s="13" t="e">
        <f t="shared" si="11"/>
        <v>#DIV/0!</v>
      </c>
      <c r="BD29" s="13" t="e">
        <f t="shared" si="12"/>
        <v>#DIV/0!</v>
      </c>
      <c r="BF29" s="13">
        <v>0.24531561322923806</v>
      </c>
      <c r="BG29" s="13">
        <v>0.24527170203336307</v>
      </c>
    </row>
    <row r="30" spans="1:59" x14ac:dyDescent="0.3">
      <c r="A30" s="17" t="s">
        <v>424</v>
      </c>
      <c r="B30" s="15">
        <f t="shared" ref="B30:C30" si="21">B12</f>
        <v>156633.08507999999</v>
      </c>
      <c r="C30" s="15">
        <f t="shared" si="21"/>
        <v>26335.161251000001</v>
      </c>
      <c r="AA30" s="17"/>
      <c r="AB30" s="40">
        <f t="shared" si="9"/>
        <v>-1</v>
      </c>
      <c r="AC30" s="40">
        <f t="shared" si="10"/>
        <v>-1</v>
      </c>
      <c r="AD30" s="17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C30" s="13" t="e">
        <f t="shared" si="11"/>
        <v>#DIV/0!</v>
      </c>
      <c r="BD30" s="13" t="e">
        <f t="shared" si="12"/>
        <v>#DIV/0!</v>
      </c>
      <c r="BF30" s="13">
        <v>7.5166327615046116E-2</v>
      </c>
      <c r="BG30" s="13">
        <v>7.7675184008516918E-2</v>
      </c>
    </row>
    <row r="31" spans="1:59" x14ac:dyDescent="0.3">
      <c r="A31" s="17" t="s">
        <v>530</v>
      </c>
      <c r="B31" s="15">
        <f t="shared" ref="B31:C31" si="22">B13</f>
        <v>15635.198377999999</v>
      </c>
      <c r="C31" s="15">
        <f t="shared" si="22"/>
        <v>2508.3264408</v>
      </c>
      <c r="AA31" s="17"/>
      <c r="AB31" s="40">
        <f t="shared" si="9"/>
        <v>-1</v>
      </c>
      <c r="AC31" s="40">
        <f t="shared" si="10"/>
        <v>-1</v>
      </c>
      <c r="AD31" s="17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C31" s="13" t="e">
        <f t="shared" si="11"/>
        <v>#DIV/0!</v>
      </c>
      <c r="BD31" s="13" t="e">
        <f t="shared" si="12"/>
        <v>#DIV/0!</v>
      </c>
      <c r="BF31" s="13" t="e">
        <v>#DIV/0!</v>
      </c>
      <c r="BG31" s="13" t="e">
        <v>#DIV/0!</v>
      </c>
    </row>
    <row r="32" spans="1:59" x14ac:dyDescent="0.3">
      <c r="A32" s="17" t="s">
        <v>611</v>
      </c>
      <c r="B32" s="15">
        <f t="shared" ref="B32:C32" si="23">B14</f>
        <v>8672.0014955999995</v>
      </c>
      <c r="C32" s="15">
        <f t="shared" si="23"/>
        <v>1490.0368592</v>
      </c>
      <c r="AA32" s="17"/>
      <c r="AB32" s="40">
        <f t="shared" si="9"/>
        <v>-1</v>
      </c>
      <c r="AC32" s="40">
        <f t="shared" si="10"/>
        <v>-1</v>
      </c>
      <c r="AD32" s="17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C32" s="13" t="e">
        <f t="shared" si="11"/>
        <v>#DIV/0!</v>
      </c>
      <c r="BD32" s="13" t="e">
        <f t="shared" si="12"/>
        <v>#DIV/0!</v>
      </c>
      <c r="BF32" s="13" t="e">
        <v>#DIV/0!</v>
      </c>
      <c r="BG32" s="13" t="e">
        <v>#DIV/0!</v>
      </c>
    </row>
    <row r="33" spans="1:78" x14ac:dyDescent="0.3">
      <c r="A33" s="8" t="s">
        <v>425</v>
      </c>
      <c r="B33" s="15">
        <f t="shared" ref="B33:C33" si="24">B15</f>
        <v>6310.7181787</v>
      </c>
      <c r="C33" s="15">
        <f t="shared" si="24"/>
        <v>1051.5762672000001</v>
      </c>
      <c r="AA33" s="17"/>
      <c r="AB33" s="40">
        <f t="shared" si="9"/>
        <v>-1</v>
      </c>
      <c r="AC33" s="40">
        <f t="shared" si="10"/>
        <v>-1</v>
      </c>
      <c r="AD33" s="17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C33" s="13" t="e">
        <f t="shared" si="11"/>
        <v>#DIV/0!</v>
      </c>
      <c r="BD33" s="13" t="e">
        <f t="shared" si="12"/>
        <v>#DIV/0!</v>
      </c>
      <c r="BF33" s="13">
        <v>0.35817936414513357</v>
      </c>
      <c r="BG33" s="13">
        <v>0.35817891345084696</v>
      </c>
    </row>
    <row r="34" spans="1:78" s="15" customFormat="1" x14ac:dyDescent="0.3">
      <c r="A34" s="17"/>
      <c r="B34" s="17"/>
      <c r="C34" s="17"/>
      <c r="D34" s="17"/>
      <c r="E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3">
      <c r="A35" s="17"/>
      <c r="B35" s="17"/>
      <c r="C35" s="17"/>
      <c r="D35" s="17"/>
      <c r="E35" s="17"/>
      <c r="AG35" s="60"/>
      <c r="AH35" s="94"/>
      <c r="AI35" s="60"/>
      <c r="AJ35" s="60"/>
      <c r="AK35" s="60"/>
      <c r="AL35" s="60"/>
      <c r="AM35" s="94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3">
      <c r="A36" s="17"/>
      <c r="B36" s="17"/>
      <c r="C36" s="17"/>
      <c r="D36" s="17"/>
      <c r="E36" s="17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G36" s="60"/>
      <c r="AH36" s="94"/>
      <c r="AI36" s="60"/>
      <c r="AJ36" s="60"/>
      <c r="AK36" s="60"/>
      <c r="AL36" s="60"/>
      <c r="AM36" s="94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3">
      <c r="A37" s="17"/>
      <c r="B37" s="17"/>
      <c r="C37" s="17"/>
      <c r="D37" s="17"/>
      <c r="E37" s="17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H37" s="26"/>
      <c r="AM37" s="26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3">
      <c r="A38" s="17"/>
      <c r="B38" s="17"/>
      <c r="C38" s="17"/>
      <c r="D38" s="17"/>
      <c r="E38" s="17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H38" s="26"/>
      <c r="AM38" s="26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3">
      <c r="A39" s="17"/>
      <c r="B39" s="17"/>
      <c r="C39" s="17"/>
      <c r="D39" s="17"/>
      <c r="E39" s="17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H39" s="26"/>
      <c r="AM39" s="26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3">
      <c r="A40" s="17"/>
      <c r="B40" s="17"/>
      <c r="C40" s="17"/>
      <c r="D40" s="17"/>
      <c r="E40" s="17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H40" s="26"/>
      <c r="AM40" s="26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3">
      <c r="A41" s="17"/>
      <c r="B41" s="17"/>
      <c r="C41" s="17"/>
      <c r="D41" s="17"/>
      <c r="E41" s="17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H41" s="26"/>
      <c r="AM41" s="26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3">
      <c r="A42" s="17"/>
      <c r="B42" s="17"/>
      <c r="C42" s="17"/>
      <c r="D42" s="17"/>
      <c r="E42" s="17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H42" s="26"/>
      <c r="AM42" s="26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3">
      <c r="A43" s="17"/>
      <c r="B43" s="17"/>
      <c r="C43" s="17"/>
      <c r="D43" s="17"/>
      <c r="E43" s="17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H43" s="26"/>
      <c r="AM43" s="26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3">
      <c r="A44" s="17"/>
      <c r="B44" s="17"/>
      <c r="C44" s="17"/>
      <c r="D44" s="17"/>
      <c r="E44" s="17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H44" s="26"/>
      <c r="AM44" s="26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3">
      <c r="A45" s="17"/>
      <c r="B45" s="17"/>
      <c r="C45" s="17"/>
      <c r="D45" s="17"/>
      <c r="E45" s="17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H45" s="26"/>
      <c r="AM45" s="26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3">
      <c r="A46" s="17"/>
      <c r="B46" s="17"/>
      <c r="C46" s="17"/>
      <c r="D46" s="17"/>
      <c r="E46" s="17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H46" s="26"/>
      <c r="AM46" s="26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3">
      <c r="A47" s="17"/>
      <c r="B47" s="17"/>
      <c r="C47" s="17"/>
      <c r="D47" s="17"/>
      <c r="E47" s="17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H47" s="26"/>
      <c r="AM47" s="26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3">
      <c r="A48" s="17"/>
      <c r="B48" s="17"/>
      <c r="C48" s="17"/>
      <c r="D48" s="17"/>
      <c r="E48" s="17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H48" s="26"/>
      <c r="AM48" s="26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3">
      <c r="A49" s="17"/>
      <c r="B49" s="17"/>
      <c r="C49" s="17"/>
      <c r="D49" s="17"/>
      <c r="E49" s="17"/>
      <c r="AH49" s="26"/>
      <c r="AM49" s="26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3">
      <c r="A50" s="17"/>
      <c r="B50" s="17"/>
      <c r="C50" s="17"/>
      <c r="D50" s="17"/>
      <c r="E50" s="17"/>
      <c r="AH50" s="26"/>
      <c r="AM50" s="26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3">
      <c r="A51" s="17"/>
      <c r="B51" s="17"/>
      <c r="C51" s="17"/>
      <c r="D51" s="17"/>
      <c r="E51" s="17"/>
      <c r="AH51" s="26"/>
      <c r="AM51" s="26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3">
      <c r="A52" s="17"/>
      <c r="B52" s="17"/>
      <c r="C52" s="17"/>
      <c r="D52" s="17"/>
      <c r="E52" s="17"/>
      <c r="AH52" s="26"/>
      <c r="AM52" s="26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3">
      <c r="A53" s="17"/>
      <c r="B53" s="17"/>
      <c r="C53" s="17"/>
      <c r="D53" s="17"/>
      <c r="E53" s="17"/>
      <c r="AH53" s="26"/>
      <c r="AM53" s="26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3">
      <c r="A54" s="17"/>
      <c r="B54" s="17"/>
      <c r="C54" s="17"/>
      <c r="D54" s="17"/>
      <c r="E54" s="17"/>
      <c r="AH54" s="26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3">
      <c r="A55" s="17"/>
      <c r="B55" s="17"/>
      <c r="C55" s="17"/>
      <c r="D55" s="17"/>
      <c r="E55" s="17"/>
      <c r="AH55" s="26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3">
      <c r="A56" s="17"/>
      <c r="B56" s="17"/>
      <c r="C56" s="17"/>
      <c r="D56" s="17"/>
      <c r="E56" s="17"/>
      <c r="AH56" s="26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3">
      <c r="A57" s="17"/>
      <c r="B57" s="17"/>
      <c r="C57" s="17"/>
      <c r="D57" s="17"/>
      <c r="E57" s="17"/>
      <c r="AH57" s="26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3">
      <c r="A58" s="17"/>
      <c r="B58" s="17"/>
      <c r="C58" s="17"/>
      <c r="D58" s="17"/>
      <c r="E58" s="17"/>
      <c r="AH58" s="26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3">
      <c r="A59" s="17"/>
      <c r="B59" s="17"/>
      <c r="C59" s="17"/>
      <c r="D59" s="17"/>
      <c r="E59" s="17"/>
      <c r="AH59" s="26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3">
      <c r="A60" s="17"/>
      <c r="B60" s="17"/>
      <c r="C60" s="17"/>
      <c r="D60" s="17"/>
      <c r="E60" s="17"/>
      <c r="AH60" s="26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3">
      <c r="A61" s="17"/>
      <c r="B61" s="17"/>
      <c r="C61" s="17"/>
      <c r="D61" s="17"/>
      <c r="E61" s="17"/>
      <c r="AH61" s="26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3">
      <c r="A62" s="17"/>
      <c r="B62" s="17"/>
      <c r="C62" s="17"/>
      <c r="D62" s="17"/>
      <c r="E62" s="17"/>
      <c r="AH62" s="26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3">
      <c r="A63" s="17"/>
      <c r="B63" s="17"/>
      <c r="C63" s="17"/>
      <c r="D63" s="17"/>
      <c r="E63" s="17"/>
      <c r="AH63" s="26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3">
      <c r="A64" s="17"/>
      <c r="B64" s="17"/>
      <c r="C64" s="17"/>
      <c r="D64" s="17"/>
      <c r="E64" s="17"/>
      <c r="AH64" s="26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3">
      <c r="A65" s="17"/>
      <c r="B65" s="17"/>
      <c r="C65" s="17"/>
      <c r="D65" s="17"/>
      <c r="E65" s="17"/>
      <c r="AH65" s="26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3">
      <c r="A66" s="17"/>
      <c r="B66" s="17"/>
      <c r="C66" s="17"/>
      <c r="D66" s="17"/>
      <c r="E66" s="17"/>
      <c r="AH66" s="26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3">
      <c r="A67" s="17"/>
      <c r="B67" s="17"/>
      <c r="C67" s="17"/>
      <c r="D67" s="17"/>
      <c r="E67" s="17"/>
      <c r="AH67" s="26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3">
      <c r="A68" s="17"/>
      <c r="B68" s="17"/>
      <c r="C68" s="17"/>
      <c r="D68" s="17"/>
      <c r="E68" s="17"/>
      <c r="AH68" s="26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3">
      <c r="A69" s="17"/>
      <c r="B69" s="17"/>
      <c r="C69" s="17"/>
      <c r="D69" s="17"/>
      <c r="E69" s="17"/>
      <c r="AH69" s="26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3">
      <c r="A70" s="17"/>
      <c r="B70" s="17"/>
      <c r="C70" s="17"/>
      <c r="D70" s="17"/>
      <c r="E70" s="17"/>
      <c r="AH70" s="26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3">
      <c r="A71" s="17"/>
      <c r="B71" s="17"/>
      <c r="C71" s="17"/>
      <c r="D71" s="17"/>
      <c r="E71" s="17"/>
      <c r="AH71" s="26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3">
      <c r="A72" s="17"/>
      <c r="B72" s="17"/>
      <c r="C72" s="17"/>
      <c r="D72" s="17"/>
      <c r="E72" s="17"/>
      <c r="AH72" s="26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  <row r="73" spans="1:78" s="15" customFormat="1" x14ac:dyDescent="0.3">
      <c r="A73" s="17"/>
      <c r="B73" s="17"/>
      <c r="C73" s="17"/>
      <c r="D73" s="17"/>
      <c r="E73" s="17"/>
      <c r="AH73" s="26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</row>
    <row r="74" spans="1:78" x14ac:dyDescent="0.3">
      <c r="AH74" s="26"/>
    </row>
    <row r="75" spans="1:78" x14ac:dyDescent="0.3">
      <c r="AH75" s="26"/>
    </row>
    <row r="76" spans="1:78" x14ac:dyDescent="0.3">
      <c r="AH76" s="26"/>
    </row>
    <row r="77" spans="1:78" x14ac:dyDescent="0.3">
      <c r="AH77" s="26"/>
    </row>
    <row r="78" spans="1:78" x14ac:dyDescent="0.3">
      <c r="AH78" s="26"/>
    </row>
    <row r="79" spans="1:78" x14ac:dyDescent="0.3">
      <c r="AH79" s="26"/>
    </row>
    <row r="80" spans="1:78" x14ac:dyDescent="0.3">
      <c r="AH80" s="26"/>
    </row>
    <row r="81" spans="34:34" x14ac:dyDescent="0.3">
      <c r="AH81" s="26"/>
    </row>
    <row r="82" spans="34:34" x14ac:dyDescent="0.3">
      <c r="AH82" s="26"/>
    </row>
    <row r="83" spans="34:34" x14ac:dyDescent="0.3">
      <c r="AH83" s="26"/>
    </row>
    <row r="84" spans="34:34" x14ac:dyDescent="0.3">
      <c r="AH84" s="26"/>
    </row>
    <row r="85" spans="34:34" x14ac:dyDescent="0.3">
      <c r="AH85" s="26"/>
    </row>
    <row r="86" spans="34:34" x14ac:dyDescent="0.3">
      <c r="AH86" s="26"/>
    </row>
    <row r="87" spans="34:34" x14ac:dyDescent="0.3">
      <c r="AH87" s="26"/>
    </row>
    <row r="88" spans="34:34" x14ac:dyDescent="0.3">
      <c r="AH88" s="26"/>
    </row>
    <row r="89" spans="34:34" x14ac:dyDescent="0.3">
      <c r="AH89" s="26"/>
    </row>
    <row r="90" spans="34:34" x14ac:dyDescent="0.3">
      <c r="AH90" s="26"/>
    </row>
    <row r="91" spans="34:34" x14ac:dyDescent="0.3">
      <c r="AH91" s="26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2"/>
  <sheetViews>
    <sheetView zoomScale="85" zoomScaleNormal="85" workbookViewId="0">
      <pane xSplit="1" ySplit="2" topLeftCell="AB3" activePane="bottomRight" state="frozen"/>
      <selection pane="topRight" activeCell="Q17" sqref="Q17"/>
      <selection pane="bottomLeft" activeCell="Q17" sqref="Q17"/>
      <selection pane="bottomRight" activeCell="AI1" sqref="AI1"/>
    </sheetView>
  </sheetViews>
  <sheetFormatPr defaultColWidth="9.109375" defaultRowHeight="14.4" x14ac:dyDescent="0.3"/>
  <cols>
    <col min="1" max="1" width="19.6640625" style="17" customWidth="1"/>
    <col min="2" max="2" width="12.109375" style="17" customWidth="1"/>
    <col min="3" max="3" width="12.5546875" style="17" customWidth="1"/>
    <col min="4" max="4" width="9.109375" style="17"/>
    <col min="5" max="5" width="15.44140625" style="17" bestFit="1" customWidth="1"/>
    <col min="6" max="7" width="6.6640625" style="15" bestFit="1" customWidth="1"/>
    <col min="8" max="8" width="4.109375" style="15" bestFit="1" customWidth="1"/>
    <col min="9" max="9" width="5.6640625" style="15" bestFit="1" customWidth="1"/>
    <col min="10" max="10" width="6.6640625" style="15" bestFit="1" customWidth="1"/>
    <col min="11" max="11" width="5.88671875" style="15" bestFit="1" customWidth="1"/>
    <col min="12" max="12" width="5.6640625" style="15" bestFit="1" customWidth="1"/>
    <col min="13" max="13" width="9.33203125" style="15" bestFit="1" customWidth="1"/>
    <col min="14" max="14" width="7.6640625" style="15" bestFit="1" customWidth="1"/>
    <col min="15" max="15" width="9.33203125" style="15" bestFit="1" customWidth="1"/>
    <col min="16" max="16" width="5.6640625" style="15" bestFit="1" customWidth="1"/>
    <col min="17" max="17" width="5.33203125" style="15" bestFit="1" customWidth="1"/>
    <col min="18" max="18" width="8.6640625" style="15" bestFit="1" customWidth="1"/>
    <col min="19" max="19" width="4.88671875" style="15" bestFit="1" customWidth="1"/>
    <col min="20" max="20" width="7.88671875" style="15" bestFit="1" customWidth="1"/>
    <col min="21" max="21" width="5.88671875" style="15" bestFit="1" customWidth="1"/>
    <col min="22" max="22" width="6" style="15" bestFit="1" customWidth="1"/>
    <col min="23" max="24" width="6.6640625" style="15" bestFit="1" customWidth="1"/>
    <col min="25" max="26" width="5.6640625" style="15" bestFit="1" customWidth="1"/>
    <col min="27" max="27" width="12" style="15" customWidth="1"/>
    <col min="28" max="29" width="9.109375" style="15"/>
    <col min="30" max="30" width="12" style="15" customWidth="1"/>
    <col min="31" max="31" width="5.88671875" style="15" bestFit="1" customWidth="1"/>
    <col min="32" max="32" width="18.6640625" style="15" bestFit="1" customWidth="1"/>
    <col min="33" max="33" width="6.88671875" style="15" customWidth="1"/>
    <col min="34" max="34" width="5.5546875" style="15" bestFit="1" customWidth="1"/>
    <col min="35" max="35" width="4" style="15" bestFit="1" customWidth="1"/>
    <col min="36" max="36" width="4.109375" style="15" bestFit="1" customWidth="1"/>
    <col min="37" max="37" width="5.5546875" style="15" bestFit="1" customWidth="1"/>
    <col min="38" max="38" width="5.6640625" style="15" bestFit="1" customWidth="1"/>
    <col min="39" max="39" width="5.5546875" style="15" bestFit="1" customWidth="1"/>
    <col min="40" max="40" width="6.6640625" style="15" bestFit="1" customWidth="1"/>
    <col min="41" max="42" width="5" style="15" bestFit="1" customWidth="1"/>
    <col min="43" max="43" width="8.5546875" style="15" bestFit="1" customWidth="1"/>
    <col min="44" max="44" width="4.44140625" style="15" bestFit="1" customWidth="1"/>
    <col min="45" max="45" width="7.5546875" style="15" bestFit="1" customWidth="1"/>
    <col min="46" max="46" width="5.5546875" style="15" bestFit="1" customWidth="1"/>
    <col min="47" max="47" width="5.6640625" style="15" bestFit="1" customWidth="1"/>
    <col min="48" max="48" width="5.5546875" style="15" bestFit="1" customWidth="1"/>
    <col min="49" max="49" width="6.6640625" style="15" bestFit="1" customWidth="1"/>
    <col min="50" max="50" width="5.33203125" style="15" bestFit="1" customWidth="1"/>
    <col min="51" max="51" width="4" style="15" bestFit="1" customWidth="1"/>
    <col min="52" max="54" width="9.109375" style="15"/>
    <col min="55" max="16384" width="9.109375" style="17"/>
  </cols>
  <sheetData>
    <row r="1" spans="1:59" x14ac:dyDescent="0.3">
      <c r="B1" s="17" t="s">
        <v>650</v>
      </c>
      <c r="E1" s="17" t="s">
        <v>653</v>
      </c>
      <c r="AG1" s="17" t="s">
        <v>654</v>
      </c>
      <c r="BC1" s="17" t="s">
        <v>326</v>
      </c>
      <c r="BF1" s="17" t="s">
        <v>655</v>
      </c>
    </row>
    <row r="2" spans="1:59" x14ac:dyDescent="0.3">
      <c r="A2" s="17" t="s">
        <v>155</v>
      </c>
      <c r="B2" s="17" t="s">
        <v>327</v>
      </c>
      <c r="C2" s="17" t="s">
        <v>328</v>
      </c>
      <c r="E2" s="17" t="s">
        <v>329</v>
      </c>
      <c r="F2" s="17" t="s">
        <v>89</v>
      </c>
      <c r="G2" s="17" t="s">
        <v>93</v>
      </c>
      <c r="H2" s="17" t="s">
        <v>95</v>
      </c>
      <c r="I2" s="17" t="s">
        <v>97</v>
      </c>
      <c r="J2" s="17" t="s">
        <v>99</v>
      </c>
      <c r="K2" s="17" t="s">
        <v>101</v>
      </c>
      <c r="L2" s="17" t="s">
        <v>103</v>
      </c>
      <c r="M2" s="17" t="s">
        <v>157</v>
      </c>
      <c r="N2" s="17" t="s">
        <v>158</v>
      </c>
      <c r="O2" s="17" t="s">
        <v>105</v>
      </c>
      <c r="P2" s="17" t="s">
        <v>109</v>
      </c>
      <c r="Q2" s="17" t="s">
        <v>111</v>
      </c>
      <c r="R2" s="17" t="s">
        <v>113</v>
      </c>
      <c r="S2" s="17" t="s">
        <v>115</v>
      </c>
      <c r="T2" s="17" t="s">
        <v>117</v>
      </c>
      <c r="U2" s="17" t="s">
        <v>119</v>
      </c>
      <c r="V2" s="17" t="s">
        <v>121</v>
      </c>
      <c r="W2" s="17" t="s">
        <v>123</v>
      </c>
      <c r="X2" s="17" t="s">
        <v>127</v>
      </c>
      <c r="Y2" s="17" t="s">
        <v>129</v>
      </c>
      <c r="Z2" s="17" t="s">
        <v>131</v>
      </c>
      <c r="AA2" s="17"/>
      <c r="AB2" s="15" t="s">
        <v>157</v>
      </c>
      <c r="AC2" s="15" t="s">
        <v>158</v>
      </c>
      <c r="AD2" s="17"/>
      <c r="AE2" s="17" t="s">
        <v>330</v>
      </c>
      <c r="AF2" s="17" t="s">
        <v>331</v>
      </c>
      <c r="AG2" s="17" t="s">
        <v>89</v>
      </c>
      <c r="AH2" s="17" t="s">
        <v>93</v>
      </c>
      <c r="AI2" s="17" t="s">
        <v>95</v>
      </c>
      <c r="AJ2" s="17" t="s">
        <v>97</v>
      </c>
      <c r="AK2" s="17" t="s">
        <v>99</v>
      </c>
      <c r="AL2" s="17" t="s">
        <v>101</v>
      </c>
      <c r="AM2" s="17" t="s">
        <v>103</v>
      </c>
      <c r="AN2" s="17" t="s">
        <v>105</v>
      </c>
      <c r="AO2" s="17" t="s">
        <v>109</v>
      </c>
      <c r="AP2" s="17" t="s">
        <v>111</v>
      </c>
      <c r="AQ2" s="17" t="s">
        <v>113</v>
      </c>
      <c r="AR2" s="17" t="s">
        <v>115</v>
      </c>
      <c r="AS2" s="17" t="s">
        <v>117</v>
      </c>
      <c r="AT2" s="17" t="s">
        <v>119</v>
      </c>
      <c r="AU2" s="17" t="s">
        <v>121</v>
      </c>
      <c r="AV2" s="17" t="s">
        <v>123</v>
      </c>
      <c r="AW2" s="17" t="s">
        <v>127</v>
      </c>
      <c r="AX2" s="17" t="s">
        <v>129</v>
      </c>
      <c r="AY2" s="17" t="s">
        <v>131</v>
      </c>
      <c r="AZ2" s="15" t="s">
        <v>157</v>
      </c>
      <c r="BA2" s="15" t="s">
        <v>158</v>
      </c>
      <c r="BC2" s="15" t="s">
        <v>157</v>
      </c>
      <c r="BD2" s="15" t="s">
        <v>158</v>
      </c>
      <c r="BF2" s="15" t="s">
        <v>157</v>
      </c>
      <c r="BG2" s="15" t="s">
        <v>158</v>
      </c>
    </row>
    <row r="3" spans="1:59" x14ac:dyDescent="0.3">
      <c r="A3" s="17" t="s">
        <v>415</v>
      </c>
      <c r="B3" s="15">
        <v>3508.0466271999999</v>
      </c>
      <c r="C3" s="15">
        <v>371.19531713999999</v>
      </c>
      <c r="E3" s="17" t="s">
        <v>415</v>
      </c>
      <c r="F3" s="17">
        <v>3.8355487749466901</v>
      </c>
      <c r="G3" s="17">
        <v>3.3265340642757599</v>
      </c>
      <c r="H3" s="17">
        <v>0.155671712164553</v>
      </c>
      <c r="I3" s="17">
        <v>0.747459125977609</v>
      </c>
      <c r="J3" s="17">
        <v>2.98757847671643</v>
      </c>
      <c r="K3" s="17">
        <v>0.12277927600213701</v>
      </c>
      <c r="L3" s="17">
        <v>1.1727158796717301</v>
      </c>
      <c r="M3" s="17">
        <v>716.94294754314706</v>
      </c>
      <c r="N3" s="17">
        <v>71.532168584059505</v>
      </c>
      <c r="O3" s="17">
        <v>645.410778959087</v>
      </c>
      <c r="P3" s="17">
        <v>0.494717966236215</v>
      </c>
      <c r="Q3" s="17">
        <v>6.5809539090703598E-2</v>
      </c>
      <c r="R3" s="17">
        <v>35.788682122169099</v>
      </c>
      <c r="S3" s="17">
        <v>0.182407165462391</v>
      </c>
      <c r="T3" s="17">
        <v>2.7877593660609401</v>
      </c>
      <c r="U3" s="17">
        <v>4.9231584836610102E-2</v>
      </c>
      <c r="V3" s="17">
        <v>2.8612918004596501E-2</v>
      </c>
      <c r="W3" s="17">
        <v>6.9693880798294101</v>
      </c>
      <c r="X3" s="17">
        <v>12.093078578239201</v>
      </c>
      <c r="Y3" s="17">
        <v>0.46234969151826799</v>
      </c>
      <c r="Z3" s="17">
        <v>0.26184426285707901</v>
      </c>
      <c r="AA3" s="17"/>
      <c r="AB3" s="40">
        <f t="shared" ref="AB3:AC15" si="0">(M3-B3)/(B3+1E-50)</f>
        <v>-0.79562901416866694</v>
      </c>
      <c r="AC3" s="40">
        <f t="shared" si="0"/>
        <v>-0.80729237336504323</v>
      </c>
      <c r="AD3" s="17"/>
      <c r="AE3" s="17">
        <v>110</v>
      </c>
      <c r="AF3" s="17" t="s">
        <v>415</v>
      </c>
      <c r="AG3" s="17">
        <v>0.75080850999006499</v>
      </c>
      <c r="AH3" s="17">
        <v>0.65116750307853899</v>
      </c>
      <c r="AI3" s="17">
        <v>3.0472718939861899E-2</v>
      </c>
      <c r="AJ3" s="17">
        <v>0.146314857666411</v>
      </c>
      <c r="AK3" s="17">
        <v>0.58481715965723402</v>
      </c>
      <c r="AL3" s="17">
        <v>2.4033996776141799E-2</v>
      </c>
      <c r="AM3" s="17">
        <v>0.22955882200918101</v>
      </c>
      <c r="AN3" s="17">
        <v>126.10728472398399</v>
      </c>
      <c r="AO3" s="17">
        <v>9.6840588886351497E-2</v>
      </c>
      <c r="AP3" s="17">
        <v>1.28822059251474E-2</v>
      </c>
      <c r="AQ3" s="17">
        <v>7.0056258901224702</v>
      </c>
      <c r="AR3" s="17">
        <v>3.5706119327579999E-2</v>
      </c>
      <c r="AS3" s="17">
        <v>0.54570150382319504</v>
      </c>
      <c r="AT3" s="17">
        <v>9.6371508836394695E-3</v>
      </c>
      <c r="AU3" s="17">
        <v>5.6009598185322498E-3</v>
      </c>
      <c r="AV3" s="17">
        <v>1.3642537316688299</v>
      </c>
      <c r="AW3" s="17">
        <v>2.3672174355589202</v>
      </c>
      <c r="AX3" s="17">
        <v>9.0504511574159993E-2</v>
      </c>
      <c r="AY3" s="17">
        <v>5.12557765076984E-2</v>
      </c>
      <c r="AZ3" s="15">
        <f t="shared" ref="AZ3:AZ12" si="1">BA3+AN3</f>
        <v>140.10968416619795</v>
      </c>
      <c r="BA3" s="15">
        <f t="shared" ref="BA3:BA12" si="2">SUM(AG3:AY3)-AN3</f>
        <v>14.002399442213957</v>
      </c>
      <c r="BC3" s="13">
        <f t="shared" ref="BC3:BD15" si="3">AZ3/M3</f>
        <v>0.19542654634700327</v>
      </c>
      <c r="BD3" s="13">
        <f t="shared" si="3"/>
        <v>0.19574968464376044</v>
      </c>
      <c r="BF3" s="13">
        <v>0.13219630675258084</v>
      </c>
      <c r="BG3" s="13">
        <v>0.13231673989703571</v>
      </c>
    </row>
    <row r="4" spans="1:59" x14ac:dyDescent="0.3">
      <c r="A4" s="17" t="s">
        <v>416</v>
      </c>
      <c r="B4" s="15"/>
      <c r="C4" s="15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40">
        <f t="shared" si="0"/>
        <v>0</v>
      </c>
      <c r="AC4" s="40">
        <f t="shared" si="0"/>
        <v>0</v>
      </c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5">
        <f t="shared" si="1"/>
        <v>0</v>
      </c>
      <c r="BA4" s="15">
        <f t="shared" si="2"/>
        <v>0</v>
      </c>
      <c r="BC4" s="13" t="e">
        <f t="shared" si="3"/>
        <v>#DIV/0!</v>
      </c>
      <c r="BD4" s="13" t="e">
        <f t="shared" si="3"/>
        <v>#DIV/0!</v>
      </c>
      <c r="BF4" s="13" t="e">
        <v>#DIV/0!</v>
      </c>
      <c r="BG4" s="13" t="e">
        <v>#DIV/0!</v>
      </c>
    </row>
    <row r="5" spans="1:59" x14ac:dyDescent="0.3">
      <c r="A5" s="17" t="s">
        <v>417</v>
      </c>
      <c r="B5" s="15">
        <v>1183.3570451999999</v>
      </c>
      <c r="C5" s="15">
        <v>118.5356376</v>
      </c>
      <c r="E5" s="17" t="s">
        <v>417</v>
      </c>
      <c r="F5" s="17">
        <v>6.3559651768933501</v>
      </c>
      <c r="G5" s="17">
        <v>5.5124447681564401</v>
      </c>
      <c r="H5" s="17">
        <v>0.25796844590684398</v>
      </c>
      <c r="I5" s="17">
        <v>1.2386262800862</v>
      </c>
      <c r="J5" s="17">
        <v>4.9507623505679499</v>
      </c>
      <c r="K5" s="17">
        <v>0.20345905983895299</v>
      </c>
      <c r="L5" s="17">
        <v>1.9433268441387399</v>
      </c>
      <c r="M5" s="17">
        <v>1183.38172566257</v>
      </c>
      <c r="N5" s="17">
        <v>118.537122742549</v>
      </c>
      <c r="O5" s="17">
        <v>1064.84460292002</v>
      </c>
      <c r="P5" s="17">
        <v>0.81980085925142199</v>
      </c>
      <c r="Q5" s="17">
        <v>0.109053420085209</v>
      </c>
      <c r="R5" s="17">
        <v>59.306049251255203</v>
      </c>
      <c r="S5" s="17">
        <v>0.30227261804372801</v>
      </c>
      <c r="T5" s="17">
        <v>4.6196241251784302</v>
      </c>
      <c r="U5" s="17">
        <v>8.1583226354051103E-2</v>
      </c>
      <c r="V5" s="17">
        <v>4.74149449120079E-2</v>
      </c>
      <c r="W5" s="17">
        <v>11.549062151600801</v>
      </c>
      <c r="X5" s="17">
        <v>20.0396443911661</v>
      </c>
      <c r="Y5" s="17">
        <v>0.76615964406377901</v>
      </c>
      <c r="Z5" s="17">
        <v>0.433905185050457</v>
      </c>
      <c r="AA5" s="17"/>
      <c r="AB5" s="40">
        <f t="shared" si="0"/>
        <v>2.0856311009633027E-5</v>
      </c>
      <c r="AC5" s="40">
        <f t="shared" si="0"/>
        <v>1.2529080528612133E-5</v>
      </c>
      <c r="AD5" s="17"/>
      <c r="AE5" s="17">
        <v>112</v>
      </c>
      <c r="AF5" s="17" t="s">
        <v>417</v>
      </c>
      <c r="AG5" s="17">
        <v>9.8570517534085397E-2</v>
      </c>
      <c r="AH5" s="17">
        <v>8.5489045973304201E-2</v>
      </c>
      <c r="AI5" s="17">
        <v>4.00063587672505E-3</v>
      </c>
      <c r="AJ5" s="17">
        <v>1.92090587198663E-2</v>
      </c>
      <c r="AK5" s="17">
        <v>7.6778192523022398E-2</v>
      </c>
      <c r="AL5" s="17">
        <v>3.1553225271885301E-3</v>
      </c>
      <c r="AM5" s="17">
        <v>3.01378145491355E-2</v>
      </c>
      <c r="AN5" s="17">
        <v>15.605961042514499</v>
      </c>
      <c r="AO5" s="17">
        <v>1.27137953521412E-2</v>
      </c>
      <c r="AP5" s="17">
        <v>1.69125087928634E-3</v>
      </c>
      <c r="AQ5" s="17">
        <v>0.91973910820252003</v>
      </c>
      <c r="AR5" s="17">
        <v>4.6877066922839097E-3</v>
      </c>
      <c r="AS5" s="17">
        <v>7.1642860970712194E-2</v>
      </c>
      <c r="AT5" s="17">
        <v>1.2652212705273E-3</v>
      </c>
      <c r="AU5" s="17">
        <v>7.3532646243235002E-4</v>
      </c>
      <c r="AV5" s="17">
        <v>0.179107129344174</v>
      </c>
      <c r="AW5" s="17">
        <v>0.31078205916992302</v>
      </c>
      <c r="AX5" s="17">
        <v>1.18819573123118E-2</v>
      </c>
      <c r="AY5" s="17">
        <v>6.7291562833631203E-3</v>
      </c>
      <c r="AZ5" s="15">
        <f t="shared" si="1"/>
        <v>17.444277202157501</v>
      </c>
      <c r="BA5" s="15">
        <f t="shared" si="2"/>
        <v>1.8383161596430018</v>
      </c>
      <c r="BC5" s="13">
        <f t="shared" si="3"/>
        <v>1.4741039872312149E-2</v>
      </c>
      <c r="BD5" s="13">
        <f t="shared" si="3"/>
        <v>1.5508358201300736E-2</v>
      </c>
      <c r="BF5" s="13">
        <v>2.1638456565706499E-2</v>
      </c>
      <c r="BG5" s="13">
        <v>2.23009837894882E-2</v>
      </c>
    </row>
    <row r="6" spans="1:59" x14ac:dyDescent="0.3">
      <c r="A6" s="17" t="s">
        <v>418</v>
      </c>
      <c r="B6" s="15">
        <v>81.120888308999994</v>
      </c>
      <c r="C6" s="15">
        <v>18.193249768000001</v>
      </c>
      <c r="E6" s="17" t="s">
        <v>418</v>
      </c>
      <c r="F6" s="17">
        <v>0.97551907339737598</v>
      </c>
      <c r="G6" s="17">
        <v>0.84605493289681799</v>
      </c>
      <c r="H6" s="17">
        <v>3.95934421314285E-2</v>
      </c>
      <c r="I6" s="17">
        <v>0.19010579903768199</v>
      </c>
      <c r="J6" s="17">
        <v>0.75984391099941095</v>
      </c>
      <c r="K6" s="17">
        <v>3.1227162265690001E-2</v>
      </c>
      <c r="L6" s="17">
        <v>0.29826372349630997</v>
      </c>
      <c r="M6" s="17">
        <v>81.120854540451901</v>
      </c>
      <c r="N6" s="17">
        <v>18.1932283120642</v>
      </c>
      <c r="O6" s="17">
        <v>62.927626228387702</v>
      </c>
      <c r="P6" s="17">
        <v>0.12582426947094499</v>
      </c>
      <c r="Q6" s="17">
        <v>1.6737776638723001E-2</v>
      </c>
      <c r="R6" s="17">
        <v>9.1023729724367008</v>
      </c>
      <c r="S6" s="17">
        <v>4.6393353174931297E-2</v>
      </c>
      <c r="T6" s="17">
        <v>0.70902467864878504</v>
      </c>
      <c r="U6" s="17">
        <v>1.2521512822632599E-2</v>
      </c>
      <c r="V6" s="17">
        <v>7.2772813373237098E-3</v>
      </c>
      <c r="W6" s="17">
        <v>1.77256877152951</v>
      </c>
      <c r="X6" s="17">
        <v>3.0757113708890702</v>
      </c>
      <c r="Y6" s="17">
        <v>0.117591961066375</v>
      </c>
      <c r="Z6" s="17">
        <v>6.6596319824512099E-2</v>
      </c>
      <c r="AA6" s="17"/>
      <c r="AB6" s="40">
        <f t="shared" si="0"/>
        <v>-4.1627438748285392E-7</v>
      </c>
      <c r="AC6" s="40">
        <f t="shared" si="0"/>
        <v>-1.1793349772575048E-6</v>
      </c>
      <c r="AD6" s="17"/>
      <c r="AE6" s="17">
        <v>113</v>
      </c>
      <c r="AF6" s="17" t="s">
        <v>418</v>
      </c>
      <c r="AG6" s="17">
        <v>3.3906958152215297E-2</v>
      </c>
      <c r="AH6" s="17">
        <v>2.9407116570155201E-2</v>
      </c>
      <c r="AI6" s="17">
        <v>1.37616613398705E-3</v>
      </c>
      <c r="AJ6" s="17">
        <v>6.6076637934031597E-3</v>
      </c>
      <c r="AK6" s="17">
        <v>2.6410689458998601E-2</v>
      </c>
      <c r="AL6" s="17">
        <v>1.08538965184834E-3</v>
      </c>
      <c r="AM6" s="17">
        <v>1.0367014004145801E-2</v>
      </c>
      <c r="AN6" s="17">
        <v>2.2863490086601801</v>
      </c>
      <c r="AO6" s="17">
        <v>4.3733779873917902E-3</v>
      </c>
      <c r="AP6" s="17">
        <v>5.8176822272848396E-4</v>
      </c>
      <c r="AQ6" s="17">
        <v>0.31637821763979401</v>
      </c>
      <c r="AR6" s="17">
        <v>1.61250931480338E-3</v>
      </c>
      <c r="AS6" s="17">
        <v>2.46442014619105E-2</v>
      </c>
      <c r="AT6" s="17">
        <v>4.3521945126911901E-4</v>
      </c>
      <c r="AU6" s="17">
        <v>2.5294264648234501E-4</v>
      </c>
      <c r="AV6" s="17">
        <v>6.1610505582393602E-2</v>
      </c>
      <c r="AW6" s="17">
        <v>0.10690491426521399</v>
      </c>
      <c r="AX6" s="17">
        <v>4.0872369012134799E-3</v>
      </c>
      <c r="AY6" s="17">
        <v>2.3147413829676098E-3</v>
      </c>
      <c r="AZ6" s="15">
        <f t="shared" si="1"/>
        <v>2.9187056412811021</v>
      </c>
      <c r="BA6" s="15">
        <f t="shared" si="2"/>
        <v>0.63235663262092201</v>
      </c>
      <c r="BC6" s="13">
        <f t="shared" si="3"/>
        <v>3.5979720107924329E-2</v>
      </c>
      <c r="BD6" s="13">
        <f t="shared" si="3"/>
        <v>3.4757802286337326E-2</v>
      </c>
      <c r="BF6" s="13">
        <v>5.8562454342693755E-2</v>
      </c>
      <c r="BG6" s="13">
        <v>5.3777373690660206E-2</v>
      </c>
    </row>
    <row r="7" spans="1:59" x14ac:dyDescent="0.3">
      <c r="A7" s="17" t="s">
        <v>419</v>
      </c>
      <c r="B7" s="15">
        <v>3300.8054090000001</v>
      </c>
      <c r="C7" s="15">
        <v>424.56996566999999</v>
      </c>
      <c r="E7" s="17" t="s">
        <v>419</v>
      </c>
      <c r="F7" s="17">
        <v>20.367109914714099</v>
      </c>
      <c r="G7" s="17">
        <v>17.664147652309001</v>
      </c>
      <c r="H7" s="17">
        <v>0.82663140512905198</v>
      </c>
      <c r="I7" s="17">
        <v>3.96907044968115</v>
      </c>
      <c r="J7" s="17">
        <v>15.8642677451236</v>
      </c>
      <c r="K7" s="17">
        <v>0.65196802707826895</v>
      </c>
      <c r="L7" s="17">
        <v>6.2272213248124499</v>
      </c>
      <c r="M7" s="17">
        <v>2850.6375244699698</v>
      </c>
      <c r="N7" s="17">
        <v>379.841727068561</v>
      </c>
      <c r="O7" s="17">
        <v>2470.7957974013998</v>
      </c>
      <c r="P7" s="17">
        <v>2.6269867601933399</v>
      </c>
      <c r="Q7" s="17">
        <v>0.349453959479048</v>
      </c>
      <c r="R7" s="17">
        <v>190.04095893803299</v>
      </c>
      <c r="S7" s="17">
        <v>0.96859629283993898</v>
      </c>
      <c r="T7" s="17">
        <v>14.8031965904418</v>
      </c>
      <c r="U7" s="17">
        <v>0.26142634334694598</v>
      </c>
      <c r="V7" s="17">
        <v>0.15193706542414101</v>
      </c>
      <c r="W7" s="17">
        <v>37.007982974850698</v>
      </c>
      <c r="X7" s="17">
        <v>64.215260592712596</v>
      </c>
      <c r="Y7" s="17">
        <v>2.4550994734657201</v>
      </c>
      <c r="Z7" s="17">
        <v>1.39041155892568</v>
      </c>
      <c r="AA7" s="17"/>
      <c r="AB7" s="40">
        <f t="shared" si="0"/>
        <v>-0.13638122480731499</v>
      </c>
      <c r="AC7" s="40">
        <f t="shared" si="0"/>
        <v>-0.10534951178389365</v>
      </c>
      <c r="AD7" s="17"/>
      <c r="AE7" s="17">
        <v>124</v>
      </c>
      <c r="AF7" s="17" t="s">
        <v>419</v>
      </c>
      <c r="AG7" s="17">
        <v>3.8986231548665802</v>
      </c>
      <c r="AH7" s="17">
        <v>3.3812302796354801</v>
      </c>
      <c r="AI7" s="17">
        <v>0.15823161748801901</v>
      </c>
      <c r="AJ7" s="17">
        <v>0.75974951865413798</v>
      </c>
      <c r="AK7" s="17">
        <v>3.0367016010842698</v>
      </c>
      <c r="AL7" s="17">
        <v>0.124798119891497</v>
      </c>
      <c r="AM7" s="17">
        <v>1.19199928616546</v>
      </c>
      <c r="AN7" s="17">
        <v>481.308312417791</v>
      </c>
      <c r="AO7" s="17">
        <v>0.50285115388150103</v>
      </c>
      <c r="AP7" s="17">
        <v>6.6891708626420299E-2</v>
      </c>
      <c r="AQ7" s="17">
        <v>36.377170215280898</v>
      </c>
      <c r="AR7" s="17">
        <v>0.18540638658644801</v>
      </c>
      <c r="AS7" s="17">
        <v>2.8335910915883802</v>
      </c>
      <c r="AT7" s="17">
        <v>5.0041548088469202E-2</v>
      </c>
      <c r="AU7" s="17">
        <v>2.9083353258196699E-2</v>
      </c>
      <c r="AV7" s="17">
        <v>7.0839768812779296</v>
      </c>
      <c r="AW7" s="17">
        <v>12.291932045817999</v>
      </c>
      <c r="AX7" s="17">
        <v>0.46995059991782701</v>
      </c>
      <c r="AY7" s="17">
        <v>0.26614902029270199</v>
      </c>
      <c r="AZ7" s="15">
        <f t="shared" si="1"/>
        <v>554.01669000019331</v>
      </c>
      <c r="BA7" s="15">
        <f t="shared" si="2"/>
        <v>72.708377582402306</v>
      </c>
      <c r="BC7" s="13">
        <f t="shared" si="3"/>
        <v>0.19434834672752854</v>
      </c>
      <c r="BD7" s="13">
        <f t="shared" si="3"/>
        <v>0.19141756263465631</v>
      </c>
      <c r="BF7" s="13">
        <v>0.1529549352807423</v>
      </c>
      <c r="BG7" s="13">
        <v>0.1594343829510122</v>
      </c>
    </row>
    <row r="8" spans="1:59" x14ac:dyDescent="0.3">
      <c r="A8" s="17" t="s">
        <v>420</v>
      </c>
      <c r="B8" s="15">
        <v>3250.3793442000001</v>
      </c>
      <c r="C8" s="15">
        <v>576.55515854999999</v>
      </c>
      <c r="E8" s="17" t="s">
        <v>420</v>
      </c>
      <c r="F8" s="17">
        <v>30.915356097708798</v>
      </c>
      <c r="G8" s="17">
        <v>26.812487420757499</v>
      </c>
      <c r="H8" s="17">
        <v>1.25474848570026</v>
      </c>
      <c r="I8" s="17">
        <v>6.0246675373821104</v>
      </c>
      <c r="J8" s="17">
        <v>24.080458157266701</v>
      </c>
      <c r="K8" s="17">
        <v>0.98962650766932603</v>
      </c>
      <c r="L8" s="17">
        <v>9.4523335733064293</v>
      </c>
      <c r="M8" s="17">
        <v>3250.6149758532601</v>
      </c>
      <c r="N8" s="17">
        <v>576.56369292861996</v>
      </c>
      <c r="O8" s="17">
        <v>2674.05128292465</v>
      </c>
      <c r="P8" s="17">
        <v>3.9875149204407001</v>
      </c>
      <c r="Q8" s="17">
        <v>0.53043696754245195</v>
      </c>
      <c r="R8" s="17">
        <v>288.46407729735398</v>
      </c>
      <c r="S8" s="17">
        <v>1.4702430191195801</v>
      </c>
      <c r="T8" s="17">
        <v>22.469829161086199</v>
      </c>
      <c r="U8" s="17">
        <v>0.39682025018050199</v>
      </c>
      <c r="V8" s="17">
        <v>0.23062538746782599</v>
      </c>
      <c r="W8" s="17">
        <v>56.174626867287301</v>
      </c>
      <c r="X8" s="17">
        <v>97.472711445625606</v>
      </c>
      <c r="Y8" s="17">
        <v>3.7266199786151599</v>
      </c>
      <c r="Z8" s="17">
        <v>2.1105098541091398</v>
      </c>
      <c r="AA8" s="17"/>
      <c r="AB8" s="40">
        <f t="shared" si="0"/>
        <v>7.249358561193969E-5</v>
      </c>
      <c r="AC8" s="40">
        <f t="shared" si="0"/>
        <v>1.4802362780750259E-5</v>
      </c>
      <c r="AD8" s="17"/>
      <c r="AE8" s="17">
        <v>135</v>
      </c>
      <c r="AF8" s="17" t="s">
        <v>420</v>
      </c>
      <c r="AG8" s="17">
        <v>5.4224538834793199</v>
      </c>
      <c r="AH8" s="17">
        <v>4.7028308736929496</v>
      </c>
      <c r="AI8" s="17">
        <v>0.22007860600557499</v>
      </c>
      <c r="AJ8" s="17">
        <v>1.0567079184827399</v>
      </c>
      <c r="AK8" s="17">
        <v>4.2236383736844196</v>
      </c>
      <c r="AL8" s="17">
        <v>0.17357717981339399</v>
      </c>
      <c r="AM8" s="17">
        <v>1.65790867602549</v>
      </c>
      <c r="AN8" s="17">
        <v>390.17785717331901</v>
      </c>
      <c r="AO8" s="17">
        <v>0.699397439807944</v>
      </c>
      <c r="AP8" s="17">
        <v>9.3037251537044702E-2</v>
      </c>
      <c r="AQ8" s="17">
        <v>50.595688421123697</v>
      </c>
      <c r="AR8" s="17">
        <v>0.257875008407907</v>
      </c>
      <c r="AS8" s="17">
        <v>3.9411391203002899</v>
      </c>
      <c r="AT8" s="17">
        <v>6.9600968498131605E-2</v>
      </c>
      <c r="AU8" s="17">
        <v>4.0450976777637898E-2</v>
      </c>
      <c r="AV8" s="17">
        <v>9.8528476199515502</v>
      </c>
      <c r="AW8" s="17">
        <v>17.096403651293201</v>
      </c>
      <c r="AX8" s="17">
        <v>0.65363729790649505</v>
      </c>
      <c r="AY8" s="17">
        <v>0.37017703229293297</v>
      </c>
      <c r="AZ8" s="15">
        <f t="shared" si="1"/>
        <v>491.30530747239976</v>
      </c>
      <c r="BA8" s="15">
        <f t="shared" si="2"/>
        <v>101.12745029908075</v>
      </c>
      <c r="BC8" s="13">
        <f t="shared" si="3"/>
        <v>0.15114226419369647</v>
      </c>
      <c r="BD8" s="13">
        <f t="shared" si="3"/>
        <v>0.17539684086836974</v>
      </c>
      <c r="BF8" s="13">
        <v>0.15684986125280015</v>
      </c>
      <c r="BG8" s="13">
        <v>0.18605683028608319</v>
      </c>
    </row>
    <row r="9" spans="1:59" x14ac:dyDescent="0.3">
      <c r="A9" s="17" t="s">
        <v>421</v>
      </c>
      <c r="B9" s="15">
        <v>484.32332575999999</v>
      </c>
      <c r="C9" s="15">
        <v>51.611555672000001</v>
      </c>
      <c r="E9" s="17" t="s">
        <v>421</v>
      </c>
      <c r="F9" s="17">
        <v>2.7674289397421701</v>
      </c>
      <c r="G9" s="17">
        <v>2.4001553438383501</v>
      </c>
      <c r="H9" s="17">
        <v>0.11232040069004599</v>
      </c>
      <c r="I9" s="17">
        <v>0.53930612917982501</v>
      </c>
      <c r="J9" s="17">
        <v>2.1555969617002</v>
      </c>
      <c r="K9" s="17">
        <v>8.8587544877836294E-2</v>
      </c>
      <c r="L9" s="17">
        <v>0.84613930157575401</v>
      </c>
      <c r="M9" s="17">
        <v>484.33925178838803</v>
      </c>
      <c r="N9" s="17">
        <v>51.611904579165198</v>
      </c>
      <c r="O9" s="17">
        <v>432.72734720922301</v>
      </c>
      <c r="P9" s="17">
        <v>0.35694713647161203</v>
      </c>
      <c r="Q9" s="17">
        <v>4.7482833876221403E-2</v>
      </c>
      <c r="R9" s="17">
        <v>25.8222522726896</v>
      </c>
      <c r="S9" s="17">
        <v>0.13161030418271899</v>
      </c>
      <c r="T9" s="17">
        <v>2.0114239269829199</v>
      </c>
      <c r="U9" s="17">
        <v>3.5521810865479501E-2</v>
      </c>
      <c r="V9" s="17">
        <v>2.0644741381305801E-2</v>
      </c>
      <c r="W9" s="17">
        <v>5.0285547070332797</v>
      </c>
      <c r="X9" s="17">
        <v>8.7254142253234104</v>
      </c>
      <c r="Y9" s="17">
        <v>0.33359228018540898</v>
      </c>
      <c r="Z9" s="17">
        <v>0.188925718568979</v>
      </c>
      <c r="AA9" s="17"/>
      <c r="AB9" s="40">
        <f t="shared" si="0"/>
        <v>3.2883050518052215E-5</v>
      </c>
      <c r="AC9" s="40">
        <f t="shared" si="0"/>
        <v>6.7602528281522752E-6</v>
      </c>
      <c r="AD9" s="17"/>
      <c r="AE9" s="17">
        <v>146</v>
      </c>
      <c r="AF9" s="17" t="s">
        <v>421</v>
      </c>
      <c r="AG9" s="17">
        <v>0.78309260426203697</v>
      </c>
      <c r="AH9" s="17">
        <v>0.67916706948926697</v>
      </c>
      <c r="AI9" s="17">
        <v>3.1783015900941701E-2</v>
      </c>
      <c r="AJ9" s="17">
        <v>0.15260622514671199</v>
      </c>
      <c r="AK9" s="17">
        <v>0.60996366510062205</v>
      </c>
      <c r="AL9" s="17">
        <v>2.5067433445897701E-2</v>
      </c>
      <c r="AM9" s="17">
        <v>0.23942958569114101</v>
      </c>
      <c r="AN9" s="17">
        <v>124.457058753094</v>
      </c>
      <c r="AO9" s="17">
        <v>0.101004636053346</v>
      </c>
      <c r="AP9" s="17">
        <v>1.34361283613202E-2</v>
      </c>
      <c r="AQ9" s="17">
        <v>7.3068596288612699</v>
      </c>
      <c r="AR9" s="17">
        <v>3.7241445279846602E-2</v>
      </c>
      <c r="AS9" s="17">
        <v>0.56916607108655604</v>
      </c>
      <c r="AT9" s="17">
        <v>1.00515395655165E-2</v>
      </c>
      <c r="AU9" s="17">
        <v>5.8417945496600501E-3</v>
      </c>
      <c r="AV9" s="17">
        <v>1.42291516956356</v>
      </c>
      <c r="AW9" s="17">
        <v>2.46900507599275</v>
      </c>
      <c r="AX9" s="17">
        <v>9.4396105855992105E-2</v>
      </c>
      <c r="AY9" s="17">
        <v>5.3459725786410603E-2</v>
      </c>
      <c r="AZ9" s="15">
        <f t="shared" si="1"/>
        <v>139.06154567308687</v>
      </c>
      <c r="BA9" s="15">
        <f t="shared" si="2"/>
        <v>14.604486919992866</v>
      </c>
      <c r="BC9" s="13">
        <f t="shared" si="3"/>
        <v>0.28711599392287962</v>
      </c>
      <c r="BD9" s="13">
        <f t="shared" si="3"/>
        <v>0.28296740914863344</v>
      </c>
      <c r="BF9" s="13">
        <v>0.25156535719654327</v>
      </c>
      <c r="BG9" s="13">
        <v>0.24772807112311004</v>
      </c>
    </row>
    <row r="10" spans="1:59" x14ac:dyDescent="0.3">
      <c r="A10" s="17" t="s">
        <v>422</v>
      </c>
      <c r="B10" s="15">
        <v>1766.6214081999999</v>
      </c>
      <c r="C10" s="15">
        <v>203.33857592000001</v>
      </c>
      <c r="E10" s="17" t="s">
        <v>422</v>
      </c>
      <c r="F10" s="17">
        <v>10.3562364909031</v>
      </c>
      <c r="G10" s="17">
        <v>8.9818505707215195</v>
      </c>
      <c r="H10" s="17">
        <v>0.42032465836626498</v>
      </c>
      <c r="I10" s="17">
        <v>2.0181774857388501</v>
      </c>
      <c r="J10" s="17">
        <v>8.0666646417213599</v>
      </c>
      <c r="K10" s="17">
        <v>0.33151262421666899</v>
      </c>
      <c r="L10" s="17">
        <v>3.1663983366127102</v>
      </c>
      <c r="M10" s="17">
        <v>1664.69479910359</v>
      </c>
      <c r="N10" s="17">
        <v>193.14144504682</v>
      </c>
      <c r="O10" s="17">
        <v>1471.5533540567701</v>
      </c>
      <c r="P10" s="17">
        <v>1.33577043800327</v>
      </c>
      <c r="Q10" s="17">
        <v>0.17769074797312501</v>
      </c>
      <c r="R10" s="17">
        <v>96.631766376207494</v>
      </c>
      <c r="S10" s="17">
        <v>0.49251096997855898</v>
      </c>
      <c r="T10" s="17">
        <v>7.5271001548746996</v>
      </c>
      <c r="U10" s="17">
        <v>0.13292944867915499</v>
      </c>
      <c r="V10" s="17">
        <v>7.7256612598312194E-2</v>
      </c>
      <c r="W10" s="17">
        <v>18.817792195638098</v>
      </c>
      <c r="X10" s="17">
        <v>32.652104443966799</v>
      </c>
      <c r="Y10" s="17">
        <v>1.24836446656415</v>
      </c>
      <c r="Z10" s="17">
        <v>0.70699438405617399</v>
      </c>
      <c r="AA10" s="17"/>
      <c r="AB10" s="40">
        <f t="shared" si="0"/>
        <v>-5.7695785086326092E-2</v>
      </c>
      <c r="AC10" s="40">
        <f t="shared" si="0"/>
        <v>-5.0148530976197536E-2</v>
      </c>
      <c r="AD10" s="17"/>
      <c r="AE10" s="17">
        <v>147</v>
      </c>
      <c r="AF10" s="17" t="s">
        <v>422</v>
      </c>
      <c r="AG10" s="17">
        <v>4.3509279170016804</v>
      </c>
      <c r="AH10" s="17">
        <v>3.7735086392031199</v>
      </c>
      <c r="AI10" s="17">
        <v>0.17658907973690799</v>
      </c>
      <c r="AJ10" s="17">
        <v>0.84789286545109999</v>
      </c>
      <c r="AK10" s="17">
        <v>3.3890089604075699</v>
      </c>
      <c r="AL10" s="17">
        <v>0.13927676305624301</v>
      </c>
      <c r="AM10" s="17">
        <v>1.3302907342082999</v>
      </c>
      <c r="AN10" s="17">
        <v>632.44610266482698</v>
      </c>
      <c r="AO10" s="17">
        <v>0.56119021918765399</v>
      </c>
      <c r="AP10" s="17">
        <v>7.4652253534352994E-2</v>
      </c>
      <c r="AQ10" s="17">
        <v>40.597524757783901</v>
      </c>
      <c r="AR10" s="17">
        <v>0.206916571654364</v>
      </c>
      <c r="AS10" s="17">
        <v>3.1623343536949098</v>
      </c>
      <c r="AT10" s="17">
        <v>5.58471906756303E-2</v>
      </c>
      <c r="AU10" s="17">
        <v>3.2457499692309197E-2</v>
      </c>
      <c r="AV10" s="17">
        <v>7.9058352910322398</v>
      </c>
      <c r="AW10" s="17">
        <v>13.7180003511716</v>
      </c>
      <c r="AX10" s="17">
        <v>0.52447262143775197</v>
      </c>
      <c r="AY10" s="17">
        <v>0.29702670870657499</v>
      </c>
      <c r="AZ10" s="15">
        <f t="shared" si="1"/>
        <v>713.5898554424632</v>
      </c>
      <c r="BA10" s="15">
        <f t="shared" si="2"/>
        <v>81.143752777636223</v>
      </c>
      <c r="BC10" s="13">
        <f t="shared" si="3"/>
        <v>0.42866107098233219</v>
      </c>
      <c r="BD10" s="13">
        <f t="shared" si="3"/>
        <v>0.42012605196137953</v>
      </c>
      <c r="BF10" s="13">
        <v>0.36429802519878768</v>
      </c>
      <c r="BG10" s="13">
        <v>0.35571137237407441</v>
      </c>
    </row>
    <row r="11" spans="1:59" x14ac:dyDescent="0.3">
      <c r="A11" s="17" t="s">
        <v>423</v>
      </c>
      <c r="B11" s="15">
        <v>31420.986205000001</v>
      </c>
      <c r="C11" s="15">
        <v>3163.6466128000002</v>
      </c>
      <c r="E11" s="17" t="s">
        <v>423</v>
      </c>
      <c r="F11" s="17">
        <v>27.973185370128402</v>
      </c>
      <c r="G11" s="17">
        <v>24.260818778970101</v>
      </c>
      <c r="H11" s="17">
        <v>1.1353250611507</v>
      </c>
      <c r="I11" s="17">
        <v>5.4513173647051003</v>
      </c>
      <c r="J11" s="17">
        <v>21.788769999503899</v>
      </c>
      <c r="K11" s="17">
        <v>0.89544489128458005</v>
      </c>
      <c r="L11" s="17">
        <v>8.5527698903751599</v>
      </c>
      <c r="M11" s="17">
        <v>4968.7318027116798</v>
      </c>
      <c r="N11" s="17">
        <v>521.69312074494098</v>
      </c>
      <c r="O11" s="17">
        <v>4447.0386819667401</v>
      </c>
      <c r="P11" s="17">
        <v>3.6080207989550002</v>
      </c>
      <c r="Q11" s="17">
        <v>0.47995763840892403</v>
      </c>
      <c r="R11" s="17">
        <v>261.011473536268</v>
      </c>
      <c r="S11" s="17">
        <v>1.33031328979205</v>
      </c>
      <c r="T11" s="17">
        <v>20.331427927048999</v>
      </c>
      <c r="U11" s="17">
        <v>0.35905570264058501</v>
      </c>
      <c r="V11" s="17">
        <v>0.20867756345177699</v>
      </c>
      <c r="W11" s="17">
        <v>50.828556085032297</v>
      </c>
      <c r="X11" s="17">
        <v>88.196392301459895</v>
      </c>
      <c r="Y11" s="17">
        <v>3.3719592207763598</v>
      </c>
      <c r="Z11" s="17">
        <v>1.9096553249888299</v>
      </c>
      <c r="AA11" s="17"/>
      <c r="AB11" s="40">
        <f t="shared" si="0"/>
        <v>-0.84186582272452648</v>
      </c>
      <c r="AC11" s="40">
        <f t="shared" si="0"/>
        <v>-0.83509753629429107</v>
      </c>
      <c r="AD11" s="17"/>
      <c r="AE11" s="17">
        <v>148</v>
      </c>
      <c r="AF11" s="17" t="s">
        <v>423</v>
      </c>
      <c r="AG11" s="17">
        <v>4.7764956265139098</v>
      </c>
      <c r="AH11" s="17">
        <v>4.1425987585234303</v>
      </c>
      <c r="AI11" s="17">
        <v>0.19386141915403199</v>
      </c>
      <c r="AJ11" s="17">
        <v>0.93082603208931303</v>
      </c>
      <c r="AK11" s="17">
        <v>3.72049089572748</v>
      </c>
      <c r="AL11" s="17">
        <v>0.15289951571088001</v>
      </c>
      <c r="AM11" s="17">
        <v>1.4604077796963999</v>
      </c>
      <c r="AN11" s="17">
        <v>771.02655985929596</v>
      </c>
      <c r="AO11" s="17">
        <v>0.61608067175766601</v>
      </c>
      <c r="AP11" s="17">
        <v>8.1954049339840102E-2</v>
      </c>
      <c r="AQ11" s="17">
        <v>44.568398871972001</v>
      </c>
      <c r="AR11" s="17">
        <v>0.22715526831737101</v>
      </c>
      <c r="AS11" s="17">
        <v>3.4716445089903898</v>
      </c>
      <c r="AT11" s="17">
        <v>6.13096532641259E-2</v>
      </c>
      <c r="AU11" s="17">
        <v>3.5632194607067298E-2</v>
      </c>
      <c r="AV11" s="17">
        <v>8.6791114188952907</v>
      </c>
      <c r="AW11" s="17">
        <v>15.059768316542099</v>
      </c>
      <c r="AX11" s="17">
        <v>0.57577173770845602</v>
      </c>
      <c r="AY11" s="17">
        <v>0.32607914760273199</v>
      </c>
      <c r="AZ11" s="15">
        <f t="shared" si="1"/>
        <v>860.10704572570853</v>
      </c>
      <c r="BA11" s="15">
        <f t="shared" si="2"/>
        <v>89.080485866412573</v>
      </c>
      <c r="BC11" s="13">
        <f t="shared" si="3"/>
        <v>0.1731039387668914</v>
      </c>
      <c r="BD11" s="13">
        <f t="shared" si="3"/>
        <v>0.17075265577436008</v>
      </c>
      <c r="BF11" s="13">
        <v>0.11677787473294554</v>
      </c>
      <c r="BG11" s="13">
        <v>0.11532030090612377</v>
      </c>
    </row>
    <row r="12" spans="1:59" x14ac:dyDescent="0.3">
      <c r="A12" s="17" t="s">
        <v>424</v>
      </c>
      <c r="B12" s="15">
        <v>11907.195447</v>
      </c>
      <c r="C12" s="15">
        <v>1195.2957143000001</v>
      </c>
      <c r="E12" s="17" t="s">
        <v>424</v>
      </c>
      <c r="F12" s="17">
        <v>58.138057493234598</v>
      </c>
      <c r="G12" s="17">
        <v>50.422469044241303</v>
      </c>
      <c r="H12" s="17">
        <v>2.3596200245705101</v>
      </c>
      <c r="I12" s="17">
        <v>11.329721899722699</v>
      </c>
      <c r="J12" s="17">
        <v>45.284692620799603</v>
      </c>
      <c r="K12" s="17">
        <v>1.8610482218466899</v>
      </c>
      <c r="L12" s="17">
        <v>17.775651757337201</v>
      </c>
      <c r="M12" s="17">
        <v>10796.6080117035</v>
      </c>
      <c r="N12" s="17">
        <v>1084.2606635242801</v>
      </c>
      <c r="O12" s="17">
        <v>9712.3473481792498</v>
      </c>
      <c r="P12" s="17">
        <v>7.4987456550979097</v>
      </c>
      <c r="Q12" s="17">
        <v>0.99752219180211399</v>
      </c>
      <c r="R12" s="17">
        <v>542.47294398430301</v>
      </c>
      <c r="S12" s="17">
        <v>2.7648676437881998</v>
      </c>
      <c r="T12" s="17">
        <v>42.255820415901901</v>
      </c>
      <c r="U12" s="17">
        <v>0.74624317530823203</v>
      </c>
      <c r="V12" s="17">
        <v>0.433704887564278</v>
      </c>
      <c r="W12" s="17">
        <v>105.63950650054799</v>
      </c>
      <c r="X12" s="17">
        <v>183.302987359138</v>
      </c>
      <c r="Y12" s="17">
        <v>7.0081173923841398</v>
      </c>
      <c r="Z12" s="17">
        <v>3.9689432566896401</v>
      </c>
      <c r="AA12" s="17"/>
      <c r="AB12" s="40">
        <f t="shared" si="0"/>
        <v>-9.327027848327718E-2</v>
      </c>
      <c r="AC12" s="40">
        <f t="shared" si="0"/>
        <v>-9.2893373118756131E-2</v>
      </c>
      <c r="AD12" s="17"/>
      <c r="AE12" s="17">
        <v>159</v>
      </c>
      <c r="AF12" s="17" t="s">
        <v>424</v>
      </c>
      <c r="AG12" s="17">
        <v>3.6120948927224399</v>
      </c>
      <c r="AH12" s="17">
        <v>3.13272772611748</v>
      </c>
      <c r="AI12" s="17">
        <v>0.14660240921745099</v>
      </c>
      <c r="AJ12" s="17">
        <v>0.70391181102280898</v>
      </c>
      <c r="AK12" s="17">
        <v>2.8135199466847101</v>
      </c>
      <c r="AL12" s="17">
        <v>0.11562609916059199</v>
      </c>
      <c r="AM12" s="17">
        <v>1.10439360116778</v>
      </c>
      <c r="AN12" s="17">
        <v>601.71407433379795</v>
      </c>
      <c r="AO12" s="17">
        <v>0.465894240932899</v>
      </c>
      <c r="AP12" s="17">
        <v>6.1975517350814399E-2</v>
      </c>
      <c r="AQ12" s="17">
        <v>33.703638725796999</v>
      </c>
      <c r="AR12" s="17">
        <v>0.171779977236965</v>
      </c>
      <c r="AS12" s="17">
        <v>2.6253368754399502</v>
      </c>
      <c r="AT12" s="17">
        <v>4.6363749073429703E-2</v>
      </c>
      <c r="AU12" s="17">
        <v>2.6945876726230299E-2</v>
      </c>
      <c r="AV12" s="17">
        <v>6.5633412584467896</v>
      </c>
      <c r="AW12" s="17">
        <v>11.388539044720201</v>
      </c>
      <c r="AX12" s="17">
        <v>0.43541170915806798</v>
      </c>
      <c r="AY12" s="17">
        <v>0.24658843332185701</v>
      </c>
      <c r="AZ12" s="15">
        <f t="shared" si="1"/>
        <v>669.07876622809556</v>
      </c>
      <c r="BA12" s="15">
        <f t="shared" si="2"/>
        <v>67.364691894297607</v>
      </c>
      <c r="BC12" s="13">
        <f t="shared" si="3"/>
        <v>6.1971201094159906E-2</v>
      </c>
      <c r="BD12" s="13">
        <f t="shared" si="3"/>
        <v>6.2129609752082551E-2</v>
      </c>
      <c r="BF12" s="13">
        <v>4.8445966256741066E-2</v>
      </c>
      <c r="BG12" s="13">
        <v>4.839146130189087E-2</v>
      </c>
    </row>
    <row r="13" spans="1:59" x14ac:dyDescent="0.3">
      <c r="A13" s="17" t="s">
        <v>530</v>
      </c>
      <c r="B13" s="15">
        <v>5.7252931747</v>
      </c>
      <c r="C13" s="15">
        <v>0.57696767469999999</v>
      </c>
      <c r="E13" s="17" t="s">
        <v>530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/>
      <c r="AB13" s="40">
        <f t="shared" si="0"/>
        <v>-1</v>
      </c>
      <c r="AC13" s="40">
        <f t="shared" si="0"/>
        <v>-1</v>
      </c>
      <c r="AD13" s="17"/>
      <c r="AZ13" s="15">
        <f t="shared" ref="AZ13:AZ32" si="4">BA13+AN13</f>
        <v>0</v>
      </c>
      <c r="BA13" s="15">
        <f t="shared" ref="BA13:BA32" si="5">SUM(AG13:AY13)-AN13</f>
        <v>0</v>
      </c>
      <c r="BC13" s="13" t="e">
        <f t="shared" si="3"/>
        <v>#DIV/0!</v>
      </c>
      <c r="BD13" s="13" t="e">
        <f t="shared" si="3"/>
        <v>#DIV/0!</v>
      </c>
      <c r="BF13" s="13" t="e">
        <v>#DIV/0!</v>
      </c>
      <c r="BG13" s="13" t="e">
        <v>#DIV/0!</v>
      </c>
    </row>
    <row r="14" spans="1:59" x14ac:dyDescent="0.3">
      <c r="A14" s="17" t="s">
        <v>611</v>
      </c>
      <c r="B14" s="15">
        <v>715.63002687000005</v>
      </c>
      <c r="C14" s="15">
        <v>71.408638671999995</v>
      </c>
      <c r="E14" s="17" t="s">
        <v>531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/>
      <c r="AB14" s="40">
        <f t="shared" si="0"/>
        <v>-1</v>
      </c>
      <c r="AC14" s="40">
        <f t="shared" si="0"/>
        <v>-1</v>
      </c>
      <c r="AD14" s="17"/>
      <c r="AZ14" s="15">
        <f t="shared" si="4"/>
        <v>0</v>
      </c>
      <c r="BA14" s="15">
        <f t="shared" si="5"/>
        <v>0</v>
      </c>
      <c r="BC14" s="13" t="e">
        <f t="shared" si="3"/>
        <v>#DIV/0!</v>
      </c>
      <c r="BD14" s="13" t="e">
        <f t="shared" si="3"/>
        <v>#DIV/0!</v>
      </c>
      <c r="BF14" s="13" t="e">
        <v>#DIV/0!</v>
      </c>
      <c r="BG14" s="13" t="e">
        <v>#DIV/0!</v>
      </c>
    </row>
    <row r="15" spans="1:59" x14ac:dyDescent="0.3">
      <c r="A15" s="8" t="s">
        <v>425</v>
      </c>
      <c r="B15" s="15">
        <v>2027.9784388</v>
      </c>
      <c r="C15" s="15">
        <v>202.80330011000001</v>
      </c>
      <c r="E15" s="17" t="s">
        <v>425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/>
      <c r="AB15" s="40">
        <f t="shared" si="0"/>
        <v>-1</v>
      </c>
      <c r="AC15" s="40">
        <f t="shared" si="0"/>
        <v>-1</v>
      </c>
      <c r="AD15" s="17"/>
      <c r="AZ15" s="15">
        <f t="shared" si="4"/>
        <v>0</v>
      </c>
      <c r="BA15" s="15">
        <f t="shared" si="5"/>
        <v>0</v>
      </c>
      <c r="BC15" s="13" t="e">
        <f t="shared" si="3"/>
        <v>#DIV/0!</v>
      </c>
      <c r="BD15" s="13" t="e">
        <f t="shared" si="3"/>
        <v>#DIV/0!</v>
      </c>
      <c r="BF15" s="13" t="e">
        <v>#DIV/0!</v>
      </c>
      <c r="BG15" s="13" t="e">
        <v>#DIV/0!</v>
      </c>
    </row>
    <row r="16" spans="1:59" x14ac:dyDescent="0.3">
      <c r="A16" s="15"/>
    </row>
    <row r="17" spans="1:59" x14ac:dyDescent="0.3">
      <c r="A17" s="2"/>
    </row>
    <row r="18" spans="1:59" x14ac:dyDescent="0.3">
      <c r="A18" s="2" t="s">
        <v>413</v>
      </c>
      <c r="B18" s="1">
        <f>SUM(B3:B15)</f>
        <v>59652.169458713695</v>
      </c>
      <c r="C18" s="1">
        <f>SUM(C3:C15)</f>
        <v>6397.7306938767015</v>
      </c>
      <c r="F18" s="1">
        <f>SUM(F3:F15)</f>
        <v>161.68440733166858</v>
      </c>
      <c r="G18" s="1">
        <f t="shared" ref="G18:Z18" si="6">SUM(G3:G15)</f>
        <v>140.22696257616678</v>
      </c>
      <c r="H18" s="1">
        <f t="shared" si="6"/>
        <v>6.5622036358096594</v>
      </c>
      <c r="I18" s="1">
        <f t="shared" si="6"/>
        <v>31.508452071511226</v>
      </c>
      <c r="J18" s="1">
        <f t="shared" si="6"/>
        <v>125.93863486439915</v>
      </c>
      <c r="K18" s="1">
        <f t="shared" si="6"/>
        <v>5.17565331508015</v>
      </c>
      <c r="L18" s="1">
        <f t="shared" si="6"/>
        <v>49.434820631326481</v>
      </c>
      <c r="M18" s="1">
        <f t="shared" si="6"/>
        <v>25997.071893376557</v>
      </c>
      <c r="N18" s="1">
        <f t="shared" si="6"/>
        <v>3015.37507353106</v>
      </c>
      <c r="O18" s="1">
        <f t="shared" si="6"/>
        <v>22981.696819845529</v>
      </c>
      <c r="P18" s="1">
        <f t="shared" si="6"/>
        <v>20.854328804120414</v>
      </c>
      <c r="Q18" s="1">
        <f t="shared" si="6"/>
        <v>2.77414507489652</v>
      </c>
      <c r="R18" s="1">
        <f t="shared" si="6"/>
        <v>1508.640576750716</v>
      </c>
      <c r="S18" s="1">
        <f t="shared" si="6"/>
        <v>7.6892146563820969</v>
      </c>
      <c r="T18" s="1">
        <f t="shared" si="6"/>
        <v>117.51520634622469</v>
      </c>
      <c r="U18" s="1">
        <f t="shared" si="6"/>
        <v>2.0753330550341933</v>
      </c>
      <c r="V18" s="1">
        <f t="shared" si="6"/>
        <v>1.206151402141568</v>
      </c>
      <c r="W18" s="1">
        <f t="shared" si="6"/>
        <v>293.78803833334939</v>
      </c>
      <c r="X18" s="1">
        <f t="shared" si="6"/>
        <v>509.7733047085207</v>
      </c>
      <c r="Y18" s="1">
        <f t="shared" si="6"/>
        <v>19.48985410863936</v>
      </c>
      <c r="Z18" s="1">
        <f t="shared" si="6"/>
        <v>11.037785865070491</v>
      </c>
      <c r="AA18" s="1"/>
      <c r="AD18" s="1"/>
      <c r="AG18" s="1">
        <f t="shared" ref="AG18:AY18" si="7">SUM(AG3:AG15)</f>
        <v>23.726974064522331</v>
      </c>
      <c r="AH18" s="1">
        <f t="shared" si="7"/>
        <v>20.578127012283726</v>
      </c>
      <c r="AI18" s="1">
        <f t="shared" si="7"/>
        <v>0.9629956684535006</v>
      </c>
      <c r="AJ18" s="1">
        <f t="shared" si="7"/>
        <v>4.6238259510264923</v>
      </c>
      <c r="AK18" s="1">
        <f t="shared" si="7"/>
        <v>18.481329484328327</v>
      </c>
      <c r="AL18" s="1">
        <f t="shared" si="7"/>
        <v>0.75951982003368235</v>
      </c>
      <c r="AM18" s="1">
        <f t="shared" si="7"/>
        <v>7.2544933135170329</v>
      </c>
      <c r="AN18" s="1">
        <f t="shared" si="7"/>
        <v>3145.1295599772839</v>
      </c>
      <c r="AO18" s="1">
        <f t="shared" si="7"/>
        <v>3.060346123846895</v>
      </c>
      <c r="AP18" s="1">
        <f t="shared" si="7"/>
        <v>0.40710213377695492</v>
      </c>
      <c r="AQ18" s="1">
        <f t="shared" si="7"/>
        <v>221.39102383678355</v>
      </c>
      <c r="AR18" s="1">
        <f t="shared" si="7"/>
        <v>1.128380992817569</v>
      </c>
      <c r="AS18" s="1">
        <f t="shared" si="7"/>
        <v>17.245200587356294</v>
      </c>
      <c r="AT18" s="1">
        <f t="shared" si="7"/>
        <v>0.30455224077073911</v>
      </c>
      <c r="AU18" s="1">
        <f t="shared" si="7"/>
        <v>0.1770009245385484</v>
      </c>
      <c r="AV18" s="1">
        <f t="shared" si="7"/>
        <v>43.112999005762759</v>
      </c>
      <c r="AW18" s="1">
        <f t="shared" si="7"/>
        <v>74.8085528945319</v>
      </c>
      <c r="AX18" s="1">
        <f t="shared" si="7"/>
        <v>2.8601137777722756</v>
      </c>
      <c r="AY18" s="1">
        <f t="shared" si="7"/>
        <v>1.6197797421772389</v>
      </c>
      <c r="AZ18" s="15">
        <f t="shared" si="4"/>
        <v>3587.6318775515838</v>
      </c>
      <c r="BA18" s="15">
        <f t="shared" si="5"/>
        <v>442.50231757429992</v>
      </c>
      <c r="BC18" s="14"/>
      <c r="BD18" s="14"/>
    </row>
    <row r="19" spans="1:59" x14ac:dyDescent="0.3">
      <c r="B19" s="15"/>
      <c r="C19" s="15"/>
    </row>
    <row r="20" spans="1:59" x14ac:dyDescent="0.3">
      <c r="A20" s="2" t="s">
        <v>648</v>
      </c>
    </row>
    <row r="21" spans="1:59" x14ac:dyDescent="0.3">
      <c r="A21" s="17" t="s">
        <v>415</v>
      </c>
      <c r="B21" s="15">
        <v>3370.2506677000001</v>
      </c>
      <c r="C21" s="15">
        <v>356.61475925000002</v>
      </c>
      <c r="E21" s="17" t="s">
        <v>415</v>
      </c>
      <c r="F21" s="17">
        <v>0</v>
      </c>
      <c r="G21" s="17">
        <v>0</v>
      </c>
      <c r="H21" s="17">
        <v>0</v>
      </c>
      <c r="I21" s="17">
        <v>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0</v>
      </c>
      <c r="AA21" s="17"/>
      <c r="AB21" s="40">
        <f t="shared" ref="AB21:AB32" si="8">(M21-B21)/(B21+1E-50)</f>
        <v>-1</v>
      </c>
      <c r="AC21" s="40">
        <f t="shared" ref="AC21:AC32" si="9">(N21-C21)/(C21+1E-50)</f>
        <v>-1</v>
      </c>
      <c r="AD21" s="17"/>
      <c r="AE21" s="17">
        <v>110</v>
      </c>
      <c r="AF21" s="17" t="s">
        <v>415</v>
      </c>
      <c r="AG21" s="17">
        <v>0</v>
      </c>
      <c r="AH21" s="17">
        <v>0</v>
      </c>
      <c r="AI21" s="17">
        <v>0</v>
      </c>
      <c r="AJ21" s="17">
        <v>0</v>
      </c>
      <c r="AK21" s="17">
        <v>0</v>
      </c>
      <c r="AL21" s="17">
        <v>0</v>
      </c>
      <c r="AM21" s="17">
        <v>0</v>
      </c>
      <c r="AN21" s="17">
        <v>0</v>
      </c>
      <c r="AO21" s="17">
        <v>0</v>
      </c>
      <c r="AP21" s="17">
        <v>0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5">
        <f t="shared" si="4"/>
        <v>0</v>
      </c>
      <c r="BA21" s="15">
        <f t="shared" si="5"/>
        <v>0</v>
      </c>
      <c r="BC21" s="13" t="e">
        <f t="shared" ref="BC21:BC32" si="10">AZ21/M21</f>
        <v>#DIV/0!</v>
      </c>
      <c r="BD21" s="13" t="e">
        <f t="shared" ref="BD21:BD32" si="11">BA21/N21</f>
        <v>#DIV/0!</v>
      </c>
      <c r="BF21" s="13">
        <v>0.14546161101201041</v>
      </c>
      <c r="BG21" s="13">
        <v>0.14437900608275356</v>
      </c>
    </row>
    <row r="22" spans="1:59" x14ac:dyDescent="0.3">
      <c r="A22" s="17" t="s">
        <v>417</v>
      </c>
      <c r="B22" s="15">
        <v>1153.5058142</v>
      </c>
      <c r="C22" s="15">
        <v>115.54563989</v>
      </c>
      <c r="E22" s="17" t="s">
        <v>417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/>
      <c r="AB22" s="40">
        <f t="shared" si="8"/>
        <v>-1</v>
      </c>
      <c r="AC22" s="40">
        <f t="shared" si="9"/>
        <v>-1</v>
      </c>
      <c r="AD22" s="17"/>
      <c r="AE22" s="17">
        <v>112</v>
      </c>
      <c r="AF22" s="17" t="s">
        <v>417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5">
        <f t="shared" si="4"/>
        <v>0</v>
      </c>
      <c r="BA22" s="15">
        <f t="shared" si="5"/>
        <v>0</v>
      </c>
      <c r="BC22" s="13" t="e">
        <f t="shared" si="10"/>
        <v>#DIV/0!</v>
      </c>
      <c r="BD22" s="13" t="e">
        <f t="shared" si="11"/>
        <v>#DIV/0!</v>
      </c>
      <c r="BF22" s="13">
        <v>8.8306461754173282E-2</v>
      </c>
      <c r="BG22" s="13">
        <v>0.12239201700719145</v>
      </c>
    </row>
    <row r="23" spans="1:59" x14ac:dyDescent="0.3">
      <c r="A23" s="17" t="s">
        <v>418</v>
      </c>
      <c r="B23" s="15">
        <v>79.286749134000004</v>
      </c>
      <c r="C23" s="15">
        <v>17.781901457</v>
      </c>
      <c r="E23" s="17" t="s">
        <v>418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/>
      <c r="AB23" s="40">
        <f t="shared" si="8"/>
        <v>-1</v>
      </c>
      <c r="AC23" s="40">
        <f t="shared" si="9"/>
        <v>-1</v>
      </c>
      <c r="AD23" s="17"/>
      <c r="AE23" s="17">
        <v>113</v>
      </c>
      <c r="AF23" s="17" t="s">
        <v>418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5">
        <f t="shared" si="4"/>
        <v>0</v>
      </c>
      <c r="BA23" s="15">
        <f t="shared" si="5"/>
        <v>0</v>
      </c>
      <c r="BC23" s="13" t="e">
        <f t="shared" si="10"/>
        <v>#DIV/0!</v>
      </c>
      <c r="BD23" s="13" t="e">
        <f t="shared" si="11"/>
        <v>#DIV/0!</v>
      </c>
      <c r="BF23" s="13">
        <v>4.690873178985467E-2</v>
      </c>
      <c r="BG23" s="13">
        <v>4.6359870023352331E-2</v>
      </c>
    </row>
    <row r="24" spans="1:59" x14ac:dyDescent="0.3">
      <c r="A24" s="17" t="s">
        <v>419</v>
      </c>
      <c r="B24" s="15">
        <v>3163.0730521999999</v>
      </c>
      <c r="C24" s="15">
        <v>407.98689285</v>
      </c>
      <c r="E24" s="17" t="s">
        <v>419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0</v>
      </c>
      <c r="AA24" s="17"/>
      <c r="AB24" s="40">
        <f t="shared" si="8"/>
        <v>-1</v>
      </c>
      <c r="AC24" s="40">
        <f t="shared" si="9"/>
        <v>-1</v>
      </c>
      <c r="AD24" s="17"/>
      <c r="AE24" s="17">
        <v>124</v>
      </c>
      <c r="AF24" s="17" t="s">
        <v>419</v>
      </c>
      <c r="AG24" s="17">
        <v>0</v>
      </c>
      <c r="AH24" s="17">
        <v>0</v>
      </c>
      <c r="AI24" s="17">
        <v>0</v>
      </c>
      <c r="AJ24" s="17">
        <v>0</v>
      </c>
      <c r="AK24" s="17"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15">
        <f t="shared" si="4"/>
        <v>0</v>
      </c>
      <c r="BA24" s="15">
        <f t="shared" si="5"/>
        <v>0</v>
      </c>
      <c r="BC24" s="13" t="e">
        <f t="shared" si="10"/>
        <v>#DIV/0!</v>
      </c>
      <c r="BD24" s="13" t="e">
        <f t="shared" si="11"/>
        <v>#DIV/0!</v>
      </c>
      <c r="BF24" s="13">
        <v>0.19182970143857195</v>
      </c>
      <c r="BG24" s="13">
        <v>0.19897742004099203</v>
      </c>
    </row>
    <row r="25" spans="1:59" x14ac:dyDescent="0.3">
      <c r="A25" s="17" t="s">
        <v>420</v>
      </c>
      <c r="B25" s="15">
        <v>3119.9666118999999</v>
      </c>
      <c r="C25" s="15">
        <v>553.42228152999996</v>
      </c>
      <c r="E25" s="17" t="s">
        <v>420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/>
      <c r="AB25" s="40">
        <f t="shared" si="8"/>
        <v>-1</v>
      </c>
      <c r="AC25" s="40">
        <f t="shared" si="9"/>
        <v>-1</v>
      </c>
      <c r="AD25" s="17"/>
      <c r="AE25" s="17">
        <v>135</v>
      </c>
      <c r="AF25" s="17" t="s">
        <v>420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5">
        <f t="shared" si="4"/>
        <v>0</v>
      </c>
      <c r="BA25" s="15">
        <f t="shared" si="5"/>
        <v>0</v>
      </c>
      <c r="BC25" s="13" t="e">
        <f t="shared" si="10"/>
        <v>#DIV/0!</v>
      </c>
      <c r="BD25" s="13" t="e">
        <f t="shared" si="11"/>
        <v>#DIV/0!</v>
      </c>
      <c r="BF25" s="13">
        <v>0.17753177403620565</v>
      </c>
      <c r="BG25" s="13">
        <v>0.16968467623849581</v>
      </c>
    </row>
    <row r="26" spans="1:59" x14ac:dyDescent="0.3">
      <c r="A26" s="17" t="s">
        <v>421</v>
      </c>
      <c r="B26" s="15">
        <v>466.71169215999998</v>
      </c>
      <c r="C26" s="15">
        <v>49.734785614000003</v>
      </c>
      <c r="E26" s="17" t="s">
        <v>421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/>
      <c r="AB26" s="40">
        <f t="shared" si="8"/>
        <v>-1</v>
      </c>
      <c r="AC26" s="40">
        <f t="shared" si="9"/>
        <v>-1</v>
      </c>
      <c r="AD26" s="17"/>
      <c r="AE26" s="17">
        <v>146</v>
      </c>
      <c r="AF26" s="17" t="s">
        <v>421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5">
        <f t="shared" si="4"/>
        <v>0</v>
      </c>
      <c r="BA26" s="15">
        <f t="shared" si="5"/>
        <v>0</v>
      </c>
      <c r="BC26" s="13" t="e">
        <f t="shared" si="10"/>
        <v>#DIV/0!</v>
      </c>
      <c r="BD26" s="13" t="e">
        <f t="shared" si="11"/>
        <v>#DIV/0!</v>
      </c>
      <c r="BF26" s="13">
        <v>0.37399805555838206</v>
      </c>
      <c r="BG26" s="13">
        <v>0.3785597122104345</v>
      </c>
    </row>
    <row r="27" spans="1:59" x14ac:dyDescent="0.3">
      <c r="A27" s="17" t="s">
        <v>422</v>
      </c>
      <c r="B27" s="15">
        <v>1708.111416</v>
      </c>
      <c r="C27" s="15">
        <v>196.59727358000001</v>
      </c>
      <c r="E27" s="17" t="s">
        <v>422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/>
      <c r="AB27" s="40">
        <f t="shared" si="8"/>
        <v>-1</v>
      </c>
      <c r="AC27" s="40">
        <f t="shared" si="9"/>
        <v>-1</v>
      </c>
      <c r="AD27" s="17"/>
      <c r="AE27" s="17">
        <v>147</v>
      </c>
      <c r="AF27" s="17" t="s">
        <v>422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5">
        <f t="shared" si="4"/>
        <v>0</v>
      </c>
      <c r="BA27" s="15">
        <f t="shared" si="5"/>
        <v>0</v>
      </c>
      <c r="BC27" s="13" t="e">
        <f t="shared" si="10"/>
        <v>#DIV/0!</v>
      </c>
      <c r="BD27" s="13" t="e">
        <f t="shared" si="11"/>
        <v>#DIV/0!</v>
      </c>
      <c r="BF27" s="13">
        <v>0.53142855094895025</v>
      </c>
      <c r="BG27" s="13">
        <v>0.54055452856126207</v>
      </c>
    </row>
    <row r="28" spans="1:59" x14ac:dyDescent="0.3">
      <c r="A28" s="17" t="s">
        <v>423</v>
      </c>
      <c r="B28" s="15">
        <v>30185.117039000001</v>
      </c>
      <c r="C28" s="15">
        <v>3039.2126865999999</v>
      </c>
      <c r="E28" s="17" t="s">
        <v>423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/>
      <c r="AB28" s="40">
        <f t="shared" si="8"/>
        <v>-1</v>
      </c>
      <c r="AC28" s="40">
        <f t="shared" si="9"/>
        <v>-1</v>
      </c>
      <c r="AD28" s="17"/>
      <c r="AE28" s="17">
        <v>148</v>
      </c>
      <c r="AF28" s="17" t="s">
        <v>423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5">
        <f t="shared" si="4"/>
        <v>0</v>
      </c>
      <c r="BA28" s="15">
        <f t="shared" si="5"/>
        <v>0</v>
      </c>
      <c r="BC28" s="13" t="e">
        <f t="shared" si="10"/>
        <v>#DIV/0!</v>
      </c>
      <c r="BD28" s="13" t="e">
        <f t="shared" si="11"/>
        <v>#DIV/0!</v>
      </c>
      <c r="BF28" s="13">
        <v>0.43749920643954288</v>
      </c>
      <c r="BG28" s="13">
        <v>0.46861925518162784</v>
      </c>
    </row>
    <row r="29" spans="1:59" x14ac:dyDescent="0.3">
      <c r="A29" s="17" t="s">
        <v>424</v>
      </c>
      <c r="B29" s="15">
        <v>11423.293781</v>
      </c>
      <c r="C29" s="15">
        <v>1146.7124018</v>
      </c>
      <c r="E29" s="17" t="s">
        <v>424</v>
      </c>
      <c r="F29" s="17">
        <v>1.5648356399190899</v>
      </c>
      <c r="G29" s="17">
        <v>1.3571631916312601</v>
      </c>
      <c r="H29" s="17">
        <v>6.3510963585156496E-2</v>
      </c>
      <c r="I29" s="17">
        <v>0.30494828397735702</v>
      </c>
      <c r="J29" s="17">
        <v>1.21887253426808</v>
      </c>
      <c r="K29" s="17">
        <v>5.0091436035648702E-2</v>
      </c>
      <c r="L29" s="17">
        <v>0.47844538324597502</v>
      </c>
      <c r="M29" s="17">
        <v>291.83745126539702</v>
      </c>
      <c r="N29" s="17">
        <v>29.183731461829701</v>
      </c>
      <c r="O29" s="17">
        <v>262.65371980356701</v>
      </c>
      <c r="P29" s="17">
        <v>0.20183415290155801</v>
      </c>
      <c r="Q29" s="17">
        <v>2.68489743547346E-2</v>
      </c>
      <c r="R29" s="17">
        <v>14.6010825796282</v>
      </c>
      <c r="S29" s="17">
        <v>7.4418785363514595E-2</v>
      </c>
      <c r="T29" s="17">
        <v>1.1373480050926701</v>
      </c>
      <c r="U29" s="17">
        <v>2.0085692774902599E-2</v>
      </c>
      <c r="V29" s="17">
        <v>1.1673460760484399E-2</v>
      </c>
      <c r="W29" s="17">
        <v>2.8433696324343898</v>
      </c>
      <c r="X29" s="17">
        <v>4.9337467550720104</v>
      </c>
      <c r="Y29" s="17">
        <v>0.18862862811885101</v>
      </c>
      <c r="Z29" s="17">
        <v>0.106827362665828</v>
      </c>
      <c r="AA29" s="17"/>
      <c r="AB29" s="40">
        <f t="shared" si="8"/>
        <v>-0.97445242529341225</v>
      </c>
      <c r="AC29" s="40">
        <f t="shared" si="9"/>
        <v>-0.97455008647676622</v>
      </c>
      <c r="AD29" s="17"/>
      <c r="AE29" s="15">
        <v>159</v>
      </c>
      <c r="AF29" s="15" t="s">
        <v>424</v>
      </c>
      <c r="AG29" s="17">
        <v>5.75484281580429E-3</v>
      </c>
      <c r="AH29" s="17">
        <v>4.9911085916391996E-3</v>
      </c>
      <c r="AI29" s="17">
        <v>2.3356909605354301E-4</v>
      </c>
      <c r="AJ29" s="17">
        <v>1.1214827436560799E-3</v>
      </c>
      <c r="AK29" s="17">
        <v>4.4825411096098798E-3</v>
      </c>
      <c r="AL29" s="15">
        <v>1.8421723871142601E-4</v>
      </c>
      <c r="AM29" s="15">
        <v>1.7595359531696799E-3</v>
      </c>
      <c r="AN29" s="15">
        <v>0.97184953093528703</v>
      </c>
      <c r="AO29" s="15">
        <v>7.4226945707778203E-4</v>
      </c>
      <c r="AP29" s="15">
        <v>9.8740294333765605E-5</v>
      </c>
      <c r="AQ29" s="15">
        <v>5.36971273832023E-2</v>
      </c>
      <c r="AR29" s="15">
        <v>2.73682393526542E-4</v>
      </c>
      <c r="AS29" s="15">
        <v>4.1827252207440298E-3</v>
      </c>
      <c r="AT29" s="15">
        <v>7.3867413220796098E-5</v>
      </c>
      <c r="AU29" s="15">
        <v>4.2930571396482197E-5</v>
      </c>
      <c r="AV29" s="15">
        <v>1.0456811171025E-2</v>
      </c>
      <c r="AW29" s="15">
        <v>1.8144384637707799E-2</v>
      </c>
      <c r="AX29" s="15">
        <v>6.9370436085591704E-4</v>
      </c>
      <c r="AY29" s="15">
        <v>3.92868342714791E-4</v>
      </c>
      <c r="AZ29" s="15">
        <f t="shared" si="4"/>
        <v>1.0791759397297365</v>
      </c>
      <c r="BA29" s="15">
        <f t="shared" si="5"/>
        <v>0.10732640879444943</v>
      </c>
      <c r="BC29" s="13">
        <f t="shared" si="10"/>
        <v>3.697866517989611E-3</v>
      </c>
      <c r="BD29" s="13">
        <f t="shared" si="11"/>
        <v>3.6776108954684203E-3</v>
      </c>
      <c r="BF29" s="13">
        <v>7.7905983761510422E-2</v>
      </c>
      <c r="BG29" s="13">
        <v>8.6785972484512128E-2</v>
      </c>
    </row>
    <row r="30" spans="1:59" x14ac:dyDescent="0.3">
      <c r="A30" s="17" t="s">
        <v>530</v>
      </c>
      <c r="B30" s="15">
        <v>5.4803662034</v>
      </c>
      <c r="C30" s="15">
        <v>0.55228508190000003</v>
      </c>
      <c r="E30" s="17" t="s">
        <v>530</v>
      </c>
      <c r="F30" s="17">
        <v>2.9613562834482601E-2</v>
      </c>
      <c r="G30" s="17">
        <v>2.5683501160182299E-2</v>
      </c>
      <c r="H30" s="17">
        <v>1.20191118680313E-3</v>
      </c>
      <c r="I30" s="17">
        <v>5.7709673330136697E-3</v>
      </c>
      <c r="J30" s="17">
        <v>2.3066505729261302E-2</v>
      </c>
      <c r="K30" s="17">
        <v>9.4794887481605597E-4</v>
      </c>
      <c r="L30" s="17">
        <v>9.0543141696566992E-3</v>
      </c>
      <c r="M30" s="17">
        <v>5.4803660563170604</v>
      </c>
      <c r="N30" s="17">
        <v>0.55228523487491399</v>
      </c>
      <c r="O30" s="17">
        <v>4.9280808214421503</v>
      </c>
      <c r="P30" s="17">
        <v>3.8195889482299599E-3</v>
      </c>
      <c r="Q30" s="17">
        <v>5.0809934026687005E-4</v>
      </c>
      <c r="R30" s="17">
        <v>0.27631676008752298</v>
      </c>
      <c r="S30" s="17">
        <v>1.4083278493361301E-3</v>
      </c>
      <c r="T30" s="17">
        <v>2.15236407127542E-2</v>
      </c>
      <c r="U30" s="17">
        <v>3.8011651427217102E-4</v>
      </c>
      <c r="V30" s="17">
        <v>2.20916240899045E-4</v>
      </c>
      <c r="W30" s="17">
        <v>5.3809289174754402E-2</v>
      </c>
      <c r="X30" s="17">
        <v>9.3368452961633694E-2</v>
      </c>
      <c r="Y30" s="17">
        <v>3.5696963684364201E-3</v>
      </c>
      <c r="Z30" s="17">
        <v>2.0216353885921701E-3</v>
      </c>
      <c r="AA30" s="17"/>
      <c r="AB30" s="40">
        <f t="shared" si="8"/>
        <v>-2.6838159011030205E-8</v>
      </c>
      <c r="AC30" s="40">
        <f t="shared" si="9"/>
        <v>2.7698541744439133E-7</v>
      </c>
      <c r="AD30" s="17"/>
      <c r="AE30" s="15">
        <v>160</v>
      </c>
      <c r="AF30" s="15" t="s">
        <v>530</v>
      </c>
      <c r="AG30" s="15">
        <v>1.05619331134221E-3</v>
      </c>
      <c r="AH30" s="15">
        <v>9.1602390079969999E-4</v>
      </c>
      <c r="AI30" s="15">
        <v>4.28672225751824E-5</v>
      </c>
      <c r="AJ30" s="15">
        <v>2.0582706341087901E-4</v>
      </c>
      <c r="AK30" s="15">
        <v>8.2268607752666802E-4</v>
      </c>
      <c r="AL30" s="15">
        <v>3.3809600928691398E-5</v>
      </c>
      <c r="AM30" s="15">
        <v>3.2292970894332002E-4</v>
      </c>
      <c r="AN30" s="15">
        <v>0.17738352913875099</v>
      </c>
      <c r="AO30" s="15">
        <v>1.3622959176018401E-4</v>
      </c>
      <c r="AP30" s="15">
        <v>1.8121927741532301E-5</v>
      </c>
      <c r="AQ30" s="15">
        <v>9.8550993443495792E-3</v>
      </c>
      <c r="AR30" s="15">
        <v>5.0229260089906802E-5</v>
      </c>
      <c r="AS30" s="15">
        <v>7.6766066729305705E-4</v>
      </c>
      <c r="AT30" s="15">
        <v>1.35569753823006E-5</v>
      </c>
      <c r="AU30" s="15">
        <v>7.8790969304520701E-6</v>
      </c>
      <c r="AV30" s="15">
        <v>1.91915107143358E-3</v>
      </c>
      <c r="AW30" s="15">
        <v>3.3300614468316698E-3</v>
      </c>
      <c r="AX30" s="15">
        <v>1.2731640987340099E-4</v>
      </c>
      <c r="AY30" s="15">
        <v>7.2103600487594095E-5</v>
      </c>
      <c r="AZ30" s="15">
        <f t="shared" si="4"/>
        <v>0.19708127541645093</v>
      </c>
      <c r="BA30" s="15">
        <f t="shared" si="5"/>
        <v>1.9697746277699935E-2</v>
      </c>
      <c r="BC30" s="13">
        <f t="shared" si="10"/>
        <v>3.596133422315486E-2</v>
      </c>
      <c r="BD30" s="13">
        <f t="shared" si="11"/>
        <v>3.5665893335282153E-2</v>
      </c>
      <c r="BF30" s="13" t="e">
        <v>#DIV/0!</v>
      </c>
      <c r="BG30" s="13" t="e">
        <v>#DIV/0!</v>
      </c>
    </row>
    <row r="31" spans="1:59" x14ac:dyDescent="0.3">
      <c r="A31" s="17" t="s">
        <v>611</v>
      </c>
      <c r="B31" s="15">
        <v>682.21009459000004</v>
      </c>
      <c r="C31" s="15">
        <v>68.073853134000004</v>
      </c>
      <c r="E31" s="17" t="s">
        <v>531</v>
      </c>
      <c r="F31" s="17">
        <v>1.30710891383786E-2</v>
      </c>
      <c r="G31" s="17">
        <v>1.13364627942481E-2</v>
      </c>
      <c r="H31" s="17">
        <v>5.3051384227031798E-4</v>
      </c>
      <c r="I31" s="17">
        <v>2.5472548598136002E-3</v>
      </c>
      <c r="J31" s="17">
        <v>1.0181321340189699E-2</v>
      </c>
      <c r="K31" s="17">
        <v>4.1841542794468798E-4</v>
      </c>
      <c r="L31" s="17">
        <v>3.9964797698374497E-3</v>
      </c>
      <c r="M31" s="17">
        <v>2.4373019284930701</v>
      </c>
      <c r="N31" s="17">
        <v>0.24377315542033801</v>
      </c>
      <c r="O31" s="17">
        <v>2.19352877307273</v>
      </c>
      <c r="P31" s="17">
        <v>1.68593340939279E-3</v>
      </c>
      <c r="Q31" s="17">
        <v>2.2427090395013099E-4</v>
      </c>
      <c r="R31" s="17">
        <v>0.12196353555228499</v>
      </c>
      <c r="S31" s="17">
        <v>6.2161786184736505E-4</v>
      </c>
      <c r="T31" s="17">
        <v>9.5003753368938203E-3</v>
      </c>
      <c r="U31" s="17">
        <v>1.6777647337643401E-4</v>
      </c>
      <c r="V31" s="5">
        <v>9.7508777151297704E-5</v>
      </c>
      <c r="W31" s="17">
        <v>2.3750786223317302E-2</v>
      </c>
      <c r="X31" s="17">
        <v>4.1211850945507202E-2</v>
      </c>
      <c r="Y31" s="17">
        <v>1.57562525835412E-3</v>
      </c>
      <c r="Z31" s="17">
        <v>8.9233750558045195E-4</v>
      </c>
      <c r="AA31" s="17"/>
      <c r="AB31" s="40">
        <f t="shared" si="8"/>
        <v>-0.99642734408678335</v>
      </c>
      <c r="AC31" s="40">
        <f t="shared" si="9"/>
        <v>-0.99641898990291489</v>
      </c>
      <c r="AD31" s="17"/>
      <c r="AE31" s="15">
        <v>161</v>
      </c>
      <c r="AF31" s="15" t="s">
        <v>531</v>
      </c>
      <c r="AG31" s="15">
        <v>1.02927782572805E-2</v>
      </c>
      <c r="AH31" s="15">
        <v>8.9268060692120291E-3</v>
      </c>
      <c r="AI31" s="15">
        <v>4.1774816781980901E-4</v>
      </c>
      <c r="AJ31" s="15">
        <v>2.0058186055393798E-3</v>
      </c>
      <c r="AK31" s="15">
        <v>8.0172149173449708E-3</v>
      </c>
      <c r="AL31" s="15">
        <v>3.2948023545031901E-4</v>
      </c>
      <c r="AM31" s="15">
        <v>3.1470043613808199E-3</v>
      </c>
      <c r="AN31" s="15">
        <v>1.7272845655679701</v>
      </c>
      <c r="AO31" s="15">
        <v>1.32758003019262E-3</v>
      </c>
      <c r="AP31" s="15">
        <v>1.7660119283391301E-4</v>
      </c>
      <c r="AQ31" s="15">
        <v>9.6039587631821605E-2</v>
      </c>
      <c r="AR31" s="15">
        <v>4.89492435008287E-4</v>
      </c>
      <c r="AS31" s="15">
        <v>7.4809800717048304E-3</v>
      </c>
      <c r="AT31" s="15">
        <v>1.3211499162934999E-4</v>
      </c>
      <c r="AU31" s="15">
        <v>7.6783140229963397E-5</v>
      </c>
      <c r="AV31" s="15">
        <v>1.8702451721765101E-2</v>
      </c>
      <c r="AW31" s="15">
        <v>3.2452005892991999E-2</v>
      </c>
      <c r="AX31" s="15">
        <v>1.24071934988023E-3</v>
      </c>
      <c r="AY31" s="15">
        <v>7.0266159309539901E-4</v>
      </c>
      <c r="AZ31" s="15">
        <f t="shared" si="4"/>
        <v>1.9192423942331513</v>
      </c>
      <c r="BA31" s="15">
        <f t="shared" si="5"/>
        <v>0.1919578286651813</v>
      </c>
      <c r="BC31" s="13">
        <f t="shared" si="10"/>
        <v>0.78744548297295958</v>
      </c>
      <c r="BD31" s="13">
        <f t="shared" si="11"/>
        <v>0.78744449254138937</v>
      </c>
      <c r="BF31" s="13" t="e">
        <v>#DIV/0!</v>
      </c>
      <c r="BG31" s="13" t="e">
        <v>#DIV/0!</v>
      </c>
    </row>
    <row r="32" spans="1:59" x14ac:dyDescent="0.3">
      <c r="A32" s="8" t="s">
        <v>425</v>
      </c>
      <c r="B32" s="15">
        <v>1941.2518250999999</v>
      </c>
      <c r="C32" s="15">
        <v>194.13034798999999</v>
      </c>
      <c r="E32" s="17" t="s">
        <v>425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/>
      <c r="AB32" s="40">
        <f t="shared" si="8"/>
        <v>-1</v>
      </c>
      <c r="AC32" s="40">
        <f t="shared" si="9"/>
        <v>-1</v>
      </c>
      <c r="AD32" s="17"/>
      <c r="AE32" s="15">
        <v>162</v>
      </c>
      <c r="AF32" s="15" t="s">
        <v>425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f t="shared" si="4"/>
        <v>0</v>
      </c>
      <c r="BA32" s="15">
        <f t="shared" si="5"/>
        <v>0</v>
      </c>
      <c r="BC32" s="13" t="e">
        <f t="shared" si="10"/>
        <v>#DIV/0!</v>
      </c>
      <c r="BD32" s="13" t="e">
        <f t="shared" si="11"/>
        <v>#DIV/0!</v>
      </c>
      <c r="BF32" s="13" t="e">
        <v>#DIV/0!</v>
      </c>
      <c r="BG32" s="13" t="e">
        <v>#DIV/0!</v>
      </c>
    </row>
    <row r="33" spans="1:78" s="15" customFormat="1" x14ac:dyDescent="0.3">
      <c r="A33" s="17"/>
      <c r="B33" s="17"/>
      <c r="C33" s="17"/>
      <c r="D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</row>
    <row r="34" spans="1:78" s="15" customFormat="1" x14ac:dyDescent="0.3">
      <c r="A34" s="17"/>
      <c r="B34" s="17"/>
      <c r="C34" s="17"/>
      <c r="D34" s="17"/>
      <c r="AG34" s="25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s="15" customFormat="1" x14ac:dyDescent="0.3">
      <c r="A35" s="17"/>
      <c r="B35" s="17"/>
      <c r="C35" s="17"/>
      <c r="D35" s="17"/>
      <c r="E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s="15" customFormat="1" x14ac:dyDescent="0.3">
      <c r="A36" s="17"/>
      <c r="B36" s="17"/>
      <c r="C36" s="17"/>
      <c r="D36" s="17"/>
      <c r="E36" s="17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s="15" customFormat="1" x14ac:dyDescent="0.3">
      <c r="A37" s="17"/>
      <c r="B37" s="17"/>
      <c r="C37" s="17"/>
      <c r="D37" s="17"/>
      <c r="E37" s="17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s="15" customFormat="1" x14ac:dyDescent="0.3">
      <c r="A38" s="17"/>
      <c r="B38" s="17"/>
      <c r="C38" s="17"/>
      <c r="D38" s="17"/>
      <c r="E38" s="17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s="15" customFormat="1" x14ac:dyDescent="0.3">
      <c r="A39" s="17"/>
      <c r="B39" s="17"/>
      <c r="C39" s="17"/>
      <c r="D39" s="17"/>
      <c r="E39" s="17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s="15" customFormat="1" x14ac:dyDescent="0.3">
      <c r="A40" s="17"/>
      <c r="B40" s="17"/>
      <c r="C40" s="17"/>
      <c r="D40" s="17"/>
      <c r="E40" s="1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s="15" customFormat="1" x14ac:dyDescent="0.3">
      <c r="A41" s="17"/>
      <c r="B41" s="17"/>
      <c r="C41" s="17"/>
      <c r="D41" s="17"/>
      <c r="E41" s="17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s="15" customFormat="1" x14ac:dyDescent="0.3">
      <c r="A42" s="17"/>
      <c r="B42" s="17"/>
      <c r="C42" s="17"/>
      <c r="D42" s="17"/>
      <c r="E42" s="17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s="15" customFormat="1" x14ac:dyDescent="0.3">
      <c r="A43" s="17"/>
      <c r="B43" s="17"/>
      <c r="C43" s="17"/>
      <c r="D43" s="17"/>
      <c r="E43" s="17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s="15" customFormat="1" x14ac:dyDescent="0.3">
      <c r="A44" s="17"/>
      <c r="B44" s="17"/>
      <c r="C44" s="17"/>
      <c r="D44" s="17"/>
      <c r="E44" s="1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s="15" customFormat="1" x14ac:dyDescent="0.3">
      <c r="A45" s="17"/>
      <c r="B45" s="17"/>
      <c r="C45" s="17"/>
      <c r="D45" s="17"/>
      <c r="E45" s="17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s="15" customFormat="1" x14ac:dyDescent="0.3">
      <c r="A46" s="17"/>
      <c r="B46" s="17"/>
      <c r="C46" s="17"/>
      <c r="D46" s="17"/>
      <c r="E46" s="17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s="15" customFormat="1" x14ac:dyDescent="0.3">
      <c r="A47" s="17"/>
      <c r="B47" s="17"/>
      <c r="C47" s="17"/>
      <c r="D47" s="17"/>
      <c r="E47" s="1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s="15" customFormat="1" x14ac:dyDescent="0.3">
      <c r="A48" s="17"/>
      <c r="B48" s="17"/>
      <c r="C48" s="17"/>
      <c r="D48" s="17"/>
      <c r="E48" s="17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s="15" customFormat="1" x14ac:dyDescent="0.3">
      <c r="A49" s="17"/>
      <c r="B49" s="17"/>
      <c r="C49" s="17"/>
      <c r="D49" s="17"/>
      <c r="E49" s="17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s="15" customFormat="1" x14ac:dyDescent="0.3">
      <c r="A50" s="17"/>
      <c r="B50" s="17"/>
      <c r="C50" s="17"/>
      <c r="D50" s="17"/>
      <c r="E50" s="17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s="15" customFormat="1" x14ac:dyDescent="0.3">
      <c r="A51" s="17"/>
      <c r="B51" s="17"/>
      <c r="C51" s="17"/>
      <c r="D51" s="17"/>
      <c r="E51" s="1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s="15" customFormat="1" x14ac:dyDescent="0.3">
      <c r="A52" s="17"/>
      <c r="B52" s="17"/>
      <c r="C52" s="17"/>
      <c r="D52" s="17"/>
      <c r="E52" s="1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s="15" customFormat="1" x14ac:dyDescent="0.3">
      <c r="A53" s="17"/>
      <c r="B53" s="17"/>
      <c r="C53" s="17"/>
      <c r="D53" s="17"/>
      <c r="E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s="15" customFormat="1" x14ac:dyDescent="0.3">
      <c r="A54" s="17"/>
      <c r="B54" s="17"/>
      <c r="C54" s="17"/>
      <c r="D54" s="17"/>
      <c r="E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s="15" customFormat="1" x14ac:dyDescent="0.3">
      <c r="A55" s="17"/>
      <c r="B55" s="17"/>
      <c r="C55" s="17"/>
      <c r="D55" s="17"/>
      <c r="E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s="15" customFormat="1" x14ac:dyDescent="0.3">
      <c r="A56" s="17"/>
      <c r="B56" s="17"/>
      <c r="C56" s="17"/>
      <c r="D56" s="17"/>
      <c r="E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s="15" customFormat="1" x14ac:dyDescent="0.3">
      <c r="A57" s="17"/>
      <c r="B57" s="17"/>
      <c r="C57" s="17"/>
      <c r="D57" s="17"/>
      <c r="E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s="15" customFormat="1" x14ac:dyDescent="0.3">
      <c r="A58" s="17"/>
      <c r="B58" s="17"/>
      <c r="C58" s="17"/>
      <c r="D58" s="17"/>
      <c r="E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s="15" customFormat="1" x14ac:dyDescent="0.3">
      <c r="A59" s="17"/>
      <c r="B59" s="17"/>
      <c r="C59" s="17"/>
      <c r="D59" s="17"/>
      <c r="E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s="15" customFormat="1" x14ac:dyDescent="0.3">
      <c r="A60" s="17"/>
      <c r="B60" s="17"/>
      <c r="C60" s="17"/>
      <c r="D60" s="17"/>
      <c r="E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s="15" customFormat="1" x14ac:dyDescent="0.3">
      <c r="A61" s="17"/>
      <c r="B61" s="17"/>
      <c r="C61" s="17"/>
      <c r="D61" s="17"/>
      <c r="E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s="15" customFormat="1" x14ac:dyDescent="0.3">
      <c r="A62" s="17"/>
      <c r="B62" s="17"/>
      <c r="C62" s="17"/>
      <c r="D62" s="17"/>
      <c r="E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s="15" customFormat="1" x14ac:dyDescent="0.3">
      <c r="A63" s="17"/>
      <c r="B63" s="17"/>
      <c r="C63" s="17"/>
      <c r="D63" s="17"/>
      <c r="E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s="15" customFormat="1" x14ac:dyDescent="0.3">
      <c r="A64" s="17"/>
      <c r="B64" s="17"/>
      <c r="C64" s="17"/>
      <c r="D64" s="17"/>
      <c r="E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s="15" customFormat="1" x14ac:dyDescent="0.3">
      <c r="A65" s="17"/>
      <c r="B65" s="17"/>
      <c r="C65" s="17"/>
      <c r="D65" s="17"/>
      <c r="E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s="15" customFormat="1" x14ac:dyDescent="0.3">
      <c r="A66" s="17"/>
      <c r="B66" s="17"/>
      <c r="C66" s="17"/>
      <c r="D66" s="17"/>
      <c r="E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s="15" customFormat="1" x14ac:dyDescent="0.3">
      <c r="A67" s="17"/>
      <c r="B67" s="17"/>
      <c r="C67" s="17"/>
      <c r="D67" s="17"/>
      <c r="E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s="15" customFormat="1" x14ac:dyDescent="0.3">
      <c r="A68" s="17"/>
      <c r="B68" s="17"/>
      <c r="C68" s="17"/>
      <c r="D68" s="17"/>
      <c r="E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s="15" customFormat="1" x14ac:dyDescent="0.3">
      <c r="A69" s="17"/>
      <c r="B69" s="17"/>
      <c r="C69" s="17"/>
      <c r="D69" s="17"/>
      <c r="E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s="15" customFormat="1" x14ac:dyDescent="0.3">
      <c r="A70" s="17"/>
      <c r="B70" s="17"/>
      <c r="C70" s="17"/>
      <c r="D70" s="17"/>
      <c r="E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s="15" customFormat="1" x14ac:dyDescent="0.3">
      <c r="A71" s="17"/>
      <c r="B71" s="17"/>
      <c r="C71" s="17"/>
      <c r="D71" s="17"/>
      <c r="E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s="15" customFormat="1" x14ac:dyDescent="0.3">
      <c r="A72" s="17"/>
      <c r="B72" s="17"/>
      <c r="C72" s="17"/>
      <c r="D72" s="17"/>
      <c r="E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8"/>
  <sheetViews>
    <sheetView workbookViewId="0">
      <pane ySplit="6" topLeftCell="A7" activePane="bottomLeft" state="frozen"/>
      <selection pane="bottomLeft" activeCell="B26" sqref="B26:P26"/>
    </sheetView>
  </sheetViews>
  <sheetFormatPr defaultColWidth="9.109375" defaultRowHeight="14.4" x14ac:dyDescent="0.3"/>
  <cols>
    <col min="1" max="1" width="22.33203125" style="17" customWidth="1"/>
    <col min="2" max="2" width="10.109375" style="17" bestFit="1" customWidth="1"/>
    <col min="3" max="3" width="10.5546875" style="17" customWidth="1"/>
    <col min="4" max="5" width="10.109375" style="17" bestFit="1" customWidth="1"/>
    <col min="6" max="6" width="9.33203125" style="17" bestFit="1" customWidth="1"/>
    <col min="7" max="7" width="10.44140625" style="17" customWidth="1"/>
    <col min="8" max="8" width="10.109375" style="17" bestFit="1" customWidth="1"/>
    <col min="9" max="9" width="9.88671875" style="17" bestFit="1" customWidth="1"/>
    <col min="10" max="10" width="10.33203125" style="17" bestFit="1" customWidth="1"/>
    <col min="11" max="11" width="11.5546875" style="17" bestFit="1" customWidth="1"/>
    <col min="12" max="15" width="9.44140625" style="17" customWidth="1"/>
    <col min="16" max="17" width="10.109375" style="17" customWidth="1"/>
    <col min="18" max="18" width="10.109375" style="17" bestFit="1" customWidth="1"/>
    <col min="19" max="16384" width="9.109375" style="17"/>
  </cols>
  <sheetData>
    <row r="1" spans="1:18" x14ac:dyDescent="0.3">
      <c r="A1" s="6" t="s">
        <v>674</v>
      </c>
    </row>
    <row r="3" spans="1:18" x14ac:dyDescent="0.3">
      <c r="A3" s="6" t="s">
        <v>271</v>
      </c>
    </row>
    <row r="4" spans="1:18" x14ac:dyDescent="0.3">
      <c r="A4" s="17" t="s">
        <v>272</v>
      </c>
    </row>
    <row r="5" spans="1:18" x14ac:dyDescent="0.3">
      <c r="A5" s="17" t="s">
        <v>273</v>
      </c>
    </row>
    <row r="6" spans="1:18" x14ac:dyDescent="0.3">
      <c r="A6" s="2" t="s">
        <v>224</v>
      </c>
      <c r="B6" s="64" t="s">
        <v>36</v>
      </c>
      <c r="C6" s="64" t="s">
        <v>42</v>
      </c>
      <c r="D6" s="64" t="s">
        <v>58</v>
      </c>
      <c r="E6" s="64" t="s">
        <v>72</v>
      </c>
      <c r="F6" s="64" t="s">
        <v>74</v>
      </c>
      <c r="G6" s="64" t="s">
        <v>34</v>
      </c>
      <c r="H6" s="64" t="s">
        <v>160</v>
      </c>
      <c r="I6" s="64" t="s">
        <v>161</v>
      </c>
      <c r="J6" s="64" t="s">
        <v>162</v>
      </c>
      <c r="K6" s="64" t="s">
        <v>163</v>
      </c>
      <c r="L6" s="64" t="s">
        <v>164</v>
      </c>
      <c r="M6" s="64" t="s">
        <v>165</v>
      </c>
      <c r="N6" s="64" t="s">
        <v>166</v>
      </c>
      <c r="O6" s="64" t="s">
        <v>112</v>
      </c>
      <c r="P6" s="64" t="s">
        <v>167</v>
      </c>
      <c r="Q6" s="65"/>
      <c r="R6" s="65"/>
    </row>
    <row r="7" spans="1:18" x14ac:dyDescent="0.3">
      <c r="A7" s="68" t="s">
        <v>225</v>
      </c>
      <c r="B7" s="23"/>
      <c r="C7" s="23"/>
      <c r="D7" s="23"/>
      <c r="E7" s="23"/>
      <c r="F7" s="23"/>
      <c r="G7" s="23"/>
      <c r="H7" s="23"/>
      <c r="I7" s="15"/>
      <c r="J7" s="15"/>
      <c r="K7" s="56"/>
      <c r="L7" s="15"/>
      <c r="M7" s="15"/>
      <c r="N7" s="56"/>
      <c r="O7" s="15"/>
      <c r="P7" s="2"/>
      <c r="Q7" s="2"/>
      <c r="R7" s="2"/>
    </row>
    <row r="8" spans="1:18" x14ac:dyDescent="0.3">
      <c r="A8" s="68" t="s">
        <v>226</v>
      </c>
      <c r="B8" s="19">
        <f>airports!AK62</f>
        <v>1468.9961122513168</v>
      </c>
      <c r="C8" s="19">
        <f>airports!AN62</f>
        <v>660.22028426224153</v>
      </c>
      <c r="D8" s="19">
        <f>airports!BF62</f>
        <v>4252.4956799904039</v>
      </c>
      <c r="E8" s="19">
        <f>airports!BT62</f>
        <v>615.03625004400294</v>
      </c>
      <c r="F8" s="19">
        <f>airports!BV62</f>
        <v>727.60572522181178</v>
      </c>
      <c r="G8" s="19">
        <f>airports!AI62</f>
        <v>835.76435837305416</v>
      </c>
      <c r="H8" s="19">
        <f>airports!AP62</f>
        <v>595.98900839979206</v>
      </c>
      <c r="I8" s="15">
        <f>SUM(airports!AS62:AX62)</f>
        <v>26.49863419818886</v>
      </c>
      <c r="J8" s="15">
        <f>SUM(airports!AT62:AX62)</f>
        <v>25.651256478702159</v>
      </c>
      <c r="K8" s="56"/>
      <c r="L8" s="56"/>
      <c r="M8" s="56"/>
      <c r="N8" s="56"/>
      <c r="O8" s="56"/>
      <c r="P8" s="15"/>
    </row>
    <row r="9" spans="1:18" x14ac:dyDescent="0.3">
      <c r="A9" s="68" t="s">
        <v>227</v>
      </c>
      <c r="B9" s="19">
        <f>cmv_c1c2!O62</f>
        <v>21.508822213927999</v>
      </c>
      <c r="C9" s="19">
        <f>cmv_c1c2!T62</f>
        <v>10.408255483153107</v>
      </c>
      <c r="D9" s="15">
        <f>cmv_c1c2!AO62</f>
        <v>93.840234345936636</v>
      </c>
      <c r="E9" s="62">
        <f>cmv_c1c2!BF62</f>
        <v>0</v>
      </c>
      <c r="F9" s="62">
        <f>cmv_c1c2!BH62</f>
        <v>9.3637482072762612</v>
      </c>
      <c r="G9" s="19">
        <f>cmv_c1c2!M62</f>
        <v>9.4546365533852672</v>
      </c>
      <c r="H9" s="15">
        <f>cmv_c1c2!V62</f>
        <v>5.1826550170779875</v>
      </c>
      <c r="I9" s="15">
        <f>SUM(cmv_c1c2!AC62:AH62)</f>
        <v>3661.5122133475138</v>
      </c>
      <c r="J9" s="15">
        <f>SUM(cmv_c1c2!AD62:AH62)</f>
        <v>3548.0343901301108</v>
      </c>
      <c r="K9" s="90">
        <f>SUM(cmv_c1c2!Z62:AA62)</f>
        <v>2.5687797563703056E-5</v>
      </c>
      <c r="L9" s="56">
        <f>SUM(cmv_c1c2!R62:S62)</f>
        <v>9.1894192379043768E-2</v>
      </c>
      <c r="M9" s="56">
        <f>SUM(cmv_c1c2!W62:X62)</f>
        <v>0.83733697416778097</v>
      </c>
      <c r="N9" s="56">
        <f>SUM(cmv_c1c2!BJ62:BK62)</f>
        <v>2.4375021604427927</v>
      </c>
      <c r="O9" s="57">
        <f>SUM(cmv_c1c2!BD62:BE62)</f>
        <v>1.1424688094986122E-2</v>
      </c>
      <c r="P9" s="15"/>
      <c r="Q9" s="15"/>
      <c r="R9" s="15"/>
    </row>
    <row r="10" spans="1:18" x14ac:dyDescent="0.3">
      <c r="A10" s="68" t="s">
        <v>228</v>
      </c>
      <c r="B10" s="19">
        <f>cmv_c3!O62</f>
        <v>19.701479645412157</v>
      </c>
      <c r="C10" s="19">
        <f>cmv_c3!T62</f>
        <v>9.5336703193027823</v>
      </c>
      <c r="D10" s="15">
        <f>cmv_c3!AP62</f>
        <v>85.955038752853085</v>
      </c>
      <c r="E10" s="62">
        <f>cmv_c3!BF62</f>
        <v>0</v>
      </c>
      <c r="F10" s="62">
        <f>cmv_c3!BH62</f>
        <v>8.5918952134006776</v>
      </c>
      <c r="G10" s="19">
        <f>cmv_c3!M62</f>
        <v>8.6621426309277378</v>
      </c>
      <c r="H10" s="15">
        <f>cmv_c3!V62</f>
        <v>4.7482450121190558</v>
      </c>
      <c r="I10" s="15">
        <f>SUM(cmv_c3!AC62:AH62)</f>
        <v>2507.4254352995754</v>
      </c>
      <c r="J10" s="15">
        <f>SUM(cmv_c3!AD62:AH62)</f>
        <v>2306.8312402231581</v>
      </c>
      <c r="K10" s="90">
        <f>SUM(cmv_c3!Z62:AA62)</f>
        <v>1.6701464786881367E-5</v>
      </c>
      <c r="L10" s="56">
        <f>SUM(cmv_c3!R62:S62)</f>
        <v>5.9746995131048149E-2</v>
      </c>
      <c r="M10" s="56">
        <f>SUM(cmv_c3!W62:X62)</f>
        <v>0.54441267939196436</v>
      </c>
      <c r="N10" s="56">
        <f>SUM(cmv_c3!BJ62:BK62)</f>
        <v>1.5847949692091428</v>
      </c>
      <c r="O10" s="57">
        <f>SUM(cmv_c3!BD62:BE62)</f>
        <v>7.4280076601167255E-3</v>
      </c>
      <c r="P10" s="15"/>
      <c r="Q10" s="15"/>
      <c r="R10" s="15"/>
    </row>
    <row r="11" spans="1:18" x14ac:dyDescent="0.3">
      <c r="A11" s="68" t="s">
        <v>230</v>
      </c>
      <c r="B11" s="19">
        <f>livestock!U61</f>
        <v>1786.3483287387778</v>
      </c>
      <c r="C11" s="19">
        <f>livestock!X61</f>
        <v>486.10282694090449</v>
      </c>
      <c r="D11" s="19"/>
      <c r="E11" s="19">
        <f>livestock!AP61</f>
        <v>20352.465903831446</v>
      </c>
      <c r="F11" s="19">
        <v>0</v>
      </c>
      <c r="G11" s="19"/>
      <c r="H11" s="19"/>
      <c r="I11" s="15"/>
      <c r="J11" s="15"/>
      <c r="K11" s="56"/>
      <c r="L11" s="56"/>
      <c r="M11" s="56"/>
      <c r="N11" s="56"/>
      <c r="O11" s="56"/>
      <c r="P11" s="15"/>
    </row>
    <row r="12" spans="1:18" x14ac:dyDescent="0.3">
      <c r="A12" s="68" t="s">
        <v>231</v>
      </c>
      <c r="B12" s="19">
        <f>nonpt!BK61</f>
        <v>11536.129222458998</v>
      </c>
      <c r="C12" s="19">
        <f>nonpt!BQ61</f>
        <v>6952.2988065353329</v>
      </c>
      <c r="D12" s="19">
        <f>nonpt!CU61</f>
        <v>7433.9180544607434</v>
      </c>
      <c r="E12" s="19">
        <f>nonpt!DN61</f>
        <v>14560.625819332861</v>
      </c>
      <c r="F12" s="19">
        <f>nonpt!DQ61</f>
        <v>499.77767144223299</v>
      </c>
      <c r="G12" s="19">
        <f>nonpt!BH61</f>
        <v>169.27171996795084</v>
      </c>
      <c r="H12" s="19">
        <f>nonpt!O62</f>
        <v>1035.9034656921001</v>
      </c>
      <c r="I12" s="15"/>
      <c r="J12" s="15"/>
      <c r="K12" s="56">
        <f>nonpt!S62</f>
        <v>0.36910165400000011</v>
      </c>
      <c r="L12" s="56">
        <f>nonpt!L62</f>
        <v>7.7755788199999998</v>
      </c>
      <c r="M12" s="56">
        <f>nonpt!P62</f>
        <v>5.582289158900001</v>
      </c>
      <c r="N12" s="56">
        <f>nonpt!AH62</f>
        <v>37.190793587699993</v>
      </c>
      <c r="O12" s="56">
        <f>nonpt!AD62</f>
        <v>11.594111312499997</v>
      </c>
      <c r="P12" s="56">
        <f>nonpt!CS61</f>
        <v>0.98258256741493799</v>
      </c>
      <c r="Q12" s="15"/>
      <c r="R12" s="15"/>
    </row>
    <row r="13" spans="1:18" x14ac:dyDescent="0.3">
      <c r="A13" s="68" t="s">
        <v>232</v>
      </c>
      <c r="B13" s="19">
        <f>nonroad!AK61</f>
        <v>8523.7366711689738</v>
      </c>
      <c r="C13" s="19">
        <f>nonroad!AP61</f>
        <v>25793.215523134011</v>
      </c>
      <c r="D13" s="19">
        <f>nonroad!BH61</f>
        <v>21093.157542391069</v>
      </c>
      <c r="E13" s="19">
        <f>nonroad!BT61</f>
        <v>1191.1408518359756</v>
      </c>
      <c r="F13" s="19">
        <f>nonroad!BU61</f>
        <v>1462.0839518128178</v>
      </c>
      <c r="G13" s="19">
        <f>nonroad!AJ61</f>
        <v>1285.5672778150463</v>
      </c>
      <c r="H13" s="19">
        <f>nonroad!AR61</f>
        <v>4368.7059465453876</v>
      </c>
      <c r="I13" s="15">
        <f>nonroad!AD62</f>
        <v>40059.761450450009</v>
      </c>
      <c r="J13" s="15">
        <f>nonroad!AE62</f>
        <v>38709.411703922</v>
      </c>
      <c r="K13" s="56">
        <f>nonroad!R62</f>
        <v>7.7444530909999993E-3</v>
      </c>
      <c r="L13" s="56">
        <f>nonroad!U62</f>
        <v>0.74513073340000002</v>
      </c>
      <c r="M13" s="56"/>
      <c r="N13" s="56">
        <f>nonroad!T62</f>
        <v>4.4881611035000013</v>
      </c>
      <c r="O13" s="56">
        <f>nonroad!S62</f>
        <v>1.2668266489</v>
      </c>
      <c r="P13" s="15"/>
      <c r="Q13" s="15"/>
      <c r="R13" s="15"/>
    </row>
    <row r="14" spans="1:18" x14ac:dyDescent="0.3">
      <c r="A14" s="68" t="s">
        <v>233</v>
      </c>
      <c r="B14" s="19">
        <f>np_oilgas!AW61</f>
        <v>4146.1857633141908</v>
      </c>
      <c r="C14" s="19">
        <f>np_oilgas!BC61</f>
        <v>33080.839539126675</v>
      </c>
      <c r="D14" s="19">
        <f>np_oilgas!CA61</f>
        <v>40914.192566237958</v>
      </c>
      <c r="E14" s="19">
        <f>np_oilgas!CR61</f>
        <v>2691.2036597729821</v>
      </c>
      <c r="F14" s="19">
        <f>np_oilgas!CT61</f>
        <v>124.35530167459078</v>
      </c>
      <c r="G14" s="19">
        <f>np_oilgas!AV61</f>
        <v>2567.1012668706371</v>
      </c>
      <c r="H14" s="19">
        <f>np_oilgas!BF61</f>
        <v>578.92399115297712</v>
      </c>
      <c r="I14" s="15"/>
      <c r="J14" s="15"/>
      <c r="K14" s="56">
        <f>np_oilgas!Q62</f>
        <v>4.0911823607000005E-5</v>
      </c>
      <c r="L14" s="56">
        <f>np_oilgas!K62</f>
        <v>5.5732690788E-2</v>
      </c>
      <c r="M14" s="56">
        <f>np_oilgas!N62</f>
        <v>0.18561193160559999</v>
      </c>
      <c r="N14" s="56">
        <f>np_oilgas!AA62</f>
        <v>0.20478419861029998</v>
      </c>
      <c r="O14" s="56">
        <f>np_oilgas!W62</f>
        <v>0.1172587656987</v>
      </c>
      <c r="P14" s="15"/>
      <c r="Q14" s="15"/>
      <c r="R14" s="15"/>
    </row>
    <row r="15" spans="1:18" x14ac:dyDescent="0.3">
      <c r="A15" s="68" t="s">
        <v>234</v>
      </c>
      <c r="B15" s="15">
        <f>np_solvents!AJ62</f>
        <v>72.394873280120251</v>
      </c>
      <c r="C15" s="15">
        <f>np_solvents!AN61</f>
        <v>350.81694579895418</v>
      </c>
      <c r="D15" s="15">
        <f>np_solvents!BB61</f>
        <v>6.8125194066939985</v>
      </c>
      <c r="E15" s="15">
        <f>np_solvents!BN61</f>
        <v>15550.858215806584</v>
      </c>
      <c r="F15" s="15">
        <f>np_solvents!BP61</f>
        <v>7803.9766129979498</v>
      </c>
      <c r="G15" s="15"/>
      <c r="H15" s="56"/>
      <c r="I15" s="15"/>
      <c r="J15" s="15"/>
      <c r="K15" s="15"/>
      <c r="L15" s="15"/>
      <c r="M15" s="15"/>
      <c r="N15" s="15"/>
      <c r="O15" s="15"/>
      <c r="P15" s="15"/>
    </row>
    <row r="16" spans="1:18" x14ac:dyDescent="0.3">
      <c r="A16" s="68" t="s">
        <v>235</v>
      </c>
      <c r="B16" s="19">
        <f>'onroad all'!H61</f>
        <v>8978.7050801497935</v>
      </c>
      <c r="C16" s="19">
        <f>'onroad all'!P61</f>
        <v>18352.929102739417</v>
      </c>
      <c r="D16" s="19">
        <f>'onroad all'!BB61</f>
        <v>11403.728281169595</v>
      </c>
      <c r="E16" s="19">
        <f>'onroad all'!BU61</f>
        <v>1450.6115128066999</v>
      </c>
      <c r="F16" s="19">
        <f>'onroad all'!BY61</f>
        <v>1415.9759499619395</v>
      </c>
      <c r="G16" s="19">
        <f>'onroad all'!G61</f>
        <v>816.79014441752906</v>
      </c>
      <c r="H16" s="19">
        <f>'onroad all'!Y61</f>
        <v>2441.1505459800896</v>
      </c>
      <c r="I16" s="15">
        <f>SUM('onroad all'!AJ61:AO61)</f>
        <v>41285.494785362469</v>
      </c>
      <c r="J16" s="15">
        <f>I16-'onroad all'!AJ61</f>
        <v>37986.322404092309</v>
      </c>
      <c r="K16" s="56">
        <f>'onroad all'!AB61</f>
        <v>6.5457098301999986E-2</v>
      </c>
      <c r="L16" s="56">
        <f>'onroad all'!M61</f>
        <v>7.2288898370000023</v>
      </c>
      <c r="M16" s="56"/>
      <c r="N16" s="56">
        <f>'onroad all'!CB61</f>
        <v>15.242017882800001</v>
      </c>
      <c r="O16" s="56">
        <f>'onroad all'!BS61+'onroad all'!BT61</f>
        <v>36.29659142300001</v>
      </c>
      <c r="R16" s="15"/>
    </row>
    <row r="17" spans="1:32" x14ac:dyDescent="0.3">
      <c r="A17" s="68" t="s">
        <v>236</v>
      </c>
      <c r="B17" s="19">
        <f>ptegu!BM61</f>
        <v>272.58140287392922</v>
      </c>
      <c r="C17" s="19">
        <f>ptegu!BS61</f>
        <v>288.35343804360082</v>
      </c>
      <c r="D17" s="19">
        <f>ptegu!CX61</f>
        <v>2194.8268380975478</v>
      </c>
      <c r="E17" s="19">
        <f>ptegu!DP61</f>
        <v>93.972235091115536</v>
      </c>
      <c r="F17" s="19">
        <f>ptegu!DS61</f>
        <v>27.104208619141158</v>
      </c>
      <c r="G17" s="19">
        <f>ptegu!BK61</f>
        <v>210.03777506698154</v>
      </c>
      <c r="H17" s="19">
        <f>ptegu!BX61</f>
        <v>3.7417272415238512</v>
      </c>
      <c r="I17" s="15"/>
      <c r="J17" s="15"/>
      <c r="K17" s="56">
        <f>ptegu!T62</f>
        <v>3.6342754599999996</v>
      </c>
      <c r="L17" s="56">
        <f>ptegu!L62</f>
        <v>14.583431710000001</v>
      </c>
      <c r="M17" s="56">
        <f>ptegu!P62</f>
        <v>5.0561895799999999</v>
      </c>
      <c r="N17" s="56">
        <f>ptegu!AH62</f>
        <v>47.258632219999996</v>
      </c>
      <c r="O17" s="56">
        <f>ptegu!AD62</f>
        <v>81.966852709999984</v>
      </c>
      <c r="P17" s="57">
        <f>ptegu!BB62</f>
        <v>1.6699999999999999E-4</v>
      </c>
      <c r="Q17" s="15"/>
      <c r="R17" s="15"/>
    </row>
    <row r="18" spans="1:32" x14ac:dyDescent="0.3">
      <c r="A18" s="68" t="s">
        <v>237</v>
      </c>
      <c r="B18" s="19">
        <f>ptagfire!V61</f>
        <v>10282.995558686927</v>
      </c>
      <c r="C18" s="19">
        <f>ptagfire!Z61</f>
        <v>2064.2514248635312</v>
      </c>
      <c r="D18" s="19">
        <f>ptagfire!AJ61</f>
        <v>8480.1759613253271</v>
      </c>
      <c r="E18" s="19">
        <f>ptagfire!AV61</f>
        <v>0</v>
      </c>
      <c r="F18" s="19">
        <f>ptagfire!AX61</f>
        <v>0</v>
      </c>
      <c r="G18" s="19"/>
      <c r="H18" s="19">
        <f>ptagfire!AA61</f>
        <v>841.32899507797288</v>
      </c>
      <c r="I18" s="15"/>
      <c r="J18" s="15"/>
      <c r="K18" s="56"/>
      <c r="L18" s="56"/>
      <c r="M18" s="56"/>
      <c r="N18" s="56"/>
      <c r="O18" s="56"/>
    </row>
    <row r="19" spans="1:32" x14ac:dyDescent="0.3">
      <c r="A19" s="68" t="s">
        <v>238</v>
      </c>
      <c r="B19" s="19">
        <f>'ptfire-rx'!AO61</f>
        <v>64739.76755949793</v>
      </c>
      <c r="C19" s="19">
        <f>'ptfire-rx'!AS61</f>
        <v>20899.520075245673</v>
      </c>
      <c r="D19" s="19">
        <f>'ptfire-rx'!BE61</f>
        <v>126337.26669591377</v>
      </c>
      <c r="E19" s="19">
        <f>'ptfire-rx'!BS61</f>
        <v>94386.494197024193</v>
      </c>
      <c r="F19" s="19">
        <f>'ptfire-rx'!BV61</f>
        <v>19090.446848009717</v>
      </c>
      <c r="G19" s="19">
        <f>'ptfire-rx'!AL61</f>
        <v>25805.756624875503</v>
      </c>
      <c r="H19" s="19">
        <f>'ptfire-rx'!AU61</f>
        <v>16037.255992757182</v>
      </c>
      <c r="I19" s="15"/>
      <c r="J19" s="15"/>
      <c r="K19" s="56"/>
      <c r="L19" s="56"/>
      <c r="M19" s="56"/>
      <c r="N19" s="56"/>
      <c r="O19" s="56"/>
      <c r="P19" s="15"/>
      <c r="Q19" s="15"/>
      <c r="R19" s="15"/>
    </row>
    <row r="20" spans="1:32" x14ac:dyDescent="0.3">
      <c r="A20" s="68" t="s">
        <v>239</v>
      </c>
      <c r="B20" s="19">
        <f>'ptfire-wild'!AN61</f>
        <v>131649.73079222156</v>
      </c>
      <c r="C20" s="19">
        <f>'ptfire-wild'!AQ61</f>
        <v>36614.343080662977</v>
      </c>
      <c r="D20" s="19">
        <f>'ptfire-wild'!BD61</f>
        <v>234404.47334063816</v>
      </c>
      <c r="E20" s="19">
        <f>'ptfire-wild'!BQ61</f>
        <v>241636.13069883172</v>
      </c>
      <c r="F20" s="19">
        <f>'ptfire-wild'!BT61</f>
        <v>45902.128953949505</v>
      </c>
      <c r="G20" s="19">
        <f>'ptfire-wild'!AK61</f>
        <v>40204.958008806629</v>
      </c>
      <c r="H20" s="19">
        <f>'ptfire-wild'!AS61</f>
        <v>20943.977527970714</v>
      </c>
      <c r="I20" s="15"/>
      <c r="J20" s="15"/>
      <c r="K20" s="56"/>
      <c r="L20" s="56"/>
      <c r="M20" s="56"/>
      <c r="N20" s="56"/>
      <c r="O20" s="56"/>
      <c r="P20" s="15"/>
      <c r="Q20" s="15"/>
      <c r="R20" s="15"/>
    </row>
    <row r="21" spans="1:32" x14ac:dyDescent="0.3">
      <c r="A21" s="68" t="s">
        <v>240</v>
      </c>
      <c r="B21" s="15">
        <f>ptnonipm!BX61</f>
        <v>5307.1097851235727</v>
      </c>
      <c r="C21" s="15">
        <f>ptnonipm!CD61</f>
        <v>2755.6122027338156</v>
      </c>
      <c r="D21" s="15">
        <f>ptnonipm!DP61</f>
        <v>5887.8078149847897</v>
      </c>
      <c r="E21" s="15">
        <f>ptnonipm!EK61</f>
        <v>49369.7918694037</v>
      </c>
      <c r="F21" s="15">
        <f>ptnonipm!EN61</f>
        <v>674.47762689752096</v>
      </c>
      <c r="G21" s="15">
        <f>ptnonipm!BU61</f>
        <v>826.58108548011455</v>
      </c>
      <c r="H21" s="15">
        <f>ptnonipm!CI61</f>
        <v>742.20963375745691</v>
      </c>
      <c r="I21" s="15">
        <f>ptnonipm!BI62</f>
        <v>144.67137405</v>
      </c>
      <c r="J21" s="15">
        <f>ptnonipm!BJ62</f>
        <v>140.33518695000001</v>
      </c>
      <c r="K21" s="56">
        <f>ptnonipm!T62</f>
        <v>21.4502093143</v>
      </c>
      <c r="L21" s="56">
        <f>ptnonipm!L62</f>
        <v>22.081987173499993</v>
      </c>
      <c r="M21" s="56">
        <f>ptnonipm!P62</f>
        <v>10.255054574100001</v>
      </c>
      <c r="N21" s="56">
        <f>ptnonipm!AL62</f>
        <v>136.69809863229995</v>
      </c>
      <c r="O21" s="56">
        <f>ptnonipm!AH62</f>
        <v>485.01315355759994</v>
      </c>
      <c r="P21" s="15">
        <f>ptnonipm!Z62</f>
        <v>84.290092201199997</v>
      </c>
      <c r="Q21" s="15"/>
      <c r="R21" s="15"/>
    </row>
    <row r="22" spans="1:32" x14ac:dyDescent="0.3">
      <c r="A22" s="68" t="s">
        <v>241</v>
      </c>
      <c r="B22" s="15">
        <f>pt_oilgas!BL61</f>
        <v>2771.9085327997836</v>
      </c>
      <c r="C22" s="15">
        <f>pt_oilgas!BR61</f>
        <v>2098.2044901565573</v>
      </c>
      <c r="D22" s="15">
        <f>pt_oilgas!CV61</f>
        <v>11858.158738897604</v>
      </c>
      <c r="E22" s="15">
        <f>pt_oilgas!DO61</f>
        <v>1636.199415597074</v>
      </c>
      <c r="F22" s="15">
        <f>pt_oilgas!DR61</f>
        <v>77.827134682498581</v>
      </c>
      <c r="G22" s="15">
        <f>pt_oilgas!BJ61</f>
        <v>1812.7580873784941</v>
      </c>
      <c r="H22" s="15">
        <f>pt_oilgas!BW61</f>
        <v>248.9140914720214</v>
      </c>
      <c r="I22" s="15"/>
      <c r="J22" s="15"/>
      <c r="K22" s="56">
        <f>pt_oilgas!S62</f>
        <v>1.847403912873E-2</v>
      </c>
      <c r="L22" s="56">
        <f>pt_oilgas!K62</f>
        <v>1.6263424217900002E-2</v>
      </c>
      <c r="M22" s="56">
        <f>pt_oilgas!O62</f>
        <v>0.27970831611660002</v>
      </c>
      <c r="N22" s="56">
        <f>pt_oilgas!AG62</f>
        <v>5.2377830839999993</v>
      </c>
      <c r="O22" s="56">
        <f>pt_oilgas!AC62</f>
        <v>2.4556384897020003</v>
      </c>
      <c r="P22" s="15"/>
      <c r="Q22" s="15"/>
      <c r="R22" s="15"/>
    </row>
    <row r="23" spans="1:32" x14ac:dyDescent="0.3">
      <c r="A23" s="68" t="s">
        <v>242</v>
      </c>
      <c r="B23" s="15">
        <f>rail!AK61</f>
        <v>1436.6710806212391</v>
      </c>
      <c r="C23" s="15">
        <f>rail!AQ61</f>
        <v>412.83598924514428</v>
      </c>
      <c r="D23" s="15">
        <f>rail!BJ61</f>
        <v>4091.6665735592146</v>
      </c>
      <c r="E23" s="15">
        <f>rail!BY61</f>
        <v>0</v>
      </c>
      <c r="F23" s="15">
        <f>rail!CA61</f>
        <v>50.110296566932355</v>
      </c>
      <c r="G23" s="15">
        <f>rail!AJ61</f>
        <v>293.57265047137088</v>
      </c>
      <c r="H23" s="15">
        <f>rail!AS61</f>
        <v>34.12837144565102</v>
      </c>
      <c r="I23" s="15">
        <f>rail!AA62</f>
        <v>11359.969523225398</v>
      </c>
      <c r="J23" s="15">
        <f>rail!AB62</f>
        <v>10982.324219106402</v>
      </c>
      <c r="K23" s="56">
        <f>rail!N62</f>
        <v>2.75603068276E-4</v>
      </c>
      <c r="L23" s="56">
        <f>rail!K62</f>
        <v>5.6926682221399995E-2</v>
      </c>
      <c r="M23" s="56"/>
      <c r="N23" s="56">
        <f>rail!S62</f>
        <v>0.21381894879999996</v>
      </c>
      <c r="O23" s="56">
        <f>rail!Q62</f>
        <v>0.12204142659999995</v>
      </c>
      <c r="P23" s="15"/>
      <c r="Q23" s="15"/>
      <c r="R23" s="15"/>
    </row>
    <row r="24" spans="1:32" x14ac:dyDescent="0.3">
      <c r="A24" s="68" t="s">
        <v>243</v>
      </c>
      <c r="B24" s="15">
        <f>rwc!AG61</f>
        <v>51487.574453246132</v>
      </c>
      <c r="C24" s="15">
        <f>rwc!AK61</f>
        <v>13358.145220736644</v>
      </c>
      <c r="D24" s="15">
        <f>rwc!AX61</f>
        <v>36066.172481383488</v>
      </c>
      <c r="E24" s="15">
        <f>rwc!BL61</f>
        <v>0</v>
      </c>
      <c r="F24" s="15">
        <f>rwc!BN61</f>
        <v>6977.7054347583662</v>
      </c>
      <c r="G24" s="15">
        <f>rwc!AF61</f>
        <v>1958.1346066247168</v>
      </c>
      <c r="H24" s="15">
        <f>rwc!AM61</f>
        <v>3632.0958587025243</v>
      </c>
      <c r="I24" s="15"/>
      <c r="J24" s="15"/>
      <c r="K24" s="56"/>
      <c r="L24" s="56"/>
      <c r="M24" s="56">
        <f>rwc!M62</f>
        <v>0.1138562190408</v>
      </c>
      <c r="N24" s="56">
        <f>rwc!R62</f>
        <v>9.6630936988249996E-2</v>
      </c>
      <c r="O24" s="56">
        <f>rwc!P62</f>
        <v>0.83357391285499982</v>
      </c>
    </row>
    <row r="25" spans="1:32" x14ac:dyDescent="0.3">
      <c r="A25" s="68" t="s">
        <v>244</v>
      </c>
      <c r="B25" s="19">
        <f>beis!E53</f>
        <v>367981.66974969959</v>
      </c>
      <c r="C25" s="19"/>
      <c r="D25" s="19">
        <f>beis!M53</f>
        <v>504810.59007109923</v>
      </c>
      <c r="E25" s="19">
        <f>beis!R53</f>
        <v>1959800.871814227</v>
      </c>
      <c r="F25" s="19"/>
      <c r="G25" s="19"/>
      <c r="H25" s="19"/>
      <c r="I25" s="15"/>
      <c r="J25" s="15"/>
      <c r="K25" s="56"/>
      <c r="L25" s="56"/>
      <c r="M25" s="56"/>
      <c r="N25" s="56"/>
      <c r="O25" s="56"/>
      <c r="P25" s="1"/>
      <c r="Q25" s="1"/>
      <c r="R25" s="1"/>
    </row>
    <row r="26" spans="1:32" x14ac:dyDescent="0.3">
      <c r="A26" s="2" t="s">
        <v>245</v>
      </c>
      <c r="B26" s="1">
        <f t="shared" ref="B26:P26" si="0">SUM(B7:B24)</f>
        <v>304502.04551829258</v>
      </c>
      <c r="C26" s="1">
        <f t="shared" si="0"/>
        <v>164187.63087602795</v>
      </c>
      <c r="D26" s="1">
        <f t="shared" si="0"/>
        <v>514604.64836155518</v>
      </c>
      <c r="E26" s="1">
        <f t="shared" si="0"/>
        <v>443534.53062937834</v>
      </c>
      <c r="F26" s="1">
        <f t="shared" si="0"/>
        <v>84851.531360015695</v>
      </c>
      <c r="G26" s="1">
        <f t="shared" si="0"/>
        <v>76804.410385332332</v>
      </c>
      <c r="H26" s="1">
        <f t="shared" si="0"/>
        <v>51514.256056224585</v>
      </c>
      <c r="I26" s="1">
        <f t="shared" si="0"/>
        <v>99045.333415933157</v>
      </c>
      <c r="J26" s="1">
        <f t="shared" si="0"/>
        <v>93698.910400902692</v>
      </c>
      <c r="K26" s="58">
        <f t="shared" si="0"/>
        <v>25.54562092297596</v>
      </c>
      <c r="L26" s="58">
        <f t="shared" si="0"/>
        <v>52.695582258637387</v>
      </c>
      <c r="M26" s="58">
        <f t="shared" si="0"/>
        <v>22.854459433322749</v>
      </c>
      <c r="N26" s="58">
        <f t="shared" si="0"/>
        <v>250.65301772435041</v>
      </c>
      <c r="O26" s="58">
        <f t="shared" si="0"/>
        <v>619.68490094261074</v>
      </c>
      <c r="P26" s="58">
        <f t="shared" si="0"/>
        <v>85.272841768614938</v>
      </c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</row>
    <row r="27" spans="1:32" x14ac:dyDescent="0.3">
      <c r="A27" s="2" t="s">
        <v>246</v>
      </c>
      <c r="B27" s="1">
        <f>B26+B25</f>
        <v>672483.71526799211</v>
      </c>
      <c r="C27" s="1">
        <f t="shared" ref="C27:H27" si="1">C26+C25</f>
        <v>164187.63087602795</v>
      </c>
      <c r="D27" s="1">
        <f t="shared" si="1"/>
        <v>1019415.2384326544</v>
      </c>
      <c r="E27" s="1">
        <f t="shared" si="1"/>
        <v>2403335.4024436055</v>
      </c>
      <c r="F27" s="1">
        <f t="shared" si="1"/>
        <v>84851.531360015695</v>
      </c>
      <c r="G27" s="1">
        <f t="shared" si="1"/>
        <v>76804.410385332332</v>
      </c>
      <c r="H27" s="1">
        <f t="shared" si="1"/>
        <v>51514.256056224585</v>
      </c>
      <c r="I27" s="1">
        <f t="shared" ref="I27" si="2">I26+I25</f>
        <v>99045.333415933157</v>
      </c>
      <c r="J27" s="1">
        <f t="shared" ref="J27" si="3">J26+J25</f>
        <v>93698.910400902692</v>
      </c>
      <c r="K27" s="58">
        <f t="shared" ref="K27" si="4">K26+K25</f>
        <v>25.54562092297596</v>
      </c>
      <c r="L27" s="58">
        <f t="shared" ref="L27" si="5">L26+L25</f>
        <v>52.695582258637387</v>
      </c>
      <c r="M27" s="58">
        <f t="shared" ref="M27" si="6">M26+M25</f>
        <v>22.854459433322749</v>
      </c>
      <c r="N27" s="58">
        <f t="shared" ref="N27" si="7">N26+N25</f>
        <v>250.65301772435041</v>
      </c>
      <c r="O27" s="58">
        <f t="shared" ref="O27:P27" si="8">O26+O25</f>
        <v>619.68490094261074</v>
      </c>
      <c r="P27" s="58">
        <f t="shared" si="8"/>
        <v>85.272841768614938</v>
      </c>
      <c r="Q27" s="15"/>
      <c r="R27" s="15"/>
    </row>
    <row r="28" spans="1:32" x14ac:dyDescent="0.3">
      <c r="A28" s="2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</row>
    <row r="29" spans="1:32" x14ac:dyDescent="0.3">
      <c r="A29" s="23" t="s">
        <v>247</v>
      </c>
      <c r="M29" s="15"/>
    </row>
    <row r="30" spans="1:32" x14ac:dyDescent="0.3">
      <c r="A30" s="2" t="s">
        <v>224</v>
      </c>
      <c r="B30" s="64" t="s">
        <v>36</v>
      </c>
      <c r="C30" s="64" t="s">
        <v>42</v>
      </c>
      <c r="D30" s="64" t="s">
        <v>58</v>
      </c>
      <c r="E30" s="64" t="s">
        <v>72</v>
      </c>
      <c r="F30" s="64" t="s">
        <v>74</v>
      </c>
      <c r="G30" s="64" t="s">
        <v>34</v>
      </c>
      <c r="H30" s="64" t="s">
        <v>160</v>
      </c>
      <c r="I30" s="64" t="s">
        <v>161</v>
      </c>
      <c r="J30" s="64" t="s">
        <v>162</v>
      </c>
      <c r="K30" s="64" t="s">
        <v>163</v>
      </c>
      <c r="L30" s="64" t="s">
        <v>164</v>
      </c>
      <c r="M30" s="64" t="s">
        <v>165</v>
      </c>
      <c r="N30" s="64" t="s">
        <v>166</v>
      </c>
      <c r="O30" s="64" t="s">
        <v>112</v>
      </c>
      <c r="P30" s="64" t="s">
        <v>167</v>
      </c>
    </row>
    <row r="31" spans="1:32" x14ac:dyDescent="0.3">
      <c r="A31" s="17" t="s">
        <v>248</v>
      </c>
      <c r="B31" s="15">
        <f>canmex_ag!M47</f>
        <v>1397.9092656745831</v>
      </c>
      <c r="C31" s="15">
        <f>canmex_ag!Q47</f>
        <v>159.45228734913741</v>
      </c>
      <c r="D31" s="15">
        <f>canmex_ag!X47</f>
        <v>0</v>
      </c>
      <c r="E31" s="15">
        <f>canmex_ag!AG47</f>
        <v>32662.890745493554</v>
      </c>
      <c r="F31" s="15">
        <f>canmex_ag!AI47</f>
        <v>0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</row>
    <row r="32" spans="1:32" x14ac:dyDescent="0.3">
      <c r="A32" s="17" t="s">
        <v>249</v>
      </c>
      <c r="B32" s="15">
        <f>canada_og2D!O11</f>
        <v>0</v>
      </c>
      <c r="C32" s="15">
        <f>canada_og2D!S11</f>
        <v>922.17870915186552</v>
      </c>
      <c r="D32" s="15">
        <f>canada_og2D!Z11</f>
        <v>0</v>
      </c>
      <c r="E32" s="15">
        <f>canada_og2D!AI11</f>
        <v>0</v>
      </c>
      <c r="F32" s="15">
        <f>canada_og2D!AK11</f>
        <v>0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</row>
    <row r="33" spans="1:16" x14ac:dyDescent="0.3">
      <c r="A33" s="17" t="s">
        <v>252</v>
      </c>
      <c r="B33" s="15">
        <f>canmex_area!M50</f>
        <v>15576.583154739854</v>
      </c>
      <c r="C33" s="15">
        <f>canmex_area!Q50</f>
        <v>12803.96870961302</v>
      </c>
      <c r="D33" s="15">
        <f>canmex_area!Y50</f>
        <v>13094.512821345228</v>
      </c>
      <c r="E33" s="15">
        <f>canmex_area!AI50</f>
        <v>4031.4842657961044</v>
      </c>
      <c r="F33" s="15">
        <f>canmex_area!AK50</f>
        <v>2600.6563338273777</v>
      </c>
      <c r="G33" s="15"/>
      <c r="H33" s="15"/>
      <c r="I33" s="15"/>
      <c r="J33" s="15"/>
      <c r="K33" s="56"/>
      <c r="L33" s="56"/>
      <c r="M33" s="56"/>
      <c r="N33" s="56"/>
      <c r="O33" s="56"/>
      <c r="P33" s="56"/>
    </row>
    <row r="34" spans="1:16" x14ac:dyDescent="0.3">
      <c r="A34" s="17" t="s">
        <v>253</v>
      </c>
      <c r="B34" s="15">
        <f>canada_onroad!M50</f>
        <v>2137.5105545949486</v>
      </c>
      <c r="C34" s="15">
        <f>canada_onroad!Q50</f>
        <v>5153.1683601156637</v>
      </c>
      <c r="D34" s="15">
        <f>canada_onroad!Y50</f>
        <v>2954.6109608608735</v>
      </c>
      <c r="E34" s="15">
        <f>canada_onroad!AI50</f>
        <v>0</v>
      </c>
      <c r="F34" s="15">
        <f>canada_onroad!AK50</f>
        <v>38.951903107152283</v>
      </c>
      <c r="G34" s="15"/>
      <c r="H34" s="15"/>
      <c r="I34" s="15"/>
      <c r="J34" s="15"/>
      <c r="K34" s="56"/>
      <c r="L34" s="56"/>
      <c r="M34" s="56"/>
      <c r="N34" s="56"/>
      <c r="O34" s="56"/>
      <c r="P34" s="56"/>
    </row>
    <row r="35" spans="1:16" x14ac:dyDescent="0.3">
      <c r="A35" s="17" t="s">
        <v>254</v>
      </c>
      <c r="B35" s="15">
        <f>canmex_point!P50</f>
        <v>1505.5794246384887</v>
      </c>
      <c r="C35" s="15">
        <f>canmex_point!T50</f>
        <v>2005.8153387037898</v>
      </c>
      <c r="D35" s="15">
        <f>canmex_point!AB50</f>
        <v>5056.2798000371095</v>
      </c>
      <c r="E35" s="15">
        <f>canmex_point!AL50</f>
        <v>10313.028124845388</v>
      </c>
      <c r="F35" s="15">
        <f>canmex_point!AN50</f>
        <v>23.217958415127683</v>
      </c>
      <c r="G35" s="15"/>
      <c r="H35" s="15"/>
      <c r="I35" s="15"/>
      <c r="J35" s="15"/>
      <c r="K35" s="56"/>
      <c r="L35" s="56"/>
      <c r="M35" s="56"/>
      <c r="N35" s="56"/>
      <c r="O35" s="56"/>
      <c r="P35" s="56"/>
    </row>
    <row r="36" spans="1:16" x14ac:dyDescent="0.3">
      <c r="A36" s="17" t="s">
        <v>255</v>
      </c>
      <c r="B36" s="15">
        <f>ptfire_othna!AN61</f>
        <v>193822.3321006239</v>
      </c>
      <c r="C36" s="15">
        <f>ptfire_othna!AQ61</f>
        <v>51812.855656439882</v>
      </c>
      <c r="D36" s="15">
        <f>ptfire_othna!BD61</f>
        <v>385490.93953078345</v>
      </c>
      <c r="E36" s="15">
        <f>ptfire_othna!BQ61</f>
        <v>432820.57243351196</v>
      </c>
      <c r="F36" s="15">
        <f>ptfire_othna!BT61</f>
        <v>63191.557590802957</v>
      </c>
      <c r="G36" s="15">
        <f>ptfire_othna!AK61</f>
        <v>58856.536554481609</v>
      </c>
      <c r="H36" s="15">
        <f>ptfire_othna!AS61</f>
        <v>31273.550696060993</v>
      </c>
      <c r="I36" s="15"/>
      <c r="J36" s="15"/>
      <c r="K36" s="56"/>
      <c r="L36" s="56"/>
      <c r="M36" s="56"/>
      <c r="N36" s="56"/>
      <c r="O36" s="56"/>
      <c r="P36" s="56"/>
    </row>
    <row r="37" spans="1:16" x14ac:dyDescent="0.3">
      <c r="A37" s="17" t="s">
        <v>256</v>
      </c>
      <c r="B37" s="19">
        <f>cmv_c1c2!O63</f>
        <v>3.0276662978077131</v>
      </c>
      <c r="C37" s="19">
        <f>cmv_c1c2!T63</f>
        <v>1.465108074683954</v>
      </c>
      <c r="D37" s="15">
        <f>cmv_c1c2!AO63</f>
        <v>13.209299812148094</v>
      </c>
      <c r="E37" s="62">
        <f>cmv_c1c2!BF63</f>
        <v>0</v>
      </c>
      <c r="F37" s="62">
        <f>cmv_c1c2!BH63</f>
        <v>1.3180843772257451</v>
      </c>
      <c r="G37" s="19">
        <f>cmv_c1c2!M63</f>
        <v>1.3308715128198449</v>
      </c>
      <c r="H37" s="15">
        <f>cmv_c1c2!V63</f>
        <v>0.7295315188299808</v>
      </c>
      <c r="I37" s="15">
        <f>SUM(cmv_c1c2!AC63:AH63)</f>
        <v>541.14732792389555</v>
      </c>
      <c r="J37" s="15">
        <f>SUM(cmv_c1c2!AD63:AH63)</f>
        <v>524.56575477652223</v>
      </c>
      <c r="K37" s="91">
        <f>SUM(cmv_c1c2!Z63:AA63)</f>
        <v>3.7978475076373516E-6</v>
      </c>
      <c r="L37" s="56">
        <f>SUM(cmv_c1c2!R63:S63)</f>
        <v>1.3586291669483053E-2</v>
      </c>
      <c r="M37" s="56">
        <f>SUM(cmv_c1c2!W63:X63)</f>
        <v>0.12379793787242936</v>
      </c>
      <c r="N37" s="56">
        <f>SUM(cmv_c1c2!BJ63:BK63)</f>
        <v>0.36037679694659819</v>
      </c>
      <c r="O37" s="57">
        <f>SUM(cmv_c1c2!BD63:BE63)</f>
        <v>1.6890981038266703E-3</v>
      </c>
      <c r="P37" s="56"/>
    </row>
    <row r="38" spans="1:16" x14ac:dyDescent="0.3">
      <c r="A38" s="17" t="s">
        <v>257</v>
      </c>
      <c r="B38" s="19">
        <f>cmv_c3!O63</f>
        <v>15.843642984166989</v>
      </c>
      <c r="C38" s="19">
        <f>cmv_c3!T63</f>
        <v>7.666857670849101</v>
      </c>
      <c r="D38" s="15">
        <f>cmv_c3!AP63</f>
        <v>69.1237687532427</v>
      </c>
      <c r="E38" s="62">
        <f>cmv_c3!BF63</f>
        <v>0</v>
      </c>
      <c r="F38" s="62">
        <f>cmv_c3!BH63</f>
        <v>6.9534679651919422</v>
      </c>
      <c r="G38" s="19">
        <f>cmv_c3!M63</f>
        <v>6.9717598101445741</v>
      </c>
      <c r="H38" s="15">
        <f>cmv_c3!V63</f>
        <v>3.8216336319355686</v>
      </c>
      <c r="I38" s="15">
        <f>SUM(cmv_c3!AC63:AH63)</f>
        <v>1497.7694966192084</v>
      </c>
      <c r="J38" s="15">
        <f>SUM(cmv_c3!AD63:AH63)</f>
        <v>1377.9479143590302</v>
      </c>
      <c r="K38" s="90">
        <f>SUM(cmv_c3!Z63:AA63)</f>
        <v>9.9763442840214382E-6</v>
      </c>
      <c r="L38" s="56">
        <f>SUM(cmv_c3!R63:S63)</f>
        <v>3.5688859888225594E-2</v>
      </c>
      <c r="M38" s="56">
        <f>SUM(cmv_c3!W63:X63)</f>
        <v>0.32519585620793962</v>
      </c>
      <c r="N38" s="56">
        <f>SUM(cmv_c3!BJ63:BK63)</f>
        <v>0.94665159547390809</v>
      </c>
      <c r="O38" s="57">
        <f>SUM(cmv_c3!BD63:BE63)</f>
        <v>4.4369969536533233E-3</v>
      </c>
      <c r="P38" s="56"/>
    </row>
    <row r="39" spans="1:16" x14ac:dyDescent="0.3">
      <c r="A39" s="2" t="s">
        <v>258</v>
      </c>
      <c r="B39" s="1">
        <f t="shared" ref="B39:P39" si="9">SUM(B31:B38)</f>
        <v>214458.78580955375</v>
      </c>
      <c r="C39" s="1">
        <f t="shared" si="9"/>
        <v>72866.571027118887</v>
      </c>
      <c r="D39" s="1">
        <f t="shared" si="9"/>
        <v>406678.67618159205</v>
      </c>
      <c r="E39" s="1">
        <f t="shared" si="9"/>
        <v>479827.97556964704</v>
      </c>
      <c r="F39" s="1">
        <f t="shared" si="9"/>
        <v>65862.655338495038</v>
      </c>
      <c r="G39" s="1">
        <f t="shared" si="9"/>
        <v>58864.839185804572</v>
      </c>
      <c r="H39" s="1">
        <f t="shared" si="9"/>
        <v>31278.101861211759</v>
      </c>
      <c r="I39" s="1">
        <f t="shared" si="9"/>
        <v>2038.916824543104</v>
      </c>
      <c r="J39" s="1">
        <f t="shared" si="9"/>
        <v>1902.5136691355524</v>
      </c>
      <c r="K39" s="58">
        <f t="shared" si="9"/>
        <v>1.377419179165879E-5</v>
      </c>
      <c r="L39" s="58">
        <f t="shared" si="9"/>
        <v>4.9275151557708646E-2</v>
      </c>
      <c r="M39" s="58">
        <f t="shared" si="9"/>
        <v>0.44899379408036899</v>
      </c>
      <c r="N39" s="58">
        <f t="shared" si="9"/>
        <v>1.3070283924205062</v>
      </c>
      <c r="O39" s="58">
        <f t="shared" si="9"/>
        <v>6.1260950574799937E-3</v>
      </c>
      <c r="P39" s="58">
        <f t="shared" si="9"/>
        <v>0</v>
      </c>
    </row>
    <row r="40" spans="1:16" x14ac:dyDescent="0.3">
      <c r="A40" s="23" t="s">
        <v>259</v>
      </c>
      <c r="B40" s="19">
        <f>canmex_ag!M48</f>
        <v>0</v>
      </c>
      <c r="C40" s="19">
        <f>canmex_ag!Q48</f>
        <v>0</v>
      </c>
      <c r="D40" s="19">
        <f>canmex_ag!X48</f>
        <v>0</v>
      </c>
      <c r="E40" s="19">
        <f>canmex_ag!AG48</f>
        <v>0</v>
      </c>
      <c r="F40" s="19">
        <f>canmex_ag!AI48</f>
        <v>0</v>
      </c>
      <c r="G40" s="19"/>
      <c r="H40" s="19"/>
      <c r="I40" s="19"/>
      <c r="J40" s="19"/>
      <c r="K40" s="49"/>
      <c r="L40" s="49"/>
      <c r="M40" s="49"/>
      <c r="N40" s="49"/>
      <c r="O40" s="49"/>
      <c r="P40" s="49"/>
    </row>
    <row r="41" spans="1:16" x14ac:dyDescent="0.3">
      <c r="A41" s="17" t="s">
        <v>260</v>
      </c>
      <c r="B41" s="15">
        <f>canmex_area!M51</f>
        <v>3098.8085270914839</v>
      </c>
      <c r="C41" s="15">
        <f>canmex_area!Q51</f>
        <v>1802.2646223429927</v>
      </c>
      <c r="D41" s="15">
        <f>canmex_area!Y51</f>
        <v>2537.646605363921</v>
      </c>
      <c r="E41" s="15">
        <f>canmex_area!AI51</f>
        <v>2662.9157872631713</v>
      </c>
      <c r="F41" s="15">
        <f>canmex_area!AK51</f>
        <v>469.97495019075603</v>
      </c>
      <c r="G41" s="15"/>
      <c r="H41" s="15"/>
      <c r="I41" s="15"/>
      <c r="J41" s="15"/>
      <c r="K41" s="56"/>
      <c r="L41" s="56"/>
      <c r="M41" s="56"/>
      <c r="N41" s="56"/>
      <c r="O41" s="56"/>
      <c r="P41" s="56"/>
    </row>
    <row r="42" spans="1:16" x14ac:dyDescent="0.3">
      <c r="A42" s="17" t="s">
        <v>261</v>
      </c>
      <c r="B42" s="15">
        <f>mexico_onroad!X38</f>
        <v>529.50004810341056</v>
      </c>
      <c r="C42" s="15">
        <f>mexico_onroad!AA38</f>
        <v>3026.1606237178312</v>
      </c>
      <c r="D42" s="15">
        <f>mexico_onroad!AJ38</f>
        <v>1283.1762465486868</v>
      </c>
      <c r="E42" s="15">
        <f>mexico_onroad!AQ38</f>
        <v>572.57539530873362</v>
      </c>
      <c r="F42" s="15">
        <f>mexico_onroad!AR38</f>
        <v>180.32194808687458</v>
      </c>
      <c r="G42" s="15">
        <f>mexico_onroad!W38</f>
        <v>90.76607179001266</v>
      </c>
      <c r="H42" s="15">
        <f>mexico_onroad!AB38</f>
        <v>445.72417031411862</v>
      </c>
      <c r="I42" s="15"/>
      <c r="J42" s="15"/>
      <c r="K42" s="56"/>
      <c r="L42" s="56"/>
      <c r="M42" s="56"/>
      <c r="N42" s="56"/>
      <c r="O42" s="56"/>
      <c r="P42" s="56"/>
    </row>
    <row r="43" spans="1:16" x14ac:dyDescent="0.3">
      <c r="A43" s="17" t="s">
        <v>262</v>
      </c>
      <c r="B43" s="15">
        <f>canmex_point!P51</f>
        <v>65.122306789455394</v>
      </c>
      <c r="C43" s="15">
        <f>canmex_point!T51</f>
        <v>1207.9927336205142</v>
      </c>
      <c r="D43" s="15">
        <f>canmex_point!AB51</f>
        <v>2586.7033802689748</v>
      </c>
      <c r="E43" s="15">
        <f>canmex_point!AL51</f>
        <v>518.89900747664024</v>
      </c>
      <c r="F43" s="15">
        <f>canmex_point!AN51</f>
        <v>11.314742108069453</v>
      </c>
      <c r="G43" s="15"/>
      <c r="H43" s="15"/>
      <c r="I43" s="15"/>
      <c r="J43" s="15"/>
      <c r="K43" s="56"/>
      <c r="L43" s="56"/>
      <c r="M43" s="56"/>
      <c r="N43" s="56"/>
      <c r="O43" s="56"/>
      <c r="P43" s="56"/>
    </row>
    <row r="44" spans="1:16" x14ac:dyDescent="0.3">
      <c r="A44" s="17" t="s">
        <v>263</v>
      </c>
      <c r="B44" s="15">
        <f>ptfire_othna!AN62</f>
        <v>10923.889435003088</v>
      </c>
      <c r="C44" s="15">
        <f>ptfire_othna!AQ62</f>
        <v>2946.7436600087199</v>
      </c>
      <c r="D44" s="15">
        <f>ptfire_othna!BD62</f>
        <v>12434.299326325856</v>
      </c>
      <c r="E44" s="15">
        <f>ptfire_othna!BQ62</f>
        <v>4759.7365911971701</v>
      </c>
      <c r="F44" s="15">
        <f>ptfire_othna!BT62</f>
        <v>575.87540390090862</v>
      </c>
      <c r="G44" s="15">
        <f>ptfire_othna!AK62</f>
        <v>0</v>
      </c>
      <c r="H44" s="15">
        <f>ptfire_othna!AS62</f>
        <v>0</v>
      </c>
      <c r="I44" s="15"/>
      <c r="J44" s="15"/>
      <c r="K44" s="56"/>
      <c r="L44" s="56"/>
      <c r="M44" s="56"/>
      <c r="N44" s="56"/>
      <c r="O44" s="56"/>
      <c r="P44" s="56"/>
    </row>
    <row r="45" spans="1:16" x14ac:dyDescent="0.3">
      <c r="A45" s="17" t="s">
        <v>264</v>
      </c>
      <c r="B45" s="19">
        <f>cmv_c1c2!O64</f>
        <v>0.1757215396029484</v>
      </c>
      <c r="C45" s="19">
        <f>cmv_c1c2!T64</f>
        <v>8.5032756945259969E-2</v>
      </c>
      <c r="D45" s="15">
        <f>cmv_c1c2!AO64</f>
        <v>0.76664980531662141</v>
      </c>
      <c r="E45" s="62">
        <f>cmv_c1c2!BF64</f>
        <v>0</v>
      </c>
      <c r="F45" s="62">
        <f>cmv_c1c2!BH64</f>
        <v>7.6499501706078554E-2</v>
      </c>
      <c r="G45" s="19">
        <f>cmv_c1c2!M64</f>
        <v>7.7241948267718102E-2</v>
      </c>
      <c r="H45" s="15">
        <f>cmv_c1c2!V64</f>
        <v>4.2340906875579599E-2</v>
      </c>
      <c r="I45" s="15">
        <f>SUM(cmv_c1c2!AC64:AH64)</f>
        <v>26.630011257020261</v>
      </c>
      <c r="J45" s="15">
        <f>SUM(cmv_c1c2!AD64:AH64)</f>
        <v>25.811527309975279</v>
      </c>
      <c r="K45" s="91">
        <f>SUM(cmv_c1c2!Z64:AA64)</f>
        <v>1.8687598949497553E-7</v>
      </c>
      <c r="L45" s="56">
        <f>SUM(cmv_c1c2!R64:S64)</f>
        <v>6.685194630202207E-4</v>
      </c>
      <c r="M45" s="56">
        <f>SUM(cmv_c1c2!W64:X64)</f>
        <v>6.091529779923604E-3</v>
      </c>
      <c r="N45" s="56">
        <f>SUM(cmv_c1c2!BJ64:BK64)</f>
        <v>1.773253568125574E-2</v>
      </c>
      <c r="O45" s="57">
        <f>SUM(cmv_c1c2!BD64:BE64)</f>
        <v>8.3113153458225011E-5</v>
      </c>
      <c r="P45" s="56"/>
    </row>
    <row r="46" spans="1:16" x14ac:dyDescent="0.3">
      <c r="A46" s="17" t="s">
        <v>265</v>
      </c>
      <c r="B46" s="19">
        <f>cmv_c3!O64</f>
        <v>14.758781801949649</v>
      </c>
      <c r="C46" s="19">
        <f>cmv_c3!T64</f>
        <v>7.1418725115333741</v>
      </c>
      <c r="D46" s="15">
        <f>cmv_c3!AP64</f>
        <v>64.39083520359965</v>
      </c>
      <c r="E46" s="62">
        <f>cmv_c3!BF64</f>
        <v>0</v>
      </c>
      <c r="F46" s="62">
        <f>cmv_c3!BH64</f>
        <v>21.701604743900941</v>
      </c>
      <c r="G46" s="19">
        <f>cmv_c3!M64</f>
        <v>8.4929433665168954</v>
      </c>
      <c r="H46" s="15">
        <f>cmv_c3!V64</f>
        <v>4.6554561847501086</v>
      </c>
      <c r="I46" s="15">
        <f>SUM(cmv_c3!AC64:AH64)</f>
        <v>4906.9424959009366</v>
      </c>
      <c r="J46" s="15">
        <f>SUM(cmv_c3!AD64:AH64)</f>
        <v>4514.38414293798</v>
      </c>
      <c r="K46" s="90">
        <f>SUM(cmv_c3!Z64:AA64)</f>
        <v>3.268406243127908E-5</v>
      </c>
      <c r="L46" s="56">
        <f>SUM(cmv_c3!R64:S64)</f>
        <v>0.11692194027059524</v>
      </c>
      <c r="M46" s="56">
        <f>SUM(cmv_c3!W64:X64)</f>
        <v>1.065392617713806</v>
      </c>
      <c r="N46" s="56">
        <f>SUM(cmv_c3!BJ64:BK64)</f>
        <v>3.1013901371825958</v>
      </c>
      <c r="O46" s="57">
        <f>SUM(cmv_c3!BD64:BE64)</f>
        <v>1.4536293513406847E-2</v>
      </c>
      <c r="P46" s="56"/>
    </row>
    <row r="47" spans="1:16" x14ac:dyDescent="0.3">
      <c r="A47" s="2" t="s">
        <v>266</v>
      </c>
      <c r="B47" s="1">
        <f>SUM(B40:B46)</f>
        <v>14632.25482032899</v>
      </c>
      <c r="C47" s="1">
        <f t="shared" ref="C47:P47" si="10">SUM(C40:C46)</f>
        <v>8990.3885449585378</v>
      </c>
      <c r="D47" s="1">
        <f t="shared" si="10"/>
        <v>18906.983043516353</v>
      </c>
      <c r="E47" s="1">
        <f t="shared" si="10"/>
        <v>8514.1267812457154</v>
      </c>
      <c r="F47" s="1">
        <f t="shared" si="10"/>
        <v>1259.2651485322158</v>
      </c>
      <c r="G47" s="1">
        <f t="shared" si="10"/>
        <v>99.336257104797269</v>
      </c>
      <c r="H47" s="1">
        <f t="shared" si="10"/>
        <v>450.42196740574428</v>
      </c>
      <c r="I47" s="1">
        <f t="shared" si="10"/>
        <v>4933.5725071579573</v>
      </c>
      <c r="J47" s="1">
        <f t="shared" si="10"/>
        <v>4540.1956702479556</v>
      </c>
      <c r="K47" s="58">
        <f t="shared" si="10"/>
        <v>3.2870938420774053E-5</v>
      </c>
      <c r="L47" s="58">
        <f t="shared" si="10"/>
        <v>0.11759045973361547</v>
      </c>
      <c r="M47" s="58">
        <f t="shared" si="10"/>
        <v>1.0714841474937296</v>
      </c>
      <c r="N47" s="58">
        <f t="shared" si="10"/>
        <v>3.1191226728638517</v>
      </c>
      <c r="O47" s="58">
        <f t="shared" si="10"/>
        <v>1.4619406666865072E-2</v>
      </c>
      <c r="P47" s="58">
        <f t="shared" si="10"/>
        <v>0</v>
      </c>
    </row>
    <row r="48" spans="1:16" x14ac:dyDescent="0.3">
      <c r="A48" s="17" t="s">
        <v>267</v>
      </c>
      <c r="B48" s="15">
        <f>SUM(cmv_c1c2!O59:O60)</f>
        <v>4.4778152724591767</v>
      </c>
      <c r="C48" s="15">
        <f>SUM(cmv_c1c2!T59:T60)</f>
        <v>2.166851128803609</v>
      </c>
      <c r="D48" s="15">
        <f>SUM(cmv_c1c2!AP59:AP60)</f>
        <v>19.536019411344718</v>
      </c>
      <c r="E48" s="15">
        <f>SUM(cmv_c1c2!BF59:BF60)</f>
        <v>0</v>
      </c>
      <c r="F48" s="15">
        <f>SUM(cmv_c1c2!BH59:BH60)</f>
        <v>1.9493863062805561</v>
      </c>
      <c r="G48" s="15">
        <f>SUM(cmv_c1c2!M59:M60)</f>
        <v>1.968316386067922</v>
      </c>
      <c r="H48" s="15">
        <f>SUM(cmv_c1c2!V59:V60)</f>
        <v>1.078947717046411</v>
      </c>
      <c r="I48" s="15">
        <f>SUM(cmv_c1c2!AC59:AH60)</f>
        <v>743.26779242943689</v>
      </c>
      <c r="J48" s="15">
        <f>SUM(cmv_c1c2!AD59:AH60)</f>
        <v>720.50843680164337</v>
      </c>
      <c r="K48" s="91">
        <f>SUM(cmv_c1c2!Z59:AA60)</f>
        <v>5.2164997557278774E-6</v>
      </c>
      <c r="L48" s="56">
        <f>SUM(cmv_c1c2!R59:S60)</f>
        <v>1.8661180066910286E-2</v>
      </c>
      <c r="M48" s="56">
        <f>SUM(cmv_c1c2!W59:X60)</f>
        <v>0.17004087482707481</v>
      </c>
      <c r="N48" s="56">
        <f>SUM(cmv_c1c2!BJ59:BK60)</f>
        <v>0.494989808693926</v>
      </c>
      <c r="O48" s="57">
        <f>SUM(cmv_c1c2!BD59:BE60)</f>
        <v>2.3200431070839918E-3</v>
      </c>
      <c r="P48" s="56"/>
    </row>
    <row r="49" spans="1:16" x14ac:dyDescent="0.3">
      <c r="A49" s="17" t="s">
        <v>268</v>
      </c>
      <c r="B49" s="15">
        <f>SUM(cmv_c3!O59:O60)</f>
        <v>94.414646521520993</v>
      </c>
      <c r="C49" s="15">
        <f>SUM(cmv_c3!T59:T60)</f>
        <v>45.6878780021895</v>
      </c>
      <c r="D49" s="15">
        <f>SUM(cmv_c3!AP59:AP60)</f>
        <v>411.91620759694598</v>
      </c>
      <c r="E49" s="15">
        <f>SUM(cmv_c3!BF59:BF60)</f>
        <v>0</v>
      </c>
      <c r="F49" s="15">
        <f>SUM(cmv_c3!BH59:BH60)</f>
        <v>78.669213258401498</v>
      </c>
      <c r="G49" s="15">
        <f>SUM(cmv_c3!M59:M60)</f>
        <v>46.433870793197997</v>
      </c>
      <c r="H49" s="15">
        <f>SUM(cmv_c3!V59:V60)</f>
        <v>25.452622318523538</v>
      </c>
      <c r="I49" s="15">
        <f>SUM(cmv_c3!AC59:AH60)</f>
        <v>17466.551749752227</v>
      </c>
      <c r="J49" s="15">
        <f>SUM(cmv_c3!AD59:AH60)</f>
        <v>16069.224720755939</v>
      </c>
      <c r="K49" s="91">
        <f>SUM(cmv_c3!Z59:AA60)</f>
        <v>1.1633870840016081E-4</v>
      </c>
      <c r="L49" s="56">
        <f>SUM(cmv_c3!R59:S60)</f>
        <v>0.41619067250891428</v>
      </c>
      <c r="M49" s="56">
        <f>SUM(cmv_c3!W59:X60)</f>
        <v>3.7923352612752534</v>
      </c>
      <c r="N49" s="56">
        <f>SUM(cmv_c3!BJ59:BK60)</f>
        <v>11.03961972982356</v>
      </c>
      <c r="O49" s="56">
        <f>SUM(cmv_c3!BD59:BE60)</f>
        <v>5.1742911831654956E-2</v>
      </c>
      <c r="P49" s="56"/>
    </row>
    <row r="50" spans="1:16" x14ac:dyDescent="0.3">
      <c r="A50" s="17" t="s">
        <v>269</v>
      </c>
      <c r="B50" s="15">
        <f>pt_oilgas!BM59</f>
        <v>248.484236177978</v>
      </c>
      <c r="C50" s="15">
        <f>pt_oilgas!BR59</f>
        <v>41.347312066050499</v>
      </c>
      <c r="D50" s="15">
        <f>pt_oilgas!CW59</f>
        <v>595.29616741700795</v>
      </c>
      <c r="E50" s="15">
        <f>pt_oilgas!DO59</f>
        <v>0</v>
      </c>
      <c r="F50" s="15">
        <f>pt_oilgas!DR59</f>
        <v>0.49292848294201402</v>
      </c>
      <c r="G50" s="15">
        <f>pt_oilgas!BJ59</f>
        <v>0</v>
      </c>
      <c r="H50" s="15">
        <f>pt_oilgas!BW59</f>
        <v>0</v>
      </c>
      <c r="I50" s="15"/>
      <c r="J50" s="15"/>
      <c r="K50" s="56">
        <f>SUM(pt_oilgas!CD59:CE59)</f>
        <v>2.0501613232141152E-2</v>
      </c>
      <c r="L50" s="56">
        <f>SUM(pt_oilgas!BP59:BQ59)</f>
        <v>4.1201084674019001E-3</v>
      </c>
      <c r="M50" s="56">
        <f>SUM(pt_oilgas!BX59:BY59)</f>
        <v>0.2602169127575959</v>
      </c>
      <c r="N50" s="56">
        <f>SUM(pt_oilgas!DU59:DV59)</f>
        <v>0</v>
      </c>
      <c r="O50" s="56">
        <f>SUM(pt_oilgas!DM59:DN59)</f>
        <v>0</v>
      </c>
      <c r="P50" s="56"/>
    </row>
    <row r="51" spans="1:16" x14ac:dyDescent="0.3">
      <c r="A51" s="2" t="s">
        <v>270</v>
      </c>
      <c r="B51" s="1">
        <f>B39+B47+SUM(B48:B50)</f>
        <v>229438.4173278547</v>
      </c>
      <c r="C51" s="1">
        <f t="shared" ref="C51:P51" si="11">C39+C47+SUM(C48:C50)</f>
        <v>81946.161613274468</v>
      </c>
      <c r="D51" s="1">
        <f t="shared" si="11"/>
        <v>426612.40761953371</v>
      </c>
      <c r="E51" s="1">
        <f t="shared" si="11"/>
        <v>488342.10235089273</v>
      </c>
      <c r="F51" s="1">
        <f t="shared" si="11"/>
        <v>67203.032015074874</v>
      </c>
      <c r="G51" s="1">
        <f t="shared" si="11"/>
        <v>59012.577630088635</v>
      </c>
      <c r="H51" s="1">
        <f t="shared" si="11"/>
        <v>31755.055398653076</v>
      </c>
      <c r="I51" s="1">
        <f t="shared" si="11"/>
        <v>25182.308873882725</v>
      </c>
      <c r="J51" s="1">
        <f t="shared" si="11"/>
        <v>23232.44249694109</v>
      </c>
      <c r="K51" s="58">
        <f t="shared" si="11"/>
        <v>2.0669813570509472E-2</v>
      </c>
      <c r="L51" s="58">
        <f t="shared" si="11"/>
        <v>0.6058375723345506</v>
      </c>
      <c r="M51" s="58">
        <f t="shared" si="11"/>
        <v>5.7430709904340222</v>
      </c>
      <c r="N51" s="58">
        <f t="shared" si="11"/>
        <v>15.960760603801845</v>
      </c>
      <c r="O51" s="58">
        <f t="shared" si="11"/>
        <v>7.4808456663084014E-2</v>
      </c>
      <c r="P51" s="58">
        <f t="shared" si="11"/>
        <v>0</v>
      </c>
    </row>
    <row r="58" spans="1:16" x14ac:dyDescent="0.3">
      <c r="B58" s="19"/>
      <c r="C58" s="19"/>
      <c r="D58" s="15"/>
      <c r="E58" s="62"/>
      <c r="F58" s="62"/>
      <c r="G58" s="19"/>
      <c r="H58" s="15"/>
      <c r="I58" s="15"/>
      <c r="J58" s="15"/>
      <c r="K58" s="90"/>
      <c r="L58" s="56"/>
      <c r="M58" s="56"/>
      <c r="N58" s="56"/>
      <c r="O58" s="5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8"/>
  <sheetViews>
    <sheetView zoomScale="85" zoomScaleNormal="85" workbookViewId="0">
      <pane xSplit="1" ySplit="3" topLeftCell="B4" activePane="bottomRight" state="frozen"/>
      <selection pane="topRight" activeCell="AY55" sqref="AY55"/>
      <selection pane="bottomLeft" activeCell="AY55" sqref="AY55"/>
      <selection pane="bottomRight" activeCell="B4" sqref="B4"/>
    </sheetView>
  </sheetViews>
  <sheetFormatPr defaultRowHeight="14.4" x14ac:dyDescent="0.3"/>
  <cols>
    <col min="1" max="1" width="24" customWidth="1"/>
    <col min="2" max="3" width="9.33203125" bestFit="1" customWidth="1"/>
    <col min="4" max="6" width="9.33203125" style="17" customWidth="1"/>
    <col min="7" max="7" width="9.33203125" bestFit="1" customWidth="1"/>
    <col min="8" max="8" width="9.33203125" style="17" customWidth="1"/>
    <col min="9" max="9" width="10.44140625" bestFit="1" customWidth="1"/>
    <col min="10" max="11" width="10.44140625" style="17" customWidth="1"/>
    <col min="12" max="12" width="9.33203125" bestFit="1" customWidth="1"/>
    <col min="13" max="14" width="9.33203125" style="17" customWidth="1"/>
    <col min="15" max="15" width="9.33203125" bestFit="1" customWidth="1"/>
    <col min="16" max="16" width="9.44140625" bestFit="1" customWidth="1"/>
    <col min="17" max="17" width="10.44140625" bestFit="1" customWidth="1"/>
    <col min="18" max="18" width="9.44140625" bestFit="1" customWidth="1"/>
    <col min="19" max="19" width="9.44140625" style="17" customWidth="1"/>
    <col min="20" max="21" width="9.33203125" bestFit="1" customWidth="1"/>
    <col min="22" max="23" width="9.44140625" bestFit="1" customWidth="1"/>
    <col min="24" max="25" width="9.33203125" bestFit="1" customWidth="1"/>
    <col min="26" max="26" width="10.88671875" style="17" customWidth="1"/>
    <col min="27" max="30" width="9.33203125" bestFit="1" customWidth="1"/>
  </cols>
  <sheetData>
    <row r="1" spans="1:32" s="17" customFormat="1" x14ac:dyDescent="0.3">
      <c r="A1" s="45" t="s">
        <v>274</v>
      </c>
    </row>
    <row r="2" spans="1:32" x14ac:dyDescent="0.3">
      <c r="A2" s="33" t="s">
        <v>275</v>
      </c>
      <c r="B2" s="28">
        <v>43.65</v>
      </c>
      <c r="C2" s="28">
        <v>78.111800000000002</v>
      </c>
      <c r="D2" s="28">
        <v>252.316</v>
      </c>
      <c r="E2" s="28">
        <v>54.090400000000002</v>
      </c>
      <c r="F2" s="28">
        <v>1</v>
      </c>
      <c r="G2" s="28">
        <v>70.91</v>
      </c>
      <c r="H2" s="28">
        <v>98.959199999999996</v>
      </c>
      <c r="I2" s="28">
        <v>28</v>
      </c>
      <c r="J2" s="28">
        <v>1</v>
      </c>
      <c r="K2" s="28">
        <v>30.026</v>
      </c>
      <c r="L2" s="28">
        <v>36.46</v>
      </c>
      <c r="M2" s="28">
        <v>86.174999999999997</v>
      </c>
      <c r="N2" s="28">
        <v>200.59</v>
      </c>
      <c r="O2" s="44">
        <v>46</v>
      </c>
      <c r="P2" s="44">
        <v>17</v>
      </c>
      <c r="Q2" s="44">
        <v>46</v>
      </c>
      <c r="R2" s="44">
        <v>46</v>
      </c>
      <c r="S2" s="44">
        <v>196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112.9</v>
      </c>
      <c r="AA2" s="44">
        <v>1</v>
      </c>
      <c r="AB2" s="44">
        <v>1</v>
      </c>
      <c r="AC2" s="44">
        <v>64</v>
      </c>
      <c r="AD2" s="44">
        <v>98</v>
      </c>
      <c r="AE2" s="44">
        <v>92.138400000000004</v>
      </c>
      <c r="AF2" s="44">
        <v>106.16500000000001</v>
      </c>
    </row>
    <row r="3" spans="1:32" x14ac:dyDescent="0.3">
      <c r="A3" s="20" t="s">
        <v>276</v>
      </c>
      <c r="B3" s="21" t="s">
        <v>39</v>
      </c>
      <c r="C3" s="21" t="s">
        <v>277</v>
      </c>
      <c r="D3" s="21" t="s">
        <v>278</v>
      </c>
      <c r="E3" s="21" t="s">
        <v>279</v>
      </c>
      <c r="F3" s="21" t="s">
        <v>280</v>
      </c>
      <c r="G3" s="21" t="s">
        <v>47</v>
      </c>
      <c r="H3" s="21" t="s">
        <v>281</v>
      </c>
      <c r="I3" s="21" t="s">
        <v>49</v>
      </c>
      <c r="J3" s="21" t="s">
        <v>282</v>
      </c>
      <c r="K3" s="21" t="s">
        <v>283</v>
      </c>
      <c r="L3" s="21" t="s">
        <v>61</v>
      </c>
      <c r="M3" s="21" t="s">
        <v>284</v>
      </c>
      <c r="N3" s="21" t="s">
        <v>285</v>
      </c>
      <c r="O3" s="21" t="s">
        <v>63</v>
      </c>
      <c r="P3" s="21" t="s">
        <v>75</v>
      </c>
      <c r="Q3" s="21" t="s">
        <v>79</v>
      </c>
      <c r="R3" s="21" t="s">
        <v>81</v>
      </c>
      <c r="S3" s="21" t="s">
        <v>286</v>
      </c>
      <c r="T3" s="21" t="s">
        <v>95</v>
      </c>
      <c r="U3" s="21" t="s">
        <v>97</v>
      </c>
      <c r="V3" s="21" t="s">
        <v>105</v>
      </c>
      <c r="W3" s="21" t="s">
        <v>119</v>
      </c>
      <c r="X3" s="21" t="s">
        <v>121</v>
      </c>
      <c r="Y3" s="21" t="s">
        <v>123</v>
      </c>
      <c r="Z3" s="21" t="s">
        <v>287</v>
      </c>
      <c r="AA3" s="21" t="s">
        <v>129</v>
      </c>
      <c r="AB3" s="21" t="s">
        <v>131</v>
      </c>
      <c r="AC3" s="22" t="s">
        <v>135</v>
      </c>
      <c r="AD3" s="22" t="s">
        <v>139</v>
      </c>
      <c r="AE3" s="21" t="s">
        <v>288</v>
      </c>
      <c r="AF3" s="21" t="s">
        <v>289</v>
      </c>
    </row>
    <row r="4" spans="1:32" x14ac:dyDescent="0.3">
      <c r="A4" s="19" t="s">
        <v>290</v>
      </c>
      <c r="B4" s="15">
        <f>ptegu!BO61</f>
        <v>3.2846148734609049</v>
      </c>
      <c r="C4" s="15">
        <f>ptegu!BS61</f>
        <v>288.35343804360082</v>
      </c>
      <c r="D4" s="15">
        <f>ptegu!BT61</f>
        <v>1.0280446156722765</v>
      </c>
      <c r="E4" s="15">
        <f>ptegu!BX61</f>
        <v>3.7417272415238512</v>
      </c>
      <c r="F4" s="15">
        <f>ptegu!CE61</f>
        <v>1.0429942546893032</v>
      </c>
      <c r="G4" s="15">
        <f>ptegu!CG61</f>
        <v>165.64184802495313</v>
      </c>
      <c r="H4" s="15">
        <f>ptegu!CH61</f>
        <v>3.5244270329214542</v>
      </c>
      <c r="I4" s="15">
        <f>ptegu!CN61</f>
        <v>467560.0485915757</v>
      </c>
      <c r="J4" s="15"/>
      <c r="K4" s="15">
        <f>ptegu!CY61</f>
        <v>2194.8268380975478</v>
      </c>
      <c r="L4" s="15">
        <f>ptegu!DB61</f>
        <v>5933.1911876007453</v>
      </c>
      <c r="M4" s="15">
        <f>ptegu!DC61</f>
        <v>865.38953157215815</v>
      </c>
      <c r="N4" s="15">
        <f>ptegu!DE61</f>
        <v>2.9836605897873878</v>
      </c>
      <c r="O4" s="15">
        <f>ptegu!DF61</f>
        <v>0</v>
      </c>
      <c r="P4" s="15">
        <f>ptegu!DT61</f>
        <v>21482.056020175241</v>
      </c>
      <c r="Q4" s="15">
        <f>ptegu!DY61</f>
        <v>791579.65534604073</v>
      </c>
      <c r="R4" s="15">
        <f>ptegu!DZ61</f>
        <v>87953.306086775643</v>
      </c>
      <c r="S4" s="15">
        <f>ptegu!EL61</f>
        <v>9.4177878335179361</v>
      </c>
      <c r="T4" s="15">
        <f>ptegu!EP61</f>
        <v>1091.9276707908016</v>
      </c>
      <c r="U4" s="15">
        <f>ptegu!EQ61</f>
        <v>5562.0260573017995</v>
      </c>
      <c r="V4" s="15">
        <f>ptegu!EX61</f>
        <v>16681.913349581322</v>
      </c>
      <c r="W4" s="15">
        <f>ptegu!FD61</f>
        <v>1750.0828452350406</v>
      </c>
      <c r="X4" s="15">
        <f>ptegu!FE61</f>
        <v>832.98701208906652</v>
      </c>
      <c r="Y4" s="15">
        <f>ptegu!FF61</f>
        <v>19113.096649734605</v>
      </c>
      <c r="Z4" s="15">
        <f>ptegu!FG61</f>
        <v>1.8219302430450943</v>
      </c>
      <c r="AA4" s="15">
        <f>ptegu!FJ61</f>
        <v>11351.241610879184</v>
      </c>
      <c r="AB4" s="15">
        <f>ptegu!FK61</f>
        <v>331.9391558107165</v>
      </c>
      <c r="AC4" s="15">
        <f>ptegu!FM61</f>
        <v>968651.69099012204</v>
      </c>
      <c r="AD4" s="15">
        <f>ptegu!FP61</f>
        <v>21976.966935603126</v>
      </c>
      <c r="AE4" s="15">
        <f>ptegu!FS61</f>
        <v>569.42203105161934</v>
      </c>
      <c r="AF4" s="15">
        <f>ptegu!FV61</f>
        <v>282.57908728935683</v>
      </c>
    </row>
    <row r="5" spans="1:32" x14ac:dyDescent="0.3">
      <c r="A5" s="19" t="s">
        <v>291</v>
      </c>
      <c r="B5" s="15">
        <f>ptnonipm!BZ61</f>
        <v>1881.830563226629</v>
      </c>
      <c r="C5" s="15">
        <f>ptnonipm!CD61</f>
        <v>2755.6122027338156</v>
      </c>
      <c r="D5" s="15">
        <f>ptnonipm!CE61</f>
        <v>11.609377456166358</v>
      </c>
      <c r="E5" s="15">
        <f>ptnonipm!CI61</f>
        <v>742.20963375745691</v>
      </c>
      <c r="F5" s="15">
        <f>ptnonipm!CQ61</f>
        <v>6.1823687296396193</v>
      </c>
      <c r="G5" s="15">
        <f>ptnonipm!CS61</f>
        <v>3036.7183940738337</v>
      </c>
      <c r="H5" s="15">
        <f>ptnonipm!CT61</f>
        <v>211.27010742518337</v>
      </c>
      <c r="I5" s="15">
        <f>ptnonipm!CZ61</f>
        <v>1226242.747341749</v>
      </c>
      <c r="J5" s="15">
        <f>ptnonipm!DD61</f>
        <v>108.22624470201769</v>
      </c>
      <c r="K5" s="15">
        <f>ptnonipm!DQ61</f>
        <v>5887.8078149847897</v>
      </c>
      <c r="L5" s="15">
        <f>ptnonipm!DT61</f>
        <v>12182.918378172566</v>
      </c>
      <c r="M5" s="15">
        <f>ptnonipm!DV61</f>
        <v>22053.417861497925</v>
      </c>
      <c r="N5" s="15">
        <f>ptnonipm!DX61</f>
        <v>11.193835554173221</v>
      </c>
      <c r="O5" s="15">
        <f>ptnonipm!DY61</f>
        <v>0</v>
      </c>
      <c r="P5" s="15">
        <f>ptnonipm!EO61</f>
        <v>61704.243225298313</v>
      </c>
      <c r="Q5" s="15">
        <f>ptnonipm!ET61</f>
        <v>714386.22335414449</v>
      </c>
      <c r="R5" s="15">
        <f>ptnonipm!EU61</f>
        <v>79376.222672489734</v>
      </c>
      <c r="S5" s="15">
        <f>ptnonipm!FH61</f>
        <v>271.01155748767411</v>
      </c>
      <c r="T5" s="15">
        <f>ptnonipm!FL61</f>
        <v>5822.685658373327</v>
      </c>
      <c r="U5" s="15">
        <f>ptnonipm!FM61</f>
        <v>7891.3859376026321</v>
      </c>
      <c r="V5" s="15">
        <f>ptnonipm!FT61</f>
        <v>121330.94353118574</v>
      </c>
      <c r="W5" s="15">
        <f>ptnonipm!FZ61</f>
        <v>2509.0413467649932</v>
      </c>
      <c r="X5" s="15">
        <f>ptnonipm!GA61</f>
        <v>2320.1699628254041</v>
      </c>
      <c r="Y5" s="15">
        <f>ptnonipm!GB61</f>
        <v>38655.390040842278</v>
      </c>
      <c r="Z5" s="15">
        <f>ptnonipm!GC61</f>
        <v>20.849265233907985</v>
      </c>
      <c r="AA5" s="15">
        <f>ptnonipm!GF61</f>
        <v>29853.640501192807</v>
      </c>
      <c r="AB5" s="15">
        <f>ptnonipm!GG61</f>
        <v>1812.0137012240107</v>
      </c>
      <c r="AC5" s="15">
        <f>ptnonipm!GI61</f>
        <v>456253.55752855568</v>
      </c>
      <c r="AD5" s="15">
        <f>ptnonipm!GL61</f>
        <v>1124.5097209952482</v>
      </c>
      <c r="AE5" s="15">
        <f>ptnonipm!GO61</f>
        <v>9766.6718413201615</v>
      </c>
      <c r="AF5" s="15">
        <f>ptnonipm!GT61</f>
        <v>7889.7232384618064</v>
      </c>
    </row>
    <row r="6" spans="1:32" s="17" customFormat="1" x14ac:dyDescent="0.3">
      <c r="A6" s="19" t="s">
        <v>292</v>
      </c>
      <c r="B6" s="15">
        <f>pt_oilgas!BN61</f>
        <v>63.571121567833224</v>
      </c>
      <c r="C6" s="15">
        <f>pt_oilgas!BR61</f>
        <v>2098.2044901565573</v>
      </c>
      <c r="D6" s="56">
        <f>pt_oilgas!BS61</f>
        <v>3.955012322639679E-2</v>
      </c>
      <c r="E6" s="15">
        <f>pt_oilgas!BW61</f>
        <v>248.9140914720214</v>
      </c>
      <c r="F6" s="52">
        <f>pt_oilgas!CD61</f>
        <v>1.1302611769252475E-2</v>
      </c>
      <c r="G6" s="15">
        <f>pt_oilgas!CF61</f>
        <v>1.8827518720003801E-2</v>
      </c>
      <c r="H6" s="15">
        <f>pt_oilgas!CG61</f>
        <v>2.7059568261431597</v>
      </c>
      <c r="I6" s="15">
        <f>pt_oilgas!CM61</f>
        <v>202754.41176136769</v>
      </c>
      <c r="J6" s="15"/>
      <c r="K6" s="15">
        <f>pt_oilgas!CW61</f>
        <v>11858.158738897604</v>
      </c>
      <c r="L6" s="15">
        <f>pt_oilgas!CZ61</f>
        <v>12.828978234906277</v>
      </c>
      <c r="M6" s="15">
        <f>pt_oilgas!DA61</f>
        <v>3368.8088813006543</v>
      </c>
      <c r="N6" s="56">
        <f>pt_oilgas!DC61</f>
        <v>0.24250832393827257</v>
      </c>
      <c r="O6" s="15">
        <f>pt_oilgas!DD61</f>
        <v>0</v>
      </c>
      <c r="P6" s="15">
        <f>pt_oilgas!DS61</f>
        <v>9100.0100101323405</v>
      </c>
      <c r="Q6" s="15">
        <f>pt_oilgas!DX61</f>
        <v>317992.83538920403</v>
      </c>
      <c r="R6" s="15">
        <f>pt_oilgas!DY61</f>
        <v>35332.598569711445</v>
      </c>
      <c r="S6" s="15">
        <f>pt_oilgas!EJ61</f>
        <v>21.094277059244714</v>
      </c>
      <c r="T6" s="15">
        <f>pt_oilgas!EN61</f>
        <v>319.37919752604762</v>
      </c>
      <c r="U6" s="15">
        <f>pt_oilgas!EO61</f>
        <v>1060.4829486050749</v>
      </c>
      <c r="V6" s="15">
        <f>pt_oilgas!EV61</f>
        <v>550.36214232831526</v>
      </c>
      <c r="W6" s="15">
        <f>pt_oilgas!FB61</f>
        <v>517.72839960207864</v>
      </c>
      <c r="X6" s="15">
        <f>pt_oilgas!FC61</f>
        <v>278.00189686376069</v>
      </c>
      <c r="Y6" s="15">
        <f>pt_oilgas!FD61</f>
        <v>5308.9288940461956</v>
      </c>
      <c r="Z6" s="15">
        <f>pt_oilgas!FE61</f>
        <v>2.7321985142159781</v>
      </c>
      <c r="AA6" s="15">
        <f>pt_oilgas!FH61</f>
        <v>1156.3633916594877</v>
      </c>
      <c r="AB6" s="15">
        <f>pt_oilgas!FI61</f>
        <v>54.366610919718461</v>
      </c>
      <c r="AC6" s="15">
        <f>pt_oilgas!FK61</f>
        <v>31505.022884904472</v>
      </c>
      <c r="AD6" s="15">
        <f>pt_oilgas!FN61</f>
        <v>4.752966920791022E-2</v>
      </c>
      <c r="AE6" s="15">
        <f>pt_oilgas!FQ61</f>
        <v>3024.0458363649136</v>
      </c>
      <c r="AF6" s="15">
        <f>pt_oilgas!FT61</f>
        <v>1300.5025143304856</v>
      </c>
    </row>
    <row r="7" spans="1:32" s="17" customFormat="1" x14ac:dyDescent="0.3">
      <c r="A7" s="19" t="s">
        <v>226</v>
      </c>
      <c r="B7" s="46">
        <f>airports!AL62</f>
        <v>481.81180233176957</v>
      </c>
      <c r="C7" s="46">
        <f>airports!AN62</f>
        <v>660.22028426224153</v>
      </c>
      <c r="D7" s="87">
        <f>airports!AO62</f>
        <v>0.2936361797874375</v>
      </c>
      <c r="E7" s="46">
        <f>airports!AP62</f>
        <v>595.98900839979206</v>
      </c>
      <c r="F7" s="86"/>
      <c r="G7" s="46"/>
      <c r="H7" s="46"/>
      <c r="I7" s="46">
        <f>airports!AR62</f>
        <v>333679.99953571265</v>
      </c>
      <c r="J7" s="46">
        <f>airports!AT62</f>
        <v>19.782249945673602</v>
      </c>
      <c r="K7" s="15">
        <f>airports!BF62</f>
        <v>4252.4956799904039</v>
      </c>
      <c r="L7" s="15"/>
      <c r="M7" s="15">
        <f>airports!BI62</f>
        <v>15.363125766679493</v>
      </c>
      <c r="N7" s="87"/>
      <c r="O7" s="46">
        <f>airports!BL62</f>
        <v>669.42925604045104</v>
      </c>
      <c r="Q7" s="46">
        <f>airports!BX62</f>
        <v>75310.798058922854</v>
      </c>
      <c r="R7" s="46">
        <f>airports!BY62</f>
        <v>7698.4383681943364</v>
      </c>
      <c r="S7" s="46">
        <f>airports!CH62</f>
        <v>92.234323311632394</v>
      </c>
      <c r="T7" s="46">
        <f>airports!CL62</f>
        <v>9.6442099238151363E-2</v>
      </c>
      <c r="U7" s="46">
        <f>airports!CM62</f>
        <v>533.04020699979162</v>
      </c>
      <c r="V7" s="46">
        <f>airports!CT62</f>
        <v>988.13846946582873</v>
      </c>
      <c r="W7" s="46">
        <f>airports!CZ62</f>
        <v>134.41475837326547</v>
      </c>
      <c r="X7" s="46">
        <f>airports!DA62</f>
        <v>0.34297507131886695</v>
      </c>
      <c r="Y7" s="46">
        <f>airports!DB62</f>
        <v>2573.2712816296739</v>
      </c>
      <c r="Z7" s="46"/>
      <c r="AA7" s="46">
        <f>airports!DE62</f>
        <v>514.79776323553074</v>
      </c>
      <c r="AB7" s="46">
        <f>airports!DF62</f>
        <v>2.3878849800801848E-3</v>
      </c>
      <c r="AC7" s="46">
        <f>airports!DG62</f>
        <v>9126.3730348875652</v>
      </c>
      <c r="AD7" s="46">
        <f>airports!DJ62</f>
        <v>0</v>
      </c>
      <c r="AE7" s="59">
        <f>airports!DM62</f>
        <v>443.31533735005183</v>
      </c>
      <c r="AF7" s="46">
        <f>airports!DP62</f>
        <v>279.57442466000867</v>
      </c>
    </row>
    <row r="8" spans="1:32" x14ac:dyDescent="0.3">
      <c r="A8" s="19" t="s">
        <v>293</v>
      </c>
      <c r="B8" s="15">
        <f>canmex_point!R49</f>
        <v>118.35678594206878</v>
      </c>
      <c r="C8" s="15">
        <f>canmex_point!T49</f>
        <v>3213.8080723243042</v>
      </c>
      <c r="D8" s="15"/>
      <c r="E8" s="15"/>
      <c r="F8" s="15"/>
      <c r="G8" s="15"/>
      <c r="H8" s="15"/>
      <c r="I8" s="15">
        <f>canmex_point!V49</f>
        <v>1179535.7378359521</v>
      </c>
      <c r="J8" s="15"/>
      <c r="K8" s="15">
        <f>canmex_point!AC49</f>
        <v>7642.9831803060852</v>
      </c>
      <c r="L8" s="15"/>
      <c r="M8" s="15"/>
      <c r="N8" s="15"/>
      <c r="O8" s="15">
        <f>canmex_point!AF49</f>
        <v>46.199478254128451</v>
      </c>
      <c r="P8" s="15">
        <f>canmex_point!AO49</f>
        <v>19547.703240006937</v>
      </c>
      <c r="Q8" s="15">
        <f>canmex_point!AR49</f>
        <v>663951.7647997</v>
      </c>
      <c r="R8" s="15">
        <f>canmex_point!AS49</f>
        <v>73726.238892537993</v>
      </c>
      <c r="S8" s="15"/>
      <c r="T8" s="15">
        <f>canmex_point!BA49</f>
        <v>919.67838748501322</v>
      </c>
      <c r="U8" s="15">
        <f>canmex_point!BB49</f>
        <v>3411.1813681403069</v>
      </c>
      <c r="V8" s="15">
        <f>canmex_point!BH49</f>
        <v>107110.79319172245</v>
      </c>
      <c r="W8" s="15">
        <f>canmex_point!BN49</f>
        <v>434.86577314079204</v>
      </c>
      <c r="X8" s="15">
        <f>canmex_point!BO49</f>
        <v>1012.8596894556667</v>
      </c>
      <c r="Y8" s="15">
        <f>canmex_point!BP49</f>
        <v>8390.2673282549076</v>
      </c>
      <c r="Z8" s="15"/>
      <c r="AA8" s="15">
        <f>canmex_point!BS49</f>
        <v>10234.301383562879</v>
      </c>
      <c r="AB8" s="15">
        <f>canmex_point!BT49</f>
        <v>595.12232471697973</v>
      </c>
      <c r="AC8" s="15">
        <f>canmex_point!BU49</f>
        <v>824740.80511683389</v>
      </c>
      <c r="AD8" s="15">
        <f>canmex_point!BW49</f>
        <v>10054.764482115608</v>
      </c>
      <c r="AE8" s="15"/>
      <c r="AF8" s="15"/>
    </row>
    <row r="9" spans="1:32" x14ac:dyDescent="0.3">
      <c r="A9" s="19" t="s">
        <v>294</v>
      </c>
      <c r="B9" s="15">
        <f>'ptfire-rx'!AQ61</f>
        <v>8815.7881286183547</v>
      </c>
      <c r="C9" s="15">
        <f>'ptfire-rx'!AS61</f>
        <v>20899.520075245673</v>
      </c>
      <c r="D9" s="15">
        <f>'ptfire-rx'!AT61</f>
        <v>55.047062152710495</v>
      </c>
      <c r="E9" s="15">
        <f>'ptfire-rx'!AU61</f>
        <v>16037.255992757182</v>
      </c>
      <c r="F9" s="15"/>
      <c r="G9" s="15"/>
      <c r="H9" s="15"/>
      <c r="I9" s="15">
        <f>'ptfire-rx'!AX61</f>
        <v>7826184.8379041646</v>
      </c>
      <c r="J9" s="15"/>
      <c r="K9" s="15">
        <f>'ptfire-rx'!BF61</f>
        <v>126337.26669591377</v>
      </c>
      <c r="L9" s="15"/>
      <c r="M9" s="15">
        <f>'ptfire-rx'!BI61</f>
        <v>1324.7071805574965</v>
      </c>
      <c r="N9" s="15"/>
      <c r="O9" s="15">
        <f>'ptfire-rx'!BK61</f>
        <v>0</v>
      </c>
      <c r="P9" s="15">
        <f>'ptfire-rx'!BW61</f>
        <v>68547.646404555664</v>
      </c>
      <c r="Q9" s="15">
        <f>'ptfire-rx'!BZ61</f>
        <v>113307.30854628394</v>
      </c>
      <c r="R9" s="15">
        <f>'ptfire-rx'!CA61</f>
        <v>12589.702615683806</v>
      </c>
      <c r="S9" s="15">
        <f>'ptfire-rx'!CJ61</f>
        <v>1394.7296333662741</v>
      </c>
      <c r="T9" s="15">
        <f>'ptfire-rx'!CN61</f>
        <v>7941.6767983709515</v>
      </c>
      <c r="U9" s="15">
        <f>'ptfire-rx'!CO61</f>
        <v>52164.891594999193</v>
      </c>
      <c r="V9" s="15">
        <f>'ptfire-rx'!CU61</f>
        <v>136184.6803118622</v>
      </c>
      <c r="W9" s="15">
        <f>'ptfire-rx'!DA61</f>
        <v>3310.0134530930222</v>
      </c>
      <c r="X9" s="15">
        <f>'ptfire-rx'!DB61</f>
        <v>1651.2040234407073</v>
      </c>
      <c r="Y9" s="15">
        <f>'ptfire-rx'!DC61</f>
        <v>614494.59979963861</v>
      </c>
      <c r="Z9" s="15"/>
      <c r="AA9" s="15">
        <f>'ptfire-rx'!DF61</f>
        <v>5209.7076450104369</v>
      </c>
      <c r="AB9" s="15">
        <f>'ptfire-rx'!DG61</f>
        <v>3.0807468873702635</v>
      </c>
      <c r="AC9" s="15">
        <f>'ptfire-rx'!DH61</f>
        <v>80365.388802611895</v>
      </c>
      <c r="AD9" s="15">
        <f>'ptfire-rx'!DK61</f>
        <v>0</v>
      </c>
      <c r="AE9" s="15">
        <f>'ptfire-rx'!DN61</f>
        <v>14917.034863384968</v>
      </c>
      <c r="AF9" s="15">
        <f>'ptfire-rx'!DQ61</f>
        <v>9496.2237813612574</v>
      </c>
    </row>
    <row r="10" spans="1:32" s="17" customFormat="1" x14ac:dyDescent="0.3">
      <c r="A10" s="19" t="s">
        <v>295</v>
      </c>
      <c r="B10" s="15">
        <f>'ptfire-wild'!AO61</f>
        <v>26426.836416570663</v>
      </c>
      <c r="C10" s="15">
        <f>'ptfire-wild'!AQ61</f>
        <v>36614.343080662977</v>
      </c>
      <c r="D10" s="15">
        <f>'ptfire-wild'!AR61</f>
        <v>100.17898301106469</v>
      </c>
      <c r="E10" s="15">
        <f>'ptfire-wild'!AS61</f>
        <v>20943.977527970714</v>
      </c>
      <c r="F10" s="15"/>
      <c r="G10" s="15"/>
      <c r="H10" s="15"/>
      <c r="I10" s="15">
        <f>'ptfire-wild'!AV61</f>
        <v>17682264.487126041</v>
      </c>
      <c r="J10" s="15"/>
      <c r="K10" s="15">
        <f>'ptfire-wild'!BD61</f>
        <v>234404.47334063816</v>
      </c>
      <c r="L10" s="15"/>
      <c r="M10" s="15">
        <f>'ptfire-wild'!BG61</f>
        <v>3764.1329434873028</v>
      </c>
      <c r="N10" s="15"/>
      <c r="O10" s="15">
        <f>'ptfire-wild'!BI61</f>
        <v>0</v>
      </c>
      <c r="P10" s="15">
        <f>'ptfire-wild'!BU61</f>
        <v>178672.76602002868</v>
      </c>
      <c r="Q10" s="15">
        <f>'ptfire-wild'!BX61</f>
        <v>147375.94962912877</v>
      </c>
      <c r="R10" s="15">
        <f>'ptfire-wild'!BY61</f>
        <v>16375.107243544779</v>
      </c>
      <c r="S10" s="15">
        <f>'ptfire-wild'!CH61</f>
        <v>2524.7884076790479</v>
      </c>
      <c r="T10" s="15">
        <f>'ptfire-wild'!CL61</f>
        <v>14597.41695974512</v>
      </c>
      <c r="U10" s="15">
        <f>'ptfire-wild'!CM61</f>
        <v>184362.27445625197</v>
      </c>
      <c r="V10" s="15">
        <f>'ptfire-wild'!CS61</f>
        <v>1439800.3259374716</v>
      </c>
      <c r="W10" s="15">
        <f>'ptfire-wild'!CY61</f>
        <v>3665.4851031195294</v>
      </c>
      <c r="X10" s="15">
        <f>'ptfire-wild'!CZ61</f>
        <v>4843.2632168941273</v>
      </c>
      <c r="Y10" s="15">
        <f>'ptfire-wild'!DA61</f>
        <v>1252483.3736157352</v>
      </c>
      <c r="Z10" s="15"/>
      <c r="AA10" s="15">
        <f>'ptfire-wild'!DD61</f>
        <v>13333.911920295841</v>
      </c>
      <c r="AB10" s="15">
        <f>'ptfire-wild'!DE61</f>
        <v>9.6648903089679585</v>
      </c>
      <c r="AC10" s="15">
        <f>'ptfire-wild'!DF61</f>
        <v>166481.0275314656</v>
      </c>
      <c r="AD10" s="15">
        <f>'ptfire-wild'!DI61</f>
        <v>0</v>
      </c>
      <c r="AE10" s="15">
        <f>'ptfire-wild'!DL61</f>
        <v>27166.160961633221</v>
      </c>
      <c r="AF10" s="15">
        <f>'ptfire-wild'!DO61</f>
        <v>22514.881612075289</v>
      </c>
    </row>
    <row r="11" spans="1:32" s="17" customFormat="1" x14ac:dyDescent="0.3">
      <c r="A11" s="19" t="s">
        <v>296</v>
      </c>
      <c r="B11" s="15">
        <f>ptfire_othna!AO60</f>
        <v>27863.712696792252</v>
      </c>
      <c r="C11" s="15">
        <f>ptfire_othna!AQ60</f>
        <v>55014.227375309296</v>
      </c>
      <c r="D11" s="15">
        <f>ptfire_othna!AR60</f>
        <v>127.19728105574448</v>
      </c>
      <c r="E11" s="15">
        <f>ptfire_othna!AS60</f>
        <v>31273.550696060993</v>
      </c>
      <c r="F11" s="15"/>
      <c r="G11" s="15"/>
      <c r="H11" s="15"/>
      <c r="I11" s="15">
        <f>ptfire_othna!AV60</f>
        <v>18515413.103118483</v>
      </c>
      <c r="J11" s="15"/>
      <c r="K11" s="15">
        <f>ptfire_othna!BD60</f>
        <v>398963.74392794387</v>
      </c>
      <c r="L11" s="15"/>
      <c r="M11" s="15">
        <f>ptfire_othna!BG60</f>
        <v>5633.8266595354453</v>
      </c>
      <c r="N11" s="15"/>
      <c r="O11" s="15">
        <f>ptfire_othna!BI60</f>
        <v>0</v>
      </c>
      <c r="P11" s="15">
        <f>ptfire_othna!BU60</f>
        <v>266518.8465814009</v>
      </c>
      <c r="Q11" s="15">
        <f>ptfire_othna!BX60</f>
        <v>295971.39715740836</v>
      </c>
      <c r="R11" s="15">
        <f>ptfire_othna!BY60</f>
        <v>32885.712633937837</v>
      </c>
      <c r="S11" s="15">
        <f>ptfire_othna!CH60</f>
        <v>3205.7222255377847</v>
      </c>
      <c r="T11" s="15">
        <f>ptfire_othna!CL60</f>
        <v>9740.339413160591</v>
      </c>
      <c r="U11" s="15">
        <f>ptfire_othna!CM60</f>
        <v>105694.96782315997</v>
      </c>
      <c r="V11" s="15">
        <f>ptfire_othna!CS60</f>
        <v>411154.89917485003</v>
      </c>
      <c r="W11" s="15">
        <f>ptfire_othna!CY60</f>
        <v>4123.7234781021025</v>
      </c>
      <c r="X11" s="15">
        <f>ptfire_othna!CZ60</f>
        <v>1011.9698221476241</v>
      </c>
      <c r="Y11" s="15">
        <f>ptfire_othna!DA60</f>
        <v>1492949.1621851886</v>
      </c>
      <c r="Z11" s="15"/>
      <c r="AA11" s="15">
        <f>ptfire_othna!DD60</f>
        <v>4789.4879377059724</v>
      </c>
      <c r="AB11" s="15">
        <f>ptfire_othna!DE60</f>
        <v>47.697056831198729</v>
      </c>
      <c r="AC11" s="15">
        <f>ptfire_othna!DF60</f>
        <v>178182.02886223642</v>
      </c>
      <c r="AD11" s="15">
        <f>ptfire_othna!DI60</f>
        <v>0</v>
      </c>
      <c r="AE11" s="15">
        <f>ptfire_othna!DL60</f>
        <v>39543.64499178253</v>
      </c>
      <c r="AF11" s="15">
        <f>ptfire_othna!DO60</f>
        <v>33436.600948049752</v>
      </c>
    </row>
    <row r="12" spans="1:32" x14ac:dyDescent="0.3">
      <c r="A12" s="19" t="s">
        <v>231</v>
      </c>
      <c r="B12" s="15">
        <f>nonpt!BM62</f>
        <v>14908.268954885916</v>
      </c>
      <c r="C12" s="15">
        <f>nonpt!BQ62</f>
        <v>6952.2988065353329</v>
      </c>
      <c r="D12" s="15">
        <f>nonpt!BR62</f>
        <v>6.9960379264372525</v>
      </c>
      <c r="E12" s="15">
        <f>nonpt!BV62</f>
        <v>1037.5200087566941</v>
      </c>
      <c r="F12" s="15">
        <f>nonpt!CD62</f>
        <v>0.10687374492412771</v>
      </c>
      <c r="G12" s="15"/>
      <c r="H12" s="15">
        <f>nonpt!CF62</f>
        <v>33.169397907258343</v>
      </c>
      <c r="I12" s="15">
        <f>nonpt!CL62</f>
        <v>2175904.2177843419</v>
      </c>
      <c r="J12" s="15"/>
      <c r="K12" s="15">
        <f>nonpt!CV62</f>
        <v>7433.9180544607434</v>
      </c>
      <c r="L12" s="15">
        <f>nonpt!CY62</f>
        <v>1505.4380315530966</v>
      </c>
      <c r="M12" s="15">
        <f>nonpt!CZ62</f>
        <v>8544.1790079220955</v>
      </c>
      <c r="N12" s="15">
        <f>nonpt!DB62</f>
        <v>5.4606439209058095</v>
      </c>
      <c r="O12" s="15">
        <f>nonpt!DC62</f>
        <v>0</v>
      </c>
      <c r="P12" s="15">
        <f>nonpt!DR62</f>
        <v>145054.61032896917</v>
      </c>
      <c r="Q12" s="15">
        <f>nonpt!DW62</f>
        <v>650274.55958309711</v>
      </c>
      <c r="R12" s="15">
        <f>nonpt!DX62</f>
        <v>72252.732765881112</v>
      </c>
      <c r="S12" s="15">
        <f>nonpt!EG62</f>
        <v>152.20436889080088</v>
      </c>
      <c r="T12" s="15">
        <f>nonpt!EK62</f>
        <v>22257.434932143577</v>
      </c>
      <c r="U12" s="15">
        <f>nonpt!EL62</f>
        <v>38707.57708599008</v>
      </c>
      <c r="V12" s="15">
        <f>nonpt!ES62</f>
        <v>88720.346311651709</v>
      </c>
      <c r="W12" s="15">
        <f>nonpt!EY62</f>
        <v>3983.4802293023358</v>
      </c>
      <c r="X12" s="15">
        <f>nonpt!EZ62</f>
        <v>1799.7420883776697</v>
      </c>
      <c r="Y12" s="15">
        <f>nonpt!FA62</f>
        <v>285187.79280617455</v>
      </c>
      <c r="Z12" s="62">
        <f>nonpt!FB62</f>
        <v>5.0976199123562167E-2</v>
      </c>
      <c r="AA12" s="15">
        <f>nonpt!FE62</f>
        <v>19170.200978283327</v>
      </c>
      <c r="AB12" s="15">
        <f>nonpt!FF62</f>
        <v>56.384212278796475</v>
      </c>
      <c r="AC12" s="15">
        <f>nonpt!FG62</f>
        <v>106008.18481187911</v>
      </c>
      <c r="AD12" s="15">
        <f>nonpt!FJ62</f>
        <v>1525.3082096020958</v>
      </c>
      <c r="AE12" s="15">
        <f>nonpt!FM62</f>
        <v>9659.1530305837023</v>
      </c>
      <c r="AF12" s="15">
        <f>nonpt!FP62</f>
        <v>3882.9968433063582</v>
      </c>
    </row>
    <row r="13" spans="1:32" s="17" customFormat="1" x14ac:dyDescent="0.3">
      <c r="A13" s="19" t="s">
        <v>297</v>
      </c>
      <c r="B13" s="15">
        <f>ptagfire!X61</f>
        <v>1946.4215670358587</v>
      </c>
      <c r="C13" s="15">
        <f>ptagfire!Z61</f>
        <v>2064.2514248635312</v>
      </c>
      <c r="D13" s="15"/>
      <c r="E13" s="15">
        <f>ptagfire!AA61</f>
        <v>841.32899507797288</v>
      </c>
      <c r="F13" s="15"/>
      <c r="G13" s="15"/>
      <c r="H13" s="15"/>
      <c r="I13" s="15">
        <f>ptagfire!AC61</f>
        <v>773419.70669708925</v>
      </c>
      <c r="J13" s="15"/>
      <c r="K13" s="15">
        <f>ptagfire!AK61</f>
        <v>8480.1759613253271</v>
      </c>
      <c r="L13" s="15"/>
      <c r="M13" s="15">
        <f>ptagfire!AN61</f>
        <v>954.74947223916479</v>
      </c>
      <c r="N13" s="15"/>
      <c r="O13" s="15">
        <f>ptagfire!AP61</f>
        <v>0</v>
      </c>
      <c r="P13" s="15">
        <f>ptagfire!AY61</f>
        <v>172473.99876092505</v>
      </c>
      <c r="Q13" s="15">
        <f>ptagfire!BB61</f>
        <v>30443.123888556289</v>
      </c>
      <c r="R13" s="15">
        <f>ptagfire!BC61</f>
        <v>3382.5700574766929</v>
      </c>
      <c r="S13" s="15"/>
      <c r="T13" s="15">
        <f>ptagfire!BK61</f>
        <v>5712.6159064578824</v>
      </c>
      <c r="U13" s="15">
        <f>ptagfire!BL61</f>
        <v>7245.2269476457313</v>
      </c>
      <c r="V13" s="15">
        <f>ptagfire!BR61</f>
        <v>40071.496840445878</v>
      </c>
      <c r="W13" s="15">
        <f>ptagfire!BX61</f>
        <v>1063.0244177758657</v>
      </c>
      <c r="X13" s="15">
        <f>ptagfire!BY61</f>
        <v>241.57004498641336</v>
      </c>
      <c r="Y13" s="15">
        <f>ptagfire!BZ61</f>
        <v>28154.687136030654</v>
      </c>
      <c r="Z13" s="15"/>
      <c r="AA13" s="15">
        <f>ptagfire!CC61</f>
        <v>1124.0695100778767</v>
      </c>
      <c r="AB13" s="15">
        <f>ptagfire!CD61</f>
        <v>1.0466696947149685</v>
      </c>
      <c r="AC13" s="15">
        <f>ptagfire!CE61</f>
        <v>13727.639742614767</v>
      </c>
      <c r="AD13" s="15">
        <f>ptagfire!CH61</f>
        <v>0</v>
      </c>
      <c r="AE13" s="15">
        <f>ptagfire!CK61</f>
        <v>1549.6578906748016</v>
      </c>
      <c r="AF13" s="15">
        <f>ptagfire!CN61</f>
        <v>322.02904158717212</v>
      </c>
    </row>
    <row r="14" spans="1:32" s="17" customFormat="1" x14ac:dyDescent="0.3">
      <c r="A14" s="19" t="s">
        <v>233</v>
      </c>
      <c r="B14" s="15">
        <f>np_oilgas!AY62</f>
        <v>12.739386496563771</v>
      </c>
      <c r="C14" s="15">
        <f>np_oilgas!BC62</f>
        <v>33080.839539126675</v>
      </c>
      <c r="D14" s="15"/>
      <c r="E14" s="15">
        <f>np_oilgas!BF62</f>
        <v>578.92399115297712</v>
      </c>
      <c r="F14" s="56">
        <f>np_oilgas!BL62</f>
        <v>1.1864410741491517E-5</v>
      </c>
      <c r="G14" s="15">
        <f>np_oilgas!BN62</f>
        <v>1.5962596679995265</v>
      </c>
      <c r="H14" s="15"/>
      <c r="I14" s="15">
        <f>np_oilgas!BS62</f>
        <v>654272.78941358696</v>
      </c>
      <c r="J14" s="15"/>
      <c r="K14" s="15">
        <f>np_oilgas!CB62</f>
        <v>40914.192566237958</v>
      </c>
      <c r="L14" s="15"/>
      <c r="M14" s="15">
        <f>np_oilgas!CE62</f>
        <v>2423.7011129115826</v>
      </c>
      <c r="N14" s="15">
        <f>np_oilgas!CG62</f>
        <v>7.2372556475022059E-4</v>
      </c>
      <c r="O14" s="15">
        <f>np_oilgas!CH62</f>
        <v>0</v>
      </c>
      <c r="P14" s="15">
        <f>np_oilgas!CU62</f>
        <v>43.30089085770696</v>
      </c>
      <c r="Q14" s="15">
        <f>np_oilgas!CZ62</f>
        <v>655793.0293167386</v>
      </c>
      <c r="R14" s="15">
        <f>np_oilgas!DA62</f>
        <v>72865.879161506091</v>
      </c>
      <c r="S14" s="15">
        <f>np_oilgas!DJ62</f>
        <v>125.8007019606807</v>
      </c>
      <c r="T14" s="15">
        <f>np_oilgas!DN62</f>
        <v>230.74721604018879</v>
      </c>
      <c r="U14" s="15">
        <f>np_oilgas!DO62</f>
        <v>558.96051421534094</v>
      </c>
      <c r="V14" s="15">
        <f>np_oilgas!DV62</f>
        <v>167.42335528774481</v>
      </c>
      <c r="W14" s="15">
        <f>np_oilgas!EB62</f>
        <v>373.04142684346584</v>
      </c>
      <c r="X14" s="15">
        <f>np_oilgas!EC62</f>
        <v>215.69085904391247</v>
      </c>
      <c r="Y14" s="15">
        <f>np_oilgas!ED62</f>
        <v>3949.8014454452355</v>
      </c>
      <c r="Z14" s="15">
        <f>np_oilgas!EE62</f>
        <v>12.037193401431963</v>
      </c>
      <c r="AA14" s="15">
        <f>np_oilgas!EH62</f>
        <v>2134.7177633618571</v>
      </c>
      <c r="AB14" s="15">
        <f>np_oilgas!EI62</f>
        <v>2.04829389815749E-7</v>
      </c>
      <c r="AC14" s="15">
        <f>np_oilgas!EJ62</f>
        <v>139512.55310192922</v>
      </c>
      <c r="AD14" s="15">
        <f>np_oilgas!EM62</f>
        <v>0</v>
      </c>
      <c r="AE14" s="15">
        <f>np_oilgas!EP62</f>
        <v>20433.974119193244</v>
      </c>
      <c r="AF14" s="15">
        <f>np_oilgas!ES62</f>
        <v>33466.875162317316</v>
      </c>
    </row>
    <row r="15" spans="1:32" s="17" customFormat="1" x14ac:dyDescent="0.3">
      <c r="A15" s="19" t="s">
        <v>298</v>
      </c>
      <c r="B15" s="15">
        <f>rwc!AI61</f>
        <v>22160.473743050665</v>
      </c>
      <c r="C15" s="15">
        <f>rwc!AK61</f>
        <v>13358.145220736644</v>
      </c>
      <c r="D15" s="15">
        <f>rwc!AL61</f>
        <v>30.802018770021625</v>
      </c>
      <c r="E15" s="15">
        <f>rwc!AM61</f>
        <v>3632.0958587025243</v>
      </c>
      <c r="F15" s="15"/>
      <c r="G15" s="15"/>
      <c r="H15" s="15"/>
      <c r="I15" s="15">
        <f>rwc!AQ61</f>
        <v>2939354.2247411609</v>
      </c>
      <c r="J15" s="15"/>
      <c r="K15" s="15">
        <f>rwc!AY61</f>
        <v>36066.172481383488</v>
      </c>
      <c r="L15" s="15"/>
      <c r="M15" s="15"/>
      <c r="N15" s="57">
        <f>rwc!BC61</f>
        <v>0.36952023978026149</v>
      </c>
      <c r="O15" s="15">
        <f>rwc!BD61</f>
        <v>0</v>
      </c>
      <c r="P15" s="15">
        <f>rwc!BO61</f>
        <v>22607.83006825437</v>
      </c>
      <c r="Q15" s="15">
        <f>rwc!BT61</f>
        <v>40295.586770608381</v>
      </c>
      <c r="R15" s="15">
        <f>rwc!BU61</f>
        <v>4477.2877392949758</v>
      </c>
      <c r="S15" s="15">
        <f>rwc!CD61</f>
        <v>1875.6712350019757</v>
      </c>
      <c r="T15" s="15">
        <f>rwc!CH61</f>
        <v>1324.9090869128947</v>
      </c>
      <c r="U15" s="15">
        <f>rwc!CI61</f>
        <v>24930.358159584546</v>
      </c>
      <c r="V15" s="15">
        <f>rwc!CP61</f>
        <v>1619.6737499912433</v>
      </c>
      <c r="W15" s="15">
        <f>rwc!CV61</f>
        <v>670.27438965117494</v>
      </c>
      <c r="X15" s="15">
        <f>rwc!CW61</f>
        <v>849.01437177209425</v>
      </c>
      <c r="Y15" s="15">
        <f>rwc!CX61</f>
        <v>236018.60549137634</v>
      </c>
      <c r="Z15" s="15"/>
      <c r="AA15" s="15">
        <f>rwc!DA61</f>
        <v>1832.0835531214439</v>
      </c>
      <c r="AB15" s="15">
        <f>rwc!DB61</f>
        <v>0</v>
      </c>
      <c r="AC15" s="15">
        <f>rwc!DC61</f>
        <v>11890.126586412669</v>
      </c>
      <c r="AD15" s="15">
        <f>rwc!DE61</f>
        <v>0</v>
      </c>
      <c r="AE15" s="15">
        <f>rwc!DH61</f>
        <v>5083.1073796087112</v>
      </c>
      <c r="AF15" s="15">
        <f>rwc!DK61</f>
        <v>2521.8586392324642</v>
      </c>
    </row>
    <row r="16" spans="1:32" s="17" customFormat="1" x14ac:dyDescent="0.3">
      <c r="A16" s="19" t="s">
        <v>234</v>
      </c>
      <c r="B16" s="15">
        <f>np_solvents!AL62</f>
        <v>116.66407133918578</v>
      </c>
      <c r="C16" s="15">
        <f>np_solvents!AN62</f>
        <v>350.81694579895418</v>
      </c>
      <c r="D16" s="56"/>
      <c r="E16" s="56"/>
      <c r="F16" s="15"/>
      <c r="G16" s="15"/>
      <c r="H16" s="15">
        <f>np_solvents!AP62</f>
        <v>1.30687661271608E-2</v>
      </c>
      <c r="I16" s="15"/>
      <c r="J16" s="15"/>
      <c r="K16" s="15">
        <f>np_solvents!BC62</f>
        <v>6.8125194066939985</v>
      </c>
      <c r="L16" s="15"/>
      <c r="M16" s="15">
        <f>np_solvents!BF62</f>
        <v>12550.911007820217</v>
      </c>
      <c r="N16" s="57">
        <f>np_solvents!BH62</f>
        <v>1.57513149520417E-3</v>
      </c>
      <c r="O16" s="15"/>
      <c r="P16" s="15"/>
      <c r="Q16" s="15"/>
      <c r="R16" s="15"/>
      <c r="S16" s="15">
        <f>np_solvents!BV62</f>
        <v>5283.9641442369439</v>
      </c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>
        <f>np_solvents!CD62</f>
        <v>88195.073484337729</v>
      </c>
      <c r="AF16" s="15">
        <f>np_solvents!CI62</f>
        <v>69584.716542784779</v>
      </c>
    </row>
    <row r="17" spans="1:32" x14ac:dyDescent="0.3">
      <c r="A17" s="51" t="s">
        <v>299</v>
      </c>
      <c r="B17" s="15">
        <f>'onroad all'!J61</f>
        <v>2007.1251105923395</v>
      </c>
      <c r="C17" s="15">
        <f>'onroad all'!P61</f>
        <v>18352.929102739417</v>
      </c>
      <c r="D17" s="15">
        <f>'onroad all'!T61</f>
        <v>10.077736735519993</v>
      </c>
      <c r="E17" s="15">
        <f>'onroad all'!Y61</f>
        <v>2441.1505459800896</v>
      </c>
      <c r="F17" s="57">
        <f>'onroad all'!AC61</f>
        <v>9.1639862440000015E-3</v>
      </c>
      <c r="G17" s="15"/>
      <c r="H17" s="15"/>
      <c r="I17" s="15">
        <f>'onroad all'!AF61</f>
        <v>14391845.826385327</v>
      </c>
      <c r="J17" s="15">
        <f>'onroad all'!AK61</f>
        <v>23492.480695786191</v>
      </c>
      <c r="K17" s="15">
        <f>'onroad all'!BD61</f>
        <v>11403.728281169595</v>
      </c>
      <c r="L17" s="15"/>
      <c r="M17" s="15">
        <f>'onroad all'!BF61</f>
        <v>25136.809935092493</v>
      </c>
      <c r="N17" s="56">
        <f>'onroad all'!BK61</f>
        <v>0.31866476283999989</v>
      </c>
      <c r="O17" s="15">
        <f>'onroad all'!BL61</f>
        <v>18065.423208129778</v>
      </c>
      <c r="P17" s="15">
        <f>'onroad all'!BZ61</f>
        <v>183954.46073399982</v>
      </c>
      <c r="Q17" s="15">
        <f>'onroad all'!CF61</f>
        <v>1983987.5840445987</v>
      </c>
      <c r="R17" s="15">
        <f>'onroad all'!CG61</f>
        <v>256124.78752352981</v>
      </c>
      <c r="S17" s="15">
        <f>'onroad all'!CQ61</f>
        <v>284.97555333900959</v>
      </c>
      <c r="T17" s="15">
        <f>'onroad all'!CU61</f>
        <v>85.253409961989973</v>
      </c>
      <c r="U17" s="15">
        <f>'onroad all'!CV61</f>
        <v>30041.708685032194</v>
      </c>
      <c r="V17" s="15">
        <f>'onroad all'!DD61</f>
        <v>114457.26494054975</v>
      </c>
      <c r="W17" s="15">
        <f>'onroad all'!DJ61</f>
        <v>504.37428024882951</v>
      </c>
      <c r="X17" s="15">
        <f>'onroad all'!DK61</f>
        <v>147.77285481553986</v>
      </c>
      <c r="Y17" s="15">
        <f>'onroad all'!DL61</f>
        <v>20955.585928197077</v>
      </c>
      <c r="Z17" s="15"/>
      <c r="AA17" s="15">
        <f>'onroad all'!DP61</f>
        <v>2865.9675404175978</v>
      </c>
      <c r="AB17" s="15">
        <f>'onroad all'!DQ61</f>
        <v>20.778300524672652</v>
      </c>
      <c r="AC17" s="15">
        <f>'onroad all'!DU61</f>
        <v>8748.1235339602026</v>
      </c>
      <c r="AD17" s="15"/>
      <c r="AE17" s="15">
        <f>'onroad all'!EB61</f>
        <v>105855.16513302346</v>
      </c>
      <c r="AF17" s="15">
        <f>'onroad all'!EJ61</f>
        <v>58561.601235918177</v>
      </c>
    </row>
    <row r="18" spans="1:32" x14ac:dyDescent="0.3">
      <c r="A18" s="19" t="s">
        <v>232</v>
      </c>
      <c r="B18" s="19">
        <f>nonroad!AM62</f>
        <v>3121.8491800899437</v>
      </c>
      <c r="C18" s="19">
        <f>nonroad!AP62</f>
        <v>25793.215523134011</v>
      </c>
      <c r="D18" s="19">
        <f>nonroad!AQ62</f>
        <v>18.902643228192908</v>
      </c>
      <c r="E18" s="19">
        <f>nonroad!AR62</f>
        <v>4368.7059465453876</v>
      </c>
      <c r="F18" s="84">
        <f>nonroad!AT62</f>
        <v>1.5571516330660214E-3</v>
      </c>
      <c r="G18" s="19"/>
      <c r="H18" s="19"/>
      <c r="I18" s="15">
        <f>nonroad!AV62</f>
        <v>11012238.229716262</v>
      </c>
      <c r="J18" s="15">
        <f>nonroad!AX62</f>
        <v>17643.69455655459</v>
      </c>
      <c r="K18" s="15">
        <f>nonroad!BI62</f>
        <v>21093.157542391069</v>
      </c>
      <c r="L18" s="15"/>
      <c r="M18" s="15">
        <f>nonroad!BJ62</f>
        <v>12961.791816301611</v>
      </c>
      <c r="N18" s="56">
        <f>nonroad!BL62</f>
        <v>2.8674116611811466E-2</v>
      </c>
      <c r="O18" s="15">
        <f>nonroad!BM62</f>
        <v>6489.4598206046057</v>
      </c>
      <c r="P18" s="15">
        <f>nonroad!BV62</f>
        <v>1982.6728957490443</v>
      </c>
      <c r="Q18" s="15">
        <f>nonroad!CA62</f>
        <v>730063.99636157195</v>
      </c>
      <c r="R18" s="15">
        <f>nonroad!CB62</f>
        <v>74628.767405148261</v>
      </c>
      <c r="S18" s="15">
        <f>nonroad!CI62</f>
        <v>396.84657111146169</v>
      </c>
      <c r="T18" s="15">
        <f>nonroad!CM62</f>
        <v>142.88777628929029</v>
      </c>
      <c r="U18" s="15">
        <f>nonroad!CN62</f>
        <v>22027.567437293361</v>
      </c>
      <c r="V18" s="15">
        <f>nonroad!CT62</f>
        <v>4873.144344342104</v>
      </c>
      <c r="W18" s="15">
        <f>nonroad!CY61</f>
        <v>660.76817883463548</v>
      </c>
      <c r="X18" s="15">
        <f>nonroad!CZ62</f>
        <v>499.58751822450654</v>
      </c>
      <c r="Y18" s="15">
        <f>nonroad!DA62</f>
        <v>29827.89274249789</v>
      </c>
      <c r="Z18" s="15"/>
      <c r="AA18" s="15">
        <f>nonroad!DD62</f>
        <v>2127.8893228284155</v>
      </c>
      <c r="AB18" s="15">
        <f>nonroad!DE62</f>
        <v>3.563101581089847</v>
      </c>
      <c r="AC18" s="15">
        <f>nonroad!DF62</f>
        <v>909.97324875415529</v>
      </c>
      <c r="AD18" s="15">
        <f>nonroad!DI62</f>
        <v>0</v>
      </c>
      <c r="AE18" s="15">
        <f>nonroad!DK62</f>
        <v>82293.901755042665</v>
      </c>
      <c r="AF18" s="15">
        <f>nonroad!DN62</f>
        <v>58520.427526206076</v>
      </c>
    </row>
    <row r="19" spans="1:32" x14ac:dyDescent="0.3">
      <c r="A19" s="19" t="s">
        <v>300</v>
      </c>
      <c r="B19" s="19">
        <f>+canmex_area!O49</f>
        <v>6896.48707139207</v>
      </c>
      <c r="C19" s="19">
        <f>+canmex_area!Q49</f>
        <v>14606.233331956015</v>
      </c>
      <c r="D19" s="19"/>
      <c r="E19" s="19"/>
      <c r="F19" s="19"/>
      <c r="G19" s="19"/>
      <c r="H19" s="19"/>
      <c r="I19" s="19">
        <f>+canmex_area!S49</f>
        <v>2139249.4429079136</v>
      </c>
      <c r="J19" s="19"/>
      <c r="K19" s="19">
        <f>canmex_area!Z49</f>
        <v>15632.15942670915</v>
      </c>
      <c r="L19" s="19"/>
      <c r="M19" s="19"/>
      <c r="N19" s="19"/>
      <c r="O19" s="19">
        <f>+canmex_area!AC49</f>
        <v>2291.2714462525259</v>
      </c>
      <c r="P19" s="19">
        <f>+canmex_area!AL49</f>
        <v>32183.899647505157</v>
      </c>
      <c r="Q19" s="19">
        <f>+canmex_area!AO49</f>
        <v>337625.39848838892</v>
      </c>
      <c r="R19" s="19">
        <f>+canmex_area!AP49</f>
        <v>35224.795373767898</v>
      </c>
      <c r="S19" s="19"/>
      <c r="T19" s="19">
        <f>+canmex_area!AX49</f>
        <v>737.41036203594115</v>
      </c>
      <c r="U19" s="19">
        <f>+canmex_area!AY49</f>
        <v>18242.175760260703</v>
      </c>
      <c r="V19" s="19">
        <f>+canmex_area!BE49</f>
        <v>71473.114500998534</v>
      </c>
      <c r="W19" s="19">
        <f>+canmex_area!BK49</f>
        <v>365.23664914093524</v>
      </c>
      <c r="X19" s="19">
        <f>+canmex_area!BL49</f>
        <v>498.90234048981245</v>
      </c>
      <c r="Y19" s="19">
        <f>+canmex_area!BM49</f>
        <v>66616.729472169522</v>
      </c>
      <c r="Z19" s="19"/>
      <c r="AA19" s="19">
        <f>+canmex_area!BP49</f>
        <v>4284.0308431338672</v>
      </c>
      <c r="AB19" s="19">
        <f>+canmex_area!BQ49</f>
        <v>36.122686547945904</v>
      </c>
      <c r="AC19" s="19">
        <f>+canmex_area!BR49</f>
        <v>36112.001265677456</v>
      </c>
      <c r="AD19" s="19">
        <f>+canmex_area!BT49</f>
        <v>0.49195002513611014</v>
      </c>
      <c r="AE19" s="15"/>
      <c r="AF19" s="15"/>
    </row>
    <row r="20" spans="1:32" x14ac:dyDescent="0.3">
      <c r="A20" s="19" t="s">
        <v>301</v>
      </c>
      <c r="B20" s="19">
        <f>+canada_onroad!O49</f>
        <v>325.03404780292186</v>
      </c>
      <c r="C20" s="19">
        <f>+canada_onroad!Q49</f>
        <v>5153.1683601156637</v>
      </c>
      <c r="D20" s="19"/>
      <c r="E20" s="19"/>
      <c r="F20" s="19"/>
      <c r="G20" s="19"/>
      <c r="H20" s="19"/>
      <c r="I20" s="19">
        <f>+canada_onroad!S49</f>
        <v>1669722.2158641778</v>
      </c>
      <c r="J20" s="19"/>
      <c r="K20" s="19">
        <f>canada_onroad!Z49</f>
        <v>2954.6109608608735</v>
      </c>
      <c r="L20" s="19"/>
      <c r="M20" s="19"/>
      <c r="N20" s="19"/>
      <c r="O20" s="19">
        <f>+canada_onroad!AC49</f>
        <v>2849.8117222929232</v>
      </c>
      <c r="P20" s="19">
        <f>+canada_onroad!AL49</f>
        <v>6994.4831697130812</v>
      </c>
      <c r="Q20" s="19">
        <f>+canada_onroad!AO49</f>
        <v>320612.78275700152</v>
      </c>
      <c r="R20" s="19">
        <f>+canada_onroad!AP49</f>
        <v>32773.776210278251</v>
      </c>
      <c r="S20" s="19"/>
      <c r="T20" s="19">
        <f>+canada_onroad!AX49</f>
        <v>8.9974044320713098</v>
      </c>
      <c r="U20" s="19">
        <f>+canada_onroad!AY49</f>
        <v>7452.5671006984239</v>
      </c>
      <c r="V20" s="19">
        <f>+canada_onroad!BE49</f>
        <v>11480.26313622795</v>
      </c>
      <c r="W20" s="19">
        <f>canada_onroad!BK49</f>
        <v>50.749895590884613</v>
      </c>
      <c r="X20" s="19">
        <f>canada_onroad!BL49</f>
        <v>17.321667090296252</v>
      </c>
      <c r="Y20" s="19">
        <f>canada_onroad!BM49</f>
        <v>3520.5513228276759</v>
      </c>
      <c r="Z20" s="19"/>
      <c r="AA20" s="19">
        <f>+canada_onroad!BP49</f>
        <v>103.26053537463449</v>
      </c>
      <c r="AB20" s="19">
        <f>+canada_onroad!BQ49</f>
        <v>4.6190778959661261</v>
      </c>
      <c r="AC20" s="19">
        <f>+canada_onroad!BR49</f>
        <v>893.14136853955642</v>
      </c>
      <c r="AD20" s="19">
        <f>+canada_onroad!BT49</f>
        <v>0</v>
      </c>
      <c r="AE20" s="15"/>
      <c r="AF20" s="15"/>
    </row>
    <row r="21" spans="1:32" s="17" customFormat="1" x14ac:dyDescent="0.3">
      <c r="A21" s="19" t="s">
        <v>302</v>
      </c>
      <c r="B21" s="19">
        <f>mexico_onroad!Z36</f>
        <v>291.18653464052431</v>
      </c>
      <c r="C21" s="19">
        <f>mexico_onroad!AA36</f>
        <v>3026.1606237178312</v>
      </c>
      <c r="D21" s="19"/>
      <c r="E21" s="19">
        <f>mexico_onroad!AB36</f>
        <v>445.72417031411862</v>
      </c>
      <c r="F21" s="19"/>
      <c r="H21" s="19"/>
      <c r="I21" s="19">
        <f>mexico_onroad!AD36</f>
        <v>1418503.4283451971</v>
      </c>
      <c r="J21" s="19"/>
      <c r="K21" s="19">
        <f>mexico_onroad!AK36</f>
        <v>1283.1762870109819</v>
      </c>
      <c r="L21" s="19"/>
      <c r="M21" s="19">
        <f>mexico_onroad!AL36</f>
        <v>2169.7445827375454</v>
      </c>
      <c r="N21" s="19"/>
      <c r="O21" s="19">
        <f>mexico_onroad!AM36</f>
        <v>2804.2240587856627</v>
      </c>
      <c r="P21" s="19">
        <f>mexico_onroad!AS36</f>
        <v>2509.1496397161527</v>
      </c>
      <c r="Q21" s="19">
        <f>mexico_onroad!AV36</f>
        <v>292431.70070549101</v>
      </c>
      <c r="R21" s="19">
        <f>mexico_onroad!AW36</f>
        <v>55291.398783264282</v>
      </c>
      <c r="S21" s="19"/>
      <c r="T21" s="19">
        <f>mexico_onroad!BC36</f>
        <v>6.948078587717081</v>
      </c>
      <c r="U21" s="19">
        <f>mexico_onroad!BD36</f>
        <v>3920.6752252381339</v>
      </c>
      <c r="V21" s="19">
        <f>mexico_onroad!BJ36</f>
        <v>4027.9982565936207</v>
      </c>
      <c r="W21" s="19">
        <f>mexico_onroad!BP36</f>
        <v>45.95409218235563</v>
      </c>
      <c r="X21" s="19">
        <f>mexico_onroad!BQ36</f>
        <v>10.506605850636788</v>
      </c>
      <c r="Y21" s="19">
        <f>mexico_onroad!BR36</f>
        <v>1534.9402720604237</v>
      </c>
      <c r="Z21" s="19"/>
      <c r="AA21" s="19">
        <f>mexico_onroad!BU36</f>
        <v>3018.4933000018245</v>
      </c>
      <c r="AB21" s="19">
        <f>mexico_onroad!BV36</f>
        <v>2.1005951056830119</v>
      </c>
      <c r="AC21" s="19">
        <f>mexico_onroad!BW36</f>
        <v>5777.8972448183758</v>
      </c>
      <c r="AD21" s="19">
        <f>mexico_onroad!BY36</f>
        <v>0</v>
      </c>
      <c r="AE21" s="15">
        <f>mexico_onroad!CB36</f>
        <v>11355.109819035675</v>
      </c>
      <c r="AF21" s="15">
        <f>mexico_onroad!CF36</f>
        <v>8738.687959629804</v>
      </c>
    </row>
    <row r="22" spans="1:32" s="17" customFormat="1" x14ac:dyDescent="0.3">
      <c r="A22" s="19" t="s">
        <v>303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>
        <f>canada_afdust!AI18</f>
        <v>255.10866081204276</v>
      </c>
      <c r="U22" s="19">
        <f>canada_afdust!AJ18</f>
        <v>212.90434071388074</v>
      </c>
      <c r="V22" s="19">
        <f>canada_afdust!AN18</f>
        <v>834009.75221444946</v>
      </c>
      <c r="W22" s="19">
        <f>canada_afdust!AT18</f>
        <v>130.52641769389209</v>
      </c>
      <c r="X22" s="19">
        <f>canada_afdust!AU18</f>
        <v>270.03187535061346</v>
      </c>
      <c r="Y22" s="19">
        <f>canada_afdust!AV18</f>
        <v>9607.6929974770392</v>
      </c>
      <c r="Z22" s="19"/>
      <c r="AA22" s="19">
        <f>canada_afdust!AX18</f>
        <v>1160.7430360121029</v>
      </c>
      <c r="AB22" s="19">
        <f>canada_afdust!AY18</f>
        <v>765.95495205002635</v>
      </c>
      <c r="AC22" s="19"/>
      <c r="AD22" s="19"/>
      <c r="AE22" s="15"/>
      <c r="AF22" s="15"/>
    </row>
    <row r="23" spans="1:32" s="17" customFormat="1" x14ac:dyDescent="0.3">
      <c r="A23" s="19" t="s">
        <v>304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>
        <f>canada_ptdust!AI18</f>
        <v>0.9629956684535006</v>
      </c>
      <c r="U23" s="19">
        <f>canada_ptdust!AJ18</f>
        <v>4.6238259510264923</v>
      </c>
      <c r="V23" s="19">
        <f>canada_ptdust!AN18</f>
        <v>3145.1295599772839</v>
      </c>
      <c r="W23" s="19">
        <f>canada_ptdust!AT18</f>
        <v>0.30455224077073911</v>
      </c>
      <c r="X23" s="19">
        <f>canada_ptdust!AU18</f>
        <v>0.1770009245385484</v>
      </c>
      <c r="Y23" s="19">
        <f>canada_ptdust!AV18</f>
        <v>43.112999005762759</v>
      </c>
      <c r="Z23" s="19"/>
      <c r="AA23" s="19">
        <f>canada_ptdust!AX18</f>
        <v>2.8601137777722756</v>
      </c>
      <c r="AB23" s="19">
        <f>canada_ptdust!AY18</f>
        <v>1.6197797421772389</v>
      </c>
      <c r="AC23" s="19"/>
      <c r="AD23" s="19"/>
      <c r="AE23" s="15"/>
      <c r="AF23" s="15"/>
    </row>
    <row r="24" spans="1:32" s="17" customFormat="1" x14ac:dyDescent="0.3">
      <c r="A24" s="19" t="s">
        <v>305</v>
      </c>
      <c r="B24" s="19">
        <f>canmex_ag!O46</f>
        <v>162.25156353611186</v>
      </c>
      <c r="C24" s="19">
        <f>canmex_ag!Q46</f>
        <v>159.45228734913741</v>
      </c>
      <c r="D24" s="19"/>
      <c r="E24" s="19"/>
      <c r="F24" s="19"/>
      <c r="G24" s="19"/>
      <c r="H24" s="19"/>
      <c r="I24" s="19"/>
      <c r="J24" s="19"/>
      <c r="K24" s="19">
        <f>canmex_ag!Y46</f>
        <v>0</v>
      </c>
      <c r="L24" s="19"/>
      <c r="M24" s="19"/>
      <c r="N24" s="19"/>
      <c r="O24" s="19"/>
      <c r="P24" s="19">
        <f>canmex_ag!AJ46</f>
        <v>638172.9274306735</v>
      </c>
      <c r="Q24" s="19"/>
      <c r="R24" s="19"/>
      <c r="S24" s="19"/>
      <c r="T24" s="19">
        <f>canmex_ag!AS46</f>
        <v>22.316776834431732</v>
      </c>
      <c r="U24" s="19">
        <f>canmex_ag!AT46</f>
        <v>39.716548770222964</v>
      </c>
      <c r="V24" s="19">
        <f>canmex_ag!AZ46</f>
        <v>46911.114745090519</v>
      </c>
      <c r="W24" s="19">
        <f>canmex_ag!BF46</f>
        <v>17.513661981083207</v>
      </c>
      <c r="X24" s="19">
        <f>canmex_ag!BG46</f>
        <v>36.891889580579438</v>
      </c>
      <c r="Y24" s="19">
        <f>canmex_ag!BH46</f>
        <v>507.33836210077283</v>
      </c>
      <c r="AA24" s="19">
        <f>canmex_ag!BK46</f>
        <v>76.834719160547053</v>
      </c>
      <c r="AB24" s="19">
        <f>canmex_ag!BL46</f>
        <v>69.84001910741442</v>
      </c>
      <c r="AC24" s="19"/>
      <c r="AD24" s="19"/>
      <c r="AE24" s="15"/>
      <c r="AF24" s="15"/>
    </row>
    <row r="25" spans="1:32" s="17" customFormat="1" x14ac:dyDescent="0.3">
      <c r="A25" s="19" t="s">
        <v>306</v>
      </c>
      <c r="B25" s="19">
        <f>canada_og2D!Q10</f>
        <v>0</v>
      </c>
      <c r="C25" s="19">
        <f>canada_og2D!S10</f>
        <v>922.17870915186552</v>
      </c>
      <c r="E25" s="19"/>
      <c r="F25" s="19"/>
      <c r="G25" s="19"/>
      <c r="H25" s="19"/>
      <c r="I25" s="19"/>
      <c r="J25" s="19"/>
      <c r="K25" s="19">
        <f>canada_og2D!AA10</f>
        <v>0</v>
      </c>
      <c r="L25" s="19"/>
      <c r="M25" s="19"/>
      <c r="N25" s="19"/>
      <c r="O25" s="19"/>
      <c r="P25" s="19">
        <f>canada_og2D!AL10</f>
        <v>8.2433748353423404</v>
      </c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F25" s="15"/>
    </row>
    <row r="26" spans="1:32" x14ac:dyDescent="0.3">
      <c r="A26" s="19" t="s">
        <v>230</v>
      </c>
      <c r="B26" s="15">
        <f>livestock!V62</f>
        <v>1852.4591651900239</v>
      </c>
      <c r="C26" s="15">
        <f>livestock!X62</f>
        <v>486.10282694090449</v>
      </c>
      <c r="D26" s="15"/>
      <c r="E26" s="15"/>
      <c r="G26" s="15"/>
      <c r="H26" s="15"/>
      <c r="I26" s="15"/>
      <c r="J26" s="15"/>
      <c r="K26" s="15"/>
      <c r="L26" s="15"/>
      <c r="M26" s="15">
        <f>livestock!AJ62</f>
        <v>501.35141288125061</v>
      </c>
      <c r="N26" s="57"/>
      <c r="O26" s="15"/>
      <c r="P26" s="15">
        <f>livestock!AS62</f>
        <v>2824678.9063051203</v>
      </c>
      <c r="Q26" s="15"/>
      <c r="R26" s="15"/>
      <c r="S26" s="15">
        <f>livestock!AY62</f>
        <v>27.100080472303226</v>
      </c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>
        <f>livestock!BE62</f>
        <v>1171.7064709318777</v>
      </c>
      <c r="AF26" s="15">
        <f>livestock!BH62</f>
        <v>228.62277967647674</v>
      </c>
    </row>
    <row r="27" spans="1:32" x14ac:dyDescent="0.3">
      <c r="A27" s="19" t="s">
        <v>242</v>
      </c>
      <c r="B27" s="15">
        <f>rail!AM62</f>
        <v>67.246692312236377</v>
      </c>
      <c r="C27" s="15">
        <f>rail!AQ62</f>
        <v>412.83598924514428</v>
      </c>
      <c r="D27" s="56">
        <f>rail!AR62</f>
        <v>2.3418411994820663E-2</v>
      </c>
      <c r="E27" s="15">
        <f>rail!AS62</f>
        <v>34.12837144565102</v>
      </c>
      <c r="F27" s="56">
        <f>rail!AU62</f>
        <v>5.5120832215099141E-5</v>
      </c>
      <c r="G27" s="15"/>
      <c r="H27" s="15"/>
      <c r="I27" s="15">
        <f>rail!AW62</f>
        <v>96704.522204919936</v>
      </c>
      <c r="J27" s="15">
        <f>rail!AY62</f>
        <v>8469.564379941372</v>
      </c>
      <c r="K27" s="15">
        <f>rail!BK62</f>
        <v>4091.6665735592146</v>
      </c>
      <c r="L27" s="15"/>
      <c r="M27" s="15">
        <f>rail!BN62</f>
        <v>51.295221549798896</v>
      </c>
      <c r="N27" s="56">
        <f>rail!BP62</f>
        <v>5.8987090588690969E-4</v>
      </c>
      <c r="O27" s="15">
        <f>rail!BQ62</f>
        <v>3552.9908666930887</v>
      </c>
      <c r="P27" s="15">
        <f>rail!CB62</f>
        <v>295.87118922863317</v>
      </c>
      <c r="Q27" s="15">
        <f>rail!CG62</f>
        <v>399711.32579132001</v>
      </c>
      <c r="R27" s="15">
        <f>rail!CH62</f>
        <v>40859.384066822495</v>
      </c>
      <c r="S27" s="15">
        <f>rail!CQ62</f>
        <v>26.765864882353526</v>
      </c>
      <c r="T27" s="15">
        <f>rail!CU62</f>
        <v>41.290596472053402</v>
      </c>
      <c r="U27" s="15">
        <f>rail!CV62</f>
        <v>5096.1401405483466</v>
      </c>
      <c r="V27" s="15">
        <f>rail!DC62</f>
        <v>377.64554746683882</v>
      </c>
      <c r="W27" s="15">
        <f>rail!DI62</f>
        <v>191.02883884936955</v>
      </c>
      <c r="X27" s="15">
        <f>rail!DJ62</f>
        <v>137.45305807522894</v>
      </c>
      <c r="Y27" s="15">
        <f>rail!DK62</f>
        <v>3662.123400996179</v>
      </c>
      <c r="Z27" s="15"/>
      <c r="AA27" s="15">
        <f>rail!DN62</f>
        <v>578.38727836090266</v>
      </c>
      <c r="AB27" s="15">
        <f>rail!DO62</f>
        <v>1.0223486552614645</v>
      </c>
      <c r="AC27" s="15">
        <f>rail!DP62</f>
        <v>368.76100993949029</v>
      </c>
      <c r="AD27" s="15">
        <f>rail!DR62</f>
        <v>0</v>
      </c>
      <c r="AE27" s="15">
        <f>rail!DU62</f>
        <v>394.54737914483275</v>
      </c>
      <c r="AF27" s="15">
        <f>rail!DX62</f>
        <v>301.00144476795572</v>
      </c>
    </row>
    <row r="28" spans="1:32" x14ac:dyDescent="0.3">
      <c r="A28" s="19" t="s">
        <v>307</v>
      </c>
      <c r="B28" s="15"/>
      <c r="C28" s="15"/>
      <c r="D28" s="15"/>
      <c r="E28" s="15"/>
      <c r="F28" s="15"/>
      <c r="G28" s="15"/>
      <c r="H28" s="15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5">
        <f>+afdust!AJ62</f>
        <v>1419.8582345305008</v>
      </c>
      <c r="U28" s="19">
        <f>+afdust!AK62</f>
        <v>6698.3712967703823</v>
      </c>
      <c r="V28" s="19">
        <f>+afdust!AO62</f>
        <v>5205918.2568960236</v>
      </c>
      <c r="W28" s="19">
        <f>+afdust!AU62</f>
        <v>3768.4276210050839</v>
      </c>
      <c r="X28" s="19">
        <f>+afdust!AV62</f>
        <v>9982.0101433083782</v>
      </c>
      <c r="Y28" s="19">
        <f>+afdust!AW62</f>
        <v>69527.8396907032</v>
      </c>
      <c r="Z28" s="19"/>
      <c r="AA28" s="19">
        <f>+afdust!AY62</f>
        <v>8484.9499710116525</v>
      </c>
      <c r="AB28" s="19">
        <f>+afdust!AZ62</f>
        <v>2928.8860494931187</v>
      </c>
      <c r="AC28" s="19"/>
      <c r="AD28" s="19"/>
      <c r="AE28" s="15"/>
      <c r="AF28" s="15"/>
    </row>
    <row r="29" spans="1:32" x14ac:dyDescent="0.3">
      <c r="A29" s="19" t="s">
        <v>308</v>
      </c>
      <c r="B29" s="19">
        <f>cmv_c1c2!P61</f>
        <v>112.73503889524575</v>
      </c>
      <c r="C29" s="19">
        <f>cmv_c1c2!T61</f>
        <v>14.125247443585931</v>
      </c>
      <c r="D29" s="49">
        <f>cmv_c1c2!U61</f>
        <v>2.0143118382968263E-2</v>
      </c>
      <c r="E29" s="19">
        <f>cmv_c1c2!V61</f>
        <v>7.0334751598299592</v>
      </c>
      <c r="F29" s="85">
        <f>cmv_c1c2!Z61</f>
        <v>6.9778030146530078E-6</v>
      </c>
      <c r="G29" s="49"/>
      <c r="H29" s="19"/>
      <c r="I29" s="15">
        <f>cmv_c1c2!AB61</f>
        <v>27673.447337462101</v>
      </c>
      <c r="J29" s="15">
        <f>cmv_c1c2!AD61</f>
        <v>2236.1305652967117</v>
      </c>
      <c r="K29" s="15">
        <f>cmv_c1c2!AP61</f>
        <v>127.35220337474608</v>
      </c>
      <c r="L29" s="15"/>
      <c r="M29" s="15">
        <f>cmv_c1c2!AS61</f>
        <v>19.371575435873883</v>
      </c>
      <c r="N29" s="57">
        <f>cmv_c1c2!AU61</f>
        <v>1.1280151813283028E-4</v>
      </c>
      <c r="O29" s="15">
        <f>cmv_c1c2!AV61</f>
        <v>1472.4492647094007</v>
      </c>
      <c r="P29" s="15">
        <f>cmv_c1c2!BI61</f>
        <v>92.749939981606644</v>
      </c>
      <c r="Q29" s="15">
        <f>cmv_c1c2!BM61</f>
        <v>165650.44231396602</v>
      </c>
      <c r="R29" s="15">
        <f>cmv_c1c2!BN61</f>
        <v>16933.159573072939</v>
      </c>
      <c r="S29" s="15">
        <f>cmv_c1c2!BW61</f>
        <v>3.3797482612270824</v>
      </c>
      <c r="T29" s="15">
        <f>cmv_c1c2!CA61</f>
        <v>18.117884018630129</v>
      </c>
      <c r="U29" s="15">
        <f>cmv_c1c2!CB61</f>
        <v>2236.1326299117572</v>
      </c>
      <c r="V29" s="15">
        <f>cmv_c1c2!CI61</f>
        <v>153.63723593961504</v>
      </c>
      <c r="W29" s="15">
        <f>cmv_c1c2!CO61</f>
        <v>83.821456754884437</v>
      </c>
      <c r="X29" s="15">
        <f>cmv_c1c2!CP61</f>
        <v>60.312947435506445</v>
      </c>
      <c r="Y29" s="15">
        <f>cmv_c1c2!CQ61</f>
        <v>1606.9015096308876</v>
      </c>
      <c r="Z29" s="15"/>
      <c r="AA29" s="15">
        <f>cmv_c1c2!CT61</f>
        <v>253.79021850760276</v>
      </c>
      <c r="AB29" s="15">
        <f>cmv_c1c2!CU61</f>
        <v>0.44859592574425206</v>
      </c>
      <c r="AC29" s="15">
        <f>cmv_c1c2!CV61</f>
        <v>771.17264213630813</v>
      </c>
      <c r="AD29" s="15">
        <f>cmv_c1c2!CX61</f>
        <v>0</v>
      </c>
      <c r="AE29" s="15">
        <f>cmv_c1c2!DA61</f>
        <v>14.129444409793132</v>
      </c>
      <c r="AF29" s="15">
        <f>cmv_c1c2!DD61</f>
        <v>13.435125266264727</v>
      </c>
    </row>
    <row r="30" spans="1:32" s="17" customFormat="1" x14ac:dyDescent="0.3">
      <c r="A30" s="19" t="s">
        <v>309</v>
      </c>
      <c r="B30" s="19">
        <f>cmv_c3!P61</f>
        <v>558.91516300990179</v>
      </c>
      <c r="C30" s="49">
        <f>cmv_c3!T61</f>
        <v>70.030278503874769</v>
      </c>
      <c r="D30" s="49">
        <f>cmv_c3!U61</f>
        <v>0.10144157151108966</v>
      </c>
      <c r="E30" s="19">
        <f>cmv_c3!V61</f>
        <v>38.677957147328272</v>
      </c>
      <c r="F30" s="85">
        <f>cmv_c3!Z61</f>
        <v>3.5140527782257167E-5</v>
      </c>
      <c r="G30" s="49"/>
      <c r="H30" s="19"/>
      <c r="I30" s="15">
        <f>cmv_c3!AB61</f>
        <v>78951.125121413483</v>
      </c>
      <c r="J30" s="15">
        <f>cmv_c3!AD61</f>
        <v>5036.489586078791</v>
      </c>
      <c r="K30" s="15">
        <f>cmv_c3!AP61</f>
        <v>631.38585030664137</v>
      </c>
      <c r="L30" s="15"/>
      <c r="M30" s="57">
        <f>cmv_c3!AS61</f>
        <v>106.52712673630474</v>
      </c>
      <c r="N30" s="57">
        <f>cmv_c3!AU61</f>
        <v>5.6807876705041013E-4</v>
      </c>
      <c r="O30" s="15">
        <f>cmv_c3!AV61</f>
        <v>5109.0520043171919</v>
      </c>
      <c r="P30" s="15">
        <f>cmv_c3!BI61</f>
        <v>467.09079328474252</v>
      </c>
      <c r="Q30" s="15">
        <f>cmv_c3!BM61</f>
        <v>574766.64905393566</v>
      </c>
      <c r="R30" s="15">
        <f>cmv_c3!BN61</f>
        <v>58754.102393042122</v>
      </c>
      <c r="S30" s="56">
        <f>cmv_c3!BW61</f>
        <v>18.091042316062705</v>
      </c>
      <c r="T30" s="15">
        <f>cmv_c3!CA61</f>
        <v>31.708045583954654</v>
      </c>
      <c r="U30" s="15">
        <f>cmv_c3!CB61</f>
        <v>5036.4927487307286</v>
      </c>
      <c r="V30" s="15">
        <f>cmv_c3!CI61</f>
        <v>2110.3011592958419</v>
      </c>
      <c r="W30" s="15">
        <f>cmv_c3!CO61</f>
        <v>146.69564983648297</v>
      </c>
      <c r="X30" s="15">
        <f>cmv_c3!CP61</f>
        <v>105.55320147689825</v>
      </c>
      <c r="Y30" s="15">
        <f>cmv_c3!CQ61</f>
        <v>9550.4668580367652</v>
      </c>
      <c r="Z30" s="15"/>
      <c r="AA30" s="15">
        <f>cmv_c3!CT61</f>
        <v>2356.6854981990359</v>
      </c>
      <c r="AB30" s="15">
        <f>cmv_c3!CU61</f>
        <v>3.0311642349425938</v>
      </c>
      <c r="AC30" s="15">
        <f>cmv_c3!CV61</f>
        <v>66025.266468481481</v>
      </c>
      <c r="AD30" s="15">
        <f>cmv_c3!CX61</f>
        <v>0</v>
      </c>
      <c r="AE30" s="27">
        <f>cmv_c3!DA61</f>
        <v>77.700162595443516</v>
      </c>
      <c r="AF30" s="52">
        <f>cmv_c3!DD61</f>
        <v>73.882042954865199</v>
      </c>
    </row>
    <row r="31" spans="1:32" x14ac:dyDescent="0.3">
      <c r="A31" s="19" t="s">
        <v>310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</row>
    <row r="32" spans="1:32" x14ac:dyDescent="0.3">
      <c r="A32" s="15" t="s">
        <v>671</v>
      </c>
      <c r="B32" s="15"/>
      <c r="C32" s="15"/>
      <c r="D32" s="15"/>
      <c r="E32" s="15"/>
      <c r="F32" s="15"/>
      <c r="G32" s="15">
        <v>78811.760296283785</v>
      </c>
      <c r="H32" s="47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</row>
    <row r="33" spans="1:32" x14ac:dyDescent="0.3">
      <c r="A33" s="19" t="s">
        <v>311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5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5"/>
      <c r="AF33" s="15"/>
    </row>
    <row r="34" spans="1:32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x14ac:dyDescent="0.3">
      <c r="A35" s="24" t="s">
        <v>312</v>
      </c>
      <c r="B35" s="15">
        <f t="shared" ref="B35:AF35" si="0">SUM(B4:B33)</f>
        <v>120195.04942019256</v>
      </c>
      <c r="C35" s="15">
        <f t="shared" si="0"/>
        <v>246347.07323609709</v>
      </c>
      <c r="D35" s="15">
        <f t="shared" si="0"/>
        <v>362.31737435643277</v>
      </c>
      <c r="E35" s="15">
        <f t="shared" si="0"/>
        <v>83270.927997942243</v>
      </c>
      <c r="F35" s="15">
        <f t="shared" si="0"/>
        <v>7.3543695824731232</v>
      </c>
      <c r="G35" s="15">
        <f t="shared" si="0"/>
        <v>82015.735625569287</v>
      </c>
      <c r="H35" s="15">
        <f t="shared" si="0"/>
        <v>250.6829579576335</v>
      </c>
      <c r="I35" s="15">
        <f t="shared" si="0"/>
        <v>84811474.549733907</v>
      </c>
      <c r="J35" s="15">
        <f t="shared" si="0"/>
        <v>57006.368278305352</v>
      </c>
      <c r="K35" s="15">
        <f t="shared" si="0"/>
        <v>941660.26492496871</v>
      </c>
      <c r="L35" s="15">
        <f t="shared" si="0"/>
        <v>19634.376575561313</v>
      </c>
      <c r="M35" s="15">
        <f t="shared" si="0"/>
        <v>102446.07845534559</v>
      </c>
      <c r="N35" s="15">
        <f t="shared" si="0"/>
        <v>20.601077116287787</v>
      </c>
      <c r="O35" s="15">
        <f t="shared" si="0"/>
        <v>43350.31112607976</v>
      </c>
      <c r="P35" s="15">
        <f t="shared" si="0"/>
        <v>4657093.4666704116</v>
      </c>
      <c r="Q35" s="15">
        <f t="shared" si="0"/>
        <v>9301532.1113561075</v>
      </c>
      <c r="R35" s="15">
        <f t="shared" si="0"/>
        <v>1069505.9681359604</v>
      </c>
      <c r="S35" s="15">
        <f t="shared" si="0"/>
        <v>15713.797522747995</v>
      </c>
      <c r="T35" s="15">
        <f t="shared" si="0"/>
        <v>72729.767894332734</v>
      </c>
      <c r="U35" s="15">
        <f t="shared" si="0"/>
        <v>533131.44884041557</v>
      </c>
      <c r="V35" s="15">
        <f t="shared" si="0"/>
        <v>8663318.6189027987</v>
      </c>
      <c r="W35" s="15">
        <f t="shared" si="0"/>
        <v>28500.576915362872</v>
      </c>
      <c r="X35" s="15">
        <f t="shared" si="0"/>
        <v>26823.337065590305</v>
      </c>
      <c r="Y35" s="15">
        <f t="shared" si="0"/>
        <v>4204240.152229799</v>
      </c>
      <c r="Z35" s="15">
        <f t="shared" si="0"/>
        <v>37.491563591724585</v>
      </c>
      <c r="AA35" s="15">
        <f t="shared" si="0"/>
        <v>126018.41633517259</v>
      </c>
      <c r="AB35" s="15">
        <f t="shared" si="0"/>
        <v>6749.3044276263254</v>
      </c>
      <c r="AC35" s="15">
        <f t="shared" si="0"/>
        <v>3106050.7357767606</v>
      </c>
      <c r="AD35" s="15">
        <f t="shared" si="0"/>
        <v>34682.088828010419</v>
      </c>
      <c r="AE35" s="15">
        <f t="shared" si="0"/>
        <v>421513.52193146938</v>
      </c>
      <c r="AF35" s="15">
        <f t="shared" si="0"/>
        <v>311416.21994987561</v>
      </c>
    </row>
    <row r="36" spans="1:32" x14ac:dyDescent="0.3">
      <c r="A36" s="19" t="s">
        <v>313</v>
      </c>
      <c r="B36" s="15">
        <v>30150</v>
      </c>
      <c r="C36" s="15">
        <v>110033</v>
      </c>
      <c r="D36" s="15">
        <v>36.296999999999997</v>
      </c>
      <c r="E36" s="15">
        <v>9502.2180000000008</v>
      </c>
      <c r="F36" s="56">
        <v>0.117662</v>
      </c>
      <c r="G36" s="15">
        <v>78814.149999999994</v>
      </c>
      <c r="H36" s="15">
        <v>33.198740000000001</v>
      </c>
      <c r="I36" s="15">
        <v>33900791</v>
      </c>
      <c r="J36" s="15">
        <v>49625.64</v>
      </c>
      <c r="K36" s="15">
        <v>109106</v>
      </c>
      <c r="L36" s="15">
        <v>1505.4</v>
      </c>
      <c r="M36" s="15">
        <v>64355.519999999997</v>
      </c>
      <c r="N36" s="56">
        <v>5.8109200000000003</v>
      </c>
      <c r="O36" s="15">
        <v>36731.760000000002</v>
      </c>
      <c r="P36" s="15">
        <v>3836218</v>
      </c>
      <c r="Q36" s="15">
        <v>5447207</v>
      </c>
      <c r="R36" s="15">
        <v>647864</v>
      </c>
      <c r="S36" s="15">
        <v>6389.9210000000003</v>
      </c>
      <c r="T36" s="15">
        <v>25210</v>
      </c>
      <c r="U36" s="15">
        <v>133595</v>
      </c>
      <c r="V36" s="15">
        <v>6386617</v>
      </c>
      <c r="W36" s="15">
        <v>10226</v>
      </c>
      <c r="X36" s="15">
        <v>13617</v>
      </c>
      <c r="Y36" s="15">
        <v>497657</v>
      </c>
      <c r="Z36" s="15">
        <v>12.088200000000001</v>
      </c>
      <c r="AA36" s="15">
        <v>44531</v>
      </c>
      <c r="AB36" s="15">
        <v>3891</v>
      </c>
      <c r="AC36" s="15">
        <v>307481</v>
      </c>
      <c r="AD36" s="15">
        <v>1525.8</v>
      </c>
      <c r="AE36" s="15">
        <v>319804</v>
      </c>
      <c r="AF36" s="15">
        <v>233567</v>
      </c>
    </row>
    <row r="37" spans="1:32" s="17" customFormat="1" x14ac:dyDescent="0.3">
      <c r="A37" s="19" t="s">
        <v>314</v>
      </c>
      <c r="B37" s="15">
        <f>B29</f>
        <v>112.73503889524575</v>
      </c>
      <c r="C37" s="15">
        <f t="shared" ref="C37:AF37" si="1">C29</f>
        <v>14.125247443585931</v>
      </c>
      <c r="D37" s="15">
        <f t="shared" si="1"/>
        <v>2.0143118382968263E-2</v>
      </c>
      <c r="E37" s="15">
        <f t="shared" si="1"/>
        <v>7.0334751598299592</v>
      </c>
      <c r="F37" s="15">
        <f t="shared" si="1"/>
        <v>6.9778030146530078E-6</v>
      </c>
      <c r="G37" s="15">
        <f t="shared" si="1"/>
        <v>0</v>
      </c>
      <c r="H37" s="15">
        <f t="shared" si="1"/>
        <v>0</v>
      </c>
      <c r="I37" s="15">
        <f t="shared" si="1"/>
        <v>27673.447337462101</v>
      </c>
      <c r="J37" s="15">
        <f t="shared" si="1"/>
        <v>2236.1305652967117</v>
      </c>
      <c r="K37" s="15">
        <f t="shared" si="1"/>
        <v>127.35220337474608</v>
      </c>
      <c r="L37" s="15">
        <f t="shared" si="1"/>
        <v>0</v>
      </c>
      <c r="M37" s="15">
        <f t="shared" si="1"/>
        <v>19.371575435873883</v>
      </c>
      <c r="N37" s="15">
        <f t="shared" si="1"/>
        <v>1.1280151813283028E-4</v>
      </c>
      <c r="O37" s="15">
        <f t="shared" si="1"/>
        <v>1472.4492647094007</v>
      </c>
      <c r="P37" s="15">
        <f t="shared" si="1"/>
        <v>92.749939981606644</v>
      </c>
      <c r="Q37" s="15">
        <f t="shared" si="1"/>
        <v>165650.44231396602</v>
      </c>
      <c r="R37" s="15">
        <f t="shared" si="1"/>
        <v>16933.159573072939</v>
      </c>
      <c r="S37" s="15">
        <f t="shared" si="1"/>
        <v>3.3797482612270824</v>
      </c>
      <c r="T37" s="15">
        <f t="shared" si="1"/>
        <v>18.117884018630129</v>
      </c>
      <c r="U37" s="15">
        <f t="shared" si="1"/>
        <v>2236.1326299117572</v>
      </c>
      <c r="V37" s="15">
        <f t="shared" si="1"/>
        <v>153.63723593961504</v>
      </c>
      <c r="W37" s="15">
        <f t="shared" si="1"/>
        <v>83.821456754884437</v>
      </c>
      <c r="X37" s="15">
        <f t="shared" si="1"/>
        <v>60.312947435506445</v>
      </c>
      <c r="Y37" s="15">
        <f t="shared" si="1"/>
        <v>1606.9015096308876</v>
      </c>
      <c r="Z37" s="15">
        <f t="shared" si="1"/>
        <v>0</v>
      </c>
      <c r="AA37" s="15">
        <f t="shared" si="1"/>
        <v>253.79021850760276</v>
      </c>
      <c r="AB37" s="15">
        <f t="shared" si="1"/>
        <v>0.44859592574425206</v>
      </c>
      <c r="AC37" s="15">
        <f t="shared" si="1"/>
        <v>771.17264213630813</v>
      </c>
      <c r="AD37" s="15">
        <f t="shared" si="1"/>
        <v>0</v>
      </c>
      <c r="AE37" s="15">
        <f t="shared" si="1"/>
        <v>14.129444409793132</v>
      </c>
      <c r="AF37" s="15">
        <f t="shared" si="1"/>
        <v>13.435125266264727</v>
      </c>
    </row>
    <row r="38" spans="1:32" s="17" customFormat="1" x14ac:dyDescent="0.3">
      <c r="A38" s="19" t="s">
        <v>315</v>
      </c>
      <c r="B38" s="15">
        <f>B30</f>
        <v>558.91516300990179</v>
      </c>
      <c r="C38" s="15">
        <f t="shared" ref="C38:AF38" si="2">C30</f>
        <v>70.030278503874769</v>
      </c>
      <c r="D38" s="15">
        <f t="shared" si="2"/>
        <v>0.10144157151108966</v>
      </c>
      <c r="E38" s="15">
        <f t="shared" si="2"/>
        <v>38.677957147328272</v>
      </c>
      <c r="F38" s="15">
        <f t="shared" si="2"/>
        <v>3.5140527782257167E-5</v>
      </c>
      <c r="G38" s="15">
        <f t="shared" si="2"/>
        <v>0</v>
      </c>
      <c r="H38" s="15">
        <f t="shared" si="2"/>
        <v>0</v>
      </c>
      <c r="I38" s="15">
        <f t="shared" si="2"/>
        <v>78951.125121413483</v>
      </c>
      <c r="J38" s="15">
        <f t="shared" si="2"/>
        <v>5036.489586078791</v>
      </c>
      <c r="K38" s="15">
        <f t="shared" si="2"/>
        <v>631.38585030664137</v>
      </c>
      <c r="L38" s="15">
        <f t="shared" si="2"/>
        <v>0</v>
      </c>
      <c r="M38" s="15">
        <f t="shared" si="2"/>
        <v>106.52712673630474</v>
      </c>
      <c r="N38" s="15">
        <f t="shared" si="2"/>
        <v>5.6807876705041013E-4</v>
      </c>
      <c r="O38" s="15">
        <f t="shared" si="2"/>
        <v>5109.0520043171919</v>
      </c>
      <c r="P38" s="15">
        <f t="shared" si="2"/>
        <v>467.09079328474252</v>
      </c>
      <c r="Q38" s="15">
        <f t="shared" si="2"/>
        <v>574766.64905393566</v>
      </c>
      <c r="R38" s="15">
        <f t="shared" si="2"/>
        <v>58754.102393042122</v>
      </c>
      <c r="S38" s="15">
        <f t="shared" si="2"/>
        <v>18.091042316062705</v>
      </c>
      <c r="T38" s="15">
        <f t="shared" si="2"/>
        <v>31.708045583954654</v>
      </c>
      <c r="U38" s="15">
        <f t="shared" si="2"/>
        <v>5036.4927487307286</v>
      </c>
      <c r="V38" s="15">
        <f t="shared" si="2"/>
        <v>2110.3011592958419</v>
      </c>
      <c r="W38" s="15">
        <f t="shared" si="2"/>
        <v>146.69564983648297</v>
      </c>
      <c r="X38" s="15">
        <f t="shared" si="2"/>
        <v>105.55320147689825</v>
      </c>
      <c r="Y38" s="15">
        <f t="shared" si="2"/>
        <v>9550.4668580367652</v>
      </c>
      <c r="Z38" s="15">
        <f t="shared" si="2"/>
        <v>0</v>
      </c>
      <c r="AA38" s="15">
        <f t="shared" si="2"/>
        <v>2356.6854981990359</v>
      </c>
      <c r="AB38" s="15">
        <f t="shared" si="2"/>
        <v>3.0311642349425938</v>
      </c>
      <c r="AC38" s="15">
        <f t="shared" si="2"/>
        <v>66025.266468481481</v>
      </c>
      <c r="AD38" s="15">
        <f t="shared" si="2"/>
        <v>0</v>
      </c>
      <c r="AE38" s="15">
        <f t="shared" si="2"/>
        <v>77.700162595443516</v>
      </c>
      <c r="AF38" s="15">
        <f t="shared" si="2"/>
        <v>73.882042954865199</v>
      </c>
    </row>
    <row r="39" spans="1:32" s="17" customFormat="1" x14ac:dyDescent="0.3">
      <c r="A39" s="47" t="s">
        <v>316</v>
      </c>
      <c r="B39" s="15">
        <f t="shared" ref="B39" si="3">B4</f>
        <v>3.2846148734609049</v>
      </c>
      <c r="C39" s="15">
        <f t="shared" ref="C39:AF39" si="4">C4</f>
        <v>288.35343804360082</v>
      </c>
      <c r="D39" s="15">
        <f t="shared" si="4"/>
        <v>1.0280446156722765</v>
      </c>
      <c r="E39" s="15">
        <f t="shared" si="4"/>
        <v>3.7417272415238512</v>
      </c>
      <c r="F39" s="15">
        <f t="shared" si="4"/>
        <v>1.0429942546893032</v>
      </c>
      <c r="G39" s="15">
        <f t="shared" si="4"/>
        <v>165.64184802495313</v>
      </c>
      <c r="H39" s="15">
        <f t="shared" si="4"/>
        <v>3.5244270329214542</v>
      </c>
      <c r="I39" s="15">
        <f t="shared" si="4"/>
        <v>467560.0485915757</v>
      </c>
      <c r="J39" s="15">
        <f t="shared" si="4"/>
        <v>0</v>
      </c>
      <c r="K39" s="15">
        <f t="shared" si="4"/>
        <v>2194.8268380975478</v>
      </c>
      <c r="L39" s="15">
        <f t="shared" si="4"/>
        <v>5933.1911876007453</v>
      </c>
      <c r="M39" s="15">
        <f t="shared" si="4"/>
        <v>865.38953157215815</v>
      </c>
      <c r="N39" s="15">
        <f t="shared" si="4"/>
        <v>2.9836605897873878</v>
      </c>
      <c r="O39" s="15">
        <f t="shared" si="4"/>
        <v>0</v>
      </c>
      <c r="P39" s="15">
        <f t="shared" si="4"/>
        <v>21482.056020175241</v>
      </c>
      <c r="Q39" s="15">
        <f t="shared" si="4"/>
        <v>791579.65534604073</v>
      </c>
      <c r="R39" s="15">
        <f t="shared" si="4"/>
        <v>87953.306086775643</v>
      </c>
      <c r="S39" s="15">
        <f t="shared" si="4"/>
        <v>9.4177878335179361</v>
      </c>
      <c r="T39" s="15">
        <f t="shared" si="4"/>
        <v>1091.9276707908016</v>
      </c>
      <c r="U39" s="15">
        <f t="shared" si="4"/>
        <v>5562.0260573017995</v>
      </c>
      <c r="V39" s="15">
        <f t="shared" si="4"/>
        <v>16681.913349581322</v>
      </c>
      <c r="W39" s="15">
        <f t="shared" si="4"/>
        <v>1750.0828452350406</v>
      </c>
      <c r="X39" s="15">
        <f t="shared" si="4"/>
        <v>832.98701208906652</v>
      </c>
      <c r="Y39" s="15">
        <f t="shared" si="4"/>
        <v>19113.096649734605</v>
      </c>
      <c r="Z39" s="15">
        <f t="shared" si="4"/>
        <v>1.8219302430450943</v>
      </c>
      <c r="AA39" s="15">
        <f t="shared" si="4"/>
        <v>11351.241610879184</v>
      </c>
      <c r="AB39" s="15">
        <f t="shared" si="4"/>
        <v>331.9391558107165</v>
      </c>
      <c r="AC39" s="15">
        <f t="shared" si="4"/>
        <v>968651.69099012204</v>
      </c>
      <c r="AD39" s="15">
        <f t="shared" si="4"/>
        <v>21976.966935603126</v>
      </c>
      <c r="AE39" s="15">
        <f t="shared" si="4"/>
        <v>569.42203105161934</v>
      </c>
      <c r="AF39" s="15">
        <f t="shared" si="4"/>
        <v>282.57908728935683</v>
      </c>
    </row>
    <row r="40" spans="1:32" x14ac:dyDescent="0.3">
      <c r="A40" s="19" t="s">
        <v>317</v>
      </c>
      <c r="B40" s="15">
        <f>B5</f>
        <v>1881.830563226629</v>
      </c>
      <c r="C40" s="15">
        <f t="shared" ref="C40:AF40" si="5">C5</f>
        <v>2755.6122027338156</v>
      </c>
      <c r="D40" s="15">
        <f t="shared" si="5"/>
        <v>11.609377456166358</v>
      </c>
      <c r="E40" s="15">
        <f t="shared" si="5"/>
        <v>742.20963375745691</v>
      </c>
      <c r="F40" s="15">
        <f t="shared" si="5"/>
        <v>6.1823687296396193</v>
      </c>
      <c r="G40" s="15">
        <f t="shared" si="5"/>
        <v>3036.7183940738337</v>
      </c>
      <c r="H40" s="15">
        <f t="shared" si="5"/>
        <v>211.27010742518337</v>
      </c>
      <c r="I40" s="15">
        <f t="shared" si="5"/>
        <v>1226242.747341749</v>
      </c>
      <c r="J40" s="15">
        <f t="shared" si="5"/>
        <v>108.22624470201769</v>
      </c>
      <c r="K40" s="15">
        <f t="shared" si="5"/>
        <v>5887.8078149847897</v>
      </c>
      <c r="L40" s="15">
        <f t="shared" si="5"/>
        <v>12182.918378172566</v>
      </c>
      <c r="M40" s="15">
        <f t="shared" si="5"/>
        <v>22053.417861497925</v>
      </c>
      <c r="N40" s="15">
        <f t="shared" si="5"/>
        <v>11.193835554173221</v>
      </c>
      <c r="O40" s="15">
        <f t="shared" si="5"/>
        <v>0</v>
      </c>
      <c r="P40" s="15">
        <f t="shared" si="5"/>
        <v>61704.243225298313</v>
      </c>
      <c r="Q40" s="15">
        <f t="shared" si="5"/>
        <v>714386.22335414449</v>
      </c>
      <c r="R40" s="15">
        <f t="shared" si="5"/>
        <v>79376.222672489734</v>
      </c>
      <c r="S40" s="15">
        <f t="shared" si="5"/>
        <v>271.01155748767411</v>
      </c>
      <c r="T40" s="15">
        <f t="shared" si="5"/>
        <v>5822.685658373327</v>
      </c>
      <c r="U40" s="15">
        <f t="shared" si="5"/>
        <v>7891.3859376026321</v>
      </c>
      <c r="V40" s="15">
        <f t="shared" si="5"/>
        <v>121330.94353118574</v>
      </c>
      <c r="W40" s="15">
        <f t="shared" si="5"/>
        <v>2509.0413467649932</v>
      </c>
      <c r="X40" s="15">
        <f t="shared" si="5"/>
        <v>2320.1699628254041</v>
      </c>
      <c r="Y40" s="15">
        <f t="shared" si="5"/>
        <v>38655.390040842278</v>
      </c>
      <c r="Z40" s="15">
        <f t="shared" si="5"/>
        <v>20.849265233907985</v>
      </c>
      <c r="AA40" s="15">
        <f t="shared" si="5"/>
        <v>29853.640501192807</v>
      </c>
      <c r="AB40" s="15">
        <f t="shared" si="5"/>
        <v>1812.0137012240107</v>
      </c>
      <c r="AC40" s="15">
        <f t="shared" si="5"/>
        <v>456253.55752855568</v>
      </c>
      <c r="AD40" s="15">
        <f t="shared" si="5"/>
        <v>1124.5097209952482</v>
      </c>
      <c r="AE40" s="15">
        <f t="shared" si="5"/>
        <v>9766.6718413201615</v>
      </c>
      <c r="AF40" s="15">
        <f t="shared" si="5"/>
        <v>7889.7232384618064</v>
      </c>
    </row>
    <row r="41" spans="1:32" s="17" customFormat="1" x14ac:dyDescent="0.3">
      <c r="A41" s="19" t="s">
        <v>318</v>
      </c>
      <c r="B41" s="15">
        <f>B6</f>
        <v>63.571121567833224</v>
      </c>
      <c r="C41" s="15">
        <f t="shared" ref="C41:AF41" si="6">C6</f>
        <v>2098.2044901565573</v>
      </c>
      <c r="D41" s="15">
        <f t="shared" si="6"/>
        <v>3.955012322639679E-2</v>
      </c>
      <c r="E41" s="15">
        <f t="shared" si="6"/>
        <v>248.9140914720214</v>
      </c>
      <c r="F41" s="15">
        <f t="shared" si="6"/>
        <v>1.1302611769252475E-2</v>
      </c>
      <c r="G41" s="15">
        <f t="shared" si="6"/>
        <v>1.8827518720003801E-2</v>
      </c>
      <c r="H41" s="15">
        <f t="shared" si="6"/>
        <v>2.7059568261431597</v>
      </c>
      <c r="I41" s="15">
        <f t="shared" si="6"/>
        <v>202754.41176136769</v>
      </c>
      <c r="J41" s="15">
        <f t="shared" si="6"/>
        <v>0</v>
      </c>
      <c r="K41" s="15">
        <f t="shared" si="6"/>
        <v>11858.158738897604</v>
      </c>
      <c r="L41" s="15">
        <f t="shared" si="6"/>
        <v>12.828978234906277</v>
      </c>
      <c r="M41" s="15">
        <f t="shared" si="6"/>
        <v>3368.8088813006543</v>
      </c>
      <c r="N41" s="15">
        <f t="shared" si="6"/>
        <v>0.24250832393827257</v>
      </c>
      <c r="O41" s="15">
        <f t="shared" si="6"/>
        <v>0</v>
      </c>
      <c r="P41" s="15">
        <f t="shared" si="6"/>
        <v>9100.0100101323405</v>
      </c>
      <c r="Q41" s="15">
        <f t="shared" si="6"/>
        <v>317992.83538920403</v>
      </c>
      <c r="R41" s="15">
        <f t="shared" si="6"/>
        <v>35332.598569711445</v>
      </c>
      <c r="S41" s="15">
        <f t="shared" si="6"/>
        <v>21.094277059244714</v>
      </c>
      <c r="T41" s="15">
        <f t="shared" si="6"/>
        <v>319.37919752604762</v>
      </c>
      <c r="U41" s="15">
        <f t="shared" si="6"/>
        <v>1060.4829486050749</v>
      </c>
      <c r="V41" s="15">
        <f t="shared" si="6"/>
        <v>550.36214232831526</v>
      </c>
      <c r="W41" s="15">
        <f t="shared" si="6"/>
        <v>517.72839960207864</v>
      </c>
      <c r="X41" s="15">
        <f t="shared" si="6"/>
        <v>278.00189686376069</v>
      </c>
      <c r="Y41" s="15">
        <f t="shared" si="6"/>
        <v>5308.9288940461956</v>
      </c>
      <c r="Z41" s="15">
        <f t="shared" si="6"/>
        <v>2.7321985142159781</v>
      </c>
      <c r="AA41" s="15">
        <f t="shared" si="6"/>
        <v>1156.3633916594877</v>
      </c>
      <c r="AB41" s="15">
        <f t="shared" si="6"/>
        <v>54.366610919718461</v>
      </c>
      <c r="AC41" s="15">
        <f t="shared" si="6"/>
        <v>31505.022884904472</v>
      </c>
      <c r="AD41" s="15">
        <f t="shared" si="6"/>
        <v>4.752966920791022E-2</v>
      </c>
      <c r="AE41" s="15">
        <f t="shared" si="6"/>
        <v>3024.0458363649136</v>
      </c>
      <c r="AF41" s="15">
        <f t="shared" si="6"/>
        <v>1300.5025143304856</v>
      </c>
    </row>
    <row r="42" spans="1:32" x14ac:dyDescent="0.3">
      <c r="A42" s="19" t="s">
        <v>319</v>
      </c>
      <c r="B42" s="15">
        <f t="shared" ref="B42" si="7">B8</f>
        <v>118.35678594206878</v>
      </c>
      <c r="C42" s="15">
        <f t="shared" ref="C42:AF42" si="8">C8</f>
        <v>3213.8080723243042</v>
      </c>
      <c r="D42" s="15">
        <f t="shared" si="8"/>
        <v>0</v>
      </c>
      <c r="E42" s="15">
        <f t="shared" si="8"/>
        <v>0</v>
      </c>
      <c r="F42" s="15">
        <f t="shared" si="8"/>
        <v>0</v>
      </c>
      <c r="G42" s="15">
        <f t="shared" si="8"/>
        <v>0</v>
      </c>
      <c r="H42" s="15">
        <f t="shared" si="8"/>
        <v>0</v>
      </c>
      <c r="I42" s="15">
        <f t="shared" si="8"/>
        <v>1179535.7378359521</v>
      </c>
      <c r="J42" s="15">
        <f t="shared" si="8"/>
        <v>0</v>
      </c>
      <c r="K42" s="15">
        <f t="shared" si="8"/>
        <v>7642.9831803060852</v>
      </c>
      <c r="L42" s="15">
        <f t="shared" si="8"/>
        <v>0</v>
      </c>
      <c r="M42" s="15">
        <f t="shared" si="8"/>
        <v>0</v>
      </c>
      <c r="N42" s="15">
        <f t="shared" si="8"/>
        <v>0</v>
      </c>
      <c r="O42" s="15">
        <f t="shared" si="8"/>
        <v>46.199478254128451</v>
      </c>
      <c r="P42" s="15">
        <f t="shared" si="8"/>
        <v>19547.703240006937</v>
      </c>
      <c r="Q42" s="15">
        <f t="shared" si="8"/>
        <v>663951.7647997</v>
      </c>
      <c r="R42" s="15">
        <f t="shared" si="8"/>
        <v>73726.238892537993</v>
      </c>
      <c r="S42" s="15">
        <f t="shared" si="8"/>
        <v>0</v>
      </c>
      <c r="T42" s="15">
        <f t="shared" si="8"/>
        <v>919.67838748501322</v>
      </c>
      <c r="U42" s="15">
        <f t="shared" si="8"/>
        <v>3411.1813681403069</v>
      </c>
      <c r="V42" s="15">
        <f t="shared" si="8"/>
        <v>107110.79319172245</v>
      </c>
      <c r="W42" s="15">
        <f t="shared" si="8"/>
        <v>434.86577314079204</v>
      </c>
      <c r="X42" s="15">
        <f t="shared" si="8"/>
        <v>1012.8596894556667</v>
      </c>
      <c r="Y42" s="15">
        <f t="shared" si="8"/>
        <v>8390.2673282549076</v>
      </c>
      <c r="Z42" s="15">
        <f t="shared" si="8"/>
        <v>0</v>
      </c>
      <c r="AA42" s="15">
        <f t="shared" si="8"/>
        <v>10234.301383562879</v>
      </c>
      <c r="AB42" s="15">
        <f t="shared" si="8"/>
        <v>595.12232471697973</v>
      </c>
      <c r="AC42" s="15">
        <f t="shared" si="8"/>
        <v>824740.80511683389</v>
      </c>
      <c r="AD42" s="15">
        <f t="shared" si="8"/>
        <v>10054.764482115608</v>
      </c>
      <c r="AE42" s="15">
        <f t="shared" si="8"/>
        <v>0</v>
      </c>
      <c r="AF42" s="15">
        <f t="shared" si="8"/>
        <v>0</v>
      </c>
    </row>
    <row r="43" spans="1:32" x14ac:dyDescent="0.3">
      <c r="A43" s="19" t="s">
        <v>320</v>
      </c>
      <c r="B43" s="15">
        <f>B9+B10</f>
        <v>35242.624545189014</v>
      </c>
      <c r="C43" s="15">
        <f t="shared" ref="C43:AF43" si="9">C9+C10</f>
        <v>57513.86315590865</v>
      </c>
      <c r="D43" s="15">
        <f t="shared" si="9"/>
        <v>155.22604516377518</v>
      </c>
      <c r="E43" s="15">
        <f t="shared" si="9"/>
        <v>36981.233520727896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25508449.325030208</v>
      </c>
      <c r="J43" s="15">
        <f t="shared" si="9"/>
        <v>0</v>
      </c>
      <c r="K43" s="15">
        <f t="shared" si="9"/>
        <v>360741.74003655196</v>
      </c>
      <c r="L43" s="15">
        <f t="shared" si="9"/>
        <v>0</v>
      </c>
      <c r="M43" s="15">
        <f t="shared" si="9"/>
        <v>5088.8401240447993</v>
      </c>
      <c r="N43" s="15">
        <f t="shared" si="9"/>
        <v>0</v>
      </c>
      <c r="O43" s="15">
        <f t="shared" si="9"/>
        <v>0</v>
      </c>
      <c r="P43" s="15">
        <f t="shared" si="9"/>
        <v>247220.41242458433</v>
      </c>
      <c r="Q43" s="15">
        <f t="shared" si="9"/>
        <v>260683.25817541272</v>
      </c>
      <c r="R43" s="15">
        <f t="shared" si="9"/>
        <v>28964.809859228582</v>
      </c>
      <c r="S43" s="15">
        <f t="shared" si="9"/>
        <v>3919.5180410453222</v>
      </c>
      <c r="T43" s="15">
        <f t="shared" si="9"/>
        <v>22539.093758116072</v>
      </c>
      <c r="U43" s="15">
        <f t="shared" si="9"/>
        <v>236527.16605125117</v>
      </c>
      <c r="V43" s="15">
        <f t="shared" si="9"/>
        <v>1575985.0062493337</v>
      </c>
      <c r="W43" s="15">
        <f t="shared" si="9"/>
        <v>6975.4985562125512</v>
      </c>
      <c r="X43" s="15">
        <f t="shared" si="9"/>
        <v>6494.4672403348341</v>
      </c>
      <c r="Y43" s="15">
        <f t="shared" si="9"/>
        <v>1866977.9734153738</v>
      </c>
      <c r="Z43" s="15">
        <f t="shared" si="9"/>
        <v>0</v>
      </c>
      <c r="AA43" s="15">
        <f t="shared" si="9"/>
        <v>18543.619565306279</v>
      </c>
      <c r="AB43" s="15">
        <f t="shared" si="9"/>
        <v>12.745637196338222</v>
      </c>
      <c r="AC43" s="15">
        <f t="shared" si="9"/>
        <v>246846.41633407748</v>
      </c>
      <c r="AD43" s="15">
        <f t="shared" si="9"/>
        <v>0</v>
      </c>
      <c r="AE43" s="15">
        <f t="shared" si="9"/>
        <v>42083.195825018192</v>
      </c>
      <c r="AF43" s="15">
        <f t="shared" si="9"/>
        <v>32011.105393436548</v>
      </c>
    </row>
    <row r="44" spans="1:32" s="17" customFormat="1" x14ac:dyDescent="0.3">
      <c r="A44" s="19" t="s">
        <v>321</v>
      </c>
      <c r="B44" s="15">
        <f t="shared" ref="B44:AF44" si="10">B11</f>
        <v>27863.712696792252</v>
      </c>
      <c r="C44" s="15">
        <f t="shared" si="10"/>
        <v>55014.227375309296</v>
      </c>
      <c r="D44" s="15">
        <f t="shared" si="10"/>
        <v>127.19728105574448</v>
      </c>
      <c r="E44" s="15">
        <f t="shared" si="10"/>
        <v>31273.550696060993</v>
      </c>
      <c r="F44" s="15">
        <f t="shared" si="10"/>
        <v>0</v>
      </c>
      <c r="G44" s="15">
        <f t="shared" si="10"/>
        <v>0</v>
      </c>
      <c r="H44" s="15">
        <f t="shared" si="10"/>
        <v>0</v>
      </c>
      <c r="I44" s="15">
        <f t="shared" si="10"/>
        <v>18515413.103118483</v>
      </c>
      <c r="J44" s="15">
        <f t="shared" si="10"/>
        <v>0</v>
      </c>
      <c r="K44" s="15">
        <f t="shared" si="10"/>
        <v>398963.74392794387</v>
      </c>
      <c r="L44" s="15">
        <f t="shared" si="10"/>
        <v>0</v>
      </c>
      <c r="M44" s="15">
        <f t="shared" si="10"/>
        <v>5633.8266595354453</v>
      </c>
      <c r="N44" s="15">
        <f t="shared" si="10"/>
        <v>0</v>
      </c>
      <c r="O44" s="15">
        <f t="shared" si="10"/>
        <v>0</v>
      </c>
      <c r="P44" s="15">
        <f t="shared" si="10"/>
        <v>266518.8465814009</v>
      </c>
      <c r="Q44" s="15">
        <f t="shared" si="10"/>
        <v>295971.39715740836</v>
      </c>
      <c r="R44" s="15">
        <f t="shared" si="10"/>
        <v>32885.712633937837</v>
      </c>
      <c r="S44" s="15">
        <f t="shared" si="10"/>
        <v>3205.7222255377847</v>
      </c>
      <c r="T44" s="15">
        <f t="shared" si="10"/>
        <v>9740.339413160591</v>
      </c>
      <c r="U44" s="15">
        <f t="shared" si="10"/>
        <v>105694.96782315997</v>
      </c>
      <c r="V44" s="15">
        <f t="shared" si="10"/>
        <v>411154.89917485003</v>
      </c>
      <c r="W44" s="15">
        <f t="shared" si="10"/>
        <v>4123.7234781021025</v>
      </c>
      <c r="X44" s="15">
        <f t="shared" si="10"/>
        <v>1011.9698221476241</v>
      </c>
      <c r="Y44" s="15">
        <f t="shared" si="10"/>
        <v>1492949.1621851886</v>
      </c>
      <c r="Z44" s="15">
        <f t="shared" si="10"/>
        <v>0</v>
      </c>
      <c r="AA44" s="15">
        <f t="shared" si="10"/>
        <v>4789.4879377059724</v>
      </c>
      <c r="AB44" s="15">
        <f t="shared" si="10"/>
        <v>47.697056831198729</v>
      </c>
      <c r="AC44" s="15">
        <f t="shared" si="10"/>
        <v>178182.02886223642</v>
      </c>
      <c r="AD44" s="15">
        <f t="shared" si="10"/>
        <v>0</v>
      </c>
      <c r="AE44" s="15">
        <f t="shared" si="10"/>
        <v>39543.64499178253</v>
      </c>
      <c r="AF44" s="15">
        <f t="shared" si="10"/>
        <v>33436.600948049752</v>
      </c>
    </row>
    <row r="45" spans="1:32" s="17" customFormat="1" x14ac:dyDescent="0.3">
      <c r="A45" s="19" t="s">
        <v>322</v>
      </c>
      <c r="B45" s="15">
        <f>B13</f>
        <v>1946.4215670358587</v>
      </c>
      <c r="C45" s="15">
        <f t="shared" ref="C45:AF45" si="11">C13</f>
        <v>2064.2514248635312</v>
      </c>
      <c r="D45" s="15">
        <f t="shared" si="11"/>
        <v>0</v>
      </c>
      <c r="E45" s="15">
        <f t="shared" si="11"/>
        <v>841.32899507797288</v>
      </c>
      <c r="F45" s="15">
        <f t="shared" si="11"/>
        <v>0</v>
      </c>
      <c r="G45" s="15">
        <f t="shared" si="11"/>
        <v>0</v>
      </c>
      <c r="H45" s="15">
        <f t="shared" si="11"/>
        <v>0</v>
      </c>
      <c r="I45" s="15">
        <f t="shared" si="11"/>
        <v>773419.70669708925</v>
      </c>
      <c r="J45" s="15">
        <f t="shared" si="11"/>
        <v>0</v>
      </c>
      <c r="K45" s="15">
        <f t="shared" si="11"/>
        <v>8480.1759613253271</v>
      </c>
      <c r="L45" s="15">
        <f t="shared" si="11"/>
        <v>0</v>
      </c>
      <c r="M45" s="15">
        <f t="shared" si="11"/>
        <v>954.74947223916479</v>
      </c>
      <c r="N45" s="15">
        <f t="shared" si="11"/>
        <v>0</v>
      </c>
      <c r="O45" s="15">
        <f t="shared" si="11"/>
        <v>0</v>
      </c>
      <c r="P45" s="15">
        <f t="shared" si="11"/>
        <v>172473.99876092505</v>
      </c>
      <c r="Q45" s="15">
        <f t="shared" si="11"/>
        <v>30443.123888556289</v>
      </c>
      <c r="R45" s="15">
        <f t="shared" si="11"/>
        <v>3382.5700574766929</v>
      </c>
      <c r="S45" s="15">
        <f t="shared" si="11"/>
        <v>0</v>
      </c>
      <c r="T45" s="15">
        <f t="shared" si="11"/>
        <v>5712.6159064578824</v>
      </c>
      <c r="U45" s="15">
        <f t="shared" si="11"/>
        <v>7245.2269476457313</v>
      </c>
      <c r="V45" s="15">
        <f t="shared" si="11"/>
        <v>40071.496840445878</v>
      </c>
      <c r="W45" s="15">
        <f t="shared" si="11"/>
        <v>1063.0244177758657</v>
      </c>
      <c r="X45" s="15">
        <f t="shared" si="11"/>
        <v>241.57004498641336</v>
      </c>
      <c r="Y45" s="15">
        <f t="shared" si="11"/>
        <v>28154.687136030654</v>
      </c>
      <c r="Z45" s="15">
        <f t="shared" si="11"/>
        <v>0</v>
      </c>
      <c r="AA45" s="15">
        <f t="shared" si="11"/>
        <v>1124.0695100778767</v>
      </c>
      <c r="AB45" s="15">
        <f t="shared" si="11"/>
        <v>1.0466696947149685</v>
      </c>
      <c r="AC45" s="15">
        <f t="shared" si="11"/>
        <v>13727.639742614767</v>
      </c>
      <c r="AD45" s="15">
        <f t="shared" si="11"/>
        <v>0</v>
      </c>
      <c r="AE45" s="15">
        <f t="shared" si="11"/>
        <v>1549.6578906748016</v>
      </c>
      <c r="AF45" s="15">
        <f t="shared" si="11"/>
        <v>322.02904158717212</v>
      </c>
    </row>
    <row r="46" spans="1:32" x14ac:dyDescent="0.3">
      <c r="A46" s="24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7"/>
      <c r="AF46" s="15"/>
    </row>
    <row r="47" spans="1:32" x14ac:dyDescent="0.3">
      <c r="A47" s="24" t="s">
        <v>323</v>
      </c>
      <c r="B47" s="15">
        <f t="shared" ref="B47:AF47" si="12">SUM(B36:B45)+B15</f>
        <v>120101.92583958291</v>
      </c>
      <c r="C47" s="15">
        <f t="shared" si="12"/>
        <v>246423.62090602389</v>
      </c>
      <c r="D47" s="15">
        <f t="shared" si="12"/>
        <v>362.32090187450035</v>
      </c>
      <c r="E47" s="15">
        <f t="shared" si="12"/>
        <v>83271.003955347536</v>
      </c>
      <c r="F47" s="15">
        <f t="shared" si="12"/>
        <v>7.3543697144289721</v>
      </c>
      <c r="G47" s="15">
        <f t="shared" si="12"/>
        <v>82016.529069617507</v>
      </c>
      <c r="H47" s="15">
        <f t="shared" si="12"/>
        <v>250.69923128424799</v>
      </c>
      <c r="I47" s="15">
        <f t="shared" si="12"/>
        <v>84820144.87757647</v>
      </c>
      <c r="J47" s="15">
        <f t="shared" si="12"/>
        <v>57006.486396077526</v>
      </c>
      <c r="K47" s="15">
        <f t="shared" si="12"/>
        <v>941700.34703317215</v>
      </c>
      <c r="L47" s="15">
        <f t="shared" si="12"/>
        <v>19634.338544008217</v>
      </c>
      <c r="M47" s="15">
        <f t="shared" si="12"/>
        <v>102446.45123236232</v>
      </c>
      <c r="N47" s="15">
        <f t="shared" si="12"/>
        <v>20.601125587964326</v>
      </c>
      <c r="O47" s="15">
        <f t="shared" si="12"/>
        <v>43359.460747280726</v>
      </c>
      <c r="P47" s="15">
        <f t="shared" si="12"/>
        <v>4657432.941064043</v>
      </c>
      <c r="Q47" s="15">
        <f t="shared" si="12"/>
        <v>9302927.9362489767</v>
      </c>
      <c r="R47" s="15">
        <f t="shared" si="12"/>
        <v>1069650.0084775679</v>
      </c>
      <c r="S47" s="15">
        <f t="shared" si="12"/>
        <v>15713.826914542811</v>
      </c>
      <c r="T47" s="15">
        <f t="shared" si="12"/>
        <v>72730.455008425211</v>
      </c>
      <c r="U47" s="15">
        <f t="shared" si="12"/>
        <v>533190.42067193368</v>
      </c>
      <c r="V47" s="15">
        <f t="shared" si="12"/>
        <v>8663386.0266246721</v>
      </c>
      <c r="W47" s="15">
        <f t="shared" si="12"/>
        <v>28500.756313075963</v>
      </c>
      <c r="X47" s="15">
        <f t="shared" si="12"/>
        <v>26823.906189387268</v>
      </c>
      <c r="Y47" s="15">
        <f t="shared" si="12"/>
        <v>4204382.4795085154</v>
      </c>
      <c r="Z47" s="15">
        <f t="shared" si="12"/>
        <v>37.491593991169061</v>
      </c>
      <c r="AA47" s="15">
        <f t="shared" si="12"/>
        <v>126026.28317021255</v>
      </c>
      <c r="AB47" s="15">
        <f t="shared" si="12"/>
        <v>6749.410916554365</v>
      </c>
      <c r="AC47" s="15">
        <f t="shared" si="12"/>
        <v>3106074.7271563746</v>
      </c>
      <c r="AD47" s="15">
        <f t="shared" si="12"/>
        <v>34682.088668383192</v>
      </c>
      <c r="AE47" s="15">
        <f t="shared" si="12"/>
        <v>421515.57540282619</v>
      </c>
      <c r="AF47" s="15">
        <f t="shared" si="12"/>
        <v>311418.71603060875</v>
      </c>
    </row>
    <row r="48" spans="1:32" x14ac:dyDescent="0.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7"/>
      <c r="AF48" s="17"/>
    </row>
    <row r="49" spans="1:32" x14ac:dyDescent="0.3">
      <c r="A49" s="15" t="s">
        <v>324</v>
      </c>
      <c r="B49" s="18">
        <f t="shared" ref="B49:AF49" si="13">(B47-B35)/B47</f>
        <v>-7.7537125203166839E-4</v>
      </c>
      <c r="C49" s="18">
        <f t="shared" si="13"/>
        <v>3.1063446614963919E-4</v>
      </c>
      <c r="D49" s="18">
        <f t="shared" si="13"/>
        <v>9.7358944773414835E-6</v>
      </c>
      <c r="E49" s="18">
        <f t="shared" si="13"/>
        <v>9.1217112422859545E-7</v>
      </c>
      <c r="F49" s="18">
        <f t="shared" si="13"/>
        <v>1.794250956073811E-8</v>
      </c>
      <c r="G49" s="18">
        <f t="shared" si="13"/>
        <v>9.6741968627679263E-6</v>
      </c>
      <c r="H49" s="18">
        <f t="shared" si="13"/>
        <v>6.4911753143870581E-5</v>
      </c>
      <c r="I49" s="18">
        <f t="shared" si="13"/>
        <v>1.0222014894076805E-4</v>
      </c>
      <c r="J49" s="18">
        <f t="shared" si="13"/>
        <v>2.0720058302320828E-6</v>
      </c>
      <c r="K49" s="55">
        <f t="shared" si="13"/>
        <v>4.2563548298263704E-5</v>
      </c>
      <c r="L49" s="18">
        <f t="shared" si="13"/>
        <v>-1.9369918172324844E-6</v>
      </c>
      <c r="M49" s="18">
        <f t="shared" si="13"/>
        <v>3.6387499249344694E-6</v>
      </c>
      <c r="N49" s="18">
        <f t="shared" si="13"/>
        <v>2.3528654457369185E-6</v>
      </c>
      <c r="O49" s="18">
        <f t="shared" si="13"/>
        <v>2.1101787345313979E-4</v>
      </c>
      <c r="P49" s="18">
        <f t="shared" si="13"/>
        <v>7.288873461563461E-5</v>
      </c>
      <c r="Q49" s="18">
        <f t="shared" si="13"/>
        <v>1.5004146032673968E-4</v>
      </c>
      <c r="R49" s="18">
        <f t="shared" si="13"/>
        <v>1.3466118867473326E-4</v>
      </c>
      <c r="S49" s="55">
        <f t="shared" si="13"/>
        <v>1.8704415529323231E-6</v>
      </c>
      <c r="T49" s="18">
        <f t="shared" si="13"/>
        <v>9.4474053874421289E-6</v>
      </c>
      <c r="U49" s="18">
        <f t="shared" si="13"/>
        <v>1.1060182109759562E-4</v>
      </c>
      <c r="V49" s="18">
        <f t="shared" si="13"/>
        <v>7.7807593550850236E-6</v>
      </c>
      <c r="W49" s="18">
        <f t="shared" si="13"/>
        <v>6.2944895609213777E-6</v>
      </c>
      <c r="X49" s="18">
        <f t="shared" si="13"/>
        <v>2.1217036510044215E-5</v>
      </c>
      <c r="Y49" s="18">
        <f t="shared" si="13"/>
        <v>3.3852124398807662E-5</v>
      </c>
      <c r="Z49" s="18">
        <f t="shared" si="13"/>
        <v>8.1083360935572163E-7</v>
      </c>
      <c r="AA49" s="18">
        <f t="shared" si="13"/>
        <v>6.2422177676560659E-5</v>
      </c>
      <c r="AB49" s="18">
        <f t="shared" si="13"/>
        <v>1.5777514416623544E-5</v>
      </c>
      <c r="AC49" s="18">
        <f t="shared" si="13"/>
        <v>7.7240188087658522E-6</v>
      </c>
      <c r="AD49" s="18">
        <f t="shared" si="13"/>
        <v>-4.6025840123963351E-9</v>
      </c>
      <c r="AE49" s="18">
        <f t="shared" si="13"/>
        <v>4.8716381472796704E-6</v>
      </c>
      <c r="AF49" s="18">
        <f t="shared" si="13"/>
        <v>8.0151917808686553E-6</v>
      </c>
    </row>
    <row r="50" spans="1:32" x14ac:dyDescent="0.3">
      <c r="A50" s="17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7"/>
      <c r="AF50" s="17"/>
    </row>
    <row r="51" spans="1:32" x14ac:dyDescent="0.3">
      <c r="A51" s="23"/>
      <c r="B51" s="15">
        <f t="shared" ref="B51:AF51" si="14">+B47-B35</f>
        <v>-93.123580609651981</v>
      </c>
      <c r="C51" s="15">
        <f t="shared" si="14"/>
        <v>76.547669926803792</v>
      </c>
      <c r="D51" s="15">
        <f t="shared" si="14"/>
        <v>3.5275180675853335E-3</v>
      </c>
      <c r="E51" s="15">
        <f t="shared" si="14"/>
        <v>7.5957405293593183E-2</v>
      </c>
      <c r="F51" s="15">
        <f t="shared" si="14"/>
        <v>1.3195584891434464E-7</v>
      </c>
      <c r="G51" s="15">
        <f t="shared" si="14"/>
        <v>0.79344404822040815</v>
      </c>
      <c r="H51" s="15">
        <f t="shared" si="14"/>
        <v>1.6273326614481221E-2</v>
      </c>
      <c r="I51" s="15">
        <f t="shared" si="14"/>
        <v>8670.3278425633907</v>
      </c>
      <c r="J51" s="15">
        <f t="shared" si="14"/>
        <v>0.11811777217371855</v>
      </c>
      <c r="K51" s="15">
        <f t="shared" si="14"/>
        <v>40.082108203438111</v>
      </c>
      <c r="L51" s="15">
        <f t="shared" si="14"/>
        <v>-3.8031553096516291E-2</v>
      </c>
      <c r="M51" s="15">
        <f t="shared" si="14"/>
        <v>0.37277701673156116</v>
      </c>
      <c r="N51" s="15">
        <f t="shared" si="14"/>
        <v>4.847167653920792E-5</v>
      </c>
      <c r="O51" s="15">
        <f t="shared" si="14"/>
        <v>9.1496212009660667</v>
      </c>
      <c r="P51" s="15">
        <f t="shared" si="14"/>
        <v>339.47439363133162</v>
      </c>
      <c r="Q51" s="15">
        <f t="shared" si="14"/>
        <v>1395.8248928692192</v>
      </c>
      <c r="R51" s="15">
        <f t="shared" si="14"/>
        <v>144.04034160752781</v>
      </c>
      <c r="S51" s="15">
        <f t="shared" si="14"/>
        <v>2.939179481654719E-2</v>
      </c>
      <c r="T51" s="15">
        <f t="shared" si="14"/>
        <v>0.68711409247771371</v>
      </c>
      <c r="U51" s="15">
        <f t="shared" si="14"/>
        <v>58.971831518108957</v>
      </c>
      <c r="V51" s="15">
        <f t="shared" si="14"/>
        <v>67.407721873372793</v>
      </c>
      <c r="W51" s="15">
        <f t="shared" si="14"/>
        <v>0.17939771309102071</v>
      </c>
      <c r="X51" s="15">
        <f t="shared" si="14"/>
        <v>0.5691237969622307</v>
      </c>
      <c r="Y51" s="15">
        <f t="shared" si="14"/>
        <v>142.32727871648967</v>
      </c>
      <c r="Z51" s="15">
        <f t="shared" si="14"/>
        <v>3.0399444476358894E-5</v>
      </c>
      <c r="AA51" s="15">
        <f t="shared" si="14"/>
        <v>7.8668350399675546</v>
      </c>
      <c r="AB51" s="15">
        <f t="shared" si="14"/>
        <v>0.10648892803965282</v>
      </c>
      <c r="AC51" s="15">
        <f t="shared" si="14"/>
        <v>23.991379613988101</v>
      </c>
      <c r="AD51" s="15">
        <f t="shared" si="14"/>
        <v>-1.5962722682161257E-4</v>
      </c>
      <c r="AE51" s="15">
        <f t="shared" si="14"/>
        <v>2.0534713568049483</v>
      </c>
      <c r="AF51" s="15">
        <f t="shared" si="14"/>
        <v>2.4960807331372052</v>
      </c>
    </row>
    <row r="53" spans="1:32" x14ac:dyDescent="0.3">
      <c r="A53" s="17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x14ac:dyDescent="0.3">
      <c r="A54" s="1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7"/>
    </row>
    <row r="55" spans="1:32" x14ac:dyDescent="0.3">
      <c r="A55" s="17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7" spans="1:32" x14ac:dyDescent="0.3">
      <c r="A57" s="17"/>
      <c r="B57" s="17"/>
      <c r="C57" s="17"/>
      <c r="G57" s="17"/>
      <c r="I57" s="17"/>
      <c r="K57" s="15"/>
      <c r="L57" s="17"/>
      <c r="O57" s="17"/>
      <c r="P57" s="17"/>
      <c r="Q57" s="17"/>
      <c r="R57" s="17"/>
      <c r="T57" s="17"/>
      <c r="U57" s="17"/>
      <c r="V57" s="17"/>
      <c r="W57" s="17"/>
      <c r="X57" s="17"/>
      <c r="Y57" s="17"/>
      <c r="AA57" s="17"/>
      <c r="AB57" s="17"/>
      <c r="AC57" s="17"/>
      <c r="AD57" s="17"/>
      <c r="AE57" s="17"/>
      <c r="AF57" s="17"/>
    </row>
    <row r="58" spans="1:32" x14ac:dyDescent="0.3">
      <c r="A58" s="17"/>
      <c r="B58" s="17"/>
      <c r="C58" s="17"/>
      <c r="G58" s="17"/>
      <c r="I58" s="17"/>
      <c r="K58" s="15"/>
      <c r="L58" s="17"/>
      <c r="O58" s="17"/>
      <c r="P58" s="17"/>
      <c r="Q58" s="17"/>
      <c r="R58" s="17"/>
      <c r="T58" s="17"/>
      <c r="U58" s="17"/>
      <c r="V58" s="17"/>
      <c r="W58" s="17"/>
      <c r="X58" s="17"/>
      <c r="Y58" s="17"/>
      <c r="AA58" s="17"/>
      <c r="AB58" s="17"/>
      <c r="AC58" s="17"/>
      <c r="AD58" s="17"/>
      <c r="AE58" s="17"/>
      <c r="AF58" s="17"/>
    </row>
    <row r="59" spans="1:32" x14ac:dyDescent="0.3">
      <c r="A59" s="17"/>
      <c r="B59" s="17"/>
      <c r="C59" s="17"/>
      <c r="G59" s="17"/>
      <c r="I59" s="17"/>
      <c r="K59" s="28"/>
      <c r="L59" s="17"/>
      <c r="O59" s="17"/>
      <c r="P59" s="17"/>
      <c r="Q59" s="17"/>
      <c r="R59" s="17"/>
      <c r="T59" s="17"/>
      <c r="U59" s="17"/>
      <c r="V59" s="17"/>
      <c r="W59" s="17"/>
      <c r="X59" s="17"/>
      <c r="Y59" s="17"/>
      <c r="AA59" s="17"/>
      <c r="AB59" s="17"/>
      <c r="AC59" s="17"/>
      <c r="AD59" s="17"/>
      <c r="AE59" s="17"/>
      <c r="AF59" s="17"/>
    </row>
    <row r="60" spans="1:32" x14ac:dyDescent="0.3">
      <c r="A60" s="17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x14ac:dyDescent="0.3">
      <c r="A61" s="17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17"/>
    </row>
    <row r="62" spans="1:32" x14ac:dyDescent="0.3">
      <c r="A62" s="17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17"/>
    </row>
    <row r="63" spans="1:32" x14ac:dyDescent="0.3">
      <c r="A63" s="17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x14ac:dyDescent="0.3">
      <c r="A64" s="17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2:32" x14ac:dyDescent="0.3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17"/>
    </row>
    <row r="66" spans="2:32" x14ac:dyDescent="0.3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</row>
    <row r="67" spans="2:32" x14ac:dyDescent="0.3">
      <c r="B67" s="17"/>
      <c r="C67" s="17"/>
      <c r="G67" s="17"/>
      <c r="H67" s="15"/>
      <c r="I67" s="17"/>
      <c r="L67" s="17"/>
      <c r="O67" s="17"/>
      <c r="P67" s="17"/>
      <c r="Q67" s="17"/>
      <c r="R67" s="17"/>
      <c r="T67" s="17"/>
      <c r="U67" s="17"/>
      <c r="V67" s="17"/>
      <c r="W67" s="17"/>
      <c r="X67" s="17"/>
      <c r="Y67" s="17"/>
      <c r="AA67" s="17"/>
      <c r="AB67" s="17"/>
      <c r="AC67" s="17"/>
      <c r="AD67" s="17"/>
      <c r="AE67" s="17"/>
      <c r="AF67" s="17"/>
    </row>
    <row r="68" spans="2:32" x14ac:dyDescent="0.3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85"/>
  <sheetViews>
    <sheetView zoomScale="85" zoomScaleNormal="85" workbookViewId="0">
      <pane xSplit="1" ySplit="2" topLeftCell="AW3" activePane="bottomRight" state="frozen"/>
      <selection pane="topRight" activeCell="B1" sqref="B1"/>
      <selection pane="bottomLeft" activeCell="A3" sqref="A3"/>
      <selection pane="bottomRight" activeCell="BP3" sqref="BP3"/>
    </sheetView>
  </sheetViews>
  <sheetFormatPr defaultColWidth="9.109375" defaultRowHeight="14.4" x14ac:dyDescent="0.3"/>
  <cols>
    <col min="1" max="1" width="19.6640625" style="17" customWidth="1"/>
    <col min="2" max="2" width="12.109375" style="17" customWidth="1"/>
    <col min="3" max="3" width="12.5546875" style="17" customWidth="1"/>
    <col min="4" max="5" width="9.109375" style="17"/>
    <col min="6" max="6" width="15.44140625" style="17" bestFit="1" customWidth="1"/>
    <col min="7" max="27" width="12" style="15" bestFit="1" customWidth="1"/>
    <col min="28" max="28" width="12" style="15" customWidth="1"/>
    <col min="29" max="30" width="9.109375" style="15"/>
    <col min="31" max="31" width="12" style="15" customWidth="1"/>
    <col min="32" max="55" width="9.109375" style="15"/>
    <col min="56" max="56" width="10.88671875" style="15" bestFit="1" customWidth="1"/>
    <col min="57" max="57" width="9.88671875" style="15" bestFit="1" customWidth="1"/>
    <col min="58" max="16384" width="9.109375" style="17"/>
  </cols>
  <sheetData>
    <row r="1" spans="1:69" x14ac:dyDescent="0.3">
      <c r="B1" s="17" t="s">
        <v>650</v>
      </c>
      <c r="F1" s="17" t="s">
        <v>653</v>
      </c>
      <c r="AH1" s="15" t="s">
        <v>654</v>
      </c>
      <c r="BG1" s="17" t="s">
        <v>326</v>
      </c>
      <c r="BJ1" s="17" t="s">
        <v>652</v>
      </c>
    </row>
    <row r="2" spans="1:69" x14ac:dyDescent="0.3">
      <c r="A2" s="17" t="s">
        <v>155</v>
      </c>
      <c r="B2" s="17" t="s">
        <v>327</v>
      </c>
      <c r="C2" s="17" t="s">
        <v>328</v>
      </c>
      <c r="F2" s="17" t="s">
        <v>329</v>
      </c>
      <c r="G2" s="17" t="s">
        <v>89</v>
      </c>
      <c r="H2" s="17" t="s">
        <v>93</v>
      </c>
      <c r="I2" s="17" t="s">
        <v>95</v>
      </c>
      <c r="J2" s="17" t="s">
        <v>97</v>
      </c>
      <c r="K2" s="17" t="s">
        <v>99</v>
      </c>
      <c r="L2" s="17" t="s">
        <v>101</v>
      </c>
      <c r="M2" s="17" t="s">
        <v>103</v>
      </c>
      <c r="N2" s="17" t="s">
        <v>157</v>
      </c>
      <c r="O2" s="17" t="s">
        <v>158</v>
      </c>
      <c r="P2" s="17" t="s">
        <v>105</v>
      </c>
      <c r="Q2" s="17" t="s">
        <v>109</v>
      </c>
      <c r="R2" s="17" t="s">
        <v>111</v>
      </c>
      <c r="S2" s="17" t="s">
        <v>113</v>
      </c>
      <c r="T2" s="17" t="s">
        <v>115</v>
      </c>
      <c r="U2" s="17" t="s">
        <v>117</v>
      </c>
      <c r="V2" s="17" t="s">
        <v>119</v>
      </c>
      <c r="W2" s="17" t="s">
        <v>121</v>
      </c>
      <c r="X2" s="17" t="s">
        <v>123</v>
      </c>
      <c r="Y2" s="17" t="s">
        <v>127</v>
      </c>
      <c r="Z2" s="17" t="s">
        <v>129</v>
      </c>
      <c r="AA2" s="17" t="s">
        <v>131</v>
      </c>
      <c r="AB2" s="17"/>
      <c r="AC2" s="15" t="s">
        <v>157</v>
      </c>
      <c r="AD2" s="15" t="s">
        <v>158</v>
      </c>
      <c r="AE2" s="17"/>
      <c r="AF2" s="15" t="s">
        <v>330</v>
      </c>
      <c r="AG2" s="15" t="s">
        <v>331</v>
      </c>
      <c r="AH2" s="15" t="s">
        <v>89</v>
      </c>
      <c r="AI2" s="15" t="s">
        <v>93</v>
      </c>
      <c r="AJ2" s="15" t="s">
        <v>95</v>
      </c>
      <c r="AK2" s="15" t="s">
        <v>97</v>
      </c>
      <c r="AL2" s="15" t="s">
        <v>99</v>
      </c>
      <c r="AM2" s="15" t="s">
        <v>101</v>
      </c>
      <c r="AN2" s="15" t="s">
        <v>103</v>
      </c>
      <c r="AO2" s="15" t="s">
        <v>105</v>
      </c>
      <c r="AP2" s="15" t="s">
        <v>109</v>
      </c>
      <c r="AQ2" s="15" t="s">
        <v>111</v>
      </c>
      <c r="AR2" s="15" t="s">
        <v>113</v>
      </c>
      <c r="AS2" s="15" t="s">
        <v>115</v>
      </c>
      <c r="AT2" s="15" t="s">
        <v>117</v>
      </c>
      <c r="AU2" s="15" t="s">
        <v>119</v>
      </c>
      <c r="AV2" s="15" t="s">
        <v>121</v>
      </c>
      <c r="AW2" s="15" t="s">
        <v>123</v>
      </c>
      <c r="AX2" s="15" t="s">
        <v>127</v>
      </c>
      <c r="AY2" s="15" t="s">
        <v>129</v>
      </c>
      <c r="AZ2" s="15" t="s">
        <v>131</v>
      </c>
      <c r="BA2" s="15" t="s">
        <v>157</v>
      </c>
      <c r="BB2" s="15" t="s">
        <v>158</v>
      </c>
      <c r="BD2" s="15" t="s">
        <v>157</v>
      </c>
      <c r="BE2" s="15" t="s">
        <v>158</v>
      </c>
      <c r="BG2" s="15" t="s">
        <v>157</v>
      </c>
      <c r="BH2" s="15" t="s">
        <v>158</v>
      </c>
      <c r="BJ2" s="15" t="s">
        <v>157</v>
      </c>
      <c r="BK2" s="15" t="s">
        <v>158</v>
      </c>
      <c r="BM2" s="15"/>
      <c r="BN2" s="15"/>
      <c r="BP2" s="15"/>
    </row>
    <row r="3" spans="1:69" x14ac:dyDescent="0.3">
      <c r="A3" s="17" t="s">
        <v>169</v>
      </c>
      <c r="B3" s="15">
        <v>285532.48679</v>
      </c>
      <c r="C3" s="15">
        <v>36705.682109000001</v>
      </c>
      <c r="F3" s="17" t="s">
        <v>169</v>
      </c>
      <c r="G3" s="15">
        <v>1819.8698904854</v>
      </c>
      <c r="H3" s="15">
        <v>2023.3557864162201</v>
      </c>
      <c r="I3" s="15">
        <v>62.8634618297259</v>
      </c>
      <c r="J3" s="15">
        <v>271.62162888495698</v>
      </c>
      <c r="K3" s="15">
        <v>1480.2036704751499</v>
      </c>
      <c r="L3" s="15">
        <v>120.294620060957</v>
      </c>
      <c r="M3" s="15">
        <v>623.42009953868296</v>
      </c>
      <c r="N3" s="15">
        <v>286291.79499460402</v>
      </c>
      <c r="O3" s="15">
        <v>36776.555235789798</v>
      </c>
      <c r="P3" s="15">
        <v>249515.23975881399</v>
      </c>
      <c r="Q3" s="15">
        <v>183.023061338095</v>
      </c>
      <c r="R3" s="15">
        <v>38.779950274751002</v>
      </c>
      <c r="S3" s="15">
        <v>19275.769225020202</v>
      </c>
      <c r="T3" s="15">
        <v>53.056404228464899</v>
      </c>
      <c r="U3" s="15">
        <v>1220.85993110556</v>
      </c>
      <c r="V3" s="15">
        <v>133.54452895495399</v>
      </c>
      <c r="W3" s="15">
        <v>350.28225962730801</v>
      </c>
      <c r="X3" s="15">
        <v>3052.1500866967599</v>
      </c>
      <c r="Y3" s="15">
        <v>5573.7457879043404</v>
      </c>
      <c r="Z3" s="15">
        <v>367.68300699416301</v>
      </c>
      <c r="AA3" s="15">
        <v>126.031835954077</v>
      </c>
      <c r="AB3" s="17"/>
      <c r="AC3" s="40">
        <f>(N3-B3)/(B3+1E-50)</f>
        <v>2.6592708001120327E-3</v>
      </c>
      <c r="AD3" s="40">
        <f>(O3-C3)/(C3+1E-50)</f>
        <v>1.9308489235899222E-3</v>
      </c>
      <c r="AE3" s="17"/>
      <c r="AF3" s="15">
        <v>1</v>
      </c>
      <c r="AG3" s="15" t="s">
        <v>169</v>
      </c>
      <c r="AH3" s="15">
        <v>411.51579708519398</v>
      </c>
      <c r="AI3" s="15">
        <v>449.38262960080903</v>
      </c>
      <c r="AJ3" s="15">
        <v>14.144356600273399</v>
      </c>
      <c r="AK3" s="15">
        <v>61.967761792639401</v>
      </c>
      <c r="AL3" s="15">
        <v>332.15218063831497</v>
      </c>
      <c r="AM3" s="15">
        <v>26.936372258123299</v>
      </c>
      <c r="AN3" s="15">
        <v>139.99745182931699</v>
      </c>
      <c r="AO3" s="15">
        <v>54920.0339936237</v>
      </c>
      <c r="AP3" s="15">
        <v>40.015633587379803</v>
      </c>
      <c r="AQ3" s="15">
        <v>8.6660599921419905</v>
      </c>
      <c r="AR3" s="15">
        <v>4311.1883304479497</v>
      </c>
      <c r="AS3" s="15">
        <v>12.2393701345372</v>
      </c>
      <c r="AT3" s="15">
        <v>274.81226490262202</v>
      </c>
      <c r="AU3" s="15">
        <v>30.022391426492</v>
      </c>
      <c r="AV3" s="15">
        <v>78.433991320917599</v>
      </c>
      <c r="AW3" s="15">
        <v>687.03063044165003</v>
      </c>
      <c r="AX3" s="15">
        <v>1256.53031031059</v>
      </c>
      <c r="AY3" s="15">
        <v>82.212862909376099</v>
      </c>
      <c r="AZ3" s="15">
        <v>28.3823705492144</v>
      </c>
      <c r="BA3" s="15">
        <f t="shared" ref="BA3:BA51" si="0">BB3+AO3</f>
        <v>63165.664759451247</v>
      </c>
      <c r="BB3" s="15">
        <f>SUM(AH3:AZ3)-AO3</f>
        <v>8245.6307658275473</v>
      </c>
      <c r="BD3" s="15">
        <f t="shared" ref="BD3:BE34" si="1">BA3-B3</f>
        <v>-222366.82203054876</v>
      </c>
      <c r="BE3" s="15">
        <f t="shared" si="1"/>
        <v>-28460.051343172454</v>
      </c>
      <c r="BG3" s="13">
        <f>BA3/N3</f>
        <v>0.22063386329545973</v>
      </c>
      <c r="BH3" s="13">
        <f>BB3/O3</f>
        <v>0.22420889376292524</v>
      </c>
      <c r="BJ3" s="13">
        <v>0.20546277257376572</v>
      </c>
      <c r="BK3" s="13">
        <v>0.21032185873585066</v>
      </c>
      <c r="BL3" s="13"/>
      <c r="BM3" s="13"/>
      <c r="BN3" s="13"/>
      <c r="BP3" s="13"/>
      <c r="BQ3" s="13"/>
    </row>
    <row r="4" spans="1:69" x14ac:dyDescent="0.3">
      <c r="A4" s="17" t="s">
        <v>171</v>
      </c>
      <c r="B4" s="15">
        <v>161903.60440000001</v>
      </c>
      <c r="C4" s="15">
        <v>21710.376711000001</v>
      </c>
      <c r="F4" s="17" t="s">
        <v>171</v>
      </c>
      <c r="G4" s="15">
        <v>1080.64129179825</v>
      </c>
      <c r="H4" s="15">
        <v>1195.3643871977599</v>
      </c>
      <c r="I4" s="15">
        <v>36.785070795923602</v>
      </c>
      <c r="J4" s="15">
        <v>166.27185248874201</v>
      </c>
      <c r="K4" s="15">
        <v>840.69106565915399</v>
      </c>
      <c r="L4" s="15">
        <v>72.954268203288194</v>
      </c>
      <c r="M4" s="15">
        <v>362.77613474649598</v>
      </c>
      <c r="N4" s="15">
        <v>161675.67102620701</v>
      </c>
      <c r="O4" s="15">
        <v>21686.5016062986</v>
      </c>
      <c r="P4" s="15">
        <v>139989.16941990799</v>
      </c>
      <c r="Q4" s="15">
        <v>87.8123390488159</v>
      </c>
      <c r="R4" s="15">
        <v>22.4642484498751</v>
      </c>
      <c r="S4" s="15">
        <v>11468.6362401274</v>
      </c>
      <c r="T4" s="15">
        <v>35.898521371054301</v>
      </c>
      <c r="U4" s="15">
        <v>711.08132861544198</v>
      </c>
      <c r="V4" s="15">
        <v>80.505239725083598</v>
      </c>
      <c r="W4" s="15">
        <v>207.54417886098199</v>
      </c>
      <c r="X4" s="15">
        <v>1777.70321610255</v>
      </c>
      <c r="Y4" s="15">
        <v>3242.5763487050599</v>
      </c>
      <c r="Z4" s="15">
        <v>223.470939224083</v>
      </c>
      <c r="AA4" s="15">
        <v>73.324935178601905</v>
      </c>
      <c r="AB4" s="17"/>
      <c r="AC4" s="40">
        <f t="shared" ref="AC4:AD56" si="2">(N4-B4)/(B4+1E-50)</f>
        <v>-1.4078338443279227E-3</v>
      </c>
      <c r="AD4" s="40">
        <f t="shared" si="2"/>
        <v>-1.0997093702802649E-3</v>
      </c>
      <c r="AE4" s="17"/>
      <c r="AF4" s="15">
        <v>4</v>
      </c>
      <c r="AG4" s="15" t="s">
        <v>171</v>
      </c>
      <c r="AH4" s="15">
        <v>694.923472801137</v>
      </c>
      <c r="AI4" s="15">
        <v>749.64171182053803</v>
      </c>
      <c r="AJ4" s="15">
        <v>23.594145832733499</v>
      </c>
      <c r="AK4" s="15">
        <v>109.856807267877</v>
      </c>
      <c r="AL4" s="15">
        <v>537.47878060985204</v>
      </c>
      <c r="AM4" s="15">
        <v>47.666031044899</v>
      </c>
      <c r="AN4" s="15">
        <v>232.738457265862</v>
      </c>
      <c r="AO4" s="15">
        <v>87943.521676408607</v>
      </c>
      <c r="AP4" s="15">
        <v>54.024930637506202</v>
      </c>
      <c r="AQ4" s="15">
        <v>14.2909098652524</v>
      </c>
      <c r="AR4" s="15">
        <v>7259.00150552792</v>
      </c>
      <c r="AS4" s="15">
        <v>23.264666849964001</v>
      </c>
      <c r="AT4" s="15">
        <v>460.23756401316501</v>
      </c>
      <c r="AU4" s="15">
        <v>54.216736008327203</v>
      </c>
      <c r="AV4" s="15">
        <v>140.22462973095699</v>
      </c>
      <c r="AW4" s="15">
        <v>1150.5938725021299</v>
      </c>
      <c r="AX4" s="15">
        <v>2078.5458745174801</v>
      </c>
      <c r="AY4" s="15">
        <v>144.391699122132</v>
      </c>
      <c r="AZ4" s="15">
        <v>46.916839597747497</v>
      </c>
      <c r="BA4" s="15">
        <f t="shared" si="0"/>
        <v>101765.13031142409</v>
      </c>
      <c r="BB4" s="15">
        <f t="shared" ref="BB4:BB51" si="3">SUM(AH4:AZ4)-AO4</f>
        <v>13821.60863501548</v>
      </c>
      <c r="BD4" s="15">
        <f t="shared" si="1"/>
        <v>-60138.474088575924</v>
      </c>
      <c r="BE4" s="15">
        <f t="shared" si="1"/>
        <v>-7888.7680759845207</v>
      </c>
      <c r="BG4" s="13">
        <f t="shared" ref="BG4:BH51" si="4">BA4/N4</f>
        <v>0.62943997489225423</v>
      </c>
      <c r="BH4" s="13">
        <f t="shared" si="4"/>
        <v>0.63733694285670994</v>
      </c>
      <c r="BJ4" s="13">
        <v>0.65078507592966672</v>
      </c>
      <c r="BK4" s="13">
        <v>0.66152286403607885</v>
      </c>
      <c r="BL4" s="13"/>
      <c r="BM4" s="13"/>
      <c r="BN4" s="13"/>
      <c r="BP4" s="13"/>
      <c r="BQ4" s="13"/>
    </row>
    <row r="5" spans="1:69" x14ac:dyDescent="0.3">
      <c r="A5" s="17" t="s">
        <v>172</v>
      </c>
      <c r="B5" s="15">
        <v>427650.26934</v>
      </c>
      <c r="C5" s="15">
        <v>58482.344319000003</v>
      </c>
      <c r="F5" s="17" t="s">
        <v>172</v>
      </c>
      <c r="G5" s="15">
        <v>3478.2091553542</v>
      </c>
      <c r="H5" s="15">
        <v>2765.4017499186998</v>
      </c>
      <c r="I5" s="15">
        <v>92.765702662632094</v>
      </c>
      <c r="J5" s="15">
        <v>319.98436801754798</v>
      </c>
      <c r="K5" s="15">
        <v>2618.9670498299602</v>
      </c>
      <c r="L5" s="15">
        <v>157.20694290580201</v>
      </c>
      <c r="M5" s="15">
        <v>1050.45551844441</v>
      </c>
      <c r="N5" s="15">
        <v>427784.07206279802</v>
      </c>
      <c r="O5" s="15">
        <v>58382.071863721198</v>
      </c>
      <c r="P5" s="15">
        <v>369402.00019907701</v>
      </c>
      <c r="Q5" s="15">
        <v>220.259481031983</v>
      </c>
      <c r="R5" s="15">
        <v>65.8122440406311</v>
      </c>
      <c r="S5" s="15">
        <v>30276.522249375801</v>
      </c>
      <c r="T5" s="15">
        <v>78.081297442087305</v>
      </c>
      <c r="U5" s="15">
        <v>1626.7403507553499</v>
      </c>
      <c r="V5" s="15">
        <v>185.59598989180799</v>
      </c>
      <c r="W5" s="15">
        <v>481.32421931579501</v>
      </c>
      <c r="X5" s="15">
        <v>4066.85135005539</v>
      </c>
      <c r="Y5" s="15">
        <v>10201.912209968101</v>
      </c>
      <c r="Z5" s="15">
        <v>469.43291092776002</v>
      </c>
      <c r="AA5" s="15">
        <v>226.549073783186</v>
      </c>
      <c r="AB5" s="17"/>
      <c r="AC5" s="40">
        <f t="shared" si="2"/>
        <v>3.128788460826183E-4</v>
      </c>
      <c r="AD5" s="40">
        <f t="shared" si="2"/>
        <v>-1.714576534959952E-3</v>
      </c>
      <c r="AE5" s="17"/>
      <c r="AF5" s="15">
        <v>5</v>
      </c>
      <c r="AG5" s="15" t="s">
        <v>172</v>
      </c>
      <c r="AH5" s="15">
        <v>1021.0632525024</v>
      </c>
      <c r="AI5" s="15">
        <v>681.65448259585696</v>
      </c>
      <c r="AJ5" s="15">
        <v>24.219018058445101</v>
      </c>
      <c r="AK5" s="15">
        <v>70.102370023036798</v>
      </c>
      <c r="AL5" s="15">
        <v>740.52688540373197</v>
      </c>
      <c r="AM5" s="15">
        <v>35.173515394463699</v>
      </c>
      <c r="AN5" s="15">
        <v>289.19241703334399</v>
      </c>
      <c r="AO5" s="15">
        <v>92429.793055848902</v>
      </c>
      <c r="AP5" s="15">
        <v>50.416360074715399</v>
      </c>
      <c r="AQ5" s="15">
        <v>18.184187704290501</v>
      </c>
      <c r="AR5" s="15">
        <v>8130.7467874001504</v>
      </c>
      <c r="AS5" s="15">
        <v>21.2970916602921</v>
      </c>
      <c r="AT5" s="15">
        <v>390.866625614219</v>
      </c>
      <c r="AU5" s="15">
        <v>41.115409571860503</v>
      </c>
      <c r="AV5" s="15">
        <v>103.637734106992</v>
      </c>
      <c r="AW5" s="15">
        <v>977.16651824785197</v>
      </c>
      <c r="AX5" s="15">
        <v>2943.7023866404902</v>
      </c>
      <c r="AY5" s="15">
        <v>105.442655440823</v>
      </c>
      <c r="AZ5" s="15">
        <v>64.765192932587794</v>
      </c>
      <c r="BA5" s="15">
        <f t="shared" si="0"/>
        <v>108139.06594625446</v>
      </c>
      <c r="BB5" s="15">
        <f t="shared" si="3"/>
        <v>15709.272890405555</v>
      </c>
      <c r="BD5" s="15">
        <f t="shared" si="1"/>
        <v>-319511.20339374553</v>
      </c>
      <c r="BE5" s="15">
        <f t="shared" si="1"/>
        <v>-42773.071428594449</v>
      </c>
      <c r="BG5" s="13">
        <f t="shared" si="4"/>
        <v>0.25278890217862021</v>
      </c>
      <c r="BH5" s="13">
        <f t="shared" si="4"/>
        <v>0.26907700238996396</v>
      </c>
      <c r="BJ5" s="13">
        <v>0.21699503873780401</v>
      </c>
      <c r="BK5" s="13">
        <v>0.23521513804923935</v>
      </c>
      <c r="BL5" s="13"/>
      <c r="BM5" s="13"/>
      <c r="BN5" s="13"/>
      <c r="BP5" s="13"/>
      <c r="BQ5" s="13"/>
    </row>
    <row r="6" spans="1:69" x14ac:dyDescent="0.3">
      <c r="A6" s="17" t="s">
        <v>173</v>
      </c>
      <c r="B6" s="15">
        <v>350117.63056999998</v>
      </c>
      <c r="C6" s="15">
        <v>44891.240179</v>
      </c>
      <c r="F6" s="17" t="s">
        <v>173</v>
      </c>
      <c r="G6" s="15">
        <v>2109.81434073535</v>
      </c>
      <c r="H6" s="15">
        <v>2320.09733858033</v>
      </c>
      <c r="I6" s="15">
        <v>83.6065307627441</v>
      </c>
      <c r="J6" s="15">
        <v>537.40611727486601</v>
      </c>
      <c r="K6" s="15">
        <v>1689.9684847081901</v>
      </c>
      <c r="L6" s="15">
        <v>210.88512678229901</v>
      </c>
      <c r="M6" s="15">
        <v>778.61938061145099</v>
      </c>
      <c r="N6" s="15">
        <v>349821.96385615901</v>
      </c>
      <c r="O6" s="15">
        <v>44855.439139039998</v>
      </c>
      <c r="P6" s="15">
        <v>304966.524717119</v>
      </c>
      <c r="Q6" s="15">
        <v>161.38041251784301</v>
      </c>
      <c r="R6" s="15">
        <v>43.429929683581598</v>
      </c>
      <c r="S6" s="15">
        <v>21964.280297734102</v>
      </c>
      <c r="T6" s="15">
        <v>83.497576756670298</v>
      </c>
      <c r="U6" s="15">
        <v>1910.0835745740901</v>
      </c>
      <c r="V6" s="15">
        <v>284.83258750971402</v>
      </c>
      <c r="W6" s="15">
        <v>755.67724751842195</v>
      </c>
      <c r="X6" s="15">
        <v>4775.20701797318</v>
      </c>
      <c r="Y6" s="15">
        <v>6406.5680434530996</v>
      </c>
      <c r="Z6" s="15">
        <v>593.85529103765998</v>
      </c>
      <c r="AA6" s="15">
        <v>146.22984082629199</v>
      </c>
      <c r="AB6" s="17"/>
      <c r="AC6" s="40">
        <f t="shared" si="2"/>
        <v>-8.4447822110419253E-4</v>
      </c>
      <c r="AD6" s="40">
        <f t="shared" si="2"/>
        <v>-7.9750614634946436E-4</v>
      </c>
      <c r="AE6" s="17"/>
      <c r="AF6" s="15">
        <v>6</v>
      </c>
      <c r="AG6" s="15" t="s">
        <v>173</v>
      </c>
      <c r="AH6" s="15">
        <v>1237.7958225785901</v>
      </c>
      <c r="AI6" s="15">
        <v>1308.35233483652</v>
      </c>
      <c r="AJ6" s="15">
        <v>50.711334356894703</v>
      </c>
      <c r="AK6" s="15">
        <v>347.388216471183</v>
      </c>
      <c r="AL6" s="15">
        <v>980.78422542510896</v>
      </c>
      <c r="AM6" s="15">
        <v>134.157507349089</v>
      </c>
      <c r="AN6" s="15">
        <v>462.20001845916403</v>
      </c>
      <c r="AO6" s="15">
        <v>174327.337066151</v>
      </c>
      <c r="AP6" s="15">
        <v>87.790839330281102</v>
      </c>
      <c r="AQ6" s="15">
        <v>25.090830316767502</v>
      </c>
      <c r="AR6" s="15">
        <v>12596.288741406601</v>
      </c>
      <c r="AS6" s="15">
        <v>52.167381139603798</v>
      </c>
      <c r="AT6" s="15">
        <v>1184.44247635438</v>
      </c>
      <c r="AU6" s="15">
        <v>189.02986213237401</v>
      </c>
      <c r="AV6" s="15">
        <v>504.34845611230998</v>
      </c>
      <c r="AW6" s="15">
        <v>2961.1061348518101</v>
      </c>
      <c r="AX6" s="15">
        <v>3737.5287048136802</v>
      </c>
      <c r="AY6" s="15">
        <v>369.96090269861003</v>
      </c>
      <c r="AZ6" s="15">
        <v>84.681718004855497</v>
      </c>
      <c r="BA6" s="15">
        <f t="shared" si="0"/>
        <v>200641.16257278886</v>
      </c>
      <c r="BB6" s="15">
        <f t="shared" si="3"/>
        <v>26313.825506637862</v>
      </c>
      <c r="BD6" s="15">
        <f t="shared" si="1"/>
        <v>-149476.46799721112</v>
      </c>
      <c r="BE6" s="15">
        <f t="shared" si="1"/>
        <v>-18577.414672362138</v>
      </c>
      <c r="BG6" s="13">
        <f t="shared" si="4"/>
        <v>0.57355221599318784</v>
      </c>
      <c r="BH6" s="13">
        <f t="shared" si="4"/>
        <v>0.58663622543237093</v>
      </c>
      <c r="BJ6" s="13">
        <v>0.58465779449266864</v>
      </c>
      <c r="BK6" s="13">
        <v>0.59762814434968914</v>
      </c>
      <c r="BL6" s="13"/>
      <c r="BM6" s="13"/>
      <c r="BN6" s="13"/>
      <c r="BP6" s="13"/>
      <c r="BQ6" s="13"/>
    </row>
    <row r="7" spans="1:69" x14ac:dyDescent="0.3">
      <c r="A7" s="17" t="s">
        <v>174</v>
      </c>
      <c r="B7" s="15">
        <v>293311.69146</v>
      </c>
      <c r="C7" s="15">
        <v>41329.758119999999</v>
      </c>
      <c r="F7" s="17" t="s">
        <v>174</v>
      </c>
      <c r="G7" s="15">
        <v>2106.62756185342</v>
      </c>
      <c r="H7" s="15">
        <v>2005.78588887602</v>
      </c>
      <c r="I7" s="15">
        <v>73.251875330830998</v>
      </c>
      <c r="J7" s="15">
        <v>453.071105871459</v>
      </c>
      <c r="K7" s="15">
        <v>1634.7410888628001</v>
      </c>
      <c r="L7" s="15">
        <v>194.02044597959599</v>
      </c>
      <c r="M7" s="15">
        <v>740.75272043739699</v>
      </c>
      <c r="N7" s="15">
        <v>292813.16336120898</v>
      </c>
      <c r="O7" s="15">
        <v>41223.199225338802</v>
      </c>
      <c r="P7" s="15">
        <v>251589.96413586999</v>
      </c>
      <c r="Q7" s="15">
        <v>120.538385312808</v>
      </c>
      <c r="R7" s="15">
        <v>41.950702988916198</v>
      </c>
      <c r="S7" s="15">
        <v>20075.325803887801</v>
      </c>
      <c r="T7" s="15">
        <v>69.6389995006531</v>
      </c>
      <c r="U7" s="15">
        <v>1651.22052705897</v>
      </c>
      <c r="V7" s="15">
        <v>275.76171750084001</v>
      </c>
      <c r="W7" s="15">
        <v>739.26603991137404</v>
      </c>
      <c r="X7" s="15">
        <v>4128.0504278620101</v>
      </c>
      <c r="Y7" s="15">
        <v>6239.3119371462199</v>
      </c>
      <c r="Z7" s="15">
        <v>532.65672054762797</v>
      </c>
      <c r="AA7" s="15">
        <v>141.22727640999301</v>
      </c>
      <c r="AB7" s="17"/>
      <c r="AC7" s="40">
        <f t="shared" si="2"/>
        <v>-1.6996530084073E-3</v>
      </c>
      <c r="AD7" s="40">
        <f t="shared" si="2"/>
        <v>-2.5782607861339446E-3</v>
      </c>
      <c r="AE7" s="17"/>
      <c r="AF7" s="15">
        <v>8</v>
      </c>
      <c r="AG7" s="15" t="s">
        <v>174</v>
      </c>
      <c r="AH7" s="15">
        <v>1087.9349445396299</v>
      </c>
      <c r="AI7" s="15">
        <v>935.207088964288</v>
      </c>
      <c r="AJ7" s="15">
        <v>39.159880049472001</v>
      </c>
      <c r="AK7" s="15">
        <v>267.82112639119202</v>
      </c>
      <c r="AL7" s="15">
        <v>822.72774124261196</v>
      </c>
      <c r="AM7" s="15">
        <v>110.50339867308701</v>
      </c>
      <c r="AN7" s="15">
        <v>384.21664814007897</v>
      </c>
      <c r="AO7" s="15">
        <v>119693.830586479</v>
      </c>
      <c r="AP7" s="15">
        <v>50.001894686929496</v>
      </c>
      <c r="AQ7" s="15">
        <v>20.894673959643001</v>
      </c>
      <c r="AR7" s="15">
        <v>9811.3545376258007</v>
      </c>
      <c r="AS7" s="15">
        <v>39.587430738948903</v>
      </c>
      <c r="AT7" s="15">
        <v>909.37052898382001</v>
      </c>
      <c r="AU7" s="15">
        <v>166.60015404964699</v>
      </c>
      <c r="AV7" s="15">
        <v>449.10824344706998</v>
      </c>
      <c r="AW7" s="15">
        <v>2273.4262538921498</v>
      </c>
      <c r="AX7" s="15">
        <v>3181.00014871657</v>
      </c>
      <c r="AY7" s="15">
        <v>293.83772728845997</v>
      </c>
      <c r="AZ7" s="15">
        <v>70.993999881597901</v>
      </c>
      <c r="BA7" s="15">
        <f t="shared" si="0"/>
        <v>140607.57700774999</v>
      </c>
      <c r="BB7" s="15">
        <f t="shared" si="3"/>
        <v>20913.746421270989</v>
      </c>
      <c r="BD7" s="15">
        <f t="shared" si="1"/>
        <v>-152704.11445225001</v>
      </c>
      <c r="BE7" s="15">
        <f t="shared" si="1"/>
        <v>-20416.011698729009</v>
      </c>
      <c r="BG7" s="13">
        <f t="shared" si="4"/>
        <v>0.48019554651748714</v>
      </c>
      <c r="BH7" s="13">
        <f t="shared" si="4"/>
        <v>0.50732953323078978</v>
      </c>
      <c r="BJ7" s="13">
        <v>0.46522134129702014</v>
      </c>
      <c r="BK7" s="13">
        <v>0.49878587347161468</v>
      </c>
      <c r="BL7" s="13"/>
      <c r="BM7" s="13"/>
      <c r="BN7" s="13"/>
      <c r="BP7" s="13"/>
      <c r="BQ7" s="13"/>
    </row>
    <row r="8" spans="1:69" x14ac:dyDescent="0.3">
      <c r="A8" s="17" t="s">
        <v>175</v>
      </c>
      <c r="B8" s="15">
        <v>22693.985294999999</v>
      </c>
      <c r="C8" s="15">
        <v>3530.6592303000002</v>
      </c>
      <c r="F8" s="17" t="s">
        <v>175</v>
      </c>
      <c r="G8" s="15">
        <v>181.08836235167001</v>
      </c>
      <c r="H8" s="15">
        <v>196.79631717896501</v>
      </c>
      <c r="I8" s="15">
        <v>6.1745264637312101</v>
      </c>
      <c r="J8" s="15">
        <v>23.719797836163501</v>
      </c>
      <c r="K8" s="15">
        <v>141.42343237597601</v>
      </c>
      <c r="L8" s="15">
        <v>7.5470102129113803</v>
      </c>
      <c r="M8" s="15">
        <v>57.192030842661602</v>
      </c>
      <c r="N8" s="15">
        <v>22678.658938948502</v>
      </c>
      <c r="O8" s="15">
        <v>3534.58280309969</v>
      </c>
      <c r="P8" s="15">
        <v>19144.076135848802</v>
      </c>
      <c r="Q8" s="15">
        <v>18.127585112187699</v>
      </c>
      <c r="R8" s="15">
        <v>3.5719624001719499</v>
      </c>
      <c r="S8" s="15">
        <v>1904.2531152962099</v>
      </c>
      <c r="T8" s="15">
        <v>6.4943034441706899</v>
      </c>
      <c r="U8" s="15">
        <v>108.870588248262</v>
      </c>
      <c r="V8" s="15">
        <v>4.3656670028715201</v>
      </c>
      <c r="W8" s="15">
        <v>8.2021568698776903</v>
      </c>
      <c r="X8" s="15">
        <v>272.17641583579899</v>
      </c>
      <c r="Y8" s="15">
        <v>554.96940954711499</v>
      </c>
      <c r="Z8" s="15">
        <v>27.0801750469859</v>
      </c>
      <c r="AA8" s="15">
        <v>12.529947033956599</v>
      </c>
      <c r="AB8" s="17"/>
      <c r="AC8" s="40">
        <f t="shared" si="2"/>
        <v>-6.7534881389359725E-4</v>
      </c>
      <c r="AD8" s="40">
        <f t="shared" si="2"/>
        <v>1.1112861773851651E-3</v>
      </c>
      <c r="AE8" s="17"/>
      <c r="AF8" s="15">
        <v>9</v>
      </c>
      <c r="AG8" s="15" t="s">
        <v>175</v>
      </c>
      <c r="AH8" s="15">
        <v>47.6463836882142</v>
      </c>
      <c r="AI8" s="15">
        <v>52.897317591024297</v>
      </c>
      <c r="AJ8" s="15">
        <v>1.61654267035016</v>
      </c>
      <c r="AK8" s="15">
        <v>6.2716663425853101</v>
      </c>
      <c r="AL8" s="15">
        <v>37.251396496821101</v>
      </c>
      <c r="AM8" s="15">
        <v>1.9593248437252599</v>
      </c>
      <c r="AN8" s="15">
        <v>15.0641527798452</v>
      </c>
      <c r="AO8" s="15">
        <v>4983.4876455061403</v>
      </c>
      <c r="AP8" s="15">
        <v>4.6636206616398299</v>
      </c>
      <c r="AQ8" s="15">
        <v>0.93847277910646498</v>
      </c>
      <c r="AR8" s="15">
        <v>505.94154363808201</v>
      </c>
      <c r="AS8" s="15">
        <v>1.7280131590347301</v>
      </c>
      <c r="AT8" s="15">
        <v>28.787916808071</v>
      </c>
      <c r="AU8" s="15">
        <v>1.0207393909507401</v>
      </c>
      <c r="AV8" s="15">
        <v>1.7229233726447699</v>
      </c>
      <c r="AW8" s="15">
        <v>71.969789565839406</v>
      </c>
      <c r="AX8" s="15">
        <v>146.182925860024</v>
      </c>
      <c r="AY8" s="15">
        <v>7.1433170781607904</v>
      </c>
      <c r="AZ8" s="15">
        <v>3.3255884442544299</v>
      </c>
      <c r="BA8" s="15">
        <f t="shared" si="0"/>
        <v>5919.6192806765139</v>
      </c>
      <c r="BB8" s="15">
        <f t="shared" si="3"/>
        <v>936.13163517037356</v>
      </c>
      <c r="BD8" s="15">
        <f t="shared" si="1"/>
        <v>-16774.366014323485</v>
      </c>
      <c r="BE8" s="15">
        <f t="shared" si="1"/>
        <v>-2594.5275951296267</v>
      </c>
      <c r="BG8" s="13">
        <f t="shared" si="4"/>
        <v>0.26102157524447422</v>
      </c>
      <c r="BH8" s="13">
        <f t="shared" si="4"/>
        <v>0.26484925868745329</v>
      </c>
      <c r="BJ8" s="13">
        <v>0.26926455958570139</v>
      </c>
      <c r="BK8" s="13">
        <v>0.27138627910490754</v>
      </c>
      <c r="BL8" s="13"/>
      <c r="BM8" s="13"/>
      <c r="BN8" s="13"/>
      <c r="BP8" s="13"/>
      <c r="BQ8" s="13"/>
    </row>
    <row r="9" spans="1:69" x14ac:dyDescent="0.3">
      <c r="A9" s="17" t="s">
        <v>176</v>
      </c>
      <c r="B9" s="15">
        <v>16742.268499999998</v>
      </c>
      <c r="C9" s="15">
        <v>2597.4091613999999</v>
      </c>
      <c r="F9" s="17" t="s">
        <v>176</v>
      </c>
      <c r="G9" s="15">
        <v>124.861184322932</v>
      </c>
      <c r="H9" s="15">
        <v>152.94685218560701</v>
      </c>
      <c r="I9" s="15">
        <v>4.2770364368899401</v>
      </c>
      <c r="J9" s="15">
        <v>21.551352921399602</v>
      </c>
      <c r="K9" s="15">
        <v>101.259844022994</v>
      </c>
      <c r="L9" s="15">
        <v>7.1167568908216099</v>
      </c>
      <c r="M9" s="15">
        <v>42.279111868031301</v>
      </c>
      <c r="N9" s="15">
        <v>16664.451356118101</v>
      </c>
      <c r="O9" s="15">
        <v>2594.4356123613102</v>
      </c>
      <c r="P9" s="15">
        <v>14070.0157437567</v>
      </c>
      <c r="Q9" s="15">
        <v>10.2941844276525</v>
      </c>
      <c r="R9" s="15">
        <v>2.48807277457189</v>
      </c>
      <c r="S9" s="15">
        <v>1368.9932240943101</v>
      </c>
      <c r="T9" s="15">
        <v>4.5473141641451198</v>
      </c>
      <c r="U9" s="15">
        <v>90.1848217287544</v>
      </c>
      <c r="V9" s="15">
        <v>5.6282397746876196</v>
      </c>
      <c r="W9" s="15">
        <v>11.989545351830101</v>
      </c>
      <c r="X9" s="15">
        <v>225.462122279358</v>
      </c>
      <c r="Y9" s="15">
        <v>387.291497213909</v>
      </c>
      <c r="Z9" s="15">
        <v>24.024912228486901</v>
      </c>
      <c r="AA9" s="15">
        <v>9.2395396749284799</v>
      </c>
      <c r="AB9" s="17"/>
      <c r="AC9" s="40">
        <f t="shared" si="2"/>
        <v>-4.64794504292517E-3</v>
      </c>
      <c r="AD9" s="40">
        <f t="shared" si="2"/>
        <v>-1.1448134867927341E-3</v>
      </c>
      <c r="AE9" s="17"/>
      <c r="AF9" s="15">
        <v>10</v>
      </c>
      <c r="AG9" s="15" t="s">
        <v>176</v>
      </c>
      <c r="AH9" s="15">
        <v>54.059720146578201</v>
      </c>
      <c r="AI9" s="15">
        <v>65.769222669847395</v>
      </c>
      <c r="AJ9" s="15">
        <v>1.8578812748628699</v>
      </c>
      <c r="AK9" s="15">
        <v>9.4507650795246505</v>
      </c>
      <c r="AL9" s="15">
        <v>43.768048566367902</v>
      </c>
      <c r="AM9" s="15">
        <v>3.12356304922357</v>
      </c>
      <c r="AN9" s="15">
        <v>18.313854729157299</v>
      </c>
      <c r="AO9" s="15">
        <v>6090.7918543246697</v>
      </c>
      <c r="AP9" s="15">
        <v>4.4282688212649397</v>
      </c>
      <c r="AQ9" s="15">
        <v>1.074961175171</v>
      </c>
      <c r="AR9" s="15">
        <v>590.36269001128596</v>
      </c>
      <c r="AS9" s="15">
        <v>1.9793170637639801</v>
      </c>
      <c r="AT9" s="15">
        <v>39.246916417303503</v>
      </c>
      <c r="AU9" s="15">
        <v>2.5405859013577898</v>
      </c>
      <c r="AV9" s="15">
        <v>5.4887479262241499</v>
      </c>
      <c r="AW9" s="15">
        <v>98.1172888259308</v>
      </c>
      <c r="AX9" s="15">
        <v>167.52769624913299</v>
      </c>
      <c r="AY9" s="15">
        <v>10.474170322425801</v>
      </c>
      <c r="AZ9" s="15">
        <v>3.9906776756304598</v>
      </c>
      <c r="BA9" s="15">
        <f t="shared" si="0"/>
        <v>7212.3662302297225</v>
      </c>
      <c r="BB9" s="15">
        <f t="shared" si="3"/>
        <v>1121.5743759050529</v>
      </c>
      <c r="BD9" s="15">
        <f t="shared" si="1"/>
        <v>-9529.9022697702749</v>
      </c>
      <c r="BE9" s="15">
        <f t="shared" si="1"/>
        <v>-1475.834785494947</v>
      </c>
      <c r="BG9" s="13">
        <f t="shared" si="4"/>
        <v>0.43279950093177305</v>
      </c>
      <c r="BH9" s="13">
        <f t="shared" si="4"/>
        <v>0.43229994630094465</v>
      </c>
      <c r="BJ9" s="13">
        <v>0.39344082309660727</v>
      </c>
      <c r="BK9" s="13">
        <v>0.39243063737208317</v>
      </c>
      <c r="BL9" s="13"/>
      <c r="BM9" s="13"/>
      <c r="BN9" s="13"/>
      <c r="BP9" s="13"/>
      <c r="BQ9" s="13"/>
    </row>
    <row r="10" spans="1:69" x14ac:dyDescent="0.3">
      <c r="A10" s="17" t="s">
        <v>177</v>
      </c>
      <c r="B10" s="15">
        <v>3490.2720657999998</v>
      </c>
      <c r="C10" s="15">
        <v>471.84424201000002</v>
      </c>
      <c r="F10" s="17" t="s">
        <v>177</v>
      </c>
      <c r="G10" s="15">
        <v>20.7708266781307</v>
      </c>
      <c r="H10" s="15">
        <v>33.609544469981202</v>
      </c>
      <c r="I10" s="15">
        <v>0.57623219078798504</v>
      </c>
      <c r="J10" s="15">
        <v>2.1519640426153299</v>
      </c>
      <c r="K10" s="15">
        <v>17.8550477576239</v>
      </c>
      <c r="L10" s="15">
        <v>1.0613674167892899</v>
      </c>
      <c r="M10" s="15">
        <v>7.3007530988717697</v>
      </c>
      <c r="N10" s="15">
        <v>3463.8512521150501</v>
      </c>
      <c r="O10" s="15">
        <v>469.95089661976198</v>
      </c>
      <c r="P10" s="15">
        <v>2993.9003554952901</v>
      </c>
      <c r="Q10" s="15">
        <v>1.4242995640360001</v>
      </c>
      <c r="R10" s="15">
        <v>0.46587923080738702</v>
      </c>
      <c r="S10" s="15">
        <v>267.58530619443599</v>
      </c>
      <c r="T10" s="15">
        <v>0.52515628014131399</v>
      </c>
      <c r="U10" s="15">
        <v>12.9013893527781</v>
      </c>
      <c r="V10" s="15">
        <v>0.31915280786168099</v>
      </c>
      <c r="W10" s="15">
        <v>0.17874012467137301</v>
      </c>
      <c r="X10" s="15">
        <v>32.253476743993701</v>
      </c>
      <c r="Y10" s="15">
        <v>65.178543847175504</v>
      </c>
      <c r="Z10" s="15">
        <v>4.1031950484190096</v>
      </c>
      <c r="AA10" s="15">
        <v>1.6900217706421501</v>
      </c>
      <c r="AB10" s="17"/>
      <c r="AC10" s="40">
        <f t="shared" si="2"/>
        <v>-7.5698436072758873E-3</v>
      </c>
      <c r="AD10" s="40">
        <f t="shared" si="2"/>
        <v>-4.0126491364451426E-3</v>
      </c>
      <c r="AE10" s="17"/>
      <c r="AF10" s="15">
        <v>11</v>
      </c>
      <c r="AG10" s="15" t="s">
        <v>177</v>
      </c>
      <c r="AH10" s="15">
        <v>7.6459375937632004</v>
      </c>
      <c r="AI10" s="15">
        <v>12.410615537814</v>
      </c>
      <c r="AJ10" s="15">
        <v>0.21140351760065401</v>
      </c>
      <c r="AK10" s="15">
        <v>0.78715475921181399</v>
      </c>
      <c r="AL10" s="15">
        <v>6.5766476454498104</v>
      </c>
      <c r="AM10" s="15">
        <v>0.391664159786352</v>
      </c>
      <c r="AN10" s="15">
        <v>2.6897622565802299</v>
      </c>
      <c r="AO10" s="15">
        <v>1106.72531704011</v>
      </c>
      <c r="AP10" s="15">
        <v>0.52097442936642602</v>
      </c>
      <c r="AQ10" s="15">
        <v>0.17176895814037399</v>
      </c>
      <c r="AR10" s="15">
        <v>98.681353185687698</v>
      </c>
      <c r="AS10" s="15">
        <v>0.19210452748882201</v>
      </c>
      <c r="AT10" s="15">
        <v>4.7426586419265302</v>
      </c>
      <c r="AU10" s="15">
        <v>0.117618066979117</v>
      </c>
      <c r="AV10" s="15">
        <v>6.5881454314929602E-2</v>
      </c>
      <c r="AW10" s="15">
        <v>11.8566467883497</v>
      </c>
      <c r="AX10" s="15">
        <v>23.9914126281226</v>
      </c>
      <c r="AY10" s="15">
        <v>1.5143162174182301</v>
      </c>
      <c r="AZ10" s="15">
        <v>0.62278749636894204</v>
      </c>
      <c r="BA10" s="15">
        <f t="shared" si="0"/>
        <v>1279.9160249044789</v>
      </c>
      <c r="BB10" s="15">
        <f t="shared" si="3"/>
        <v>173.19070786436896</v>
      </c>
      <c r="BD10" s="15">
        <f t="shared" si="1"/>
        <v>-2210.3560408955209</v>
      </c>
      <c r="BE10" s="15">
        <f t="shared" si="1"/>
        <v>-298.65353414563106</v>
      </c>
      <c r="BG10" s="13">
        <f t="shared" si="4"/>
        <v>0.36950663632653219</v>
      </c>
      <c r="BH10" s="13">
        <f t="shared" si="4"/>
        <v>0.36852937000458125</v>
      </c>
      <c r="BJ10" s="13">
        <v>0.32662026127525434</v>
      </c>
      <c r="BK10" s="13">
        <v>0.32456627449024839</v>
      </c>
      <c r="BL10" s="13"/>
      <c r="BM10" s="13"/>
      <c r="BN10" s="13"/>
      <c r="BP10" s="13"/>
      <c r="BQ10" s="13"/>
    </row>
    <row r="11" spans="1:69" x14ac:dyDescent="0.3">
      <c r="A11" s="17" t="s">
        <v>178</v>
      </c>
      <c r="B11" s="15">
        <v>217592.82519999999</v>
      </c>
      <c r="C11" s="15">
        <v>34350.980763</v>
      </c>
      <c r="F11" s="17" t="s">
        <v>178</v>
      </c>
      <c r="G11" s="15">
        <v>1686.44530619443</v>
      </c>
      <c r="H11" s="15">
        <v>1704.11953548614</v>
      </c>
      <c r="I11" s="15">
        <v>70.769274006955499</v>
      </c>
      <c r="J11" s="15">
        <v>377.02636331067998</v>
      </c>
      <c r="K11" s="15">
        <v>1286.2674870065</v>
      </c>
      <c r="L11" s="15">
        <v>125.46186239851799</v>
      </c>
      <c r="M11" s="15">
        <v>571.49521905675203</v>
      </c>
      <c r="N11" s="15">
        <v>217857.571542719</v>
      </c>
      <c r="O11" s="15">
        <v>34421.410945707801</v>
      </c>
      <c r="P11" s="15">
        <v>183436.16059701101</v>
      </c>
      <c r="Q11" s="15">
        <v>177.30770135088201</v>
      </c>
      <c r="R11" s="15">
        <v>33.3425398920837</v>
      </c>
      <c r="S11" s="15">
        <v>17416.188419782</v>
      </c>
      <c r="T11" s="15">
        <v>78.646116514272094</v>
      </c>
      <c r="U11" s="15">
        <v>1359.10332677458</v>
      </c>
      <c r="V11" s="15">
        <v>148.31695909875</v>
      </c>
      <c r="W11" s="15">
        <v>383.41004278068903</v>
      </c>
      <c r="X11" s="15">
        <v>3397.7579732909999</v>
      </c>
      <c r="Y11" s="15">
        <v>5121.2883692962196</v>
      </c>
      <c r="Z11" s="15">
        <v>374.44068268324497</v>
      </c>
      <c r="AA11" s="15">
        <v>110.023766784062</v>
      </c>
      <c r="AB11" s="17"/>
      <c r="AC11" s="40">
        <f t="shared" si="2"/>
        <v>1.2167052956625183E-3</v>
      </c>
      <c r="AD11" s="40">
        <f t="shared" si="2"/>
        <v>2.0503106794453763E-3</v>
      </c>
      <c r="AE11" s="17"/>
      <c r="AF11" s="15">
        <v>12</v>
      </c>
      <c r="AG11" s="15" t="s">
        <v>178</v>
      </c>
      <c r="AH11" s="15">
        <v>792.71246920179203</v>
      </c>
      <c r="AI11" s="15">
        <v>783.27117059381897</v>
      </c>
      <c r="AJ11" s="15">
        <v>33.530817063412499</v>
      </c>
      <c r="AK11" s="15">
        <v>180.03772533681499</v>
      </c>
      <c r="AL11" s="15">
        <v>596.52351856056805</v>
      </c>
      <c r="AM11" s="15">
        <v>58.467640678792598</v>
      </c>
      <c r="AN11" s="15">
        <v>266.16047123150202</v>
      </c>
      <c r="AO11" s="15">
        <v>82863.197648150599</v>
      </c>
      <c r="AP11" s="15">
        <v>81.878924336484801</v>
      </c>
      <c r="AQ11" s="15">
        <v>15.453195649273299</v>
      </c>
      <c r="AR11" s="15">
        <v>8115.00698921413</v>
      </c>
      <c r="AS11" s="15">
        <v>38.313910601016303</v>
      </c>
      <c r="AT11" s="15">
        <v>638.86469763095602</v>
      </c>
      <c r="AU11" s="15">
        <v>69.166323818726497</v>
      </c>
      <c r="AV11" s="15">
        <v>178.13285720322</v>
      </c>
      <c r="AW11" s="15">
        <v>1597.1616822932799</v>
      </c>
      <c r="AX11" s="15">
        <v>2397.8481908007402</v>
      </c>
      <c r="AY11" s="15">
        <v>174.44864006456501</v>
      </c>
      <c r="AZ11" s="15">
        <v>51.169217665765103</v>
      </c>
      <c r="BA11" s="15">
        <f t="shared" si="0"/>
        <v>98931.346090095481</v>
      </c>
      <c r="BB11" s="15">
        <f t="shared" si="3"/>
        <v>16068.148441944883</v>
      </c>
      <c r="BD11" s="15">
        <f t="shared" si="1"/>
        <v>-118661.47910990451</v>
      </c>
      <c r="BE11" s="15">
        <f t="shared" si="1"/>
        <v>-18282.832321055117</v>
      </c>
      <c r="BG11" s="13">
        <f t="shared" si="4"/>
        <v>0.4541102032375145</v>
      </c>
      <c r="BH11" s="13">
        <f t="shared" si="4"/>
        <v>0.4668067926468456</v>
      </c>
      <c r="BJ11" s="13">
        <v>0.44544135249793682</v>
      </c>
      <c r="BK11" s="13">
        <v>0.45347864681275574</v>
      </c>
      <c r="BL11" s="13"/>
      <c r="BM11" s="13"/>
      <c r="BN11" s="13"/>
      <c r="BP11" s="13"/>
      <c r="BQ11" s="13"/>
    </row>
    <row r="12" spans="1:69" x14ac:dyDescent="0.3">
      <c r="A12" s="17" t="s">
        <v>179</v>
      </c>
      <c r="B12" s="15">
        <v>303420.84989999997</v>
      </c>
      <c r="C12" s="15">
        <v>42660.802507</v>
      </c>
      <c r="F12" s="17" t="s">
        <v>179</v>
      </c>
      <c r="G12" s="15">
        <v>2218.5681660300802</v>
      </c>
      <c r="H12" s="15">
        <v>2263.4887374681002</v>
      </c>
      <c r="I12" s="15">
        <v>74.598482272083402</v>
      </c>
      <c r="J12" s="15">
        <v>308.84017255576299</v>
      </c>
      <c r="K12" s="15">
        <v>1766.8082668915299</v>
      </c>
      <c r="L12" s="15">
        <v>119.38015346373599</v>
      </c>
      <c r="M12" s="15">
        <v>724.90081670221605</v>
      </c>
      <c r="N12" s="15">
        <v>304156.65202885203</v>
      </c>
      <c r="O12" s="15">
        <v>42745.354575521997</v>
      </c>
      <c r="P12" s="15">
        <v>261411.29745332999</v>
      </c>
      <c r="Q12" s="15">
        <v>218.47863887740601</v>
      </c>
      <c r="R12" s="15">
        <v>44.754160689385301</v>
      </c>
      <c r="S12" s="15">
        <v>22345.678249530101</v>
      </c>
      <c r="T12" s="15">
        <v>67.742288805480598</v>
      </c>
      <c r="U12" s="15">
        <v>1389.7569006321701</v>
      </c>
      <c r="V12" s="15">
        <v>119.751990024085</v>
      </c>
      <c r="W12" s="15">
        <v>300.81888867210102</v>
      </c>
      <c r="X12" s="15">
        <v>3474.39206435291</v>
      </c>
      <c r="Y12" s="15">
        <v>6777.7129797119596</v>
      </c>
      <c r="Z12" s="15">
        <v>377.66521811978799</v>
      </c>
      <c r="AA12" s="15">
        <v>152.018400723116</v>
      </c>
      <c r="AB12" s="17"/>
      <c r="AC12" s="72">
        <f t="shared" si="2"/>
        <v>2.4250216459895759E-3</v>
      </c>
      <c r="AD12" s="72">
        <f t="shared" si="2"/>
        <v>1.9819615092360847E-3</v>
      </c>
      <c r="AE12" s="17"/>
      <c r="AF12" s="15">
        <v>13</v>
      </c>
      <c r="AG12" s="15" t="s">
        <v>179</v>
      </c>
      <c r="AH12" s="15">
        <v>526.32246954378604</v>
      </c>
      <c r="AI12" s="15">
        <v>521.75201453961199</v>
      </c>
      <c r="AJ12" s="15">
        <v>17.534572472794501</v>
      </c>
      <c r="AK12" s="15">
        <v>73.703721015301795</v>
      </c>
      <c r="AL12" s="15">
        <v>415.41890025016602</v>
      </c>
      <c r="AM12" s="15">
        <v>27.5392122755004</v>
      </c>
      <c r="AN12" s="15">
        <v>170.14537564728101</v>
      </c>
      <c r="AO12" s="15">
        <v>59056.768232465198</v>
      </c>
      <c r="AP12" s="15">
        <v>49.765385356563698</v>
      </c>
      <c r="AQ12" s="15">
        <v>10.4296492160776</v>
      </c>
      <c r="AR12" s="15">
        <v>5208.8624656726397</v>
      </c>
      <c r="AS12" s="15">
        <v>16.365948678510499</v>
      </c>
      <c r="AT12" s="15">
        <v>326.60011102143397</v>
      </c>
      <c r="AU12" s="15">
        <v>27.592589125579401</v>
      </c>
      <c r="AV12" s="15">
        <v>68.595169571705</v>
      </c>
      <c r="AW12" s="15">
        <v>816.50024153924096</v>
      </c>
      <c r="AX12" s="15">
        <v>1602.76893871487</v>
      </c>
      <c r="AY12" s="15">
        <v>87.154325441197699</v>
      </c>
      <c r="AZ12" s="15">
        <v>35.9114529877872</v>
      </c>
      <c r="BA12" s="15">
        <f t="shared" si="0"/>
        <v>69059.730775535223</v>
      </c>
      <c r="BB12" s="15">
        <f t="shared" si="3"/>
        <v>10002.962543070025</v>
      </c>
      <c r="BD12" s="15">
        <f t="shared" si="1"/>
        <v>-234361.11912446475</v>
      </c>
      <c r="BE12" s="15">
        <f t="shared" si="1"/>
        <v>-32657.839963929975</v>
      </c>
      <c r="BG12" s="13">
        <f t="shared" si="4"/>
        <v>0.22705316590933636</v>
      </c>
      <c r="BH12" s="13">
        <f t="shared" si="4"/>
        <v>0.23401285689178006</v>
      </c>
      <c r="BJ12" s="13">
        <v>0.19975645217051161</v>
      </c>
      <c r="BK12" s="13">
        <v>0.2078724755014823</v>
      </c>
      <c r="BL12" s="13"/>
      <c r="BM12" s="13"/>
      <c r="BN12" s="13"/>
      <c r="BP12" s="13"/>
      <c r="BQ12" s="13"/>
    </row>
    <row r="13" spans="1:69" x14ac:dyDescent="0.3">
      <c r="A13" s="17" t="s">
        <v>180</v>
      </c>
      <c r="B13" s="15">
        <v>531109.96054999996</v>
      </c>
      <c r="C13" s="15">
        <v>61878.691239</v>
      </c>
      <c r="F13" s="17" t="s">
        <v>180</v>
      </c>
      <c r="G13" s="15">
        <v>3450.2143310350102</v>
      </c>
      <c r="H13" s="15">
        <v>3290.6174472681901</v>
      </c>
      <c r="I13" s="15">
        <v>92.538370277286305</v>
      </c>
      <c r="J13" s="15">
        <v>275.55721986143902</v>
      </c>
      <c r="K13" s="15">
        <v>2711.2438901657301</v>
      </c>
      <c r="L13" s="15">
        <v>160.00211630483301</v>
      </c>
      <c r="M13" s="15">
        <v>1082.99177742136</v>
      </c>
      <c r="N13" s="15">
        <v>531962.194107541</v>
      </c>
      <c r="O13" s="15">
        <v>61840.347856776702</v>
      </c>
      <c r="P13" s="15">
        <v>470121.84625076398</v>
      </c>
      <c r="Q13" s="15">
        <v>261.17295755551498</v>
      </c>
      <c r="R13" s="15">
        <v>69.9489700887911</v>
      </c>
      <c r="S13" s="15">
        <v>33023.971491040902</v>
      </c>
      <c r="T13" s="15">
        <v>67.716659270159894</v>
      </c>
      <c r="U13" s="15">
        <v>1637.87310151733</v>
      </c>
      <c r="V13" s="15">
        <v>165.201022735164</v>
      </c>
      <c r="W13" s="15">
        <v>426.99837668171301</v>
      </c>
      <c r="X13" s="15">
        <v>4094.68268478865</v>
      </c>
      <c r="Y13" s="15">
        <v>10294.4025349846</v>
      </c>
      <c r="Z13" s="15">
        <v>501.474357380247</v>
      </c>
      <c r="AA13" s="15">
        <v>233.74054839972001</v>
      </c>
      <c r="AB13" s="17"/>
      <c r="AC13" s="72">
        <f t="shared" si="2"/>
        <v>1.6046273292605825E-3</v>
      </c>
      <c r="AD13" s="72">
        <f t="shared" si="2"/>
        <v>-6.1965405950815814E-4</v>
      </c>
      <c r="AE13" s="17"/>
      <c r="AF13" s="15">
        <v>16</v>
      </c>
      <c r="AG13" s="15" t="s">
        <v>180</v>
      </c>
      <c r="AH13" s="15">
        <v>1641.33052474953</v>
      </c>
      <c r="AI13" s="15">
        <v>1397.9089225390101</v>
      </c>
      <c r="AJ13" s="15">
        <v>44.222684256357901</v>
      </c>
      <c r="AK13" s="15">
        <v>161.07937142841701</v>
      </c>
      <c r="AL13" s="15">
        <v>1252.1799818331899</v>
      </c>
      <c r="AM13" s="15">
        <v>82.836680236689702</v>
      </c>
      <c r="AN13" s="15">
        <v>508.575814763903</v>
      </c>
      <c r="AO13" s="15">
        <v>202870.17731003699</v>
      </c>
      <c r="AP13" s="15">
        <v>102.64582839418</v>
      </c>
      <c r="AQ13" s="15">
        <v>31.812667822314602</v>
      </c>
      <c r="AR13" s="15">
        <v>14754.0683115558</v>
      </c>
      <c r="AS13" s="15">
        <v>36.089297217880102</v>
      </c>
      <c r="AT13" s="15">
        <v>809.671202308087</v>
      </c>
      <c r="AU13" s="15">
        <v>99.324749809300499</v>
      </c>
      <c r="AV13" s="15">
        <v>259.68405341501</v>
      </c>
      <c r="AW13" s="15">
        <v>2024.1779144306599</v>
      </c>
      <c r="AX13" s="15">
        <v>4828.6658298986604</v>
      </c>
      <c r="AY13" s="15">
        <v>245.80731635884101</v>
      </c>
      <c r="AZ13" s="15">
        <v>108.430200916361</v>
      </c>
      <c r="BA13" s="15">
        <f t="shared" si="0"/>
        <v>231258.68866197119</v>
      </c>
      <c r="BB13" s="15">
        <f t="shared" si="3"/>
        <v>28388.511351934198</v>
      </c>
      <c r="BD13" s="15">
        <f t="shared" si="1"/>
        <v>-299851.27188802877</v>
      </c>
      <c r="BE13" s="15">
        <f t="shared" si="1"/>
        <v>-33490.179887065802</v>
      </c>
      <c r="BG13" s="13">
        <f t="shared" si="4"/>
        <v>0.43472767655969952</v>
      </c>
      <c r="BH13" s="13">
        <f t="shared" si="4"/>
        <v>0.45906131410648715</v>
      </c>
      <c r="BJ13" s="13">
        <v>0.4050001258968709</v>
      </c>
      <c r="BK13" s="13">
        <v>0.43722050029515735</v>
      </c>
      <c r="BL13" s="13"/>
      <c r="BM13" s="13"/>
      <c r="BN13" s="13"/>
      <c r="BP13" s="13"/>
      <c r="BQ13" s="13"/>
    </row>
    <row r="14" spans="1:69" x14ac:dyDescent="0.3">
      <c r="A14" s="17" t="s">
        <v>181</v>
      </c>
      <c r="B14" s="15">
        <v>741447.32382000005</v>
      </c>
      <c r="C14" s="15">
        <v>94848.708381000004</v>
      </c>
      <c r="F14" s="17" t="s">
        <v>181</v>
      </c>
      <c r="G14" s="15">
        <v>5529.1569472599203</v>
      </c>
      <c r="H14" s="15">
        <v>5011.3782687103503</v>
      </c>
      <c r="I14" s="15">
        <v>137.40175518775101</v>
      </c>
      <c r="J14" s="15">
        <v>283.04862598036698</v>
      </c>
      <c r="K14" s="15">
        <v>4278.6225562591899</v>
      </c>
      <c r="L14" s="15">
        <v>182.954115158429</v>
      </c>
      <c r="M14" s="15">
        <v>1652.1312713503801</v>
      </c>
      <c r="N14" s="15">
        <v>742277.41770916595</v>
      </c>
      <c r="O14" s="15">
        <v>94786.176763052703</v>
      </c>
      <c r="P14" s="15">
        <v>647491.24094611302</v>
      </c>
      <c r="Q14" s="15">
        <v>414.36765687263301</v>
      </c>
      <c r="R14" s="15">
        <v>109.23104581755599</v>
      </c>
      <c r="S14" s="15">
        <v>51540.039231137998</v>
      </c>
      <c r="T14" s="15">
        <v>101.010787777575</v>
      </c>
      <c r="U14" s="15">
        <v>2185.0902423430698</v>
      </c>
      <c r="V14" s="15">
        <v>139.888164255361</v>
      </c>
      <c r="W14" s="15">
        <v>332.78113458666002</v>
      </c>
      <c r="X14" s="15">
        <v>5462.7255755992401</v>
      </c>
      <c r="Y14" s="15">
        <v>16432.516163626999</v>
      </c>
      <c r="Z14" s="15">
        <v>622.42075618534204</v>
      </c>
      <c r="AA14" s="15">
        <v>371.412464943754</v>
      </c>
      <c r="AB14" s="17"/>
      <c r="AC14" s="72">
        <f t="shared" si="2"/>
        <v>1.119558817596357E-3</v>
      </c>
      <c r="AD14" s="72">
        <f t="shared" si="2"/>
        <v>-6.5927748532026824E-4</v>
      </c>
      <c r="AE14" s="17"/>
      <c r="AF14" s="15">
        <v>17</v>
      </c>
      <c r="AG14" s="15" t="s">
        <v>181</v>
      </c>
      <c r="AH14" s="15">
        <v>1963.7102527454999</v>
      </c>
      <c r="AI14" s="15">
        <v>1722.6763587360599</v>
      </c>
      <c r="AJ14" s="15">
        <v>48.192365227335202</v>
      </c>
      <c r="AK14" s="15">
        <v>100.884855725325</v>
      </c>
      <c r="AL14" s="15">
        <v>1506.47844653877</v>
      </c>
      <c r="AM14" s="15">
        <v>63.886784089800997</v>
      </c>
      <c r="AN14" s="15">
        <v>581.470049365666</v>
      </c>
      <c r="AO14" s="15">
        <v>223099.16717204399</v>
      </c>
      <c r="AP14" s="15">
        <v>140.05073817750599</v>
      </c>
      <c r="AQ14" s="15">
        <v>38.288704938886397</v>
      </c>
      <c r="AR14" s="15">
        <v>17976.280756931101</v>
      </c>
      <c r="AS14" s="15">
        <v>36.271597028845001</v>
      </c>
      <c r="AT14" s="15">
        <v>763.06798514437605</v>
      </c>
      <c r="AU14" s="15">
        <v>50.569499988309801</v>
      </c>
      <c r="AV14" s="15">
        <v>120.318497943046</v>
      </c>
      <c r="AW14" s="15">
        <v>1907.6698648034201</v>
      </c>
      <c r="AX14" s="15">
        <v>5812.3176748944297</v>
      </c>
      <c r="AY14" s="15">
        <v>215.618826130527</v>
      </c>
      <c r="AZ14" s="15">
        <v>131.03530923496601</v>
      </c>
      <c r="BA14" s="15">
        <f t="shared" si="0"/>
        <v>256277.95573968787</v>
      </c>
      <c r="BB14" s="15">
        <f t="shared" si="3"/>
        <v>33178.788567643875</v>
      </c>
      <c r="BD14" s="15">
        <f t="shared" si="1"/>
        <v>-485169.36808031215</v>
      </c>
      <c r="BE14" s="15">
        <f t="shared" si="1"/>
        <v>-61669.919813356129</v>
      </c>
      <c r="BG14" s="13">
        <f t="shared" si="4"/>
        <v>0.34525899566043505</v>
      </c>
      <c r="BH14" s="13">
        <f t="shared" si="4"/>
        <v>0.35003826191433479</v>
      </c>
      <c r="BJ14" s="13">
        <v>0.34437524033469669</v>
      </c>
      <c r="BK14" s="13">
        <v>0.35077723217833368</v>
      </c>
      <c r="BL14" s="13"/>
      <c r="BM14" s="13"/>
      <c r="BN14" s="13"/>
      <c r="BP14" s="13"/>
      <c r="BQ14" s="13"/>
    </row>
    <row r="15" spans="1:69" x14ac:dyDescent="0.3">
      <c r="A15" s="17" t="s">
        <v>182</v>
      </c>
      <c r="B15" s="15">
        <v>156203.55520999999</v>
      </c>
      <c r="C15" s="15">
        <v>28713.838406999999</v>
      </c>
      <c r="F15" s="17" t="s">
        <v>182</v>
      </c>
      <c r="G15" s="15">
        <v>1857.5276002138401</v>
      </c>
      <c r="H15" s="15">
        <v>1128.2928390570801</v>
      </c>
      <c r="I15" s="15">
        <v>51.154885012428501</v>
      </c>
      <c r="J15" s="15">
        <v>212.49635193483101</v>
      </c>
      <c r="K15" s="15">
        <v>1292.43130486064</v>
      </c>
      <c r="L15" s="15">
        <v>67.274452608894507</v>
      </c>
      <c r="M15" s="15">
        <v>517.67188291252603</v>
      </c>
      <c r="N15" s="15">
        <v>155315.218582314</v>
      </c>
      <c r="O15" s="15">
        <v>28592.836246958399</v>
      </c>
      <c r="P15" s="15">
        <v>126722.382335356</v>
      </c>
      <c r="Q15" s="15">
        <v>88.212015597700599</v>
      </c>
      <c r="R15" s="15">
        <v>30.603508200642601</v>
      </c>
      <c r="S15" s="15">
        <v>14345.9844618242</v>
      </c>
      <c r="T15" s="15">
        <v>58.834422923659403</v>
      </c>
      <c r="U15" s="15">
        <v>862.53552164112</v>
      </c>
      <c r="V15" s="15">
        <v>78.677104107761906</v>
      </c>
      <c r="W15" s="15">
        <v>187.037119529092</v>
      </c>
      <c r="X15" s="15">
        <v>2156.3385755937302</v>
      </c>
      <c r="Y15" s="15">
        <v>5340.9113179781298</v>
      </c>
      <c r="Z15" s="15">
        <v>201.63311836064301</v>
      </c>
      <c r="AA15" s="15">
        <v>115.219764601487</v>
      </c>
      <c r="AB15" s="17"/>
      <c r="AC15" s="72">
        <f t="shared" si="2"/>
        <v>-5.6870448722611301E-3</v>
      </c>
      <c r="AD15" s="72">
        <f t="shared" si="2"/>
        <v>-4.214071219823463E-3</v>
      </c>
      <c r="AE15" s="17"/>
      <c r="AF15" s="15">
        <v>18</v>
      </c>
      <c r="AG15" s="15" t="s">
        <v>182</v>
      </c>
      <c r="AH15" s="15">
        <v>531.53182185073194</v>
      </c>
      <c r="AI15" s="15">
        <v>324.51555864101601</v>
      </c>
      <c r="AJ15" s="15">
        <v>14.487965865924901</v>
      </c>
      <c r="AK15" s="15">
        <v>59.636459853709297</v>
      </c>
      <c r="AL15" s="15">
        <v>369.68837791793902</v>
      </c>
      <c r="AM15" s="15">
        <v>19.2176677803978</v>
      </c>
      <c r="AN15" s="15">
        <v>148.04865320147701</v>
      </c>
      <c r="AO15" s="15">
        <v>36815.897988898498</v>
      </c>
      <c r="AP15" s="15">
        <v>24.554553406022102</v>
      </c>
      <c r="AQ15" s="15">
        <v>8.7737252918126103</v>
      </c>
      <c r="AR15" s="15">
        <v>4110.5177309290702</v>
      </c>
      <c r="AS15" s="15">
        <v>16.625844111538001</v>
      </c>
      <c r="AT15" s="15">
        <v>244.076737800426</v>
      </c>
      <c r="AU15" s="15">
        <v>22.442449516962</v>
      </c>
      <c r="AV15" s="15">
        <v>53.349700916362401</v>
      </c>
      <c r="AW15" s="15">
        <v>610.19182569727798</v>
      </c>
      <c r="AX15" s="15">
        <v>1526.7144562772901</v>
      </c>
      <c r="AY15" s="15">
        <v>57.634195706604203</v>
      </c>
      <c r="AZ15" s="15">
        <v>32.9934128014294</v>
      </c>
      <c r="BA15" s="15">
        <f t="shared" si="0"/>
        <v>44990.899126464479</v>
      </c>
      <c r="BB15" s="15">
        <f t="shared" si="3"/>
        <v>8175.0011375659815</v>
      </c>
      <c r="BD15" s="15">
        <f t="shared" si="1"/>
        <v>-111212.65608353552</v>
      </c>
      <c r="BE15" s="15">
        <f t="shared" si="1"/>
        <v>-20538.837269434018</v>
      </c>
      <c r="BG15" s="13">
        <f t="shared" si="4"/>
        <v>0.28967476295711608</v>
      </c>
      <c r="BH15" s="13">
        <f t="shared" si="4"/>
        <v>0.28591081580567607</v>
      </c>
      <c r="BJ15" s="13">
        <v>0.30313094590945944</v>
      </c>
      <c r="BK15" s="13">
        <v>0.29798594088172742</v>
      </c>
      <c r="BL15" s="13"/>
      <c r="BM15" s="13"/>
      <c r="BN15" s="13"/>
      <c r="BP15" s="13"/>
      <c r="BQ15" s="13"/>
    </row>
    <row r="16" spans="1:69" x14ac:dyDescent="0.3">
      <c r="A16" s="17" t="s">
        <v>183</v>
      </c>
      <c r="B16" s="15">
        <v>389364.68985000002</v>
      </c>
      <c r="C16" s="15">
        <v>56779.133049999997</v>
      </c>
      <c r="F16" s="17" t="s">
        <v>183</v>
      </c>
      <c r="G16" s="15">
        <v>3309.7591648891898</v>
      </c>
      <c r="H16" s="15">
        <v>2321.2155386167101</v>
      </c>
      <c r="I16" s="15">
        <v>103.727177345304</v>
      </c>
      <c r="J16" s="15">
        <v>577.24335494965203</v>
      </c>
      <c r="K16" s="15">
        <v>2414.7798863517301</v>
      </c>
      <c r="L16" s="15">
        <v>237.046604849066</v>
      </c>
      <c r="M16" s="15">
        <v>1051.47428639141</v>
      </c>
      <c r="N16" s="15">
        <v>388755.05326914502</v>
      </c>
      <c r="O16" s="15">
        <v>56596.689944245103</v>
      </c>
      <c r="P16" s="15">
        <v>332158.36332489998</v>
      </c>
      <c r="Q16" s="15">
        <v>160.65965239725</v>
      </c>
      <c r="R16" s="15">
        <v>60.0195041915375</v>
      </c>
      <c r="S16" s="15">
        <v>27163.466142628</v>
      </c>
      <c r="T16" s="15">
        <v>103.526556303289</v>
      </c>
      <c r="U16" s="15">
        <v>2111.18113207339</v>
      </c>
      <c r="V16" s="15">
        <v>351.63017927985999</v>
      </c>
      <c r="W16" s="15">
        <v>941.93602376582396</v>
      </c>
      <c r="X16" s="15">
        <v>5277.95258530509</v>
      </c>
      <c r="Y16" s="15">
        <v>9567.0196094512103</v>
      </c>
      <c r="Z16" s="15">
        <v>636.06408108599601</v>
      </c>
      <c r="AA16" s="15">
        <v>207.98846437055201</v>
      </c>
      <c r="AB16" s="17"/>
      <c r="AC16" s="72">
        <f t="shared" si="2"/>
        <v>-1.5657212807095109E-3</v>
      </c>
      <c r="AD16" s="72">
        <f t="shared" si="2"/>
        <v>-3.2132069645063668E-3</v>
      </c>
      <c r="AE16" s="17"/>
      <c r="AF16" s="15">
        <v>19</v>
      </c>
      <c r="AG16" s="15" t="s">
        <v>183</v>
      </c>
      <c r="AH16" s="15">
        <v>1339.62457662836</v>
      </c>
      <c r="AI16" s="15">
        <v>919.48960305871401</v>
      </c>
      <c r="AJ16" s="15">
        <v>43.069486164632501</v>
      </c>
      <c r="AK16" s="15">
        <v>253.327249436046</v>
      </c>
      <c r="AL16" s="15">
        <v>972.98168026650899</v>
      </c>
      <c r="AM16" s="15">
        <v>102.807155927287</v>
      </c>
      <c r="AN16" s="15">
        <v>430.03554830287601</v>
      </c>
      <c r="AO16" s="15">
        <v>134160.773134199</v>
      </c>
      <c r="AP16" s="15">
        <v>61.524167045909998</v>
      </c>
      <c r="AQ16" s="15">
        <v>24.1584891449262</v>
      </c>
      <c r="AR16" s="15">
        <v>10885.430358068699</v>
      </c>
      <c r="AS16" s="15">
        <v>43.756086658543303</v>
      </c>
      <c r="AT16" s="15">
        <v>896.16598948438195</v>
      </c>
      <c r="AU16" s="15">
        <v>155.99684982598501</v>
      </c>
      <c r="AV16" s="15">
        <v>419.31714825303101</v>
      </c>
      <c r="AW16" s="15">
        <v>2240.4148902618599</v>
      </c>
      <c r="AX16" s="15">
        <v>3862.4027917805201</v>
      </c>
      <c r="AY16" s="15">
        <v>272.358270056918</v>
      </c>
      <c r="AZ16" s="15">
        <v>83.676952646178904</v>
      </c>
      <c r="BA16" s="15">
        <f t="shared" si="0"/>
        <v>157167.31042721038</v>
      </c>
      <c r="BB16" s="15">
        <f t="shared" si="3"/>
        <v>23006.537293011381</v>
      </c>
      <c r="BD16" s="15">
        <f t="shared" si="1"/>
        <v>-232197.37942278964</v>
      </c>
      <c r="BE16" s="15">
        <f t="shared" si="1"/>
        <v>-33772.595756988616</v>
      </c>
      <c r="BG16" s="13">
        <f t="shared" si="4"/>
        <v>0.40428364623314478</v>
      </c>
      <c r="BH16" s="13">
        <f t="shared" si="4"/>
        <v>0.40649969663730739</v>
      </c>
      <c r="BJ16" s="13">
        <v>0.3838933200075581</v>
      </c>
      <c r="BK16" s="13">
        <v>0.38687537117743975</v>
      </c>
      <c r="BL16" s="13"/>
      <c r="BM16" s="13"/>
      <c r="BN16" s="13"/>
      <c r="BP16" s="13"/>
      <c r="BQ16" s="13"/>
    </row>
    <row r="17" spans="1:69" x14ac:dyDescent="0.3">
      <c r="A17" s="17" t="s">
        <v>184</v>
      </c>
      <c r="B17" s="15">
        <v>634839.26338999998</v>
      </c>
      <c r="C17" s="15">
        <v>85561.685345000005</v>
      </c>
      <c r="F17" s="17" t="s">
        <v>184</v>
      </c>
      <c r="G17" s="15">
        <v>4310.52802923328</v>
      </c>
      <c r="H17" s="15">
        <v>4129.1105518719896</v>
      </c>
      <c r="I17" s="15">
        <v>156.81725437479599</v>
      </c>
      <c r="J17" s="15">
        <v>935.58152681095896</v>
      </c>
      <c r="K17" s="15">
        <v>3393.2696458825899</v>
      </c>
      <c r="L17" s="15">
        <v>406.63131569635698</v>
      </c>
      <c r="M17" s="15">
        <v>1536.15389330731</v>
      </c>
      <c r="N17" s="15">
        <v>635603.59036949405</v>
      </c>
      <c r="O17" s="15">
        <v>85521.4973087627</v>
      </c>
      <c r="P17" s="15">
        <v>550082.09306073096</v>
      </c>
      <c r="Q17" s="15">
        <v>311.449951663663</v>
      </c>
      <c r="R17" s="15">
        <v>88.182562123491806</v>
      </c>
      <c r="S17" s="15">
        <v>41627.372432304299</v>
      </c>
      <c r="T17" s="15">
        <v>141.18643598604399</v>
      </c>
      <c r="U17" s="15">
        <v>3445.5275012263201</v>
      </c>
      <c r="V17" s="15">
        <v>583.576981310316</v>
      </c>
      <c r="W17" s="15">
        <v>1582.8902412958701</v>
      </c>
      <c r="X17" s="15">
        <v>8613.8192125090209</v>
      </c>
      <c r="Y17" s="15">
        <v>12862.1149689423</v>
      </c>
      <c r="Z17" s="15">
        <v>1110.7199808197799</v>
      </c>
      <c r="AA17" s="15">
        <v>286.56482340426601</v>
      </c>
      <c r="AB17" s="17"/>
      <c r="AC17" s="72">
        <f t="shared" si="2"/>
        <v>1.2039692936013687E-3</v>
      </c>
      <c r="AD17" s="72">
        <f t="shared" si="2"/>
        <v>-4.696966413793694E-4</v>
      </c>
      <c r="AE17" s="17"/>
      <c r="AF17" s="15">
        <v>20</v>
      </c>
      <c r="AG17" s="15" t="s">
        <v>184</v>
      </c>
      <c r="AH17" s="15">
        <v>2364.8814872637799</v>
      </c>
      <c r="AI17" s="15">
        <v>2186.7578399568301</v>
      </c>
      <c r="AJ17" s="15">
        <v>86.777615174386995</v>
      </c>
      <c r="AK17" s="15">
        <v>533.73330950235504</v>
      </c>
      <c r="AL17" s="15">
        <v>1846.8445518728799</v>
      </c>
      <c r="AM17" s="15">
        <v>228.922589239639</v>
      </c>
      <c r="AN17" s="15">
        <v>842.63008433338302</v>
      </c>
      <c r="AO17" s="15">
        <v>294132.98472587299</v>
      </c>
      <c r="AP17" s="15">
        <v>163.14917685803101</v>
      </c>
      <c r="AQ17" s="15">
        <v>47.804080856989103</v>
      </c>
      <c r="AR17" s="15">
        <v>22403.0988716059</v>
      </c>
      <c r="AS17" s="15">
        <v>79.593020102483393</v>
      </c>
      <c r="AT17" s="15">
        <v>1921.91925602777</v>
      </c>
      <c r="AU17" s="15">
        <v>335.04765032843</v>
      </c>
      <c r="AV17" s="15">
        <v>910.088410352766</v>
      </c>
      <c r="AW17" s="15">
        <v>4804.79795493033</v>
      </c>
      <c r="AX17" s="15">
        <v>7028.73629006378</v>
      </c>
      <c r="AY17" s="15">
        <v>618.79713874945503</v>
      </c>
      <c r="AZ17" s="15">
        <v>155.804281049439</v>
      </c>
      <c r="BA17" s="15">
        <f t="shared" si="0"/>
        <v>340692.36833414156</v>
      </c>
      <c r="BB17" s="15">
        <f t="shared" si="3"/>
        <v>46559.383608268574</v>
      </c>
      <c r="BD17" s="15">
        <f t="shared" si="1"/>
        <v>-294146.89505585842</v>
      </c>
      <c r="BE17" s="15">
        <f t="shared" si="1"/>
        <v>-39002.301736731431</v>
      </c>
      <c r="BG17" s="13">
        <f t="shared" si="4"/>
        <v>0.53601391416950239</v>
      </c>
      <c r="BH17" s="13">
        <f t="shared" si="4"/>
        <v>0.54441731112556202</v>
      </c>
      <c r="BJ17" s="13">
        <v>0.51174704318893538</v>
      </c>
      <c r="BK17" s="13">
        <v>0.52673645129709468</v>
      </c>
      <c r="BL17" s="13"/>
      <c r="BM17" s="13"/>
      <c r="BN17" s="13"/>
      <c r="BP17" s="13"/>
      <c r="BQ17" s="13"/>
    </row>
    <row r="18" spans="1:69" x14ac:dyDescent="0.3">
      <c r="A18" s="17" t="s">
        <v>185</v>
      </c>
      <c r="B18" s="15">
        <v>181832.88925000001</v>
      </c>
      <c r="C18" s="15">
        <v>29420.959394000001</v>
      </c>
      <c r="F18" s="17" t="s">
        <v>185</v>
      </c>
      <c r="G18" s="15">
        <v>1728.5875878679601</v>
      </c>
      <c r="H18" s="15">
        <v>1192.8314749472199</v>
      </c>
      <c r="I18" s="15">
        <v>54.472124792627703</v>
      </c>
      <c r="J18" s="15">
        <v>301.421372024449</v>
      </c>
      <c r="K18" s="15">
        <v>1241.9725434172699</v>
      </c>
      <c r="L18" s="15">
        <v>117.10797738057801</v>
      </c>
      <c r="M18" s="15">
        <v>539.47136074780701</v>
      </c>
      <c r="N18" s="15">
        <v>181268.27536671501</v>
      </c>
      <c r="O18" s="15">
        <v>29313.246422454002</v>
      </c>
      <c r="P18" s="15">
        <v>151955.02894426099</v>
      </c>
      <c r="Q18" s="15">
        <v>81.311048848911696</v>
      </c>
      <c r="R18" s="15">
        <v>30.672425441337701</v>
      </c>
      <c r="S18" s="15">
        <v>14130.1577696941</v>
      </c>
      <c r="T18" s="15">
        <v>57.887670298781302</v>
      </c>
      <c r="U18" s="15">
        <v>1087.5118134669301</v>
      </c>
      <c r="V18" s="15">
        <v>169.99284087589601</v>
      </c>
      <c r="W18" s="15">
        <v>450.16223585045998</v>
      </c>
      <c r="X18" s="15">
        <v>2718.77944663988</v>
      </c>
      <c r="Y18" s="15">
        <v>4984.9298785804403</v>
      </c>
      <c r="Z18" s="15">
        <v>317.95713759596998</v>
      </c>
      <c r="AA18" s="15">
        <v>108.019713983366</v>
      </c>
      <c r="AB18" s="17"/>
      <c r="AC18" s="72">
        <f t="shared" si="2"/>
        <v>-3.1051251817745475E-3</v>
      </c>
      <c r="AD18" s="72">
        <f t="shared" si="2"/>
        <v>-3.6610965027865875E-3</v>
      </c>
      <c r="AE18" s="17"/>
      <c r="AF18" s="15">
        <v>21</v>
      </c>
      <c r="AG18" s="15" t="s">
        <v>185</v>
      </c>
      <c r="AH18" s="15">
        <v>369.71675482860002</v>
      </c>
      <c r="AI18" s="15">
        <v>246.16200382469799</v>
      </c>
      <c r="AJ18" s="15">
        <v>11.099446101317399</v>
      </c>
      <c r="AK18" s="15">
        <v>59.019293067394202</v>
      </c>
      <c r="AL18" s="15">
        <v>263.00854703167602</v>
      </c>
      <c r="AM18" s="15">
        <v>23.1275840605113</v>
      </c>
      <c r="AN18" s="15">
        <v>112.852925816339</v>
      </c>
      <c r="AO18" s="15">
        <v>31362.5175217301</v>
      </c>
      <c r="AP18" s="15">
        <v>15.6199430942675</v>
      </c>
      <c r="AQ18" s="15">
        <v>6.4678073910788996</v>
      </c>
      <c r="AR18" s="15">
        <v>2964.89988780563</v>
      </c>
      <c r="AS18" s="15">
        <v>11.884395619468201</v>
      </c>
      <c r="AT18" s="15">
        <v>217.14184513525501</v>
      </c>
      <c r="AU18" s="15">
        <v>33.325254677803002</v>
      </c>
      <c r="AV18" s="15">
        <v>87.732276985235401</v>
      </c>
      <c r="AW18" s="15">
        <v>542.85459358966898</v>
      </c>
      <c r="AX18" s="15">
        <v>1060.7221469725</v>
      </c>
      <c r="AY18" s="15">
        <v>63.040447911486901</v>
      </c>
      <c r="AZ18" s="15">
        <v>23.0184013416136</v>
      </c>
      <c r="BA18" s="15">
        <f t="shared" si="0"/>
        <v>37474.21107698464</v>
      </c>
      <c r="BB18" s="15">
        <f t="shared" si="3"/>
        <v>6111.6935552545401</v>
      </c>
      <c r="BD18" s="15">
        <f t="shared" si="1"/>
        <v>-144358.67817301536</v>
      </c>
      <c r="BE18" s="15">
        <f t="shared" si="1"/>
        <v>-23309.265838745461</v>
      </c>
      <c r="BG18" s="13">
        <f t="shared" si="4"/>
        <v>0.20673342316062968</v>
      </c>
      <c r="BH18" s="13">
        <f t="shared" si="4"/>
        <v>0.20849596346902646</v>
      </c>
      <c r="BJ18" s="13">
        <v>0.17676613675821384</v>
      </c>
      <c r="BK18" s="13">
        <v>0.18224062527124704</v>
      </c>
      <c r="BL18" s="13"/>
      <c r="BM18" s="13"/>
      <c r="BN18" s="13"/>
      <c r="BP18" s="13"/>
      <c r="BQ18" s="13"/>
    </row>
    <row r="19" spans="1:69" x14ac:dyDescent="0.3">
      <c r="A19" s="17" t="s">
        <v>186</v>
      </c>
      <c r="B19" s="15">
        <v>206721.78419999999</v>
      </c>
      <c r="C19" s="15">
        <v>30748.083297000001</v>
      </c>
      <c r="F19" s="17" t="s">
        <v>186</v>
      </c>
      <c r="G19" s="15">
        <v>1787.7552417643501</v>
      </c>
      <c r="H19" s="15">
        <v>1482.8059092687799</v>
      </c>
      <c r="I19" s="15">
        <v>50.682592348859302</v>
      </c>
      <c r="J19" s="15">
        <v>190.139270666953</v>
      </c>
      <c r="K19" s="15">
        <v>1348.9352096871</v>
      </c>
      <c r="L19" s="15">
        <v>78.024901293561896</v>
      </c>
      <c r="M19" s="15">
        <v>541.43073187938501</v>
      </c>
      <c r="N19" s="15">
        <v>206622.70417366899</v>
      </c>
      <c r="O19" s="15">
        <v>30707.725248642699</v>
      </c>
      <c r="P19" s="15">
        <v>175914.97892502599</v>
      </c>
      <c r="Q19" s="15">
        <v>122.608240766767</v>
      </c>
      <c r="R19" s="15">
        <v>33.416866107795002</v>
      </c>
      <c r="S19" s="15">
        <v>15931.333814822699</v>
      </c>
      <c r="T19" s="15">
        <v>47.144559003951798</v>
      </c>
      <c r="U19" s="15">
        <v>900.94603052299101</v>
      </c>
      <c r="V19" s="15">
        <v>83.316992597981596</v>
      </c>
      <c r="W19" s="15">
        <v>206.82955011381301</v>
      </c>
      <c r="X19" s="15">
        <v>2252.36525151981</v>
      </c>
      <c r="Y19" s="15">
        <v>5290.3287240199097</v>
      </c>
      <c r="Z19" s="15">
        <v>241.786688602655</v>
      </c>
      <c r="AA19" s="15">
        <v>117.87467365531801</v>
      </c>
      <c r="AB19" s="17"/>
      <c r="AC19" s="72">
        <f t="shared" si="2"/>
        <v>-4.7929165624436599E-4</v>
      </c>
      <c r="AD19" s="72">
        <f t="shared" si="2"/>
        <v>-1.3125386700523196E-3</v>
      </c>
      <c r="AE19" s="17"/>
      <c r="AF19" s="15">
        <v>22</v>
      </c>
      <c r="AG19" s="15" t="s">
        <v>186</v>
      </c>
      <c r="AH19" s="15">
        <v>508.40129401831899</v>
      </c>
      <c r="AI19" s="15">
        <v>410.67070152512599</v>
      </c>
      <c r="AJ19" s="15">
        <v>14.064335059314701</v>
      </c>
      <c r="AK19" s="15">
        <v>50.525918149962003</v>
      </c>
      <c r="AL19" s="15">
        <v>381.56885337416401</v>
      </c>
      <c r="AM19" s="15">
        <v>20.6309004048925</v>
      </c>
      <c r="AN19" s="15">
        <v>151.88990780433801</v>
      </c>
      <c r="AO19" s="15">
        <v>48539.247232205402</v>
      </c>
      <c r="AP19" s="15">
        <v>33.951095464514196</v>
      </c>
      <c r="AQ19" s="15">
        <v>9.4039298570855596</v>
      </c>
      <c r="AR19" s="15">
        <v>4465.0456890482501</v>
      </c>
      <c r="AS19" s="15">
        <v>13.1117765782792</v>
      </c>
      <c r="AT19" s="15">
        <v>245.47801377056601</v>
      </c>
      <c r="AU19" s="15">
        <v>21.405668943107301</v>
      </c>
      <c r="AV19" s="15">
        <v>52.401150666581998</v>
      </c>
      <c r="AW19" s="15">
        <v>613.695009770968</v>
      </c>
      <c r="AX19" s="15">
        <v>1501.07318388775</v>
      </c>
      <c r="AY19" s="15">
        <v>64.556380357350506</v>
      </c>
      <c r="AZ19" s="15">
        <v>33.411864678642502</v>
      </c>
      <c r="BA19" s="15">
        <f t="shared" si="0"/>
        <v>57130.532905564629</v>
      </c>
      <c r="BB19" s="15">
        <f t="shared" si="3"/>
        <v>8591.2856733592271</v>
      </c>
      <c r="BD19" s="15">
        <f t="shared" si="1"/>
        <v>-149591.25129443535</v>
      </c>
      <c r="BE19" s="15">
        <f t="shared" si="1"/>
        <v>-22156.797623640774</v>
      </c>
      <c r="BG19" s="13">
        <f t="shared" si="4"/>
        <v>0.27649687934364509</v>
      </c>
      <c r="BH19" s="13">
        <f t="shared" si="4"/>
        <v>0.27977603693516723</v>
      </c>
      <c r="BJ19" s="13">
        <v>0.28165746052112089</v>
      </c>
      <c r="BK19" s="13">
        <v>0.28851810036422681</v>
      </c>
      <c r="BL19" s="13"/>
      <c r="BM19" s="13"/>
      <c r="BN19" s="13"/>
      <c r="BP19" s="13"/>
      <c r="BQ19" s="13"/>
    </row>
    <row r="20" spans="1:69" x14ac:dyDescent="0.3">
      <c r="A20" s="17" t="s">
        <v>187</v>
      </c>
      <c r="B20" s="15">
        <v>44611.382971999999</v>
      </c>
      <c r="C20" s="15">
        <v>6163.7557447999998</v>
      </c>
      <c r="F20" s="17" t="s">
        <v>187</v>
      </c>
      <c r="G20" s="15">
        <v>325.25947827620598</v>
      </c>
      <c r="H20" s="15">
        <v>342.47295380765797</v>
      </c>
      <c r="I20" s="15">
        <v>10.3286843918274</v>
      </c>
      <c r="J20" s="15">
        <v>31.5020873361001</v>
      </c>
      <c r="K20" s="15">
        <v>261.28512310057999</v>
      </c>
      <c r="L20" s="15">
        <v>12.2709584373639</v>
      </c>
      <c r="M20" s="15">
        <v>102.593697426655</v>
      </c>
      <c r="N20" s="15">
        <v>44766.744195814499</v>
      </c>
      <c r="O20" s="15">
        <v>6182.8501582146901</v>
      </c>
      <c r="P20" s="15">
        <v>38583.894037599799</v>
      </c>
      <c r="Q20" s="15">
        <v>35.615821579942299</v>
      </c>
      <c r="R20" s="15">
        <v>6.6377111724730797</v>
      </c>
      <c r="S20" s="15">
        <v>3346.8046693893698</v>
      </c>
      <c r="T20" s="15">
        <v>8.8940548289488905</v>
      </c>
      <c r="U20" s="15">
        <v>173.98278906727899</v>
      </c>
      <c r="V20" s="15">
        <v>7.2526781747934503</v>
      </c>
      <c r="W20" s="15">
        <v>15.499192491057499</v>
      </c>
      <c r="X20" s="15">
        <v>434.95693403219798</v>
      </c>
      <c r="Y20" s="15">
        <v>1001.1131421926</v>
      </c>
      <c r="Z20" s="15">
        <v>43.876305053544698</v>
      </c>
      <c r="AA20" s="15">
        <v>22.503877456086599</v>
      </c>
      <c r="AB20" s="17"/>
      <c r="AC20" s="72">
        <f t="shared" si="2"/>
        <v>3.4825466834778689E-3</v>
      </c>
      <c r="AD20" s="72">
        <f t="shared" si="2"/>
        <v>3.0978536796820865E-3</v>
      </c>
      <c r="AE20" s="17"/>
      <c r="AF20" s="15">
        <v>23</v>
      </c>
      <c r="AG20" s="15" t="s">
        <v>187</v>
      </c>
      <c r="AH20" s="15">
        <v>65.805201101678506</v>
      </c>
      <c r="AI20" s="15">
        <v>70.9856494165291</v>
      </c>
      <c r="AJ20" s="15">
        <v>2.1252853101922198</v>
      </c>
      <c r="AK20" s="15">
        <v>6.4698453078936904</v>
      </c>
      <c r="AL20" s="15">
        <v>52.944713931554702</v>
      </c>
      <c r="AM20" s="15">
        <v>2.52019394792213</v>
      </c>
      <c r="AN20" s="15">
        <v>20.857596386665101</v>
      </c>
      <c r="AO20" s="15">
        <v>7969.6482218297697</v>
      </c>
      <c r="AP20" s="15">
        <v>7.3858805841406303</v>
      </c>
      <c r="AQ20" s="15">
        <v>1.3548755786833</v>
      </c>
      <c r="AR20" s="15">
        <v>688.61804052213199</v>
      </c>
      <c r="AS20" s="15">
        <v>1.8509208589914801</v>
      </c>
      <c r="AT20" s="15">
        <v>35.662140464352603</v>
      </c>
      <c r="AU20" s="15">
        <v>1.42422048045502</v>
      </c>
      <c r="AV20" s="15">
        <v>3.0047105893052799</v>
      </c>
      <c r="AW20" s="15">
        <v>89.155346408903597</v>
      </c>
      <c r="AX20" s="15">
        <v>202.891430503999</v>
      </c>
      <c r="AY20" s="15">
        <v>9.0765881845950993</v>
      </c>
      <c r="AZ20" s="15">
        <v>4.5589846415285296</v>
      </c>
      <c r="BA20" s="15">
        <f t="shared" si="0"/>
        <v>9236.3398460492881</v>
      </c>
      <c r="BB20" s="15">
        <f t="shared" si="3"/>
        <v>1266.6916242195184</v>
      </c>
      <c r="BD20" s="15">
        <f t="shared" si="1"/>
        <v>-35375.04312595071</v>
      </c>
      <c r="BE20" s="15">
        <f t="shared" si="1"/>
        <v>-4897.0641205804814</v>
      </c>
      <c r="BG20" s="13">
        <f t="shared" si="4"/>
        <v>0.20632145607124242</v>
      </c>
      <c r="BH20" s="13">
        <f t="shared" si="4"/>
        <v>0.20487179727889088</v>
      </c>
      <c r="BJ20" s="13">
        <v>0.18729718066269258</v>
      </c>
      <c r="BK20" s="13">
        <v>0.18764179456829644</v>
      </c>
      <c r="BL20" s="13"/>
      <c r="BM20" s="13"/>
      <c r="BN20" s="13"/>
      <c r="BP20" s="13"/>
      <c r="BQ20" s="13"/>
    </row>
    <row r="21" spans="1:69" x14ac:dyDescent="0.3">
      <c r="A21" s="17" t="s">
        <v>188</v>
      </c>
      <c r="B21" s="15">
        <v>62330.344143000002</v>
      </c>
      <c r="C21" s="15">
        <v>8966.3050411000004</v>
      </c>
      <c r="F21" s="17" t="s">
        <v>188</v>
      </c>
      <c r="G21" s="15">
        <v>475.55863622083598</v>
      </c>
      <c r="H21" s="15">
        <v>494.86767010036499</v>
      </c>
      <c r="I21" s="15">
        <v>14.1787650479229</v>
      </c>
      <c r="J21" s="15">
        <v>54.618805866499102</v>
      </c>
      <c r="K21" s="15">
        <v>362.25903580857198</v>
      </c>
      <c r="L21" s="15">
        <v>22.684832685725599</v>
      </c>
      <c r="M21" s="15">
        <v>149.079703037417</v>
      </c>
      <c r="N21" s="15">
        <v>62084.048000363699</v>
      </c>
      <c r="O21" s="15">
        <v>8942.9300072311507</v>
      </c>
      <c r="P21" s="15">
        <v>53141.117993132597</v>
      </c>
      <c r="Q21" s="15">
        <v>32.604082970948603</v>
      </c>
      <c r="R21" s="15">
        <v>9.3344008333471091</v>
      </c>
      <c r="S21" s="15">
        <v>4815.4758161786103</v>
      </c>
      <c r="T21" s="15">
        <v>14.5334613226629</v>
      </c>
      <c r="U21" s="15">
        <v>259.64436074229599</v>
      </c>
      <c r="V21" s="15">
        <v>19.244310631238299</v>
      </c>
      <c r="W21" s="15">
        <v>44.154033322861402</v>
      </c>
      <c r="X21" s="15">
        <v>649.11104515617001</v>
      </c>
      <c r="Y21" s="15">
        <v>1417.80160540573</v>
      </c>
      <c r="Z21" s="15">
        <v>75.275812981916502</v>
      </c>
      <c r="AA21" s="15">
        <v>32.5036289180266</v>
      </c>
      <c r="AB21" s="17"/>
      <c r="AC21" s="72">
        <f t="shared" si="2"/>
        <v>-3.951464507740309E-3</v>
      </c>
      <c r="AD21" s="72">
        <f t="shared" si="2"/>
        <v>-2.6069862403412004E-3</v>
      </c>
      <c r="AE21" s="17"/>
      <c r="AF21" s="15">
        <v>24</v>
      </c>
      <c r="AG21" s="15" t="s">
        <v>188</v>
      </c>
      <c r="AH21" s="15">
        <v>176.11742407085299</v>
      </c>
      <c r="AI21" s="15">
        <v>184.62641804762299</v>
      </c>
      <c r="AJ21" s="15">
        <v>5.1462052195279497</v>
      </c>
      <c r="AK21" s="15">
        <v>19.3668465866091</v>
      </c>
      <c r="AL21" s="15">
        <v>134.522821673512</v>
      </c>
      <c r="AM21" s="15">
        <v>8.2478326625518399</v>
      </c>
      <c r="AN21" s="15">
        <v>55.160870161347297</v>
      </c>
      <c r="AO21" s="15">
        <v>19836.4145652931</v>
      </c>
      <c r="AP21" s="15">
        <v>11.795315182683201</v>
      </c>
      <c r="AQ21" s="15">
        <v>3.4649422368404901</v>
      </c>
      <c r="AR21" s="15">
        <v>1786.26206276836</v>
      </c>
      <c r="AS21" s="15">
        <v>5.2094411397033999</v>
      </c>
      <c r="AT21" s="15">
        <v>94.411767317304907</v>
      </c>
      <c r="AU21" s="15">
        <v>6.8180846732638596</v>
      </c>
      <c r="AV21" s="15">
        <v>15.4731371410075</v>
      </c>
      <c r="AW21" s="15">
        <v>236.029412961541</v>
      </c>
      <c r="AX21" s="15">
        <v>525.07185192762597</v>
      </c>
      <c r="AY21" s="15">
        <v>27.548110212357798</v>
      </c>
      <c r="AZ21" s="15">
        <v>12.0949853086627</v>
      </c>
      <c r="BA21" s="15">
        <f t="shared" si="0"/>
        <v>23143.782094584487</v>
      </c>
      <c r="BB21" s="15">
        <f t="shared" si="3"/>
        <v>3307.3675292913867</v>
      </c>
      <c r="BD21" s="15">
        <f t="shared" si="1"/>
        <v>-39186.562048415515</v>
      </c>
      <c r="BE21" s="15">
        <f t="shared" si="1"/>
        <v>-5658.9375118086136</v>
      </c>
      <c r="BG21" s="13">
        <f t="shared" si="4"/>
        <v>0.37278146061688677</v>
      </c>
      <c r="BH21" s="13">
        <f t="shared" si="4"/>
        <v>0.3698304164985175</v>
      </c>
      <c r="BJ21" s="13">
        <v>0.33584064484573828</v>
      </c>
      <c r="BK21" s="13">
        <v>0.33178570032557703</v>
      </c>
      <c r="BL21" s="13"/>
      <c r="BM21" s="13"/>
      <c r="BN21" s="13"/>
      <c r="BP21" s="13"/>
      <c r="BQ21" s="13"/>
    </row>
    <row r="22" spans="1:69" x14ac:dyDescent="0.3">
      <c r="A22" s="17" t="s">
        <v>189</v>
      </c>
      <c r="B22" s="15">
        <v>65847.834130000003</v>
      </c>
      <c r="C22" s="15">
        <v>8736.8667277000004</v>
      </c>
      <c r="F22" s="17" t="s">
        <v>189</v>
      </c>
      <c r="G22" s="15">
        <v>426.79170731438398</v>
      </c>
      <c r="H22" s="15">
        <v>538.62374124351697</v>
      </c>
      <c r="I22" s="15">
        <v>13.701591836284701</v>
      </c>
      <c r="J22" s="15">
        <v>40.831402360047797</v>
      </c>
      <c r="K22" s="15">
        <v>352.52212834206898</v>
      </c>
      <c r="L22" s="15">
        <v>17.390077194838899</v>
      </c>
      <c r="M22" s="15">
        <v>140.02090797356601</v>
      </c>
      <c r="N22" s="15">
        <v>65929.687155982494</v>
      </c>
      <c r="O22" s="15">
        <v>8755.2777779614898</v>
      </c>
      <c r="P22" s="15">
        <v>57174.409378021002</v>
      </c>
      <c r="Q22" s="15">
        <v>47.634483815318802</v>
      </c>
      <c r="R22" s="15">
        <v>9.1990086366066404</v>
      </c>
      <c r="S22" s="15">
        <v>4870.8682285311097</v>
      </c>
      <c r="T22" s="15">
        <v>11.8541076737379</v>
      </c>
      <c r="U22" s="15">
        <v>240.41955775282801</v>
      </c>
      <c r="V22" s="15">
        <v>6.7714663381779898</v>
      </c>
      <c r="W22" s="15">
        <v>10.9534048953631</v>
      </c>
      <c r="X22" s="15">
        <v>601.049037958079</v>
      </c>
      <c r="Y22" s="15">
        <v>1330.0251100933101</v>
      </c>
      <c r="Z22" s="15">
        <v>65.687196327099699</v>
      </c>
      <c r="AA22" s="15">
        <v>30.934619675148902</v>
      </c>
      <c r="AB22" s="17"/>
      <c r="AC22" s="72">
        <f t="shared" si="2"/>
        <v>1.2430632998633312E-3</v>
      </c>
      <c r="AD22" s="72">
        <f t="shared" si="2"/>
        <v>2.1072829465416587E-3</v>
      </c>
      <c r="AE22" s="17"/>
      <c r="AF22" s="15">
        <v>25</v>
      </c>
      <c r="AG22" s="15" t="s">
        <v>189</v>
      </c>
      <c r="AH22" s="15">
        <v>119.292733708364</v>
      </c>
      <c r="AI22" s="15">
        <v>146.486813240749</v>
      </c>
      <c r="AJ22" s="15">
        <v>3.8835691568048398</v>
      </c>
      <c r="AK22" s="15">
        <v>12.632584545348699</v>
      </c>
      <c r="AL22" s="15">
        <v>96.875367052772106</v>
      </c>
      <c r="AM22" s="15">
        <v>4.7724946920695297</v>
      </c>
      <c r="AN22" s="15">
        <v>38.647850313029103</v>
      </c>
      <c r="AO22" s="15">
        <v>14814.467195478101</v>
      </c>
      <c r="AP22" s="15">
        <v>12.6984719309942</v>
      </c>
      <c r="AQ22" s="15">
        <v>2.5004722692122701</v>
      </c>
      <c r="AR22" s="15">
        <v>1339.7105565110501</v>
      </c>
      <c r="AS22" s="15">
        <v>3.6587713330801699</v>
      </c>
      <c r="AT22" s="15">
        <v>68.514739186760295</v>
      </c>
      <c r="AU22" s="15">
        <v>1.79134434596648</v>
      </c>
      <c r="AV22" s="15">
        <v>2.486555881328</v>
      </c>
      <c r="AW22" s="15">
        <v>171.28684255777199</v>
      </c>
      <c r="AX22" s="15">
        <v>370.14451931015799</v>
      </c>
      <c r="AY22" s="15">
        <v>18.093967627140501</v>
      </c>
      <c r="AZ22" s="15">
        <v>8.5805127740159595</v>
      </c>
      <c r="BA22" s="15">
        <f t="shared" si="0"/>
        <v>17236.525361914719</v>
      </c>
      <c r="BB22" s="15">
        <f t="shared" si="3"/>
        <v>2422.0581664366182</v>
      </c>
      <c r="BD22" s="15">
        <f t="shared" si="1"/>
        <v>-48611.308768085284</v>
      </c>
      <c r="BE22" s="15">
        <f t="shared" si="1"/>
        <v>-6314.8085612633822</v>
      </c>
      <c r="BG22" s="13">
        <f t="shared" si="4"/>
        <v>0.26143799713678251</v>
      </c>
      <c r="BH22" s="13">
        <f t="shared" si="4"/>
        <v>0.27663978549411039</v>
      </c>
      <c r="BJ22" s="13">
        <v>0.24921977041406038</v>
      </c>
      <c r="BK22" s="13">
        <v>0.26331946897182434</v>
      </c>
      <c r="BL22" s="13"/>
      <c r="BM22" s="13"/>
      <c r="BN22" s="13"/>
      <c r="BP22" s="13"/>
      <c r="BQ22" s="13"/>
    </row>
    <row r="23" spans="1:69" x14ac:dyDescent="0.3">
      <c r="A23" s="17" t="s">
        <v>190</v>
      </c>
      <c r="B23" s="15">
        <v>315798.94871999999</v>
      </c>
      <c r="C23" s="15">
        <v>41113.847506999999</v>
      </c>
      <c r="F23" s="17" t="s">
        <v>190</v>
      </c>
      <c r="G23" s="15">
        <v>2230.7854859813501</v>
      </c>
      <c r="H23" s="15">
        <v>2222.1711141608298</v>
      </c>
      <c r="I23" s="15">
        <v>66.140367686855498</v>
      </c>
      <c r="J23" s="15">
        <v>198.035919619482</v>
      </c>
      <c r="K23" s="15">
        <v>1745.6812910266301</v>
      </c>
      <c r="L23" s="15">
        <v>95.895414628769203</v>
      </c>
      <c r="M23" s="15">
        <v>697.43127763355801</v>
      </c>
      <c r="N23" s="15">
        <v>316400.54019367602</v>
      </c>
      <c r="O23" s="15">
        <v>41153.531812364599</v>
      </c>
      <c r="P23" s="15">
        <v>275247.00838131103</v>
      </c>
      <c r="Q23" s="15">
        <v>202.833523415841</v>
      </c>
      <c r="R23" s="15">
        <v>45.373546950181002</v>
      </c>
      <c r="S23" s="15">
        <v>22229.704221520398</v>
      </c>
      <c r="T23" s="15">
        <v>55.605261010708901</v>
      </c>
      <c r="U23" s="15">
        <v>1113.0227257946201</v>
      </c>
      <c r="V23" s="15">
        <v>82.063629028257694</v>
      </c>
      <c r="W23" s="15">
        <v>202.88637156698999</v>
      </c>
      <c r="X23" s="15">
        <v>2782.5568314070401</v>
      </c>
      <c r="Y23" s="15">
        <v>6715.4885378395802</v>
      </c>
      <c r="Z23" s="15">
        <v>317.50059910602499</v>
      </c>
      <c r="AA23" s="15">
        <v>150.355693987444</v>
      </c>
      <c r="AB23" s="17"/>
      <c r="AC23" s="72">
        <f t="shared" si="2"/>
        <v>1.9049825090121709E-3</v>
      </c>
      <c r="AD23" s="72">
        <f t="shared" si="2"/>
        <v>9.6522966764042521E-4</v>
      </c>
      <c r="AE23" s="17"/>
      <c r="AF23" s="15">
        <v>26</v>
      </c>
      <c r="AG23" s="15" t="s">
        <v>190</v>
      </c>
      <c r="AH23" s="15">
        <v>666.077907086501</v>
      </c>
      <c r="AI23" s="15">
        <v>646.37994700169895</v>
      </c>
      <c r="AJ23" s="15">
        <v>19.7661271488926</v>
      </c>
      <c r="AK23" s="15">
        <v>61.712640683083301</v>
      </c>
      <c r="AL23" s="15">
        <v>515.97020915661506</v>
      </c>
      <c r="AM23" s="15">
        <v>29.211747603674599</v>
      </c>
      <c r="AN23" s="15">
        <v>207.158369353653</v>
      </c>
      <c r="AO23" s="15">
        <v>80303.241998338897</v>
      </c>
      <c r="AP23" s="15">
        <v>58.077777360451499</v>
      </c>
      <c r="AQ23" s="15">
        <v>13.395802219466299</v>
      </c>
      <c r="AR23" s="15">
        <v>6547.2704858794395</v>
      </c>
      <c r="AS23" s="15">
        <v>17.134430882463601</v>
      </c>
      <c r="AT23" s="15">
        <v>333.52976072309099</v>
      </c>
      <c r="AU23" s="15">
        <v>26.3602574435427</v>
      </c>
      <c r="AV23" s="15">
        <v>65.627135385276304</v>
      </c>
      <c r="AW23" s="15">
        <v>833.82436442441599</v>
      </c>
      <c r="AX23" s="15">
        <v>1995.8126157583099</v>
      </c>
      <c r="AY23" s="15">
        <v>95.353514972395999</v>
      </c>
      <c r="AZ23" s="15">
        <v>44.512165806130803</v>
      </c>
      <c r="BA23" s="15">
        <f t="shared" si="0"/>
        <v>92480.417257228008</v>
      </c>
      <c r="BB23" s="15">
        <f t="shared" si="3"/>
        <v>12177.17525888911</v>
      </c>
      <c r="BD23" s="15">
        <f t="shared" si="1"/>
        <v>-223318.53146277199</v>
      </c>
      <c r="BE23" s="15">
        <f t="shared" si="1"/>
        <v>-28936.672248110888</v>
      </c>
      <c r="BG23" s="13">
        <f t="shared" si="4"/>
        <v>0.29228906246689285</v>
      </c>
      <c r="BH23" s="13">
        <f t="shared" si="4"/>
        <v>0.29589623836927825</v>
      </c>
      <c r="BJ23" s="13">
        <v>0.30153357724290708</v>
      </c>
      <c r="BK23" s="13">
        <v>0.30709018684704609</v>
      </c>
      <c r="BL23" s="13"/>
      <c r="BM23" s="13"/>
      <c r="BN23" s="13"/>
      <c r="BP23" s="13"/>
      <c r="BQ23" s="13"/>
    </row>
    <row r="24" spans="1:69" x14ac:dyDescent="0.3">
      <c r="A24" s="17" t="s">
        <v>191</v>
      </c>
      <c r="B24" s="15">
        <v>573096.61404999997</v>
      </c>
      <c r="C24" s="15">
        <v>76108.311514000001</v>
      </c>
      <c r="F24" s="17" t="s">
        <v>191</v>
      </c>
      <c r="G24" s="15">
        <v>4504.0645713939202</v>
      </c>
      <c r="H24" s="15">
        <v>3751.9761416910501</v>
      </c>
      <c r="I24" s="15">
        <v>116.51856838461801</v>
      </c>
      <c r="J24" s="15">
        <v>344.22380812072498</v>
      </c>
      <c r="K24" s="15">
        <v>3444.3551639411999</v>
      </c>
      <c r="L24" s="15">
        <v>180.29836174539901</v>
      </c>
      <c r="M24" s="15">
        <v>1356.01942889267</v>
      </c>
      <c r="N24" s="15">
        <v>573649.51178164303</v>
      </c>
      <c r="O24" s="15">
        <v>76027.400258745402</v>
      </c>
      <c r="P24" s="15">
        <v>497622.11152289697</v>
      </c>
      <c r="Q24" s="15">
        <v>309.06120901469899</v>
      </c>
      <c r="R24" s="15">
        <v>86.469344069842293</v>
      </c>
      <c r="S24" s="15">
        <v>40042.117643369304</v>
      </c>
      <c r="T24" s="15">
        <v>91.695833143184601</v>
      </c>
      <c r="U24" s="15">
        <v>1988.906497021</v>
      </c>
      <c r="V24" s="15">
        <v>189.33784332853801</v>
      </c>
      <c r="W24" s="15">
        <v>480.86068851446998</v>
      </c>
      <c r="X24" s="15">
        <v>4972.2662599139003</v>
      </c>
      <c r="Y24" s="15">
        <v>13309.17428573</v>
      </c>
      <c r="Z24" s="15">
        <v>561.90515043789196</v>
      </c>
      <c r="AA24" s="15">
        <v>298.14946003295898</v>
      </c>
      <c r="AB24" s="17"/>
      <c r="AC24" s="72">
        <f t="shared" si="2"/>
        <v>9.6475483904153022E-4</v>
      </c>
      <c r="AD24" s="72">
        <f t="shared" si="2"/>
        <v>-1.0631066915696308E-3</v>
      </c>
      <c r="AE24" s="17"/>
      <c r="AF24" s="15">
        <v>27</v>
      </c>
      <c r="AG24" s="15" t="s">
        <v>191</v>
      </c>
      <c r="AH24" s="15">
        <v>1719.2953805378099</v>
      </c>
      <c r="AI24" s="15">
        <v>1331.40242481114</v>
      </c>
      <c r="AJ24" s="15">
        <v>44.3679564595448</v>
      </c>
      <c r="AK24" s="15">
        <v>145.69047025210401</v>
      </c>
      <c r="AL24" s="15">
        <v>1292.4099558298999</v>
      </c>
      <c r="AM24" s="15">
        <v>72.189064929929302</v>
      </c>
      <c r="AN24" s="15">
        <v>513.06294571582498</v>
      </c>
      <c r="AO24" s="15">
        <v>179644.15738138001</v>
      </c>
      <c r="AP24" s="15">
        <v>105.2563163483</v>
      </c>
      <c r="AQ24" s="15">
        <v>32.178353227262299</v>
      </c>
      <c r="AR24" s="15">
        <v>14713.0395482885</v>
      </c>
      <c r="AS24" s="15">
        <v>36.815417775012897</v>
      </c>
      <c r="AT24" s="15">
        <v>769.224942896426</v>
      </c>
      <c r="AU24" s="15">
        <v>83.676520377839907</v>
      </c>
      <c r="AV24" s="15">
        <v>215.00805326500699</v>
      </c>
      <c r="AW24" s="15">
        <v>1923.0622698933701</v>
      </c>
      <c r="AX24" s="15">
        <v>5037.9531280520796</v>
      </c>
      <c r="AY24" s="15">
        <v>217.099805292723</v>
      </c>
      <c r="AZ24" s="15">
        <v>112.094376083622</v>
      </c>
      <c r="BA24" s="15">
        <f t="shared" si="0"/>
        <v>208007.98431141643</v>
      </c>
      <c r="BB24" s="15">
        <f t="shared" si="3"/>
        <v>28363.826930036419</v>
      </c>
      <c r="BD24" s="15">
        <f t="shared" si="1"/>
        <v>-365088.62973858358</v>
      </c>
      <c r="BE24" s="15">
        <f t="shared" si="1"/>
        <v>-47744.484583963582</v>
      </c>
      <c r="BG24" s="13">
        <f t="shared" si="4"/>
        <v>0.36260465674482029</v>
      </c>
      <c r="BH24" s="13">
        <f t="shared" si="4"/>
        <v>0.37307374490651135</v>
      </c>
      <c r="BJ24" s="13">
        <v>0.33844330125528138</v>
      </c>
      <c r="BK24" s="13">
        <v>0.35018071174026316</v>
      </c>
      <c r="BL24" s="13"/>
      <c r="BM24" s="13"/>
      <c r="BN24" s="13"/>
      <c r="BP24" s="13"/>
      <c r="BQ24" s="13"/>
    </row>
    <row r="25" spans="1:69" x14ac:dyDescent="0.3">
      <c r="A25" s="17" t="s">
        <v>192</v>
      </c>
      <c r="B25" s="15">
        <v>452458.41557000001</v>
      </c>
      <c r="C25" s="15">
        <v>54385.748093000002</v>
      </c>
      <c r="F25" s="17" t="s">
        <v>192</v>
      </c>
      <c r="G25" s="15">
        <v>2881.8906066568502</v>
      </c>
      <c r="H25" s="15">
        <v>3106.7083569503402</v>
      </c>
      <c r="I25" s="15">
        <v>80.885600842165502</v>
      </c>
      <c r="J25" s="15">
        <v>208.19153303901601</v>
      </c>
      <c r="K25" s="15">
        <v>2352.1174633619298</v>
      </c>
      <c r="L25" s="15">
        <v>128.44485899788901</v>
      </c>
      <c r="M25" s="15">
        <v>929.36742957610602</v>
      </c>
      <c r="N25" s="15">
        <v>453862.17316036898</v>
      </c>
      <c r="O25" s="15">
        <v>54475.327069770698</v>
      </c>
      <c r="P25" s="15">
        <v>399386.84609059797</v>
      </c>
      <c r="Q25" s="15">
        <v>275.15225178987703</v>
      </c>
      <c r="R25" s="15">
        <v>61.466122444705299</v>
      </c>
      <c r="S25" s="15">
        <v>29680.723026504998</v>
      </c>
      <c r="T25" s="15">
        <v>53.659126738206602</v>
      </c>
      <c r="U25" s="15">
        <v>1407.0404178860899</v>
      </c>
      <c r="V25" s="15">
        <v>109.18880819237501</v>
      </c>
      <c r="W25" s="15">
        <v>277.95852411580802</v>
      </c>
      <c r="X25" s="15">
        <v>3517.6006760473301</v>
      </c>
      <c r="Y25" s="15">
        <v>8777.8385978604092</v>
      </c>
      <c r="Z25" s="15">
        <v>425.99818228916899</v>
      </c>
      <c r="AA25" s="15">
        <v>201.09548647739899</v>
      </c>
      <c r="AB25" s="17"/>
      <c r="AC25" s="72">
        <f t="shared" si="2"/>
        <v>3.1025118376912944E-3</v>
      </c>
      <c r="AD25" s="72">
        <f t="shared" si="2"/>
        <v>1.6471038812873352E-3</v>
      </c>
      <c r="AE25" s="17"/>
      <c r="AF25" s="15">
        <v>28</v>
      </c>
      <c r="AG25" s="15" t="s">
        <v>192</v>
      </c>
      <c r="AH25" s="15">
        <v>688.26298483850803</v>
      </c>
      <c r="AI25" s="15">
        <v>674.77235373491806</v>
      </c>
      <c r="AJ25" s="15">
        <v>18.193596246842901</v>
      </c>
      <c r="AK25" s="15">
        <v>43.6788679660431</v>
      </c>
      <c r="AL25" s="15">
        <v>547.16707330392796</v>
      </c>
      <c r="AM25" s="15">
        <v>26.8938872940072</v>
      </c>
      <c r="AN25" s="15">
        <v>213.75120745594</v>
      </c>
      <c r="AO25" s="15">
        <v>86763.797122718403</v>
      </c>
      <c r="AP25" s="15">
        <v>58.220833011578598</v>
      </c>
      <c r="AQ25" s="15">
        <v>14.076782793601399</v>
      </c>
      <c r="AR25" s="15">
        <v>6698.3075242231098</v>
      </c>
      <c r="AS25" s="15">
        <v>12.6455421157495</v>
      </c>
      <c r="AT25" s="15">
        <v>305.95429071875799</v>
      </c>
      <c r="AU25" s="15">
        <v>22.547333212650798</v>
      </c>
      <c r="AV25" s="15">
        <v>56.1444083355034</v>
      </c>
      <c r="AW25" s="15">
        <v>764.88568465148501</v>
      </c>
      <c r="AX25" s="15">
        <v>2070.7306860195599</v>
      </c>
      <c r="AY25" s="15">
        <v>89.510554690518603</v>
      </c>
      <c r="AZ25" s="15">
        <v>47.109199097672203</v>
      </c>
      <c r="BA25" s="15">
        <f t="shared" si="0"/>
        <v>99116.649932428787</v>
      </c>
      <c r="BB25" s="15">
        <f t="shared" si="3"/>
        <v>12352.852809710384</v>
      </c>
      <c r="BD25" s="15">
        <f t="shared" si="1"/>
        <v>-353341.76563757122</v>
      </c>
      <c r="BE25" s="15">
        <f t="shared" si="1"/>
        <v>-42032.895283289618</v>
      </c>
      <c r="BG25" s="13">
        <f t="shared" si="4"/>
        <v>0.21838491020798648</v>
      </c>
      <c r="BH25" s="13">
        <f t="shared" si="4"/>
        <v>0.22676050744751189</v>
      </c>
      <c r="BJ25" s="13">
        <v>0.2067575653730214</v>
      </c>
      <c r="BK25" s="13">
        <v>0.21525537310720022</v>
      </c>
      <c r="BL25" s="13"/>
      <c r="BM25" s="13"/>
      <c r="BN25" s="13"/>
      <c r="BP25" s="13"/>
      <c r="BQ25" s="13"/>
    </row>
    <row r="26" spans="1:69" x14ac:dyDescent="0.3">
      <c r="A26" s="17" t="s">
        <v>193</v>
      </c>
      <c r="B26" s="15">
        <v>1560937.9623</v>
      </c>
      <c r="C26" s="15">
        <v>177082.8248</v>
      </c>
      <c r="F26" s="17" t="s">
        <v>193</v>
      </c>
      <c r="G26" s="15">
        <v>8704.0939276994195</v>
      </c>
      <c r="H26" s="15">
        <v>10771.800217926801</v>
      </c>
      <c r="I26" s="15">
        <v>262.079865981029</v>
      </c>
      <c r="J26" s="15">
        <v>723.49176408340099</v>
      </c>
      <c r="K26" s="15">
        <v>7391.4565310272901</v>
      </c>
      <c r="L26" s="15">
        <v>471.50663077541998</v>
      </c>
      <c r="M26" s="15">
        <v>2975.40397504368</v>
      </c>
      <c r="N26" s="15">
        <v>1566937.4736685399</v>
      </c>
      <c r="O26" s="15">
        <v>177570.82281761701</v>
      </c>
      <c r="P26" s="15">
        <v>1389366.65085092</v>
      </c>
      <c r="Q26" s="15">
        <v>952.50391816443198</v>
      </c>
      <c r="R26" s="15">
        <v>198.45749983740899</v>
      </c>
      <c r="S26" s="15">
        <v>97556.296272755702</v>
      </c>
      <c r="T26" s="15">
        <v>157.917770388619</v>
      </c>
      <c r="U26" s="15">
        <v>4790.8826928355202</v>
      </c>
      <c r="V26" s="15">
        <v>416.233808219933</v>
      </c>
      <c r="W26" s="15">
        <v>1091.4242946146501</v>
      </c>
      <c r="X26" s="15">
        <v>11977.207214735699</v>
      </c>
      <c r="Y26" s="15">
        <v>26955.598965701502</v>
      </c>
      <c r="Z26" s="15">
        <v>1548.3770709392199</v>
      </c>
      <c r="AA26" s="15">
        <v>626.09039688707298</v>
      </c>
      <c r="AB26" s="17"/>
      <c r="AC26" s="72">
        <f t="shared" si="2"/>
        <v>3.8435296683410562E-3</v>
      </c>
      <c r="AD26" s="72">
        <f t="shared" si="2"/>
        <v>2.7557614250176936E-3</v>
      </c>
      <c r="AE26" s="17"/>
      <c r="AF26" s="15">
        <v>29</v>
      </c>
      <c r="AG26" s="15" t="s">
        <v>193</v>
      </c>
      <c r="AH26" s="15">
        <v>2530.6123544368202</v>
      </c>
      <c r="AI26" s="15">
        <v>3023.85667859368</v>
      </c>
      <c r="AJ26" s="15">
        <v>74.342138585286406</v>
      </c>
      <c r="AK26" s="15">
        <v>204.10450773340199</v>
      </c>
      <c r="AL26" s="15">
        <v>2122.3230140348001</v>
      </c>
      <c r="AM26" s="15">
        <v>132.01985369631399</v>
      </c>
      <c r="AN26" s="15">
        <v>852.01906687006499</v>
      </c>
      <c r="AO26" s="15">
        <v>389028.72355331801</v>
      </c>
      <c r="AP26" s="15">
        <v>261.34074930300602</v>
      </c>
      <c r="AQ26" s="15">
        <v>56.628615926999899</v>
      </c>
      <c r="AR26" s="15">
        <v>27723.613438832199</v>
      </c>
      <c r="AS26" s="15">
        <v>46.194401421565601</v>
      </c>
      <c r="AT26" s="15">
        <v>1350.14965967427</v>
      </c>
      <c r="AU26" s="15">
        <v>116.989503743348</v>
      </c>
      <c r="AV26" s="15">
        <v>304.63242099010802</v>
      </c>
      <c r="AW26" s="15">
        <v>3375.3739634773201</v>
      </c>
      <c r="AX26" s="15">
        <v>7789.5069052308099</v>
      </c>
      <c r="AY26" s="15">
        <v>433.08188404023798</v>
      </c>
      <c r="AZ26" s="15">
        <v>180.57684164481799</v>
      </c>
      <c r="BA26" s="15">
        <f t="shared" si="0"/>
        <v>439606.08955155313</v>
      </c>
      <c r="BB26" s="15">
        <f t="shared" si="3"/>
        <v>50577.365998235124</v>
      </c>
      <c r="BD26" s="15">
        <f t="shared" si="1"/>
        <v>-1121331.8727484469</v>
      </c>
      <c r="BE26" s="15">
        <f t="shared" si="1"/>
        <v>-126505.45880176488</v>
      </c>
      <c r="BG26" s="13">
        <f t="shared" si="4"/>
        <v>0.28055113681233246</v>
      </c>
      <c r="BH26" s="13">
        <f t="shared" si="4"/>
        <v>0.2848292596480399</v>
      </c>
      <c r="BJ26" s="13">
        <v>0.24701837056599685</v>
      </c>
      <c r="BK26" s="13">
        <v>0.25164727697340139</v>
      </c>
      <c r="BL26" s="13"/>
      <c r="BM26" s="13"/>
      <c r="BN26" s="13"/>
      <c r="BP26" s="13"/>
      <c r="BQ26" s="13"/>
    </row>
    <row r="27" spans="1:69" x14ac:dyDescent="0.3">
      <c r="A27" s="17" t="s">
        <v>194</v>
      </c>
      <c r="B27" s="15">
        <v>539208.39859999996</v>
      </c>
      <c r="C27" s="15">
        <v>70688.016115000006</v>
      </c>
      <c r="F27" s="17" t="s">
        <v>194</v>
      </c>
      <c r="G27" s="15">
        <v>4040.5643192953999</v>
      </c>
      <c r="H27" s="15">
        <v>3448.0155229638899</v>
      </c>
      <c r="I27" s="15">
        <v>114.03954084337801</v>
      </c>
      <c r="J27" s="15">
        <v>411.39859395823299</v>
      </c>
      <c r="K27" s="15">
        <v>3067.1793579038399</v>
      </c>
      <c r="L27" s="15">
        <v>212.28537255355801</v>
      </c>
      <c r="M27" s="15">
        <v>1256.69559307087</v>
      </c>
      <c r="N27" s="15">
        <v>539660.76002774504</v>
      </c>
      <c r="O27" s="15">
        <v>70598.327787022499</v>
      </c>
      <c r="P27" s="15">
        <v>469062.432240722</v>
      </c>
      <c r="Q27" s="15">
        <v>278.28566198735598</v>
      </c>
      <c r="R27" s="15">
        <v>79.317454234803193</v>
      </c>
      <c r="S27" s="15">
        <v>36785.966539570203</v>
      </c>
      <c r="T27" s="15">
        <v>94.707646367609698</v>
      </c>
      <c r="U27" s="15">
        <v>2028.7114543340101</v>
      </c>
      <c r="V27" s="15">
        <v>258.86152251194602</v>
      </c>
      <c r="W27" s="15">
        <v>686.74884963926797</v>
      </c>
      <c r="X27" s="15">
        <v>5071.7775398623198</v>
      </c>
      <c r="Y27" s="15">
        <v>11875.3159540777</v>
      </c>
      <c r="Z27" s="15">
        <v>625.66078231011295</v>
      </c>
      <c r="AA27" s="15">
        <v>262.79608153794402</v>
      </c>
      <c r="AB27" s="17"/>
      <c r="AC27" s="72">
        <f t="shared" si="2"/>
        <v>8.3893616813015897E-4</v>
      </c>
      <c r="AD27" s="72">
        <f t="shared" si="2"/>
        <v>-1.2687911318885448E-3</v>
      </c>
      <c r="AE27" s="17"/>
      <c r="AF27" s="15">
        <v>30</v>
      </c>
      <c r="AG27" s="15" t="s">
        <v>194</v>
      </c>
      <c r="AH27" s="15">
        <v>1832.83303506312</v>
      </c>
      <c r="AI27" s="15">
        <v>1318.6273124510001</v>
      </c>
      <c r="AJ27" s="15">
        <v>51.616111353836601</v>
      </c>
      <c r="AK27" s="15">
        <v>219.63903810957001</v>
      </c>
      <c r="AL27" s="15">
        <v>1336.5201387771299</v>
      </c>
      <c r="AM27" s="15">
        <v>102.39406831346299</v>
      </c>
      <c r="AN27" s="15">
        <v>557.17047967380097</v>
      </c>
      <c r="AO27" s="15">
        <v>184482.02844799601</v>
      </c>
      <c r="AP27" s="15">
        <v>97.837931896340606</v>
      </c>
      <c r="AQ27" s="15">
        <v>33.907758149262499</v>
      </c>
      <c r="AR27" s="15">
        <v>15310.3938681157</v>
      </c>
      <c r="AS27" s="15">
        <v>47.800929308656599</v>
      </c>
      <c r="AT27" s="15">
        <v>939.92265219886394</v>
      </c>
      <c r="AU27" s="15">
        <v>140.99411658505301</v>
      </c>
      <c r="AV27" s="15">
        <v>376.12678460483897</v>
      </c>
      <c r="AW27" s="15">
        <v>2349.8065265976402</v>
      </c>
      <c r="AX27" s="15">
        <v>5288.7054889070796</v>
      </c>
      <c r="AY27" s="15">
        <v>285.64216002863498</v>
      </c>
      <c r="AZ27" s="15">
        <v>115.025944323158</v>
      </c>
      <c r="BA27" s="15">
        <f t="shared" si="0"/>
        <v>214886.99279245318</v>
      </c>
      <c r="BB27" s="15">
        <f t="shared" si="3"/>
        <v>30404.96434445717</v>
      </c>
      <c r="BD27" s="15">
        <f t="shared" si="1"/>
        <v>-324321.40580754681</v>
      </c>
      <c r="BE27" s="15">
        <f t="shared" si="1"/>
        <v>-40283.051770542836</v>
      </c>
      <c r="BG27" s="13">
        <f t="shared" si="4"/>
        <v>0.39818902671634937</v>
      </c>
      <c r="BH27" s="13">
        <f t="shared" si="4"/>
        <v>0.43067541820794036</v>
      </c>
      <c r="BJ27" s="13">
        <v>0.33169758089413348</v>
      </c>
      <c r="BK27" s="13">
        <v>0.36368754875682896</v>
      </c>
      <c r="BL27" s="13"/>
      <c r="BM27" s="13"/>
      <c r="BN27" s="13"/>
      <c r="BP27" s="13"/>
      <c r="BQ27" s="13"/>
    </row>
    <row r="28" spans="1:69" x14ac:dyDescent="0.3">
      <c r="A28" s="17" t="s">
        <v>195</v>
      </c>
      <c r="B28" s="15">
        <v>545680.34435000003</v>
      </c>
      <c r="C28" s="15">
        <v>74179.656292</v>
      </c>
      <c r="F28" s="17" t="s">
        <v>195</v>
      </c>
      <c r="G28" s="15">
        <v>3510.90617580758</v>
      </c>
      <c r="H28" s="15">
        <v>3456.9129902941499</v>
      </c>
      <c r="I28" s="15">
        <v>147.033285283597</v>
      </c>
      <c r="J28" s="15">
        <v>1028.0023316082099</v>
      </c>
      <c r="K28" s="15">
        <v>2787.0528948340102</v>
      </c>
      <c r="L28" s="15">
        <v>430.462908337329</v>
      </c>
      <c r="M28" s="15">
        <v>1345.1823890386199</v>
      </c>
      <c r="N28" s="15">
        <v>546481.97928904195</v>
      </c>
      <c r="O28" s="15">
        <v>74163.516293402106</v>
      </c>
      <c r="P28" s="15">
        <v>472318.46299564</v>
      </c>
      <c r="Q28" s="15">
        <v>255.74253292327299</v>
      </c>
      <c r="R28" s="15">
        <v>73.246929226122504</v>
      </c>
      <c r="S28" s="15">
        <v>34573.0855371285</v>
      </c>
      <c r="T28" s="15">
        <v>138.58767799291201</v>
      </c>
      <c r="U28" s="15">
        <v>3458.44567635046</v>
      </c>
      <c r="V28" s="15">
        <v>653.27507443354898</v>
      </c>
      <c r="W28" s="15">
        <v>1787.2052819435901</v>
      </c>
      <c r="X28" s="15">
        <v>8646.1132148349006</v>
      </c>
      <c r="Y28" s="15">
        <v>10500.098000297599</v>
      </c>
      <c r="Z28" s="15">
        <v>1140.3201522291399</v>
      </c>
      <c r="AA28" s="15">
        <v>231.84324083841699</v>
      </c>
      <c r="AB28" s="17"/>
      <c r="AC28" s="72">
        <f t="shared" si="2"/>
        <v>1.4690559177036261E-3</v>
      </c>
      <c r="AD28" s="72">
        <f t="shared" si="2"/>
        <v>-2.1757985146709179E-4</v>
      </c>
      <c r="AE28" s="17"/>
      <c r="AF28" s="15">
        <v>31</v>
      </c>
      <c r="AG28" s="15" t="s">
        <v>195</v>
      </c>
      <c r="AH28" s="15">
        <v>1956.1443158416801</v>
      </c>
      <c r="AI28" s="15">
        <v>1866.6319527691701</v>
      </c>
      <c r="AJ28" s="15">
        <v>84.891696960587197</v>
      </c>
      <c r="AK28" s="15">
        <v>623.75037796865195</v>
      </c>
      <c r="AL28" s="15">
        <v>1540.6075502752999</v>
      </c>
      <c r="AM28" s="15">
        <v>256.60895591199102</v>
      </c>
      <c r="AN28" s="15">
        <v>759.94978400455295</v>
      </c>
      <c r="AO28" s="15">
        <v>257785.93743496199</v>
      </c>
      <c r="AP28" s="15">
        <v>134.82957572424601</v>
      </c>
      <c r="AQ28" s="15">
        <v>40.390874304031897</v>
      </c>
      <c r="AR28" s="15">
        <v>18949.5988268732</v>
      </c>
      <c r="AS28" s="15">
        <v>82.340513589084097</v>
      </c>
      <c r="AT28" s="15">
        <v>2033.63991406432</v>
      </c>
      <c r="AU28" s="15">
        <v>397.81913290886098</v>
      </c>
      <c r="AV28" s="15">
        <v>1089.9534487203</v>
      </c>
      <c r="AW28" s="15">
        <v>5084.0995893898198</v>
      </c>
      <c r="AX28" s="15">
        <v>5826.76316430517</v>
      </c>
      <c r="AY28" s="15">
        <v>671.40447962488702</v>
      </c>
      <c r="AZ28" s="15">
        <v>127.73789185102299</v>
      </c>
      <c r="BA28" s="15">
        <f t="shared" si="0"/>
        <v>299313.09948004893</v>
      </c>
      <c r="BB28" s="15">
        <f t="shared" si="3"/>
        <v>41527.162045086938</v>
      </c>
      <c r="BD28" s="15">
        <f t="shared" si="1"/>
        <v>-246367.2448699511</v>
      </c>
      <c r="BE28" s="15">
        <f t="shared" si="1"/>
        <v>-32652.494246913062</v>
      </c>
      <c r="BG28" s="13">
        <f t="shared" si="4"/>
        <v>0.54770900198657424</v>
      </c>
      <c r="BH28" s="13">
        <f t="shared" si="4"/>
        <v>0.55994057618302773</v>
      </c>
      <c r="BJ28" s="13">
        <v>0.5380859489326163</v>
      </c>
      <c r="BK28" s="13">
        <v>0.55521983730808466</v>
      </c>
      <c r="BL28" s="13"/>
      <c r="BM28" s="13"/>
      <c r="BN28" s="13"/>
      <c r="BP28" s="13"/>
      <c r="BQ28" s="13"/>
    </row>
    <row r="29" spans="1:69" x14ac:dyDescent="0.3">
      <c r="A29" s="17" t="s">
        <v>196</v>
      </c>
      <c r="B29" s="15">
        <v>129328.455</v>
      </c>
      <c r="C29" s="15">
        <v>16713.739151000002</v>
      </c>
      <c r="D29" s="15"/>
      <c r="E29" s="15"/>
      <c r="F29" s="15" t="s">
        <v>196</v>
      </c>
      <c r="G29" s="15">
        <v>1023.98443779383</v>
      </c>
      <c r="H29" s="15">
        <v>677.65530338354301</v>
      </c>
      <c r="I29" s="15">
        <v>34.928203861395403</v>
      </c>
      <c r="J29" s="15">
        <v>81.882700639891596</v>
      </c>
      <c r="K29" s="15">
        <v>589.32637830211002</v>
      </c>
      <c r="L29" s="15">
        <v>41.052062071132099</v>
      </c>
      <c r="M29" s="15">
        <v>263.51976245198</v>
      </c>
      <c r="N29" s="15">
        <v>128742.968298582</v>
      </c>
      <c r="O29" s="15">
        <v>16634.740431058701</v>
      </c>
      <c r="P29" s="15">
        <v>112108.22786752399</v>
      </c>
      <c r="Q29" s="15">
        <v>70.775897749632094</v>
      </c>
      <c r="R29" s="15">
        <v>19.004327408411701</v>
      </c>
      <c r="S29" s="15">
        <v>9484.3518816999804</v>
      </c>
      <c r="T29" s="15">
        <v>48.238533253966899</v>
      </c>
      <c r="U29" s="15">
        <v>346.63185204781797</v>
      </c>
      <c r="V29" s="15">
        <v>43.058618187029097</v>
      </c>
      <c r="W29" s="15">
        <v>116.776337494557</v>
      </c>
      <c r="X29" s="15">
        <v>866.58043475145598</v>
      </c>
      <c r="Y29" s="15">
        <v>2749.2697458621901</v>
      </c>
      <c r="Z29" s="15">
        <v>127.99158661133001</v>
      </c>
      <c r="AA29" s="15">
        <v>49.712367488439398</v>
      </c>
      <c r="AB29" s="17"/>
      <c r="AC29" s="72">
        <f t="shared" si="2"/>
        <v>-4.527129790717792E-3</v>
      </c>
      <c r="AD29" s="72">
        <f t="shared" si="2"/>
        <v>-4.7265737024844157E-3</v>
      </c>
      <c r="AE29" s="17"/>
      <c r="AF29" s="15">
        <v>32</v>
      </c>
      <c r="AG29" s="15" t="s">
        <v>196</v>
      </c>
      <c r="AH29" s="15">
        <v>680.04301558816303</v>
      </c>
      <c r="AI29" s="15">
        <v>431.52900656687001</v>
      </c>
      <c r="AJ29" s="15">
        <v>23.267573497664799</v>
      </c>
      <c r="AK29" s="15">
        <v>52.526615702667797</v>
      </c>
      <c r="AL29" s="15">
        <v>382.73917755947298</v>
      </c>
      <c r="AM29" s="15">
        <v>26.436469960277002</v>
      </c>
      <c r="AN29" s="15">
        <v>171.993555776443</v>
      </c>
      <c r="AO29" s="15">
        <v>73498.807627472401</v>
      </c>
      <c r="AP29" s="15">
        <v>46.262709335759901</v>
      </c>
      <c r="AQ29" s="15">
        <v>12.515309670749</v>
      </c>
      <c r="AR29" s="15">
        <v>6241.4736071203197</v>
      </c>
      <c r="AS29" s="15">
        <v>32.774250814947202</v>
      </c>
      <c r="AT29" s="15">
        <v>219.59409338820899</v>
      </c>
      <c r="AU29" s="15">
        <v>27.782656864389299</v>
      </c>
      <c r="AV29" s="15">
        <v>75.691924894912802</v>
      </c>
      <c r="AW29" s="15">
        <v>548.98521444760001</v>
      </c>
      <c r="AX29" s="15">
        <v>1812.5295117047999</v>
      </c>
      <c r="AY29" s="15">
        <v>82.369774922553006</v>
      </c>
      <c r="AZ29" s="15">
        <v>32.2138580993986</v>
      </c>
      <c r="BA29" s="15">
        <f t="shared" si="0"/>
        <v>84399.535953387604</v>
      </c>
      <c r="BB29" s="15">
        <f t="shared" si="3"/>
        <v>10900.728325915203</v>
      </c>
      <c r="BD29" s="15">
        <f t="shared" si="1"/>
        <v>-44928.919046612398</v>
      </c>
      <c r="BE29" s="15">
        <f t="shared" si="1"/>
        <v>-5813.0108250847989</v>
      </c>
      <c r="BG29" s="13">
        <f t="shared" si="4"/>
        <v>0.65556618018661295</v>
      </c>
      <c r="BH29" s="13">
        <f t="shared" si="4"/>
        <v>0.6552989733198642</v>
      </c>
      <c r="BJ29" s="13">
        <v>0.68488883806322531</v>
      </c>
      <c r="BK29" s="13">
        <v>0.68492528878069348</v>
      </c>
      <c r="BL29" s="13"/>
      <c r="BM29" s="13"/>
      <c r="BN29" s="13"/>
      <c r="BP29" s="13"/>
      <c r="BQ29" s="13"/>
    </row>
    <row r="30" spans="1:69" x14ac:dyDescent="0.3">
      <c r="A30" s="17" t="s">
        <v>197</v>
      </c>
      <c r="B30" s="15">
        <v>16205.540993000001</v>
      </c>
      <c r="C30" s="15">
        <v>3308.5267708000001</v>
      </c>
      <c r="F30" s="17" t="s">
        <v>197</v>
      </c>
      <c r="G30" s="15">
        <v>184.243769793371</v>
      </c>
      <c r="H30" s="15">
        <v>155.297362500482</v>
      </c>
      <c r="I30" s="15">
        <v>6.7658538445851697</v>
      </c>
      <c r="J30" s="15">
        <v>29.312246675154402</v>
      </c>
      <c r="K30" s="15">
        <v>137.911487623803</v>
      </c>
      <c r="L30" s="15">
        <v>6.1346330131119799</v>
      </c>
      <c r="M30" s="15">
        <v>54.8188215193152</v>
      </c>
      <c r="N30" s="15">
        <v>16229.7242641908</v>
      </c>
      <c r="O30" s="15">
        <v>3318.5478485755398</v>
      </c>
      <c r="P30" s="15">
        <v>12911.1764156153</v>
      </c>
      <c r="Q30" s="15">
        <v>19.625748331376698</v>
      </c>
      <c r="R30" s="15">
        <v>3.22982841427052</v>
      </c>
      <c r="S30" s="15">
        <v>1704.51301851331</v>
      </c>
      <c r="T30" s="15">
        <v>7.9204752724086003</v>
      </c>
      <c r="U30" s="15">
        <v>115.067775150603</v>
      </c>
      <c r="V30" s="15">
        <v>3.4556682043904998</v>
      </c>
      <c r="W30" s="15">
        <v>5.2659215375033703</v>
      </c>
      <c r="X30" s="15">
        <v>287.669417373523</v>
      </c>
      <c r="Y30" s="15">
        <v>563.08246179114496</v>
      </c>
      <c r="Z30" s="15">
        <v>22.105279187817199</v>
      </c>
      <c r="AA30" s="15">
        <v>12.1280798293622</v>
      </c>
      <c r="AB30" s="17"/>
      <c r="AC30" s="72">
        <f t="shared" si="2"/>
        <v>1.4922841021626566E-3</v>
      </c>
      <c r="AD30" s="72">
        <f t="shared" si="2"/>
        <v>3.0288640442575473E-3</v>
      </c>
      <c r="AE30" s="17"/>
      <c r="AF30" s="15">
        <v>33</v>
      </c>
      <c r="AG30" s="15" t="s">
        <v>197</v>
      </c>
      <c r="AH30" s="15">
        <v>35.642673124975303</v>
      </c>
      <c r="AI30" s="15">
        <v>30.424329049581601</v>
      </c>
      <c r="AJ30" s="15">
        <v>1.3236749722747401</v>
      </c>
      <c r="AK30" s="15">
        <v>5.7632081279594196</v>
      </c>
      <c r="AL30" s="15">
        <v>26.683910412857301</v>
      </c>
      <c r="AM30" s="15">
        <v>1.1824403324377299</v>
      </c>
      <c r="AN30" s="15">
        <v>10.618135786358801</v>
      </c>
      <c r="AO30" s="15">
        <v>2484.3818977302499</v>
      </c>
      <c r="AP30" s="15">
        <v>3.8529406234315502</v>
      </c>
      <c r="AQ30" s="15">
        <v>0.62508245207863999</v>
      </c>
      <c r="AR30" s="15">
        <v>332.3527611083</v>
      </c>
      <c r="AS30" s="15">
        <v>1.5627407466787899</v>
      </c>
      <c r="AT30" s="15">
        <v>22.5085236076713</v>
      </c>
      <c r="AU30" s="15">
        <v>0.62657276935468798</v>
      </c>
      <c r="AV30" s="15">
        <v>0.88024855024604898</v>
      </c>
      <c r="AW30" s="15">
        <v>56.2713065854348</v>
      </c>
      <c r="AX30" s="15">
        <v>109.10006267809101</v>
      </c>
      <c r="AY30" s="15">
        <v>4.3009882964633901</v>
      </c>
      <c r="AZ30" s="15">
        <v>2.3495974102360102</v>
      </c>
      <c r="BA30" s="15">
        <f t="shared" si="0"/>
        <v>3130.451094364681</v>
      </c>
      <c r="BB30" s="15">
        <f t="shared" si="3"/>
        <v>646.06919663443114</v>
      </c>
      <c r="BD30" s="15">
        <f t="shared" si="1"/>
        <v>-13075.08989863532</v>
      </c>
      <c r="BE30" s="15">
        <f t="shared" si="1"/>
        <v>-2662.457574165569</v>
      </c>
      <c r="BG30" s="13">
        <f t="shared" si="4"/>
        <v>0.19288381265180801</v>
      </c>
      <c r="BH30" s="13">
        <f t="shared" si="4"/>
        <v>0.19468430955779384</v>
      </c>
      <c r="BJ30" s="13">
        <v>0.20307982222852161</v>
      </c>
      <c r="BK30" s="13">
        <v>0.20469950983040902</v>
      </c>
      <c r="BL30" s="13"/>
      <c r="BM30" s="13"/>
      <c r="BN30" s="13"/>
      <c r="BP30" s="13"/>
      <c r="BQ30" s="13"/>
    </row>
    <row r="31" spans="1:69" x14ac:dyDescent="0.3">
      <c r="A31" s="17" t="s">
        <v>198</v>
      </c>
      <c r="B31" s="15">
        <v>139460.24069000001</v>
      </c>
      <c r="C31" s="15">
        <v>17281.883838999998</v>
      </c>
      <c r="F31" s="17" t="s">
        <v>198</v>
      </c>
      <c r="G31" s="15">
        <v>850.02480298946705</v>
      </c>
      <c r="H31" s="15">
        <v>1058.7232054101401</v>
      </c>
      <c r="I31" s="15">
        <v>27.531524617360201</v>
      </c>
      <c r="J31" s="15">
        <v>67.2036009193273</v>
      </c>
      <c r="K31" s="15">
        <v>723.31949822803494</v>
      </c>
      <c r="L31" s="15">
        <v>32.3414606392301</v>
      </c>
      <c r="M31" s="15">
        <v>281.13789921570498</v>
      </c>
      <c r="N31" s="15">
        <v>140214.17599380499</v>
      </c>
      <c r="O31" s="15">
        <v>17371.0032685064</v>
      </c>
      <c r="P31" s="15">
        <v>122843.17272529801</v>
      </c>
      <c r="Q31" s="15">
        <v>112.764879710312</v>
      </c>
      <c r="R31" s="15">
        <v>18.914740863219698</v>
      </c>
      <c r="S31" s="15">
        <v>9664.6094996059201</v>
      </c>
      <c r="T31" s="15">
        <v>19.722740168763799</v>
      </c>
      <c r="U31" s="15">
        <v>460.93563859631701</v>
      </c>
      <c r="V31" s="15">
        <v>11.8502561440059</v>
      </c>
      <c r="W31" s="15">
        <v>22.7217919828921</v>
      </c>
      <c r="X31" s="15">
        <v>1152.3389349471099</v>
      </c>
      <c r="Y31" s="15">
        <v>2682.4590990812198</v>
      </c>
      <c r="Z31" s="15">
        <v>122.905844232433</v>
      </c>
      <c r="AA31" s="15">
        <v>61.497851154946297</v>
      </c>
      <c r="AB31" s="17"/>
      <c r="AC31" s="72">
        <f t="shared" si="2"/>
        <v>5.4060949563458586E-3</v>
      </c>
      <c r="AD31" s="72">
        <f t="shared" si="2"/>
        <v>5.1568122050031275E-3</v>
      </c>
      <c r="AE31" s="17"/>
      <c r="AF31" s="15">
        <v>34</v>
      </c>
      <c r="AG31" s="15" t="s">
        <v>198</v>
      </c>
      <c r="AH31" s="15">
        <v>287.57380009003901</v>
      </c>
      <c r="AI31" s="15">
        <v>352.34019312631602</v>
      </c>
      <c r="AJ31" s="15">
        <v>9.3957944541279392</v>
      </c>
      <c r="AK31" s="15">
        <v>23.925565750693</v>
      </c>
      <c r="AL31" s="15">
        <v>243.22947292062</v>
      </c>
      <c r="AM31" s="15">
        <v>10.8230721983879</v>
      </c>
      <c r="AN31" s="15">
        <v>94.600308981200399</v>
      </c>
      <c r="AO31" s="15">
        <v>40396.393488781898</v>
      </c>
      <c r="AP31" s="15">
        <v>37.914234697984597</v>
      </c>
      <c r="AQ31" s="15">
        <v>6.3296710459426997</v>
      </c>
      <c r="AR31" s="15">
        <v>3239.9595379275502</v>
      </c>
      <c r="AS31" s="15">
        <v>6.9886576647565102</v>
      </c>
      <c r="AT31" s="15">
        <v>157.216213528943</v>
      </c>
      <c r="AU31" s="15">
        <v>3.9718923901531</v>
      </c>
      <c r="AV31" s="15">
        <v>7.4106390370269501</v>
      </c>
      <c r="AW31" s="15">
        <v>393.04050900819999</v>
      </c>
      <c r="AX31" s="15">
        <v>906.33438093809502</v>
      </c>
      <c r="AY31" s="15">
        <v>41.1242275135304</v>
      </c>
      <c r="AZ31" s="15">
        <v>20.7073272963558</v>
      </c>
      <c r="BA31" s="15">
        <f t="shared" si="0"/>
        <v>46239.278987351812</v>
      </c>
      <c r="BB31" s="15">
        <f t="shared" si="3"/>
        <v>5842.8854985699145</v>
      </c>
      <c r="BD31" s="15">
        <f t="shared" si="1"/>
        <v>-93220.961702648201</v>
      </c>
      <c r="BE31" s="15">
        <f t="shared" si="1"/>
        <v>-11438.998340430084</v>
      </c>
      <c r="BG31" s="13">
        <f t="shared" si="4"/>
        <v>0.32977606336605209</v>
      </c>
      <c r="BH31" s="13">
        <f t="shared" si="4"/>
        <v>0.33635855156178895</v>
      </c>
      <c r="BJ31" s="13">
        <v>0.31091300978916309</v>
      </c>
      <c r="BK31" s="13">
        <v>0.31813854815998088</v>
      </c>
      <c r="BL31" s="13"/>
      <c r="BM31" s="13"/>
      <c r="BN31" s="13"/>
      <c r="BP31" s="13"/>
      <c r="BQ31" s="13"/>
    </row>
    <row r="32" spans="1:69" x14ac:dyDescent="0.3">
      <c r="A32" s="17" t="s">
        <v>199</v>
      </c>
      <c r="B32" s="15">
        <v>192182.13456000001</v>
      </c>
      <c r="C32" s="15">
        <v>24224.174975000002</v>
      </c>
      <c r="F32" s="17" t="s">
        <v>199</v>
      </c>
      <c r="G32" s="15">
        <v>1105.1364633454</v>
      </c>
      <c r="H32" s="15">
        <v>1408.6397770024801</v>
      </c>
      <c r="I32" s="15">
        <v>42.030837227246899</v>
      </c>
      <c r="J32" s="15">
        <v>201.837344753275</v>
      </c>
      <c r="K32" s="15">
        <v>931.75890033455096</v>
      </c>
      <c r="L32" s="15">
        <v>89.461022150939399</v>
      </c>
      <c r="M32" s="15">
        <v>404.68168973252398</v>
      </c>
      <c r="N32" s="15">
        <v>192717.11199321799</v>
      </c>
      <c r="O32" s="15">
        <v>24285.0423729096</v>
      </c>
      <c r="P32" s="15">
        <v>168432.06962030899</v>
      </c>
      <c r="Q32" s="15">
        <v>123.89178758467099</v>
      </c>
      <c r="R32" s="15">
        <v>24.935103036315599</v>
      </c>
      <c r="S32" s="15">
        <v>12725.3991810931</v>
      </c>
      <c r="T32" s="15">
        <v>35.185956921686298</v>
      </c>
      <c r="U32" s="15">
        <v>865.450200785947</v>
      </c>
      <c r="V32" s="15">
        <v>101.55336864035399</v>
      </c>
      <c r="W32" s="15">
        <v>268.82710192518601</v>
      </c>
      <c r="X32" s="15">
        <v>2163.62499931105</v>
      </c>
      <c r="Y32" s="15">
        <v>3442.4382468845902</v>
      </c>
      <c r="Z32" s="15">
        <v>271.20079167975598</v>
      </c>
      <c r="AA32" s="15">
        <v>78.9896005004491</v>
      </c>
      <c r="AB32" s="17"/>
      <c r="AC32" s="72">
        <f t="shared" si="2"/>
        <v>2.7837001313509627E-3</v>
      </c>
      <c r="AD32" s="72">
        <f t="shared" si="2"/>
        <v>2.5126716584740307E-3</v>
      </c>
      <c r="AE32" s="17"/>
      <c r="AF32" s="15">
        <v>35</v>
      </c>
      <c r="AG32" s="15" t="s">
        <v>199</v>
      </c>
      <c r="AH32" s="15">
        <v>646.61294380171103</v>
      </c>
      <c r="AI32" s="15">
        <v>814.57768612140603</v>
      </c>
      <c r="AJ32" s="15">
        <v>24.9260538227959</v>
      </c>
      <c r="AK32" s="15">
        <v>124.24646427464999</v>
      </c>
      <c r="AL32" s="15">
        <v>542.43522094291097</v>
      </c>
      <c r="AM32" s="15">
        <v>54.167940319796699</v>
      </c>
      <c r="AN32" s="15">
        <v>237.54985141212501</v>
      </c>
      <c r="AO32" s="15">
        <v>97303.7007329599</v>
      </c>
      <c r="AP32" s="15">
        <v>71.045417811208694</v>
      </c>
      <c r="AQ32" s="15">
        <v>14.4998752925978</v>
      </c>
      <c r="AR32" s="15">
        <v>7395.3348834396602</v>
      </c>
      <c r="AS32" s="15">
        <v>21.343634364110098</v>
      </c>
      <c r="AT32" s="15">
        <v>518.20502670400197</v>
      </c>
      <c r="AU32" s="15">
        <v>63.180535022953798</v>
      </c>
      <c r="AV32" s="15">
        <v>167.617890694403</v>
      </c>
      <c r="AW32" s="15">
        <v>1295.51251354493</v>
      </c>
      <c r="AX32" s="15">
        <v>2009.59789704884</v>
      </c>
      <c r="AY32" s="15">
        <v>162.518319767393</v>
      </c>
      <c r="AZ32" s="15">
        <v>45.987439654035498</v>
      </c>
      <c r="BA32" s="15">
        <f t="shared" si="0"/>
        <v>111513.06032699943</v>
      </c>
      <c r="BB32" s="15">
        <f t="shared" si="3"/>
        <v>14209.359594039532</v>
      </c>
      <c r="BD32" s="15">
        <f t="shared" si="1"/>
        <v>-80669.074233000574</v>
      </c>
      <c r="BE32" s="15">
        <f t="shared" si="1"/>
        <v>-10014.81538096047</v>
      </c>
      <c r="BG32" s="13">
        <f t="shared" si="4"/>
        <v>0.57863600784409719</v>
      </c>
      <c r="BH32" s="13">
        <f t="shared" si="4"/>
        <v>0.58510746556861382</v>
      </c>
      <c r="BJ32" s="13">
        <v>0.57428951872057143</v>
      </c>
      <c r="BK32" s="13">
        <v>0.58752895148847217</v>
      </c>
      <c r="BL32" s="13"/>
      <c r="BM32" s="13"/>
      <c r="BN32" s="13"/>
      <c r="BP32" s="13"/>
      <c r="BQ32" s="13"/>
    </row>
    <row r="33" spans="1:69" x14ac:dyDescent="0.3">
      <c r="A33" s="17" t="s">
        <v>200</v>
      </c>
      <c r="B33" s="15">
        <v>268208.40525000001</v>
      </c>
      <c r="C33" s="15">
        <v>37868.690577000001</v>
      </c>
      <c r="F33" s="17" t="s">
        <v>200</v>
      </c>
      <c r="G33" s="15">
        <v>1986.0727816266799</v>
      </c>
      <c r="H33" s="15">
        <v>2077.12856969636</v>
      </c>
      <c r="I33" s="15">
        <v>62.829281271185003</v>
      </c>
      <c r="J33" s="15">
        <v>232.07030175763401</v>
      </c>
      <c r="K33" s="15">
        <v>1571.4229505558401</v>
      </c>
      <c r="L33" s="15">
        <v>93.084657804086206</v>
      </c>
      <c r="M33" s="15">
        <v>635.46864300004904</v>
      </c>
      <c r="N33" s="15">
        <v>268443.38252812799</v>
      </c>
      <c r="O33" s="15">
        <v>37903.438266483601</v>
      </c>
      <c r="P33" s="15">
        <v>230539.94426164401</v>
      </c>
      <c r="Q33" s="15">
        <v>183.822181804152</v>
      </c>
      <c r="R33" s="15">
        <v>40.016208193477603</v>
      </c>
      <c r="S33" s="15">
        <v>20233.3626657186</v>
      </c>
      <c r="T33" s="15">
        <v>57.452091844552001</v>
      </c>
      <c r="U33" s="15">
        <v>1135.78205448723</v>
      </c>
      <c r="V33" s="15">
        <v>78.593853006828795</v>
      </c>
      <c r="W33" s="15">
        <v>186.593223598273</v>
      </c>
      <c r="X33" s="15">
        <v>2839.4550950467601</v>
      </c>
      <c r="Y33" s="15">
        <v>6043.9779637008996</v>
      </c>
      <c r="Z33" s="15">
        <v>309.25892590816602</v>
      </c>
      <c r="AA33" s="15">
        <v>137.04681746281</v>
      </c>
      <c r="AB33" s="17"/>
      <c r="AC33" s="72">
        <f t="shared" si="2"/>
        <v>8.7609960586041433E-4</v>
      </c>
      <c r="AD33" s="72">
        <f t="shared" si="2"/>
        <v>9.1758360149649305E-4</v>
      </c>
      <c r="AE33" s="17"/>
      <c r="AF33" s="15">
        <v>36</v>
      </c>
      <c r="AG33" s="15" t="s">
        <v>200</v>
      </c>
      <c r="AH33" s="15">
        <v>443.33058305657403</v>
      </c>
      <c r="AI33" s="15">
        <v>470.40816574054497</v>
      </c>
      <c r="AJ33" s="15">
        <v>14.058592311499201</v>
      </c>
      <c r="AK33" s="15">
        <v>54.525406315230398</v>
      </c>
      <c r="AL33" s="15">
        <v>348.36793304270702</v>
      </c>
      <c r="AM33" s="15">
        <v>20.6550949134229</v>
      </c>
      <c r="AN33" s="15">
        <v>141.48084601095499</v>
      </c>
      <c r="AO33" s="15">
        <v>49312.657579000399</v>
      </c>
      <c r="AP33" s="15">
        <v>38.765000067235903</v>
      </c>
      <c r="AQ33" s="15">
        <v>8.8187517348102702</v>
      </c>
      <c r="AR33" s="15">
        <v>4543.28591882807</v>
      </c>
      <c r="AS33" s="15">
        <v>13.640362814018699</v>
      </c>
      <c r="AT33" s="15">
        <v>258.25535227622402</v>
      </c>
      <c r="AU33" s="15">
        <v>16.495764324819799</v>
      </c>
      <c r="AV33" s="15">
        <v>37.439811503069301</v>
      </c>
      <c r="AW33" s="15">
        <v>645.63835968915305</v>
      </c>
      <c r="AX33" s="15">
        <v>1347.64276872549</v>
      </c>
      <c r="AY33" s="15">
        <v>69.567275837921798</v>
      </c>
      <c r="AZ33" s="15">
        <v>30.776128126437101</v>
      </c>
      <c r="BA33" s="15">
        <f t="shared" si="0"/>
        <v>57815.809694318588</v>
      </c>
      <c r="BB33" s="15">
        <f t="shared" si="3"/>
        <v>8503.1521153181893</v>
      </c>
      <c r="BD33" s="15">
        <f t="shared" si="1"/>
        <v>-210392.59555568142</v>
      </c>
      <c r="BE33" s="15">
        <f t="shared" si="1"/>
        <v>-29365.538461681812</v>
      </c>
      <c r="BG33" s="13">
        <f t="shared" si="4"/>
        <v>0.21537431524601111</v>
      </c>
      <c r="BH33" s="13">
        <f t="shared" si="4"/>
        <v>0.22433722385647439</v>
      </c>
      <c r="BJ33" s="13">
        <v>0.21837071048406193</v>
      </c>
      <c r="BK33" s="13">
        <v>0.22654472341420379</v>
      </c>
      <c r="BL33" s="13"/>
      <c r="BM33" s="13"/>
      <c r="BN33" s="13"/>
      <c r="BP33" s="13"/>
      <c r="BQ33" s="13"/>
    </row>
    <row r="34" spans="1:69" x14ac:dyDescent="0.3">
      <c r="A34" s="17" t="s">
        <v>201</v>
      </c>
      <c r="B34" s="15">
        <v>271714.76987999998</v>
      </c>
      <c r="C34" s="15">
        <v>36376.636612000002</v>
      </c>
      <c r="F34" s="17" t="s">
        <v>201</v>
      </c>
      <c r="G34" s="15">
        <v>1931.03307891995</v>
      </c>
      <c r="H34" s="15">
        <v>1921.2907264780599</v>
      </c>
      <c r="I34" s="15">
        <v>61.817690967112497</v>
      </c>
      <c r="J34" s="15">
        <v>240.783193218582</v>
      </c>
      <c r="K34" s="15">
        <v>1515.1645134123601</v>
      </c>
      <c r="L34" s="15">
        <v>99.306156869877597</v>
      </c>
      <c r="M34" s="15">
        <v>619.75959942018403</v>
      </c>
      <c r="N34" s="15">
        <v>272110.21792898898</v>
      </c>
      <c r="O34" s="15">
        <v>36412.266139883199</v>
      </c>
      <c r="P34" s="15">
        <v>235697.95178910499</v>
      </c>
      <c r="Q34" s="15">
        <v>174.65138300346601</v>
      </c>
      <c r="R34" s="15">
        <v>38.729107998919702</v>
      </c>
      <c r="S34" s="15">
        <v>19179.694072763501</v>
      </c>
      <c r="T34" s="15">
        <v>55.987365278305901</v>
      </c>
      <c r="U34" s="15">
        <v>1125.7684572606399</v>
      </c>
      <c r="V34" s="15">
        <v>99.292260883943101</v>
      </c>
      <c r="W34" s="15">
        <v>249.60841417130999</v>
      </c>
      <c r="X34" s="15">
        <v>2814.4212393282501</v>
      </c>
      <c r="Y34" s="15">
        <v>5839.6192675143402</v>
      </c>
      <c r="Z34" s="15">
        <v>314.483384844326</v>
      </c>
      <c r="AA34" s="15">
        <v>130.85622755005801</v>
      </c>
      <c r="AB34" s="17"/>
      <c r="AC34" s="72">
        <f t="shared" si="2"/>
        <v>1.4553792904362284E-3</v>
      </c>
      <c r="AD34" s="72">
        <f t="shared" si="2"/>
        <v>9.7946185248592153E-4</v>
      </c>
      <c r="AE34" s="17"/>
      <c r="AF34" s="15">
        <v>37</v>
      </c>
      <c r="AG34" s="15" t="s">
        <v>201</v>
      </c>
      <c r="AH34" s="15">
        <v>516.15584699197996</v>
      </c>
      <c r="AI34" s="15">
        <v>495.72734261101903</v>
      </c>
      <c r="AJ34" s="15">
        <v>16.292700940366998</v>
      </c>
      <c r="AK34" s="15">
        <v>64.399447893754598</v>
      </c>
      <c r="AL34" s="15">
        <v>401.117849049298</v>
      </c>
      <c r="AM34" s="15">
        <v>25.610562617406298</v>
      </c>
      <c r="AN34" s="15">
        <v>163.591720377435</v>
      </c>
      <c r="AO34" s="15">
        <v>60799.6879818085</v>
      </c>
      <c r="AP34" s="15">
        <v>44.371171941314799</v>
      </c>
      <c r="AQ34" s="15">
        <v>10.145925994059199</v>
      </c>
      <c r="AR34" s="15">
        <v>5016.9579065769003</v>
      </c>
      <c r="AS34" s="15">
        <v>15.164706298081599</v>
      </c>
      <c r="AT34" s="15">
        <v>296.51179831607999</v>
      </c>
      <c r="AU34" s="15">
        <v>25.613310150477101</v>
      </c>
      <c r="AV34" s="15">
        <v>63.6604234936827</v>
      </c>
      <c r="AW34" s="15">
        <v>741.27946668357197</v>
      </c>
      <c r="AX34" s="15">
        <v>1555.23403243539</v>
      </c>
      <c r="AY34" s="15">
        <v>81.097265787834999</v>
      </c>
      <c r="AZ34" s="15">
        <v>34.815098344217297</v>
      </c>
      <c r="BA34" s="15">
        <f t="shared" si="0"/>
        <v>70367.434558311346</v>
      </c>
      <c r="BB34" s="15">
        <f t="shared" si="3"/>
        <v>9567.7465765028464</v>
      </c>
      <c r="BD34" s="15">
        <f t="shared" si="1"/>
        <v>-201347.33532168862</v>
      </c>
      <c r="BE34" s="15">
        <f t="shared" si="1"/>
        <v>-26808.890035497156</v>
      </c>
      <c r="BG34" s="13">
        <f t="shared" si="4"/>
        <v>0.25859901584686074</v>
      </c>
      <c r="BH34" s="13">
        <f t="shared" si="4"/>
        <v>0.26276163476744097</v>
      </c>
      <c r="BJ34" s="13">
        <v>0.16668524911571017</v>
      </c>
      <c r="BK34" s="13">
        <v>0.17348810148886176</v>
      </c>
      <c r="BL34" s="13"/>
      <c r="BM34" s="13"/>
      <c r="BN34" s="13"/>
      <c r="BP34" s="13"/>
      <c r="BQ34" s="13"/>
    </row>
    <row r="35" spans="1:69" x14ac:dyDescent="0.3">
      <c r="A35" s="17" t="s">
        <v>202</v>
      </c>
      <c r="B35" s="15">
        <v>371259.92369999998</v>
      </c>
      <c r="C35" s="15">
        <v>56975.547694000001</v>
      </c>
      <c r="F35" s="17" t="s">
        <v>202</v>
      </c>
      <c r="G35" s="15">
        <v>3831.2581548416201</v>
      </c>
      <c r="H35" s="15">
        <v>2220.6473002750199</v>
      </c>
      <c r="I35" s="15">
        <v>90.761316512067495</v>
      </c>
      <c r="J35" s="15">
        <v>293.737507123684</v>
      </c>
      <c r="K35" s="15">
        <v>2698.01526359011</v>
      </c>
      <c r="L35" s="15">
        <v>140.02459481803501</v>
      </c>
      <c r="M35" s="15">
        <v>1065.6304217992999</v>
      </c>
      <c r="N35" s="15">
        <v>370294.697030793</v>
      </c>
      <c r="O35" s="15">
        <v>56700.423105518697</v>
      </c>
      <c r="P35" s="15">
        <v>313594.27392527403</v>
      </c>
      <c r="Q35" s="15">
        <v>156.033409062098</v>
      </c>
      <c r="R35" s="15">
        <v>65.904329425640796</v>
      </c>
      <c r="S35" s="15">
        <v>28747.784934054202</v>
      </c>
      <c r="T35" s="15">
        <v>85.471237156698905</v>
      </c>
      <c r="U35" s="15">
        <v>1459.8220694786601</v>
      </c>
      <c r="V35" s="15">
        <v>186.788022542259</v>
      </c>
      <c r="W35" s="15">
        <v>482.16571538330101</v>
      </c>
      <c r="X35" s="15">
        <v>3649.5552188362899</v>
      </c>
      <c r="Y35" s="15">
        <v>10894.3950970309</v>
      </c>
      <c r="Z35" s="15">
        <v>396.64762832277802</v>
      </c>
      <c r="AA35" s="15">
        <v>235.78088526595999</v>
      </c>
      <c r="AB35" s="17"/>
      <c r="AC35" s="40">
        <f t="shared" si="2"/>
        <v>-2.5998676603374588E-3</v>
      </c>
      <c r="AD35" s="40">
        <f t="shared" si="2"/>
        <v>-4.8288186707554246E-3</v>
      </c>
      <c r="AE35" s="17"/>
      <c r="AF35" s="15">
        <v>38</v>
      </c>
      <c r="AG35" s="15" t="s">
        <v>202</v>
      </c>
      <c r="AH35" s="15">
        <v>1919.30314495824</v>
      </c>
      <c r="AI35" s="15">
        <v>1080.81673674955</v>
      </c>
      <c r="AJ35" s="15">
        <v>46.612251927615198</v>
      </c>
      <c r="AK35" s="15">
        <v>167.76675230919699</v>
      </c>
      <c r="AL35" s="15">
        <v>1343.44762151276</v>
      </c>
      <c r="AM35" s="15">
        <v>76.944207112736805</v>
      </c>
      <c r="AN35" s="15">
        <v>537.19286090371702</v>
      </c>
      <c r="AO35" s="15">
        <v>154207.69647618901</v>
      </c>
      <c r="AP35" s="15">
        <v>73.750363556303</v>
      </c>
      <c r="AQ35" s="15">
        <v>32.783622979694798</v>
      </c>
      <c r="AR35" s="15">
        <v>14239.0280162974</v>
      </c>
      <c r="AS35" s="15">
        <v>45.095162012253802</v>
      </c>
      <c r="AT35" s="15">
        <v>771.90363554141595</v>
      </c>
      <c r="AU35" s="15">
        <v>107.62857115234701</v>
      </c>
      <c r="AV35" s="15">
        <v>280.66731772121898</v>
      </c>
      <c r="AW35" s="15">
        <v>1929.7590141533301</v>
      </c>
      <c r="AX35" s="15">
        <v>5442.2140828055399</v>
      </c>
      <c r="AY35" s="15">
        <v>212.980782546299</v>
      </c>
      <c r="AZ35" s="15">
        <v>117.301389593086</v>
      </c>
      <c r="BA35" s="15">
        <f t="shared" si="0"/>
        <v>182632.89201002166</v>
      </c>
      <c r="BB35" s="15">
        <f t="shared" si="3"/>
        <v>28425.195533832652</v>
      </c>
      <c r="BD35" s="15">
        <f t="shared" ref="BD35:BE51" si="5">BA35-B35</f>
        <v>-188627.03168997832</v>
      </c>
      <c r="BE35" s="15">
        <f t="shared" si="5"/>
        <v>-28550.352160167349</v>
      </c>
      <c r="BG35" s="13">
        <f t="shared" si="4"/>
        <v>0.4932095800303461</v>
      </c>
      <c r="BH35" s="13">
        <f t="shared" si="4"/>
        <v>0.50132245893357374</v>
      </c>
      <c r="BJ35" s="13">
        <v>0.49424023233063558</v>
      </c>
      <c r="BK35" s="13">
        <v>0.50122658922710384</v>
      </c>
      <c r="BL35" s="13"/>
      <c r="BM35" s="13"/>
      <c r="BN35" s="13"/>
      <c r="BP35" s="13"/>
      <c r="BQ35" s="13"/>
    </row>
    <row r="36" spans="1:69" x14ac:dyDescent="0.3">
      <c r="A36" s="17" t="s">
        <v>203</v>
      </c>
      <c r="B36" s="15">
        <v>285621.56797999999</v>
      </c>
      <c r="C36" s="15">
        <v>44107.733322</v>
      </c>
      <c r="F36" s="17" t="s">
        <v>203</v>
      </c>
      <c r="G36" s="15">
        <v>2516.11339969245</v>
      </c>
      <c r="H36" s="15">
        <v>2154.41486400238</v>
      </c>
      <c r="I36" s="15">
        <v>74.691270159890195</v>
      </c>
      <c r="J36" s="15">
        <v>299.18128308999798</v>
      </c>
      <c r="K36" s="15">
        <v>1889.7226570104201</v>
      </c>
      <c r="L36" s="15">
        <v>111.43356596504501</v>
      </c>
      <c r="M36" s="15">
        <v>764.69108020965905</v>
      </c>
      <c r="N36" s="15">
        <v>285182.710619002</v>
      </c>
      <c r="O36" s="15">
        <v>44047.393386133997</v>
      </c>
      <c r="P36" s="15">
        <v>241135.31723286799</v>
      </c>
      <c r="Q36" s="15">
        <v>176.40805811383501</v>
      </c>
      <c r="R36" s="15">
        <v>46.705028356950301</v>
      </c>
      <c r="S36" s="15">
        <v>22876.687606166299</v>
      </c>
      <c r="T36" s="15">
        <v>74.854440406311795</v>
      </c>
      <c r="U36" s="15">
        <v>1340.9032485104999</v>
      </c>
      <c r="V36" s="15">
        <v>112.77878662014901</v>
      </c>
      <c r="W36" s="15">
        <v>271.93292802460297</v>
      </c>
      <c r="X36" s="15">
        <v>3352.25799875438</v>
      </c>
      <c r="Y36" s="15">
        <v>7466.6190672244302</v>
      </c>
      <c r="Z36" s="15">
        <v>351.52764827460697</v>
      </c>
      <c r="AA36" s="15">
        <v>166.47045555206401</v>
      </c>
      <c r="AB36" s="17"/>
      <c r="AC36" s="40">
        <f t="shared" si="2"/>
        <v>-1.5364993760860664E-3</v>
      </c>
      <c r="AD36" s="40">
        <f t="shared" si="2"/>
        <v>-1.3680126209502214E-3</v>
      </c>
      <c r="AE36" s="17"/>
      <c r="AF36" s="15">
        <v>39</v>
      </c>
      <c r="AG36" s="15" t="s">
        <v>203</v>
      </c>
      <c r="AH36" s="15">
        <v>655.81577041105902</v>
      </c>
      <c r="AI36" s="15">
        <v>555.61627443920804</v>
      </c>
      <c r="AJ36" s="15">
        <v>19.0977567366469</v>
      </c>
      <c r="AK36" s="15">
        <v>75.300940089689902</v>
      </c>
      <c r="AL36" s="15">
        <v>489.75985666160801</v>
      </c>
      <c r="AM36" s="15">
        <v>28.3941608560439</v>
      </c>
      <c r="AN36" s="15">
        <v>197.897069728247</v>
      </c>
      <c r="AO36" s="15">
        <v>62348.634923748599</v>
      </c>
      <c r="AP36" s="15">
        <v>43.792328419569202</v>
      </c>
      <c r="AQ36" s="15">
        <v>12.1116460411288</v>
      </c>
      <c r="AR36" s="15">
        <v>5924.8063318281602</v>
      </c>
      <c r="AS36" s="15">
        <v>19.273810029867601</v>
      </c>
      <c r="AT36" s="15">
        <v>340.78285307268601</v>
      </c>
      <c r="AU36" s="15">
        <v>28.544947366465301</v>
      </c>
      <c r="AV36" s="15">
        <v>68.425189525983399</v>
      </c>
      <c r="AW36" s="15">
        <v>851.95710478693195</v>
      </c>
      <c r="AX36" s="15">
        <v>1939.5780163786001</v>
      </c>
      <c r="AY36" s="15">
        <v>89.762863855889094</v>
      </c>
      <c r="AZ36" s="15">
        <v>43.277994380547</v>
      </c>
      <c r="BA36" s="15">
        <f t="shared" si="0"/>
        <v>73732.829838356934</v>
      </c>
      <c r="BB36" s="15">
        <f t="shared" si="3"/>
        <v>11384.194914608335</v>
      </c>
      <c r="BD36" s="15">
        <f t="shared" si="5"/>
        <v>-211888.73814164306</v>
      </c>
      <c r="BE36" s="15">
        <f t="shared" si="5"/>
        <v>-32723.538407391665</v>
      </c>
      <c r="BG36" s="13">
        <f t="shared" si="4"/>
        <v>0.25854593245963786</v>
      </c>
      <c r="BH36" s="13">
        <f t="shared" si="4"/>
        <v>0.25845331674477812</v>
      </c>
      <c r="BJ36" s="13">
        <v>0.24145491764967972</v>
      </c>
      <c r="BK36" s="13">
        <v>0.24254093630600454</v>
      </c>
      <c r="BL36" s="13"/>
      <c r="BM36" s="13"/>
      <c r="BN36" s="13"/>
      <c r="BP36" s="13"/>
      <c r="BQ36" s="13"/>
    </row>
    <row r="37" spans="1:69" x14ac:dyDescent="0.3">
      <c r="A37" s="17" t="s">
        <v>204</v>
      </c>
      <c r="B37" s="15">
        <v>586765.18408000004</v>
      </c>
      <c r="C37" s="15">
        <v>80169.563211000001</v>
      </c>
      <c r="F37" s="17" t="s">
        <v>204</v>
      </c>
      <c r="G37" s="15">
        <v>4326.1501482057101</v>
      </c>
      <c r="H37" s="15">
        <v>3843.98888484708</v>
      </c>
      <c r="I37" s="15">
        <v>140.321801572997</v>
      </c>
      <c r="J37" s="15">
        <v>696.57471783594201</v>
      </c>
      <c r="K37" s="15">
        <v>3340.5650483638901</v>
      </c>
      <c r="L37" s="15">
        <v>307.860301041132</v>
      </c>
      <c r="M37" s="15">
        <v>1433.7166292432</v>
      </c>
      <c r="N37" s="15">
        <v>587438.08245849505</v>
      </c>
      <c r="O37" s="15">
        <v>80121.623369555193</v>
      </c>
      <c r="P37" s="15">
        <v>507316.45908893901</v>
      </c>
      <c r="Q37" s="15">
        <v>309.80296047663899</v>
      </c>
      <c r="R37" s="15">
        <v>85.567371517386107</v>
      </c>
      <c r="S37" s="15">
        <v>40129.814554032499</v>
      </c>
      <c r="T37" s="15">
        <v>124.400198548256</v>
      </c>
      <c r="U37" s="15">
        <v>2818.8914307445498</v>
      </c>
      <c r="V37" s="15">
        <v>415.12513247022298</v>
      </c>
      <c r="W37" s="15">
        <v>1112.3882038393399</v>
      </c>
      <c r="X37" s="15">
        <v>7047.2288510061298</v>
      </c>
      <c r="Y37" s="15">
        <v>12836.8709975363</v>
      </c>
      <c r="Z37" s="15">
        <v>867.62597728136996</v>
      </c>
      <c r="AA37" s="15">
        <v>284.73016099251998</v>
      </c>
      <c r="AB37" s="17"/>
      <c r="AC37" s="40">
        <f t="shared" si="2"/>
        <v>1.1467932944079842E-3</v>
      </c>
      <c r="AD37" s="40">
        <f t="shared" si="2"/>
        <v>-5.9798057423156867E-4</v>
      </c>
      <c r="AE37" s="17"/>
      <c r="AF37" s="15">
        <v>40</v>
      </c>
      <c r="AG37" s="15" t="s">
        <v>204</v>
      </c>
      <c r="AH37" s="15">
        <v>2106.7650738735301</v>
      </c>
      <c r="AI37" s="15">
        <v>1748.9440729144901</v>
      </c>
      <c r="AJ37" s="15">
        <v>67.012323238674696</v>
      </c>
      <c r="AK37" s="15">
        <v>339.39610713184902</v>
      </c>
      <c r="AL37" s="15">
        <v>1601.6300583306299</v>
      </c>
      <c r="AM37" s="15">
        <v>147.84852696736701</v>
      </c>
      <c r="AN37" s="15">
        <v>687.63848463514</v>
      </c>
      <c r="AO37" s="15">
        <v>233284.35785432</v>
      </c>
      <c r="AP37" s="15">
        <v>136.849063967208</v>
      </c>
      <c r="AQ37" s="15">
        <v>40.653114427131698</v>
      </c>
      <c r="AR37" s="15">
        <v>18830.211310369799</v>
      </c>
      <c r="AS37" s="15">
        <v>60.911252608392402</v>
      </c>
      <c r="AT37" s="15">
        <v>1345.3421556436699</v>
      </c>
      <c r="AU37" s="15">
        <v>204.88304976965301</v>
      </c>
      <c r="AV37" s="15">
        <v>549.07979844878105</v>
      </c>
      <c r="AW37" s="15">
        <v>3363.3552478215202</v>
      </c>
      <c r="AX37" s="15">
        <v>6203.85189507631</v>
      </c>
      <c r="AY37" s="15">
        <v>411.15371327459098</v>
      </c>
      <c r="AZ37" s="15">
        <v>136.85699803192</v>
      </c>
      <c r="BA37" s="15">
        <f t="shared" si="0"/>
        <v>271266.7401008507</v>
      </c>
      <c r="BB37" s="15">
        <f t="shared" si="3"/>
        <v>37982.382246530702</v>
      </c>
      <c r="BD37" s="15">
        <f t="shared" si="5"/>
        <v>-315498.44397914934</v>
      </c>
      <c r="BE37" s="15">
        <f t="shared" si="5"/>
        <v>-42187.180964469298</v>
      </c>
      <c r="BG37" s="13">
        <f t="shared" si="4"/>
        <v>0.46177928908791305</v>
      </c>
      <c r="BH37" s="13">
        <f t="shared" si="4"/>
        <v>0.47405906981364709</v>
      </c>
      <c r="BJ37" s="13">
        <v>0.43945582712475267</v>
      </c>
      <c r="BK37" s="13">
        <v>0.45843689063048737</v>
      </c>
      <c r="BL37" s="13"/>
      <c r="BM37" s="13"/>
      <c r="BN37" s="13"/>
      <c r="BP37" s="13"/>
      <c r="BQ37" s="13"/>
    </row>
    <row r="38" spans="1:69" x14ac:dyDescent="0.3">
      <c r="A38" s="17" t="s">
        <v>205</v>
      </c>
      <c r="B38" s="15">
        <v>838530.11708</v>
      </c>
      <c r="C38" s="15">
        <v>92655.487011000005</v>
      </c>
      <c r="F38" s="17" t="s">
        <v>205</v>
      </c>
      <c r="G38" s="15">
        <v>4416.50268688305</v>
      </c>
      <c r="H38" s="15">
        <v>5924.1248360587897</v>
      </c>
      <c r="I38" s="15">
        <v>133.71312554771001</v>
      </c>
      <c r="J38" s="15">
        <v>294.30019621135699</v>
      </c>
      <c r="K38" s="15">
        <v>3858.4349418255301</v>
      </c>
      <c r="L38" s="15">
        <v>217.46644907047599</v>
      </c>
      <c r="M38" s="15">
        <v>1527.04940337417</v>
      </c>
      <c r="N38" s="15">
        <v>842360.90822886198</v>
      </c>
      <c r="O38" s="15">
        <v>93017.010019566005</v>
      </c>
      <c r="P38" s="15">
        <v>749343.898209295</v>
      </c>
      <c r="Q38" s="15">
        <v>550.06245892513596</v>
      </c>
      <c r="R38" s="15">
        <v>104.382297127928</v>
      </c>
      <c r="S38" s="15">
        <v>52115.9632983349</v>
      </c>
      <c r="T38" s="15">
        <v>71.894200830040205</v>
      </c>
      <c r="U38" s="15">
        <v>2371.6579419853701</v>
      </c>
      <c r="V38" s="15">
        <v>146.689249050634</v>
      </c>
      <c r="W38" s="15">
        <v>374.89351245887002</v>
      </c>
      <c r="X38" s="15">
        <v>5929.14395332815</v>
      </c>
      <c r="Y38" s="15">
        <v>13895.4395374702</v>
      </c>
      <c r="Z38" s="15">
        <v>759.42095823894795</v>
      </c>
      <c r="AA38" s="15">
        <v>325.87097284456797</v>
      </c>
      <c r="AB38" s="17"/>
      <c r="AC38" s="40">
        <f t="shared" si="2"/>
        <v>4.568459821338188E-3</v>
      </c>
      <c r="AD38" s="40">
        <f t="shared" si="2"/>
        <v>3.9017981581930565E-3</v>
      </c>
      <c r="AE38" s="17"/>
      <c r="AF38" s="15">
        <v>41</v>
      </c>
      <c r="AG38" s="15" t="s">
        <v>205</v>
      </c>
      <c r="AH38" s="15">
        <v>1273.35670315929</v>
      </c>
      <c r="AI38" s="15">
        <v>1456.3382276641701</v>
      </c>
      <c r="AJ38" s="15">
        <v>38.587311904250697</v>
      </c>
      <c r="AK38" s="15">
        <v>120.910154295647</v>
      </c>
      <c r="AL38" s="15">
        <v>1054.7928334398</v>
      </c>
      <c r="AM38" s="15">
        <v>68.611432794893602</v>
      </c>
      <c r="AN38" s="15">
        <v>426.57277965843201</v>
      </c>
      <c r="AO38" s="15">
        <v>185166.16806523301</v>
      </c>
      <c r="AP38" s="15">
        <v>129.08962693950099</v>
      </c>
      <c r="AQ38" s="15">
        <v>27.876342508934901</v>
      </c>
      <c r="AR38" s="15">
        <v>13614.0184538226</v>
      </c>
      <c r="AS38" s="15">
        <v>26.348669203750401</v>
      </c>
      <c r="AT38" s="15">
        <v>707.78277998505405</v>
      </c>
      <c r="AU38" s="15">
        <v>65.499061697416707</v>
      </c>
      <c r="AV38" s="15">
        <v>170.930408429073</v>
      </c>
      <c r="AW38" s="15">
        <v>1769.45685751831</v>
      </c>
      <c r="AX38" s="15">
        <v>3906.4250201671698</v>
      </c>
      <c r="AY38" s="15">
        <v>220.379257195186</v>
      </c>
      <c r="AZ38" s="15">
        <v>89.710435253957598</v>
      </c>
      <c r="BA38" s="15">
        <f t="shared" si="0"/>
        <v>210332.85442087046</v>
      </c>
      <c r="BB38" s="15">
        <f t="shared" si="3"/>
        <v>25166.686355637445</v>
      </c>
      <c r="BD38" s="15">
        <f t="shared" si="5"/>
        <v>-628197.26265912957</v>
      </c>
      <c r="BE38" s="15">
        <f t="shared" si="5"/>
        <v>-67488.80065536256</v>
      </c>
      <c r="BG38" s="13">
        <f t="shared" si="4"/>
        <v>0.24969446274888729</v>
      </c>
      <c r="BH38" s="13">
        <f t="shared" si="4"/>
        <v>0.2705600443439718</v>
      </c>
      <c r="BJ38" s="13">
        <v>0.21992619015756348</v>
      </c>
      <c r="BK38" s="13">
        <v>0.2438488470768912</v>
      </c>
      <c r="BL38" s="13"/>
      <c r="BM38" s="13"/>
      <c r="BN38" s="13"/>
      <c r="BP38" s="13"/>
      <c r="BQ38" s="13"/>
    </row>
    <row r="39" spans="1:69" x14ac:dyDescent="0.3">
      <c r="A39" s="17" t="s">
        <v>206</v>
      </c>
      <c r="B39" s="15">
        <v>150488.03460000001</v>
      </c>
      <c r="C39" s="15">
        <v>26319.499844000002</v>
      </c>
      <c r="F39" s="17" t="s">
        <v>206</v>
      </c>
      <c r="G39" s="15">
        <v>1491.2251005032001</v>
      </c>
      <c r="H39" s="15">
        <v>1191.20051973963</v>
      </c>
      <c r="I39" s="15">
        <v>48.900337075679097</v>
      </c>
      <c r="J39" s="15">
        <v>247.40779634804301</v>
      </c>
      <c r="K39" s="15">
        <v>1075.0186632274499</v>
      </c>
      <c r="L39" s="15">
        <v>81.830821199645001</v>
      </c>
      <c r="M39" s="15">
        <v>456.01408455827601</v>
      </c>
      <c r="N39" s="15">
        <v>149717.07364333101</v>
      </c>
      <c r="O39" s="15">
        <v>26243.3879190308</v>
      </c>
      <c r="P39" s="15">
        <v>123473.685724301</v>
      </c>
      <c r="Q39" s="15">
        <v>89.445994455375597</v>
      </c>
      <c r="R39" s="15">
        <v>26.395412673269501</v>
      </c>
      <c r="S39" s="15">
        <v>13202.857355115</v>
      </c>
      <c r="T39" s="15">
        <v>56.943351786019299</v>
      </c>
      <c r="U39" s="15">
        <v>922.62897413427197</v>
      </c>
      <c r="V39" s="15">
        <v>96.908340779444103</v>
      </c>
      <c r="W39" s="15">
        <v>239.92678450371099</v>
      </c>
      <c r="X39" s="15">
        <v>2306.5723211913701</v>
      </c>
      <c r="Y39" s="15">
        <v>4370.3253837971297</v>
      </c>
      <c r="Z39" s="15">
        <v>244.05342812105499</v>
      </c>
      <c r="AA39" s="15">
        <v>95.733249822252304</v>
      </c>
      <c r="AB39" s="17"/>
      <c r="AC39" s="40">
        <f t="shared" si="2"/>
        <v>-5.1230714702217598E-3</v>
      </c>
      <c r="AD39" s="40">
        <f t="shared" si="2"/>
        <v>-2.8918454157689094E-3</v>
      </c>
      <c r="AE39" s="17"/>
      <c r="AF39" s="15">
        <v>42</v>
      </c>
      <c r="AG39" s="15" t="s">
        <v>206</v>
      </c>
      <c r="AH39" s="15">
        <v>365.68116353938399</v>
      </c>
      <c r="AI39" s="15">
        <v>318.41227325807301</v>
      </c>
      <c r="AJ39" s="15">
        <v>11.8747799711214</v>
      </c>
      <c r="AK39" s="15">
        <v>59.877362836550901</v>
      </c>
      <c r="AL39" s="15">
        <v>266.44980846899603</v>
      </c>
      <c r="AM39" s="15">
        <v>20.963636721381398</v>
      </c>
      <c r="AN39" s="15">
        <v>113.74485887308801</v>
      </c>
      <c r="AO39" s="15">
        <v>33087.936739185599</v>
      </c>
      <c r="AP39" s="15">
        <v>21.1687311029998</v>
      </c>
      <c r="AQ39" s="15">
        <v>6.6483557137940297</v>
      </c>
      <c r="AR39" s="15">
        <v>3373.45346078176</v>
      </c>
      <c r="AS39" s="15">
        <v>13.690080893012199</v>
      </c>
      <c r="AT39" s="15">
        <v>228.32722788009201</v>
      </c>
      <c r="AU39" s="15">
        <v>24.099597779993701</v>
      </c>
      <c r="AV39" s="15">
        <v>59.488171539184798</v>
      </c>
      <c r="AW39" s="15">
        <v>570.81805786008204</v>
      </c>
      <c r="AX39" s="15">
        <v>1073.7790458136899</v>
      </c>
      <c r="AY39" s="15">
        <v>63.249968531920999</v>
      </c>
      <c r="AZ39" s="15">
        <v>23.877223140134699</v>
      </c>
      <c r="BA39" s="15">
        <f t="shared" si="0"/>
        <v>39703.540543890849</v>
      </c>
      <c r="BB39" s="15">
        <f t="shared" si="3"/>
        <v>6615.6038047052498</v>
      </c>
      <c r="BD39" s="15">
        <f t="shared" si="5"/>
        <v>-110784.49405610916</v>
      </c>
      <c r="BE39" s="15">
        <f t="shared" si="5"/>
        <v>-19703.896039294752</v>
      </c>
      <c r="BG39" s="13">
        <f t="shared" si="4"/>
        <v>0.26519046610860203</v>
      </c>
      <c r="BH39" s="13">
        <f t="shared" si="4"/>
        <v>0.25208649984965709</v>
      </c>
      <c r="BJ39" s="13">
        <v>0.2640327511597535</v>
      </c>
      <c r="BK39" s="13">
        <v>0.24741611504349711</v>
      </c>
      <c r="BL39" s="13"/>
      <c r="BM39" s="13"/>
      <c r="BN39" s="13"/>
      <c r="BP39" s="13"/>
      <c r="BQ39" s="13"/>
    </row>
    <row r="40" spans="1:69" x14ac:dyDescent="0.3">
      <c r="A40" s="17" t="s">
        <v>207</v>
      </c>
      <c r="B40" s="15">
        <v>6087.2868072000001</v>
      </c>
      <c r="C40" s="15">
        <v>1016.1937512</v>
      </c>
      <c r="F40" s="17" t="s">
        <v>207</v>
      </c>
      <c r="G40" s="15">
        <v>51.921736580741502</v>
      </c>
      <c r="H40" s="15">
        <v>56.9262857079867</v>
      </c>
      <c r="I40" s="15">
        <v>1.7954765235315799</v>
      </c>
      <c r="J40" s="15">
        <v>7.1819944884450102</v>
      </c>
      <c r="K40" s="15">
        <v>40.061534527135997</v>
      </c>
      <c r="L40" s="15">
        <v>2.0395305918858799</v>
      </c>
      <c r="M40" s="15">
        <v>16.226372018937699</v>
      </c>
      <c r="N40" s="15">
        <v>6070.0139139723397</v>
      </c>
      <c r="O40" s="15">
        <v>1016.5704836907501</v>
      </c>
      <c r="P40" s="15">
        <v>5053.4434302815798</v>
      </c>
      <c r="Q40" s="15">
        <v>5.0235021522622096</v>
      </c>
      <c r="R40" s="15">
        <v>1.0017199645055801</v>
      </c>
      <c r="S40" s="15">
        <v>548.88251955223996</v>
      </c>
      <c r="T40" s="15">
        <v>2.02808766679343</v>
      </c>
      <c r="U40" s="15">
        <v>31.754596140809099</v>
      </c>
      <c r="V40" s="15">
        <v>0.90169158550901896</v>
      </c>
      <c r="W40" s="15">
        <v>1.17669879903217</v>
      </c>
      <c r="X40" s="15">
        <v>79.386498784701999</v>
      </c>
      <c r="Y40" s="15">
        <v>159.06131825371901</v>
      </c>
      <c r="Z40" s="15">
        <v>7.5963504026190902</v>
      </c>
      <c r="AA40" s="15">
        <v>3.6045699498999602</v>
      </c>
      <c r="AB40" s="17"/>
      <c r="AC40" s="40">
        <f t="shared" si="2"/>
        <v>-2.8375356336471946E-3</v>
      </c>
      <c r="AD40" s="40">
        <f t="shared" si="2"/>
        <v>3.7072899760033542E-4</v>
      </c>
      <c r="AE40" s="17"/>
      <c r="AF40" s="15">
        <v>44</v>
      </c>
      <c r="AG40" s="15" t="s">
        <v>207</v>
      </c>
      <c r="AH40" s="15">
        <v>17.1400913503286</v>
      </c>
      <c r="AI40" s="15">
        <v>18.311980802902401</v>
      </c>
      <c r="AJ40" s="15">
        <v>0.59743040928631397</v>
      </c>
      <c r="AK40" s="15">
        <v>2.3988026684885799</v>
      </c>
      <c r="AL40" s="15">
        <v>13.131396599058499</v>
      </c>
      <c r="AM40" s="15">
        <v>0.65574745527867095</v>
      </c>
      <c r="AN40" s="15">
        <v>5.3124355637737599</v>
      </c>
      <c r="AO40" s="15">
        <v>1611.1015970308299</v>
      </c>
      <c r="AP40" s="15">
        <v>1.6706652689718999</v>
      </c>
      <c r="AQ40" s="15">
        <v>0.327010292770823</v>
      </c>
      <c r="AR40" s="15">
        <v>178.96608335353</v>
      </c>
      <c r="AS40" s="15">
        <v>0.683568422037382</v>
      </c>
      <c r="AT40" s="15">
        <v>10.4521157184067</v>
      </c>
      <c r="AU40" s="15">
        <v>0.28556468656069101</v>
      </c>
      <c r="AV40" s="15">
        <v>0.35663443433460401</v>
      </c>
      <c r="AW40" s="15">
        <v>26.130288525705801</v>
      </c>
      <c r="AX40" s="15">
        <v>52.427368666678497</v>
      </c>
      <c r="AY40" s="15">
        <v>2.4467219508808902</v>
      </c>
      <c r="AZ40" s="15">
        <v>1.1798862896715701</v>
      </c>
      <c r="BA40" s="15">
        <f t="shared" si="0"/>
        <v>1943.5753894894954</v>
      </c>
      <c r="BB40" s="15">
        <f t="shared" si="3"/>
        <v>332.47379245866546</v>
      </c>
      <c r="BD40" s="15">
        <f t="shared" si="5"/>
        <v>-4143.711417710505</v>
      </c>
      <c r="BE40" s="15">
        <f t="shared" si="5"/>
        <v>-683.71995874133449</v>
      </c>
      <c r="BG40" s="13">
        <f t="shared" si="4"/>
        <v>0.32019290516215315</v>
      </c>
      <c r="BH40" s="13">
        <f t="shared" si="4"/>
        <v>0.32705434378892217</v>
      </c>
      <c r="BJ40" s="13">
        <v>0.31720742435667415</v>
      </c>
      <c r="BK40" s="13">
        <v>0.31644489527401432</v>
      </c>
      <c r="BL40" s="13"/>
      <c r="BM40" s="13"/>
      <c r="BN40" s="13"/>
      <c r="BP40" s="13"/>
      <c r="BQ40" s="13"/>
    </row>
    <row r="41" spans="1:69" x14ac:dyDescent="0.3">
      <c r="A41" s="17" t="s">
        <v>208</v>
      </c>
      <c r="B41" s="15">
        <v>198103.59851000001</v>
      </c>
      <c r="C41" s="15">
        <v>25891.627768999999</v>
      </c>
      <c r="F41" s="17" t="s">
        <v>208</v>
      </c>
      <c r="G41" s="15">
        <v>1309.1228791260801</v>
      </c>
      <c r="H41" s="15">
        <v>1485.1681131191499</v>
      </c>
      <c r="I41" s="15">
        <v>42.852525956668103</v>
      </c>
      <c r="J41" s="15">
        <v>142.750125057182</v>
      </c>
      <c r="K41" s="15">
        <v>1076.10035461344</v>
      </c>
      <c r="L41" s="15">
        <v>61.159356228332697</v>
      </c>
      <c r="M41" s="15">
        <v>430.62732143939701</v>
      </c>
      <c r="N41" s="15">
        <v>198820.51783151101</v>
      </c>
      <c r="O41" s="15">
        <v>25975.545310250898</v>
      </c>
      <c r="P41" s="15">
        <v>172844.97252126</v>
      </c>
      <c r="Q41" s="15">
        <v>147.47600698865099</v>
      </c>
      <c r="R41" s="15">
        <v>27.764288706272598</v>
      </c>
      <c r="S41" s="15">
        <v>14030.914609809401</v>
      </c>
      <c r="T41" s="15">
        <v>34.9356262173646</v>
      </c>
      <c r="U41" s="15">
        <v>763.20954876899395</v>
      </c>
      <c r="V41" s="15">
        <v>46.401826330902701</v>
      </c>
      <c r="W41" s="15">
        <v>111.478988409199</v>
      </c>
      <c r="X41" s="15">
        <v>1908.0235872506701</v>
      </c>
      <c r="Y41" s="15">
        <v>4056.9106919757201</v>
      </c>
      <c r="Z41" s="15">
        <v>208.42888804378299</v>
      </c>
      <c r="AA41" s="15">
        <v>92.220572209637496</v>
      </c>
      <c r="AB41" s="17"/>
      <c r="AC41" s="40">
        <f t="shared" si="2"/>
        <v>3.6189111500405675E-3</v>
      </c>
      <c r="AD41" s="40">
        <f t="shared" si="2"/>
        <v>3.2411072026677945E-3</v>
      </c>
      <c r="AE41" s="17"/>
      <c r="AF41" s="15">
        <v>45</v>
      </c>
      <c r="AG41" s="15" t="s">
        <v>208</v>
      </c>
      <c r="AH41" s="15">
        <v>346.96450785685602</v>
      </c>
      <c r="AI41" s="15">
        <v>381.56726000580699</v>
      </c>
      <c r="AJ41" s="15">
        <v>11.272302698254901</v>
      </c>
      <c r="AK41" s="15">
        <v>38.020107330389301</v>
      </c>
      <c r="AL41" s="15">
        <v>281.95453080204197</v>
      </c>
      <c r="AM41" s="15">
        <v>15.7157902010811</v>
      </c>
      <c r="AN41" s="15">
        <v>112.721749819293</v>
      </c>
      <c r="AO41" s="15">
        <v>43965.145511316798</v>
      </c>
      <c r="AP41" s="15">
        <v>37.740164539729498</v>
      </c>
      <c r="AQ41" s="15">
        <v>7.2321479559607997</v>
      </c>
      <c r="AR41" s="15">
        <v>3652.23181226113</v>
      </c>
      <c r="AS41" s="15">
        <v>9.5126861703101095</v>
      </c>
      <c r="AT41" s="15">
        <v>199.45244276048001</v>
      </c>
      <c r="AU41" s="15">
        <v>11.9009268252206</v>
      </c>
      <c r="AV41" s="15">
        <v>28.222828203555199</v>
      </c>
      <c r="AW41" s="15">
        <v>498.63108101342999</v>
      </c>
      <c r="AX41" s="15">
        <v>1070.45554533226</v>
      </c>
      <c r="AY41" s="15">
        <v>53.581266877597997</v>
      </c>
      <c r="AZ41" s="15">
        <v>24.245708027971101</v>
      </c>
      <c r="BA41" s="15">
        <f t="shared" si="0"/>
        <v>50746.568369998175</v>
      </c>
      <c r="BB41" s="15">
        <f t="shared" si="3"/>
        <v>6781.422858681377</v>
      </c>
      <c r="BD41" s="15">
        <f t="shared" si="5"/>
        <v>-147357.03014000185</v>
      </c>
      <c r="BE41" s="15">
        <f t="shared" si="5"/>
        <v>-19110.204910318622</v>
      </c>
      <c r="BG41" s="13">
        <f t="shared" si="4"/>
        <v>0.25523808570402667</v>
      </c>
      <c r="BH41" s="13">
        <f t="shared" si="4"/>
        <v>0.26106950894328984</v>
      </c>
      <c r="BJ41" s="13">
        <v>0.21040413020893928</v>
      </c>
      <c r="BK41" s="13">
        <v>0.21687903572783301</v>
      </c>
      <c r="BL41" s="13"/>
      <c r="BM41" s="13"/>
      <c r="BN41" s="13"/>
      <c r="BP41" s="13"/>
      <c r="BQ41" s="13"/>
    </row>
    <row r="42" spans="1:69" x14ac:dyDescent="0.3">
      <c r="A42" s="17" t="s">
        <v>209</v>
      </c>
      <c r="B42" s="15">
        <v>216035.53052</v>
      </c>
      <c r="C42" s="15">
        <v>38066.095831999999</v>
      </c>
      <c r="F42" s="17" t="s">
        <v>209</v>
      </c>
      <c r="G42" s="15">
        <v>2310.67468774285</v>
      </c>
      <c r="H42" s="15">
        <v>1194.1332460302999</v>
      </c>
      <c r="I42" s="15">
        <v>77.562378467456995</v>
      </c>
      <c r="J42" s="15">
        <v>540.48365897804695</v>
      </c>
      <c r="K42" s="15">
        <v>1595.4261500135001</v>
      </c>
      <c r="L42" s="15">
        <v>207.950673269509</v>
      </c>
      <c r="M42" s="15">
        <v>740.15397410671403</v>
      </c>
      <c r="N42" s="15">
        <v>215000.40455618099</v>
      </c>
      <c r="O42" s="15">
        <v>37848.091406273197</v>
      </c>
      <c r="P42" s="15">
        <v>177152.313149908</v>
      </c>
      <c r="Q42" s="15">
        <v>59.799174358041597</v>
      </c>
      <c r="R42" s="15">
        <v>38.6828050507889</v>
      </c>
      <c r="S42" s="15">
        <v>16599.659769176</v>
      </c>
      <c r="T42" s="15">
        <v>86.715160369715093</v>
      </c>
      <c r="U42" s="15">
        <v>1700.7859068436901</v>
      </c>
      <c r="V42" s="15">
        <v>345.95872804334198</v>
      </c>
      <c r="W42" s="15">
        <v>937.62252709204802</v>
      </c>
      <c r="X42" s="15">
        <v>4251.9649111261697</v>
      </c>
      <c r="Y42" s="15">
        <v>6502.9835109707501</v>
      </c>
      <c r="Z42" s="15">
        <v>520.50209160204304</v>
      </c>
      <c r="AA42" s="15">
        <v>137.03205303218101</v>
      </c>
      <c r="AB42" s="17"/>
      <c r="AC42" s="40">
        <f t="shared" si="2"/>
        <v>-4.791461669881104E-3</v>
      </c>
      <c r="AD42" s="40">
        <f t="shared" si="2"/>
        <v>-5.7269972389324452E-3</v>
      </c>
      <c r="AE42" s="17"/>
      <c r="AF42" s="15">
        <v>46</v>
      </c>
      <c r="AG42" s="15" t="s">
        <v>209</v>
      </c>
      <c r="AH42" s="15">
        <v>1152.50970954429</v>
      </c>
      <c r="AI42" s="15">
        <v>581.321602142291</v>
      </c>
      <c r="AJ42" s="15">
        <v>40.408604464474898</v>
      </c>
      <c r="AK42" s="15">
        <v>297.46290335149001</v>
      </c>
      <c r="AL42" s="15">
        <v>793.21208947558603</v>
      </c>
      <c r="AM42" s="15">
        <v>113.500310337534</v>
      </c>
      <c r="AN42" s="15">
        <v>376.74540984107801</v>
      </c>
      <c r="AO42" s="15">
        <v>87675.730432920405</v>
      </c>
      <c r="AP42" s="15">
        <v>27.049306899823399</v>
      </c>
      <c r="AQ42" s="15">
        <v>19.220635562150299</v>
      </c>
      <c r="AR42" s="15">
        <v>8205.6734837086296</v>
      </c>
      <c r="AS42" s="15">
        <v>45.809026821219199</v>
      </c>
      <c r="AT42" s="15">
        <v>910.93173863415302</v>
      </c>
      <c r="AU42" s="15">
        <v>191.312918922758</v>
      </c>
      <c r="AV42" s="15">
        <v>519.93830471137198</v>
      </c>
      <c r="AW42" s="15">
        <v>2277.3292877456201</v>
      </c>
      <c r="AX42" s="15">
        <v>3237.0229174400201</v>
      </c>
      <c r="AY42" s="15">
        <v>281.61130841967201</v>
      </c>
      <c r="AZ42" s="15">
        <v>67.880799873536205</v>
      </c>
      <c r="BA42" s="15">
        <f t="shared" si="0"/>
        <v>106814.6707908161</v>
      </c>
      <c r="BB42" s="15">
        <f t="shared" si="3"/>
        <v>19138.940357895699</v>
      </c>
      <c r="BD42" s="15">
        <f t="shared" si="5"/>
        <v>-109220.8597291839</v>
      </c>
      <c r="BE42" s="15">
        <f t="shared" si="5"/>
        <v>-18927.1554741043</v>
      </c>
      <c r="BG42" s="13">
        <f t="shared" si="4"/>
        <v>0.49681148745422354</v>
      </c>
      <c r="BH42" s="13">
        <f t="shared" si="4"/>
        <v>0.50567782011653784</v>
      </c>
      <c r="BJ42" s="13">
        <v>0.4906406175108512</v>
      </c>
      <c r="BK42" s="13">
        <v>0.49913390330388979</v>
      </c>
      <c r="BL42" s="13"/>
      <c r="BM42" s="13"/>
      <c r="BN42" s="13"/>
      <c r="BP42" s="13"/>
      <c r="BQ42" s="13"/>
    </row>
    <row r="43" spans="1:69" x14ac:dyDescent="0.3">
      <c r="A43" s="17" t="s">
        <v>210</v>
      </c>
      <c r="B43" s="15">
        <v>142669.84778000001</v>
      </c>
      <c r="C43" s="15">
        <v>26171.978402000001</v>
      </c>
      <c r="F43" s="17" t="s">
        <v>210</v>
      </c>
      <c r="G43" s="15">
        <v>1534.3038367036499</v>
      </c>
      <c r="H43" s="15">
        <v>999.40646020381598</v>
      </c>
      <c r="I43" s="15">
        <v>50.142328620953798</v>
      </c>
      <c r="J43" s="15">
        <v>298.51601158528803</v>
      </c>
      <c r="K43" s="15">
        <v>1087.42105380931</v>
      </c>
      <c r="L43" s="15">
        <v>112.225942095603</v>
      </c>
      <c r="M43" s="15">
        <v>474.01576381884502</v>
      </c>
      <c r="N43" s="15">
        <v>141973.53403858299</v>
      </c>
      <c r="O43" s="15">
        <v>26070.961043108</v>
      </c>
      <c r="P43" s="15">
        <v>115902.57299547399</v>
      </c>
      <c r="Q43" s="15">
        <v>69.995773949084196</v>
      </c>
      <c r="R43" s="15">
        <v>26.112869108285501</v>
      </c>
      <c r="S43" s="15">
        <v>12423.231621774999</v>
      </c>
      <c r="T43" s="15">
        <v>57.261743712693601</v>
      </c>
      <c r="U43" s="15">
        <v>1016.72797180288</v>
      </c>
      <c r="V43" s="15">
        <v>148.574238418845</v>
      </c>
      <c r="W43" s="15">
        <v>388.95064706757699</v>
      </c>
      <c r="X43" s="15">
        <v>2541.8198101820399</v>
      </c>
      <c r="Y43" s="15">
        <v>4427.7334621934897</v>
      </c>
      <c r="Z43" s="15">
        <v>319.03372721109702</v>
      </c>
      <c r="AA43" s="15">
        <v>95.4877808495511</v>
      </c>
      <c r="AB43" s="17"/>
      <c r="AC43" s="40">
        <f t="shared" si="2"/>
        <v>-4.8805949697987372E-3</v>
      </c>
      <c r="AD43" s="40">
        <f t="shared" si="2"/>
        <v>-3.8597524933109803E-3</v>
      </c>
      <c r="AE43" s="17"/>
      <c r="AF43" s="15">
        <v>47</v>
      </c>
      <c r="AG43" s="15" t="s">
        <v>210</v>
      </c>
      <c r="AH43" s="15">
        <v>397.38945493295302</v>
      </c>
      <c r="AI43" s="15">
        <v>252.319038714117</v>
      </c>
      <c r="AJ43" s="15">
        <v>11.9538037554538</v>
      </c>
      <c r="AK43" s="15">
        <v>65.236649379300303</v>
      </c>
      <c r="AL43" s="15">
        <v>280.28214566356598</v>
      </c>
      <c r="AM43" s="15">
        <v>25.0682980178523</v>
      </c>
      <c r="AN43" s="15">
        <v>118.757091062824</v>
      </c>
      <c r="AO43" s="15">
        <v>29214.6740743995</v>
      </c>
      <c r="AP43" s="15">
        <v>16.685105875679799</v>
      </c>
      <c r="AQ43" s="15">
        <v>6.6984428813986598</v>
      </c>
      <c r="AR43" s="15">
        <v>3164.9870214421599</v>
      </c>
      <c r="AS43" s="15">
        <v>13.5030727914978</v>
      </c>
      <c r="AT43" s="15">
        <v>233.26148721634101</v>
      </c>
      <c r="AU43" s="15">
        <v>31.7097204656847</v>
      </c>
      <c r="AV43" s="15">
        <v>81.891465375268695</v>
      </c>
      <c r="AW43" s="15">
        <v>583.15369988159398</v>
      </c>
      <c r="AX43" s="15">
        <v>1142.6942855577799</v>
      </c>
      <c r="AY43" s="15">
        <v>72.742360074173106</v>
      </c>
      <c r="AZ43" s="15">
        <v>24.790877516273799</v>
      </c>
      <c r="BA43" s="15">
        <f t="shared" si="0"/>
        <v>35737.798095003411</v>
      </c>
      <c r="BB43" s="15">
        <f t="shared" si="3"/>
        <v>6523.124020603911</v>
      </c>
      <c r="BD43" s="15">
        <f t="shared" si="5"/>
        <v>-106932.0496849966</v>
      </c>
      <c r="BE43" s="15">
        <f t="shared" si="5"/>
        <v>-19648.85438139609</v>
      </c>
      <c r="BG43" s="13">
        <f t="shared" si="4"/>
        <v>0.25172155033691873</v>
      </c>
      <c r="BH43" s="13">
        <f t="shared" si="4"/>
        <v>0.25020650408007628</v>
      </c>
      <c r="BJ43" s="13">
        <v>0.22056888296519384</v>
      </c>
      <c r="BK43" s="13">
        <v>0.21829576947416637</v>
      </c>
      <c r="BL43" s="13"/>
      <c r="BM43" s="13"/>
      <c r="BN43" s="13"/>
      <c r="BP43" s="13"/>
      <c r="BQ43" s="13"/>
    </row>
    <row r="44" spans="1:69" x14ac:dyDescent="0.3">
      <c r="A44" s="17" t="s">
        <v>211</v>
      </c>
      <c r="B44" s="15">
        <v>1628323.5506</v>
      </c>
      <c r="C44" s="15">
        <v>224315.94652</v>
      </c>
      <c r="F44" s="17" t="s">
        <v>211</v>
      </c>
      <c r="G44" s="15">
        <v>11664.253356592</v>
      </c>
      <c r="H44" s="15">
        <v>11157.431235194499</v>
      </c>
      <c r="I44" s="15">
        <v>395.40641362015401</v>
      </c>
      <c r="J44" s="15">
        <v>2048.78647497478</v>
      </c>
      <c r="K44" s="15">
        <v>9075.1956164398598</v>
      </c>
      <c r="L44" s="15">
        <v>883.32488644543196</v>
      </c>
      <c r="M44" s="15">
        <v>3949.7034409739999</v>
      </c>
      <c r="N44" s="15">
        <v>1629045.4340579</v>
      </c>
      <c r="O44" s="15">
        <v>224169.07770941599</v>
      </c>
      <c r="P44" s="15">
        <v>1404876.3563484801</v>
      </c>
      <c r="Q44" s="15">
        <v>863.34995505878101</v>
      </c>
      <c r="R44" s="15">
        <v>234.362026904104</v>
      </c>
      <c r="S44" s="15">
        <v>112784.893335537</v>
      </c>
      <c r="T44" s="15">
        <v>363.48955453408001</v>
      </c>
      <c r="U44" s="15">
        <v>8110.4054617305101</v>
      </c>
      <c r="V44" s="15">
        <v>1165.1378323274701</v>
      </c>
      <c r="W44" s="15">
        <v>3105.02570956309</v>
      </c>
      <c r="X44" s="15">
        <v>20276.013520505701</v>
      </c>
      <c r="Y44" s="15">
        <v>34799.315066937801</v>
      </c>
      <c r="Z44" s="15">
        <v>2515.38234174947</v>
      </c>
      <c r="AA44" s="15">
        <v>777.60148032650397</v>
      </c>
      <c r="AB44" s="17"/>
      <c r="AC44" s="40">
        <f t="shared" si="2"/>
        <v>4.4332924966541655E-4</v>
      </c>
      <c r="AD44" s="40">
        <f t="shared" si="2"/>
        <v>-6.5474083703147311E-4</v>
      </c>
      <c r="AE44" s="17"/>
      <c r="AF44" s="15">
        <v>48</v>
      </c>
      <c r="AG44" s="15" t="s">
        <v>211</v>
      </c>
      <c r="AH44" s="15">
        <v>5910.0113024212596</v>
      </c>
      <c r="AI44" s="15">
        <v>5387.71918115271</v>
      </c>
      <c r="AJ44" s="15">
        <v>198.17722613806299</v>
      </c>
      <c r="AK44" s="15">
        <v>1039.4801339676901</v>
      </c>
      <c r="AL44" s="15">
        <v>4557.9393347026498</v>
      </c>
      <c r="AM44" s="15">
        <v>446.303789973542</v>
      </c>
      <c r="AN44" s="15">
        <v>1984.14895808453</v>
      </c>
      <c r="AO44" s="15">
        <v>689349.58777836105</v>
      </c>
      <c r="AP44" s="15">
        <v>416.60638313014402</v>
      </c>
      <c r="AQ44" s="15">
        <v>117.025934865335</v>
      </c>
      <c r="AR44" s="15">
        <v>55629.913509110898</v>
      </c>
      <c r="AS44" s="15">
        <v>183.05790277873601</v>
      </c>
      <c r="AT44" s="15">
        <v>4063.52905437762</v>
      </c>
      <c r="AU44" s="15">
        <v>603.48384429145199</v>
      </c>
      <c r="AV44" s="15">
        <v>1612.8967043038899</v>
      </c>
      <c r="AW44" s="15">
        <v>10158.822232553999</v>
      </c>
      <c r="AX44" s="15">
        <v>17547.737191833101</v>
      </c>
      <c r="AY44" s="15">
        <v>1256.11485138745</v>
      </c>
      <c r="AZ44" s="15">
        <v>390.03898375569599</v>
      </c>
      <c r="BA44" s="15">
        <f t="shared" si="0"/>
        <v>800852.59429718985</v>
      </c>
      <c r="BB44" s="15">
        <f t="shared" si="3"/>
        <v>111503.0065188288</v>
      </c>
      <c r="BD44" s="15">
        <f t="shared" si="5"/>
        <v>-827470.95630281011</v>
      </c>
      <c r="BE44" s="15">
        <f t="shared" si="5"/>
        <v>-112812.9400011712</v>
      </c>
      <c r="BG44" s="13">
        <f t="shared" si="4"/>
        <v>0.49160850738354894</v>
      </c>
      <c r="BH44" s="13">
        <f t="shared" si="4"/>
        <v>0.49740583160790347</v>
      </c>
      <c r="BJ44" s="13">
        <v>0.51452613633656463</v>
      </c>
      <c r="BK44" s="13">
        <v>0.5217773532328932</v>
      </c>
      <c r="BL44" s="13"/>
      <c r="BM44" s="13"/>
      <c r="BN44" s="13"/>
      <c r="BP44" s="13"/>
      <c r="BQ44" s="13"/>
    </row>
    <row r="45" spans="1:69" x14ac:dyDescent="0.3">
      <c r="A45" s="17" t="s">
        <v>212</v>
      </c>
      <c r="B45" s="15">
        <v>150628.12784999999</v>
      </c>
      <c r="C45" s="15">
        <v>18893.395789999999</v>
      </c>
      <c r="F45" s="17" t="s">
        <v>212</v>
      </c>
      <c r="G45" s="15">
        <v>948.32359772262498</v>
      </c>
      <c r="H45" s="15">
        <v>1039.8912816018701</v>
      </c>
      <c r="I45" s="15">
        <v>31.383187067687398</v>
      </c>
      <c r="J45" s="15">
        <v>132.249488737137</v>
      </c>
      <c r="K45" s="15">
        <v>738.274585668854</v>
      </c>
      <c r="L45" s="15">
        <v>64.496595159752403</v>
      </c>
      <c r="M45" s="15">
        <v>318.018230901084</v>
      </c>
      <c r="N45" s="15">
        <v>150567.177424439</v>
      </c>
      <c r="O45" s="15">
        <v>18876.214777790599</v>
      </c>
      <c r="P45" s="15">
        <v>131690.962646648</v>
      </c>
      <c r="Q45" s="15">
        <v>77.457060687731797</v>
      </c>
      <c r="R45" s="15">
        <v>20.086341385715102</v>
      </c>
      <c r="S45" s="15">
        <v>10042.534628218</v>
      </c>
      <c r="T45" s="15">
        <v>28.7361497820179</v>
      </c>
      <c r="U45" s="15">
        <v>593.52903476137703</v>
      </c>
      <c r="V45" s="15">
        <v>73.434722476672306</v>
      </c>
      <c r="W45" s="15">
        <v>193.37968153132999</v>
      </c>
      <c r="X45" s="15">
        <v>1483.8223177190901</v>
      </c>
      <c r="Y45" s="15">
        <v>2831.6332493372302</v>
      </c>
      <c r="Z45" s="15">
        <v>195.30100508716501</v>
      </c>
      <c r="AA45" s="15">
        <v>63.663619945215103</v>
      </c>
      <c r="AB45" s="17"/>
      <c r="AC45" s="40">
        <f t="shared" si="2"/>
        <v>-4.0464172549292964E-4</v>
      </c>
      <c r="AD45" s="40">
        <f t="shared" si="2"/>
        <v>-9.0936602399940207E-4</v>
      </c>
      <c r="AE45" s="17"/>
      <c r="AF45" s="15">
        <v>49</v>
      </c>
      <c r="AG45" s="15" t="s">
        <v>212</v>
      </c>
      <c r="AH45" s="15">
        <v>415.60808958406398</v>
      </c>
      <c r="AI45" s="15">
        <v>428.71869511566598</v>
      </c>
      <c r="AJ45" s="15">
        <v>14.1523817675624</v>
      </c>
      <c r="AK45" s="15">
        <v>67.271088830512596</v>
      </c>
      <c r="AL45" s="15">
        <v>316.35534227440701</v>
      </c>
      <c r="AM45" s="15">
        <v>30.923351460627298</v>
      </c>
      <c r="AN45" s="15">
        <v>139.439358976915</v>
      </c>
      <c r="AO45" s="15">
        <v>54771.087814952902</v>
      </c>
      <c r="AP45" s="15">
        <v>30.3829557389233</v>
      </c>
      <c r="AQ45" s="15">
        <v>8.5752261144251207</v>
      </c>
      <c r="AR45" s="15">
        <v>4257.9225177211201</v>
      </c>
      <c r="AS45" s="15">
        <v>13.8259727506438</v>
      </c>
      <c r="AT45" s="15">
        <v>274.92444551270199</v>
      </c>
      <c r="AU45" s="15">
        <v>38.366074797641602</v>
      </c>
      <c r="AV45" s="15">
        <v>101.812002320338</v>
      </c>
      <c r="AW45" s="15">
        <v>687.31108615117603</v>
      </c>
      <c r="AX45" s="15">
        <v>1228.2512328225801</v>
      </c>
      <c r="AY45" s="15">
        <v>90.489960136543104</v>
      </c>
      <c r="AZ45" s="15">
        <v>27.307789425541301</v>
      </c>
      <c r="BA45" s="15">
        <f t="shared" si="0"/>
        <v>62942.72538645428</v>
      </c>
      <c r="BB45" s="15">
        <f t="shared" si="3"/>
        <v>8171.6375715013783</v>
      </c>
      <c r="BD45" s="15">
        <f t="shared" si="5"/>
        <v>-87685.402463545703</v>
      </c>
      <c r="BE45" s="15">
        <f t="shared" si="5"/>
        <v>-10721.75821849862</v>
      </c>
      <c r="BG45" s="13">
        <f t="shared" si="4"/>
        <v>0.41803749305217341</v>
      </c>
      <c r="BH45" s="13">
        <f t="shared" si="4"/>
        <v>0.43290657940150024</v>
      </c>
      <c r="BJ45" s="13">
        <v>0.44388942623157696</v>
      </c>
      <c r="BK45" s="13">
        <v>0.45949392345636675</v>
      </c>
      <c r="BL45" s="13"/>
      <c r="BM45" s="13"/>
      <c r="BN45" s="13"/>
      <c r="BP45" s="13"/>
      <c r="BQ45" s="13"/>
    </row>
    <row r="46" spans="1:69" x14ac:dyDescent="0.3">
      <c r="A46" s="17" t="s">
        <v>213</v>
      </c>
      <c r="B46" s="15">
        <v>63241.029555000001</v>
      </c>
      <c r="C46" s="15">
        <v>7005.3358508000001</v>
      </c>
      <c r="F46" s="17" t="s">
        <v>213</v>
      </c>
      <c r="G46" s="15">
        <v>331.85570771121598</v>
      </c>
      <c r="H46" s="15">
        <v>443.81989087121099</v>
      </c>
      <c r="I46" s="15">
        <v>10.434811135545599</v>
      </c>
      <c r="J46" s="15">
        <v>25.336288794457499</v>
      </c>
      <c r="K46" s="15">
        <v>287.50084767715498</v>
      </c>
      <c r="L46" s="15">
        <v>17.266487794661501</v>
      </c>
      <c r="M46" s="15">
        <v>115.054952077029</v>
      </c>
      <c r="N46" s="15">
        <v>63537.201056873702</v>
      </c>
      <c r="O46" s="15">
        <v>7034.0753385252101</v>
      </c>
      <c r="P46" s="15">
        <v>56503.1257183485</v>
      </c>
      <c r="Q46" s="15">
        <v>41.723111603476603</v>
      </c>
      <c r="R46" s="15">
        <v>7.8398021131301698</v>
      </c>
      <c r="S46" s="15">
        <v>3931.0679871249999</v>
      </c>
      <c r="T46" s="15">
        <v>6.1582198779741697</v>
      </c>
      <c r="U46" s="15">
        <v>184.498769380005</v>
      </c>
      <c r="V46" s="15">
        <v>12.60239230146</v>
      </c>
      <c r="W46" s="15">
        <v>32.620179456229899</v>
      </c>
      <c r="X46" s="15">
        <v>461.24675793801703</v>
      </c>
      <c r="Y46" s="15">
        <v>1041.48553051472</v>
      </c>
      <c r="Z46" s="15">
        <v>59.341259059618402</v>
      </c>
      <c r="AA46" s="15">
        <v>24.222343094297202</v>
      </c>
      <c r="AB46" s="17"/>
      <c r="AC46" s="40">
        <f t="shared" si="2"/>
        <v>4.6832175876599918E-3</v>
      </c>
      <c r="AD46" s="40">
        <f t="shared" si="2"/>
        <v>4.1025139033024332E-3</v>
      </c>
      <c r="AE46" s="17"/>
      <c r="AF46" s="15">
        <v>50</v>
      </c>
      <c r="AG46" s="15" t="s">
        <v>213</v>
      </c>
      <c r="AH46" s="15">
        <v>39.164250836674398</v>
      </c>
      <c r="AI46" s="15">
        <v>50.8548482571723</v>
      </c>
      <c r="AJ46" s="15">
        <v>1.2605468778664199</v>
      </c>
      <c r="AK46" s="15">
        <v>3.64016260271563</v>
      </c>
      <c r="AL46" s="15">
        <v>33.458362175051597</v>
      </c>
      <c r="AM46" s="15">
        <v>2.2183890332554301</v>
      </c>
      <c r="AN46" s="15">
        <v>13.596669769363499</v>
      </c>
      <c r="AO46" s="15">
        <v>6460.6162531800901</v>
      </c>
      <c r="AP46" s="15">
        <v>4.6767164544653204</v>
      </c>
      <c r="AQ46" s="15">
        <v>0.91025960741509104</v>
      </c>
      <c r="AR46" s="15">
        <v>455.84675678105901</v>
      </c>
      <c r="AS46" s="15">
        <v>0.81803957958068996</v>
      </c>
      <c r="AT46" s="15">
        <v>22.8678845017036</v>
      </c>
      <c r="AU46" s="15">
        <v>1.8818308436936499</v>
      </c>
      <c r="AV46" s="15">
        <v>4.9227971233912404</v>
      </c>
      <c r="AW46" s="15">
        <v>57.1697083063261</v>
      </c>
      <c r="AX46" s="15">
        <v>122.11451269718199</v>
      </c>
      <c r="AY46" s="15">
        <v>7.35995044024635</v>
      </c>
      <c r="AZ46" s="15">
        <v>2.82419679010055</v>
      </c>
      <c r="BA46" s="15">
        <f t="shared" si="0"/>
        <v>7286.2021358573547</v>
      </c>
      <c r="BB46" s="15">
        <f t="shared" si="3"/>
        <v>825.58588267726464</v>
      </c>
      <c r="BD46" s="15">
        <f t="shared" si="5"/>
        <v>-55954.827419142646</v>
      </c>
      <c r="BE46" s="15">
        <f t="shared" si="5"/>
        <v>-6179.7499681227355</v>
      </c>
      <c r="BG46" s="13">
        <f t="shared" si="4"/>
        <v>0.11467615844983944</v>
      </c>
      <c r="BH46" s="13">
        <f t="shared" si="4"/>
        <v>0.11736949676321777</v>
      </c>
      <c r="BJ46" s="13">
        <v>0.13187651091762589</v>
      </c>
      <c r="BK46" s="13">
        <v>0.13519053358292618</v>
      </c>
      <c r="BL46" s="13"/>
      <c r="BM46" s="13"/>
      <c r="BN46" s="13"/>
      <c r="BP46" s="13"/>
      <c r="BQ46" s="13"/>
    </row>
    <row r="47" spans="1:69" x14ac:dyDescent="0.3">
      <c r="A47" s="17" t="s">
        <v>214</v>
      </c>
      <c r="B47" s="15">
        <v>141526.97489000001</v>
      </c>
      <c r="C47" s="15">
        <v>22161.128997</v>
      </c>
      <c r="F47" s="17" t="s">
        <v>214</v>
      </c>
      <c r="G47" s="15">
        <v>1166.50040800939</v>
      </c>
      <c r="H47" s="15">
        <v>1036.01009284765</v>
      </c>
      <c r="I47" s="15">
        <v>42.231724746330599</v>
      </c>
      <c r="J47" s="15">
        <v>239.70444798359699</v>
      </c>
      <c r="K47" s="15">
        <v>871.44018245451605</v>
      </c>
      <c r="L47" s="15">
        <v>88.357415555592297</v>
      </c>
      <c r="M47" s="15">
        <v>386.608146100299</v>
      </c>
      <c r="N47" s="15">
        <v>141233.84881858699</v>
      </c>
      <c r="O47" s="15">
        <v>22127.154289246399</v>
      </c>
      <c r="P47" s="15">
        <v>119106.69452934001</v>
      </c>
      <c r="Q47" s="15">
        <v>79.865592281618405</v>
      </c>
      <c r="R47" s="15">
        <v>22.055253509482601</v>
      </c>
      <c r="S47" s="15">
        <v>10930.787186847199</v>
      </c>
      <c r="T47" s="15">
        <v>45.7852374466068</v>
      </c>
      <c r="U47" s="15">
        <v>861.384303223708</v>
      </c>
      <c r="V47" s="15">
        <v>116.923338169502</v>
      </c>
      <c r="W47" s="15">
        <v>305.93968213638902</v>
      </c>
      <c r="X47" s="15">
        <v>2153.4608402916701</v>
      </c>
      <c r="Y47" s="15">
        <v>3453.0287600654701</v>
      </c>
      <c r="Z47" s="15">
        <v>251.23255068921901</v>
      </c>
      <c r="AA47" s="15">
        <v>75.839126888120902</v>
      </c>
      <c r="AB47" s="17"/>
      <c r="AC47" s="40">
        <f t="shared" si="2"/>
        <v>-2.0711675045753425E-3</v>
      </c>
      <c r="AD47" s="40">
        <f t="shared" si="2"/>
        <v>-1.5330765755752101E-3</v>
      </c>
      <c r="AE47" s="17"/>
      <c r="AF47" s="15">
        <v>51</v>
      </c>
      <c r="AG47" s="15" t="s">
        <v>214</v>
      </c>
      <c r="AH47" s="15">
        <v>258.48505686595502</v>
      </c>
      <c r="AI47" s="15">
        <v>244.81962082790901</v>
      </c>
      <c r="AJ47" s="15">
        <v>8.9320371274845005</v>
      </c>
      <c r="AK47" s="15">
        <v>48.063206629997701</v>
      </c>
      <c r="AL47" s="15">
        <v>194.636437023643</v>
      </c>
      <c r="AM47" s="15">
        <v>18.191105314589699</v>
      </c>
      <c r="AN47" s="15">
        <v>85.112107501077901</v>
      </c>
      <c r="AO47" s="15">
        <v>27309.788240449401</v>
      </c>
      <c r="AP47" s="15">
        <v>17.095880747838201</v>
      </c>
      <c r="AQ47" s="15">
        <v>4.9518195708364701</v>
      </c>
      <c r="AR47" s="15">
        <v>2493.9453602844401</v>
      </c>
      <c r="AS47" s="15">
        <v>9.6003824702360099</v>
      </c>
      <c r="AT47" s="15">
        <v>180.99009385561399</v>
      </c>
      <c r="AU47" s="15">
        <v>22.539313866525401</v>
      </c>
      <c r="AV47" s="15">
        <v>58.008308247636798</v>
      </c>
      <c r="AW47" s="15">
        <v>452.47522137796699</v>
      </c>
      <c r="AX47" s="15">
        <v>766.91185885612094</v>
      </c>
      <c r="AY47" s="15">
        <v>53.257443415612798</v>
      </c>
      <c r="AZ47" s="15">
        <v>17.144920645855699</v>
      </c>
      <c r="BA47" s="15">
        <f t="shared" si="0"/>
        <v>32244.948415078743</v>
      </c>
      <c r="BB47" s="15">
        <f t="shared" si="3"/>
        <v>4935.1601746293418</v>
      </c>
      <c r="BD47" s="15">
        <f t="shared" si="5"/>
        <v>-109282.02647492127</v>
      </c>
      <c r="BE47" s="15">
        <f t="shared" si="5"/>
        <v>-17225.968822370658</v>
      </c>
      <c r="BG47" s="13">
        <f t="shared" si="4"/>
        <v>0.22830892654137713</v>
      </c>
      <c r="BH47" s="13">
        <f t="shared" si="4"/>
        <v>0.22303637015934696</v>
      </c>
      <c r="BJ47" s="13">
        <v>0.15842057061295706</v>
      </c>
      <c r="BK47" s="13">
        <v>0.15630489742441331</v>
      </c>
      <c r="BL47" s="13"/>
      <c r="BM47" s="13"/>
      <c r="BN47" s="13"/>
      <c r="BP47" s="13"/>
      <c r="BQ47" s="13"/>
    </row>
    <row r="48" spans="1:69" x14ac:dyDescent="0.3">
      <c r="A48" s="17" t="s">
        <v>215</v>
      </c>
      <c r="B48" s="15">
        <v>182565.74002</v>
      </c>
      <c r="C48" s="15">
        <v>22553.289929999999</v>
      </c>
      <c r="F48" s="17" t="s">
        <v>215</v>
      </c>
      <c r="G48" s="15">
        <v>959.81862828419798</v>
      </c>
      <c r="H48" s="15">
        <v>1415.79252456775</v>
      </c>
      <c r="I48" s="15">
        <v>36.937075546884003</v>
      </c>
      <c r="J48" s="15">
        <v>185.965207658856</v>
      </c>
      <c r="K48" s="15">
        <v>826.59565402867099</v>
      </c>
      <c r="L48" s="15">
        <v>85.675957924789302</v>
      </c>
      <c r="M48" s="15">
        <v>366.595813753534</v>
      </c>
      <c r="N48" s="15">
        <v>182602.25171449099</v>
      </c>
      <c r="O48" s="15">
        <v>22572.699461643399</v>
      </c>
      <c r="P48" s="15">
        <v>160029.55225284799</v>
      </c>
      <c r="Q48" s="15">
        <v>102.196599778435</v>
      </c>
      <c r="R48" s="15">
        <v>22.6284617922474</v>
      </c>
      <c r="S48" s="15">
        <v>12050.2309180597</v>
      </c>
      <c r="T48" s="15">
        <v>31.705165374206999</v>
      </c>
      <c r="U48" s="15">
        <v>802.33209554831706</v>
      </c>
      <c r="V48" s="15">
        <v>91.968566003626606</v>
      </c>
      <c r="W48" s="15">
        <v>239.43501843615101</v>
      </c>
      <c r="X48" s="15">
        <v>2005.83061051494</v>
      </c>
      <c r="Y48" s="15">
        <v>3012.30643749621</v>
      </c>
      <c r="Z48" s="15">
        <v>265.01471340465201</v>
      </c>
      <c r="AA48" s="15">
        <v>71.670013470240306</v>
      </c>
      <c r="AB48" s="17"/>
      <c r="AC48" s="40">
        <f t="shared" si="2"/>
        <v>1.9999203841310559E-4</v>
      </c>
      <c r="AD48" s="40">
        <f t="shared" si="2"/>
        <v>8.606075523190657E-4</v>
      </c>
      <c r="AE48" s="17"/>
      <c r="AF48" s="15">
        <v>53</v>
      </c>
      <c r="AG48" s="15" t="s">
        <v>215</v>
      </c>
      <c r="AH48" s="15">
        <v>416.12049189661298</v>
      </c>
      <c r="AI48" s="15">
        <v>636.38550397448603</v>
      </c>
      <c r="AJ48" s="15">
        <v>16.9001305421849</v>
      </c>
      <c r="AK48" s="15">
        <v>95.350730437557402</v>
      </c>
      <c r="AL48" s="15">
        <v>362.47529949046498</v>
      </c>
      <c r="AM48" s="15">
        <v>43.9097713024576</v>
      </c>
      <c r="AN48" s="15">
        <v>166.10742678850499</v>
      </c>
      <c r="AO48" s="15">
        <v>72843.941174959196</v>
      </c>
      <c r="AP48" s="15">
        <v>43.055686782774302</v>
      </c>
      <c r="AQ48" s="15">
        <v>10.023160168479301</v>
      </c>
      <c r="AR48" s="15">
        <v>5339.4733945421503</v>
      </c>
      <c r="AS48" s="15">
        <v>14.5768888994435</v>
      </c>
      <c r="AT48" s="15">
        <v>386.98418368764101</v>
      </c>
      <c r="AU48" s="15">
        <v>51.3887603105441</v>
      </c>
      <c r="AV48" s="15">
        <v>135.93669178007701</v>
      </c>
      <c r="AW48" s="15">
        <v>967.46042666950098</v>
      </c>
      <c r="AX48" s="15">
        <v>1308.0500097945801</v>
      </c>
      <c r="AY48" s="15">
        <v>131.57722828806001</v>
      </c>
      <c r="AZ48" s="15">
        <v>31.327195195789098</v>
      </c>
      <c r="BA48" s="15">
        <f t="shared" si="0"/>
        <v>83001.044155510492</v>
      </c>
      <c r="BB48" s="15">
        <f t="shared" si="3"/>
        <v>10157.102980551295</v>
      </c>
      <c r="BD48" s="15">
        <f t="shared" si="5"/>
        <v>-99564.695864489506</v>
      </c>
      <c r="BE48" s="15">
        <f t="shared" si="5"/>
        <v>-12396.186949448704</v>
      </c>
      <c r="BG48" s="13">
        <f t="shared" si="4"/>
        <v>0.45454556762688419</v>
      </c>
      <c r="BH48" s="13">
        <f t="shared" si="4"/>
        <v>0.4499728974733716</v>
      </c>
      <c r="BJ48" s="13">
        <v>0.45718730844368616</v>
      </c>
      <c r="BK48" s="13">
        <v>0.44021816135025227</v>
      </c>
      <c r="BL48" s="13"/>
      <c r="BM48" s="13"/>
      <c r="BN48" s="13"/>
      <c r="BP48" s="13"/>
      <c r="BQ48" s="13"/>
    </row>
    <row r="49" spans="1:69" x14ac:dyDescent="0.3">
      <c r="A49" s="17" t="s">
        <v>216</v>
      </c>
      <c r="B49" s="15">
        <v>71098.292627000003</v>
      </c>
      <c r="C49" s="15">
        <v>9952.0400444000006</v>
      </c>
      <c r="F49" s="17" t="s">
        <v>216</v>
      </c>
      <c r="G49" s="15">
        <v>529.87875791597105</v>
      </c>
      <c r="H49" s="15">
        <v>497.05815043238101</v>
      </c>
      <c r="I49" s="15">
        <v>17.9248317487612</v>
      </c>
      <c r="J49" s="15">
        <v>78.498846343358906</v>
      </c>
      <c r="K49" s="15">
        <v>404.55025634242099</v>
      </c>
      <c r="L49" s="15">
        <v>31.909430369770199</v>
      </c>
      <c r="M49" s="15">
        <v>170.90300181330099</v>
      </c>
      <c r="N49" s="15">
        <v>71177.939195591796</v>
      </c>
      <c r="O49" s="15">
        <v>9956.5438384155404</v>
      </c>
      <c r="P49" s="15">
        <v>61221.395357176298</v>
      </c>
      <c r="Q49" s="15">
        <v>45.447511995899397</v>
      </c>
      <c r="R49" s="15">
        <v>10.4977861351323</v>
      </c>
      <c r="S49" s="15">
        <v>5152.2084403952804</v>
      </c>
      <c r="T49" s="15">
        <v>17.3777979353715</v>
      </c>
      <c r="U49" s="15">
        <v>329.51964152846398</v>
      </c>
      <c r="V49" s="15">
        <v>37.241640038139899</v>
      </c>
      <c r="W49" s="15">
        <v>97.119930565430394</v>
      </c>
      <c r="X49" s="15">
        <v>823.79902643892797</v>
      </c>
      <c r="Y49" s="15">
        <v>1582.2203865804599</v>
      </c>
      <c r="Z49" s="15">
        <v>95.714289984953396</v>
      </c>
      <c r="AA49" s="15">
        <v>34.674111851496598</v>
      </c>
      <c r="AB49" s="17"/>
      <c r="AC49" s="40">
        <f t="shared" si="2"/>
        <v>1.1202318037317749E-3</v>
      </c>
      <c r="AD49" s="40">
        <f t="shared" si="2"/>
        <v>4.525498285222539E-4</v>
      </c>
      <c r="AE49" s="17"/>
      <c r="AF49" s="15">
        <v>54</v>
      </c>
      <c r="AG49" s="15" t="s">
        <v>216</v>
      </c>
      <c r="AH49" s="15">
        <v>54.0574392201069</v>
      </c>
      <c r="AI49" s="15">
        <v>49.133330744834097</v>
      </c>
      <c r="AJ49" s="15">
        <v>1.83381317456329</v>
      </c>
      <c r="AK49" s="15">
        <v>8.4849938096647595</v>
      </c>
      <c r="AL49" s="15">
        <v>40.680605213949299</v>
      </c>
      <c r="AM49" s="15">
        <v>3.3614916758970801</v>
      </c>
      <c r="AN49" s="15">
        <v>17.358915286194701</v>
      </c>
      <c r="AO49" s="15">
        <v>5976.2693184764803</v>
      </c>
      <c r="AP49" s="15">
        <v>4.2651569089787396</v>
      </c>
      <c r="AQ49" s="15">
        <v>1.05123410350515</v>
      </c>
      <c r="AR49" s="15">
        <v>516.52025214008097</v>
      </c>
      <c r="AS49" s="15">
        <v>1.8549923512656299</v>
      </c>
      <c r="AT49" s="15">
        <v>34.186992038065299</v>
      </c>
      <c r="AU49" s="15">
        <v>4.0556002342451603</v>
      </c>
      <c r="AV49" s="15">
        <v>10.5640216776613</v>
      </c>
      <c r="AW49" s="15">
        <v>85.4674769045819</v>
      </c>
      <c r="AX49" s="15">
        <v>160.39526127283401</v>
      </c>
      <c r="AY49" s="15">
        <v>9.9504621570445906</v>
      </c>
      <c r="AZ49" s="15">
        <v>3.5072238900418502</v>
      </c>
      <c r="BA49" s="15">
        <f t="shared" si="0"/>
        <v>6982.998581279996</v>
      </c>
      <c r="BB49" s="15">
        <f t="shared" si="3"/>
        <v>1006.7292628035157</v>
      </c>
      <c r="BD49" s="15">
        <f t="shared" si="5"/>
        <v>-64115.294045720009</v>
      </c>
      <c r="BE49" s="15">
        <f t="shared" si="5"/>
        <v>-8945.310781596485</v>
      </c>
      <c r="BG49" s="13">
        <f t="shared" si="4"/>
        <v>9.8106220272705907E-2</v>
      </c>
      <c r="BH49" s="13">
        <f t="shared" si="4"/>
        <v>0.10111232161899707</v>
      </c>
      <c r="BJ49" s="13">
        <v>7.6712376210401625E-2</v>
      </c>
      <c r="BK49" s="13">
        <v>8.0143600865952014E-2</v>
      </c>
      <c r="BL49" s="13"/>
      <c r="BM49" s="13"/>
      <c r="BN49" s="13"/>
      <c r="BP49" s="13"/>
      <c r="BQ49" s="13"/>
    </row>
    <row r="50" spans="1:69" x14ac:dyDescent="0.3">
      <c r="A50" s="17" t="s">
        <v>217</v>
      </c>
      <c r="B50" s="15">
        <v>208532.78039</v>
      </c>
      <c r="C50" s="15">
        <v>34881.696454999998</v>
      </c>
      <c r="F50" s="17" t="s">
        <v>217</v>
      </c>
      <c r="G50" s="15">
        <v>1989.8049628245601</v>
      </c>
      <c r="H50" s="15">
        <v>1506.1219715934401</v>
      </c>
      <c r="I50" s="15">
        <v>65.256696032231503</v>
      </c>
      <c r="J50" s="15">
        <v>349.48834721693999</v>
      </c>
      <c r="K50" s="15">
        <v>1450.27316941968</v>
      </c>
      <c r="L50" s="15">
        <v>126.174071374636</v>
      </c>
      <c r="M50" s="15">
        <v>623.12095845940996</v>
      </c>
      <c r="N50" s="15">
        <v>207934.72378531401</v>
      </c>
      <c r="O50" s="15">
        <v>34793.439310041504</v>
      </c>
      <c r="P50" s="15">
        <v>173141.284475272</v>
      </c>
      <c r="Q50" s="15">
        <v>115.79180039352499</v>
      </c>
      <c r="R50" s="15">
        <v>35.647950473167</v>
      </c>
      <c r="S50" s="15">
        <v>17066.3562412297</v>
      </c>
      <c r="T50" s="15">
        <v>70.909808308118002</v>
      </c>
      <c r="U50" s="15">
        <v>1281.3608173636001</v>
      </c>
      <c r="V50" s="15">
        <v>169.469537282913</v>
      </c>
      <c r="W50" s="15">
        <v>439.82739185502402</v>
      </c>
      <c r="X50" s="15">
        <v>3203.4018974079099</v>
      </c>
      <c r="Y50" s="15">
        <v>5817.3500129521499</v>
      </c>
      <c r="Z50" s="15">
        <v>356.25568285410299</v>
      </c>
      <c r="AA50" s="15">
        <v>126.82799300032499</v>
      </c>
      <c r="AB50" s="17"/>
      <c r="AC50" s="40">
        <f t="shared" si="2"/>
        <v>-2.8679261052746638E-3</v>
      </c>
      <c r="AD50" s="40">
        <f t="shared" si="2"/>
        <v>-2.530184994653348E-3</v>
      </c>
      <c r="AE50" s="17"/>
      <c r="AF50" s="15">
        <v>55</v>
      </c>
      <c r="AG50" s="15" t="s">
        <v>217</v>
      </c>
      <c r="AH50" s="15">
        <v>661.99329197741099</v>
      </c>
      <c r="AI50" s="15">
        <v>500.36266039545802</v>
      </c>
      <c r="AJ50" s="15">
        <v>21.990492029489602</v>
      </c>
      <c r="AK50" s="15">
        <v>123.60718022402099</v>
      </c>
      <c r="AL50" s="15">
        <v>480.16558612909103</v>
      </c>
      <c r="AM50" s="15">
        <v>45.294679847749997</v>
      </c>
      <c r="AN50" s="15">
        <v>209.52728357256899</v>
      </c>
      <c r="AO50" s="15">
        <v>57998.761028683097</v>
      </c>
      <c r="AP50" s="15">
        <v>35.575982676655201</v>
      </c>
      <c r="AQ50" s="15">
        <v>11.8551738384076</v>
      </c>
      <c r="AR50" s="15">
        <v>5670.8118896615097</v>
      </c>
      <c r="AS50" s="15">
        <v>24.207647276703501</v>
      </c>
      <c r="AT50" s="15">
        <v>441.86621456905601</v>
      </c>
      <c r="AU50" s="15">
        <v>62.608132731238904</v>
      </c>
      <c r="AV50" s="15">
        <v>163.59478989906299</v>
      </c>
      <c r="AW50" s="15">
        <v>1104.6655051871301</v>
      </c>
      <c r="AX50" s="15">
        <v>1928.03076314399</v>
      </c>
      <c r="AY50" s="15">
        <v>126.130183243028</v>
      </c>
      <c r="AZ50" s="15">
        <v>42.044148770724</v>
      </c>
      <c r="BA50" s="15">
        <f t="shared" si="0"/>
        <v>69653.092633856402</v>
      </c>
      <c r="BB50" s="15">
        <f t="shared" si="3"/>
        <v>11654.331605173305</v>
      </c>
      <c r="BD50" s="15">
        <f t="shared" si="5"/>
        <v>-138879.6877561436</v>
      </c>
      <c r="BE50" s="15">
        <f t="shared" si="5"/>
        <v>-23227.364849826692</v>
      </c>
      <c r="BG50" s="13">
        <f t="shared" si="4"/>
        <v>0.33497576242134047</v>
      </c>
      <c r="BH50" s="13">
        <f t="shared" si="4"/>
        <v>0.33495773445454774</v>
      </c>
      <c r="BJ50" s="13">
        <v>0.30527765821544078</v>
      </c>
      <c r="BK50" s="13">
        <v>0.30525668244834814</v>
      </c>
      <c r="BL50" s="13"/>
      <c r="BM50" s="13"/>
      <c r="BN50" s="13"/>
      <c r="BP50" s="13"/>
      <c r="BQ50" s="13"/>
    </row>
    <row r="51" spans="1:69" x14ac:dyDescent="0.3">
      <c r="A51" s="17" t="s">
        <v>218</v>
      </c>
      <c r="B51" s="15">
        <v>671276.24057999998</v>
      </c>
      <c r="C51" s="15">
        <v>71586.944080999994</v>
      </c>
      <c r="D51" s="15"/>
      <c r="E51" s="15"/>
      <c r="F51" s="17" t="s">
        <v>218</v>
      </c>
      <c r="G51" s="15">
        <v>3266.0805803667299</v>
      </c>
      <c r="H51" s="15">
        <v>4673.6765547269797</v>
      </c>
      <c r="I51" s="15">
        <v>103.83331095641999</v>
      </c>
      <c r="J51" s="15">
        <v>258.44417698705303</v>
      </c>
      <c r="K51" s="15">
        <v>2929.8258763096801</v>
      </c>
      <c r="L51" s="15">
        <v>191.26896333162401</v>
      </c>
      <c r="M51" s="15">
        <v>1178.7788835794199</v>
      </c>
      <c r="N51" s="15">
        <v>674782.38718695706</v>
      </c>
      <c r="O51" s="15">
        <v>71919.998091017798</v>
      </c>
      <c r="P51" s="15">
        <v>602862.389095939</v>
      </c>
      <c r="Q51" s="15">
        <v>434.63721942051501</v>
      </c>
      <c r="R51" s="15">
        <v>80.431016826777295</v>
      </c>
      <c r="S51" s="15">
        <v>40177.375954408402</v>
      </c>
      <c r="T51" s="15">
        <v>50.840497032027599</v>
      </c>
      <c r="U51" s="15">
        <v>1928.3165123982401</v>
      </c>
      <c r="V51" s="15">
        <v>152.42146750662701</v>
      </c>
      <c r="W51" s="15">
        <v>405.69601194905101</v>
      </c>
      <c r="X51" s="15">
        <v>4820.79154736906</v>
      </c>
      <c r="Y51" s="15">
        <v>10378.044585723899</v>
      </c>
      <c r="Z51" s="15">
        <v>644.53256447141405</v>
      </c>
      <c r="AA51" s="15">
        <v>245.002367653786</v>
      </c>
      <c r="AB51" s="17"/>
      <c r="AC51" s="40">
        <f t="shared" si="2"/>
        <v>5.2231054743240623E-3</v>
      </c>
      <c r="AD51" s="40">
        <f t="shared" si="2"/>
        <v>4.6524406690828489E-3</v>
      </c>
      <c r="AE51" s="17"/>
      <c r="AF51" s="15">
        <v>56</v>
      </c>
      <c r="AG51" s="15" t="s">
        <v>218</v>
      </c>
      <c r="AH51" s="15">
        <v>1440.6807571883301</v>
      </c>
      <c r="AI51" s="15">
        <v>2025.78354032529</v>
      </c>
      <c r="AJ51" s="15">
        <v>47.104115581154304</v>
      </c>
      <c r="AK51" s="15">
        <v>138.07836201538501</v>
      </c>
      <c r="AL51" s="15">
        <v>1284.24709429884</v>
      </c>
      <c r="AM51" s="15">
        <v>91.824757369074305</v>
      </c>
      <c r="AN51" s="15">
        <v>523.83621201043297</v>
      </c>
      <c r="AO51" s="15">
        <v>261826.46222256499</v>
      </c>
      <c r="AP51" s="15">
        <v>186.83735740482101</v>
      </c>
      <c r="AQ51" s="15">
        <v>35.178964202040497</v>
      </c>
      <c r="AR51" s="15">
        <v>17528.486744264799</v>
      </c>
      <c r="AS51" s="15">
        <v>25.025013835600401</v>
      </c>
      <c r="AT51" s="15">
        <v>898.758023700737</v>
      </c>
      <c r="AU51" s="15">
        <v>82.613927388323205</v>
      </c>
      <c r="AV51" s="15">
        <v>221.46724370314701</v>
      </c>
      <c r="AW51" s="15">
        <v>2246.8949114924399</v>
      </c>
      <c r="AX51" s="15">
        <v>4563.3562952407901</v>
      </c>
      <c r="AY51" s="15">
        <v>299.97954056391802</v>
      </c>
      <c r="AZ51" s="15">
        <v>107.29966054652201</v>
      </c>
      <c r="BA51" s="15">
        <f t="shared" si="0"/>
        <v>293573.91474369663</v>
      </c>
      <c r="BB51" s="15">
        <f t="shared" si="3"/>
        <v>31747.452521131636</v>
      </c>
      <c r="BD51" s="15">
        <f t="shared" si="5"/>
        <v>-377702.32583630335</v>
      </c>
      <c r="BE51" s="15">
        <f t="shared" si="5"/>
        <v>-39839.491559868358</v>
      </c>
      <c r="BG51" s="13">
        <f t="shared" si="4"/>
        <v>0.43506457832658019</v>
      </c>
      <c r="BH51" s="13">
        <f t="shared" si="4"/>
        <v>0.44142732708298871</v>
      </c>
      <c r="BJ51" s="13">
        <v>0.40467418114629855</v>
      </c>
      <c r="BK51" s="13">
        <v>0.41572745526994054</v>
      </c>
      <c r="BL51" s="13"/>
      <c r="BM51" s="13"/>
      <c r="BN51" s="13"/>
      <c r="BP51" s="13"/>
      <c r="BQ51" s="13"/>
    </row>
    <row r="52" spans="1:69" x14ac:dyDescent="0.3">
      <c r="B52" s="15"/>
      <c r="C52" s="15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40"/>
      <c r="AD52" s="40"/>
      <c r="AE52" s="17"/>
      <c r="BG52" s="13"/>
      <c r="BH52" s="13"/>
    </row>
    <row r="53" spans="1:69" x14ac:dyDescent="0.3">
      <c r="B53" s="15"/>
      <c r="C53" s="15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40"/>
      <c r="AD53" s="40"/>
      <c r="AE53" s="17"/>
      <c r="BG53" s="13"/>
      <c r="BH53" s="13"/>
    </row>
    <row r="54" spans="1:69" x14ac:dyDescent="0.3">
      <c r="A54" s="15" t="s">
        <v>332</v>
      </c>
      <c r="B54" s="15">
        <v>15204.309458</v>
      </c>
      <c r="C54" s="15">
        <v>2056.6939312999998</v>
      </c>
      <c r="F54" s="17" t="s">
        <v>333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/>
      <c r="AC54" s="40">
        <f t="shared" si="2"/>
        <v>-1</v>
      </c>
      <c r="AD54" s="40">
        <f t="shared" si="2"/>
        <v>-1</v>
      </c>
      <c r="AE54" s="17"/>
      <c r="BG54" s="13"/>
      <c r="BH54" s="13"/>
    </row>
    <row r="55" spans="1:69" x14ac:dyDescent="0.3">
      <c r="A55" s="15" t="s">
        <v>334</v>
      </c>
      <c r="B55" s="15">
        <v>129256.03548000001</v>
      </c>
      <c r="C55" s="15">
        <v>13291.223317</v>
      </c>
      <c r="F55" s="15" t="s">
        <v>334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C55" s="40">
        <f t="shared" si="2"/>
        <v>-1</v>
      </c>
      <c r="AD55" s="40">
        <f t="shared" si="2"/>
        <v>-1</v>
      </c>
      <c r="BA55" s="15">
        <f t="shared" ref="BA55:BA58" si="6">BB55+AO55</f>
        <v>0</v>
      </c>
      <c r="BB55" s="15">
        <f t="shared" ref="BB55" si="7">SUM(AH55:AZ55)-AO55</f>
        <v>0</v>
      </c>
      <c r="BD55" s="15">
        <f t="shared" ref="BD55:BE58" si="8">BA55-B55</f>
        <v>-129256.03548000001</v>
      </c>
      <c r="BE55" s="15">
        <f t="shared" si="8"/>
        <v>-13291.223317</v>
      </c>
      <c r="BG55" s="13" t="e">
        <f t="shared" ref="BG55:BH58" si="9">BA55/N55</f>
        <v>#DIV/0!</v>
      </c>
      <c r="BH55" s="13" t="e">
        <f t="shared" si="9"/>
        <v>#DIV/0!</v>
      </c>
      <c r="BJ55" s="13">
        <v>0.17966563083037398</v>
      </c>
      <c r="BK55" s="13">
        <v>0.17518758758900088</v>
      </c>
    </row>
    <row r="56" spans="1:69" x14ac:dyDescent="0.3">
      <c r="A56" s="15" t="s">
        <v>335</v>
      </c>
      <c r="B56" s="15">
        <v>18413.315935999999</v>
      </c>
      <c r="C56" s="15">
        <v>2439.3792487999999</v>
      </c>
      <c r="F56" s="17" t="s">
        <v>335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C56" s="40">
        <f t="shared" si="2"/>
        <v>-1</v>
      </c>
      <c r="AD56" s="40">
        <f t="shared" si="2"/>
        <v>-1</v>
      </c>
      <c r="BA56" s="15">
        <f t="shared" si="6"/>
        <v>0</v>
      </c>
      <c r="BB56" s="15">
        <f t="shared" ref="BB56:BB58" si="10">SUM(AH56:AZ56)-AO56</f>
        <v>0</v>
      </c>
      <c r="BD56" s="15">
        <f t="shared" si="8"/>
        <v>-18413.315935999999</v>
      </c>
      <c r="BE56" s="15">
        <f t="shared" si="8"/>
        <v>-2439.3792487999999</v>
      </c>
      <c r="BG56" s="13" t="e">
        <f t="shared" si="9"/>
        <v>#DIV/0!</v>
      </c>
      <c r="BH56" s="13" t="e">
        <f t="shared" si="9"/>
        <v>#DIV/0!</v>
      </c>
    </row>
    <row r="57" spans="1:69" x14ac:dyDescent="0.3">
      <c r="A57" s="15" t="s">
        <v>336</v>
      </c>
      <c r="B57" s="15">
        <v>14887.108285</v>
      </c>
      <c r="C57" s="15">
        <v>2594.5034697000001</v>
      </c>
      <c r="F57" s="17" t="s">
        <v>336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C57" s="40">
        <f t="shared" ref="AC57:AD58" si="11">(N57-B57)/(B57+1E-50)</f>
        <v>-1</v>
      </c>
      <c r="AD57" s="40">
        <f t="shared" si="11"/>
        <v>-1</v>
      </c>
      <c r="BA57" s="15">
        <f t="shared" si="6"/>
        <v>0</v>
      </c>
      <c r="BB57" s="15">
        <f t="shared" si="10"/>
        <v>0</v>
      </c>
      <c r="BD57" s="15">
        <f t="shared" si="8"/>
        <v>-14887.108285</v>
      </c>
      <c r="BE57" s="15">
        <f t="shared" si="8"/>
        <v>-2594.5034697000001</v>
      </c>
      <c r="BG57" s="13" t="e">
        <f t="shared" si="9"/>
        <v>#DIV/0!</v>
      </c>
      <c r="BH57" s="13" t="e">
        <f t="shared" si="9"/>
        <v>#DIV/0!</v>
      </c>
    </row>
    <row r="58" spans="1:69" x14ac:dyDescent="0.3">
      <c r="A58" s="15" t="s">
        <v>337</v>
      </c>
      <c r="B58" s="15">
        <v>2100.3072947999999</v>
      </c>
      <c r="C58" s="15">
        <v>315.13774408</v>
      </c>
      <c r="F58" s="17" t="s">
        <v>337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C58" s="40">
        <f t="shared" si="11"/>
        <v>-1</v>
      </c>
      <c r="AD58" s="40">
        <f t="shared" si="11"/>
        <v>-1</v>
      </c>
      <c r="BA58" s="15">
        <f t="shared" si="6"/>
        <v>0</v>
      </c>
      <c r="BB58" s="15">
        <f t="shared" si="10"/>
        <v>0</v>
      </c>
      <c r="BD58" s="15">
        <f t="shared" si="8"/>
        <v>-2100.3072947999999</v>
      </c>
      <c r="BE58" s="15">
        <f t="shared" si="8"/>
        <v>-315.13774408</v>
      </c>
      <c r="BG58" s="13" t="e">
        <f t="shared" si="9"/>
        <v>#DIV/0!</v>
      </c>
      <c r="BH58" s="13" t="e">
        <f t="shared" si="9"/>
        <v>#DIV/0!</v>
      </c>
    </row>
    <row r="59" spans="1:69" x14ac:dyDescent="0.3">
      <c r="A59" s="15" t="s">
        <v>338</v>
      </c>
      <c r="B59" s="15"/>
      <c r="C59" s="15"/>
    </row>
    <row r="60" spans="1:69" x14ac:dyDescent="0.3">
      <c r="A60" s="15"/>
      <c r="B60" s="15"/>
      <c r="C60" s="15"/>
    </row>
    <row r="61" spans="1:69" x14ac:dyDescent="0.3">
      <c r="A61" s="2" t="s">
        <v>339</v>
      </c>
      <c r="B61" s="15">
        <f>SUM(B1:B59)</f>
        <v>16193660.0450218</v>
      </c>
      <c r="C61" s="15">
        <f>SUM(C1:C59)</f>
        <v>2151301.62242939</v>
      </c>
      <c r="G61" s="15">
        <f>SUM(G1:G59)</f>
        <v>113624.62386088811</v>
      </c>
      <c r="H61" s="15">
        <f t="shared" ref="H61:AA61" si="12">SUM(H1:H59)</f>
        <v>109489.31403294769</v>
      </c>
      <c r="I61" s="15">
        <f t="shared" si="12"/>
        <v>3577.4206254688906</v>
      </c>
      <c r="J61" s="15">
        <f t="shared" si="12"/>
        <v>15289.124648802586</v>
      </c>
      <c r="K61" s="15">
        <f t="shared" si="12"/>
        <v>88736.675047338606</v>
      </c>
      <c r="L61" s="15">
        <f t="shared" si="12"/>
        <v>6928.0544877470284</v>
      </c>
      <c r="M61" s="15">
        <f t="shared" si="12"/>
        <v>37108.606284616617</v>
      </c>
      <c r="N61" s="15">
        <f t="shared" si="12"/>
        <v>16030981.708038747</v>
      </c>
      <c r="O61" s="15">
        <f t="shared" si="12"/>
        <v>2130333.252863362</v>
      </c>
      <c r="P61" s="15">
        <f t="shared" si="12"/>
        <v>13900648.455175372</v>
      </c>
      <c r="Q61" s="15">
        <f t="shared" si="12"/>
        <v>9037.9091658305497</v>
      </c>
      <c r="R61" s="15">
        <f t="shared" si="12"/>
        <v>2289.5306667868144</v>
      </c>
      <c r="S61" s="15">
        <f t="shared" si="12"/>
        <v>1103829.7807086734</v>
      </c>
      <c r="T61" s="15">
        <f t="shared" si="12"/>
        <v>3116.9036492611699</v>
      </c>
      <c r="U61" s="15">
        <f t="shared" si="12"/>
        <v>68339.888556093705</v>
      </c>
      <c r="V61" s="15">
        <f t="shared" si="12"/>
        <v>8210.2640353260758</v>
      </c>
      <c r="W61" s="15">
        <f t="shared" si="12"/>
        <v>21554.391043740638</v>
      </c>
      <c r="X61" s="15">
        <f t="shared" si="12"/>
        <v>170849.71602649934</v>
      </c>
      <c r="Y61" s="15">
        <f t="shared" si="12"/>
        <v>340071.80240447033</v>
      </c>
      <c r="Z61" s="15">
        <f t="shared" si="12"/>
        <v>20656.627340825697</v>
      </c>
      <c r="AA61" s="15">
        <f t="shared" si="12"/>
        <v>7622.6202780425001</v>
      </c>
      <c r="AH61" s="15">
        <f t="shared" ref="AH61:BB61" si="13">SUM(AH1:AH59)</f>
        <v>44395.663480721028</v>
      </c>
      <c r="AI61" s="15">
        <f t="shared" si="13"/>
        <v>40344.72069779798</v>
      </c>
      <c r="AJ61" s="15">
        <f t="shared" si="13"/>
        <v>1419.8582345305008</v>
      </c>
      <c r="AK61" s="15">
        <f t="shared" si="13"/>
        <v>6698.3712967703823</v>
      </c>
      <c r="AL61" s="15">
        <f t="shared" si="13"/>
        <v>34084.491573899635</v>
      </c>
      <c r="AM61" s="15">
        <f t="shared" si="13"/>
        <v>2940.8107173009216</v>
      </c>
      <c r="AN61" s="15">
        <f t="shared" si="13"/>
        <v>14509.543853314692</v>
      </c>
      <c r="AO61" s="15">
        <f t="shared" si="13"/>
        <v>5205918.2568960236</v>
      </c>
      <c r="AP61" s="15">
        <f t="shared" si="13"/>
        <v>3180.9481365956249</v>
      </c>
      <c r="AQ61" s="15">
        <f t="shared" si="13"/>
        <v>875.86029864796467</v>
      </c>
      <c r="AR61" s="15">
        <f t="shared" si="13"/>
        <v>417789.25191546034</v>
      </c>
      <c r="AS61" s="15">
        <f t="shared" si="13"/>
        <v>1297.3861418916481</v>
      </c>
      <c r="AT61" s="15">
        <f t="shared" si="13"/>
        <v>27811.136993819473</v>
      </c>
      <c r="AU61" s="15">
        <f t="shared" si="13"/>
        <v>3768.4276210050839</v>
      </c>
      <c r="AV61" s="15">
        <f t="shared" si="13"/>
        <v>9982.0101433083782</v>
      </c>
      <c r="AW61" s="15">
        <f t="shared" si="13"/>
        <v>69527.8396907032</v>
      </c>
      <c r="AX61" s="15">
        <f t="shared" si="13"/>
        <v>131697.57270947134</v>
      </c>
      <c r="AY61" s="15">
        <f t="shared" si="13"/>
        <v>8484.9499710116525</v>
      </c>
      <c r="AZ61" s="15">
        <f t="shared" si="13"/>
        <v>2928.8860494931187</v>
      </c>
      <c r="BA61" s="15">
        <f t="shared" si="13"/>
        <v>6027655.9864217667</v>
      </c>
      <c r="BB61" s="15">
        <f t="shared" si="13"/>
        <v>821737.7295257434</v>
      </c>
    </row>
    <row r="62" spans="1:69" x14ac:dyDescent="0.3">
      <c r="A62" s="2" t="s">
        <v>220</v>
      </c>
      <c r="B62" s="1">
        <f>SUM(B3:B51)</f>
        <v>16013798.968567999</v>
      </c>
      <c r="C62" s="1">
        <f>SUM(C3:C51)</f>
        <v>2130604.6847185097</v>
      </c>
      <c r="G62" s="1">
        <f t="shared" ref="G62:AA62" si="14">SUM(G3:G56)-G55-G56-G54</f>
        <v>113624.62386088811</v>
      </c>
      <c r="H62" s="1">
        <f t="shared" si="14"/>
        <v>109489.31403294769</v>
      </c>
      <c r="I62" s="1">
        <f t="shared" si="14"/>
        <v>3577.4206254688906</v>
      </c>
      <c r="J62" s="1">
        <f t="shared" si="14"/>
        <v>15289.124648802586</v>
      </c>
      <c r="K62" s="1">
        <f t="shared" si="14"/>
        <v>88736.675047338606</v>
      </c>
      <c r="L62" s="1">
        <f t="shared" si="14"/>
        <v>6928.0544877470284</v>
      </c>
      <c r="M62" s="1">
        <f t="shared" si="14"/>
        <v>37108.606284616617</v>
      </c>
      <c r="N62" s="1">
        <f t="shared" si="14"/>
        <v>16030981.708038747</v>
      </c>
      <c r="O62" s="1">
        <f t="shared" si="14"/>
        <v>2130333.252863362</v>
      </c>
      <c r="P62" s="1">
        <f t="shared" si="14"/>
        <v>13900648.455175372</v>
      </c>
      <c r="Q62" s="1">
        <f t="shared" si="14"/>
        <v>9037.9091658305497</v>
      </c>
      <c r="R62" s="1">
        <f t="shared" si="14"/>
        <v>2289.5306667868144</v>
      </c>
      <c r="S62" s="1">
        <f t="shared" si="14"/>
        <v>1103829.7807086734</v>
      </c>
      <c r="T62" s="1">
        <f t="shared" si="14"/>
        <v>3116.9036492611699</v>
      </c>
      <c r="U62" s="1">
        <f t="shared" si="14"/>
        <v>68339.888556093705</v>
      </c>
      <c r="V62" s="1">
        <f t="shared" si="14"/>
        <v>8210.2640353260758</v>
      </c>
      <c r="W62" s="1">
        <f t="shared" si="14"/>
        <v>21554.391043740638</v>
      </c>
      <c r="X62" s="1">
        <f t="shared" si="14"/>
        <v>170849.71602649934</v>
      </c>
      <c r="Y62" s="1">
        <f t="shared" si="14"/>
        <v>340071.80240447033</v>
      </c>
      <c r="Z62" s="1">
        <f t="shared" si="14"/>
        <v>20656.627340825697</v>
      </c>
      <c r="AA62" s="1">
        <f t="shared" si="14"/>
        <v>7622.6202780425001</v>
      </c>
      <c r="AB62" s="1"/>
      <c r="AE62" s="1"/>
      <c r="AH62" s="1">
        <f t="shared" ref="AH62:BB62" si="15">SUM(AH3:AH56)-AH55-AH56-AH54</f>
        <v>44395.663480721028</v>
      </c>
      <c r="AI62" s="1">
        <f t="shared" si="15"/>
        <v>40344.72069779798</v>
      </c>
      <c r="AJ62" s="1">
        <f t="shared" si="15"/>
        <v>1419.8582345305008</v>
      </c>
      <c r="AK62" s="1">
        <f t="shared" si="15"/>
        <v>6698.3712967703823</v>
      </c>
      <c r="AL62" s="1">
        <f t="shared" si="15"/>
        <v>34084.491573899635</v>
      </c>
      <c r="AM62" s="1">
        <f t="shared" si="15"/>
        <v>2940.8107173009216</v>
      </c>
      <c r="AN62" s="1">
        <f t="shared" si="15"/>
        <v>14509.543853314692</v>
      </c>
      <c r="AO62" s="1">
        <f t="shared" si="15"/>
        <v>5205918.2568960236</v>
      </c>
      <c r="AP62" s="1">
        <f t="shared" si="15"/>
        <v>3180.9481365956249</v>
      </c>
      <c r="AQ62" s="1">
        <f t="shared" si="15"/>
        <v>875.86029864796467</v>
      </c>
      <c r="AR62" s="1">
        <f t="shared" si="15"/>
        <v>417789.25191546034</v>
      </c>
      <c r="AS62" s="1">
        <f t="shared" si="15"/>
        <v>1297.3861418916481</v>
      </c>
      <c r="AT62" s="1">
        <f t="shared" si="15"/>
        <v>27811.136993819473</v>
      </c>
      <c r="AU62" s="1">
        <f t="shared" si="15"/>
        <v>3768.4276210050839</v>
      </c>
      <c r="AV62" s="1">
        <f t="shared" si="15"/>
        <v>9982.0101433083782</v>
      </c>
      <c r="AW62" s="1">
        <f t="shared" si="15"/>
        <v>69527.8396907032</v>
      </c>
      <c r="AX62" s="1">
        <f t="shared" si="15"/>
        <v>131697.57270947134</v>
      </c>
      <c r="AY62" s="1">
        <f t="shared" si="15"/>
        <v>8484.9499710116525</v>
      </c>
      <c r="AZ62" s="1">
        <f t="shared" si="15"/>
        <v>2928.8860494931187</v>
      </c>
      <c r="BA62" s="1">
        <f t="shared" si="15"/>
        <v>6027655.9864217667</v>
      </c>
      <c r="BB62" s="1">
        <f t="shared" si="15"/>
        <v>821737.7295257434</v>
      </c>
      <c r="BD62" s="1">
        <f>AO62-B62</f>
        <v>-10807880.711671975</v>
      </c>
      <c r="BE62" s="1">
        <f>BB62-C62</f>
        <v>-1308866.9551927662</v>
      </c>
      <c r="BG62" s="14">
        <f>BD62/B62</f>
        <v>-0.67491047770024848</v>
      </c>
      <c r="BH62" s="14">
        <f>BE62/C62</f>
        <v>-0.61431713005253741</v>
      </c>
    </row>
    <row r="63" spans="1:69" x14ac:dyDescent="0.3">
      <c r="A63" s="17" t="s">
        <v>221</v>
      </c>
      <c r="B63" s="15">
        <f>+B3+B5+B8+B9+B10+B11+B12+B14+B15+B16+B17+B18+B19+B20+B21+B22+B23+B24+B25+B26+B28+B30+B31+B33+B34+B35+B36+B37+B39+B40+B41+B42+B43+B44+B46+B47+B49+B50</f>
        <v>11973636.867898</v>
      </c>
      <c r="C63" s="15">
        <f>+C3+C5+C8+C9+C10+C11+C12+C14+C15+C16+C17+C18+C19+C20+C21+C22+C23+C24+C25+C26+C28+C30+C31+C33+C34+C35+C36+C37+C39+C40+C41+C42+C43+C44+C46+C47+C49+C50</f>
        <v>1643479.5714165096</v>
      </c>
      <c r="G63" s="15">
        <f t="shared" ref="G63:AA63" si="16">+G3+G5+G8+G9+G10+G11+G12+G14+G15+G16+G17+G18+G19+G20+G21+G22+G23+G24+G25+G26+G28+G30+G31+G33+G34+G35+G36+G37+G39+G40+G41+G42+G43+G44+G46+G47+G49+G50</f>
        <v>89116.915621774839</v>
      </c>
      <c r="H63" s="15">
        <f t="shared" si="16"/>
        <v>82089.653170720121</v>
      </c>
      <c r="I63" s="15">
        <f t="shared" si="16"/>
        <v>2794.373497251383</v>
      </c>
      <c r="J63" s="15">
        <f t="shared" si="16"/>
        <v>12290.740644360278</v>
      </c>
      <c r="K63" s="15">
        <f t="shared" si="16"/>
        <v>68918.634823569475</v>
      </c>
      <c r="L63" s="15">
        <f t="shared" si="16"/>
        <v>5388.4861082147427</v>
      </c>
      <c r="M63" s="15">
        <f t="shared" si="16"/>
        <v>28828.126894536341</v>
      </c>
      <c r="N63" s="15">
        <f t="shared" si="16"/>
        <v>11983275.150813336</v>
      </c>
      <c r="O63" s="15">
        <f t="shared" si="16"/>
        <v>1642823.7320948991</v>
      </c>
      <c r="P63" s="15">
        <f t="shared" si="16"/>
        <v>10340451.418718426</v>
      </c>
      <c r="Q63" s="15">
        <f t="shared" si="16"/>
        <v>6769.6983852620933</v>
      </c>
      <c r="R63" s="15">
        <f t="shared" si="16"/>
        <v>1760.9518137634525</v>
      </c>
      <c r="S63" s="15">
        <f t="shared" si="16"/>
        <v>843915.74447449856</v>
      </c>
      <c r="T63" s="15">
        <f t="shared" si="16"/>
        <v>2498.8437428010766</v>
      </c>
      <c r="U63" s="15">
        <f t="shared" si="16"/>
        <v>53493.000932466799</v>
      </c>
      <c r="V63" s="15">
        <f t="shared" si="16"/>
        <v>6535.9759534783834</v>
      </c>
      <c r="W63" s="15">
        <f t="shared" si="16"/>
        <v>17139.148687333734</v>
      </c>
      <c r="X63" s="15">
        <f t="shared" si="16"/>
        <v>133732.50127691694</v>
      </c>
      <c r="Y63" s="15">
        <f t="shared" si="16"/>
        <v>265704.49578332918</v>
      </c>
      <c r="Z63" s="15">
        <f t="shared" si="16"/>
        <v>15916.047630832702</v>
      </c>
      <c r="AA63" s="15">
        <f t="shared" si="16"/>
        <v>5930.3926537872512</v>
      </c>
      <c r="AH63" s="15">
        <f t="shared" ref="AH63:BB63" si="17">+AH3+AH5+AH8+AH9+AH10+AH11+AH12+AH14+AH15+AH16+AH17+AH18+AH19+AH20+AH21+AH22+AH23+AH24+AH25+AH26+AH28+AH30+AH31+AH33+AH34+AH35+AH36+AH37+AH39+AH40+AH41+AH42+AH43+AH44+AH46+AH47+AH49+AH50</f>
        <v>33028.423679770844</v>
      </c>
      <c r="AI63" s="15">
        <f t="shared" si="17"/>
        <v>28841.650667418722</v>
      </c>
      <c r="AJ63" s="15">
        <f t="shared" si="17"/>
        <v>1045.6165115655936</v>
      </c>
      <c r="AK63" s="15">
        <f t="shared" si="17"/>
        <v>4994.2033215457241</v>
      </c>
      <c r="AL63" s="15">
        <f t="shared" si="17"/>
        <v>25211.755738005857</v>
      </c>
      <c r="AM63" s="15">
        <f t="shared" si="17"/>
        <v>2147.3793084765675</v>
      </c>
      <c r="AN63" s="15">
        <f t="shared" si="17"/>
        <v>10699.143250389028</v>
      </c>
      <c r="AO63" s="15">
        <f t="shared" si="17"/>
        <v>3691191.1941708094</v>
      </c>
      <c r="AP63" s="15">
        <f t="shared" si="17"/>
        <v>2281.9729576373988</v>
      </c>
      <c r="AQ63" s="15">
        <f t="shared" si="17"/>
        <v>641.19458057749807</v>
      </c>
      <c r="AR63" s="15">
        <f t="shared" si="17"/>
        <v>303681.43535031797</v>
      </c>
      <c r="AS63" s="15">
        <f t="shared" si="17"/>
        <v>964.58200676809929</v>
      </c>
      <c r="AT63" s="15">
        <f t="shared" si="17"/>
        <v>20501.244016982815</v>
      </c>
      <c r="AU63" s="15">
        <f t="shared" si="17"/>
        <v>2789.4309863391136</v>
      </c>
      <c r="AV63" s="15">
        <f t="shared" si="17"/>
        <v>7379.0618141762416</v>
      </c>
      <c r="AW63" s="15">
        <f t="shared" si="17"/>
        <v>51253.107978604858</v>
      </c>
      <c r="AX63" s="15">
        <f t="shared" si="17"/>
        <v>97754.916695839129</v>
      </c>
      <c r="AY63" s="15">
        <f t="shared" si="17"/>
        <v>6157.9960846413214</v>
      </c>
      <c r="AZ63" s="15">
        <f t="shared" si="17"/>
        <v>2168.9909685941557</v>
      </c>
      <c r="BA63" s="15">
        <f t="shared" si="17"/>
        <v>4292733.3000884606</v>
      </c>
      <c r="BB63" s="15">
        <f t="shared" si="17"/>
        <v>601542.10591765109</v>
      </c>
    </row>
    <row r="64" spans="1:69" x14ac:dyDescent="0.3">
      <c r="A64" s="17" t="s">
        <v>340</v>
      </c>
      <c r="G64" s="15">
        <f>SUM(G3:G58)</f>
        <v>113624.62386088811</v>
      </c>
      <c r="H64" s="15">
        <f t="shared" ref="H64:AA64" si="18">SUM(H3:H58)</f>
        <v>109489.31403294769</v>
      </c>
      <c r="I64" s="15">
        <f t="shared" si="18"/>
        <v>3577.4206254688906</v>
      </c>
      <c r="J64" s="15">
        <f t="shared" si="18"/>
        <v>15289.124648802586</v>
      </c>
      <c r="K64" s="15">
        <f t="shared" si="18"/>
        <v>88736.675047338606</v>
      </c>
      <c r="L64" s="15">
        <f t="shared" si="18"/>
        <v>6928.0544877470284</v>
      </c>
      <c r="M64" s="15">
        <f t="shared" si="18"/>
        <v>37108.606284616617</v>
      </c>
      <c r="N64" s="15">
        <f t="shared" si="18"/>
        <v>16030981.708038747</v>
      </c>
      <c r="O64" s="15">
        <f t="shared" si="18"/>
        <v>2130333.252863362</v>
      </c>
      <c r="P64" s="15">
        <f t="shared" si="18"/>
        <v>13900648.455175372</v>
      </c>
      <c r="Q64" s="15">
        <f t="shared" si="18"/>
        <v>9037.9091658305497</v>
      </c>
      <c r="R64" s="15">
        <f t="shared" si="18"/>
        <v>2289.5306667868144</v>
      </c>
      <c r="S64" s="15">
        <f t="shared" si="18"/>
        <v>1103829.7807086734</v>
      </c>
      <c r="T64" s="15">
        <f t="shared" si="18"/>
        <v>3116.9036492611699</v>
      </c>
      <c r="U64" s="15">
        <f t="shared" si="18"/>
        <v>68339.888556093705</v>
      </c>
      <c r="V64" s="15">
        <f t="shared" si="18"/>
        <v>8210.2640353260758</v>
      </c>
      <c r="W64" s="15">
        <f t="shared" si="18"/>
        <v>21554.391043740638</v>
      </c>
      <c r="X64" s="15">
        <f t="shared" si="18"/>
        <v>170849.71602649934</v>
      </c>
      <c r="Y64" s="15">
        <f t="shared" si="18"/>
        <v>340071.80240447033</v>
      </c>
      <c r="Z64" s="15">
        <f t="shared" si="18"/>
        <v>20656.627340825697</v>
      </c>
      <c r="AA64" s="15">
        <f t="shared" si="18"/>
        <v>7622.6202780425001</v>
      </c>
      <c r="AH64" s="15">
        <f t="shared" ref="AH64:BB64" si="19">SUM(AH3:AH58)</f>
        <v>44395.663480721028</v>
      </c>
      <c r="AI64" s="15">
        <f t="shared" si="19"/>
        <v>40344.72069779798</v>
      </c>
      <c r="AJ64" s="15">
        <f t="shared" si="19"/>
        <v>1419.8582345305008</v>
      </c>
      <c r="AK64" s="15">
        <f t="shared" si="19"/>
        <v>6698.3712967703823</v>
      </c>
      <c r="AL64" s="15">
        <f t="shared" si="19"/>
        <v>34084.491573899635</v>
      </c>
      <c r="AM64" s="15">
        <f t="shared" si="19"/>
        <v>2940.8107173009216</v>
      </c>
      <c r="AN64" s="15">
        <f t="shared" si="19"/>
        <v>14509.543853314692</v>
      </c>
      <c r="AO64" s="15">
        <f t="shared" si="19"/>
        <v>5205918.2568960236</v>
      </c>
      <c r="AP64" s="15">
        <f t="shared" si="19"/>
        <v>3180.9481365956249</v>
      </c>
      <c r="AQ64" s="15">
        <f t="shared" si="19"/>
        <v>875.86029864796467</v>
      </c>
      <c r="AR64" s="15">
        <f t="shared" si="19"/>
        <v>417789.25191546034</v>
      </c>
      <c r="AS64" s="15">
        <f t="shared" si="19"/>
        <v>1297.3861418916481</v>
      </c>
      <c r="AT64" s="15">
        <f t="shared" si="19"/>
        <v>27811.136993819473</v>
      </c>
      <c r="AU64" s="15">
        <f t="shared" si="19"/>
        <v>3768.4276210050839</v>
      </c>
      <c r="AV64" s="15">
        <f t="shared" si="19"/>
        <v>9982.0101433083782</v>
      </c>
      <c r="AW64" s="15">
        <f t="shared" si="19"/>
        <v>69527.8396907032</v>
      </c>
      <c r="AX64" s="15">
        <f t="shared" si="19"/>
        <v>131697.57270947134</v>
      </c>
      <c r="AY64" s="15">
        <f t="shared" si="19"/>
        <v>8484.9499710116525</v>
      </c>
      <c r="AZ64" s="15">
        <f t="shared" si="19"/>
        <v>2928.8860494931187</v>
      </c>
      <c r="BA64" s="15">
        <f t="shared" si="19"/>
        <v>6027655.9864217667</v>
      </c>
      <c r="BB64" s="15">
        <f t="shared" si="19"/>
        <v>821737.7295257434</v>
      </c>
    </row>
    <row r="65" spans="2:57" x14ac:dyDescent="0.3">
      <c r="B65" s="15">
        <f>+B62+B54+B55+B56</f>
        <v>16176672.629441999</v>
      </c>
      <c r="C65" s="15">
        <f>+C62+C54+C55+C56</f>
        <v>2148391.9812156102</v>
      </c>
    </row>
    <row r="67" spans="2:57" x14ac:dyDescent="0.3">
      <c r="BB67" s="17"/>
      <c r="BC67" s="17"/>
      <c r="BD67" s="17"/>
      <c r="BE67" s="17"/>
    </row>
    <row r="68" spans="2:57" x14ac:dyDescent="0.3">
      <c r="BB68" s="17"/>
      <c r="BC68" s="17"/>
      <c r="BD68" s="17"/>
      <c r="BE68" s="17"/>
    </row>
    <row r="69" spans="2:57" x14ac:dyDescent="0.3">
      <c r="BB69" s="17"/>
      <c r="BC69" s="17"/>
      <c r="BD69" s="17"/>
      <c r="BE69" s="17"/>
    </row>
    <row r="70" spans="2:57" x14ac:dyDescent="0.3">
      <c r="BB70" s="17"/>
      <c r="BC70" s="17"/>
      <c r="BD70" s="17"/>
      <c r="BE70" s="17"/>
    </row>
    <row r="71" spans="2:57" x14ac:dyDescent="0.3">
      <c r="BB71" s="17"/>
      <c r="BC71" s="17"/>
      <c r="BD71" s="17"/>
      <c r="BE71" s="17"/>
    </row>
    <row r="72" spans="2:57" x14ac:dyDescent="0.3">
      <c r="BB72" s="17"/>
      <c r="BC72" s="17"/>
      <c r="BD72" s="17"/>
      <c r="BE72" s="17"/>
    </row>
    <row r="73" spans="2:57" x14ac:dyDescent="0.3">
      <c r="BB73" s="17"/>
      <c r="BC73" s="17"/>
      <c r="BD73" s="17"/>
      <c r="BE73" s="17"/>
    </row>
    <row r="74" spans="2:57" x14ac:dyDescent="0.3">
      <c r="BB74" s="17"/>
      <c r="BC74" s="17"/>
      <c r="BD74" s="17"/>
      <c r="BE74" s="17"/>
    </row>
    <row r="75" spans="2:57" x14ac:dyDescent="0.3">
      <c r="BB75" s="17"/>
      <c r="BC75" s="17"/>
      <c r="BD75" s="17"/>
      <c r="BE75" s="17"/>
    </row>
    <row r="76" spans="2:57" x14ac:dyDescent="0.3">
      <c r="BB76" s="17"/>
      <c r="BC76" s="17"/>
      <c r="BD76" s="17"/>
      <c r="BE76" s="17"/>
    </row>
    <row r="77" spans="2:57" x14ac:dyDescent="0.3">
      <c r="BB77" s="17"/>
      <c r="BC77" s="17"/>
      <c r="BD77" s="17"/>
      <c r="BE77" s="17"/>
    </row>
    <row r="78" spans="2:57" x14ac:dyDescent="0.3">
      <c r="BB78" s="17"/>
      <c r="BC78" s="17"/>
      <c r="BD78" s="17"/>
      <c r="BE78" s="17"/>
    </row>
    <row r="79" spans="2:57" x14ac:dyDescent="0.3">
      <c r="BB79" s="17"/>
      <c r="BC79" s="17"/>
      <c r="BD79" s="17"/>
      <c r="BE79" s="17"/>
    </row>
    <row r="80" spans="2:57" x14ac:dyDescent="0.3">
      <c r="BB80" s="17"/>
      <c r="BC80" s="17"/>
      <c r="BD80" s="17"/>
      <c r="BE80" s="17"/>
    </row>
    <row r="81" spans="54:57" x14ac:dyDescent="0.3">
      <c r="BB81" s="17"/>
      <c r="BC81" s="17"/>
      <c r="BD81" s="17"/>
      <c r="BE81" s="17"/>
    </row>
    <row r="82" spans="54:57" x14ac:dyDescent="0.3">
      <c r="BB82" s="17"/>
      <c r="BC82" s="17"/>
      <c r="BD82" s="17"/>
      <c r="BE82" s="17"/>
    </row>
    <row r="83" spans="54:57" x14ac:dyDescent="0.3">
      <c r="BB83" s="17"/>
      <c r="BC83" s="17"/>
      <c r="BD83" s="17"/>
      <c r="BE83" s="17"/>
    </row>
    <row r="84" spans="54:57" x14ac:dyDescent="0.3">
      <c r="BB84" s="17"/>
      <c r="BC84" s="17"/>
      <c r="BD84" s="17"/>
      <c r="BE84" s="17"/>
    </row>
    <row r="85" spans="54:57" x14ac:dyDescent="0.3">
      <c r="BB85" s="17"/>
      <c r="BC85" s="17"/>
      <c r="BD85" s="17"/>
      <c r="BE85" s="17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S68"/>
  <sheetViews>
    <sheetView zoomScale="85" zoomScaleNormal="85" workbookViewId="0">
      <pane xSplit="1" ySplit="2" topLeftCell="B3" activePane="bottomRight" state="frozen"/>
      <selection pane="topRight" activeCell="I32" sqref="I32"/>
      <selection pane="bottomLeft" activeCell="I32" sqref="I32"/>
      <selection pane="bottomRight" activeCell="B3" sqref="B3"/>
    </sheetView>
  </sheetViews>
  <sheetFormatPr defaultColWidth="9.109375" defaultRowHeight="14.4" x14ac:dyDescent="0.3"/>
  <cols>
    <col min="1" max="1" width="21.33203125" style="17" customWidth="1"/>
    <col min="2" max="5" width="9.109375" style="17"/>
    <col min="6" max="6" width="16.5546875" style="17" bestFit="1" customWidth="1"/>
    <col min="7" max="7" width="9.33203125" style="15" bestFit="1" customWidth="1"/>
    <col min="8" max="8" width="10" style="15" bestFit="1" customWidth="1"/>
    <col min="9" max="16384" width="9.109375" style="17"/>
  </cols>
  <sheetData>
    <row r="1" spans="1:19" x14ac:dyDescent="0.3">
      <c r="B1" s="123" t="s">
        <v>675</v>
      </c>
      <c r="C1" s="123"/>
      <c r="D1" s="123"/>
      <c r="E1" s="123"/>
      <c r="F1" s="17" t="s">
        <v>676</v>
      </c>
    </row>
    <row r="2" spans="1:19" x14ac:dyDescent="0.3">
      <c r="A2" s="17" t="s">
        <v>155</v>
      </c>
      <c r="B2" s="17" t="s">
        <v>75</v>
      </c>
      <c r="F2" s="17" t="s">
        <v>329</v>
      </c>
      <c r="G2" s="15" t="s">
        <v>75</v>
      </c>
      <c r="H2" s="15" t="s">
        <v>77</v>
      </c>
      <c r="L2" s="17" t="s">
        <v>75</v>
      </c>
    </row>
    <row r="3" spans="1:19" x14ac:dyDescent="0.3">
      <c r="A3" s="15" t="s">
        <v>169</v>
      </c>
      <c r="B3" s="15">
        <v>3954.3220749749898</v>
      </c>
      <c r="E3" s="15"/>
      <c r="F3" s="17" t="s">
        <v>169</v>
      </c>
      <c r="J3" s="25"/>
      <c r="L3" s="13">
        <f t="shared" ref="L3:L58" si="0">IF(B3=0,"",(G3-B3)/B3)</f>
        <v>-1</v>
      </c>
      <c r="M3" s="13"/>
      <c r="N3" s="13"/>
      <c r="O3" s="13"/>
      <c r="P3" s="13"/>
      <c r="Q3" s="13"/>
      <c r="R3" s="13"/>
      <c r="S3" s="13"/>
    </row>
    <row r="4" spans="1:19" x14ac:dyDescent="0.3">
      <c r="A4" s="15" t="s">
        <v>171</v>
      </c>
      <c r="B4" s="15">
        <v>17370.461970949898</v>
      </c>
      <c r="E4" s="15"/>
      <c r="F4" s="17" t="s">
        <v>171</v>
      </c>
      <c r="J4" s="25"/>
      <c r="L4" s="13">
        <f t="shared" si="0"/>
        <v>-1</v>
      </c>
      <c r="M4" s="13"/>
      <c r="N4" s="13"/>
      <c r="O4" s="13"/>
      <c r="P4" s="13"/>
      <c r="Q4" s="13"/>
      <c r="R4" s="13"/>
      <c r="S4" s="13"/>
    </row>
    <row r="5" spans="1:19" x14ac:dyDescent="0.3">
      <c r="A5" s="15" t="s">
        <v>172</v>
      </c>
      <c r="B5" s="15">
        <v>12540.488191651901</v>
      </c>
      <c r="E5" s="15"/>
      <c r="F5" s="17" t="s">
        <v>172</v>
      </c>
      <c r="J5" s="25"/>
      <c r="L5" s="13">
        <f t="shared" si="0"/>
        <v>-1</v>
      </c>
      <c r="M5" s="13"/>
      <c r="N5" s="13"/>
      <c r="O5" s="13"/>
      <c r="P5" s="13"/>
      <c r="Q5" s="13"/>
      <c r="R5" s="13"/>
      <c r="S5" s="13"/>
    </row>
    <row r="6" spans="1:19" x14ac:dyDescent="0.3">
      <c r="A6" s="15" t="s">
        <v>173</v>
      </c>
      <c r="B6" s="15">
        <v>157093.57846674</v>
      </c>
      <c r="E6" s="15"/>
      <c r="F6" s="17" t="s">
        <v>173</v>
      </c>
      <c r="J6" s="25"/>
      <c r="L6" s="13">
        <f t="shared" si="0"/>
        <v>-1</v>
      </c>
      <c r="M6" s="13"/>
      <c r="N6" s="13"/>
      <c r="O6" s="13"/>
      <c r="P6" s="13"/>
      <c r="Q6" s="13"/>
      <c r="R6" s="13"/>
      <c r="S6" s="13"/>
    </row>
    <row r="7" spans="1:19" x14ac:dyDescent="0.3">
      <c r="A7" s="15" t="s">
        <v>174</v>
      </c>
      <c r="B7" s="15">
        <v>56673.262025253098</v>
      </c>
      <c r="E7" s="15"/>
      <c r="F7" s="17" t="s">
        <v>174</v>
      </c>
      <c r="J7" s="25"/>
      <c r="L7" s="13">
        <f t="shared" si="0"/>
        <v>-1</v>
      </c>
      <c r="M7" s="13"/>
      <c r="N7" s="13"/>
      <c r="O7" s="13"/>
      <c r="P7" s="13"/>
      <c r="Q7" s="13"/>
      <c r="R7" s="13"/>
      <c r="S7" s="13"/>
    </row>
    <row r="8" spans="1:19" x14ac:dyDescent="0.3">
      <c r="A8" s="15" t="s">
        <v>175</v>
      </c>
      <c r="B8" s="15">
        <v>303.59422006399899</v>
      </c>
      <c r="E8" s="15"/>
      <c r="F8" s="17" t="s">
        <v>175</v>
      </c>
      <c r="J8" s="25"/>
      <c r="L8" s="13">
        <f t="shared" si="0"/>
        <v>-1</v>
      </c>
      <c r="M8" s="13"/>
      <c r="N8" s="13"/>
      <c r="O8" s="13"/>
      <c r="P8" s="13"/>
      <c r="Q8" s="13"/>
      <c r="R8" s="13"/>
      <c r="S8" s="13"/>
    </row>
    <row r="9" spans="1:19" x14ac:dyDescent="0.3">
      <c r="A9" s="15" t="s">
        <v>176</v>
      </c>
      <c r="B9" s="15">
        <v>488.61188001599999</v>
      </c>
      <c r="E9" s="15"/>
      <c r="F9" s="17" t="s">
        <v>176</v>
      </c>
      <c r="J9" s="25"/>
      <c r="L9" s="13">
        <f t="shared" si="0"/>
        <v>-1</v>
      </c>
      <c r="M9" s="13"/>
      <c r="N9" s="13"/>
      <c r="O9" s="13"/>
      <c r="P9" s="13"/>
      <c r="Q9" s="13"/>
      <c r="R9" s="13"/>
      <c r="S9" s="13"/>
    </row>
    <row r="10" spans="1:19" x14ac:dyDescent="0.3">
      <c r="A10" s="15" t="s">
        <v>177</v>
      </c>
      <c r="B10" s="15">
        <v>0.6662482743</v>
      </c>
      <c r="E10" s="15"/>
      <c r="F10" s="17" t="s">
        <v>177</v>
      </c>
      <c r="J10" s="25"/>
      <c r="L10" s="13">
        <f t="shared" si="0"/>
        <v>-1</v>
      </c>
      <c r="M10" s="13"/>
      <c r="N10" s="13"/>
      <c r="O10" s="13"/>
      <c r="P10" s="13"/>
      <c r="Q10" s="13"/>
      <c r="R10" s="13"/>
      <c r="S10" s="13"/>
    </row>
    <row r="11" spans="1:19" x14ac:dyDescent="0.3">
      <c r="A11" s="15" t="s">
        <v>178</v>
      </c>
      <c r="B11" s="15">
        <v>36654.067698056002</v>
      </c>
      <c r="E11" s="15"/>
      <c r="F11" s="17" t="s">
        <v>178</v>
      </c>
      <c r="J11" s="25"/>
      <c r="L11" s="13">
        <f t="shared" si="0"/>
        <v>-1</v>
      </c>
      <c r="M11" s="13"/>
      <c r="N11" s="13"/>
      <c r="O11" s="13"/>
      <c r="P11" s="13"/>
      <c r="Q11" s="13"/>
      <c r="R11" s="13"/>
      <c r="S11" s="13"/>
    </row>
    <row r="12" spans="1:19" x14ac:dyDescent="0.3">
      <c r="A12" s="15" t="s">
        <v>179</v>
      </c>
      <c r="B12" s="15">
        <v>5840.5816268456902</v>
      </c>
      <c r="E12" s="15"/>
      <c r="F12" s="17" t="s">
        <v>179</v>
      </c>
      <c r="J12" s="25"/>
      <c r="L12" s="13">
        <f t="shared" si="0"/>
        <v>-1</v>
      </c>
      <c r="M12" s="13"/>
      <c r="N12" s="13"/>
      <c r="O12" s="13"/>
      <c r="P12" s="13"/>
      <c r="Q12" s="13"/>
      <c r="R12" s="13"/>
      <c r="S12" s="13"/>
    </row>
    <row r="13" spans="1:19" x14ac:dyDescent="0.3">
      <c r="A13" s="15" t="s">
        <v>180</v>
      </c>
      <c r="B13" s="15">
        <v>57064.1165791659</v>
      </c>
      <c r="E13" s="15"/>
      <c r="F13" s="17" t="s">
        <v>180</v>
      </c>
      <c r="J13" s="25"/>
      <c r="L13" s="13">
        <f t="shared" si="0"/>
        <v>-1</v>
      </c>
      <c r="M13" s="13"/>
      <c r="N13" s="13"/>
      <c r="O13" s="13"/>
      <c r="P13" s="13"/>
      <c r="Q13" s="13"/>
      <c r="R13" s="13"/>
      <c r="S13" s="13"/>
    </row>
    <row r="14" spans="1:19" x14ac:dyDescent="0.3">
      <c r="A14" s="15" t="s">
        <v>181</v>
      </c>
      <c r="B14" s="15">
        <v>12057.61494429</v>
      </c>
      <c r="E14" s="15"/>
      <c r="F14" s="17" t="s">
        <v>181</v>
      </c>
      <c r="J14" s="25"/>
      <c r="L14" s="13">
        <f t="shared" si="0"/>
        <v>-1</v>
      </c>
      <c r="M14" s="13"/>
      <c r="N14" s="13"/>
      <c r="O14" s="13"/>
      <c r="P14" s="13"/>
      <c r="Q14" s="13"/>
      <c r="R14" s="13"/>
      <c r="S14" s="13"/>
    </row>
    <row r="15" spans="1:19" x14ac:dyDescent="0.3">
      <c r="A15" s="15" t="s">
        <v>182</v>
      </c>
      <c r="B15" s="15">
        <v>13010.3227909339</v>
      </c>
      <c r="E15" s="15"/>
      <c r="F15" s="17" t="s">
        <v>182</v>
      </c>
      <c r="J15" s="25"/>
      <c r="L15" s="13">
        <f t="shared" si="0"/>
        <v>-1</v>
      </c>
      <c r="M15" s="13"/>
      <c r="N15" s="13"/>
      <c r="O15" s="13"/>
      <c r="P15" s="13"/>
      <c r="Q15" s="13"/>
      <c r="R15" s="13"/>
      <c r="S15" s="13"/>
    </row>
    <row r="16" spans="1:19" x14ac:dyDescent="0.3">
      <c r="A16" s="15" t="s">
        <v>183</v>
      </c>
      <c r="B16" s="15">
        <v>18081.052771647901</v>
      </c>
      <c r="E16" s="15"/>
      <c r="F16" s="17" t="s">
        <v>183</v>
      </c>
      <c r="J16" s="25"/>
      <c r="L16" s="13">
        <f t="shared" si="0"/>
        <v>-1</v>
      </c>
      <c r="M16" s="13"/>
      <c r="N16" s="13"/>
      <c r="O16" s="13"/>
      <c r="P16" s="13"/>
      <c r="Q16" s="13"/>
      <c r="R16" s="13"/>
      <c r="S16" s="13"/>
    </row>
    <row r="17" spans="1:19" x14ac:dyDescent="0.3">
      <c r="A17" s="15" t="s">
        <v>184</v>
      </c>
      <c r="B17" s="15">
        <v>91662.612414043993</v>
      </c>
      <c r="E17" s="15"/>
      <c r="F17" s="17" t="s">
        <v>184</v>
      </c>
      <c r="J17" s="25"/>
      <c r="L17" s="13">
        <f t="shared" si="0"/>
        <v>-1</v>
      </c>
      <c r="M17" s="13"/>
      <c r="N17" s="13"/>
      <c r="O17" s="13"/>
      <c r="P17" s="13"/>
      <c r="Q17" s="13"/>
      <c r="R17" s="13"/>
      <c r="S17" s="13"/>
    </row>
    <row r="18" spans="1:19" x14ac:dyDescent="0.3">
      <c r="A18" s="15" t="s">
        <v>185</v>
      </c>
      <c r="B18" s="15">
        <v>7137.5104773269004</v>
      </c>
      <c r="E18" s="15"/>
      <c r="F18" s="17" t="s">
        <v>185</v>
      </c>
      <c r="J18" s="25"/>
      <c r="L18" s="13">
        <f t="shared" si="0"/>
        <v>-1</v>
      </c>
      <c r="M18" s="13"/>
      <c r="N18" s="13"/>
      <c r="O18" s="13"/>
      <c r="P18" s="13"/>
      <c r="Q18" s="13"/>
      <c r="R18" s="13"/>
      <c r="S18" s="13"/>
    </row>
    <row r="19" spans="1:19" x14ac:dyDescent="0.3">
      <c r="A19" s="15" t="s">
        <v>186</v>
      </c>
      <c r="B19" s="15">
        <v>6573.3195921859997</v>
      </c>
      <c r="E19" s="15"/>
      <c r="F19" s="17" t="s">
        <v>186</v>
      </c>
      <c r="J19" s="25"/>
      <c r="L19" s="13">
        <f t="shared" si="0"/>
        <v>-1</v>
      </c>
      <c r="M19" s="13"/>
      <c r="N19" s="13"/>
      <c r="O19" s="13"/>
      <c r="P19" s="13"/>
      <c r="Q19" s="13"/>
      <c r="R19" s="13"/>
      <c r="S19" s="13"/>
    </row>
    <row r="20" spans="1:19" x14ac:dyDescent="0.3">
      <c r="A20" s="15" t="s">
        <v>187</v>
      </c>
      <c r="B20" s="15">
        <v>672.356829898299</v>
      </c>
      <c r="E20" s="15"/>
      <c r="F20" s="17" t="s">
        <v>187</v>
      </c>
      <c r="J20" s="25"/>
      <c r="L20" s="13">
        <f t="shared" si="0"/>
        <v>-1</v>
      </c>
      <c r="M20" s="13"/>
      <c r="N20" s="13"/>
      <c r="O20" s="13"/>
      <c r="P20" s="13"/>
      <c r="Q20" s="13"/>
      <c r="R20" s="13"/>
      <c r="S20" s="13"/>
    </row>
    <row r="21" spans="1:19" x14ac:dyDescent="0.3">
      <c r="A21" s="15" t="s">
        <v>188</v>
      </c>
      <c r="B21" s="15">
        <v>1671.2393183802001</v>
      </c>
      <c r="E21" s="15"/>
      <c r="F21" s="17" t="s">
        <v>188</v>
      </c>
      <c r="J21" s="25"/>
      <c r="L21" s="13">
        <f t="shared" si="0"/>
        <v>-1</v>
      </c>
      <c r="M21" s="13"/>
      <c r="N21" s="13"/>
      <c r="O21" s="13"/>
      <c r="P21" s="13"/>
      <c r="Q21" s="13"/>
      <c r="R21" s="13"/>
      <c r="S21" s="13"/>
    </row>
    <row r="22" spans="1:19" x14ac:dyDescent="0.3">
      <c r="A22" s="15" t="s">
        <v>189</v>
      </c>
      <c r="B22" s="15">
        <v>442.5249963869</v>
      </c>
      <c r="E22" s="15"/>
      <c r="F22" s="17" t="s">
        <v>189</v>
      </c>
      <c r="J22" s="25"/>
      <c r="L22" s="13">
        <f t="shared" si="0"/>
        <v>-1</v>
      </c>
      <c r="M22" s="13"/>
      <c r="N22" s="13"/>
      <c r="O22" s="13"/>
      <c r="P22" s="13"/>
      <c r="Q22" s="13"/>
      <c r="R22" s="13"/>
      <c r="S22" s="13"/>
    </row>
    <row r="23" spans="1:19" x14ac:dyDescent="0.3">
      <c r="A23" s="15" t="s">
        <v>190</v>
      </c>
      <c r="B23" s="15">
        <v>16102.2027025352</v>
      </c>
      <c r="E23" s="15"/>
      <c r="F23" s="17" t="s">
        <v>190</v>
      </c>
      <c r="J23" s="25"/>
      <c r="L23" s="13">
        <f t="shared" si="0"/>
        <v>-1</v>
      </c>
      <c r="M23" s="13"/>
      <c r="N23" s="13"/>
      <c r="O23" s="13"/>
      <c r="P23" s="13"/>
      <c r="Q23" s="13"/>
      <c r="R23" s="13"/>
      <c r="S23" s="13"/>
    </row>
    <row r="24" spans="1:19" x14ac:dyDescent="0.3">
      <c r="A24" s="15" t="s">
        <v>191</v>
      </c>
      <c r="B24" s="15">
        <v>42384.859661937997</v>
      </c>
      <c r="E24" s="15"/>
      <c r="F24" s="17" t="s">
        <v>191</v>
      </c>
      <c r="J24" s="25"/>
      <c r="L24" s="13">
        <f t="shared" si="0"/>
        <v>-1</v>
      </c>
      <c r="M24" s="13"/>
      <c r="N24" s="13"/>
      <c r="O24" s="13"/>
      <c r="P24" s="13"/>
      <c r="Q24" s="13"/>
      <c r="R24" s="13"/>
      <c r="S24" s="13"/>
    </row>
    <row r="25" spans="1:19" x14ac:dyDescent="0.3">
      <c r="A25" s="15" t="s">
        <v>192</v>
      </c>
      <c r="B25" s="15">
        <v>4998.7046006569999</v>
      </c>
      <c r="E25" s="15"/>
      <c r="F25" s="17" t="s">
        <v>192</v>
      </c>
      <c r="J25" s="25"/>
      <c r="L25" s="13">
        <f t="shared" si="0"/>
        <v>-1</v>
      </c>
      <c r="M25" s="13"/>
      <c r="N25" s="13"/>
      <c r="O25" s="13"/>
      <c r="P25" s="13"/>
      <c r="Q25" s="13"/>
      <c r="R25" s="13"/>
      <c r="S25" s="13"/>
    </row>
    <row r="26" spans="1:19" x14ac:dyDescent="0.3">
      <c r="A26" s="15" t="s">
        <v>193</v>
      </c>
      <c r="B26" s="15">
        <v>22472.499853326601</v>
      </c>
      <c r="E26" s="15"/>
      <c r="F26" s="17" t="s">
        <v>193</v>
      </c>
      <c r="J26" s="25"/>
      <c r="L26" s="13">
        <f t="shared" si="0"/>
        <v>-1</v>
      </c>
      <c r="M26" s="13"/>
      <c r="N26" s="13"/>
      <c r="O26" s="13"/>
      <c r="P26" s="13"/>
      <c r="Q26" s="13"/>
      <c r="R26" s="13"/>
      <c r="S26" s="13"/>
    </row>
    <row r="27" spans="1:19" x14ac:dyDescent="0.3">
      <c r="A27" s="15" t="s">
        <v>194</v>
      </c>
      <c r="B27" s="15">
        <v>50217.371793858001</v>
      </c>
      <c r="E27" s="15"/>
      <c r="F27" s="17" t="s">
        <v>194</v>
      </c>
      <c r="J27" s="25"/>
      <c r="L27" s="13">
        <f t="shared" si="0"/>
        <v>-1</v>
      </c>
      <c r="M27" s="13"/>
      <c r="N27" s="13"/>
      <c r="O27" s="13"/>
      <c r="P27" s="13"/>
      <c r="Q27" s="13"/>
      <c r="R27" s="13"/>
      <c r="S27" s="13"/>
    </row>
    <row r="28" spans="1:19" x14ac:dyDescent="0.3">
      <c r="A28" s="15" t="s">
        <v>195</v>
      </c>
      <c r="B28" s="15">
        <v>72239.278646374994</v>
      </c>
      <c r="E28" s="15"/>
      <c r="F28" s="17" t="s">
        <v>195</v>
      </c>
      <c r="J28" s="25"/>
      <c r="L28" s="13">
        <f t="shared" si="0"/>
        <v>-1</v>
      </c>
      <c r="M28" s="13"/>
      <c r="N28" s="13"/>
      <c r="O28" s="13"/>
      <c r="P28" s="13"/>
      <c r="Q28" s="13"/>
      <c r="R28" s="13"/>
      <c r="S28" s="13"/>
    </row>
    <row r="29" spans="1:19" x14ac:dyDescent="0.3">
      <c r="A29" s="15" t="s">
        <v>196</v>
      </c>
      <c r="B29" s="15">
        <v>12636.954572938999</v>
      </c>
      <c r="E29" s="15"/>
      <c r="F29" s="17" t="s">
        <v>196</v>
      </c>
      <c r="J29" s="25"/>
      <c r="L29" s="13">
        <f t="shared" si="0"/>
        <v>-1</v>
      </c>
      <c r="M29" s="13"/>
      <c r="N29" s="13"/>
      <c r="O29" s="13"/>
      <c r="P29" s="13"/>
      <c r="Q29" s="13"/>
      <c r="R29" s="13"/>
      <c r="S29" s="13"/>
    </row>
    <row r="30" spans="1:19" x14ac:dyDescent="0.3">
      <c r="A30" s="15" t="s">
        <v>197</v>
      </c>
      <c r="B30" s="15">
        <v>228.53113428099999</v>
      </c>
      <c r="E30" s="15"/>
      <c r="F30" s="17" t="s">
        <v>197</v>
      </c>
      <c r="J30" s="25"/>
      <c r="L30" s="13">
        <f t="shared" si="0"/>
        <v>-1</v>
      </c>
      <c r="M30" s="13"/>
      <c r="N30" s="13"/>
      <c r="O30" s="13"/>
      <c r="P30" s="13"/>
      <c r="Q30" s="13"/>
      <c r="R30" s="13"/>
      <c r="S30" s="13"/>
    </row>
    <row r="31" spans="1:19" x14ac:dyDescent="0.3">
      <c r="A31" s="15" t="s">
        <v>198</v>
      </c>
      <c r="B31" s="15">
        <v>454.92880391210002</v>
      </c>
      <c r="E31" s="15"/>
      <c r="F31" s="17" t="s">
        <v>198</v>
      </c>
      <c r="J31" s="25"/>
      <c r="L31" s="13">
        <f t="shared" si="0"/>
        <v>-1</v>
      </c>
      <c r="M31" s="13"/>
      <c r="N31" s="13"/>
      <c r="O31" s="13"/>
      <c r="P31" s="13"/>
      <c r="Q31" s="13"/>
      <c r="R31" s="13"/>
      <c r="S31" s="13"/>
    </row>
    <row r="32" spans="1:19" x14ac:dyDescent="0.3">
      <c r="A32" s="15" t="s">
        <v>199</v>
      </c>
      <c r="B32" s="15">
        <v>13109.1971119913</v>
      </c>
      <c r="E32" s="15"/>
      <c r="F32" s="17" t="s">
        <v>199</v>
      </c>
      <c r="J32" s="25"/>
      <c r="L32" s="13">
        <f t="shared" si="0"/>
        <v>-1</v>
      </c>
      <c r="M32" s="13"/>
      <c r="N32" s="13"/>
      <c r="O32" s="13"/>
      <c r="P32" s="13"/>
      <c r="Q32" s="13"/>
      <c r="R32" s="13"/>
      <c r="S32" s="13"/>
    </row>
    <row r="33" spans="1:19" x14ac:dyDescent="0.3">
      <c r="A33" s="15" t="s">
        <v>200</v>
      </c>
      <c r="B33" s="15">
        <v>3097.2073637037902</v>
      </c>
      <c r="E33" s="15"/>
      <c r="F33" s="17" t="s">
        <v>200</v>
      </c>
      <c r="J33" s="25"/>
      <c r="L33" s="13">
        <f t="shared" si="0"/>
        <v>-1</v>
      </c>
      <c r="M33" s="13"/>
      <c r="N33" s="13"/>
      <c r="O33" s="13"/>
      <c r="P33" s="13"/>
      <c r="Q33" s="13"/>
      <c r="R33" s="13"/>
      <c r="S33" s="13"/>
    </row>
    <row r="34" spans="1:19" x14ac:dyDescent="0.3">
      <c r="A34" s="15" t="s">
        <v>201</v>
      </c>
      <c r="B34" s="15">
        <v>8234.1224403783999</v>
      </c>
      <c r="E34" s="15"/>
      <c r="F34" s="17" t="s">
        <v>201</v>
      </c>
      <c r="J34" s="25"/>
      <c r="L34" s="13">
        <f t="shared" si="0"/>
        <v>-1</v>
      </c>
      <c r="M34" s="13"/>
      <c r="N34" s="13"/>
      <c r="O34" s="13"/>
      <c r="P34" s="13"/>
      <c r="Q34" s="13"/>
      <c r="R34" s="13"/>
      <c r="S34" s="13"/>
    </row>
    <row r="35" spans="1:19" x14ac:dyDescent="0.3">
      <c r="A35" s="15" t="s">
        <v>202</v>
      </c>
      <c r="B35" s="15">
        <v>76728.242109619998</v>
      </c>
      <c r="E35" s="15"/>
      <c r="F35" s="17" t="s">
        <v>202</v>
      </c>
      <c r="J35" s="25"/>
      <c r="L35" s="13">
        <f t="shared" si="0"/>
        <v>-1</v>
      </c>
      <c r="M35" s="13"/>
      <c r="N35" s="13"/>
      <c r="O35" s="13"/>
      <c r="P35" s="13"/>
      <c r="Q35" s="13"/>
      <c r="R35" s="13"/>
      <c r="S35" s="13"/>
    </row>
    <row r="36" spans="1:19" x14ac:dyDescent="0.3">
      <c r="A36" s="15" t="s">
        <v>203</v>
      </c>
      <c r="B36" s="15">
        <v>6370.9157993802901</v>
      </c>
      <c r="E36" s="15"/>
      <c r="F36" s="17" t="s">
        <v>203</v>
      </c>
      <c r="J36" s="25"/>
      <c r="L36" s="13">
        <f t="shared" si="0"/>
        <v>-1</v>
      </c>
      <c r="M36" s="13"/>
      <c r="N36" s="13"/>
      <c r="O36" s="13"/>
      <c r="P36" s="13"/>
      <c r="Q36" s="13"/>
      <c r="R36" s="13"/>
      <c r="S36" s="13"/>
    </row>
    <row r="37" spans="1:19" x14ac:dyDescent="0.3">
      <c r="A37" s="15" t="s">
        <v>204</v>
      </c>
      <c r="B37" s="15">
        <v>74014.333107852901</v>
      </c>
      <c r="E37" s="15"/>
      <c r="F37" s="17" t="s">
        <v>204</v>
      </c>
      <c r="J37" s="25"/>
      <c r="L37" s="13">
        <f t="shared" si="0"/>
        <v>-1</v>
      </c>
      <c r="M37" s="13"/>
      <c r="N37" s="13"/>
      <c r="O37" s="13"/>
      <c r="P37" s="13"/>
      <c r="Q37" s="13"/>
      <c r="R37" s="13"/>
      <c r="S37" s="13"/>
    </row>
    <row r="38" spans="1:19" x14ac:dyDescent="0.3">
      <c r="A38" s="15" t="s">
        <v>205</v>
      </c>
      <c r="B38" s="15">
        <v>14007.7622158879</v>
      </c>
      <c r="E38" s="15"/>
      <c r="F38" s="17" t="s">
        <v>205</v>
      </c>
      <c r="J38" s="25"/>
      <c r="L38" s="13">
        <f t="shared" si="0"/>
        <v>-1</v>
      </c>
      <c r="M38" s="13"/>
      <c r="N38" s="13"/>
      <c r="O38" s="13"/>
      <c r="P38" s="13"/>
      <c r="Q38" s="13"/>
      <c r="R38" s="13"/>
      <c r="S38" s="13"/>
    </row>
    <row r="39" spans="1:19" x14ac:dyDescent="0.3">
      <c r="A39" s="15" t="s">
        <v>206</v>
      </c>
      <c r="B39" s="15">
        <v>3426.1569117867002</v>
      </c>
      <c r="E39" s="15"/>
      <c r="F39" s="17" t="s">
        <v>206</v>
      </c>
      <c r="J39" s="25"/>
      <c r="L39" s="13">
        <f t="shared" si="0"/>
        <v>-1</v>
      </c>
      <c r="M39" s="13"/>
      <c r="N39" s="13"/>
      <c r="O39" s="13"/>
      <c r="P39" s="13"/>
      <c r="Q39" s="13"/>
      <c r="R39" s="13"/>
      <c r="S39" s="13"/>
    </row>
    <row r="40" spans="1:19" x14ac:dyDescent="0.3">
      <c r="A40" s="15" t="s">
        <v>207</v>
      </c>
      <c r="B40" s="15">
        <v>58.939779880700002</v>
      </c>
      <c r="E40" s="15"/>
      <c r="F40" s="17" t="s">
        <v>207</v>
      </c>
      <c r="J40" s="25"/>
      <c r="L40" s="13">
        <f t="shared" si="0"/>
        <v>-1</v>
      </c>
      <c r="M40" s="13"/>
      <c r="N40" s="13"/>
      <c r="O40" s="13"/>
      <c r="P40" s="13"/>
      <c r="Q40" s="13"/>
      <c r="R40" s="13"/>
      <c r="S40" s="13"/>
    </row>
    <row r="41" spans="1:19" x14ac:dyDescent="0.3">
      <c r="A41" s="15" t="s">
        <v>208</v>
      </c>
      <c r="B41" s="15">
        <v>3283.5895133819899</v>
      </c>
      <c r="E41" s="15"/>
      <c r="F41" s="17" t="s">
        <v>208</v>
      </c>
      <c r="J41" s="25"/>
      <c r="L41" s="13">
        <f t="shared" si="0"/>
        <v>-1</v>
      </c>
      <c r="M41" s="13"/>
      <c r="N41" s="13"/>
      <c r="O41" s="13"/>
      <c r="P41" s="13"/>
      <c r="Q41" s="13"/>
      <c r="R41" s="13"/>
      <c r="S41" s="13"/>
    </row>
    <row r="42" spans="1:19" x14ac:dyDescent="0.3">
      <c r="A42" s="15" t="s">
        <v>209</v>
      </c>
      <c r="B42" s="15">
        <v>60640.678372224</v>
      </c>
      <c r="E42" s="15"/>
      <c r="F42" s="17" t="s">
        <v>209</v>
      </c>
      <c r="J42" s="25"/>
      <c r="L42" s="13">
        <f t="shared" si="0"/>
        <v>-1</v>
      </c>
      <c r="M42" s="13"/>
      <c r="N42" s="13"/>
      <c r="O42" s="13"/>
      <c r="P42" s="13"/>
      <c r="Q42" s="13"/>
      <c r="R42" s="13"/>
      <c r="S42" s="13"/>
    </row>
    <row r="43" spans="1:19" x14ac:dyDescent="0.3">
      <c r="A43" s="15" t="s">
        <v>210</v>
      </c>
      <c r="B43" s="15">
        <v>5799.7213957276899</v>
      </c>
      <c r="E43" s="15"/>
      <c r="F43" s="17" t="s">
        <v>210</v>
      </c>
      <c r="J43" s="25"/>
      <c r="L43" s="13">
        <f t="shared" si="0"/>
        <v>-1</v>
      </c>
      <c r="M43" s="13"/>
      <c r="N43" s="13"/>
      <c r="O43" s="13"/>
      <c r="P43" s="13"/>
      <c r="Q43" s="13"/>
      <c r="R43" s="13"/>
      <c r="S43" s="13"/>
    </row>
    <row r="44" spans="1:19" x14ac:dyDescent="0.3">
      <c r="A44" s="15" t="s">
        <v>211</v>
      </c>
      <c r="B44" s="15">
        <v>177864.77434862501</v>
      </c>
      <c r="E44" s="15"/>
      <c r="F44" s="17" t="s">
        <v>211</v>
      </c>
      <c r="J44" s="25"/>
      <c r="L44" s="13">
        <f t="shared" si="0"/>
        <v>-1</v>
      </c>
      <c r="M44" s="13"/>
      <c r="N44" s="13"/>
      <c r="O44" s="13"/>
      <c r="P44" s="13"/>
      <c r="Q44" s="13"/>
      <c r="R44" s="13"/>
      <c r="S44" s="13"/>
    </row>
    <row r="45" spans="1:19" x14ac:dyDescent="0.3">
      <c r="A45" s="15" t="s">
        <v>212</v>
      </c>
      <c r="B45" s="15">
        <v>17253.020182114</v>
      </c>
      <c r="E45" s="15"/>
      <c r="F45" s="17" t="s">
        <v>212</v>
      </c>
      <c r="J45" s="25"/>
      <c r="L45" s="13">
        <f t="shared" si="0"/>
        <v>-1</v>
      </c>
      <c r="M45" s="13"/>
      <c r="N45" s="13"/>
      <c r="O45" s="13"/>
      <c r="P45" s="13"/>
      <c r="Q45" s="13"/>
      <c r="R45" s="13"/>
      <c r="S45" s="13"/>
    </row>
    <row r="46" spans="1:19" x14ac:dyDescent="0.3">
      <c r="A46" s="15" t="s">
        <v>213</v>
      </c>
      <c r="B46" s="15">
        <v>423.89844699499997</v>
      </c>
      <c r="E46" s="15"/>
      <c r="F46" s="17" t="s">
        <v>213</v>
      </c>
      <c r="J46" s="25"/>
      <c r="L46" s="13">
        <f t="shared" si="0"/>
        <v>-1</v>
      </c>
      <c r="M46" s="13"/>
      <c r="N46" s="13"/>
      <c r="O46" s="13"/>
      <c r="P46" s="13"/>
      <c r="Q46" s="13"/>
      <c r="R46" s="13"/>
      <c r="S46" s="13"/>
    </row>
    <row r="47" spans="1:19" x14ac:dyDescent="0.3">
      <c r="A47" s="15" t="s">
        <v>214</v>
      </c>
      <c r="B47" s="15">
        <v>5710.30342911149</v>
      </c>
      <c r="E47" s="15"/>
      <c r="F47" s="17" t="s">
        <v>214</v>
      </c>
      <c r="J47" s="25"/>
      <c r="L47" s="13">
        <f t="shared" si="0"/>
        <v>-1</v>
      </c>
      <c r="M47" s="13"/>
      <c r="N47" s="13"/>
      <c r="O47" s="13"/>
      <c r="P47" s="13"/>
      <c r="Q47" s="13"/>
      <c r="R47" s="13"/>
      <c r="S47" s="13"/>
    </row>
    <row r="48" spans="1:19" x14ac:dyDescent="0.3">
      <c r="A48" s="15" t="s">
        <v>215</v>
      </c>
      <c r="B48" s="15">
        <v>42251.745365877003</v>
      </c>
      <c r="E48" s="15"/>
      <c r="F48" s="17" t="s">
        <v>215</v>
      </c>
      <c r="J48" s="25"/>
      <c r="L48" s="13">
        <f t="shared" si="0"/>
        <v>-1</v>
      </c>
      <c r="M48" s="13"/>
      <c r="N48" s="13"/>
      <c r="O48" s="13"/>
      <c r="P48" s="13"/>
      <c r="Q48" s="13"/>
      <c r="R48" s="13"/>
      <c r="S48" s="13"/>
    </row>
    <row r="49" spans="1:19" x14ac:dyDescent="0.3">
      <c r="A49" s="15" t="s">
        <v>216</v>
      </c>
      <c r="B49" s="15">
        <v>1636.4377275201</v>
      </c>
      <c r="E49" s="15"/>
      <c r="F49" s="17" t="s">
        <v>216</v>
      </c>
      <c r="J49" s="25"/>
      <c r="L49" s="13">
        <f t="shared" si="0"/>
        <v>-1</v>
      </c>
      <c r="M49" s="13"/>
      <c r="N49" s="13"/>
      <c r="O49" s="13"/>
      <c r="P49" s="13"/>
      <c r="Q49" s="13"/>
      <c r="R49" s="13"/>
      <c r="S49" s="13"/>
    </row>
    <row r="50" spans="1:19" x14ac:dyDescent="0.3">
      <c r="A50" s="15" t="s">
        <v>217</v>
      </c>
      <c r="B50" s="15">
        <v>13324.055689472299</v>
      </c>
      <c r="E50" s="15"/>
      <c r="F50" s="17" t="s">
        <v>217</v>
      </c>
      <c r="J50" s="25"/>
      <c r="L50" s="13">
        <f t="shared" si="0"/>
        <v>-1</v>
      </c>
      <c r="M50" s="13"/>
      <c r="N50" s="13"/>
      <c r="O50" s="13"/>
      <c r="P50" s="13"/>
      <c r="Q50" s="13"/>
      <c r="R50" s="13"/>
      <c r="S50" s="13"/>
    </row>
    <row r="51" spans="1:19" x14ac:dyDescent="0.3">
      <c r="A51" s="15" t="s">
        <v>218</v>
      </c>
      <c r="B51" s="15">
        <v>27069.992282226998</v>
      </c>
      <c r="E51" s="15"/>
      <c r="F51" s="17" t="s">
        <v>218</v>
      </c>
      <c r="J51" s="25"/>
      <c r="L51" s="13">
        <f t="shared" si="0"/>
        <v>-1</v>
      </c>
      <c r="M51" s="13"/>
      <c r="N51" s="13"/>
      <c r="O51" s="13"/>
      <c r="P51" s="13"/>
      <c r="Q51" s="13"/>
      <c r="R51" s="13"/>
      <c r="S51" s="13"/>
    </row>
    <row r="52" spans="1:19" x14ac:dyDescent="0.3">
      <c r="A52" s="15"/>
      <c r="B52" s="15"/>
      <c r="C52" s="15"/>
      <c r="D52" s="15"/>
      <c r="E52" s="15"/>
      <c r="J52" s="25"/>
      <c r="L52" s="13" t="str">
        <f t="shared" si="0"/>
        <v/>
      </c>
      <c r="M52" s="13"/>
      <c r="P52" s="13"/>
      <c r="Q52" s="13"/>
      <c r="R52" s="13"/>
      <c r="S52" s="13"/>
    </row>
    <row r="53" spans="1:19" x14ac:dyDescent="0.3">
      <c r="B53" s="15"/>
      <c r="L53" s="13" t="str">
        <f t="shared" si="0"/>
        <v/>
      </c>
      <c r="M53" s="13"/>
      <c r="P53" s="13"/>
      <c r="Q53" s="13"/>
      <c r="R53" s="13"/>
      <c r="S53" s="13"/>
    </row>
    <row r="54" spans="1:19" x14ac:dyDescent="0.3">
      <c r="A54" s="15" t="s">
        <v>332</v>
      </c>
      <c r="B54" s="15"/>
      <c r="C54" s="15"/>
      <c r="D54" s="15"/>
      <c r="E54" s="15"/>
      <c r="F54" s="17" t="s">
        <v>333</v>
      </c>
      <c r="J54" s="25"/>
      <c r="L54" s="13" t="str">
        <f t="shared" si="0"/>
        <v/>
      </c>
      <c r="M54" s="13"/>
      <c r="N54" s="13"/>
      <c r="O54" s="13"/>
      <c r="P54" s="13"/>
      <c r="Q54" s="13"/>
      <c r="R54" s="13"/>
      <c r="S54" s="13"/>
    </row>
    <row r="55" spans="1:19" x14ac:dyDescent="0.3">
      <c r="A55" s="15" t="s">
        <v>334</v>
      </c>
      <c r="B55" s="15"/>
      <c r="C55" s="15"/>
      <c r="D55" s="15"/>
      <c r="E55" s="15"/>
      <c r="J55" s="25"/>
      <c r="L55" s="13" t="str">
        <f t="shared" si="0"/>
        <v/>
      </c>
      <c r="M55" s="13"/>
      <c r="N55" s="13"/>
      <c r="O55" s="13"/>
      <c r="P55" s="13"/>
      <c r="Q55" s="13"/>
      <c r="R55" s="13"/>
      <c r="S55" s="13"/>
    </row>
    <row r="56" spans="1:19" x14ac:dyDescent="0.3">
      <c r="A56" s="15" t="s">
        <v>335</v>
      </c>
      <c r="B56" s="15"/>
      <c r="C56" s="15"/>
      <c r="D56" s="15"/>
      <c r="E56" s="15"/>
      <c r="J56" s="25"/>
      <c r="L56" s="13" t="str">
        <f t="shared" si="0"/>
        <v/>
      </c>
      <c r="M56" s="13"/>
      <c r="N56" s="13"/>
      <c r="O56" s="13"/>
      <c r="P56" s="13"/>
      <c r="Q56" s="13"/>
      <c r="R56" s="13"/>
      <c r="S56" s="13"/>
    </row>
    <row r="57" spans="1:19" x14ac:dyDescent="0.3">
      <c r="A57" s="15" t="s">
        <v>336</v>
      </c>
      <c r="B57" s="15"/>
      <c r="C57" s="15"/>
      <c r="D57" s="15"/>
      <c r="E57" s="15"/>
      <c r="J57" s="25"/>
      <c r="L57" s="13" t="str">
        <f t="shared" si="0"/>
        <v/>
      </c>
      <c r="M57" s="13"/>
      <c r="N57" s="13"/>
      <c r="O57" s="13"/>
      <c r="P57" s="13"/>
      <c r="Q57" s="13"/>
      <c r="R57" s="13"/>
      <c r="S57" s="13"/>
    </row>
    <row r="58" spans="1:19" x14ac:dyDescent="0.3">
      <c r="A58" s="15" t="s">
        <v>337</v>
      </c>
      <c r="B58" s="15"/>
      <c r="C58" s="15"/>
      <c r="D58" s="15"/>
      <c r="E58" s="15"/>
      <c r="J58" s="25"/>
      <c r="L58" s="13" t="str">
        <f t="shared" si="0"/>
        <v/>
      </c>
      <c r="M58" s="13"/>
      <c r="Q58" s="13"/>
      <c r="R58" s="13"/>
      <c r="S58" s="13"/>
    </row>
    <row r="59" spans="1:19" x14ac:dyDescent="0.3">
      <c r="A59" s="15"/>
      <c r="B59" s="15"/>
      <c r="C59" s="15"/>
      <c r="D59" s="15"/>
      <c r="E59" s="15"/>
      <c r="J59" s="25"/>
      <c r="L59" s="13"/>
      <c r="M59" s="13"/>
      <c r="Q59" s="13"/>
      <c r="R59" s="13"/>
      <c r="S59" s="13"/>
    </row>
    <row r="60" spans="1:19" x14ac:dyDescent="0.3">
      <c r="A60" s="15"/>
      <c r="B60" s="15"/>
      <c r="C60" s="15"/>
      <c r="D60" s="15"/>
      <c r="E60" s="15"/>
      <c r="J60" s="25"/>
      <c r="L60" s="13" t="str">
        <f>IF(B60=0,"",(G60-B60)/B60)</f>
        <v/>
      </c>
      <c r="M60" s="13"/>
    </row>
    <row r="61" spans="1:19" x14ac:dyDescent="0.3">
      <c r="A61" s="1" t="s">
        <v>342</v>
      </c>
      <c r="B61" s="93">
        <f>SUM(B3:B59)</f>
        <v>1275332.7304806653</v>
      </c>
      <c r="C61" s="1"/>
      <c r="D61" s="1"/>
      <c r="E61" s="1"/>
      <c r="F61" s="1"/>
      <c r="G61" s="93">
        <f>SUM(G3:G59)</f>
        <v>0</v>
      </c>
      <c r="H61" s="93">
        <f>SUM(H3:H59)</f>
        <v>0</v>
      </c>
      <c r="L61" s="13"/>
      <c r="M61" s="13"/>
      <c r="N61" s="13"/>
      <c r="O61" s="13"/>
      <c r="P61" s="13"/>
    </row>
    <row r="62" spans="1:19" x14ac:dyDescent="0.3">
      <c r="A62" s="15" t="s">
        <v>220</v>
      </c>
      <c r="B62" s="15">
        <f>SUM(B3:B51)</f>
        <v>1275332.7304806653</v>
      </c>
      <c r="G62" s="15">
        <f>SUM(G3:G51)</f>
        <v>0</v>
      </c>
      <c r="H62" s="15">
        <f>SUM(H3:H51)</f>
        <v>0</v>
      </c>
    </row>
    <row r="63" spans="1:19" x14ac:dyDescent="0.3">
      <c r="A63" s="17" t="s">
        <v>221</v>
      </c>
      <c r="B63" s="15">
        <f>+B3+B5+B8+B9+B11+B12+B14+B15+B16+B17+B18+B19+B20+B21+B22+B23+B24+B25+B26+B28+B30+B31+B33+B34+B35+B36+B37+B39+B40+B41+B42+B43+B44+B46+B47+B49+B50+B10</f>
        <v>810585.26791366201</v>
      </c>
      <c r="G63" s="15">
        <f>+G3+G5+G8+G9+G11+G12+G14+G15+G16+G17+G18+G19+G20+G21+G22+G23+G24+G25+G26+G28+G30+G31+G33+G34+G35+G36+G37+G39+G40+G41+G42+G43+G44+G46+G47+G49+G50+G10</f>
        <v>0</v>
      </c>
      <c r="H63" s="15">
        <f>+H3+H5+H8+H9+H11+H12+H14+H15+H16+H17+H18+H19+H20+H21+H22+H23+H24+H25+H26+H28+H30+H31+H33+H34+H35+H36+H37+H39+H40+H41+H42+H43+H44+H46+H47+H49+H50+H10</f>
        <v>0</v>
      </c>
    </row>
    <row r="66" spans="2:2" x14ac:dyDescent="0.3">
      <c r="B66" s="15"/>
    </row>
    <row r="67" spans="2:2" x14ac:dyDescent="0.3">
      <c r="B67" s="15"/>
    </row>
    <row r="68" spans="2:2" x14ac:dyDescent="0.3">
      <c r="B68" s="15"/>
    </row>
  </sheetData>
  <mergeCells count="1">
    <mergeCell ref="B1:E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63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A2" sqref="A2"/>
    </sheetView>
  </sheetViews>
  <sheetFormatPr defaultColWidth="9.109375" defaultRowHeight="14.4" x14ac:dyDescent="0.3"/>
  <cols>
    <col min="1" max="1" width="19.109375" style="17" customWidth="1"/>
    <col min="2" max="2" width="10.88671875" style="110" customWidth="1"/>
    <col min="3" max="3" width="9.109375" style="110" customWidth="1"/>
    <col min="4" max="14" width="9.109375" style="17" customWidth="1"/>
    <col min="15" max="15" width="11.109375" style="17" customWidth="1"/>
    <col min="16" max="16" width="15.109375" style="17" bestFit="1" customWidth="1"/>
    <col min="17" max="61" width="9.109375" style="28" customWidth="1"/>
    <col min="62" max="62" width="9.109375" style="17"/>
    <col min="63" max="63" width="9.109375" style="17" customWidth="1"/>
    <col min="64" max="16384" width="9.109375" style="17"/>
  </cols>
  <sheetData>
    <row r="1" spans="1:79" x14ac:dyDescent="0.3">
      <c r="B1" s="110" t="s">
        <v>650</v>
      </c>
      <c r="P1" s="17" t="s">
        <v>651</v>
      </c>
      <c r="BK1" s="17">
        <f>MIN(BK2:BK51)</f>
        <v>1.2771548648269966</v>
      </c>
      <c r="BL1" s="17" t="s">
        <v>343</v>
      </c>
      <c r="BO1" s="61"/>
    </row>
    <row r="2" spans="1:79" x14ac:dyDescent="0.3">
      <c r="A2" s="17" t="s">
        <v>344</v>
      </c>
      <c r="B2" s="110" t="s">
        <v>75</v>
      </c>
      <c r="C2" s="110" t="s">
        <v>159</v>
      </c>
      <c r="D2" s="17" t="s">
        <v>345</v>
      </c>
      <c r="E2" s="17" t="s">
        <v>41</v>
      </c>
      <c r="F2" s="17" t="s">
        <v>346</v>
      </c>
      <c r="G2" s="17" t="s">
        <v>347</v>
      </c>
      <c r="H2" s="17" t="s">
        <v>348</v>
      </c>
      <c r="I2" s="17" t="s">
        <v>349</v>
      </c>
      <c r="J2" s="17" t="s">
        <v>350</v>
      </c>
      <c r="K2" s="17" t="s">
        <v>289</v>
      </c>
      <c r="L2" s="17" t="s">
        <v>286</v>
      </c>
      <c r="M2" s="17" t="s">
        <v>284</v>
      </c>
      <c r="N2" s="17" t="s">
        <v>351</v>
      </c>
      <c r="P2" s="17" t="s">
        <v>329</v>
      </c>
      <c r="Q2" s="17" t="s">
        <v>352</v>
      </c>
      <c r="R2" s="17" t="s">
        <v>31</v>
      </c>
      <c r="S2" s="17" t="s">
        <v>353</v>
      </c>
      <c r="T2" s="17" t="s">
        <v>35</v>
      </c>
      <c r="U2" s="17" t="s">
        <v>37</v>
      </c>
      <c r="V2" s="17" t="s">
        <v>39</v>
      </c>
      <c r="W2" s="17" t="s">
        <v>354</v>
      </c>
      <c r="X2" s="17" t="s">
        <v>277</v>
      </c>
      <c r="Y2" s="17" t="s">
        <v>45</v>
      </c>
      <c r="Z2" s="17" t="s">
        <v>346</v>
      </c>
      <c r="AA2" s="17" t="s">
        <v>355</v>
      </c>
      <c r="AB2" s="17" t="s">
        <v>356</v>
      </c>
      <c r="AC2" s="17" t="s">
        <v>51</v>
      </c>
      <c r="AD2" s="17" t="s">
        <v>53</v>
      </c>
      <c r="AE2" s="17" t="s">
        <v>357</v>
      </c>
      <c r="AF2" s="17" t="s">
        <v>55</v>
      </c>
      <c r="AG2" s="17" t="s">
        <v>358</v>
      </c>
      <c r="AH2" s="17" t="s">
        <v>359</v>
      </c>
      <c r="AI2" s="17" t="s">
        <v>360</v>
      </c>
      <c r="AJ2" s="17" t="s">
        <v>284</v>
      </c>
      <c r="AK2" s="17" t="s">
        <v>65</v>
      </c>
      <c r="AL2" s="17" t="s">
        <v>67</v>
      </c>
      <c r="AM2" s="17" t="s">
        <v>361</v>
      </c>
      <c r="AN2" s="17" t="s">
        <v>362</v>
      </c>
      <c r="AO2" s="17" t="s">
        <v>69</v>
      </c>
      <c r="AP2" s="17" t="s">
        <v>71</v>
      </c>
      <c r="AQ2" s="17" t="s">
        <v>363</v>
      </c>
      <c r="AR2" s="17" t="s">
        <v>73</v>
      </c>
      <c r="AS2" s="17" t="s">
        <v>75</v>
      </c>
      <c r="AT2" s="17" t="s">
        <v>77</v>
      </c>
      <c r="AU2" s="17" t="s">
        <v>364</v>
      </c>
      <c r="AV2" s="17" t="s">
        <v>85</v>
      </c>
      <c r="AW2" s="17" t="s">
        <v>87</v>
      </c>
      <c r="AX2" s="17" t="s">
        <v>365</v>
      </c>
      <c r="AY2" s="17" t="s">
        <v>286</v>
      </c>
      <c r="AZ2" s="17" t="s">
        <v>91</v>
      </c>
      <c r="BA2" s="17" t="s">
        <v>125</v>
      </c>
      <c r="BB2" s="17" t="s">
        <v>137</v>
      </c>
      <c r="BC2" s="17" t="s">
        <v>141</v>
      </c>
      <c r="BD2" s="17" t="s">
        <v>143</v>
      </c>
      <c r="BE2" s="17" t="s">
        <v>288</v>
      </c>
      <c r="BF2" s="17" t="s">
        <v>147</v>
      </c>
      <c r="BG2" s="17" t="s">
        <v>149</v>
      </c>
      <c r="BH2" s="17" t="s">
        <v>289</v>
      </c>
      <c r="BI2" s="17" t="s">
        <v>151</v>
      </c>
      <c r="BK2" s="17" t="s">
        <v>364</v>
      </c>
      <c r="BL2" s="17" t="s">
        <v>75</v>
      </c>
      <c r="BM2" s="17" t="s">
        <v>159</v>
      </c>
      <c r="BN2" s="17" t="s">
        <v>345</v>
      </c>
      <c r="BO2" s="61" t="s">
        <v>41</v>
      </c>
      <c r="BP2" s="17" t="s">
        <v>346</v>
      </c>
      <c r="BQ2" s="17" t="s">
        <v>347</v>
      </c>
      <c r="BR2" s="17" t="s">
        <v>348</v>
      </c>
      <c r="BS2" s="17" t="s">
        <v>349</v>
      </c>
      <c r="BT2" s="17" t="s">
        <v>350</v>
      </c>
      <c r="BU2" s="17" t="s">
        <v>289</v>
      </c>
      <c r="BV2" s="17" t="s">
        <v>286</v>
      </c>
      <c r="BW2" s="17" t="s">
        <v>284</v>
      </c>
      <c r="BX2" s="17" t="s">
        <v>351</v>
      </c>
    </row>
    <row r="3" spans="1:79" x14ac:dyDescent="0.3">
      <c r="A3" s="32" t="s">
        <v>169</v>
      </c>
      <c r="B3" s="110">
        <v>65234.949654999997</v>
      </c>
      <c r="C3" s="110">
        <v>5218.7959737000001</v>
      </c>
      <c r="D3" s="17">
        <v>0.99255458890000003</v>
      </c>
      <c r="E3" s="17">
        <v>21.329915769999999</v>
      </c>
      <c r="F3" s="17">
        <v>10.180019964</v>
      </c>
      <c r="G3" s="17">
        <v>1.4010713879000001</v>
      </c>
      <c r="H3" s="17">
        <v>0.81440159720000005</v>
      </c>
      <c r="I3" s="17">
        <v>267.20621593999999</v>
      </c>
      <c r="J3" s="17">
        <v>19.348629643999999</v>
      </c>
      <c r="K3" s="17">
        <v>0.25489671590000001</v>
      </c>
      <c r="L3" s="17">
        <v>2.4432047905999998</v>
      </c>
      <c r="M3" s="17">
        <v>45.199288641000003</v>
      </c>
      <c r="N3" s="17">
        <v>35.833670278</v>
      </c>
      <c r="P3" s="17" t="s">
        <v>169</v>
      </c>
      <c r="Q3" s="17">
        <v>1110.7233286205201</v>
      </c>
      <c r="R3" s="17">
        <v>143.60488815333801</v>
      </c>
      <c r="S3" s="17">
        <v>35.844897598792599</v>
      </c>
      <c r="T3" s="17">
        <v>0.99185119442720904</v>
      </c>
      <c r="U3" s="17">
        <v>0.99185119442720904</v>
      </c>
      <c r="V3" s="17">
        <v>14.985088448635</v>
      </c>
      <c r="W3" s="17">
        <v>8.3148442967815797</v>
      </c>
      <c r="X3" s="17">
        <v>21.336622629600502</v>
      </c>
      <c r="Y3" s="17">
        <v>43074.691832254197</v>
      </c>
      <c r="Z3" s="17">
        <v>10.1832119207078</v>
      </c>
      <c r="AA3" s="17">
        <v>0.81465671062308498</v>
      </c>
      <c r="AB3" s="17">
        <v>1.4018226498439701</v>
      </c>
      <c r="AC3" s="17">
        <v>0</v>
      </c>
      <c r="AD3" s="17">
        <v>10613.319919879999</v>
      </c>
      <c r="AE3" s="17">
        <v>0</v>
      </c>
      <c r="AF3" s="17">
        <v>1184.4044973156899</v>
      </c>
      <c r="AG3" s="17">
        <v>0</v>
      </c>
      <c r="AH3" s="17">
        <v>0</v>
      </c>
      <c r="AI3" s="17">
        <v>0</v>
      </c>
      <c r="AJ3" s="17">
        <v>45.2134413854615</v>
      </c>
      <c r="AK3" s="17">
        <v>21.739104693044599</v>
      </c>
      <c r="AL3" s="17">
        <v>5.9007338418456801</v>
      </c>
      <c r="AM3" s="17">
        <v>0</v>
      </c>
      <c r="AN3" s="17">
        <v>227.00204963044601</v>
      </c>
      <c r="AO3" s="17">
        <v>59.200604933119401</v>
      </c>
      <c r="AP3" s="17">
        <v>267.26471143956201</v>
      </c>
      <c r="AQ3" s="17">
        <v>0</v>
      </c>
      <c r="AR3" s="17">
        <v>0</v>
      </c>
      <c r="AS3" s="17">
        <v>65257.638369571803</v>
      </c>
      <c r="AT3" s="17">
        <v>0</v>
      </c>
      <c r="AU3" s="17">
        <v>15989.0723931722</v>
      </c>
      <c r="AV3" s="17">
        <v>0</v>
      </c>
      <c r="AW3" s="17">
        <v>35.674065876712</v>
      </c>
      <c r="AX3" s="17">
        <v>77.964323809482593</v>
      </c>
      <c r="AY3" s="17">
        <v>2.4439716825306799</v>
      </c>
      <c r="AZ3" s="17">
        <v>690.89981166980203</v>
      </c>
      <c r="BA3" s="17">
        <v>0</v>
      </c>
      <c r="BB3" s="17">
        <v>10.3437858163055</v>
      </c>
      <c r="BC3" s="17">
        <v>9.9559409499918399</v>
      </c>
      <c r="BD3" s="17">
        <v>28.384439950671499</v>
      </c>
      <c r="BE3" s="17">
        <v>19.357347533499698</v>
      </c>
      <c r="BF3" s="17">
        <v>239.4136323715</v>
      </c>
      <c r="BG3" s="17">
        <v>5220.61099400894</v>
      </c>
      <c r="BH3" s="17">
        <v>0.25463900485720597</v>
      </c>
      <c r="BI3" s="17">
        <v>3.9868367018667601</v>
      </c>
      <c r="BK3" s="94">
        <f t="shared" ref="BK3:BK9" si="0">AU3/BG3</f>
        <v>3.0626822054968112</v>
      </c>
      <c r="BL3" s="40">
        <f t="shared" ref="BL3:BL34" si="1">(AS3-B3)/(B3+1E-50)</f>
        <v>3.4779998592468427E-4</v>
      </c>
      <c r="BM3" s="40">
        <f t="shared" ref="BM3:BM34" si="2">(BG3-C3)/(C3+1E-50)</f>
        <v>3.4778525891539832E-4</v>
      </c>
      <c r="BN3" s="40">
        <f t="shared" ref="BN3:BN34" si="3">(U3-D3)/(D3+1E-50)</f>
        <v>-7.0867081836832244E-4</v>
      </c>
      <c r="BO3" s="40">
        <f t="shared" ref="BO3:BO34" si="4">(X3-E3)/(E3+1E-50)</f>
        <v>3.1443441562649046E-4</v>
      </c>
      <c r="BP3" s="40">
        <f t="shared" ref="BP3:BP34" si="5">(Z3-F3)/(F3+1E-50)</f>
        <v>3.1355112456440157E-4</v>
      </c>
      <c r="BQ3" s="40">
        <f t="shared" ref="BQ3:BQ34" si="6">(AB3-G3)/(G3+1E-50)</f>
        <v>5.3620532862072611E-4</v>
      </c>
      <c r="BR3" s="40">
        <f t="shared" ref="BR3:BR34" si="7">(AA3-H3)/(H3+1E-50)</f>
        <v>3.1325260652979652E-4</v>
      </c>
      <c r="BS3" s="40">
        <f t="shared" ref="BS3:BS34" si="8">(AP3-I3)/(I3+1E-50)</f>
        <v>2.1891519011349884E-4</v>
      </c>
      <c r="BT3" s="40">
        <f t="shared" ref="BT3:BT34" si="9">(BE3-J3)/(J3+1E-50)</f>
        <v>4.5056883407776382E-4</v>
      </c>
      <c r="BU3" s="40">
        <f t="shared" ref="BU3:BU34" si="10">(BH3-K3)/(K3+1E-50)</f>
        <v>-1.011041048073542E-3</v>
      </c>
      <c r="BV3" s="40">
        <f t="shared" ref="BV3:BV34" si="11">(AY3-L3)/(L3+1E-50)</f>
        <v>3.1388769931631162E-4</v>
      </c>
      <c r="BW3" s="40">
        <f t="shared" ref="BW3:BW34" si="12">(AJ3-M3)/(M3+1E-50)</f>
        <v>3.1311874339234793E-4</v>
      </c>
      <c r="BX3" s="40">
        <f t="shared" ref="BX3:BX34" si="13">(S3-N3)/(N3+1E-50)</f>
        <v>3.1331763409935876E-4</v>
      </c>
      <c r="BY3" s="40"/>
      <c r="BZ3" s="40"/>
      <c r="CA3" s="40"/>
    </row>
    <row r="4" spans="1:79" x14ac:dyDescent="0.3">
      <c r="A4" s="32" t="s">
        <v>171</v>
      </c>
      <c r="B4" s="110">
        <v>36294.995499999997</v>
      </c>
      <c r="C4" s="110">
        <v>2903.5953092999998</v>
      </c>
      <c r="D4" s="17">
        <v>30.466910486</v>
      </c>
      <c r="E4" s="17">
        <v>1.2688748014</v>
      </c>
      <c r="F4" s="17">
        <v>0.1196976776</v>
      </c>
      <c r="G4" s="17">
        <v>0.93838072380000004</v>
      </c>
      <c r="H4" s="17">
        <v>9.5749171999999997E-3</v>
      </c>
      <c r="I4" s="17">
        <v>662.91382038999996</v>
      </c>
      <c r="J4" s="17">
        <v>12.652670043000001</v>
      </c>
      <c r="K4" s="17">
        <v>8.5703496817999998</v>
      </c>
      <c r="L4" s="17">
        <v>2.87277822E-2</v>
      </c>
      <c r="M4" s="17">
        <v>0.53145730059999996</v>
      </c>
      <c r="N4" s="17">
        <v>0.4213351461</v>
      </c>
      <c r="P4" s="17" t="s">
        <v>171</v>
      </c>
      <c r="Q4" s="17">
        <v>139.30766540921601</v>
      </c>
      <c r="R4" s="17">
        <v>225.85948667178999</v>
      </c>
      <c r="S4" s="17">
        <v>0.421344752655191</v>
      </c>
      <c r="T4" s="17">
        <v>30.466149166654802</v>
      </c>
      <c r="U4" s="17">
        <v>30.466149166654802</v>
      </c>
      <c r="V4" s="17">
        <v>13.8224076319548</v>
      </c>
      <c r="W4" s="17">
        <v>14.263125331128</v>
      </c>
      <c r="X4" s="17">
        <v>1.26885043154751</v>
      </c>
      <c r="Y4" s="17">
        <v>202244.645224673</v>
      </c>
      <c r="Z4" s="17">
        <v>0.11970048634927</v>
      </c>
      <c r="AA4" s="17">
        <v>9.5751535598363E-3</v>
      </c>
      <c r="AB4" s="17">
        <v>0.938342873275547</v>
      </c>
      <c r="AC4" s="17">
        <v>0</v>
      </c>
      <c r="AD4" s="5">
        <v>2082.1380108634698</v>
      </c>
      <c r="AE4" s="5">
        <v>0</v>
      </c>
      <c r="AF4" s="5">
        <v>1451.48528893196</v>
      </c>
      <c r="AG4" s="5">
        <v>0</v>
      </c>
      <c r="AH4" s="5">
        <v>0</v>
      </c>
      <c r="AI4" s="5">
        <v>0</v>
      </c>
      <c r="AJ4" s="5">
        <v>0.53146946962722597</v>
      </c>
      <c r="AK4" s="5">
        <v>0.60806786546636005</v>
      </c>
      <c r="AL4" s="5">
        <v>13.931491279682801</v>
      </c>
      <c r="AM4" s="5">
        <v>0</v>
      </c>
      <c r="AN4" s="5">
        <v>96.168410911270897</v>
      </c>
      <c r="AO4" s="5">
        <v>3.1055991814238499</v>
      </c>
      <c r="AP4" s="5">
        <v>662.898392538189</v>
      </c>
      <c r="AQ4" s="5">
        <v>0</v>
      </c>
      <c r="AR4" s="5">
        <v>0</v>
      </c>
      <c r="AS4" s="5">
        <v>36293.974346357099</v>
      </c>
      <c r="AT4" s="5">
        <v>0</v>
      </c>
      <c r="AU4" s="5">
        <v>5213.6982867882498</v>
      </c>
      <c r="AV4" s="5">
        <v>0</v>
      </c>
      <c r="AW4" s="5">
        <v>6.6351874569354603</v>
      </c>
      <c r="AX4" s="5">
        <v>10.341506093147199</v>
      </c>
      <c r="AY4" s="5">
        <v>2.8728454655665599E-2</v>
      </c>
      <c r="AZ4" s="5">
        <v>316.73462021911701</v>
      </c>
      <c r="BA4" s="5">
        <v>0</v>
      </c>
      <c r="BB4" s="5">
        <v>0.35996377649769301</v>
      </c>
      <c r="BC4" s="5">
        <v>0.11702886351928</v>
      </c>
      <c r="BD4" s="5">
        <v>16.720947128884799</v>
      </c>
      <c r="BE4" s="5">
        <v>12.652292780868899</v>
      </c>
      <c r="BF4" s="5">
        <v>3.4182109380247598</v>
      </c>
      <c r="BG4" s="5">
        <v>2903.51377348611</v>
      </c>
      <c r="BH4" s="5">
        <v>8.5701563524001596</v>
      </c>
      <c r="BI4" s="17">
        <v>13.560262888174901</v>
      </c>
      <c r="BK4" s="94">
        <f t="shared" si="0"/>
        <v>1.7956513016738376</v>
      </c>
      <c r="BL4" s="40">
        <f t="shared" si="1"/>
        <v>-2.8134833158963843E-5</v>
      </c>
      <c r="BM4" s="40">
        <f t="shared" si="2"/>
        <v>-2.8080984160786187E-5</v>
      </c>
      <c r="BN4" s="40">
        <f t="shared" si="3"/>
        <v>-2.4988399974060791E-5</v>
      </c>
      <c r="BO4" s="40">
        <f t="shared" si="4"/>
        <v>-1.9205876311124901E-5</v>
      </c>
      <c r="BP4" s="40">
        <f t="shared" si="5"/>
        <v>2.3465361453263387E-5</v>
      </c>
      <c r="BQ4" s="40">
        <f t="shared" si="6"/>
        <v>-4.0335999550124696E-5</v>
      </c>
      <c r="BR4" s="40">
        <f t="shared" si="7"/>
        <v>2.4685313863635926E-5</v>
      </c>
      <c r="BS4" s="40">
        <f t="shared" si="8"/>
        <v>-2.3272786501688223E-5</v>
      </c>
      <c r="BT4" s="40">
        <f t="shared" si="9"/>
        <v>-2.9816799918040766E-5</v>
      </c>
      <c r="BU4" s="40">
        <f t="shared" si="10"/>
        <v>-2.2557936025730115E-5</v>
      </c>
      <c r="BV4" s="40">
        <f t="shared" si="11"/>
        <v>2.3407851706672133E-5</v>
      </c>
      <c r="BW4" s="40">
        <f t="shared" si="12"/>
        <v>2.2897469302363644E-5</v>
      </c>
      <c r="BX4" s="40">
        <f t="shared" si="13"/>
        <v>2.2800270235988323E-5</v>
      </c>
      <c r="BY4" s="40"/>
      <c r="BZ4" s="40"/>
      <c r="CA4" s="40"/>
    </row>
    <row r="5" spans="1:79" x14ac:dyDescent="0.3">
      <c r="A5" s="32" t="s">
        <v>172</v>
      </c>
      <c r="B5" s="110">
        <v>77852.180498999995</v>
      </c>
      <c r="C5" s="110">
        <v>6228.1744629000004</v>
      </c>
      <c r="D5" s="17">
        <v>3.1325842223999998</v>
      </c>
      <c r="E5" s="17">
        <v>24.709415246999999</v>
      </c>
      <c r="F5" s="17">
        <v>11.548767536</v>
      </c>
      <c r="G5" s="17">
        <v>1.8226494479999999</v>
      </c>
      <c r="H5" s="17">
        <v>0.92390139540000005</v>
      </c>
      <c r="I5" s="17">
        <v>298.62067739999998</v>
      </c>
      <c r="J5" s="17">
        <v>24.563334170000001</v>
      </c>
      <c r="K5" s="17">
        <v>0.23056277040000001</v>
      </c>
      <c r="L5" s="17">
        <v>2.7717041509000002</v>
      </c>
      <c r="M5" s="17">
        <v>51.276527494</v>
      </c>
      <c r="N5" s="17">
        <v>40.651661103999999</v>
      </c>
      <c r="P5" s="17" t="s">
        <v>172</v>
      </c>
      <c r="Q5" s="17">
        <v>1259.4676694393199</v>
      </c>
      <c r="R5" s="17">
        <v>161.42057336317001</v>
      </c>
      <c r="S5" s="17">
        <v>40.672866341743799</v>
      </c>
      <c r="T5" s="17">
        <v>3.1333954336148002</v>
      </c>
      <c r="U5" s="17">
        <v>3.1333954336148002</v>
      </c>
      <c r="V5" s="17">
        <v>21.504321228094</v>
      </c>
      <c r="W5" s="17">
        <v>15.9811424333173</v>
      </c>
      <c r="X5" s="17">
        <v>24.722158213458801</v>
      </c>
      <c r="Y5" s="17">
        <v>49796.776142243303</v>
      </c>
      <c r="Z5" s="17">
        <v>11.5547973931067</v>
      </c>
      <c r="AA5" s="17">
        <v>0.924383557091492</v>
      </c>
      <c r="AB5" s="17">
        <v>1.8234875764264</v>
      </c>
      <c r="AC5" s="17">
        <v>0</v>
      </c>
      <c r="AD5" s="5">
        <v>12682.5677786654</v>
      </c>
      <c r="AE5" s="5">
        <v>0</v>
      </c>
      <c r="AF5" s="5">
        <v>1560.1453605188101</v>
      </c>
      <c r="AG5" s="5">
        <v>0</v>
      </c>
      <c r="AH5" s="5">
        <v>0</v>
      </c>
      <c r="AI5" s="5">
        <v>0</v>
      </c>
      <c r="AJ5" s="5">
        <v>51.303284308872101</v>
      </c>
      <c r="AK5" s="17">
        <v>24.831885433020801</v>
      </c>
      <c r="AL5" s="17">
        <v>6.8973632443530599</v>
      </c>
      <c r="AM5" s="17">
        <v>0</v>
      </c>
      <c r="AN5" s="17">
        <v>284.82896664218498</v>
      </c>
      <c r="AO5" s="5">
        <v>67.859267828334893</v>
      </c>
      <c r="AP5" s="5">
        <v>298.77123791742798</v>
      </c>
      <c r="AQ5" s="17">
        <v>0</v>
      </c>
      <c r="AR5" s="5">
        <v>0</v>
      </c>
      <c r="AS5" s="17">
        <v>77891.217190594994</v>
      </c>
      <c r="AT5" s="5">
        <v>0</v>
      </c>
      <c r="AU5" s="5">
        <v>19089.033489982699</v>
      </c>
      <c r="AV5" s="5">
        <v>0</v>
      </c>
      <c r="AW5" s="5">
        <v>42.086381785179903</v>
      </c>
      <c r="AX5" s="5">
        <v>88.401190187930396</v>
      </c>
      <c r="AY5" s="17">
        <v>2.7731491213591801</v>
      </c>
      <c r="AZ5" s="17">
        <v>804.039693141209</v>
      </c>
      <c r="BA5" s="17">
        <v>0</v>
      </c>
      <c r="BB5" s="5">
        <v>11.8612720227823</v>
      </c>
      <c r="BC5" s="5">
        <v>11.2969149295641</v>
      </c>
      <c r="BD5" s="17">
        <v>36.526579771392498</v>
      </c>
      <c r="BE5" s="5">
        <v>24.5751683930647</v>
      </c>
      <c r="BF5" s="5">
        <v>271.81290608116598</v>
      </c>
      <c r="BG5" s="17">
        <v>6231.2974445895798</v>
      </c>
      <c r="BH5" s="17">
        <v>0.23060333140794401</v>
      </c>
      <c r="BI5" s="17">
        <v>5.9959914060776098</v>
      </c>
      <c r="BK5" s="94">
        <f t="shared" si="0"/>
        <v>3.0634123406445712</v>
      </c>
      <c r="BL5" s="40">
        <f t="shared" si="1"/>
        <v>5.014206582884508E-4</v>
      </c>
      <c r="BM5" s="40">
        <f t="shared" si="2"/>
        <v>5.0142810034983787E-4</v>
      </c>
      <c r="BN5" s="40">
        <f t="shared" si="3"/>
        <v>2.5895910762741817E-4</v>
      </c>
      <c r="BO5" s="40">
        <f t="shared" si="4"/>
        <v>5.1571299164391475E-4</v>
      </c>
      <c r="BP5" s="40">
        <f t="shared" si="5"/>
        <v>5.2212126427376385E-4</v>
      </c>
      <c r="BQ5" s="40">
        <f t="shared" si="6"/>
        <v>4.598407155691715E-4</v>
      </c>
      <c r="BR5" s="40">
        <f t="shared" si="7"/>
        <v>5.2187570436908529E-4</v>
      </c>
      <c r="BS5" s="40">
        <f t="shared" si="8"/>
        <v>5.0418651092379091E-4</v>
      </c>
      <c r="BT5" s="40">
        <f t="shared" si="9"/>
        <v>4.8178406818863466E-4</v>
      </c>
      <c r="BU5" s="40">
        <f t="shared" si="10"/>
        <v>1.7592175819900315E-4</v>
      </c>
      <c r="BV5" s="40">
        <f t="shared" si="11"/>
        <v>5.2132925467918709E-4</v>
      </c>
      <c r="BW5" s="40">
        <f t="shared" si="12"/>
        <v>5.218140966201741E-4</v>
      </c>
      <c r="BX5" s="40">
        <f t="shared" si="13"/>
        <v>5.2163274926331042E-4</v>
      </c>
      <c r="BY5" s="40"/>
      <c r="BZ5" s="40"/>
      <c r="CA5" s="40"/>
    </row>
    <row r="6" spans="1:79" x14ac:dyDescent="0.3">
      <c r="A6" s="32" t="s">
        <v>173</v>
      </c>
      <c r="B6" s="110">
        <v>211893.69120999999</v>
      </c>
      <c r="C6" s="110">
        <v>16951.495289999999</v>
      </c>
      <c r="D6" s="17">
        <v>192.4329414</v>
      </c>
      <c r="E6" s="17">
        <v>8.4958487205999997</v>
      </c>
      <c r="F6" s="17">
        <v>3.7923455709999998</v>
      </c>
      <c r="G6" s="17">
        <v>2.3386596317000001</v>
      </c>
      <c r="H6" s="17">
        <v>0.30338764359999998</v>
      </c>
      <c r="I6" s="17">
        <v>4879.3181543999999</v>
      </c>
      <c r="J6" s="17">
        <v>47.417729297000001</v>
      </c>
      <c r="K6" s="17">
        <v>62.161357809999998</v>
      </c>
      <c r="L6" s="17">
        <v>0.91016294109999996</v>
      </c>
      <c r="M6" s="17">
        <v>16.838014325</v>
      </c>
      <c r="N6" s="17">
        <v>13.349056386000001</v>
      </c>
      <c r="P6" s="17" t="s">
        <v>173</v>
      </c>
      <c r="Q6" s="17">
        <v>1327.84486874445</v>
      </c>
      <c r="R6" s="17">
        <v>1676.84112201167</v>
      </c>
      <c r="S6" s="17">
        <v>13.3468202599488</v>
      </c>
      <c r="T6" s="17">
        <v>192.35067124262699</v>
      </c>
      <c r="U6" s="17">
        <v>192.35067124262699</v>
      </c>
      <c r="V6" s="17">
        <v>26.439087955025698</v>
      </c>
      <c r="W6" s="17">
        <v>14.027122237592501</v>
      </c>
      <c r="X6" s="17">
        <v>8.4944770497561901</v>
      </c>
      <c r="Y6" s="17">
        <v>1437788.395696</v>
      </c>
      <c r="Z6" s="17">
        <v>3.7917105879274802</v>
      </c>
      <c r="AA6" s="17">
        <v>0.30333670078911301</v>
      </c>
      <c r="AB6" s="17">
        <v>2.3384274941009799</v>
      </c>
      <c r="AC6" s="17">
        <v>0</v>
      </c>
      <c r="AD6" s="5">
        <v>6977.4024965312801</v>
      </c>
      <c r="AE6" s="5">
        <v>0</v>
      </c>
      <c r="AF6" s="5">
        <v>6819.2988942342699</v>
      </c>
      <c r="AG6" s="5">
        <v>0</v>
      </c>
      <c r="AH6" s="5">
        <v>0</v>
      </c>
      <c r="AI6" s="5">
        <v>0</v>
      </c>
      <c r="AJ6" s="5">
        <v>16.8351853574184</v>
      </c>
      <c r="AK6" s="5">
        <v>8.3561974438652893</v>
      </c>
      <c r="AL6" s="5">
        <v>97.942348029282996</v>
      </c>
      <c r="AM6" s="5">
        <v>0</v>
      </c>
      <c r="AN6" s="5">
        <v>358.22940078877701</v>
      </c>
      <c r="AO6" s="5">
        <v>26.355373639482501</v>
      </c>
      <c r="AP6" s="5">
        <v>4877.2523383562402</v>
      </c>
      <c r="AQ6" s="5">
        <v>0</v>
      </c>
      <c r="AR6" s="5">
        <v>0</v>
      </c>
      <c r="AS6" s="5">
        <v>211815.43393284199</v>
      </c>
      <c r="AT6" s="5">
        <v>0</v>
      </c>
      <c r="AU6" s="5">
        <v>25607.340654034098</v>
      </c>
      <c r="AV6" s="5">
        <v>0</v>
      </c>
      <c r="AW6" s="5">
        <v>25.317672199149001</v>
      </c>
      <c r="AX6" s="5">
        <v>97.282865487603701</v>
      </c>
      <c r="AY6" s="5">
        <v>0.91000993919733197</v>
      </c>
      <c r="AZ6" s="5">
        <v>2120.47842237437</v>
      </c>
      <c r="BA6" s="5">
        <v>0</v>
      </c>
      <c r="BB6" s="5">
        <v>3.9547100897487999</v>
      </c>
      <c r="BC6" s="5">
        <v>3.70708730246767</v>
      </c>
      <c r="BD6" s="5">
        <v>55.991424739216903</v>
      </c>
      <c r="BE6" s="5">
        <v>47.404950536548697</v>
      </c>
      <c r="BF6" s="5">
        <v>90.335490290471697</v>
      </c>
      <c r="BG6" s="5">
        <v>16945.235856699499</v>
      </c>
      <c r="BH6" s="5">
        <v>62.134575341967299</v>
      </c>
      <c r="BI6" s="17">
        <v>74.592565654235798</v>
      </c>
      <c r="BK6" s="94">
        <f t="shared" si="0"/>
        <v>1.5111823093279597</v>
      </c>
      <c r="BL6" s="40">
        <f t="shared" si="1"/>
        <v>-3.6932329939188131E-4</v>
      </c>
      <c r="BM6" s="40">
        <f t="shared" si="2"/>
        <v>-3.6925552545163996E-4</v>
      </c>
      <c r="BN6" s="40">
        <f t="shared" si="3"/>
        <v>-4.2752637243124905E-4</v>
      </c>
      <c r="BO6" s="40">
        <f t="shared" si="4"/>
        <v>-1.6145189126116568E-4</v>
      </c>
      <c r="BP6" s="40">
        <f t="shared" si="5"/>
        <v>-1.6743808300998181E-4</v>
      </c>
      <c r="BQ6" s="40">
        <f t="shared" si="6"/>
        <v>-9.9260959514422501E-5</v>
      </c>
      <c r="BR6" s="40">
        <f t="shared" si="7"/>
        <v>-1.6791326859089971E-4</v>
      </c>
      <c r="BS6" s="40">
        <f t="shared" si="8"/>
        <v>-4.2338211577714295E-4</v>
      </c>
      <c r="BT6" s="40">
        <f t="shared" si="9"/>
        <v>-2.6949330220485754E-4</v>
      </c>
      <c r="BU6" s="40">
        <f t="shared" si="10"/>
        <v>-4.3085397385561982E-4</v>
      </c>
      <c r="BV6" s="40">
        <f t="shared" si="11"/>
        <v>-1.681038589453748E-4</v>
      </c>
      <c r="BW6" s="40">
        <f t="shared" si="12"/>
        <v>-1.6801075987918094E-4</v>
      </c>
      <c r="BX6" s="40">
        <f t="shared" si="13"/>
        <v>-1.6751191893582442E-4</v>
      </c>
      <c r="BY6" s="40"/>
      <c r="BZ6" s="40"/>
      <c r="CA6" s="40"/>
    </row>
    <row r="7" spans="1:79" x14ac:dyDescent="0.3">
      <c r="A7" s="32" t="s">
        <v>174</v>
      </c>
      <c r="B7" s="110">
        <v>51918.141405000002</v>
      </c>
      <c r="C7" s="110">
        <v>4153.4513128999997</v>
      </c>
      <c r="D7" s="17">
        <v>29.267366702</v>
      </c>
      <c r="E7" s="17">
        <v>3.0039160775</v>
      </c>
      <c r="F7" s="17">
        <v>0.37775503230000002</v>
      </c>
      <c r="G7" s="17">
        <v>2.5791331247999998</v>
      </c>
      <c r="H7" s="17">
        <v>3.02204025E-2</v>
      </c>
      <c r="I7" s="17">
        <v>519.76601214000004</v>
      </c>
      <c r="J7" s="17">
        <v>27.402080012999999</v>
      </c>
      <c r="K7" s="17">
        <v>6.6300613254999998</v>
      </c>
      <c r="L7" s="17">
        <v>9.0661207499999993E-2</v>
      </c>
      <c r="M7" s="17">
        <v>1.6772323432</v>
      </c>
      <c r="N7" s="17">
        <v>1.3296977140999999</v>
      </c>
      <c r="P7" s="17" t="s">
        <v>174</v>
      </c>
      <c r="Q7" s="17">
        <v>138.74776522385201</v>
      </c>
      <c r="R7" s="17">
        <v>178.52723075432399</v>
      </c>
      <c r="S7" s="17">
        <v>1.3296918068624699</v>
      </c>
      <c r="T7" s="17">
        <v>29.263061549037999</v>
      </c>
      <c r="U7" s="17">
        <v>29.263061549037999</v>
      </c>
      <c r="V7" s="17">
        <v>35.569534101497801</v>
      </c>
      <c r="W7" s="17">
        <v>32.396472012651998</v>
      </c>
      <c r="X7" s="17">
        <v>3.0039846326506598</v>
      </c>
      <c r="Y7" s="17">
        <v>169841.94868262499</v>
      </c>
      <c r="Z7" s="17">
        <v>0.37775288439129501</v>
      </c>
      <c r="AA7" s="17">
        <v>3.02202547936033E-2</v>
      </c>
      <c r="AB7" s="17">
        <v>2.5790706623660098</v>
      </c>
      <c r="AC7" s="17">
        <v>0</v>
      </c>
      <c r="AD7" s="5">
        <v>5429.2777154267596</v>
      </c>
      <c r="AE7" s="5">
        <v>0</v>
      </c>
      <c r="AF7" s="5">
        <v>2491.2267594852501</v>
      </c>
      <c r="AG7" s="5">
        <v>0</v>
      </c>
      <c r="AH7" s="5">
        <v>0</v>
      </c>
      <c r="AI7" s="5">
        <v>0</v>
      </c>
      <c r="AJ7" s="5">
        <v>1.6772247617390801</v>
      </c>
      <c r="AK7" s="17">
        <v>1.6008790732065099</v>
      </c>
      <c r="AL7" s="17">
        <v>12.244754945546999</v>
      </c>
      <c r="AM7" s="17">
        <v>0</v>
      </c>
      <c r="AN7" s="17">
        <v>182.00153914079499</v>
      </c>
      <c r="AO7" s="5">
        <v>8.6285704777845194</v>
      </c>
      <c r="AP7" s="5">
        <v>519.64917846262199</v>
      </c>
      <c r="AQ7" s="5">
        <v>0</v>
      </c>
      <c r="AR7" s="5">
        <v>0</v>
      </c>
      <c r="AS7" s="17">
        <v>51913.813994065102</v>
      </c>
      <c r="AT7" s="5">
        <v>0</v>
      </c>
      <c r="AU7" s="5">
        <v>9766.5146500702704</v>
      </c>
      <c r="AV7" s="5">
        <v>0</v>
      </c>
      <c r="AW7" s="5">
        <v>18.277851770796399</v>
      </c>
      <c r="AX7" s="5">
        <v>10.1741660083454</v>
      </c>
      <c r="AY7" s="17">
        <v>9.0660835710550697E-2</v>
      </c>
      <c r="AZ7" s="17">
        <v>378.97247785163398</v>
      </c>
      <c r="BA7" s="17">
        <v>0</v>
      </c>
      <c r="BB7" s="5">
        <v>0.89162792223464005</v>
      </c>
      <c r="BC7" s="5">
        <v>0.369322427523948</v>
      </c>
      <c r="BD7" s="5">
        <v>36.002164391757397</v>
      </c>
      <c r="BE7" s="5">
        <v>27.401232211063501</v>
      </c>
      <c r="BF7" s="5">
        <v>10.5368916069503</v>
      </c>
      <c r="BG7" s="17">
        <v>4153.1050014781904</v>
      </c>
      <c r="BH7" s="17">
        <v>6.6285511618621298</v>
      </c>
      <c r="BI7" s="17">
        <v>17.708471568385001</v>
      </c>
      <c r="BK7" s="94">
        <f t="shared" si="0"/>
        <v>2.3516175600169347</v>
      </c>
      <c r="BL7" s="40">
        <f t="shared" si="1"/>
        <v>-8.3350651964664621E-5</v>
      </c>
      <c r="BM7" s="40">
        <f t="shared" si="2"/>
        <v>-8.3379193764410051E-5</v>
      </c>
      <c r="BN7" s="40">
        <f t="shared" si="3"/>
        <v>-1.4709738002177873E-4</v>
      </c>
      <c r="BO7" s="40">
        <f t="shared" si="4"/>
        <v>2.2821926076209974E-5</v>
      </c>
      <c r="BP7" s="40">
        <f t="shared" si="5"/>
        <v>-5.6859830349056293E-6</v>
      </c>
      <c r="BQ7" s="40">
        <f t="shared" si="6"/>
        <v>-2.4218383064208691E-5</v>
      </c>
      <c r="BR7" s="40">
        <f t="shared" si="7"/>
        <v>-4.8876383000028943E-6</v>
      </c>
      <c r="BS7" s="40">
        <f t="shared" si="8"/>
        <v>-2.247812951389835E-4</v>
      </c>
      <c r="BT7" s="40">
        <f t="shared" si="9"/>
        <v>-3.0939327820942968E-5</v>
      </c>
      <c r="BU7" s="40">
        <f t="shared" si="10"/>
        <v>-2.27775214093688E-4</v>
      </c>
      <c r="BV7" s="40">
        <f t="shared" si="11"/>
        <v>-4.1008658449272387E-6</v>
      </c>
      <c r="BW7" s="40">
        <f t="shared" si="12"/>
        <v>-4.5202210359734032E-6</v>
      </c>
      <c r="BX7" s="40">
        <f t="shared" si="13"/>
        <v>-4.4425416900270124E-6</v>
      </c>
      <c r="BY7" s="40"/>
      <c r="BZ7" s="40"/>
      <c r="CA7" s="40"/>
    </row>
    <row r="8" spans="1:79" x14ac:dyDescent="0.3">
      <c r="A8" s="32" t="s">
        <v>175</v>
      </c>
      <c r="B8" s="110">
        <v>1312.6591656000001</v>
      </c>
      <c r="C8" s="110">
        <v>105.01273341</v>
      </c>
      <c r="D8" s="17">
        <v>0.63257233989999995</v>
      </c>
      <c r="E8" s="17">
        <v>0.24153377840000001</v>
      </c>
      <c r="F8" s="17">
        <v>0.11098385920000001</v>
      </c>
      <c r="G8" s="17">
        <v>2.0817759599999999E-2</v>
      </c>
      <c r="H8" s="17">
        <v>8.8787086000000001E-3</v>
      </c>
      <c r="I8" s="17">
        <v>17.580753803</v>
      </c>
      <c r="J8" s="17">
        <v>0.34387698639999997</v>
      </c>
      <c r="K8" s="17">
        <v>0.19324384859999999</v>
      </c>
      <c r="L8" s="17">
        <v>2.6636126199999999E-2</v>
      </c>
      <c r="M8" s="17">
        <v>0.49276833479999999</v>
      </c>
      <c r="N8" s="17">
        <v>0.39066318439999997</v>
      </c>
      <c r="P8" s="17" t="s">
        <v>175</v>
      </c>
      <c r="Q8" s="17">
        <v>14.906162534913999</v>
      </c>
      <c r="R8" s="17">
        <v>6.5438578291665896</v>
      </c>
      <c r="S8" s="17">
        <v>0.39054864432061798</v>
      </c>
      <c r="T8" s="17">
        <v>0.63200755815642495</v>
      </c>
      <c r="U8" s="17">
        <v>0.63200755815642495</v>
      </c>
      <c r="V8" s="17">
        <v>0.25708980064981202</v>
      </c>
      <c r="W8" s="17">
        <v>0.20919613600119</v>
      </c>
      <c r="X8" s="17">
        <v>0.24146389379453301</v>
      </c>
      <c r="Y8" s="17">
        <v>4844.5699411209398</v>
      </c>
      <c r="Z8" s="17">
        <v>0.11095107171454199</v>
      </c>
      <c r="AA8" s="17">
        <v>8.8760530191735899E-3</v>
      </c>
      <c r="AB8" s="17">
        <v>2.0805655486657901E-2</v>
      </c>
      <c r="AC8" s="17">
        <v>0</v>
      </c>
      <c r="AD8" s="17">
        <v>129.028596889498</v>
      </c>
      <c r="AE8" s="17">
        <v>0</v>
      </c>
      <c r="AF8" s="17">
        <v>33.545485048021902</v>
      </c>
      <c r="AG8" s="17">
        <v>0</v>
      </c>
      <c r="AH8" s="17">
        <v>0</v>
      </c>
      <c r="AI8" s="17">
        <v>0</v>
      </c>
      <c r="AJ8" s="17">
        <v>0.49262433347773599</v>
      </c>
      <c r="AK8" s="17">
        <v>0.23983135860800101</v>
      </c>
      <c r="AL8" s="17">
        <v>0.36065931045192501</v>
      </c>
      <c r="AM8" s="17">
        <v>0</v>
      </c>
      <c r="AN8" s="17">
        <v>3.6329676754730502</v>
      </c>
      <c r="AO8" s="17">
        <v>0.66034501313844496</v>
      </c>
      <c r="AP8" s="17">
        <v>17.565987161057699</v>
      </c>
      <c r="AQ8" s="17">
        <v>0</v>
      </c>
      <c r="AR8" s="17">
        <v>0</v>
      </c>
      <c r="AS8" s="17">
        <v>1311.8827694461399</v>
      </c>
      <c r="AT8" s="17">
        <v>0</v>
      </c>
      <c r="AU8" s="17">
        <v>240.66416232631701</v>
      </c>
      <c r="AV8" s="17">
        <v>0</v>
      </c>
      <c r="AW8" s="17">
        <v>0.42641082139254899</v>
      </c>
      <c r="AX8" s="17">
        <v>1.0588089881152101</v>
      </c>
      <c r="AY8" s="17">
        <v>2.6628422439083501E-2</v>
      </c>
      <c r="AZ8" s="17">
        <v>13.396321480050901</v>
      </c>
      <c r="BA8" s="17">
        <v>0</v>
      </c>
      <c r="BB8" s="17">
        <v>0.11485659941409999</v>
      </c>
      <c r="BC8" s="17">
        <v>0.108475402807683</v>
      </c>
      <c r="BD8" s="17">
        <v>0.48122803384711998</v>
      </c>
      <c r="BE8" s="17">
        <v>0.34368013311823198</v>
      </c>
      <c r="BF8" s="17">
        <v>2.6121644405033102</v>
      </c>
      <c r="BG8" s="17">
        <v>104.950619664125</v>
      </c>
      <c r="BH8" s="17">
        <v>0.19306178982764799</v>
      </c>
      <c r="BI8" s="17">
        <v>0.28140534441133802</v>
      </c>
      <c r="BK8" s="94">
        <f t="shared" si="0"/>
        <v>2.2931180692073858</v>
      </c>
      <c r="BL8" s="40">
        <f t="shared" si="1"/>
        <v>-5.9146819997651424E-4</v>
      </c>
      <c r="BM8" s="40">
        <f t="shared" si="2"/>
        <v>-5.9148775446579086E-4</v>
      </c>
      <c r="BN8" s="40">
        <f t="shared" si="3"/>
        <v>-8.9283344836778181E-4</v>
      </c>
      <c r="BO8" s="40">
        <f t="shared" si="4"/>
        <v>-2.8933677902089305E-4</v>
      </c>
      <c r="BP8" s="40">
        <f t="shared" si="5"/>
        <v>-2.9542571049839166E-4</v>
      </c>
      <c r="BQ8" s="40">
        <f t="shared" si="6"/>
        <v>-5.8143208369542743E-4</v>
      </c>
      <c r="BR8" s="40">
        <f t="shared" si="7"/>
        <v>-2.9909539168908534E-4</v>
      </c>
      <c r="BS8" s="40">
        <f t="shared" si="8"/>
        <v>-8.3993224111824033E-4</v>
      </c>
      <c r="BT8" s="40">
        <f t="shared" si="9"/>
        <v>-5.7245261984183388E-4</v>
      </c>
      <c r="BU8" s="40">
        <f t="shared" si="10"/>
        <v>-9.4211936716727472E-4</v>
      </c>
      <c r="BV8" s="40">
        <f t="shared" si="11"/>
        <v>-2.8922227123618835E-4</v>
      </c>
      <c r="BW8" s="40">
        <f t="shared" si="12"/>
        <v>-2.9222925276325604E-4</v>
      </c>
      <c r="BX8" s="40">
        <f t="shared" si="13"/>
        <v>-2.9319394290484179E-4</v>
      </c>
      <c r="BY8" s="40"/>
      <c r="BZ8" s="40"/>
      <c r="CA8" s="40"/>
    </row>
    <row r="9" spans="1:79" x14ac:dyDescent="0.3">
      <c r="A9" s="32" t="s">
        <v>176</v>
      </c>
      <c r="B9" s="110">
        <v>10259.835647</v>
      </c>
      <c r="C9" s="110">
        <v>820.78685199999995</v>
      </c>
      <c r="D9" s="17">
        <v>0.28869228769999999</v>
      </c>
      <c r="E9" s="17">
        <v>4.1488686467999996</v>
      </c>
      <c r="F9" s="17">
        <v>1.983406282</v>
      </c>
      <c r="G9" s="17">
        <v>9.8689973999999993E-3</v>
      </c>
      <c r="H9" s="17">
        <v>0.15867250259999999</v>
      </c>
      <c r="I9" s="17">
        <v>52.972241644</v>
      </c>
      <c r="J9" s="17">
        <v>1.5660044304</v>
      </c>
      <c r="K9" s="17">
        <v>6.1495930999999997E-2</v>
      </c>
      <c r="L9" s="17">
        <v>0.47601750770000001</v>
      </c>
      <c r="M9" s="17">
        <v>8.8063238919</v>
      </c>
      <c r="N9" s="17">
        <v>6.9815901126000002</v>
      </c>
      <c r="P9" s="17" t="s">
        <v>176</v>
      </c>
      <c r="Q9" s="17">
        <v>216.44392482372101</v>
      </c>
      <c r="R9" s="17">
        <v>28.272232136194202</v>
      </c>
      <c r="S9" s="17">
        <v>6.9793581863401597</v>
      </c>
      <c r="T9" s="17">
        <v>0.28858779180584898</v>
      </c>
      <c r="U9" s="17">
        <v>0.28858779180584898</v>
      </c>
      <c r="V9" s="17">
        <v>0.19773883764612499</v>
      </c>
      <c r="W9" s="17">
        <v>0.88384972117074201</v>
      </c>
      <c r="X9" s="17">
        <v>4.14754219274747</v>
      </c>
      <c r="Y9" s="17">
        <v>7263.8874772215104</v>
      </c>
      <c r="Z9" s="17">
        <v>1.98277226709653</v>
      </c>
      <c r="AA9" s="17">
        <v>0.15862165611107901</v>
      </c>
      <c r="AB9" s="17">
        <v>9.8656550635418307E-3</v>
      </c>
      <c r="AC9" s="17">
        <v>0</v>
      </c>
      <c r="AD9" s="17">
        <v>1669.83746222685</v>
      </c>
      <c r="AE9" s="17">
        <v>0</v>
      </c>
      <c r="AF9" s="17">
        <v>67.982200779828105</v>
      </c>
      <c r="AG9" s="17">
        <v>0</v>
      </c>
      <c r="AH9" s="17">
        <v>0</v>
      </c>
      <c r="AI9" s="17">
        <v>0</v>
      </c>
      <c r="AJ9" s="17">
        <v>8.8035035773160892</v>
      </c>
      <c r="AK9" s="17">
        <v>4.2165418987328902</v>
      </c>
      <c r="AL9" s="17">
        <v>1.0505899329673001</v>
      </c>
      <c r="AM9" s="17">
        <v>0</v>
      </c>
      <c r="AN9" s="17">
        <v>38.3300474025772</v>
      </c>
      <c r="AO9" s="17">
        <v>10.9241915838621</v>
      </c>
      <c r="AP9" s="17">
        <v>52.954611660319301</v>
      </c>
      <c r="AQ9" s="17">
        <v>0</v>
      </c>
      <c r="AR9" s="17">
        <v>0</v>
      </c>
      <c r="AS9" s="17">
        <v>10256.5339943892</v>
      </c>
      <c r="AT9" s="17">
        <v>0</v>
      </c>
      <c r="AU9" s="17">
        <v>2520.4760202163802</v>
      </c>
      <c r="AV9" s="17">
        <v>0</v>
      </c>
      <c r="AW9" s="17">
        <v>5.2137657535508097</v>
      </c>
      <c r="AX9" s="17">
        <v>15.193473462066301</v>
      </c>
      <c r="AY9" s="17">
        <v>0.47586507526910099</v>
      </c>
      <c r="AZ9" s="17">
        <v>122.461944149473</v>
      </c>
      <c r="BA9" s="17">
        <v>0</v>
      </c>
      <c r="BB9" s="17">
        <v>2.0173927334009898</v>
      </c>
      <c r="BC9" s="17">
        <v>1.9385180407361799</v>
      </c>
      <c r="BD9" s="17">
        <v>3.2033663356689002</v>
      </c>
      <c r="BE9" s="17">
        <v>1.5655021409070899</v>
      </c>
      <c r="BF9" s="17">
        <v>46.443790285262601</v>
      </c>
      <c r="BG9" s="17">
        <v>820.52274100652005</v>
      </c>
      <c r="BH9" s="17">
        <v>6.1465752809338699E-2</v>
      </c>
      <c r="BI9" s="17">
        <v>0.13530517051070001</v>
      </c>
      <c r="BK9" s="94">
        <f t="shared" si="0"/>
        <v>3.071793009812938</v>
      </c>
      <c r="BL9" s="40">
        <f t="shared" si="1"/>
        <v>-3.2180365498991063E-4</v>
      </c>
      <c r="BM9" s="40">
        <f t="shared" si="2"/>
        <v>-3.2177780727889063E-4</v>
      </c>
      <c r="BN9" s="40">
        <f t="shared" si="3"/>
        <v>-3.6196288783302071E-4</v>
      </c>
      <c r="BO9" s="40">
        <f t="shared" si="4"/>
        <v>-3.1971464161744436E-4</v>
      </c>
      <c r="BP9" s="40">
        <f t="shared" si="5"/>
        <v>-3.1965962255132004E-4</v>
      </c>
      <c r="BQ9" s="40">
        <f t="shared" si="6"/>
        <v>-3.3867031499760516E-4</v>
      </c>
      <c r="BR9" s="40">
        <f t="shared" si="7"/>
        <v>-3.2044927815350608E-4</v>
      </c>
      <c r="BS9" s="40">
        <f t="shared" si="8"/>
        <v>-3.3281551117246149E-4</v>
      </c>
      <c r="BT9" s="40">
        <f t="shared" si="9"/>
        <v>-3.2074589519634521E-4</v>
      </c>
      <c r="BU9" s="40">
        <f t="shared" si="10"/>
        <v>-4.9073475546370716E-4</v>
      </c>
      <c r="BV9" s="40">
        <f t="shared" si="11"/>
        <v>-3.2022442123092273E-4</v>
      </c>
      <c r="BW9" s="40">
        <f t="shared" si="12"/>
        <v>-3.2026014697288737E-4</v>
      </c>
      <c r="BX9" s="40">
        <f t="shared" si="13"/>
        <v>-3.1968738121884537E-4</v>
      </c>
      <c r="BY9" s="40"/>
      <c r="BZ9" s="40"/>
      <c r="CA9" s="40"/>
    </row>
    <row r="10" spans="1:79" x14ac:dyDescent="0.3">
      <c r="A10" s="32" t="s">
        <v>177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K10" s="94"/>
      <c r="BL10" s="40">
        <f t="shared" si="1"/>
        <v>0</v>
      </c>
      <c r="BM10" s="40">
        <f t="shared" si="2"/>
        <v>0</v>
      </c>
      <c r="BN10" s="40">
        <f t="shared" si="3"/>
        <v>0</v>
      </c>
      <c r="BO10" s="40">
        <f t="shared" si="4"/>
        <v>0</v>
      </c>
      <c r="BP10" s="40">
        <f t="shared" si="5"/>
        <v>0</v>
      </c>
      <c r="BQ10" s="40">
        <f t="shared" si="6"/>
        <v>0</v>
      </c>
      <c r="BR10" s="40">
        <f t="shared" si="7"/>
        <v>0</v>
      </c>
      <c r="BS10" s="40">
        <f t="shared" si="8"/>
        <v>0</v>
      </c>
      <c r="BT10" s="40">
        <f t="shared" si="9"/>
        <v>0</v>
      </c>
      <c r="BU10" s="40">
        <f t="shared" si="10"/>
        <v>0</v>
      </c>
      <c r="BV10" s="40">
        <f t="shared" si="11"/>
        <v>0</v>
      </c>
      <c r="BW10" s="40">
        <f t="shared" si="12"/>
        <v>0</v>
      </c>
      <c r="BX10" s="40">
        <f t="shared" si="13"/>
        <v>0</v>
      </c>
      <c r="BY10" s="40"/>
      <c r="BZ10" s="40"/>
      <c r="CA10" s="40"/>
    </row>
    <row r="11" spans="1:79" x14ac:dyDescent="0.3">
      <c r="A11" s="32" t="s">
        <v>178</v>
      </c>
      <c r="B11" s="110">
        <v>36936.303679999997</v>
      </c>
      <c r="C11" s="110">
        <v>2954.9042924</v>
      </c>
      <c r="D11" s="17">
        <v>11.073811093</v>
      </c>
      <c r="E11" s="17">
        <v>3.0450431200999999</v>
      </c>
      <c r="F11" s="17">
        <v>1.3487810844999999</v>
      </c>
      <c r="G11" s="17">
        <v>2.1218358546</v>
      </c>
      <c r="H11" s="17">
        <v>0.10790248669999999</v>
      </c>
      <c r="I11" s="17">
        <v>302.52375090999999</v>
      </c>
      <c r="J11" s="17">
        <v>20.398166848999999</v>
      </c>
      <c r="K11" s="17">
        <v>3.5024086766</v>
      </c>
      <c r="L11" s="17">
        <v>0.32370746049999999</v>
      </c>
      <c r="M11" s="17">
        <v>5.9885880152000004</v>
      </c>
      <c r="N11" s="17">
        <v>4.7477094169000003</v>
      </c>
      <c r="P11" s="17" t="s">
        <v>178</v>
      </c>
      <c r="Q11" s="17">
        <v>198.245880444584</v>
      </c>
      <c r="R11" s="17">
        <v>109.7716067897</v>
      </c>
      <c r="S11" s="17">
        <v>4.7483636562293796</v>
      </c>
      <c r="T11" s="17">
        <v>11.0720310659097</v>
      </c>
      <c r="U11" s="17">
        <v>11.0720310659097</v>
      </c>
      <c r="V11" s="17">
        <v>22.698913114204899</v>
      </c>
      <c r="W11" s="17">
        <v>8.4723674292916797</v>
      </c>
      <c r="X11" s="17">
        <v>3.0454329317340898</v>
      </c>
      <c r="Y11" s="17">
        <v>95181.828865689604</v>
      </c>
      <c r="Z11" s="17">
        <v>1.3489663087360999</v>
      </c>
      <c r="AA11" s="17">
        <v>0.10791712244971401</v>
      </c>
      <c r="AB11" s="17">
        <v>2.1218327795003402</v>
      </c>
      <c r="AC11" s="17">
        <v>0</v>
      </c>
      <c r="AD11" s="17">
        <v>4421.26632057802</v>
      </c>
      <c r="AE11" s="17">
        <v>0</v>
      </c>
      <c r="AF11" s="17">
        <v>1675.5967365940901</v>
      </c>
      <c r="AG11" s="17">
        <v>0</v>
      </c>
      <c r="AH11" s="17">
        <v>0</v>
      </c>
      <c r="AI11" s="17">
        <v>0</v>
      </c>
      <c r="AJ11" s="17">
        <v>5.98941251973263</v>
      </c>
      <c r="AK11" s="17">
        <v>3.0495470901887298</v>
      </c>
      <c r="AL11" s="17">
        <v>6.9983255211786801</v>
      </c>
      <c r="AM11" s="17">
        <v>0</v>
      </c>
      <c r="AN11" s="17">
        <v>92.739889019130402</v>
      </c>
      <c r="AO11" s="17">
        <v>12.3285541789161</v>
      </c>
      <c r="AP11" s="17">
        <v>302.483652581841</v>
      </c>
      <c r="AQ11" s="17">
        <v>0</v>
      </c>
      <c r="AR11" s="17">
        <v>0</v>
      </c>
      <c r="AS11" s="17">
        <v>36935.835371778601</v>
      </c>
      <c r="AT11" s="17">
        <v>0</v>
      </c>
      <c r="AU11" s="17">
        <v>7490.5445604369497</v>
      </c>
      <c r="AV11" s="17">
        <v>0</v>
      </c>
      <c r="AW11" s="17">
        <v>17.4992935107337</v>
      </c>
      <c r="AX11" s="17">
        <v>14.1433310647383</v>
      </c>
      <c r="AY11" s="17">
        <v>0.32375220253363901</v>
      </c>
      <c r="AZ11" s="17">
        <v>285.14390682729203</v>
      </c>
      <c r="BA11" s="17">
        <v>0</v>
      </c>
      <c r="BB11" s="17">
        <v>1.3878672613201</v>
      </c>
      <c r="BC11" s="17">
        <v>1.31886123674704</v>
      </c>
      <c r="BD11" s="17">
        <v>23.169894369544402</v>
      </c>
      <c r="BE11" s="17">
        <v>20.398239749400101</v>
      </c>
      <c r="BF11" s="17">
        <v>32.983571917403303</v>
      </c>
      <c r="BG11" s="17">
        <v>2954.8668083136199</v>
      </c>
      <c r="BH11" s="17">
        <v>3.5018184514632802</v>
      </c>
      <c r="BI11" s="17">
        <v>9.4402251301821707</v>
      </c>
      <c r="BK11" s="94">
        <f t="shared" ref="BK11:BK51" si="14">AU11/BG11</f>
        <v>2.5349855158824903</v>
      </c>
      <c r="BL11" s="40">
        <f t="shared" si="1"/>
        <v>-1.267880580182626E-5</v>
      </c>
      <c r="BM11" s="40">
        <f t="shared" si="2"/>
        <v>-1.2685380868858304E-5</v>
      </c>
      <c r="BN11" s="40">
        <f t="shared" si="3"/>
        <v>-1.6074204944900049E-4</v>
      </c>
      <c r="BO11" s="40">
        <f t="shared" si="4"/>
        <v>1.280151441918195E-4</v>
      </c>
      <c r="BP11" s="40">
        <f t="shared" si="5"/>
        <v>1.3732713056891353E-4</v>
      </c>
      <c r="BQ11" s="40">
        <f t="shared" si="6"/>
        <v>-1.4492636898056227E-6</v>
      </c>
      <c r="BR11" s="40">
        <f t="shared" si="7"/>
        <v>1.3563866933580178E-4</v>
      </c>
      <c r="BS11" s="40">
        <f t="shared" si="8"/>
        <v>-1.3254604981715739E-4</v>
      </c>
      <c r="BT11" s="40">
        <f t="shared" si="9"/>
        <v>3.5738701738240211E-6</v>
      </c>
      <c r="BU11" s="40">
        <f t="shared" si="10"/>
        <v>-1.6851977916316983E-4</v>
      </c>
      <c r="BV11" s="40">
        <f t="shared" si="11"/>
        <v>1.3821749294845961E-4</v>
      </c>
      <c r="BW11" s="40">
        <f t="shared" si="12"/>
        <v>1.3767928776146991E-4</v>
      </c>
      <c r="BX11" s="40">
        <f t="shared" si="13"/>
        <v>1.3780104718509524E-4</v>
      </c>
      <c r="BY11" s="40"/>
      <c r="BZ11" s="40"/>
      <c r="CA11" s="40"/>
    </row>
    <row r="12" spans="1:79" x14ac:dyDescent="0.3">
      <c r="A12" s="32" t="s">
        <v>179</v>
      </c>
      <c r="B12" s="110">
        <v>75216.202890999994</v>
      </c>
      <c r="C12" s="110">
        <v>6017.2962343999998</v>
      </c>
      <c r="D12" s="17">
        <v>6.9032235382999998</v>
      </c>
      <c r="E12" s="17">
        <v>24.761334220999998</v>
      </c>
      <c r="F12" s="17">
        <v>11.783769826</v>
      </c>
      <c r="G12" s="17">
        <v>1.0646971167999999</v>
      </c>
      <c r="H12" s="17">
        <v>0.94270158589999997</v>
      </c>
      <c r="I12" s="17">
        <v>441.19133370999998</v>
      </c>
      <c r="J12" s="17">
        <v>18.506101476000001</v>
      </c>
      <c r="K12" s="17">
        <v>2.0076681705000001</v>
      </c>
      <c r="L12" s="17">
        <v>2.8281047581999998</v>
      </c>
      <c r="M12" s="17">
        <v>52.319938026000003</v>
      </c>
      <c r="N12" s="17">
        <v>41.478869785999997</v>
      </c>
      <c r="P12" s="17" t="s">
        <v>179</v>
      </c>
      <c r="Q12" s="17">
        <v>1310.31650522671</v>
      </c>
      <c r="R12" s="17">
        <v>210.91214052879201</v>
      </c>
      <c r="S12" s="17">
        <v>41.4725551346421</v>
      </c>
      <c r="T12" s="17">
        <v>6.8959642899522899</v>
      </c>
      <c r="U12" s="17">
        <v>6.8959642899522899</v>
      </c>
      <c r="V12" s="17">
        <v>11.934564486565501</v>
      </c>
      <c r="W12" s="17">
        <v>9.0644888373533306</v>
      </c>
      <c r="X12" s="17">
        <v>24.757653596039798</v>
      </c>
      <c r="Y12" s="17">
        <v>85968.445477459798</v>
      </c>
      <c r="Z12" s="17">
        <v>11.7819740103121</v>
      </c>
      <c r="AA12" s="17">
        <v>0.942557789435571</v>
      </c>
      <c r="AB12" s="17">
        <v>1.06494217669868</v>
      </c>
      <c r="AC12" s="17">
        <v>0</v>
      </c>
      <c r="AD12" s="17">
        <v>11488.793479620201</v>
      </c>
      <c r="AE12" s="17">
        <v>0</v>
      </c>
      <c r="AF12" s="17">
        <v>1179.52375067712</v>
      </c>
      <c r="AG12" s="17">
        <v>0</v>
      </c>
      <c r="AH12" s="17">
        <v>0</v>
      </c>
      <c r="AI12" s="17">
        <v>0</v>
      </c>
      <c r="AJ12" s="17">
        <v>52.311972739013697</v>
      </c>
      <c r="AK12" s="17">
        <v>25.1432080851907</v>
      </c>
      <c r="AL12" s="17">
        <v>9.2250846064430707</v>
      </c>
      <c r="AM12" s="17">
        <v>0</v>
      </c>
      <c r="AN12" s="17">
        <v>259.71376361332199</v>
      </c>
      <c r="AO12" s="17">
        <v>67.244739614984795</v>
      </c>
      <c r="AP12" s="17">
        <v>440.96233798474202</v>
      </c>
      <c r="AQ12" s="17">
        <v>0</v>
      </c>
      <c r="AR12" s="17">
        <v>0</v>
      </c>
      <c r="AS12" s="17">
        <v>75203.254109371206</v>
      </c>
      <c r="AT12" s="17">
        <v>0</v>
      </c>
      <c r="AU12" s="17">
        <v>17728.587846029201</v>
      </c>
      <c r="AV12" s="17">
        <v>0</v>
      </c>
      <c r="AW12" s="17">
        <v>37.620000903839902</v>
      </c>
      <c r="AX12" s="17">
        <v>92.086695069670697</v>
      </c>
      <c r="AY12" s="17">
        <v>2.82767454711438</v>
      </c>
      <c r="AZ12" s="17">
        <v>823.66268073059996</v>
      </c>
      <c r="BA12" s="17">
        <v>0</v>
      </c>
      <c r="BB12" s="17">
        <v>11.9964584331805</v>
      </c>
      <c r="BC12" s="17">
        <v>11.5190266708358</v>
      </c>
      <c r="BD12" s="17">
        <v>29.045213216173401</v>
      </c>
      <c r="BE12" s="17">
        <v>18.506099248844301</v>
      </c>
      <c r="BF12" s="17">
        <v>276.63677317852301</v>
      </c>
      <c r="BG12" s="17">
        <v>6016.2603987058801</v>
      </c>
      <c r="BH12" s="17">
        <v>2.0052438910977202</v>
      </c>
      <c r="BI12" s="17">
        <v>5.2558782578728698</v>
      </c>
      <c r="BK12" s="94">
        <f t="shared" si="14"/>
        <v>2.9467786749793419</v>
      </c>
      <c r="BL12" s="40">
        <f t="shared" si="1"/>
        <v>-1.7215415204556664E-4</v>
      </c>
      <c r="BM12" s="40">
        <f t="shared" si="2"/>
        <v>-1.7214304461162278E-4</v>
      </c>
      <c r="BN12" s="40">
        <f t="shared" si="3"/>
        <v>-1.051573704289682E-3</v>
      </c>
      <c r="BO12" s="40">
        <f t="shared" si="4"/>
        <v>-1.4864404831136434E-4</v>
      </c>
      <c r="BP12" s="40">
        <f t="shared" si="5"/>
        <v>-1.5239738338561554E-4</v>
      </c>
      <c r="BQ12" s="40">
        <f t="shared" si="6"/>
        <v>2.3016865060798363E-4</v>
      </c>
      <c r="BR12" s="40">
        <f t="shared" si="7"/>
        <v>-1.5253656785958007E-4</v>
      </c>
      <c r="BS12" s="40">
        <f t="shared" si="8"/>
        <v>-5.1903949094449166E-4</v>
      </c>
      <c r="BT12" s="40">
        <f t="shared" si="9"/>
        <v>-1.2034710301571147E-7</v>
      </c>
      <c r="BU12" s="40">
        <f t="shared" si="10"/>
        <v>-1.2075100048411912E-3</v>
      </c>
      <c r="BV12" s="40">
        <f t="shared" si="11"/>
        <v>-1.521199256754614E-4</v>
      </c>
      <c r="BW12" s="40">
        <f t="shared" si="12"/>
        <v>-1.522419040776978E-4</v>
      </c>
      <c r="BX12" s="40">
        <f t="shared" si="13"/>
        <v>-1.5223778734753363E-4</v>
      </c>
      <c r="BY12" s="40"/>
      <c r="BZ12" s="40"/>
      <c r="CA12" s="40"/>
    </row>
    <row r="13" spans="1:79" x14ac:dyDescent="0.3">
      <c r="A13" s="32" t="s">
        <v>180</v>
      </c>
      <c r="B13" s="110">
        <v>61965.311648000003</v>
      </c>
      <c r="C13" s="110">
        <v>4957.2249352999997</v>
      </c>
      <c r="D13" s="17">
        <v>57.12916731</v>
      </c>
      <c r="E13" s="17">
        <v>0.28305525510000001</v>
      </c>
      <c r="F13" s="17">
        <v>5.4405143500000003E-2</v>
      </c>
      <c r="G13" s="17">
        <v>1.1518713528</v>
      </c>
      <c r="H13" s="17">
        <v>4.3524113999999997E-3</v>
      </c>
      <c r="I13" s="17">
        <v>1427.5941968</v>
      </c>
      <c r="J13" s="17">
        <v>17.142061987999998</v>
      </c>
      <c r="K13" s="17">
        <v>18.520442336999999</v>
      </c>
      <c r="L13" s="17">
        <v>1.30572347E-2</v>
      </c>
      <c r="M13" s="17">
        <v>0.24155883719999999</v>
      </c>
      <c r="N13" s="17">
        <v>0.1915061055</v>
      </c>
      <c r="P13" s="17" t="s">
        <v>180</v>
      </c>
      <c r="Q13" s="17">
        <v>278.71685836570998</v>
      </c>
      <c r="R13" s="17">
        <v>485.11931265150798</v>
      </c>
      <c r="S13" s="17">
        <v>0.191499359427173</v>
      </c>
      <c r="T13" s="17">
        <v>57.102332645754501</v>
      </c>
      <c r="U13" s="17">
        <v>57.102332645754501</v>
      </c>
      <c r="V13" s="17">
        <v>12.4867976799302</v>
      </c>
      <c r="W13" s="17">
        <v>4.8630996841137302</v>
      </c>
      <c r="X13" s="17">
        <v>0.283049962175702</v>
      </c>
      <c r="Y13" s="17">
        <v>427595.73813398299</v>
      </c>
      <c r="Z13" s="17">
        <v>5.4403102313202403E-2</v>
      </c>
      <c r="AA13" s="17">
        <v>4.3522464417215202E-3</v>
      </c>
      <c r="AB13" s="17">
        <v>1.15181352757325</v>
      </c>
      <c r="AC13" s="17">
        <v>0</v>
      </c>
      <c r="AD13" s="17">
        <v>1861.49325283861</v>
      </c>
      <c r="AE13" s="17">
        <v>0</v>
      </c>
      <c r="AF13" s="17">
        <v>2282.3753639586998</v>
      </c>
      <c r="AG13" s="17">
        <v>0</v>
      </c>
      <c r="AH13" s="17">
        <v>0</v>
      </c>
      <c r="AI13" s="17">
        <v>0</v>
      </c>
      <c r="AJ13" s="17">
        <v>0.24155021167173699</v>
      </c>
      <c r="AK13" s="17">
        <v>0.22826688680980101</v>
      </c>
      <c r="AL13" s="17">
        <v>28.860989519201201</v>
      </c>
      <c r="AM13" s="17">
        <v>0</v>
      </c>
      <c r="AN13" s="17">
        <v>95.933020880289206</v>
      </c>
      <c r="AO13" s="17">
        <v>2.9796884144186402</v>
      </c>
      <c r="AP13" s="17">
        <v>1426.92188818458</v>
      </c>
      <c r="AQ13" s="17">
        <v>0</v>
      </c>
      <c r="AR13" s="17">
        <v>0</v>
      </c>
      <c r="AS13" s="17">
        <v>61940.975768166303</v>
      </c>
      <c r="AT13" s="17">
        <v>0</v>
      </c>
      <c r="AU13" s="17">
        <v>7303.9477261087804</v>
      </c>
      <c r="AV13" s="17">
        <v>0</v>
      </c>
      <c r="AW13" s="17">
        <v>7.7460271196260901</v>
      </c>
      <c r="AX13" s="17">
        <v>20.780607813294601</v>
      </c>
      <c r="AY13" s="17">
        <v>1.3056722410485101E-2</v>
      </c>
      <c r="AZ13" s="17">
        <v>587.77102285928299</v>
      </c>
      <c r="BA13" s="17">
        <v>0</v>
      </c>
      <c r="BB13" s="17">
        <v>7.5655803571011704E-2</v>
      </c>
      <c r="BC13" s="17">
        <v>5.3188877059369498E-2</v>
      </c>
      <c r="BD13" s="17">
        <v>18.986731628605501</v>
      </c>
      <c r="BE13" s="17">
        <v>17.1382303916008</v>
      </c>
      <c r="BF13" s="17">
        <v>2.0287903296887801</v>
      </c>
      <c r="BG13" s="17">
        <v>4955.27809901398</v>
      </c>
      <c r="BH13" s="17">
        <v>18.511691222397001</v>
      </c>
      <c r="BI13" s="17">
        <v>23.310783848777699</v>
      </c>
      <c r="BK13" s="94">
        <f t="shared" si="14"/>
        <v>1.4739733230234138</v>
      </c>
      <c r="BL13" s="40">
        <f t="shared" si="1"/>
        <v>-3.9273392139043496E-4</v>
      </c>
      <c r="BM13" s="40">
        <f t="shared" si="2"/>
        <v>-3.9272704213127877E-4</v>
      </c>
      <c r="BN13" s="40">
        <f t="shared" si="3"/>
        <v>-4.6971915588906962E-4</v>
      </c>
      <c r="BO13" s="40">
        <f t="shared" si="4"/>
        <v>-1.8699261725938145E-5</v>
      </c>
      <c r="BP13" s="40">
        <f t="shared" si="5"/>
        <v>-3.7518268793822021E-5</v>
      </c>
      <c r="BQ13" s="40">
        <f t="shared" si="6"/>
        <v>-5.0201115436594443E-5</v>
      </c>
      <c r="BR13" s="40">
        <f t="shared" si="7"/>
        <v>-3.7900433419403252E-5</v>
      </c>
      <c r="BS13" s="40">
        <f t="shared" si="8"/>
        <v>-4.7093818182154378E-4</v>
      </c>
      <c r="BT13" s="40">
        <f t="shared" si="9"/>
        <v>-2.2352015771968573E-4</v>
      </c>
      <c r="BU13" s="40">
        <f t="shared" si="10"/>
        <v>-4.7251110118005007E-4</v>
      </c>
      <c r="BV13" s="40">
        <f t="shared" si="11"/>
        <v>-3.9234150773079769E-5</v>
      </c>
      <c r="BW13" s="40">
        <f t="shared" si="12"/>
        <v>-3.5707773571783875E-5</v>
      </c>
      <c r="BX13" s="40">
        <f t="shared" si="13"/>
        <v>-3.5226411238342226E-5</v>
      </c>
      <c r="BY13" s="40"/>
      <c r="BZ13" s="40"/>
      <c r="CA13" s="40"/>
    </row>
    <row r="14" spans="1:79" x14ac:dyDescent="0.3">
      <c r="A14" s="32" t="s">
        <v>181</v>
      </c>
      <c r="B14" s="110">
        <v>69051.591656999997</v>
      </c>
      <c r="C14" s="110">
        <v>5524.1273368000002</v>
      </c>
      <c r="D14" s="17">
        <v>70.964637404000001</v>
      </c>
      <c r="E14" s="17">
        <v>16.044620722000001</v>
      </c>
      <c r="F14" s="17">
        <v>0.49380913030000001</v>
      </c>
      <c r="G14" s="17">
        <v>0.93293605000000002</v>
      </c>
      <c r="H14" s="17">
        <v>3.9504730799999999E-2</v>
      </c>
      <c r="I14" s="17">
        <v>132.01008693</v>
      </c>
      <c r="J14" s="17">
        <v>28.929353558999999</v>
      </c>
      <c r="K14" s="17">
        <v>1.5582546749999999</v>
      </c>
      <c r="L14" s="17">
        <v>0.1185141914</v>
      </c>
      <c r="M14" s="17">
        <v>2.1925124990999998</v>
      </c>
      <c r="N14" s="17">
        <v>1.7382081207</v>
      </c>
      <c r="P14" s="17" t="s">
        <v>181</v>
      </c>
      <c r="Q14" s="17">
        <v>76.624367173119893</v>
      </c>
      <c r="R14" s="17">
        <v>47.392182877498897</v>
      </c>
      <c r="S14" s="17">
        <v>1.7379880959967899</v>
      </c>
      <c r="T14" s="17">
        <v>70.975076466162704</v>
      </c>
      <c r="U14" s="17">
        <v>70.975076466162704</v>
      </c>
      <c r="V14" s="17">
        <v>71.7410572706724</v>
      </c>
      <c r="W14" s="17">
        <v>177.624985144812</v>
      </c>
      <c r="X14" s="17">
        <v>16.0474366711932</v>
      </c>
      <c r="Y14" s="17">
        <v>71876.899716825006</v>
      </c>
      <c r="Z14" s="17">
        <v>0.49374603372090597</v>
      </c>
      <c r="AA14" s="17">
        <v>3.9499405550692597E-2</v>
      </c>
      <c r="AB14" s="17">
        <v>0.93319989517759505</v>
      </c>
      <c r="AC14" s="17">
        <v>0</v>
      </c>
      <c r="AD14" s="17">
        <v>10377.0795278387</v>
      </c>
      <c r="AE14" s="17">
        <v>0</v>
      </c>
      <c r="AF14" s="17">
        <v>2985.2934573120101</v>
      </c>
      <c r="AG14" s="17">
        <v>0</v>
      </c>
      <c r="AH14" s="17">
        <v>0</v>
      </c>
      <c r="AI14" s="17">
        <v>0</v>
      </c>
      <c r="AJ14" s="17">
        <v>2.1922337143394501</v>
      </c>
      <c r="AK14" s="17">
        <v>5.56464335745064</v>
      </c>
      <c r="AL14" s="17">
        <v>8.5987762132688097</v>
      </c>
      <c r="AM14" s="17">
        <v>0</v>
      </c>
      <c r="AN14" s="17">
        <v>694.48146127712903</v>
      </c>
      <c r="AO14" s="17">
        <v>9.3417153699287301</v>
      </c>
      <c r="AP14" s="17">
        <v>131.94368246785299</v>
      </c>
      <c r="AQ14" s="17">
        <v>0</v>
      </c>
      <c r="AR14" s="17">
        <v>0</v>
      </c>
      <c r="AS14" s="17">
        <v>69062.060498509105</v>
      </c>
      <c r="AT14" s="17">
        <v>0</v>
      </c>
      <c r="AU14" s="17">
        <v>15960.093119925899</v>
      </c>
      <c r="AV14" s="17">
        <v>0</v>
      </c>
      <c r="AW14" s="17">
        <v>9.6233821484812907</v>
      </c>
      <c r="AX14" s="17">
        <v>5.4800133288216797</v>
      </c>
      <c r="AY14" s="17">
        <v>0.118499075495758</v>
      </c>
      <c r="AZ14" s="17">
        <v>437.531817083992</v>
      </c>
      <c r="BA14" s="17">
        <v>0</v>
      </c>
      <c r="BB14" s="17">
        <v>4.2632539013078299</v>
      </c>
      <c r="BC14" s="17">
        <v>0.482726878461679</v>
      </c>
      <c r="BD14" s="17">
        <v>77.413548608547103</v>
      </c>
      <c r="BE14" s="17">
        <v>28.9352187786927</v>
      </c>
      <c r="BF14" s="17">
        <v>12.1751689495071</v>
      </c>
      <c r="BG14" s="17">
        <v>5524.9648549193298</v>
      </c>
      <c r="BH14" s="17">
        <v>1.55740765773228</v>
      </c>
      <c r="BI14" s="17">
        <v>32.402646531066701</v>
      </c>
      <c r="BK14" s="94">
        <f t="shared" si="14"/>
        <v>2.8887230125482732</v>
      </c>
      <c r="BL14" s="40">
        <f t="shared" si="1"/>
        <v>1.516089818915343E-4</v>
      </c>
      <c r="BM14" s="40">
        <f t="shared" si="2"/>
        <v>1.5161093658184403E-4</v>
      </c>
      <c r="BN14" s="40">
        <f t="shared" si="3"/>
        <v>1.4710231101828874E-4</v>
      </c>
      <c r="BO14" s="40">
        <f t="shared" si="4"/>
        <v>1.7550737047573563E-4</v>
      </c>
      <c r="BP14" s="40">
        <f t="shared" si="5"/>
        <v>-1.2777523788533971E-4</v>
      </c>
      <c r="BQ14" s="40">
        <f t="shared" si="6"/>
        <v>2.8281164351515257E-4</v>
      </c>
      <c r="BR14" s="40">
        <f t="shared" si="7"/>
        <v>-1.3480029352336658E-4</v>
      </c>
      <c r="BS14" s="40">
        <f t="shared" si="8"/>
        <v>-5.0302566789625148E-4</v>
      </c>
      <c r="BT14" s="40">
        <f t="shared" si="9"/>
        <v>2.0274285357740695E-4</v>
      </c>
      <c r="BU14" s="40">
        <f t="shared" si="10"/>
        <v>-5.4356792975446256E-4</v>
      </c>
      <c r="BV14" s="40">
        <f t="shared" si="11"/>
        <v>-1.2754509872137411E-4</v>
      </c>
      <c r="BW14" s="40">
        <f t="shared" si="12"/>
        <v>-1.2715309977210756E-4</v>
      </c>
      <c r="BX14" s="40">
        <f t="shared" si="13"/>
        <v>-1.2658133430041977E-4</v>
      </c>
      <c r="BY14" s="40"/>
      <c r="BZ14" s="40"/>
      <c r="CA14" s="40"/>
    </row>
    <row r="15" spans="1:79" x14ac:dyDescent="0.3">
      <c r="A15" s="32" t="s">
        <v>182</v>
      </c>
      <c r="B15" s="110">
        <v>74417.611137</v>
      </c>
      <c r="C15" s="110">
        <v>5953.4088363999999</v>
      </c>
      <c r="D15" s="17">
        <v>59.628045628000002</v>
      </c>
      <c r="E15" s="17">
        <v>19.777344148000001</v>
      </c>
      <c r="F15" s="17">
        <v>4.0452416256000001</v>
      </c>
      <c r="G15" s="17">
        <v>0.55577787999999995</v>
      </c>
      <c r="H15" s="17">
        <v>0.32361932440000002</v>
      </c>
      <c r="I15" s="17">
        <v>336.91787471999999</v>
      </c>
      <c r="J15" s="17">
        <v>24.029167378</v>
      </c>
      <c r="K15" s="17">
        <v>3.0974800096999999</v>
      </c>
      <c r="L15" s="17">
        <v>0.97085797770000004</v>
      </c>
      <c r="M15" s="17">
        <v>17.960872503000001</v>
      </c>
      <c r="N15" s="17">
        <v>14.239250159999999</v>
      </c>
      <c r="P15" s="17" t="s">
        <v>182</v>
      </c>
      <c r="Q15" s="17">
        <v>485.22359219138798</v>
      </c>
      <c r="R15" s="17">
        <v>135.35115171173399</v>
      </c>
      <c r="S15" s="17">
        <v>14.2355066534899</v>
      </c>
      <c r="T15" s="17">
        <v>59.6231359068397</v>
      </c>
      <c r="U15" s="17">
        <v>59.6231359068397</v>
      </c>
      <c r="V15" s="17">
        <v>52.741610696026697</v>
      </c>
      <c r="W15" s="17">
        <v>135.102132436293</v>
      </c>
      <c r="X15" s="17">
        <v>19.776261690278201</v>
      </c>
      <c r="Y15" s="17">
        <v>107848.534125031</v>
      </c>
      <c r="Z15" s="17">
        <v>4.0441756926215602</v>
      </c>
      <c r="AA15" s="17">
        <v>0.323534072908572</v>
      </c>
      <c r="AB15" s="17">
        <v>0.55579404551483302</v>
      </c>
      <c r="AC15" s="17">
        <v>0</v>
      </c>
      <c r="AD15" s="17">
        <v>10666.2379858451</v>
      </c>
      <c r="AE15" s="17">
        <v>0</v>
      </c>
      <c r="AF15" s="17">
        <v>2424.0931738962299</v>
      </c>
      <c r="AG15" s="17">
        <v>0</v>
      </c>
      <c r="AH15" s="17">
        <v>0</v>
      </c>
      <c r="AI15" s="17">
        <v>0</v>
      </c>
      <c r="AJ15" s="17">
        <v>17.9561467827691</v>
      </c>
      <c r="AK15" s="17">
        <v>11.9940859398271</v>
      </c>
      <c r="AL15" s="17">
        <v>11.114050237847801</v>
      </c>
      <c r="AM15" s="17">
        <v>0</v>
      </c>
      <c r="AN15" s="17">
        <v>597.02975290362497</v>
      </c>
      <c r="AO15" s="17">
        <v>26.893574816918001</v>
      </c>
      <c r="AP15" s="17">
        <v>336.64311676185201</v>
      </c>
      <c r="AQ15" s="17">
        <v>0</v>
      </c>
      <c r="AR15" s="17">
        <v>0</v>
      </c>
      <c r="AS15" s="17">
        <v>74407.720468934102</v>
      </c>
      <c r="AT15" s="17">
        <v>0</v>
      </c>
      <c r="AU15" s="17">
        <v>16765.450120206999</v>
      </c>
      <c r="AV15" s="17">
        <v>0</v>
      </c>
      <c r="AW15" s="17">
        <v>15.8176108458748</v>
      </c>
      <c r="AX15" s="17">
        <v>34.255746727157401</v>
      </c>
      <c r="AY15" s="17">
        <v>0.97060192947427004</v>
      </c>
      <c r="AZ15" s="17">
        <v>600.29513289620502</v>
      </c>
      <c r="BA15" s="17">
        <v>0</v>
      </c>
      <c r="BB15" s="17">
        <v>6.9526213594622597</v>
      </c>
      <c r="BC15" s="17">
        <v>3.9539197089534901</v>
      </c>
      <c r="BD15" s="17">
        <v>63.620286245322198</v>
      </c>
      <c r="BE15" s="17">
        <v>24.028839300547499</v>
      </c>
      <c r="BF15" s="17">
        <v>95.080528970556401</v>
      </c>
      <c r="BG15" s="17">
        <v>5952.61762568825</v>
      </c>
      <c r="BH15" s="17">
        <v>3.0942359099357399</v>
      </c>
      <c r="BI15" s="17">
        <v>26.238550038613301</v>
      </c>
      <c r="BK15" s="94">
        <f t="shared" si="14"/>
        <v>2.816483633663359</v>
      </c>
      <c r="BL15" s="40">
        <f t="shared" si="1"/>
        <v>-1.3290762649838367E-4</v>
      </c>
      <c r="BM15" s="40">
        <f t="shared" si="2"/>
        <v>-1.3290044972426185E-4</v>
      </c>
      <c r="BN15" s="40">
        <f t="shared" si="3"/>
        <v>-8.2339125969896663E-5</v>
      </c>
      <c r="BO15" s="40">
        <f t="shared" si="4"/>
        <v>-5.4732208414835707E-5</v>
      </c>
      <c r="BP15" s="40">
        <f t="shared" si="5"/>
        <v>-2.6350291950281957E-4</v>
      </c>
      <c r="BQ15" s="40">
        <f t="shared" si="6"/>
        <v>2.9086286832929532E-5</v>
      </c>
      <c r="BR15" s="40">
        <f t="shared" si="7"/>
        <v>-2.6343139917888597E-4</v>
      </c>
      <c r="BS15" s="40">
        <f t="shared" si="8"/>
        <v>-8.1550424825727595E-4</v>
      </c>
      <c r="BT15" s="40">
        <f t="shared" si="9"/>
        <v>-1.3653300896365469E-5</v>
      </c>
      <c r="BU15" s="40">
        <f t="shared" si="10"/>
        <v>-1.0473351737867033E-3</v>
      </c>
      <c r="BV15" s="40">
        <f t="shared" si="11"/>
        <v>-2.637339668739058E-4</v>
      </c>
      <c r="BW15" s="40">
        <f t="shared" si="12"/>
        <v>-2.6311195239050306E-4</v>
      </c>
      <c r="BX15" s="40">
        <f t="shared" si="13"/>
        <v>-2.6290053675829883E-4</v>
      </c>
      <c r="BY15" s="40"/>
      <c r="BZ15" s="40"/>
      <c r="CA15" s="40"/>
    </row>
    <row r="16" spans="1:79" x14ac:dyDescent="0.3">
      <c r="A16" s="32" t="s">
        <v>183</v>
      </c>
      <c r="B16" s="110">
        <v>323484.22444999998</v>
      </c>
      <c r="C16" s="110">
        <v>25878.737957000001</v>
      </c>
      <c r="D16" s="17">
        <v>338.34694423000002</v>
      </c>
      <c r="E16" s="17">
        <v>83.045587265999998</v>
      </c>
      <c r="F16" s="17">
        <v>4.0452396157999999</v>
      </c>
      <c r="G16" s="17">
        <v>3.0873349881999999</v>
      </c>
      <c r="H16" s="17">
        <v>0.32361917499999998</v>
      </c>
      <c r="I16" s="17">
        <v>321.67327394</v>
      </c>
      <c r="J16" s="17">
        <v>130.07130473999999</v>
      </c>
      <c r="K16" s="17">
        <v>2.8995641944999999</v>
      </c>
      <c r="L16" s="17">
        <v>0.97085751109999996</v>
      </c>
      <c r="M16" s="17">
        <v>17.960863802999999</v>
      </c>
      <c r="N16" s="17">
        <v>14.239243292999999</v>
      </c>
      <c r="P16" s="17" t="s">
        <v>183</v>
      </c>
      <c r="Q16" s="17">
        <v>482.51255902154202</v>
      </c>
      <c r="R16" s="17">
        <v>130.26945397378299</v>
      </c>
      <c r="S16" s="17">
        <v>14.2407517807696</v>
      </c>
      <c r="T16" s="17">
        <v>338.386012222114</v>
      </c>
      <c r="U16" s="17">
        <v>338.386012222114</v>
      </c>
      <c r="V16" s="17">
        <v>340.64777684582998</v>
      </c>
      <c r="W16" s="17">
        <v>879.281110147596</v>
      </c>
      <c r="X16" s="17">
        <v>83.055516761509097</v>
      </c>
      <c r="Y16" s="17">
        <v>243593.37063510099</v>
      </c>
      <c r="Z16" s="17">
        <v>4.0456682366162999</v>
      </c>
      <c r="AA16" s="17">
        <v>0.32365350739842502</v>
      </c>
      <c r="AB16" s="17">
        <v>3.0877732366784998</v>
      </c>
      <c r="AC16" s="17">
        <v>0</v>
      </c>
      <c r="AD16" s="17">
        <v>50571.536968235399</v>
      </c>
      <c r="AE16" s="17">
        <v>0</v>
      </c>
      <c r="AF16" s="17">
        <v>13516.312613399199</v>
      </c>
      <c r="AG16" s="17">
        <v>0</v>
      </c>
      <c r="AH16" s="17">
        <v>0</v>
      </c>
      <c r="AI16" s="17">
        <v>0</v>
      </c>
      <c r="AJ16" s="17">
        <v>17.962775683672501</v>
      </c>
      <c r="AK16" s="17">
        <v>30.948170613091602</v>
      </c>
      <c r="AL16" s="17">
        <v>35.424252546930802</v>
      </c>
      <c r="AM16" s="17">
        <v>0</v>
      </c>
      <c r="AN16" s="17">
        <v>3431.2090852302999</v>
      </c>
      <c r="AO16" s="17">
        <v>51.631563064448798</v>
      </c>
      <c r="AP16" s="17">
        <v>321.659845591676</v>
      </c>
      <c r="AQ16" s="17">
        <v>0</v>
      </c>
      <c r="AR16" s="17">
        <v>0</v>
      </c>
      <c r="AS16" s="17">
        <v>323522.27769594901</v>
      </c>
      <c r="AT16" s="17">
        <v>0</v>
      </c>
      <c r="AU16" s="17">
        <v>76635.764800123405</v>
      </c>
      <c r="AV16" s="17">
        <v>0</v>
      </c>
      <c r="AW16" s="17">
        <v>41.755386568621603</v>
      </c>
      <c r="AX16" s="17">
        <v>34.052636068234001</v>
      </c>
      <c r="AY16" s="17">
        <v>0.97096177993531996</v>
      </c>
      <c r="AZ16" s="17">
        <v>2060.3496335459899</v>
      </c>
      <c r="BA16" s="17">
        <v>0</v>
      </c>
      <c r="BB16" s="17">
        <v>22.830570367129599</v>
      </c>
      <c r="BC16" s="17">
        <v>3.9553778797185601</v>
      </c>
      <c r="BD16" s="17">
        <v>371.44140093991098</v>
      </c>
      <c r="BE16" s="17">
        <v>130.08758403944901</v>
      </c>
      <c r="BF16" s="17">
        <v>96.774396162648202</v>
      </c>
      <c r="BG16" s="17">
        <v>25881.782472593699</v>
      </c>
      <c r="BH16" s="17">
        <v>2.89924201587875</v>
      </c>
      <c r="BI16" s="17">
        <v>151.96553310702001</v>
      </c>
      <c r="BK16" s="94">
        <f t="shared" si="14"/>
        <v>2.9609925391063485</v>
      </c>
      <c r="BL16" s="40">
        <f t="shared" si="1"/>
        <v>1.1763555398639487E-4</v>
      </c>
      <c r="BM16" s="40">
        <f t="shared" si="2"/>
        <v>1.1764544309527297E-4</v>
      </c>
      <c r="BN16" s="40">
        <f t="shared" si="3"/>
        <v>1.1546725271272868E-4</v>
      </c>
      <c r="BO16" s="40">
        <f t="shared" si="4"/>
        <v>1.1956680464301498E-4</v>
      </c>
      <c r="BP16" s="40">
        <f t="shared" si="5"/>
        <v>1.05956842365011E-4</v>
      </c>
      <c r="BQ16" s="40">
        <f t="shared" si="6"/>
        <v>1.4195041360103494E-4</v>
      </c>
      <c r="BR16" s="40">
        <f t="shared" si="7"/>
        <v>1.0608888804268471E-4</v>
      </c>
      <c r="BS16" s="40">
        <f t="shared" si="8"/>
        <v>-4.1745303113068154E-5</v>
      </c>
      <c r="BT16" s="40">
        <f t="shared" si="9"/>
        <v>1.2515673215983628E-4</v>
      </c>
      <c r="BU16" s="40">
        <f t="shared" si="10"/>
        <v>-1.111127740717267E-4</v>
      </c>
      <c r="BV16" s="40">
        <f t="shared" si="11"/>
        <v>1.0739870076491425E-4</v>
      </c>
      <c r="BW16" s="40">
        <f t="shared" si="12"/>
        <v>1.064470335876868E-4</v>
      </c>
      <c r="BX16" s="40">
        <f t="shared" si="13"/>
        <v>1.0593875942422305E-4</v>
      </c>
      <c r="BY16" s="40"/>
      <c r="BZ16" s="40"/>
      <c r="CA16" s="40"/>
    </row>
    <row r="17" spans="1:79" x14ac:dyDescent="0.3">
      <c r="A17" s="32" t="s">
        <v>184</v>
      </c>
      <c r="B17" s="110">
        <v>101274.04042999999</v>
      </c>
      <c r="C17" s="110">
        <v>8101.9232381000002</v>
      </c>
      <c r="D17" s="17">
        <v>45.921348336999998</v>
      </c>
      <c r="E17" s="17">
        <v>9.0105538888000005</v>
      </c>
      <c r="F17" s="17">
        <v>0.13698495090000001</v>
      </c>
      <c r="G17" s="17">
        <v>6.5306542797000002</v>
      </c>
      <c r="H17" s="17">
        <v>1.0958796999999999E-2</v>
      </c>
      <c r="I17" s="17">
        <v>242.10905865000001</v>
      </c>
      <c r="J17" s="17">
        <v>67.613964018000004</v>
      </c>
      <c r="K17" s="17">
        <v>3.1006030328</v>
      </c>
      <c r="L17" s="17">
        <v>3.2876389700000001E-2</v>
      </c>
      <c r="M17" s="17">
        <v>0.60821319559999998</v>
      </c>
      <c r="N17" s="17">
        <v>0.48218703909999999</v>
      </c>
      <c r="P17" s="17" t="s">
        <v>184</v>
      </c>
      <c r="Q17" s="17">
        <v>60.627263943297997</v>
      </c>
      <c r="R17" s="17">
        <v>83.037472881170402</v>
      </c>
      <c r="S17" s="17">
        <v>0.48245504064285299</v>
      </c>
      <c r="T17" s="17">
        <v>45.932597115203997</v>
      </c>
      <c r="U17" s="17">
        <v>45.932597115203997</v>
      </c>
      <c r="V17" s="17">
        <v>102.94730514228</v>
      </c>
      <c r="W17" s="17">
        <v>118.05306052557501</v>
      </c>
      <c r="X17" s="17">
        <v>9.0116476653183195</v>
      </c>
      <c r="Y17" s="17">
        <v>122726.627132669</v>
      </c>
      <c r="Z17" s="17">
        <v>0.13706120798798799</v>
      </c>
      <c r="AA17" s="17">
        <v>1.0964882835750599E-2</v>
      </c>
      <c r="AB17" s="17">
        <v>6.5310039380794498</v>
      </c>
      <c r="AC17" s="17">
        <v>0</v>
      </c>
      <c r="AD17" s="17">
        <v>14845.115587786901</v>
      </c>
      <c r="AE17" s="17">
        <v>0</v>
      </c>
      <c r="AF17" s="17">
        <v>5614.6717393733998</v>
      </c>
      <c r="AG17" s="17">
        <v>0</v>
      </c>
      <c r="AH17" s="17">
        <v>0</v>
      </c>
      <c r="AI17" s="17">
        <v>0</v>
      </c>
      <c r="AJ17" s="17">
        <v>0.60855120623942804</v>
      </c>
      <c r="AK17" s="17">
        <v>3.2386969827024199</v>
      </c>
      <c r="AL17" s="17">
        <v>10.8750316197358</v>
      </c>
      <c r="AM17" s="17">
        <v>0</v>
      </c>
      <c r="AN17" s="17">
        <v>535.78650573642994</v>
      </c>
      <c r="AO17" s="17">
        <v>18.278314663798401</v>
      </c>
      <c r="AP17" s="17">
        <v>242.29320330484799</v>
      </c>
      <c r="AQ17" s="17">
        <v>0</v>
      </c>
      <c r="AR17" s="17">
        <v>0</v>
      </c>
      <c r="AS17" s="17">
        <v>101288.127927357</v>
      </c>
      <c r="AT17" s="17">
        <v>0</v>
      </c>
      <c r="AU17" s="17">
        <v>23046.4429920027</v>
      </c>
      <c r="AV17" s="17">
        <v>0</v>
      </c>
      <c r="AW17" s="17">
        <v>44.614117333140399</v>
      </c>
      <c r="AX17" s="17">
        <v>4.4593245640980799</v>
      </c>
      <c r="AY17" s="17">
        <v>3.2894676074598603E-2</v>
      </c>
      <c r="AZ17" s="17">
        <v>586.71292054811704</v>
      </c>
      <c r="BA17" s="17">
        <v>0</v>
      </c>
      <c r="BB17" s="17">
        <v>2.20893423049939</v>
      </c>
      <c r="BC17" s="17">
        <v>0.13400231629707501</v>
      </c>
      <c r="BD17" s="17">
        <v>98.006579931901697</v>
      </c>
      <c r="BE17" s="17">
        <v>67.619716464561094</v>
      </c>
      <c r="BF17" s="17">
        <v>7.4890004097025402</v>
      </c>
      <c r="BG17" s="17">
        <v>8103.0503369654498</v>
      </c>
      <c r="BH17" s="17">
        <v>3.10295923538914</v>
      </c>
      <c r="BI17" s="17">
        <v>35.810317895989101</v>
      </c>
      <c r="BK17" s="94">
        <f t="shared" si="14"/>
        <v>2.8441688047853684</v>
      </c>
      <c r="BL17" s="40">
        <f t="shared" si="1"/>
        <v>1.3910274831722321E-4</v>
      </c>
      <c r="BM17" s="40">
        <f t="shared" si="2"/>
        <v>1.3911497706487077E-4</v>
      </c>
      <c r="BN17" s="40">
        <f t="shared" si="3"/>
        <v>2.4495748951987409E-4</v>
      </c>
      <c r="BO17" s="40">
        <f t="shared" si="4"/>
        <v>1.2138837765329158E-4</v>
      </c>
      <c r="BP17" s="40">
        <f t="shared" si="5"/>
        <v>5.5668223032501196E-4</v>
      </c>
      <c r="BQ17" s="40">
        <f t="shared" si="6"/>
        <v>5.3541094731724202E-5</v>
      </c>
      <c r="BR17" s="40">
        <f t="shared" si="7"/>
        <v>5.5533793997644947E-4</v>
      </c>
      <c r="BS17" s="40">
        <f t="shared" si="8"/>
        <v>7.6058556369090118E-4</v>
      </c>
      <c r="BT17" s="40">
        <f t="shared" si="9"/>
        <v>8.5077788954338491E-5</v>
      </c>
      <c r="BU17" s="40">
        <f t="shared" si="10"/>
        <v>7.5991752707929333E-4</v>
      </c>
      <c r="BV17" s="40">
        <f t="shared" si="11"/>
        <v>5.5621601901748475E-4</v>
      </c>
      <c r="BW17" s="40">
        <f t="shared" si="12"/>
        <v>5.5574367980395351E-4</v>
      </c>
      <c r="BX17" s="40">
        <f t="shared" si="13"/>
        <v>5.5580411981463913E-4</v>
      </c>
      <c r="BY17" s="40"/>
      <c r="BZ17" s="40"/>
      <c r="CA17" s="40"/>
    </row>
    <row r="18" spans="1:79" x14ac:dyDescent="0.3">
      <c r="A18" s="32" t="s">
        <v>185</v>
      </c>
      <c r="B18" s="110">
        <v>41641.810428999997</v>
      </c>
      <c r="C18" s="110">
        <v>3331.3448294999998</v>
      </c>
      <c r="D18" s="17">
        <v>12.124104647999999</v>
      </c>
      <c r="E18" s="17">
        <v>7.2964514667999998</v>
      </c>
      <c r="F18" s="17">
        <v>2.6546265349999998</v>
      </c>
      <c r="G18" s="17">
        <v>1.8926028088</v>
      </c>
      <c r="H18" s="17">
        <v>0.2123701221</v>
      </c>
      <c r="I18" s="17">
        <v>187.88935244000001</v>
      </c>
      <c r="J18" s="17">
        <v>20.740169785999999</v>
      </c>
      <c r="K18" s="17">
        <v>1.6014797655999999</v>
      </c>
      <c r="L18" s="17">
        <v>0.63711037000000004</v>
      </c>
      <c r="M18" s="17">
        <v>11.786541811999999</v>
      </c>
      <c r="N18" s="17">
        <v>9.3442854098999995</v>
      </c>
      <c r="P18" s="17" t="s">
        <v>185</v>
      </c>
      <c r="Q18" s="17">
        <v>312.131608470424</v>
      </c>
      <c r="R18" s="17">
        <v>77.499563149101306</v>
      </c>
      <c r="S18" s="17">
        <v>9.3448898899782193</v>
      </c>
      <c r="T18" s="17">
        <v>12.113403033770799</v>
      </c>
      <c r="U18" s="17">
        <v>12.113403033770799</v>
      </c>
      <c r="V18" s="17">
        <v>26.717002466571799</v>
      </c>
      <c r="W18" s="17">
        <v>26.197625251291001</v>
      </c>
      <c r="X18" s="17">
        <v>7.2972630137483199</v>
      </c>
      <c r="Y18" s="17">
        <v>57542.736368331804</v>
      </c>
      <c r="Z18" s="17">
        <v>2.65479738090563</v>
      </c>
      <c r="AA18" s="17">
        <v>0.21238373259472201</v>
      </c>
      <c r="AB18" s="17">
        <v>1.8930345333102601</v>
      </c>
      <c r="AC18" s="17">
        <v>0</v>
      </c>
      <c r="AD18" s="17">
        <v>6037.6837391662702</v>
      </c>
      <c r="AE18" s="17">
        <v>0</v>
      </c>
      <c r="AF18" s="17">
        <v>1642.09521072292</v>
      </c>
      <c r="AG18" s="17">
        <v>0</v>
      </c>
      <c r="AH18" s="17">
        <v>0</v>
      </c>
      <c r="AI18" s="17">
        <v>0</v>
      </c>
      <c r="AJ18" s="17">
        <v>11.787299416813299</v>
      </c>
      <c r="AK18" s="17">
        <v>6.2658297505125597</v>
      </c>
      <c r="AL18" s="17">
        <v>5.1827212206711897</v>
      </c>
      <c r="AM18" s="17">
        <v>0</v>
      </c>
      <c r="AN18" s="17">
        <v>173.17399908339999</v>
      </c>
      <c r="AO18" s="17">
        <v>19.4411227521773</v>
      </c>
      <c r="AP18" s="17">
        <v>187.57826211092899</v>
      </c>
      <c r="AQ18" s="17">
        <v>0</v>
      </c>
      <c r="AR18" s="17">
        <v>0</v>
      </c>
      <c r="AS18" s="17">
        <v>41637.374980549699</v>
      </c>
      <c r="AT18" s="17">
        <v>0</v>
      </c>
      <c r="AU18" s="17">
        <v>9452.5634403126096</v>
      </c>
      <c r="AV18" s="17">
        <v>0</v>
      </c>
      <c r="AW18" s="17">
        <v>19.607317489855902</v>
      </c>
      <c r="AX18" s="17">
        <v>22.009910629377199</v>
      </c>
      <c r="AY18" s="17">
        <v>0.63715175461904605</v>
      </c>
      <c r="AZ18" s="17">
        <v>331.82182967751697</v>
      </c>
      <c r="BA18" s="17">
        <v>0</v>
      </c>
      <c r="BB18" s="17">
        <v>3.10368549137864</v>
      </c>
      <c r="BC18" s="17">
        <v>2.59554764564552</v>
      </c>
      <c r="BD18" s="17">
        <v>29.242651525855099</v>
      </c>
      <c r="BE18" s="17">
        <v>20.743075928784201</v>
      </c>
      <c r="BF18" s="17">
        <v>63.416803531674702</v>
      </c>
      <c r="BG18" s="17">
        <v>3330.99000989875</v>
      </c>
      <c r="BH18" s="17">
        <v>1.59737937024653</v>
      </c>
      <c r="BI18" s="17">
        <v>9.7132974657394904</v>
      </c>
      <c r="BK18" s="94">
        <f t="shared" si="14"/>
        <v>2.8377639717388203</v>
      </c>
      <c r="BL18" s="40">
        <f t="shared" si="1"/>
        <v>-1.065143038836123E-4</v>
      </c>
      <c r="BM18" s="40">
        <f t="shared" si="2"/>
        <v>-1.0650941869114636E-4</v>
      </c>
      <c r="BN18" s="40">
        <f t="shared" si="3"/>
        <v>-8.8267253870704288E-4</v>
      </c>
      <c r="BO18" s="40">
        <f t="shared" si="4"/>
        <v>1.1122488130192485E-4</v>
      </c>
      <c r="BP18" s="40">
        <f t="shared" si="5"/>
        <v>6.4357793225408461E-5</v>
      </c>
      <c r="BQ18" s="40">
        <f t="shared" si="6"/>
        <v>2.2811152358682827E-4</v>
      </c>
      <c r="BR18" s="40">
        <f t="shared" si="7"/>
        <v>6.4088557219935748E-5</v>
      </c>
      <c r="BS18" s="40">
        <f t="shared" si="8"/>
        <v>-1.6557102626151409E-3</v>
      </c>
      <c r="BT18" s="40">
        <f t="shared" si="9"/>
        <v>1.4012145581196491E-4</v>
      </c>
      <c r="BU18" s="40">
        <f t="shared" si="10"/>
        <v>-2.5603791203279592E-3</v>
      </c>
      <c r="BV18" s="40">
        <f t="shared" si="11"/>
        <v>6.4956750030633324E-5</v>
      </c>
      <c r="BW18" s="40">
        <f t="shared" si="12"/>
        <v>6.4277107347015088E-5</v>
      </c>
      <c r="BX18" s="40">
        <f t="shared" si="13"/>
        <v>6.4689813260569311E-5</v>
      </c>
      <c r="BY18" s="40"/>
      <c r="BZ18" s="40"/>
      <c r="CA18" s="40"/>
    </row>
    <row r="19" spans="1:79" x14ac:dyDescent="0.3">
      <c r="A19" s="32" t="s">
        <v>186</v>
      </c>
      <c r="B19" s="110">
        <v>18695.276331000001</v>
      </c>
      <c r="C19" s="110">
        <v>1495.6221062</v>
      </c>
      <c r="D19" s="17">
        <v>1.1010468114</v>
      </c>
      <c r="E19" s="17">
        <v>3.5347355929000002</v>
      </c>
      <c r="F19" s="17">
        <v>1.6485013623</v>
      </c>
      <c r="G19" s="17">
        <v>0.98667777850000005</v>
      </c>
      <c r="H19" s="17">
        <v>0.13188010880000001</v>
      </c>
      <c r="I19" s="17">
        <v>64.420849978000007</v>
      </c>
      <c r="J19" s="17">
        <v>9.6995819604999998</v>
      </c>
      <c r="K19" s="17">
        <v>0.31592907809999998</v>
      </c>
      <c r="L19" s="17">
        <v>0.39564032710000002</v>
      </c>
      <c r="M19" s="17">
        <v>7.3193460504000001</v>
      </c>
      <c r="N19" s="17">
        <v>5.8027247968999998</v>
      </c>
      <c r="P19" s="17" t="s">
        <v>186</v>
      </c>
      <c r="Q19" s="17">
        <v>183.98015361620301</v>
      </c>
      <c r="R19" s="17">
        <v>30.451452598070201</v>
      </c>
      <c r="S19" s="17">
        <v>5.8067024540758103</v>
      </c>
      <c r="T19" s="17">
        <v>1.1011829740880501</v>
      </c>
      <c r="U19" s="17">
        <v>1.1011829740880501</v>
      </c>
      <c r="V19" s="17">
        <v>10.5365795013078</v>
      </c>
      <c r="W19" s="17">
        <v>4.1789680637111797</v>
      </c>
      <c r="X19" s="17">
        <v>3.5371277580138099</v>
      </c>
      <c r="Y19" s="17">
        <v>17373.4922864035</v>
      </c>
      <c r="Z19" s="17">
        <v>1.64963049551873</v>
      </c>
      <c r="AA19" s="17">
        <v>0.13197047769520601</v>
      </c>
      <c r="AB19" s="17">
        <v>0.98708223097129499</v>
      </c>
      <c r="AC19" s="17">
        <v>0</v>
      </c>
      <c r="AD19" s="17">
        <v>2899.9147257088198</v>
      </c>
      <c r="AE19" s="17">
        <v>0</v>
      </c>
      <c r="AF19" s="17">
        <v>696.60979751243497</v>
      </c>
      <c r="AG19" s="17">
        <v>0</v>
      </c>
      <c r="AH19" s="17">
        <v>0</v>
      </c>
      <c r="AI19" s="17">
        <v>0</v>
      </c>
      <c r="AJ19" s="17">
        <v>7.3243615899565304</v>
      </c>
      <c r="AK19" s="17">
        <v>3.5867088990759202</v>
      </c>
      <c r="AL19" s="17">
        <v>1.7345415637605099</v>
      </c>
      <c r="AM19" s="17">
        <v>0</v>
      </c>
      <c r="AN19" s="17">
        <v>57.449000072506699</v>
      </c>
      <c r="AO19" s="17">
        <v>11.3496395136612</v>
      </c>
      <c r="AP19" s="17">
        <v>64.4505283742469</v>
      </c>
      <c r="AQ19" s="17">
        <v>0</v>
      </c>
      <c r="AR19" s="17">
        <v>0</v>
      </c>
      <c r="AS19" s="17">
        <v>18705.033683724901</v>
      </c>
      <c r="AT19" s="17">
        <v>0</v>
      </c>
      <c r="AU19" s="17">
        <v>4429.8516851028098</v>
      </c>
      <c r="AV19" s="17">
        <v>0</v>
      </c>
      <c r="AW19" s="17">
        <v>10.7922832887255</v>
      </c>
      <c r="AX19" s="17">
        <v>12.9320606447922</v>
      </c>
      <c r="AY19" s="17">
        <v>0.39591151883865799</v>
      </c>
      <c r="AZ19" s="17">
        <v>156.86528818931799</v>
      </c>
      <c r="BA19" s="17">
        <v>0</v>
      </c>
      <c r="BB19" s="17">
        <v>1.6812403706843899</v>
      </c>
      <c r="BC19" s="17">
        <v>1.6128137186539999</v>
      </c>
      <c r="BD19" s="17">
        <v>11.719107767909099</v>
      </c>
      <c r="BE19" s="17">
        <v>9.7039349200786003</v>
      </c>
      <c r="BF19" s="17">
        <v>39.2817842208323</v>
      </c>
      <c r="BG19" s="17">
        <v>1496.40274899827</v>
      </c>
      <c r="BH19" s="17">
        <v>0.31595518064492101</v>
      </c>
      <c r="BI19" s="17">
        <v>2.9494097770060899</v>
      </c>
      <c r="BK19" s="94">
        <f t="shared" si="14"/>
        <v>2.9603338326317998</v>
      </c>
      <c r="BL19" s="40">
        <f t="shared" si="1"/>
        <v>5.2191540537548401E-4</v>
      </c>
      <c r="BM19" s="40">
        <f t="shared" si="2"/>
        <v>5.2195189883456211E-4</v>
      </c>
      <c r="BN19" s="40">
        <f t="shared" si="3"/>
        <v>1.2366657497234237E-4</v>
      </c>
      <c r="BO19" s="40">
        <f t="shared" si="4"/>
        <v>6.7675927970812762E-4</v>
      </c>
      <c r="BP19" s="40">
        <f t="shared" si="5"/>
        <v>6.8494527487354261E-4</v>
      </c>
      <c r="BQ19" s="40">
        <f t="shared" si="6"/>
        <v>4.0991342878909996E-4</v>
      </c>
      <c r="BR19" s="40">
        <f t="shared" si="7"/>
        <v>6.8523521877773884E-4</v>
      </c>
      <c r="BS19" s="40">
        <f t="shared" si="8"/>
        <v>4.6069550862847837E-4</v>
      </c>
      <c r="BT19" s="40">
        <f t="shared" si="9"/>
        <v>4.4877806036664505E-4</v>
      </c>
      <c r="BU19" s="40">
        <f t="shared" si="10"/>
        <v>8.2621533535330005E-5</v>
      </c>
      <c r="BV19" s="40">
        <f t="shared" si="11"/>
        <v>6.8545019322417819E-4</v>
      </c>
      <c r="BW19" s="40">
        <f t="shared" si="12"/>
        <v>6.8524421744702686E-4</v>
      </c>
      <c r="BX19" s="40">
        <f t="shared" si="13"/>
        <v>6.854809275007402E-4</v>
      </c>
      <c r="BY19" s="40"/>
      <c r="BZ19" s="40"/>
      <c r="CA19" s="40"/>
    </row>
    <row r="20" spans="1:79" x14ac:dyDescent="0.3">
      <c r="A20" s="32" t="s">
        <v>187</v>
      </c>
      <c r="B20" s="110">
        <v>1708.8951939000001</v>
      </c>
      <c r="C20" s="110">
        <v>136.71161516000001</v>
      </c>
      <c r="D20" s="17">
        <v>1.0753279279000001</v>
      </c>
      <c r="E20" s="17">
        <v>0.21556738280000001</v>
      </c>
      <c r="F20" s="17">
        <v>9.8220305199999997E-2</v>
      </c>
      <c r="G20" s="17">
        <v>2.7843442499999999E-2</v>
      </c>
      <c r="H20" s="17">
        <v>7.8576245000000003E-3</v>
      </c>
      <c r="I20" s="17">
        <v>28.389508487000001</v>
      </c>
      <c r="J20" s="17">
        <v>0.45068947199999998</v>
      </c>
      <c r="K20" s="17">
        <v>0.33762917860000002</v>
      </c>
      <c r="L20" s="17">
        <v>2.3572873300000002E-2</v>
      </c>
      <c r="M20" s="17">
        <v>0.43609815480000003</v>
      </c>
      <c r="N20" s="17">
        <v>0.34573547380000003</v>
      </c>
      <c r="P20" s="17" t="s">
        <v>187</v>
      </c>
      <c r="Q20" s="17">
        <v>15.6354972175681</v>
      </c>
      <c r="R20" s="17">
        <v>10.1371549024551</v>
      </c>
      <c r="S20" s="17">
        <v>0.34549624920705202</v>
      </c>
      <c r="T20" s="17">
        <v>1.07328266286257</v>
      </c>
      <c r="U20" s="17">
        <v>1.07328266286257</v>
      </c>
      <c r="V20" s="17">
        <v>0.33126793274525002</v>
      </c>
      <c r="W20" s="17">
        <v>0.22964598141305201</v>
      </c>
      <c r="X20" s="17">
        <v>0.21542361505537</v>
      </c>
      <c r="Y20" s="17">
        <v>8118.3958322565304</v>
      </c>
      <c r="Z20" s="17">
        <v>9.8152574972855802E-2</v>
      </c>
      <c r="AA20" s="17">
        <v>7.8522028405882995E-3</v>
      </c>
      <c r="AB20" s="17">
        <v>2.7821194964300501E-2</v>
      </c>
      <c r="AC20" s="17">
        <v>0</v>
      </c>
      <c r="AD20" s="17">
        <v>129.23570350127099</v>
      </c>
      <c r="AE20" s="17">
        <v>0</v>
      </c>
      <c r="AF20" s="17">
        <v>49.623414854010903</v>
      </c>
      <c r="AG20" s="17">
        <v>0</v>
      </c>
      <c r="AH20" s="17">
        <v>0</v>
      </c>
      <c r="AI20" s="17">
        <v>0</v>
      </c>
      <c r="AJ20" s="17">
        <v>0.43579676816415602</v>
      </c>
      <c r="AK20" s="17">
        <v>0.21321340597964</v>
      </c>
      <c r="AL20" s="17">
        <v>0.57760447649913704</v>
      </c>
      <c r="AM20" s="17">
        <v>0</v>
      </c>
      <c r="AN20" s="17">
        <v>4.0589700952420804</v>
      </c>
      <c r="AO20" s="17">
        <v>0.60621121821436597</v>
      </c>
      <c r="AP20" s="17">
        <v>28.336612647364301</v>
      </c>
      <c r="AQ20" s="17">
        <v>0</v>
      </c>
      <c r="AR20" s="17">
        <v>0</v>
      </c>
      <c r="AS20" s="17">
        <v>1706.5295793471</v>
      </c>
      <c r="AT20" s="17">
        <v>0</v>
      </c>
      <c r="AU20" s="17">
        <v>276.03587041231901</v>
      </c>
      <c r="AV20" s="17">
        <v>0</v>
      </c>
      <c r="AW20" s="17">
        <v>0.43944973706024598</v>
      </c>
      <c r="AX20" s="17">
        <v>1.11948209711881</v>
      </c>
      <c r="AY20" s="17">
        <v>2.3556541323632999E-2</v>
      </c>
      <c r="AZ20" s="17">
        <v>17.060794858360701</v>
      </c>
      <c r="BA20" s="17">
        <v>0</v>
      </c>
      <c r="BB20" s="17">
        <v>0.101881457880965</v>
      </c>
      <c r="BC20" s="17">
        <v>9.5961746183634594E-2</v>
      </c>
      <c r="BD20" s="17">
        <v>0.58865537914683297</v>
      </c>
      <c r="BE20" s="17">
        <v>0.45019218750429002</v>
      </c>
      <c r="BF20" s="17">
        <v>2.31700093237255</v>
      </c>
      <c r="BG20" s="17">
        <v>136.522375259732</v>
      </c>
      <c r="BH20" s="17">
        <v>0.33696319112533801</v>
      </c>
      <c r="BI20" s="17">
        <v>0.456493337890298</v>
      </c>
      <c r="BK20" s="94">
        <f t="shared" si="14"/>
        <v>2.0219093748344505</v>
      </c>
      <c r="BL20" s="40">
        <f t="shared" si="1"/>
        <v>-1.3842946959791724E-3</v>
      </c>
      <c r="BM20" s="40">
        <f t="shared" si="2"/>
        <v>-1.3842269367275795E-3</v>
      </c>
      <c r="BN20" s="40">
        <f t="shared" si="3"/>
        <v>-1.9019919267085905E-3</v>
      </c>
      <c r="BO20" s="40">
        <f t="shared" si="4"/>
        <v>-6.6692717034746779E-4</v>
      </c>
      <c r="BP20" s="40">
        <f t="shared" si="5"/>
        <v>-6.8957459464496042E-4</v>
      </c>
      <c r="BQ20" s="40">
        <f t="shared" si="6"/>
        <v>-7.9902245203689146E-4</v>
      </c>
      <c r="BR20" s="40">
        <f t="shared" si="7"/>
        <v>-6.8998708346279915E-4</v>
      </c>
      <c r="BS20" s="40">
        <f t="shared" si="8"/>
        <v>-1.8632178736000637E-3</v>
      </c>
      <c r="BT20" s="40">
        <f t="shared" si="9"/>
        <v>-1.1033860930968447E-3</v>
      </c>
      <c r="BU20" s="40">
        <f t="shared" si="10"/>
        <v>-1.9725412282894758E-3</v>
      </c>
      <c r="BV20" s="40">
        <f t="shared" si="11"/>
        <v>-6.9282926010561928E-4</v>
      </c>
      <c r="BW20" s="40">
        <f t="shared" si="12"/>
        <v>-6.9109816798519305E-4</v>
      </c>
      <c r="BX20" s="40">
        <f t="shared" si="13"/>
        <v>-6.9192955619703708E-4</v>
      </c>
      <c r="BY20" s="40"/>
      <c r="BZ20" s="40"/>
      <c r="CA20" s="40"/>
    </row>
    <row r="21" spans="1:79" x14ac:dyDescent="0.3">
      <c r="A21" s="32" t="s">
        <v>188</v>
      </c>
      <c r="B21" s="110">
        <v>15025.568354999999</v>
      </c>
      <c r="C21" s="110">
        <v>1202.0454672000001</v>
      </c>
      <c r="D21" s="17">
        <v>2.2891299773</v>
      </c>
      <c r="E21" s="17">
        <v>4.9768520954</v>
      </c>
      <c r="F21" s="17">
        <v>2.3601656640000002</v>
      </c>
      <c r="G21" s="17">
        <v>0.1264566976</v>
      </c>
      <c r="H21" s="17">
        <v>0.1888132535</v>
      </c>
      <c r="I21" s="17">
        <v>108.45980684</v>
      </c>
      <c r="J21" s="17">
        <v>3.1066467648999998</v>
      </c>
      <c r="K21" s="17">
        <v>0.66303979160000004</v>
      </c>
      <c r="L21" s="17">
        <v>0.56643975950000003</v>
      </c>
      <c r="M21" s="17">
        <v>10.479135555999999</v>
      </c>
      <c r="N21" s="17">
        <v>8.3077831455000002</v>
      </c>
      <c r="P21" s="17" t="s">
        <v>188</v>
      </c>
      <c r="Q21" s="17">
        <v>266.24674247152001</v>
      </c>
      <c r="R21" s="17">
        <v>49.067723681408701</v>
      </c>
      <c r="S21" s="17">
        <v>8.3051504785671</v>
      </c>
      <c r="T21" s="17">
        <v>2.2878391180694999</v>
      </c>
      <c r="U21" s="17">
        <v>2.2878391180694999</v>
      </c>
      <c r="V21" s="17">
        <v>1.57372755059772</v>
      </c>
      <c r="W21" s="17">
        <v>1.8021298213583301</v>
      </c>
      <c r="X21" s="17">
        <v>4.9752878648183199</v>
      </c>
      <c r="Y21" s="17">
        <v>22733.3757170836</v>
      </c>
      <c r="Z21" s="17">
        <v>2.3594179875134702</v>
      </c>
      <c r="AA21" s="17">
        <v>0.188753273527246</v>
      </c>
      <c r="AB21" s="17">
        <v>0.12642999016180601</v>
      </c>
      <c r="AC21" s="17">
        <v>0</v>
      </c>
      <c r="AD21" s="17">
        <v>2181.0176167917198</v>
      </c>
      <c r="AE21" s="17">
        <v>0</v>
      </c>
      <c r="AF21" s="17">
        <v>206.93893333230099</v>
      </c>
      <c r="AG21" s="17">
        <v>0</v>
      </c>
      <c r="AH21" s="17">
        <v>0</v>
      </c>
      <c r="AI21" s="17">
        <v>0</v>
      </c>
      <c r="AJ21" s="17">
        <v>10.475812098300301</v>
      </c>
      <c r="AK21" s="17">
        <v>5.0355730503526397</v>
      </c>
      <c r="AL21" s="17">
        <v>2.2149814474127001</v>
      </c>
      <c r="AM21" s="17">
        <v>0</v>
      </c>
      <c r="AN21" s="17">
        <v>51.811083746255598</v>
      </c>
      <c r="AO21" s="17">
        <v>13.273153744426899</v>
      </c>
      <c r="AP21" s="17">
        <v>108.41018333712501</v>
      </c>
      <c r="AQ21" s="17">
        <v>0</v>
      </c>
      <c r="AR21" s="17">
        <v>0</v>
      </c>
      <c r="AS21" s="17">
        <v>15020.4437813235</v>
      </c>
      <c r="AT21" s="17">
        <v>0</v>
      </c>
      <c r="AU21" s="17">
        <v>3434.1234572881999</v>
      </c>
      <c r="AV21" s="17">
        <v>0</v>
      </c>
      <c r="AW21" s="17">
        <v>6.9647726894514301</v>
      </c>
      <c r="AX21" s="17">
        <v>18.728182318946601</v>
      </c>
      <c r="AY21" s="17">
        <v>0.56626053722034597</v>
      </c>
      <c r="AZ21" s="17">
        <v>168.70510080177499</v>
      </c>
      <c r="BA21" s="17">
        <v>0</v>
      </c>
      <c r="BB21" s="17">
        <v>2.4084325770681301</v>
      </c>
      <c r="BC21" s="17">
        <v>2.3067607059972799</v>
      </c>
      <c r="BD21" s="17">
        <v>5.2507918310977297</v>
      </c>
      <c r="BE21" s="17">
        <v>3.1057254246603998</v>
      </c>
      <c r="BF21" s="17">
        <v>55.341442902586301</v>
      </c>
      <c r="BG21" s="17">
        <v>1201.63548638921</v>
      </c>
      <c r="BH21" s="17">
        <v>0.66262797570850396</v>
      </c>
      <c r="BI21" s="17">
        <v>1.1585941481315201</v>
      </c>
      <c r="BK21" s="94">
        <f t="shared" si="14"/>
        <v>2.8578745353196791</v>
      </c>
      <c r="BL21" s="40">
        <f t="shared" si="1"/>
        <v>-3.4105689418358743E-4</v>
      </c>
      <c r="BM21" s="40">
        <f t="shared" si="2"/>
        <v>-3.4106930392998914E-4</v>
      </c>
      <c r="BN21" s="40">
        <f t="shared" si="3"/>
        <v>-5.639082285850141E-4</v>
      </c>
      <c r="BO21" s="40">
        <f t="shared" si="4"/>
        <v>-3.1430119917083294E-4</v>
      </c>
      <c r="BP21" s="40">
        <f t="shared" si="5"/>
        <v>-3.167898329911293E-4</v>
      </c>
      <c r="BQ21" s="40">
        <f t="shared" si="6"/>
        <v>-2.1119828922367645E-4</v>
      </c>
      <c r="BR21" s="40">
        <f t="shared" si="7"/>
        <v>-3.1766823378213765E-4</v>
      </c>
      <c r="BS21" s="40">
        <f t="shared" si="8"/>
        <v>-4.5752896230212038E-4</v>
      </c>
      <c r="BT21" s="40">
        <f t="shared" si="9"/>
        <v>-2.9657064652783476E-4</v>
      </c>
      <c r="BU21" s="40">
        <f t="shared" si="10"/>
        <v>-6.2110283080042098E-4</v>
      </c>
      <c r="BV21" s="40">
        <f t="shared" si="11"/>
        <v>-3.1640130596103852E-4</v>
      </c>
      <c r="BW21" s="40">
        <f t="shared" si="12"/>
        <v>-3.1714998646006172E-4</v>
      </c>
      <c r="BX21" s="40">
        <f t="shared" si="13"/>
        <v>-3.1689162882473883E-4</v>
      </c>
      <c r="BY21" s="40"/>
      <c r="BZ21" s="40"/>
      <c r="CA21" s="40"/>
    </row>
    <row r="22" spans="1:79" x14ac:dyDescent="0.3">
      <c r="A22" s="32" t="s">
        <v>189</v>
      </c>
      <c r="B22" s="110">
        <v>769.23866699999996</v>
      </c>
      <c r="C22" s="110">
        <v>61.539092988</v>
      </c>
      <c r="D22" s="17">
        <v>0.5365707877</v>
      </c>
      <c r="E22" s="17">
        <v>4.3965513300000002E-2</v>
      </c>
      <c r="F22" s="17">
        <v>1.07174574E-2</v>
      </c>
      <c r="G22" s="17">
        <v>2.5683113899999999E-2</v>
      </c>
      <c r="H22" s="17">
        <v>8.5739659999999995E-4</v>
      </c>
      <c r="I22" s="17">
        <v>11.549518404000001</v>
      </c>
      <c r="J22" s="17">
        <v>0.30884862950000003</v>
      </c>
      <c r="K22" s="17">
        <v>0.14659275120000001</v>
      </c>
      <c r="L22" s="17">
        <v>2.5721895000000001E-3</v>
      </c>
      <c r="M22" s="17">
        <v>4.7585509599999999E-2</v>
      </c>
      <c r="N22" s="17">
        <v>3.7725449199999997E-2</v>
      </c>
      <c r="P22" s="17" t="s">
        <v>189</v>
      </c>
      <c r="Q22" s="17">
        <v>3.3226791901645001</v>
      </c>
      <c r="R22" s="17">
        <v>3.9759201370546</v>
      </c>
      <c r="S22" s="17">
        <v>3.7711353084861399E-2</v>
      </c>
      <c r="T22" s="17">
        <v>0.53608089948736204</v>
      </c>
      <c r="U22" s="17">
        <v>0.53608089948736204</v>
      </c>
      <c r="V22" s="17">
        <v>0.35223568780733799</v>
      </c>
      <c r="W22" s="17">
        <v>0.31969399030637802</v>
      </c>
      <c r="X22" s="17">
        <v>4.3952097943483301E-2</v>
      </c>
      <c r="Y22" s="17">
        <v>3540.03855350819</v>
      </c>
      <c r="Z22" s="17">
        <v>1.0713505467073E-2</v>
      </c>
      <c r="AA22" s="17">
        <v>8.5707620282071402E-4</v>
      </c>
      <c r="AB22" s="17">
        <v>2.5660868497579401E-2</v>
      </c>
      <c r="AC22" s="17">
        <v>0</v>
      </c>
      <c r="AD22" s="17">
        <v>59.548246206020899</v>
      </c>
      <c r="AE22" s="17">
        <v>0</v>
      </c>
      <c r="AF22" s="17">
        <v>31.6238315248868</v>
      </c>
      <c r="AG22" s="17">
        <v>0</v>
      </c>
      <c r="AH22" s="17">
        <v>0</v>
      </c>
      <c r="AI22" s="17">
        <v>0</v>
      </c>
      <c r="AJ22" s="17">
        <v>4.75677918585376E-2</v>
      </c>
      <c r="AK22" s="17">
        <v>3.0572454255460499E-2</v>
      </c>
      <c r="AL22" s="17">
        <v>0.24792336315990299</v>
      </c>
      <c r="AM22" s="17">
        <v>0</v>
      </c>
      <c r="AN22" s="17">
        <v>2.19605297065731</v>
      </c>
      <c r="AO22" s="17">
        <v>0.12394573567270099</v>
      </c>
      <c r="AP22" s="17">
        <v>11.537533716228999</v>
      </c>
      <c r="AQ22" s="17">
        <v>0</v>
      </c>
      <c r="AR22" s="17">
        <v>0</v>
      </c>
      <c r="AS22" s="17">
        <v>768.57394980318202</v>
      </c>
      <c r="AT22" s="17">
        <v>0</v>
      </c>
      <c r="AU22" s="17">
        <v>125.072867473337</v>
      </c>
      <c r="AV22" s="17">
        <v>0</v>
      </c>
      <c r="AW22" s="17">
        <v>0.199847765599629</v>
      </c>
      <c r="AX22" s="17">
        <v>0.24283565536344201</v>
      </c>
      <c r="AY22" s="17">
        <v>2.5712374035990401E-3</v>
      </c>
      <c r="AZ22" s="17">
        <v>6.4744574588547996</v>
      </c>
      <c r="BA22" s="17">
        <v>0</v>
      </c>
      <c r="BB22" s="17">
        <v>1.5826401624749301E-2</v>
      </c>
      <c r="BC22" s="17">
        <v>1.0474359161006801E-2</v>
      </c>
      <c r="BD22" s="17">
        <v>0.40198876666586503</v>
      </c>
      <c r="BE22" s="17">
        <v>0.30859451995972897</v>
      </c>
      <c r="BF22" s="17">
        <v>0.26772655504919002</v>
      </c>
      <c r="BG22" s="17">
        <v>61.4859124036442</v>
      </c>
      <c r="BH22" s="17">
        <v>0.14643811616574701</v>
      </c>
      <c r="BI22" s="17">
        <v>0.26318762723060002</v>
      </c>
      <c r="BK22" s="94">
        <f t="shared" si="14"/>
        <v>2.0341711228460859</v>
      </c>
      <c r="BL22" s="40">
        <f t="shared" si="1"/>
        <v>-8.6412348382110965E-4</v>
      </c>
      <c r="BM22" s="40">
        <f t="shared" si="2"/>
        <v>-8.6417562842810384E-4</v>
      </c>
      <c r="BN22" s="40">
        <f t="shared" si="3"/>
        <v>-9.1299829187096212E-4</v>
      </c>
      <c r="BO22" s="40">
        <f t="shared" si="4"/>
        <v>-3.0513362655772375E-4</v>
      </c>
      <c r="BP22" s="40">
        <f t="shared" si="5"/>
        <v>-3.6873791791323967E-4</v>
      </c>
      <c r="BQ22" s="40">
        <f t="shared" si="6"/>
        <v>-8.6614896103378821E-4</v>
      </c>
      <c r="BR22" s="40">
        <f t="shared" si="7"/>
        <v>-3.736860856293701E-4</v>
      </c>
      <c r="BS22" s="40">
        <f t="shared" si="8"/>
        <v>-1.0376785725411996E-3</v>
      </c>
      <c r="BT22" s="40">
        <f t="shared" si="9"/>
        <v>-8.2276402094590628E-4</v>
      </c>
      <c r="BU22" s="40">
        <f t="shared" si="10"/>
        <v>-1.0548613965367982E-3</v>
      </c>
      <c r="BV22" s="40">
        <f t="shared" si="11"/>
        <v>-3.7015017787761821E-4</v>
      </c>
      <c r="BW22" s="40">
        <f t="shared" si="12"/>
        <v>-3.7233480551816664E-4</v>
      </c>
      <c r="BX22" s="40">
        <f t="shared" si="13"/>
        <v>-3.7365002770061676E-4</v>
      </c>
      <c r="BY22" s="40"/>
      <c r="BZ22" s="40"/>
      <c r="CA22" s="40"/>
    </row>
    <row r="23" spans="1:79" x14ac:dyDescent="0.3">
      <c r="A23" s="32" t="s">
        <v>190</v>
      </c>
      <c r="B23" s="110">
        <v>39858.534780000002</v>
      </c>
      <c r="C23" s="110">
        <v>3188.6828052999999</v>
      </c>
      <c r="D23" s="17">
        <v>33.814224500999998</v>
      </c>
      <c r="E23" s="17">
        <v>5.7879402336999997</v>
      </c>
      <c r="F23" s="17">
        <v>1.3871519281</v>
      </c>
      <c r="G23" s="17">
        <v>0.41222425470000001</v>
      </c>
      <c r="H23" s="17">
        <v>0.1109721577</v>
      </c>
      <c r="I23" s="17">
        <v>563.85215754000001</v>
      </c>
      <c r="J23" s="17">
        <v>11.035699297000001</v>
      </c>
      <c r="K23" s="17">
        <v>6.8836869239</v>
      </c>
      <c r="L23" s="17">
        <v>0.33291646809999997</v>
      </c>
      <c r="M23" s="17">
        <v>6.1589549996999997</v>
      </c>
      <c r="N23" s="17">
        <v>4.8827748038000003</v>
      </c>
      <c r="P23" s="17" t="s">
        <v>190</v>
      </c>
      <c r="Q23" s="17">
        <v>252.06932003505401</v>
      </c>
      <c r="R23" s="17">
        <v>198.57184883169</v>
      </c>
      <c r="S23" s="17">
        <v>4.8810346398594797</v>
      </c>
      <c r="T23" s="17">
        <v>33.792862179900098</v>
      </c>
      <c r="U23" s="17">
        <v>33.792862179900098</v>
      </c>
      <c r="V23" s="17">
        <v>16.2374131224792</v>
      </c>
      <c r="W23" s="17">
        <v>35.289453645574397</v>
      </c>
      <c r="X23" s="17">
        <v>5.7873367560722198</v>
      </c>
      <c r="Y23" s="17">
        <v>168417.05685775401</v>
      </c>
      <c r="Z23" s="17">
        <v>1.3866584220481499</v>
      </c>
      <c r="AA23" s="17">
        <v>0.110932790851572</v>
      </c>
      <c r="AB23" s="17">
        <v>0.412188766396271</v>
      </c>
      <c r="AC23" s="17">
        <v>0</v>
      </c>
      <c r="AD23" s="17">
        <v>3420.8657027570898</v>
      </c>
      <c r="AE23" s="17">
        <v>0</v>
      </c>
      <c r="AF23" s="17">
        <v>1303.14094152814</v>
      </c>
      <c r="AG23" s="17">
        <v>0</v>
      </c>
      <c r="AH23" s="17">
        <v>0</v>
      </c>
      <c r="AI23" s="17">
        <v>0</v>
      </c>
      <c r="AJ23" s="17">
        <v>6.1567659025938797</v>
      </c>
      <c r="AK23" s="17">
        <v>3.8290871910819799</v>
      </c>
      <c r="AL23" s="17">
        <v>12.419173289425</v>
      </c>
      <c r="AM23" s="17">
        <v>0</v>
      </c>
      <c r="AN23" s="17">
        <v>185.53065825114601</v>
      </c>
      <c r="AO23" s="17">
        <v>9.4297077401792997</v>
      </c>
      <c r="AP23" s="17">
        <v>563.25714444482196</v>
      </c>
      <c r="AQ23" s="17">
        <v>0</v>
      </c>
      <c r="AR23" s="17">
        <v>0</v>
      </c>
      <c r="AS23" s="17">
        <v>39836.663564696202</v>
      </c>
      <c r="AT23" s="17">
        <v>0</v>
      </c>
      <c r="AU23" s="17">
        <v>6810.0212399587699</v>
      </c>
      <c r="AV23" s="17">
        <v>0</v>
      </c>
      <c r="AW23" s="17">
        <v>6.7363894933348201</v>
      </c>
      <c r="AX23" s="17">
        <v>18.143078771772199</v>
      </c>
      <c r="AY23" s="17">
        <v>0.33279782960659199</v>
      </c>
      <c r="AZ23" s="17">
        <v>360.60923000824999</v>
      </c>
      <c r="BA23" s="17">
        <v>0</v>
      </c>
      <c r="BB23" s="17">
        <v>2.1295623789451401</v>
      </c>
      <c r="BC23" s="17">
        <v>1.3557110617092301</v>
      </c>
      <c r="BD23" s="17">
        <v>21.7999993839192</v>
      </c>
      <c r="BE23" s="17">
        <v>11.032682542326301</v>
      </c>
      <c r="BF23" s="17">
        <v>32.746208353233399</v>
      </c>
      <c r="BG23" s="17">
        <v>3186.9331081697701</v>
      </c>
      <c r="BH23" s="17">
        <v>6.8761017880704598</v>
      </c>
      <c r="BI23" s="17">
        <v>13.9962491502663</v>
      </c>
      <c r="BK23" s="94">
        <f t="shared" si="14"/>
        <v>2.1368572884385735</v>
      </c>
      <c r="BL23" s="40">
        <f t="shared" si="1"/>
        <v>-5.4872100604094363E-4</v>
      </c>
      <c r="BM23" s="40">
        <f t="shared" si="2"/>
        <v>-5.4872097259771725E-4</v>
      </c>
      <c r="BN23" s="40">
        <f t="shared" si="3"/>
        <v>-6.3175546430965974E-4</v>
      </c>
      <c r="BO23" s="40">
        <f t="shared" si="4"/>
        <v>-1.0426466124618625E-4</v>
      </c>
      <c r="BP23" s="40">
        <f t="shared" si="5"/>
        <v>-3.5576928658854139E-4</v>
      </c>
      <c r="BQ23" s="40">
        <f t="shared" si="6"/>
        <v>-8.608980021042499E-5</v>
      </c>
      <c r="BR23" s="40">
        <f t="shared" si="7"/>
        <v>-3.5474527344445258E-4</v>
      </c>
      <c r="BS23" s="40">
        <f t="shared" si="8"/>
        <v>-1.0552643759917438E-3</v>
      </c>
      <c r="BT23" s="40">
        <f t="shared" si="9"/>
        <v>-2.7336325433588026E-4</v>
      </c>
      <c r="BU23" s="40">
        <f t="shared" si="10"/>
        <v>-1.1019001755011287E-3</v>
      </c>
      <c r="BV23" s="40">
        <f t="shared" si="11"/>
        <v>-3.5636114393821239E-4</v>
      </c>
      <c r="BW23" s="40">
        <f t="shared" si="12"/>
        <v>-3.5543320355915255E-4</v>
      </c>
      <c r="BX23" s="40">
        <f t="shared" si="13"/>
        <v>-3.5638832640126909E-4</v>
      </c>
      <c r="BY23" s="40"/>
      <c r="BZ23" s="40"/>
      <c r="CA23" s="40"/>
    </row>
    <row r="24" spans="1:79" x14ac:dyDescent="0.3">
      <c r="A24" s="32" t="s">
        <v>191</v>
      </c>
      <c r="B24" s="110">
        <v>137991.06742000001</v>
      </c>
      <c r="C24" s="110">
        <v>11039.285343</v>
      </c>
      <c r="D24" s="17">
        <v>132.87871938000001</v>
      </c>
      <c r="E24" s="17">
        <v>33.096783821999999</v>
      </c>
      <c r="F24" s="17">
        <v>3.7532232706999999</v>
      </c>
      <c r="G24" s="17">
        <v>1.0777916918999999</v>
      </c>
      <c r="H24" s="17">
        <v>0.30025786430000001</v>
      </c>
      <c r="I24" s="17">
        <v>625.08659147000003</v>
      </c>
      <c r="J24" s="17">
        <v>48.384105323999997</v>
      </c>
      <c r="K24" s="17">
        <v>6.9316311274000002</v>
      </c>
      <c r="L24" s="17">
        <v>0.90077357970000005</v>
      </c>
      <c r="M24" s="17">
        <v>16.664310879999999</v>
      </c>
      <c r="N24" s="17">
        <v>13.211344999</v>
      </c>
      <c r="P24" s="17" t="s">
        <v>191</v>
      </c>
      <c r="Q24" s="17">
        <v>509.99837981850999</v>
      </c>
      <c r="R24" s="17">
        <v>231.70856083223899</v>
      </c>
      <c r="S24" s="17">
        <v>13.2089777914869</v>
      </c>
      <c r="T24" s="17">
        <v>132.876051184392</v>
      </c>
      <c r="U24" s="17">
        <v>132.876051184392</v>
      </c>
      <c r="V24" s="17">
        <v>115.75352079171201</v>
      </c>
      <c r="W24" s="17">
        <v>298.73876907001801</v>
      </c>
      <c r="X24" s="17">
        <v>33.098240044722601</v>
      </c>
      <c r="Y24" s="17">
        <v>224838.28294417099</v>
      </c>
      <c r="Z24" s="17">
        <v>3.7525489993526802</v>
      </c>
      <c r="AA24" s="17">
        <v>0.300203881835652</v>
      </c>
      <c r="AB24" s="17">
        <v>1.07765545841469</v>
      </c>
      <c r="AC24" s="17">
        <v>0</v>
      </c>
      <c r="AD24" s="17">
        <v>19155.614082279</v>
      </c>
      <c r="AE24" s="17">
        <v>0</v>
      </c>
      <c r="AF24" s="17">
        <v>5159.09836324765</v>
      </c>
      <c r="AG24" s="17">
        <v>0</v>
      </c>
      <c r="AH24" s="17">
        <v>0</v>
      </c>
      <c r="AI24" s="17">
        <v>0</v>
      </c>
      <c r="AJ24" s="17">
        <v>16.661323085574299</v>
      </c>
      <c r="AK24" s="17">
        <v>15.544630324219501</v>
      </c>
      <c r="AL24" s="17">
        <v>22.229710994087299</v>
      </c>
      <c r="AM24" s="17">
        <v>0</v>
      </c>
      <c r="AN24" s="17">
        <v>1227.8818392957901</v>
      </c>
      <c r="AO24" s="17">
        <v>30.6537630733987</v>
      </c>
      <c r="AP24" s="17">
        <v>624.68199611699697</v>
      </c>
      <c r="AQ24" s="17">
        <v>0</v>
      </c>
      <c r="AR24" s="17">
        <v>0</v>
      </c>
      <c r="AS24" s="17">
        <v>137983.02988656101</v>
      </c>
      <c r="AT24" s="17">
        <v>0</v>
      </c>
      <c r="AU24" s="17">
        <v>30445.935097692301</v>
      </c>
      <c r="AV24" s="17">
        <v>0</v>
      </c>
      <c r="AW24" s="17">
        <v>20.535945363327201</v>
      </c>
      <c r="AX24" s="17">
        <v>36.247173319332902</v>
      </c>
      <c r="AY24" s="17">
        <v>0.90061214161432501</v>
      </c>
      <c r="AZ24" s="17">
        <v>1012.76907734606</v>
      </c>
      <c r="BA24" s="17">
        <v>0</v>
      </c>
      <c r="BB24" s="17">
        <v>10.152201688616699</v>
      </c>
      <c r="BC24" s="17">
        <v>3.6688011053056502</v>
      </c>
      <c r="BD24" s="17">
        <v>132.32093077487599</v>
      </c>
      <c r="BE24" s="17">
        <v>48.384462210110897</v>
      </c>
      <c r="BF24" s="17">
        <v>88.5923542665507</v>
      </c>
      <c r="BG24" s="17">
        <v>11038.642366088499</v>
      </c>
      <c r="BH24" s="17">
        <v>6.9265725369937403</v>
      </c>
      <c r="BI24" s="17">
        <v>58.052807167309901</v>
      </c>
      <c r="BK24" s="94">
        <f t="shared" si="14"/>
        <v>2.7581231539146875</v>
      </c>
      <c r="BL24" s="40">
        <f t="shared" si="1"/>
        <v>-5.8246766180405725E-5</v>
      </c>
      <c r="BM24" s="40">
        <f t="shared" si="2"/>
        <v>-5.8244432635119658E-5</v>
      </c>
      <c r="BN24" s="40">
        <f t="shared" si="3"/>
        <v>-2.007993168852951E-5</v>
      </c>
      <c r="BO24" s="40">
        <f t="shared" si="4"/>
        <v>4.3998919364312572E-5</v>
      </c>
      <c r="BP24" s="40">
        <f t="shared" si="5"/>
        <v>-1.7965127536738102E-4</v>
      </c>
      <c r="BQ24" s="40">
        <f t="shared" si="6"/>
        <v>-1.2640057103217034E-4</v>
      </c>
      <c r="BR24" s="40">
        <f t="shared" si="7"/>
        <v>-1.7978701231977177E-4</v>
      </c>
      <c r="BS24" s="40">
        <f t="shared" si="8"/>
        <v>-6.4726288889285517E-4</v>
      </c>
      <c r="BT24" s="40">
        <f t="shared" si="9"/>
        <v>7.3761023069534305E-6</v>
      </c>
      <c r="BU24" s="40">
        <f t="shared" si="10"/>
        <v>-7.2978355502268711E-4</v>
      </c>
      <c r="BV24" s="40">
        <f t="shared" si="11"/>
        <v>-1.7922160386720361E-4</v>
      </c>
      <c r="BW24" s="40">
        <f t="shared" si="12"/>
        <v>-1.7929300810664661E-4</v>
      </c>
      <c r="BX24" s="40">
        <f t="shared" si="13"/>
        <v>-1.7917990282433625E-4</v>
      </c>
      <c r="BY24" s="40"/>
      <c r="BZ24" s="40"/>
      <c r="CA24" s="40"/>
    </row>
    <row r="25" spans="1:79" x14ac:dyDescent="0.3">
      <c r="A25" s="32" t="s">
        <v>192</v>
      </c>
      <c r="B25" s="110">
        <v>43490.360546999997</v>
      </c>
      <c r="C25" s="110">
        <v>3479.2288447000001</v>
      </c>
      <c r="D25" s="17">
        <v>3.0877451110999998</v>
      </c>
      <c r="E25" s="17">
        <v>13.451796772</v>
      </c>
      <c r="F25" s="17">
        <v>6.2051077598999997</v>
      </c>
      <c r="G25" s="17">
        <v>1.0288426969</v>
      </c>
      <c r="H25" s="17">
        <v>0.49640862099999999</v>
      </c>
      <c r="I25" s="17">
        <v>176.63150522000001</v>
      </c>
      <c r="J25" s="17">
        <v>13.929792418</v>
      </c>
      <c r="K25" s="17">
        <v>0.33403635980000002</v>
      </c>
      <c r="L25" s="17">
        <v>1.4892258625000001</v>
      </c>
      <c r="M25" s="17">
        <v>27.550678453</v>
      </c>
      <c r="N25" s="17">
        <v>21.841979314</v>
      </c>
      <c r="P25" s="17" t="s">
        <v>192</v>
      </c>
      <c r="Q25" s="17">
        <v>679.63026641723002</v>
      </c>
      <c r="R25" s="17">
        <v>92.201018548892705</v>
      </c>
      <c r="S25" s="17">
        <v>21.847887897456701</v>
      </c>
      <c r="T25" s="17">
        <v>3.0882519281074599</v>
      </c>
      <c r="U25" s="17">
        <v>3.0882519281074599</v>
      </c>
      <c r="V25" s="17">
        <v>12.789425269402599</v>
      </c>
      <c r="W25" s="17">
        <v>10.7590664536913</v>
      </c>
      <c r="X25" s="17">
        <v>13.455628722286001</v>
      </c>
      <c r="Y25" s="17">
        <v>32137.0706998846</v>
      </c>
      <c r="Z25" s="17">
        <v>6.2067831746658397</v>
      </c>
      <c r="AA25" s="17">
        <v>0.49654350361018101</v>
      </c>
      <c r="AB25" s="17">
        <v>1.02936102770865</v>
      </c>
      <c r="AC25" s="17">
        <v>0</v>
      </c>
      <c r="AD25" s="17">
        <v>6987.3966558331103</v>
      </c>
      <c r="AE25" s="17">
        <v>0</v>
      </c>
      <c r="AF25" s="17">
        <v>912.88142222124497</v>
      </c>
      <c r="AG25" s="17">
        <v>0</v>
      </c>
      <c r="AH25" s="17">
        <v>0</v>
      </c>
      <c r="AI25" s="17">
        <v>0</v>
      </c>
      <c r="AJ25" s="17">
        <v>27.5581330291322</v>
      </c>
      <c r="AK25" s="17">
        <v>13.393707497582</v>
      </c>
      <c r="AL25" s="17">
        <v>4.1124940184799001</v>
      </c>
      <c r="AM25" s="17">
        <v>0</v>
      </c>
      <c r="AN25" s="17">
        <v>162.50285865325</v>
      </c>
      <c r="AO25" s="17">
        <v>36.617844401603101</v>
      </c>
      <c r="AP25" s="17">
        <v>176.65158204590099</v>
      </c>
      <c r="AQ25" s="17">
        <v>0</v>
      </c>
      <c r="AR25" s="17">
        <v>0</v>
      </c>
      <c r="AS25" s="17">
        <v>43504.185453099402</v>
      </c>
      <c r="AT25" s="17">
        <v>0</v>
      </c>
      <c r="AU25" s="17">
        <v>10567.5196489139</v>
      </c>
      <c r="AV25" s="17">
        <v>0</v>
      </c>
      <c r="AW25" s="17">
        <v>22.961029083971201</v>
      </c>
      <c r="AX25" s="17">
        <v>47.716589347101298</v>
      </c>
      <c r="AY25" s="17">
        <v>1.4896286700780299</v>
      </c>
      <c r="AZ25" s="17">
        <v>443.94385569258702</v>
      </c>
      <c r="BA25" s="17">
        <v>0</v>
      </c>
      <c r="BB25" s="17">
        <v>6.41470768471771</v>
      </c>
      <c r="BC25" s="17">
        <v>6.0682636974936202</v>
      </c>
      <c r="BD25" s="17">
        <v>20.941848434957699</v>
      </c>
      <c r="BE25" s="17">
        <v>13.9357934301571</v>
      </c>
      <c r="BF25" s="17">
        <v>146.040063598122</v>
      </c>
      <c r="BG25" s="17">
        <v>3480.3347558215701</v>
      </c>
      <c r="BH25" s="17">
        <v>0.33375991257954002</v>
      </c>
      <c r="BI25" s="17">
        <v>3.9039517238850499</v>
      </c>
      <c r="BK25" s="94">
        <f t="shared" si="14"/>
        <v>3.0363514978659931</v>
      </c>
      <c r="BL25" s="40">
        <f t="shared" si="1"/>
        <v>3.1788437542303689E-4</v>
      </c>
      <c r="BM25" s="40">
        <f t="shared" si="2"/>
        <v>3.1786098901043886E-4</v>
      </c>
      <c r="BN25" s="40">
        <f t="shared" si="3"/>
        <v>1.6413822683682374E-4</v>
      </c>
      <c r="BO25" s="40">
        <f t="shared" si="4"/>
        <v>2.8486531211779431E-4</v>
      </c>
      <c r="BP25" s="40">
        <f t="shared" si="5"/>
        <v>2.700057485975053E-4</v>
      </c>
      <c r="BQ25" s="40">
        <f t="shared" si="6"/>
        <v>5.0379986193402229E-4</v>
      </c>
      <c r="BR25" s="40">
        <f t="shared" si="7"/>
        <v>2.7171689707826337E-4</v>
      </c>
      <c r="BS25" s="40">
        <f t="shared" si="8"/>
        <v>1.1366503317729157E-4</v>
      </c>
      <c r="BT25" s="40">
        <f t="shared" si="9"/>
        <v>4.3080413383226159E-4</v>
      </c>
      <c r="BU25" s="40">
        <f t="shared" si="10"/>
        <v>-8.2759619529297894E-4</v>
      </c>
      <c r="BV25" s="40">
        <f t="shared" si="11"/>
        <v>2.7048118634845136E-4</v>
      </c>
      <c r="BW25" s="40">
        <f t="shared" si="12"/>
        <v>2.705768623781007E-4</v>
      </c>
      <c r="BX25" s="40">
        <f t="shared" si="13"/>
        <v>2.7051501934690562E-4</v>
      </c>
      <c r="BY25" s="40"/>
      <c r="BZ25" s="40"/>
      <c r="CA25" s="40"/>
    </row>
    <row r="26" spans="1:79" x14ac:dyDescent="0.3">
      <c r="A26" s="32" t="s">
        <v>193</v>
      </c>
      <c r="B26" s="110">
        <v>109522.91825</v>
      </c>
      <c r="C26" s="110">
        <v>8761.8334176000008</v>
      </c>
      <c r="D26" s="17">
        <v>62.868420790999998</v>
      </c>
      <c r="E26" s="17">
        <v>22.483284375</v>
      </c>
      <c r="F26" s="17">
        <v>4.3535956700999998</v>
      </c>
      <c r="G26" s="17">
        <v>3.8145230075000001</v>
      </c>
      <c r="H26" s="17">
        <v>0.34828764020000003</v>
      </c>
      <c r="I26" s="17">
        <v>224.00680123000001</v>
      </c>
      <c r="J26" s="17">
        <v>53.649158626999998</v>
      </c>
      <c r="K26" s="17">
        <v>1.5339460391999999</v>
      </c>
      <c r="L26" s="17">
        <v>1.0448629411999999</v>
      </c>
      <c r="M26" s="17">
        <v>19.329964109999999</v>
      </c>
      <c r="N26" s="17">
        <v>15.324656596000001</v>
      </c>
      <c r="P26" s="17" t="s">
        <v>193</v>
      </c>
      <c r="Q26" s="17">
        <v>496.05479024647201</v>
      </c>
      <c r="R26" s="17">
        <v>98.708326023942405</v>
      </c>
      <c r="S26" s="17">
        <v>15.330791826398301</v>
      </c>
      <c r="T26" s="17">
        <v>62.876674108459</v>
      </c>
      <c r="U26" s="17">
        <v>62.876674108459</v>
      </c>
      <c r="V26" s="17">
        <v>94.644709307660406</v>
      </c>
      <c r="W26" s="17">
        <v>167.390692892576</v>
      </c>
      <c r="X26" s="17">
        <v>22.4888648465882</v>
      </c>
      <c r="Y26" s="17">
        <v>94502.027452707596</v>
      </c>
      <c r="Z26" s="17">
        <v>4.3553371677189503</v>
      </c>
      <c r="AA26" s="17">
        <v>0.348426582388282</v>
      </c>
      <c r="AB26" s="17">
        <v>3.81583656419614</v>
      </c>
      <c r="AC26" s="17">
        <v>0</v>
      </c>
      <c r="AD26" s="17">
        <v>16969.6844316186</v>
      </c>
      <c r="AE26" s="17">
        <v>0</v>
      </c>
      <c r="AF26" s="17">
        <v>4628.5295199418097</v>
      </c>
      <c r="AG26" s="17">
        <v>0</v>
      </c>
      <c r="AH26" s="17">
        <v>0</v>
      </c>
      <c r="AI26" s="17">
        <v>0</v>
      </c>
      <c r="AJ26" s="17">
        <v>19.3376980059037</v>
      </c>
      <c r="AK26" s="17">
        <v>13.4449558314369</v>
      </c>
      <c r="AL26" s="17">
        <v>11.058224872990101</v>
      </c>
      <c r="AM26" s="17">
        <v>0</v>
      </c>
      <c r="AN26" s="17">
        <v>757.75766482831</v>
      </c>
      <c r="AO26" s="17">
        <v>36.665310241899697</v>
      </c>
      <c r="AP26" s="17">
        <v>224.04980885698799</v>
      </c>
      <c r="AQ26" s="17">
        <v>0</v>
      </c>
      <c r="AR26" s="17">
        <v>0</v>
      </c>
      <c r="AS26" s="17">
        <v>109551.28734146801</v>
      </c>
      <c r="AT26" s="17">
        <v>0</v>
      </c>
      <c r="AU26" s="17">
        <v>25850.175296174399</v>
      </c>
      <c r="AV26" s="17">
        <v>0</v>
      </c>
      <c r="AW26" s="17">
        <v>38.381682108755101</v>
      </c>
      <c r="AX26" s="17">
        <v>34.9129551353141</v>
      </c>
      <c r="AY26" s="17">
        <v>1.04528110691517</v>
      </c>
      <c r="AZ26" s="17">
        <v>770.490236646727</v>
      </c>
      <c r="BA26" s="17">
        <v>0</v>
      </c>
      <c r="BB26" s="17">
        <v>7.7250280242068996</v>
      </c>
      <c r="BC26" s="17">
        <v>4.2581362624801899</v>
      </c>
      <c r="BD26" s="17">
        <v>101.20432319619199</v>
      </c>
      <c r="BE26" s="17">
        <v>53.6643466238774</v>
      </c>
      <c r="BF26" s="17">
        <v>104.503933542647</v>
      </c>
      <c r="BG26" s="17">
        <v>8764.1029643016609</v>
      </c>
      <c r="BH26" s="17">
        <v>1.5339465627772699</v>
      </c>
      <c r="BI26" s="17">
        <v>36.388079279523602</v>
      </c>
      <c r="BK26" s="94">
        <f t="shared" si="14"/>
        <v>2.9495517569189338</v>
      </c>
      <c r="BL26" s="40">
        <f t="shared" si="1"/>
        <v>2.5902424735659951E-4</v>
      </c>
      <c r="BM26" s="40">
        <f t="shared" si="2"/>
        <v>2.5902646095750701E-4</v>
      </c>
      <c r="BN26" s="40">
        <f t="shared" si="3"/>
        <v>1.3127922341867805E-4</v>
      </c>
      <c r="BO26" s="40">
        <f t="shared" si="4"/>
        <v>2.4820535537080498E-4</v>
      </c>
      <c r="BP26" s="40">
        <f t="shared" si="5"/>
        <v>4.0001363261886957E-4</v>
      </c>
      <c r="BQ26" s="40">
        <f t="shared" si="6"/>
        <v>3.4435673701726193E-4</v>
      </c>
      <c r="BR26" s="40">
        <f t="shared" si="7"/>
        <v>3.9892942569592899E-4</v>
      </c>
      <c r="BS26" s="40">
        <f t="shared" si="8"/>
        <v>1.9199250536963802E-4</v>
      </c>
      <c r="BT26" s="40">
        <f t="shared" si="9"/>
        <v>2.8309851013688544E-4</v>
      </c>
      <c r="BU26" s="40">
        <f t="shared" si="10"/>
        <v>3.4132704580478567E-7</v>
      </c>
      <c r="BV26" s="40">
        <f t="shared" si="11"/>
        <v>4.0021106949185789E-4</v>
      </c>
      <c r="BW26" s="40">
        <f t="shared" si="12"/>
        <v>4.000988237583147E-4</v>
      </c>
      <c r="BX26" s="40">
        <f t="shared" si="13"/>
        <v>4.0035026950629331E-4</v>
      </c>
      <c r="BY26" s="40"/>
      <c r="BZ26" s="40"/>
      <c r="CA26" s="40"/>
    </row>
    <row r="27" spans="1:79" x14ac:dyDescent="0.3">
      <c r="A27" s="32" t="s">
        <v>194</v>
      </c>
      <c r="B27" s="110">
        <v>24097.269624</v>
      </c>
      <c r="C27" s="110">
        <v>1927.7815691000001</v>
      </c>
      <c r="D27" s="17">
        <v>4.0176574952999999</v>
      </c>
      <c r="E27" s="17">
        <v>0.78460089099999997</v>
      </c>
      <c r="F27" s="17">
        <v>7.6673207300000004E-2</v>
      </c>
      <c r="G27" s="17">
        <v>2.1128837499999999</v>
      </c>
      <c r="H27" s="17">
        <v>6.1338568999999999E-3</v>
      </c>
      <c r="I27" s="17">
        <v>51.331628238</v>
      </c>
      <c r="J27" s="17">
        <v>18.806012379999999</v>
      </c>
      <c r="K27" s="17">
        <v>0.64238174869999998</v>
      </c>
      <c r="L27" s="17">
        <v>1.84015703E-2</v>
      </c>
      <c r="M27" s="17">
        <v>0.34042904270000002</v>
      </c>
      <c r="N27" s="17">
        <v>0.26988969159999998</v>
      </c>
      <c r="P27" s="17" t="s">
        <v>194</v>
      </c>
      <c r="Q27" s="17">
        <v>17.7989602995066</v>
      </c>
      <c r="R27" s="17">
        <v>17.8374733730084</v>
      </c>
      <c r="S27" s="17">
        <v>0.269853119123171</v>
      </c>
      <c r="T27" s="17">
        <v>4.0174847638603302</v>
      </c>
      <c r="U27" s="17">
        <v>4.0174847638603302</v>
      </c>
      <c r="V27" s="17">
        <v>24.1903429807371</v>
      </c>
      <c r="W27" s="17">
        <v>12.565633499557499</v>
      </c>
      <c r="X27" s="17">
        <v>0.78452295723787802</v>
      </c>
      <c r="Y27" s="17">
        <v>27158.904714840301</v>
      </c>
      <c r="Z27" s="17">
        <v>7.6662556287326905E-2</v>
      </c>
      <c r="AA27" s="17">
        <v>6.13301709576905E-3</v>
      </c>
      <c r="AB27" s="17">
        <v>2.1115984391818001</v>
      </c>
      <c r="AC27" s="17">
        <v>0</v>
      </c>
      <c r="AD27" s="17">
        <v>3572.5702871536801</v>
      </c>
      <c r="AE27" s="17">
        <v>0</v>
      </c>
      <c r="AF27" s="17">
        <v>1454.82569681683</v>
      </c>
      <c r="AG27" s="17">
        <v>0</v>
      </c>
      <c r="AH27" s="17">
        <v>0</v>
      </c>
      <c r="AI27" s="17">
        <v>0</v>
      </c>
      <c r="AJ27" s="17">
        <v>0.340382633480314</v>
      </c>
      <c r="AK27" s="17">
        <v>0.46274183285689202</v>
      </c>
      <c r="AL27" s="17">
        <v>2.1641049874962901</v>
      </c>
      <c r="AM27" s="17">
        <v>0</v>
      </c>
      <c r="AN27" s="17">
        <v>76.077763023241104</v>
      </c>
      <c r="AO27" s="17">
        <v>5.4297350238859696</v>
      </c>
      <c r="AP27" s="17">
        <v>51.322477524636703</v>
      </c>
      <c r="AQ27" s="17">
        <v>0</v>
      </c>
      <c r="AR27" s="17">
        <v>0</v>
      </c>
      <c r="AS27" s="17">
        <v>24084.8943459162</v>
      </c>
      <c r="AT27" s="17">
        <v>0</v>
      </c>
      <c r="AU27" s="17">
        <v>5520.8350903068203</v>
      </c>
      <c r="AV27" s="17">
        <v>0</v>
      </c>
      <c r="AW27" s="17">
        <v>14.1867087363437</v>
      </c>
      <c r="AX27" s="17">
        <v>1.2914474336243</v>
      </c>
      <c r="AY27" s="17">
        <v>1.8399087184118701E-2</v>
      </c>
      <c r="AZ27" s="17">
        <v>134.592676292352</v>
      </c>
      <c r="BA27" s="17">
        <v>0</v>
      </c>
      <c r="BB27" s="17">
        <v>0.19421719808763499</v>
      </c>
      <c r="BC27" s="17">
        <v>7.4951950461354597E-2</v>
      </c>
      <c r="BD27" s="17">
        <v>21.658249323891599</v>
      </c>
      <c r="BE27" s="17">
        <v>18.795301709082999</v>
      </c>
      <c r="BF27" s="17">
        <v>3.1789482963084699</v>
      </c>
      <c r="BG27" s="17">
        <v>1926.7915632423301</v>
      </c>
      <c r="BH27" s="17">
        <v>0.64226613252022302</v>
      </c>
      <c r="BI27" s="17">
        <v>7.0271606028092899</v>
      </c>
      <c r="BK27" s="94">
        <f t="shared" si="14"/>
        <v>2.8652995973350501</v>
      </c>
      <c r="BL27" s="40">
        <f t="shared" si="1"/>
        <v>-5.1355519844767156E-4</v>
      </c>
      <c r="BM27" s="40">
        <f t="shared" si="2"/>
        <v>-5.1354669716661765E-4</v>
      </c>
      <c r="BN27" s="40">
        <f t="shared" si="3"/>
        <v>-4.2993072423881216E-5</v>
      </c>
      <c r="BO27" s="40">
        <f t="shared" si="4"/>
        <v>-9.9329178714826545E-5</v>
      </c>
      <c r="BP27" s="40">
        <f t="shared" si="5"/>
        <v>-1.3891440110787033E-4</v>
      </c>
      <c r="BQ27" s="40">
        <f t="shared" si="6"/>
        <v>-6.0832065095858931E-4</v>
      </c>
      <c r="BR27" s="40">
        <f t="shared" si="7"/>
        <v>-1.3691291542030257E-4</v>
      </c>
      <c r="BS27" s="40">
        <f t="shared" si="8"/>
        <v>-1.7826657126226094E-4</v>
      </c>
      <c r="BT27" s="40">
        <f t="shared" si="9"/>
        <v>-5.6953439679697441E-4</v>
      </c>
      <c r="BU27" s="40">
        <f t="shared" si="10"/>
        <v>-1.7998048669802774E-4</v>
      </c>
      <c r="BV27" s="40">
        <f t="shared" si="11"/>
        <v>-1.3494043393126365E-4</v>
      </c>
      <c r="BW27" s="40">
        <f t="shared" si="12"/>
        <v>-1.3632567691034027E-4</v>
      </c>
      <c r="BX27" s="40">
        <f t="shared" si="13"/>
        <v>-1.3550898002870476E-4</v>
      </c>
      <c r="BY27" s="40"/>
      <c r="BZ27" s="40"/>
      <c r="CA27" s="40"/>
    </row>
    <row r="28" spans="1:79" x14ac:dyDescent="0.3">
      <c r="A28" s="32" t="s">
        <v>195</v>
      </c>
      <c r="B28" s="110">
        <v>115837.98956</v>
      </c>
      <c r="C28" s="110">
        <v>9267.0391615999997</v>
      </c>
      <c r="D28" s="17">
        <v>58.425646608999998</v>
      </c>
      <c r="E28" s="17">
        <v>14.213003517000001</v>
      </c>
      <c r="F28" s="17">
        <v>0.59479163729999995</v>
      </c>
      <c r="G28" s="17">
        <v>6.8103189638000003</v>
      </c>
      <c r="H28" s="17">
        <v>4.7583331E-2</v>
      </c>
      <c r="I28" s="17">
        <v>96.901190864</v>
      </c>
      <c r="J28" s="17">
        <v>75.194117374000001</v>
      </c>
      <c r="K28" s="17">
        <v>1.0704704893999999</v>
      </c>
      <c r="L28" s="17">
        <v>0.1427499934</v>
      </c>
      <c r="M28" s="17">
        <v>2.6408748737000001</v>
      </c>
      <c r="N28" s="17">
        <v>2.0936665695999999</v>
      </c>
      <c r="P28" s="17" t="s">
        <v>195</v>
      </c>
      <c r="Q28" s="17">
        <v>80.435224570278706</v>
      </c>
      <c r="R28" s="17">
        <v>36.011285296891003</v>
      </c>
      <c r="S28" s="17">
        <v>2.0937232312171998</v>
      </c>
      <c r="T28" s="17">
        <v>58.4296749292294</v>
      </c>
      <c r="U28" s="17">
        <v>58.4296749292294</v>
      </c>
      <c r="V28" s="17">
        <v>123.40180920577301</v>
      </c>
      <c r="W28" s="17">
        <v>168.44497556548501</v>
      </c>
      <c r="X28" s="17">
        <v>14.2138895509771</v>
      </c>
      <c r="Y28" s="17">
        <v>87816.971024044396</v>
      </c>
      <c r="Z28" s="17">
        <v>0.59480782270933397</v>
      </c>
      <c r="AA28" s="17">
        <v>4.7584501582870399E-2</v>
      </c>
      <c r="AB28" s="17">
        <v>6.81020224296579</v>
      </c>
      <c r="AC28" s="17">
        <v>0</v>
      </c>
      <c r="AD28" s="17">
        <v>18067.321974179202</v>
      </c>
      <c r="AE28" s="17">
        <v>0</v>
      </c>
      <c r="AF28" s="17">
        <v>6271.0699474515004</v>
      </c>
      <c r="AG28" s="17">
        <v>0</v>
      </c>
      <c r="AH28" s="17">
        <v>0</v>
      </c>
      <c r="AI28" s="17">
        <v>0</v>
      </c>
      <c r="AJ28" s="17">
        <v>2.6409460248700398</v>
      </c>
      <c r="AK28" s="17">
        <v>5.4892029519661296</v>
      </c>
      <c r="AL28" s="17">
        <v>9.68881000658339</v>
      </c>
      <c r="AM28" s="17">
        <v>0</v>
      </c>
      <c r="AN28" s="17">
        <v>730.12874507159995</v>
      </c>
      <c r="AO28" s="17">
        <v>22.703696344174499</v>
      </c>
      <c r="AP28" s="17">
        <v>96.906323596882601</v>
      </c>
      <c r="AQ28" s="17">
        <v>0</v>
      </c>
      <c r="AR28" s="17">
        <v>0</v>
      </c>
      <c r="AS28" s="17">
        <v>115840.90481059501</v>
      </c>
      <c r="AT28" s="17">
        <v>0</v>
      </c>
      <c r="AU28" s="17">
        <v>27389.135802730401</v>
      </c>
      <c r="AV28" s="17">
        <v>0</v>
      </c>
      <c r="AW28" s="17">
        <v>48.262095670304198</v>
      </c>
      <c r="AX28" s="17">
        <v>5.7153372873174701</v>
      </c>
      <c r="AY28" s="17">
        <v>0.14275399012891499</v>
      </c>
      <c r="AZ28" s="17">
        <v>659.994661672745</v>
      </c>
      <c r="BA28" s="17">
        <v>0</v>
      </c>
      <c r="BB28" s="17">
        <v>3.73763220981454</v>
      </c>
      <c r="BC28" s="17">
        <v>0.58153285256365095</v>
      </c>
      <c r="BD28" s="17">
        <v>119.442823542838</v>
      </c>
      <c r="BE28" s="17">
        <v>75.1949235580487</v>
      </c>
      <c r="BF28" s="17">
        <v>18.3925488405099</v>
      </c>
      <c r="BG28" s="17">
        <v>9267.27253669317</v>
      </c>
      <c r="BH28" s="17">
        <v>1.0705286953858599</v>
      </c>
      <c r="BI28" s="17">
        <v>42.319283872845297</v>
      </c>
      <c r="BK28" s="94">
        <f t="shared" si="14"/>
        <v>2.9554689035295851</v>
      </c>
      <c r="BL28" s="40">
        <f t="shared" si="1"/>
        <v>2.5166619397293529E-5</v>
      </c>
      <c r="BM28" s="40">
        <f t="shared" si="2"/>
        <v>2.5183350269770432E-5</v>
      </c>
      <c r="BN28" s="40">
        <f t="shared" si="3"/>
        <v>6.894780739630696E-5</v>
      </c>
      <c r="BO28" s="40">
        <f t="shared" si="4"/>
        <v>6.2339671979956123E-5</v>
      </c>
      <c r="BP28" s="40">
        <f t="shared" si="5"/>
        <v>2.7211897947128424E-5</v>
      </c>
      <c r="BQ28" s="40">
        <f t="shared" si="6"/>
        <v>-1.7138820491485322E-5</v>
      </c>
      <c r="BR28" s="40">
        <f t="shared" si="7"/>
        <v>2.4600692002825649E-5</v>
      </c>
      <c r="BS28" s="40">
        <f t="shared" si="8"/>
        <v>5.2968728627951213E-5</v>
      </c>
      <c r="BT28" s="40">
        <f t="shared" si="9"/>
        <v>1.0721371256863318E-5</v>
      </c>
      <c r="BU28" s="40">
        <f t="shared" si="10"/>
        <v>5.4374208758115922E-5</v>
      </c>
      <c r="BV28" s="40">
        <f t="shared" si="11"/>
        <v>2.799810227514892E-5</v>
      </c>
      <c r="BW28" s="40">
        <f t="shared" si="12"/>
        <v>2.6942272331163182E-5</v>
      </c>
      <c r="BX28" s="40">
        <f t="shared" si="13"/>
        <v>2.7063343333984908E-5</v>
      </c>
      <c r="BY28" s="40"/>
      <c r="BZ28" s="40"/>
      <c r="CA28" s="40"/>
    </row>
    <row r="29" spans="1:79" x14ac:dyDescent="0.3">
      <c r="A29" s="32" t="s">
        <v>196</v>
      </c>
      <c r="B29" s="110">
        <v>6253.8248217</v>
      </c>
      <c r="C29" s="110">
        <v>500.30598700000002</v>
      </c>
      <c r="D29" s="17">
        <v>2.9659368375000001</v>
      </c>
      <c r="E29" s="17">
        <v>4.0432808200000003E-2</v>
      </c>
      <c r="F29" s="17">
        <v>1.5118594999999999E-3</v>
      </c>
      <c r="G29" s="17">
        <v>0.37646362760000002</v>
      </c>
      <c r="H29" s="17">
        <v>1.209489E-4</v>
      </c>
      <c r="I29" s="17">
        <v>73.625358973000004</v>
      </c>
      <c r="J29" s="17">
        <v>3.5716564024999999</v>
      </c>
      <c r="K29" s="17">
        <v>0.95557642710000001</v>
      </c>
      <c r="L29" s="17">
        <v>3.6284639999999998E-4</v>
      </c>
      <c r="M29" s="17">
        <v>6.7126562999999997E-3</v>
      </c>
      <c r="N29" s="17">
        <v>5.3217452999999998E-3</v>
      </c>
      <c r="P29" s="17" t="s">
        <v>196</v>
      </c>
      <c r="Q29" s="17">
        <v>14.238440685945299</v>
      </c>
      <c r="R29" s="17">
        <v>25.010299125294399</v>
      </c>
      <c r="S29" s="17">
        <v>5.3209366297447599E-3</v>
      </c>
      <c r="T29" s="17">
        <v>2.9642474728692001</v>
      </c>
      <c r="U29" s="17">
        <v>2.9642474728692001</v>
      </c>
      <c r="V29" s="17">
        <v>4.0056333465831102</v>
      </c>
      <c r="W29" s="17">
        <v>1.3719396775975099</v>
      </c>
      <c r="X29" s="17">
        <v>4.0432037638283097E-2</v>
      </c>
      <c r="Y29" s="17">
        <v>23775.973302967199</v>
      </c>
      <c r="Z29" s="17">
        <v>1.51164622143777E-3</v>
      </c>
      <c r="AA29" s="17">
        <v>1.2093207916351101E-4</v>
      </c>
      <c r="AB29" s="17">
        <v>0.376455921807405</v>
      </c>
      <c r="AC29" s="17">
        <v>0</v>
      </c>
      <c r="AD29" s="17">
        <v>584.52080942773796</v>
      </c>
      <c r="AE29" s="17">
        <v>0</v>
      </c>
      <c r="AF29" s="17">
        <v>317.938664535599</v>
      </c>
      <c r="AG29" s="17">
        <v>0</v>
      </c>
      <c r="AH29" s="17">
        <v>0</v>
      </c>
      <c r="AI29" s="17">
        <v>0</v>
      </c>
      <c r="AJ29" s="17">
        <v>6.7116831265133297E-3</v>
      </c>
      <c r="AK29" s="17">
        <v>3.4646268731835198E-2</v>
      </c>
      <c r="AL29" s="17">
        <v>1.6362289767018201</v>
      </c>
      <c r="AM29" s="17">
        <v>0</v>
      </c>
      <c r="AN29" s="17">
        <v>12.934738251429099</v>
      </c>
      <c r="AO29" s="17">
        <v>0.87901605001273098</v>
      </c>
      <c r="AP29" s="17">
        <v>73.583060163644603</v>
      </c>
      <c r="AQ29" s="17">
        <v>0</v>
      </c>
      <c r="AR29" s="17">
        <v>0</v>
      </c>
      <c r="AS29" s="17">
        <v>6252.2811956326404</v>
      </c>
      <c r="AT29" s="17">
        <v>0</v>
      </c>
      <c r="AU29" s="17">
        <v>1110.31697062892</v>
      </c>
      <c r="AV29" s="17">
        <v>0</v>
      </c>
      <c r="AW29" s="17">
        <v>2.4867962478325798</v>
      </c>
      <c r="AX29" s="17">
        <v>1.0622088486440999</v>
      </c>
      <c r="AY29" s="17">
        <v>3.62793211404509E-4</v>
      </c>
      <c r="AZ29" s="17">
        <v>45.620168835582497</v>
      </c>
      <c r="BA29" s="17">
        <v>0</v>
      </c>
      <c r="BB29" s="17">
        <v>3.6300381812980698E-3</v>
      </c>
      <c r="BC29" s="17">
        <v>1.47790614805127E-3</v>
      </c>
      <c r="BD29" s="17">
        <v>3.8748780766853201</v>
      </c>
      <c r="BE29" s="17">
        <v>3.5714032873617798</v>
      </c>
      <c r="BF29" s="17">
        <v>0.28204875629954101</v>
      </c>
      <c r="BG29" s="17">
        <v>500.18252107343</v>
      </c>
      <c r="BH29" s="17">
        <v>0.95502519493037297</v>
      </c>
      <c r="BI29" s="17">
        <v>2.0288846124439801</v>
      </c>
      <c r="BK29" s="94">
        <f t="shared" si="14"/>
        <v>2.2198236120808357</v>
      </c>
      <c r="BL29" s="40">
        <f t="shared" si="1"/>
        <v>-2.4682911839861432E-4</v>
      </c>
      <c r="BM29" s="40">
        <f t="shared" si="2"/>
        <v>-2.4678082968857256E-4</v>
      </c>
      <c r="BN29" s="40">
        <f t="shared" si="3"/>
        <v>-5.6958887641856261E-4</v>
      </c>
      <c r="BO29" s="40">
        <f t="shared" si="4"/>
        <v>-1.9057833259928244E-5</v>
      </c>
      <c r="BP29" s="40">
        <f t="shared" si="5"/>
        <v>-1.410703588725779E-4</v>
      </c>
      <c r="BQ29" s="40">
        <f t="shared" si="6"/>
        <v>-2.0468890033652052E-5</v>
      </c>
      <c r="BR29" s="40">
        <f t="shared" si="7"/>
        <v>-1.3907391046133854E-4</v>
      </c>
      <c r="BS29" s="40">
        <f t="shared" si="8"/>
        <v>-5.7451413406232725E-4</v>
      </c>
      <c r="BT29" s="40">
        <f t="shared" si="9"/>
        <v>-7.0867717858570802E-5</v>
      </c>
      <c r="BU29" s="40">
        <f t="shared" si="10"/>
        <v>-5.7685827527154078E-4</v>
      </c>
      <c r="BV29" s="40">
        <f t="shared" si="11"/>
        <v>-1.4658708338010463E-4</v>
      </c>
      <c r="BW29" s="40">
        <f t="shared" si="12"/>
        <v>-1.4497591462711137E-4</v>
      </c>
      <c r="BX29" s="40">
        <f t="shared" si="13"/>
        <v>-1.5195583584954922E-4</v>
      </c>
      <c r="BY29" s="40"/>
      <c r="BZ29" s="40"/>
      <c r="CA29" s="40"/>
    </row>
    <row r="30" spans="1:79" x14ac:dyDescent="0.3">
      <c r="A30" s="32" t="s">
        <v>197</v>
      </c>
      <c r="B30" s="110">
        <v>602.43173256</v>
      </c>
      <c r="C30" s="110">
        <v>48.194539075000002</v>
      </c>
      <c r="D30" s="17">
        <v>0.40484975099999998</v>
      </c>
      <c r="E30" s="17">
        <v>5.2375610400000001E-2</v>
      </c>
      <c r="F30" s="17">
        <v>2.0900266099999999E-2</v>
      </c>
      <c r="G30" s="17">
        <v>1.47446991E-2</v>
      </c>
      <c r="H30" s="17">
        <v>1.6720214E-3</v>
      </c>
      <c r="I30" s="17">
        <v>9.8151817264000005</v>
      </c>
      <c r="J30" s="17">
        <v>0.1975343178</v>
      </c>
      <c r="K30" s="17">
        <v>0.1208543483</v>
      </c>
      <c r="L30" s="17">
        <v>5.0160639000000002E-3</v>
      </c>
      <c r="M30" s="17">
        <v>9.2797180699999995E-2</v>
      </c>
      <c r="N30" s="17">
        <v>7.3568936099999996E-2</v>
      </c>
      <c r="P30" s="17" t="s">
        <v>197</v>
      </c>
      <c r="Q30" s="17">
        <v>4.0477000119446398</v>
      </c>
      <c r="R30" s="17">
        <v>3.4365836590404299</v>
      </c>
      <c r="S30" s="17">
        <v>7.3519015215033304E-2</v>
      </c>
      <c r="T30" s="17">
        <v>0.40406532005429902</v>
      </c>
      <c r="U30" s="17">
        <v>0.40406532005429902</v>
      </c>
      <c r="V30" s="17">
        <v>0.18754869935184099</v>
      </c>
      <c r="W30" s="17">
        <v>0.146630402880603</v>
      </c>
      <c r="X30" s="17">
        <v>5.2344490180137399E-2</v>
      </c>
      <c r="Y30" s="17">
        <v>2898.9657595254298</v>
      </c>
      <c r="Z30" s="17">
        <v>2.0886076295695999E-2</v>
      </c>
      <c r="AA30" s="17">
        <v>1.6708922967830101E-3</v>
      </c>
      <c r="AB30" s="17">
        <v>1.47299954438153E-2</v>
      </c>
      <c r="AC30" s="17">
        <v>0</v>
      </c>
      <c r="AD30" s="17">
        <v>44.365031167000097</v>
      </c>
      <c r="AE30" s="17">
        <v>0</v>
      </c>
      <c r="AF30" s="17">
        <v>21.0618401919272</v>
      </c>
      <c r="AG30" s="17">
        <v>0</v>
      </c>
      <c r="AH30" s="17">
        <v>0</v>
      </c>
      <c r="AI30" s="17">
        <v>0</v>
      </c>
      <c r="AJ30" s="17">
        <v>9.2734118336943297E-2</v>
      </c>
      <c r="AK30" s="17">
        <v>4.77801896515705E-2</v>
      </c>
      <c r="AL30" s="17">
        <v>0.20382296588517201</v>
      </c>
      <c r="AM30" s="17">
        <v>0</v>
      </c>
      <c r="AN30" s="17">
        <v>1.50346163334077</v>
      </c>
      <c r="AO30" s="17">
        <v>0.15106001133594499</v>
      </c>
      <c r="AP30" s="17">
        <v>9.7952275253323204</v>
      </c>
      <c r="AQ30" s="17">
        <v>0</v>
      </c>
      <c r="AR30" s="17">
        <v>0</v>
      </c>
      <c r="AS30" s="17">
        <v>601.525907571223</v>
      </c>
      <c r="AT30" s="17">
        <v>0</v>
      </c>
      <c r="AU30" s="17">
        <v>95.971415201970899</v>
      </c>
      <c r="AV30" s="17">
        <v>0</v>
      </c>
      <c r="AW30" s="17">
        <v>0.15244138562586401</v>
      </c>
      <c r="AX30" s="17">
        <v>0.29201126669650601</v>
      </c>
      <c r="AY30" s="17">
        <v>5.0126517975054704E-3</v>
      </c>
      <c r="AZ30" s="17">
        <v>5.5718852130127798</v>
      </c>
      <c r="BA30" s="17">
        <v>0</v>
      </c>
      <c r="BB30" s="17">
        <v>2.3145874126572801E-2</v>
      </c>
      <c r="BC30" s="17">
        <v>2.0419901203139999E-2</v>
      </c>
      <c r="BD30" s="17">
        <v>0.252909732652215</v>
      </c>
      <c r="BE30" s="17">
        <v>0.19730076294877799</v>
      </c>
      <c r="BF30" s="17">
        <v>0.49881147064071801</v>
      </c>
      <c r="BG30" s="17">
        <v>48.122068960575803</v>
      </c>
      <c r="BH30" s="17">
        <v>0.120599422351323</v>
      </c>
      <c r="BI30" s="17">
        <v>0.184222386966269</v>
      </c>
      <c r="BK30" s="94">
        <f t="shared" si="14"/>
        <v>1.9943326892406863</v>
      </c>
      <c r="BL30" s="40">
        <f t="shared" si="1"/>
        <v>-1.5036143347358982E-3</v>
      </c>
      <c r="BM30" s="40">
        <f t="shared" si="2"/>
        <v>-1.5036997098659157E-3</v>
      </c>
      <c r="BN30" s="40">
        <f t="shared" si="3"/>
        <v>-1.9375853480541345E-3</v>
      </c>
      <c r="BO30" s="40">
        <f t="shared" si="4"/>
        <v>-5.9417388408332286E-4</v>
      </c>
      <c r="BP30" s="40">
        <f t="shared" si="5"/>
        <v>-6.7892936080845689E-4</v>
      </c>
      <c r="BQ30" s="40">
        <f t="shared" si="6"/>
        <v>-9.972164291029797E-4</v>
      </c>
      <c r="BR30" s="40">
        <f t="shared" si="7"/>
        <v>-6.7529232400372595E-4</v>
      </c>
      <c r="BS30" s="40">
        <f t="shared" si="8"/>
        <v>-2.0329935424434433E-3</v>
      </c>
      <c r="BT30" s="40">
        <f t="shared" si="9"/>
        <v>-1.1823507622532538E-3</v>
      </c>
      <c r="BU30" s="40">
        <f t="shared" si="10"/>
        <v>-2.1093651346676548E-3</v>
      </c>
      <c r="BV30" s="40">
        <f t="shared" si="11"/>
        <v>-6.8023505333130558E-4</v>
      </c>
      <c r="BW30" s="40">
        <f t="shared" si="12"/>
        <v>-6.7957197170213641E-4</v>
      </c>
      <c r="BX30" s="40">
        <f t="shared" si="13"/>
        <v>-6.7855928892102211E-4</v>
      </c>
      <c r="BY30" s="40"/>
      <c r="BZ30" s="40"/>
      <c r="CA30" s="40"/>
    </row>
    <row r="31" spans="1:79" x14ac:dyDescent="0.3">
      <c r="A31" s="32" t="s">
        <v>198</v>
      </c>
      <c r="B31" s="110">
        <v>1537.9733335999999</v>
      </c>
      <c r="C31" s="110">
        <v>123.0378647</v>
      </c>
      <c r="D31" s="17">
        <v>0.43017054259999998</v>
      </c>
      <c r="E31" s="17">
        <v>0.33347450449999999</v>
      </c>
      <c r="F31" s="17">
        <v>0.14852241359999999</v>
      </c>
      <c r="G31" s="17">
        <v>4.3837409200000003E-2</v>
      </c>
      <c r="H31" s="17">
        <v>1.1881793099999999E-2</v>
      </c>
      <c r="I31" s="17">
        <v>12.063078469000001</v>
      </c>
      <c r="J31" s="17">
        <v>0.54924775150000005</v>
      </c>
      <c r="K31" s="17">
        <v>0.10974494360000001</v>
      </c>
      <c r="L31" s="17">
        <v>3.5645379400000003E-2</v>
      </c>
      <c r="M31" s="17">
        <v>0.65943951570000003</v>
      </c>
      <c r="N31" s="17">
        <v>0.52279889739999996</v>
      </c>
      <c r="P31" s="17" t="s">
        <v>198</v>
      </c>
      <c r="Q31" s="17">
        <v>17.756289542107599</v>
      </c>
      <c r="R31" s="17">
        <v>4.8652553585867802</v>
      </c>
      <c r="S31" s="17">
        <v>0.52265524055816004</v>
      </c>
      <c r="T31" s="17">
        <v>0.42977757971682601</v>
      </c>
      <c r="U31" s="17">
        <v>0.42977757971682601</v>
      </c>
      <c r="V31" s="17">
        <v>0.54975177349162496</v>
      </c>
      <c r="W31" s="17">
        <v>0.43911897299646402</v>
      </c>
      <c r="X31" s="17">
        <v>0.33338425436793001</v>
      </c>
      <c r="Y31" s="17">
        <v>3204.27934859377</v>
      </c>
      <c r="Z31" s="17">
        <v>0.148481787300944</v>
      </c>
      <c r="AA31" s="17">
        <v>1.1878516300149199E-2</v>
      </c>
      <c r="AB31" s="17">
        <v>4.3804425167974198E-2</v>
      </c>
      <c r="AC31" s="17">
        <v>0</v>
      </c>
      <c r="AD31" s="17">
        <v>202.34856641095899</v>
      </c>
      <c r="AE31" s="17">
        <v>0</v>
      </c>
      <c r="AF31" s="17">
        <v>43.899145611944597</v>
      </c>
      <c r="AG31" s="17">
        <v>0</v>
      </c>
      <c r="AH31" s="17">
        <v>0</v>
      </c>
      <c r="AI31" s="17">
        <v>0</v>
      </c>
      <c r="AJ31" s="17">
        <v>0.65925866475244299</v>
      </c>
      <c r="AK31" s="17">
        <v>0.32486456230050498</v>
      </c>
      <c r="AL31" s="17">
        <v>0.26619361348255399</v>
      </c>
      <c r="AM31" s="17">
        <v>0</v>
      </c>
      <c r="AN31" s="17">
        <v>5.1466649194527898</v>
      </c>
      <c r="AO31" s="17">
        <v>0.92322343808352203</v>
      </c>
      <c r="AP31" s="17">
        <v>12.052571059258</v>
      </c>
      <c r="AQ31" s="17">
        <v>0</v>
      </c>
      <c r="AR31" s="17">
        <v>0</v>
      </c>
      <c r="AS31" s="17">
        <v>1537.11034339192</v>
      </c>
      <c r="AT31" s="17">
        <v>0</v>
      </c>
      <c r="AU31" s="17">
        <v>330.40141740659197</v>
      </c>
      <c r="AV31" s="17">
        <v>0</v>
      </c>
      <c r="AW31" s="17">
        <v>0.67718739930444105</v>
      </c>
      <c r="AX31" s="17">
        <v>1.2533194232857401</v>
      </c>
      <c r="AY31" s="17">
        <v>3.5635814164281798E-2</v>
      </c>
      <c r="AZ31" s="17">
        <v>14.6531095232989</v>
      </c>
      <c r="BA31" s="17">
        <v>0</v>
      </c>
      <c r="BB31" s="17">
        <v>0.15597681730767801</v>
      </c>
      <c r="BC31" s="17">
        <v>0.14516793252372601</v>
      </c>
      <c r="BD31" s="17">
        <v>0.76473173852810605</v>
      </c>
      <c r="BE31" s="17">
        <v>0.54889135834788205</v>
      </c>
      <c r="BF31" s="17">
        <v>3.5062042707776202</v>
      </c>
      <c r="BG31" s="17">
        <v>122.96882602776699</v>
      </c>
      <c r="BH31" s="17">
        <v>0.10962093362155401</v>
      </c>
      <c r="BI31" s="17">
        <v>0.272685320203364</v>
      </c>
      <c r="BK31" s="94">
        <f t="shared" si="14"/>
        <v>2.6868713647147096</v>
      </c>
      <c r="BL31" s="40">
        <f t="shared" si="1"/>
        <v>-5.6112169777347554E-4</v>
      </c>
      <c r="BM31" s="40">
        <f t="shared" si="2"/>
        <v>-5.6111728207687334E-4</v>
      </c>
      <c r="BN31" s="40">
        <f t="shared" si="3"/>
        <v>-9.1350486437044825E-4</v>
      </c>
      <c r="BO31" s="40">
        <f t="shared" si="4"/>
        <v>-2.7063577830424519E-4</v>
      </c>
      <c r="BP31" s="40">
        <f t="shared" si="5"/>
        <v>-2.7353648564724275E-4</v>
      </c>
      <c r="BQ31" s="40">
        <f t="shared" si="6"/>
        <v>-7.5241745868972131E-4</v>
      </c>
      <c r="BR31" s="40">
        <f t="shared" si="7"/>
        <v>-2.7578327809799595E-4</v>
      </c>
      <c r="BS31" s="40">
        <f t="shared" si="8"/>
        <v>-8.7103882885310082E-4</v>
      </c>
      <c r="BT31" s="40">
        <f t="shared" si="9"/>
        <v>-6.488750316131157E-4</v>
      </c>
      <c r="BU31" s="40">
        <f t="shared" si="10"/>
        <v>-1.1299835270588189E-3</v>
      </c>
      <c r="BV31" s="40">
        <f t="shared" si="11"/>
        <v>-2.6834433744882355E-4</v>
      </c>
      <c r="BW31" s="40">
        <f t="shared" si="12"/>
        <v>-2.7424948498130014E-4</v>
      </c>
      <c r="BX31" s="40">
        <f t="shared" si="13"/>
        <v>-2.7478413316164564E-4</v>
      </c>
      <c r="BY31" s="40"/>
      <c r="BZ31" s="40"/>
      <c r="CA31" s="40"/>
    </row>
    <row r="32" spans="1:79" x14ac:dyDescent="0.3">
      <c r="A32" s="32" t="s">
        <v>199</v>
      </c>
      <c r="B32" s="110">
        <v>42031.882647999999</v>
      </c>
      <c r="C32" s="110">
        <v>3362.5506083999999</v>
      </c>
      <c r="D32" s="17">
        <v>37.728112877999997</v>
      </c>
      <c r="E32" s="17">
        <v>9.7909638300000004E-2</v>
      </c>
      <c r="F32" s="17">
        <v>1.22886325E-2</v>
      </c>
      <c r="G32" s="17">
        <v>0.88660024130000004</v>
      </c>
      <c r="H32" s="17">
        <v>9.8309060000000004E-4</v>
      </c>
      <c r="I32" s="17">
        <v>947.72026676999997</v>
      </c>
      <c r="J32" s="17">
        <v>12.330430743000001</v>
      </c>
      <c r="K32" s="17">
        <v>12.302467565000001</v>
      </c>
      <c r="L32" s="17">
        <v>2.9492718000000001E-3</v>
      </c>
      <c r="M32" s="17">
        <v>5.4561527200000001E-2</v>
      </c>
      <c r="N32" s="17">
        <v>4.3255985099999998E-2</v>
      </c>
      <c r="P32" s="17" t="s">
        <v>199</v>
      </c>
      <c r="Q32" s="17">
        <v>182.61082187864801</v>
      </c>
      <c r="R32" s="17">
        <v>322.03601380526402</v>
      </c>
      <c r="S32" s="17">
        <v>4.32582357862508E-2</v>
      </c>
      <c r="T32" s="17">
        <v>37.723092810118501</v>
      </c>
      <c r="U32" s="17">
        <v>37.723092810118501</v>
      </c>
      <c r="V32" s="17">
        <v>9.3701625032986602</v>
      </c>
      <c r="W32" s="17">
        <v>3.0534495550864902</v>
      </c>
      <c r="X32" s="17">
        <v>9.7915234639583903E-2</v>
      </c>
      <c r="Y32" s="17">
        <v>284618.40709448</v>
      </c>
      <c r="Z32" s="17">
        <v>1.22893081585262E-2</v>
      </c>
      <c r="AA32" s="17">
        <v>9.8314292443327407E-4</v>
      </c>
      <c r="AB32" s="17">
        <v>0.88664281794560096</v>
      </c>
      <c r="AC32" s="17">
        <v>0</v>
      </c>
      <c r="AD32" s="17">
        <v>1375.0842992294899</v>
      </c>
      <c r="AE32" s="17">
        <v>0</v>
      </c>
      <c r="AF32" s="17">
        <v>1584.80679937179</v>
      </c>
      <c r="AG32" s="17">
        <v>0</v>
      </c>
      <c r="AH32" s="17">
        <v>0</v>
      </c>
      <c r="AI32" s="17">
        <v>0</v>
      </c>
      <c r="AJ32" s="17">
        <v>5.4564523637154999E-2</v>
      </c>
      <c r="AK32" s="17">
        <v>9.5531216780305003E-2</v>
      </c>
      <c r="AL32" s="17">
        <v>19.203956461077301</v>
      </c>
      <c r="AM32" s="17">
        <v>0</v>
      </c>
      <c r="AN32" s="17">
        <v>64.105524787283301</v>
      </c>
      <c r="AO32" s="17">
        <v>2.1136243412318301</v>
      </c>
      <c r="AP32" s="17">
        <v>947.59610106655305</v>
      </c>
      <c r="AQ32" s="17">
        <v>0</v>
      </c>
      <c r="AR32" s="17">
        <v>0</v>
      </c>
      <c r="AS32" s="17">
        <v>42027.891189503804</v>
      </c>
      <c r="AT32" s="17">
        <v>0</v>
      </c>
      <c r="AU32" s="17">
        <v>5060.86272447185</v>
      </c>
      <c r="AV32" s="17">
        <v>0</v>
      </c>
      <c r="AW32" s="17">
        <v>5.87738887789149</v>
      </c>
      <c r="AX32" s="17">
        <v>13.6264824031418</v>
      </c>
      <c r="AY32" s="17">
        <v>2.94943627268969E-3</v>
      </c>
      <c r="AZ32" s="17">
        <v>393.91264299741698</v>
      </c>
      <c r="BA32" s="17">
        <v>0</v>
      </c>
      <c r="BB32" s="17">
        <v>1.3512933463038401E-2</v>
      </c>
      <c r="BC32" s="17">
        <v>1.20150405444618E-2</v>
      </c>
      <c r="BD32" s="17">
        <v>13.4565008906717</v>
      </c>
      <c r="BE32" s="17">
        <v>12.330227677444199</v>
      </c>
      <c r="BF32" s="17">
        <v>0.86872942814662901</v>
      </c>
      <c r="BG32" s="17">
        <v>3362.23146089276</v>
      </c>
      <c r="BH32" s="17">
        <v>12.3008315309522</v>
      </c>
      <c r="BI32" s="17">
        <v>15.7084974227631</v>
      </c>
      <c r="BK32" s="94">
        <f t="shared" si="14"/>
        <v>1.505209496531229</v>
      </c>
      <c r="BL32" s="40">
        <f t="shared" si="1"/>
        <v>-9.4962638947727209E-5</v>
      </c>
      <c r="BM32" s="40">
        <f t="shared" si="2"/>
        <v>-9.4912328291101649E-5</v>
      </c>
      <c r="BN32" s="40">
        <f t="shared" si="3"/>
        <v>-1.3305907713246119E-4</v>
      </c>
      <c r="BO32" s="40">
        <f t="shared" si="4"/>
        <v>5.7158209151501562E-5</v>
      </c>
      <c r="BP32" s="40">
        <f t="shared" si="5"/>
        <v>5.4982401516131029E-5</v>
      </c>
      <c r="BQ32" s="40">
        <f t="shared" si="6"/>
        <v>4.8022370869754519E-5</v>
      </c>
      <c r="BR32" s="40">
        <f t="shared" si="7"/>
        <v>5.3224426389626885E-5</v>
      </c>
      <c r="BS32" s="40">
        <f t="shared" si="8"/>
        <v>-1.3101514001605011E-4</v>
      </c>
      <c r="BT32" s="40">
        <f t="shared" si="9"/>
        <v>-1.6468650611975558E-5</v>
      </c>
      <c r="BU32" s="40">
        <f t="shared" si="10"/>
        <v>-1.3298421956055363E-4</v>
      </c>
      <c r="BV32" s="40">
        <f t="shared" si="11"/>
        <v>5.5767220128672902E-5</v>
      </c>
      <c r="BW32" s="40">
        <f t="shared" si="12"/>
        <v>5.4918498597265551E-5</v>
      </c>
      <c r="BX32" s="40">
        <f t="shared" si="13"/>
        <v>5.2031788100497856E-5</v>
      </c>
      <c r="BY32" s="40"/>
      <c r="BZ32" s="40"/>
      <c r="CA32" s="40"/>
    </row>
    <row r="33" spans="1:79" x14ac:dyDescent="0.3">
      <c r="A33" s="32" t="s">
        <v>200</v>
      </c>
      <c r="B33" s="110">
        <v>21936.398924000001</v>
      </c>
      <c r="C33" s="110">
        <v>1754.9119123</v>
      </c>
      <c r="D33" s="17">
        <v>19.421820157999999</v>
      </c>
      <c r="E33" s="17">
        <v>1.0013113929999999</v>
      </c>
      <c r="F33" s="17">
        <v>0.40029853999999998</v>
      </c>
      <c r="G33" s="17">
        <v>0.2879702468</v>
      </c>
      <c r="H33" s="17">
        <v>3.2023883199999999E-2</v>
      </c>
      <c r="I33" s="17">
        <v>481.38476026000001</v>
      </c>
      <c r="J33" s="17">
        <v>5.3182026842000001</v>
      </c>
      <c r="K33" s="17">
        <v>6.1244798745000004</v>
      </c>
      <c r="L33" s="17">
        <v>9.6071648100000004E-2</v>
      </c>
      <c r="M33" s="17">
        <v>1.7773255008</v>
      </c>
      <c r="N33" s="17">
        <v>1.4090508416</v>
      </c>
      <c r="P33" s="17" t="s">
        <v>200</v>
      </c>
      <c r="Q33" s="17">
        <v>133.626616760991</v>
      </c>
      <c r="R33" s="17">
        <v>165.446566012137</v>
      </c>
      <c r="S33" s="17">
        <v>1.4078549027479099</v>
      </c>
      <c r="T33" s="17">
        <v>19.399534049570001</v>
      </c>
      <c r="U33" s="17">
        <v>19.399534049570001</v>
      </c>
      <c r="V33" s="17">
        <v>3.6434247780434501</v>
      </c>
      <c r="W33" s="17">
        <v>2.8013018247274299</v>
      </c>
      <c r="X33" s="17">
        <v>1.0005637512809999</v>
      </c>
      <c r="Y33" s="17">
        <v>142151.06202882901</v>
      </c>
      <c r="Z33" s="17">
        <v>0.39995878124602402</v>
      </c>
      <c r="AA33" s="17">
        <v>3.1996615105834701E-2</v>
      </c>
      <c r="AB33" s="17">
        <v>0.28788171209921398</v>
      </c>
      <c r="AC33" s="17">
        <v>0</v>
      </c>
      <c r="AD33" s="17">
        <v>857.21147291909904</v>
      </c>
      <c r="AE33" s="17">
        <v>0</v>
      </c>
      <c r="AF33" s="17">
        <v>724.13344675783105</v>
      </c>
      <c r="AG33" s="17">
        <v>0</v>
      </c>
      <c r="AH33" s="17">
        <v>0</v>
      </c>
      <c r="AI33" s="17">
        <v>0</v>
      </c>
      <c r="AJ33" s="17">
        <v>1.77581705270797</v>
      </c>
      <c r="AK33" s="17">
        <v>0.91474609038273202</v>
      </c>
      <c r="AL33" s="17">
        <v>9.7207004734648805</v>
      </c>
      <c r="AM33" s="17">
        <v>0</v>
      </c>
      <c r="AN33" s="17">
        <v>41.7753316476987</v>
      </c>
      <c r="AO33" s="17">
        <v>2.9054514605753301</v>
      </c>
      <c r="AP33" s="17">
        <v>480.821115496819</v>
      </c>
      <c r="AQ33" s="17">
        <v>0</v>
      </c>
      <c r="AR33" s="17">
        <v>0</v>
      </c>
      <c r="AS33" s="17">
        <v>21914.1229297684</v>
      </c>
      <c r="AT33" s="17">
        <v>0</v>
      </c>
      <c r="AU33" s="17">
        <v>2776.7329243869699</v>
      </c>
      <c r="AV33" s="17">
        <v>0</v>
      </c>
      <c r="AW33" s="17">
        <v>2.95714845051591</v>
      </c>
      <c r="AX33" s="17">
        <v>9.7810446926040608</v>
      </c>
      <c r="AY33" s="17">
        <v>9.5989891081633805E-2</v>
      </c>
      <c r="AZ33" s="17">
        <v>215.37846554174101</v>
      </c>
      <c r="BA33" s="17">
        <v>0</v>
      </c>
      <c r="BB33" s="17">
        <v>0.44266648942838599</v>
      </c>
      <c r="BC33" s="17">
        <v>0.39103229956628399</v>
      </c>
      <c r="BD33" s="17">
        <v>6.54758492293473</v>
      </c>
      <c r="BE33" s="17">
        <v>5.3143651230307896</v>
      </c>
      <c r="BF33" s="17">
        <v>9.5558224339727307</v>
      </c>
      <c r="BG33" s="17">
        <v>1753.1298654695499</v>
      </c>
      <c r="BH33" s="17">
        <v>6.1172582899963199</v>
      </c>
      <c r="BI33" s="17">
        <v>7.6902090700215098</v>
      </c>
      <c r="BK33" s="94">
        <f t="shared" si="14"/>
        <v>1.583871782164445</v>
      </c>
      <c r="BL33" s="40">
        <f t="shared" si="1"/>
        <v>-1.0154809049916162E-3</v>
      </c>
      <c r="BM33" s="40">
        <f t="shared" si="2"/>
        <v>-1.015462267912089E-3</v>
      </c>
      <c r="BN33" s="40">
        <f t="shared" si="3"/>
        <v>-1.1474778495886104E-3</v>
      </c>
      <c r="BO33" s="40">
        <f t="shared" si="4"/>
        <v>-7.4666255095730424E-4</v>
      </c>
      <c r="BP33" s="40">
        <f t="shared" si="5"/>
        <v>-8.4876341036857288E-4</v>
      </c>
      <c r="BQ33" s="40">
        <f t="shared" si="6"/>
        <v>-3.0744391745270324E-4</v>
      </c>
      <c r="BR33" s="40">
        <f t="shared" si="7"/>
        <v>-8.5149243128945459E-4</v>
      </c>
      <c r="BS33" s="40">
        <f t="shared" si="8"/>
        <v>-1.1708820255892055E-3</v>
      </c>
      <c r="BT33" s="40">
        <f t="shared" si="9"/>
        <v>-7.2158986730830018E-4</v>
      </c>
      <c r="BU33" s="40">
        <f t="shared" si="10"/>
        <v>-1.1791343349413907E-3</v>
      </c>
      <c r="BV33" s="40">
        <f t="shared" si="11"/>
        <v>-8.510004770720613E-4</v>
      </c>
      <c r="BW33" s="40">
        <f t="shared" si="12"/>
        <v>-8.4871797054113945E-4</v>
      </c>
      <c r="BX33" s="40">
        <f t="shared" si="13"/>
        <v>-8.4875493259854295E-4</v>
      </c>
      <c r="BY33" s="40"/>
      <c r="BZ33" s="40"/>
      <c r="CA33" s="40"/>
    </row>
    <row r="34" spans="1:79" x14ac:dyDescent="0.3">
      <c r="A34" s="32" t="s">
        <v>201</v>
      </c>
      <c r="B34" s="110">
        <v>193798.43497</v>
      </c>
      <c r="C34" s="110">
        <v>15503.874820999999</v>
      </c>
      <c r="D34" s="17">
        <v>164.46761412000001</v>
      </c>
      <c r="E34" s="17">
        <v>58.993729273</v>
      </c>
      <c r="F34" s="17">
        <v>10.812336455000001</v>
      </c>
      <c r="G34" s="17">
        <v>0.71316776410000005</v>
      </c>
      <c r="H34" s="17">
        <v>0.86498690830000002</v>
      </c>
      <c r="I34" s="17">
        <v>339.57465467999998</v>
      </c>
      <c r="J34" s="17">
        <v>63.154782621999999</v>
      </c>
      <c r="K34" s="17">
        <v>0.9949316641</v>
      </c>
      <c r="L34" s="17">
        <v>2.5949608075000001</v>
      </c>
      <c r="M34" s="17">
        <v>48.006773821000003</v>
      </c>
      <c r="N34" s="17">
        <v>38.059423692000003</v>
      </c>
      <c r="P34" s="17" t="s">
        <v>201</v>
      </c>
      <c r="Q34" s="17">
        <v>1190.0382837274201</v>
      </c>
      <c r="R34" s="17">
        <v>171.38333156494099</v>
      </c>
      <c r="S34" s="17">
        <v>38.061032793173702</v>
      </c>
      <c r="T34" s="17">
        <v>164.500111373095</v>
      </c>
      <c r="U34" s="17">
        <v>164.500111373095</v>
      </c>
      <c r="V34" s="17">
        <v>158.48374183561199</v>
      </c>
      <c r="W34" s="17">
        <v>430.760397703568</v>
      </c>
      <c r="X34" s="17">
        <v>59.003553352132101</v>
      </c>
      <c r="Y34" s="17">
        <v>130995.35107771101</v>
      </c>
      <c r="Z34" s="17">
        <v>10.812792169183799</v>
      </c>
      <c r="AA34" s="17">
        <v>0.86502297400135897</v>
      </c>
      <c r="AB34" s="17">
        <v>0.71326374953234695</v>
      </c>
      <c r="AC34" s="17">
        <v>0</v>
      </c>
      <c r="AD34" s="17">
        <v>30863.114629868502</v>
      </c>
      <c r="AE34" s="17">
        <v>0</v>
      </c>
      <c r="AF34" s="17">
        <v>6320.9720623205003</v>
      </c>
      <c r="AG34" s="17">
        <v>0</v>
      </c>
      <c r="AH34" s="17">
        <v>0</v>
      </c>
      <c r="AI34" s="17">
        <v>0</v>
      </c>
      <c r="AJ34" s="17">
        <v>48.008799538790498</v>
      </c>
      <c r="AK34" s="17">
        <v>33.848588092966402</v>
      </c>
      <c r="AL34" s="17">
        <v>20.538392522089001</v>
      </c>
      <c r="AM34" s="17">
        <v>0</v>
      </c>
      <c r="AN34" s="17">
        <v>1824.3794595163999</v>
      </c>
      <c r="AO34" s="17">
        <v>71.9753589664099</v>
      </c>
      <c r="AP34" s="17">
        <v>339.41317931056102</v>
      </c>
      <c r="AQ34" s="17">
        <v>0</v>
      </c>
      <c r="AR34" s="17">
        <v>0</v>
      </c>
      <c r="AS34" s="17">
        <v>193827.234963761</v>
      </c>
      <c r="AT34" s="17">
        <v>0</v>
      </c>
      <c r="AU34" s="17">
        <v>46572.969442616399</v>
      </c>
      <c r="AV34" s="17">
        <v>0</v>
      </c>
      <c r="AW34" s="17">
        <v>38.103632988538699</v>
      </c>
      <c r="AX34" s="17">
        <v>83.5791287613321</v>
      </c>
      <c r="AY34" s="17">
        <v>2.5950706398306802</v>
      </c>
      <c r="AZ34" s="17">
        <v>1492.1660401131001</v>
      </c>
      <c r="BA34" s="17">
        <v>0</v>
      </c>
      <c r="BB34" s="17">
        <v>20.146376066574799</v>
      </c>
      <c r="BC34" s="17">
        <v>10.571472817653801</v>
      </c>
      <c r="BD34" s="17">
        <v>187.853487592975</v>
      </c>
      <c r="BE34" s="17">
        <v>63.166993320190997</v>
      </c>
      <c r="BF34" s="17">
        <v>253.70752384468599</v>
      </c>
      <c r="BG34" s="17">
        <v>15506.179211561001</v>
      </c>
      <c r="BH34" s="17">
        <v>0.99267961532916604</v>
      </c>
      <c r="BI34" s="17">
        <v>71.933047722907304</v>
      </c>
      <c r="BK34" s="94">
        <f t="shared" si="14"/>
        <v>3.0035103301200605</v>
      </c>
      <c r="BL34" s="40">
        <f t="shared" si="1"/>
        <v>1.4860797903480728E-4</v>
      </c>
      <c r="BM34" s="40">
        <f t="shared" si="2"/>
        <v>1.4863320219019252E-4</v>
      </c>
      <c r="BN34" s="40">
        <f t="shared" si="3"/>
        <v>1.9759059112559984E-4</v>
      </c>
      <c r="BO34" s="40">
        <f t="shared" si="4"/>
        <v>1.6652751492687984E-4</v>
      </c>
      <c r="BP34" s="40">
        <f t="shared" si="5"/>
        <v>4.2147614042117867E-5</v>
      </c>
      <c r="BQ34" s="40">
        <f t="shared" si="6"/>
        <v>1.3459025656891878E-4</v>
      </c>
      <c r="BR34" s="40">
        <f t="shared" si="7"/>
        <v>4.169508348956006E-5</v>
      </c>
      <c r="BS34" s="40">
        <f t="shared" si="8"/>
        <v>-4.7552244319037224E-4</v>
      </c>
      <c r="BT34" s="40">
        <f t="shared" si="9"/>
        <v>1.9334558182366947E-4</v>
      </c>
      <c r="BU34" s="40">
        <f t="shared" si="10"/>
        <v>-2.2635210558617888E-3</v>
      </c>
      <c r="BV34" s="40">
        <f t="shared" si="11"/>
        <v>4.2325236806132692E-5</v>
      </c>
      <c r="BW34" s="40">
        <f t="shared" si="12"/>
        <v>4.219649914506608E-5</v>
      </c>
      <c r="BX34" s="40">
        <f t="shared" si="13"/>
        <v>4.2278653158827911E-5</v>
      </c>
      <c r="BY34" s="40"/>
      <c r="BZ34" s="40"/>
      <c r="CA34" s="40"/>
    </row>
    <row r="35" spans="1:79" x14ac:dyDescent="0.3">
      <c r="A35" s="32" t="s">
        <v>202</v>
      </c>
      <c r="B35" s="110">
        <v>17831.075939999999</v>
      </c>
      <c r="C35" s="110">
        <v>1426.4860709</v>
      </c>
      <c r="D35" s="17">
        <v>2.6027285864</v>
      </c>
      <c r="E35" s="17">
        <v>0.6351596249</v>
      </c>
      <c r="F35" s="17">
        <v>7.8883515400000007E-2</v>
      </c>
      <c r="G35" s="17">
        <v>1.5863176315</v>
      </c>
      <c r="H35" s="17">
        <v>6.3106804000000001E-3</v>
      </c>
      <c r="I35" s="17">
        <v>28.470885184</v>
      </c>
      <c r="J35" s="17">
        <v>14.083141854000001</v>
      </c>
      <c r="K35" s="17">
        <v>0.34480510850000001</v>
      </c>
      <c r="L35" s="17">
        <v>1.8932042999999999E-2</v>
      </c>
      <c r="M35" s="17">
        <v>0.35024281740000002</v>
      </c>
      <c r="N35" s="17">
        <v>0.27766995649999998</v>
      </c>
      <c r="P35" s="17" t="s">
        <v>202</v>
      </c>
      <c r="Q35" s="17">
        <v>13.652978316797499</v>
      </c>
      <c r="R35" s="17">
        <v>10.077832618445299</v>
      </c>
      <c r="S35" s="17">
        <v>0.277655915237013</v>
      </c>
      <c r="T35" s="17">
        <v>2.6022054463913502</v>
      </c>
      <c r="U35" s="17">
        <v>2.6022054463913502</v>
      </c>
      <c r="V35" s="17">
        <v>18.169220764678599</v>
      </c>
      <c r="W35" s="17">
        <v>9.4608653624743795</v>
      </c>
      <c r="X35" s="17">
        <v>0.63510871832646598</v>
      </c>
      <c r="Y35" s="17">
        <v>17325.953453470502</v>
      </c>
      <c r="Z35" s="17">
        <v>7.88796020928378E-2</v>
      </c>
      <c r="AA35" s="17">
        <v>6.3103501767882396E-3</v>
      </c>
      <c r="AB35" s="17">
        <v>1.5853783449735399</v>
      </c>
      <c r="AC35" s="17">
        <v>0</v>
      </c>
      <c r="AD35" s="17">
        <v>2700.9213952646601</v>
      </c>
      <c r="AE35" s="17">
        <v>0</v>
      </c>
      <c r="AF35" s="17">
        <v>1081.63800296919</v>
      </c>
      <c r="AG35" s="17">
        <v>0</v>
      </c>
      <c r="AH35" s="17">
        <v>0</v>
      </c>
      <c r="AI35" s="17">
        <v>0</v>
      </c>
      <c r="AJ35" s="17">
        <v>0.35022492975722902</v>
      </c>
      <c r="AK35" s="17">
        <v>0.39320453887071499</v>
      </c>
      <c r="AL35" s="17">
        <v>1.4253996644721401</v>
      </c>
      <c r="AM35" s="17">
        <v>0</v>
      </c>
      <c r="AN35" s="17">
        <v>57.124433547222097</v>
      </c>
      <c r="AO35" s="17">
        <v>4.1942990423827498</v>
      </c>
      <c r="AP35" s="17">
        <v>28.4545450938915</v>
      </c>
      <c r="AQ35" s="17">
        <v>0</v>
      </c>
      <c r="AR35" s="17">
        <v>0</v>
      </c>
      <c r="AS35" s="17">
        <v>17821.7197226475</v>
      </c>
      <c r="AT35" s="17">
        <v>0</v>
      </c>
      <c r="AU35" s="17">
        <v>4139.4979746137697</v>
      </c>
      <c r="AV35" s="17">
        <v>0</v>
      </c>
      <c r="AW35" s="17">
        <v>10.706911199198601</v>
      </c>
      <c r="AX35" s="17">
        <v>0.98085856057107901</v>
      </c>
      <c r="AY35" s="17">
        <v>1.8931076509047198E-2</v>
      </c>
      <c r="AZ35" s="17">
        <v>98.456948643787101</v>
      </c>
      <c r="BA35" s="17">
        <v>0</v>
      </c>
      <c r="BB35" s="17">
        <v>0.167888469626295</v>
      </c>
      <c r="BC35" s="17">
        <v>7.7118914430284402E-2</v>
      </c>
      <c r="BD35" s="17">
        <v>16.2408324780824</v>
      </c>
      <c r="BE35" s="17">
        <v>14.0752837921777</v>
      </c>
      <c r="BF35" s="17">
        <v>2.8860983085454399</v>
      </c>
      <c r="BG35" s="17">
        <v>1425.73758270914</v>
      </c>
      <c r="BH35" s="17">
        <v>0.34459372429421098</v>
      </c>
      <c r="BI35" s="17">
        <v>5.1292074311015297</v>
      </c>
      <c r="BK35" s="94">
        <f t="shared" si="14"/>
        <v>2.9034080498516639</v>
      </c>
      <c r="BL35" s="40">
        <f t="shared" ref="BL35:BL51" si="15">(AS35-B35)/(B35+1E-50)</f>
        <v>-5.2471412179397564E-4</v>
      </c>
      <c r="BM35" s="40">
        <f t="shared" ref="BM35:BM51" si="16">(BG35-C35)/(C35+1E-50)</f>
        <v>-5.2470767582587011E-4</v>
      </c>
      <c r="BN35" s="40">
        <f t="shared" ref="BN35:BN51" si="17">(U35-D35)/(D35+1E-50)</f>
        <v>-2.0099675831870907E-4</v>
      </c>
      <c r="BO35" s="40">
        <f t="shared" ref="BO35:BO51" si="18">(X35-E35)/(E35+1E-50)</f>
        <v>-8.0147684988683048E-5</v>
      </c>
      <c r="BP35" s="40">
        <f t="shared" ref="BP35:BP51" si="19">(Z35-F35)/(F35+1E-50)</f>
        <v>-4.9608681133987771E-5</v>
      </c>
      <c r="BQ35" s="40">
        <f t="shared" ref="BQ35:BQ51" si="20">(AB35-G35)/(G35+1E-50)</f>
        <v>-5.9211756070060224E-4</v>
      </c>
      <c r="BR35" s="40">
        <f t="shared" ref="BR35:BR51" si="21">(AA35-H35)/(H35+1E-50)</f>
        <v>-5.2327671634342579E-5</v>
      </c>
      <c r="BS35" s="40">
        <f t="shared" ref="BS35:BS51" si="22">(AP35-I35)/(I35+1E-50)</f>
        <v>-5.739227987784011E-4</v>
      </c>
      <c r="BT35" s="40">
        <f t="shared" ref="BT35:BT51" si="23">(BE35-J35)/(J35+1E-50)</f>
        <v>-5.5797647313116062E-4</v>
      </c>
      <c r="BU35" s="40">
        <f t="shared" ref="BU35:BU51" si="24">(BH35-K35)/(K35+1E-50)</f>
        <v>-6.1305415893811682E-4</v>
      </c>
      <c r="BV35" s="40">
        <f t="shared" ref="BV35:BV51" si="25">(AY35-L35)/(L35+1E-50)</f>
        <v>-5.1050536532206115E-5</v>
      </c>
      <c r="BW35" s="40">
        <f t="shared" ref="BW35:BW51" si="26">(AJ35-M35)/(M35+1E-50)</f>
        <v>-5.107211877686689E-5</v>
      </c>
      <c r="BX35" s="40">
        <f t="shared" ref="BX35:BX51" si="27">(S35-N35)/(N35+1E-50)</f>
        <v>-5.0568175124072939E-5</v>
      </c>
      <c r="BY35" s="40"/>
      <c r="BZ35" s="40"/>
      <c r="CA35" s="40"/>
    </row>
    <row r="36" spans="1:79" x14ac:dyDescent="0.3">
      <c r="A36" s="32" t="s">
        <v>203</v>
      </c>
      <c r="B36" s="110">
        <v>61558.437399000002</v>
      </c>
      <c r="C36" s="110">
        <v>4924.6749245000001</v>
      </c>
      <c r="D36" s="17">
        <v>44.100857411</v>
      </c>
      <c r="E36" s="17">
        <v>14.046641047</v>
      </c>
      <c r="F36" s="17">
        <v>3.3850772190999998</v>
      </c>
      <c r="G36" s="17">
        <v>0.83180661980000004</v>
      </c>
      <c r="H36" s="17">
        <v>0.2708061766</v>
      </c>
      <c r="I36" s="17">
        <v>417.95606284000002</v>
      </c>
      <c r="J36" s="17">
        <v>20.502736832</v>
      </c>
      <c r="K36" s="17">
        <v>4.3582760574000003</v>
      </c>
      <c r="L36" s="17">
        <v>0.81241853050000001</v>
      </c>
      <c r="M36" s="17">
        <v>15.029742342</v>
      </c>
      <c r="N36" s="17">
        <v>11.91547179</v>
      </c>
      <c r="P36" s="17" t="s">
        <v>203</v>
      </c>
      <c r="Q36" s="17">
        <v>431.82373591066897</v>
      </c>
      <c r="R36" s="17">
        <v>159.339248678269</v>
      </c>
      <c r="S36" s="17">
        <v>11.906633753270899</v>
      </c>
      <c r="T36" s="17">
        <v>44.0769900703934</v>
      </c>
      <c r="U36" s="17">
        <v>44.0769900703934</v>
      </c>
      <c r="V36" s="17">
        <v>37.514532163876702</v>
      </c>
      <c r="W36" s="17">
        <v>84.760803969822305</v>
      </c>
      <c r="X36" s="17">
        <v>14.041056864028199</v>
      </c>
      <c r="Y36" s="17">
        <v>127214.615668257</v>
      </c>
      <c r="Z36" s="17">
        <v>3.3825675291138801</v>
      </c>
      <c r="AA36" s="17">
        <v>0.27060526319987799</v>
      </c>
      <c r="AB36" s="17">
        <v>0.83165854495598102</v>
      </c>
      <c r="AC36" s="17">
        <v>0</v>
      </c>
      <c r="AD36" s="17">
        <v>8041.6566595240602</v>
      </c>
      <c r="AE36" s="17">
        <v>0</v>
      </c>
      <c r="AF36" s="17">
        <v>2024.1386471614801</v>
      </c>
      <c r="AG36" s="17">
        <v>0</v>
      </c>
      <c r="AH36" s="17">
        <v>0</v>
      </c>
      <c r="AI36" s="17">
        <v>0</v>
      </c>
      <c r="AJ36" s="17">
        <v>15.0185938542812</v>
      </c>
      <c r="AK36" s="17">
        <v>9.3084282875543192</v>
      </c>
      <c r="AL36" s="17">
        <v>11.2184280677521</v>
      </c>
      <c r="AM36" s="17">
        <v>0</v>
      </c>
      <c r="AN36" s="17">
        <v>403.300773992335</v>
      </c>
      <c r="AO36" s="17">
        <v>22.582761696153199</v>
      </c>
      <c r="AP36" s="17">
        <v>417.33520580662997</v>
      </c>
      <c r="AQ36" s="17">
        <v>0</v>
      </c>
      <c r="AR36" s="17">
        <v>0</v>
      </c>
      <c r="AS36" s="17">
        <v>61523.495117070903</v>
      </c>
      <c r="AT36" s="17">
        <v>0</v>
      </c>
      <c r="AU36" s="17">
        <v>13131.3873471232</v>
      </c>
      <c r="AV36" s="17">
        <v>0</v>
      </c>
      <c r="AW36" s="17">
        <v>15.2774344677436</v>
      </c>
      <c r="AX36" s="17">
        <v>30.591193925575901</v>
      </c>
      <c r="AY36" s="17">
        <v>0.81181507133274899</v>
      </c>
      <c r="AZ36" s="17">
        <v>516.14463218690105</v>
      </c>
      <c r="BA36" s="17">
        <v>0</v>
      </c>
      <c r="BB36" s="17">
        <v>5.1789251842191701</v>
      </c>
      <c r="BC36" s="17">
        <v>3.3070757822966899</v>
      </c>
      <c r="BD36" s="17">
        <v>45.893657095397899</v>
      </c>
      <c r="BE36" s="17">
        <v>20.496430421009698</v>
      </c>
      <c r="BF36" s="17">
        <v>79.766073295963807</v>
      </c>
      <c r="BG36" s="17">
        <v>4921.8795936881597</v>
      </c>
      <c r="BH36" s="17">
        <v>4.35099229663434</v>
      </c>
      <c r="BI36" s="17">
        <v>20.029789075135099</v>
      </c>
      <c r="BK36" s="94">
        <f t="shared" si="14"/>
        <v>2.6679619233194876</v>
      </c>
      <c r="BL36" s="40">
        <f t="shared" si="15"/>
        <v>-5.6762782496598975E-4</v>
      </c>
      <c r="BM36" s="40">
        <f t="shared" si="16"/>
        <v>-5.6761732595459933E-4</v>
      </c>
      <c r="BN36" s="40">
        <f t="shared" si="17"/>
        <v>-5.4119901534265197E-4</v>
      </c>
      <c r="BO36" s="40">
        <f t="shared" si="18"/>
        <v>-3.9754578714694405E-4</v>
      </c>
      <c r="BP36" s="40">
        <f t="shared" si="19"/>
        <v>-7.4139814948946008E-4</v>
      </c>
      <c r="BQ36" s="40">
        <f t="shared" si="20"/>
        <v>-1.7801594805127009E-4</v>
      </c>
      <c r="BR36" s="40">
        <f t="shared" si="21"/>
        <v>-7.4190848467529328E-4</v>
      </c>
      <c r="BS36" s="40">
        <f t="shared" si="22"/>
        <v>-1.4854600484829363E-3</v>
      </c>
      <c r="BT36" s="40">
        <f t="shared" si="23"/>
        <v>-3.075887400778063E-4</v>
      </c>
      <c r="BU36" s="40">
        <f t="shared" si="24"/>
        <v>-1.6712481425524112E-3</v>
      </c>
      <c r="BV36" s="40">
        <f t="shared" si="25"/>
        <v>-7.4279345509219554E-4</v>
      </c>
      <c r="BW36" s="40">
        <f t="shared" si="26"/>
        <v>-7.417617325113315E-4</v>
      </c>
      <c r="BX36" s="40">
        <f t="shared" si="27"/>
        <v>-7.4172780439275842E-4</v>
      </c>
      <c r="BY36" s="40"/>
      <c r="BZ36" s="40"/>
      <c r="CA36" s="40"/>
    </row>
    <row r="37" spans="1:79" x14ac:dyDescent="0.3">
      <c r="A37" s="32" t="s">
        <v>204</v>
      </c>
      <c r="B37" s="110">
        <v>97189.783593999993</v>
      </c>
      <c r="C37" s="110">
        <v>7775.1826908000003</v>
      </c>
      <c r="D37" s="17">
        <v>47.534502351</v>
      </c>
      <c r="E37" s="17">
        <v>13.533907170000001</v>
      </c>
      <c r="F37" s="17">
        <v>1.7606080397999999</v>
      </c>
      <c r="G37" s="17">
        <v>5.1590400076999998</v>
      </c>
      <c r="H37" s="17">
        <v>0.14084864359999999</v>
      </c>
      <c r="I37" s="17">
        <v>182.85161747000001</v>
      </c>
      <c r="J37" s="17">
        <v>58.356166754</v>
      </c>
      <c r="K37" s="17">
        <v>1.8184087572000001</v>
      </c>
      <c r="L37" s="17">
        <v>0.42254592940000002</v>
      </c>
      <c r="M37" s="17">
        <v>7.8170996957999996</v>
      </c>
      <c r="N37" s="17">
        <v>6.1973402971000002</v>
      </c>
      <c r="P37" s="17" t="s">
        <v>204</v>
      </c>
      <c r="Q37" s="17">
        <v>218.301155795044</v>
      </c>
      <c r="R37" s="17">
        <v>71.293426554085798</v>
      </c>
      <c r="S37" s="17">
        <v>6.2006758169918799</v>
      </c>
      <c r="T37" s="17">
        <v>47.5458000076652</v>
      </c>
      <c r="U37" s="17">
        <v>47.5458000076652</v>
      </c>
      <c r="V37" s="17">
        <v>93.684014675688999</v>
      </c>
      <c r="W37" s="17">
        <v>128.50535337220299</v>
      </c>
      <c r="X37" s="17">
        <v>13.5379816882454</v>
      </c>
      <c r="Y37" s="17">
        <v>93370.852854861805</v>
      </c>
      <c r="Z37" s="17">
        <v>1.76155587295862</v>
      </c>
      <c r="AA37" s="17">
        <v>0.140924323370787</v>
      </c>
      <c r="AB37" s="17">
        <v>5.1611157822467097</v>
      </c>
      <c r="AC37" s="17">
        <v>0</v>
      </c>
      <c r="AD37" s="17">
        <v>14800.2583458319</v>
      </c>
      <c r="AE37" s="17">
        <v>0</v>
      </c>
      <c r="AF37" s="17">
        <v>4877.7349955909804</v>
      </c>
      <c r="AG37" s="17">
        <v>0</v>
      </c>
      <c r="AH37" s="17">
        <v>0</v>
      </c>
      <c r="AI37" s="17">
        <v>0</v>
      </c>
      <c r="AJ37" s="17">
        <v>7.8213091886713499</v>
      </c>
      <c r="AK37" s="17">
        <v>6.9542979794562196</v>
      </c>
      <c r="AL37" s="17">
        <v>9.5207631461606006</v>
      </c>
      <c r="AM37" s="17">
        <v>0</v>
      </c>
      <c r="AN37" s="17">
        <v>582.87503748757194</v>
      </c>
      <c r="AO37" s="17">
        <v>24.4201493002838</v>
      </c>
      <c r="AP37" s="17">
        <v>182.94054643598301</v>
      </c>
      <c r="AQ37" s="17">
        <v>0</v>
      </c>
      <c r="AR37" s="17">
        <v>0</v>
      </c>
      <c r="AS37" s="17">
        <v>97224.266399135697</v>
      </c>
      <c r="AT37" s="17">
        <v>0</v>
      </c>
      <c r="AU37" s="17">
        <v>22664.710387958301</v>
      </c>
      <c r="AV37" s="17">
        <v>0</v>
      </c>
      <c r="AW37" s="17">
        <v>39.982804906320098</v>
      </c>
      <c r="AX37" s="17">
        <v>15.439781480479899</v>
      </c>
      <c r="AY37" s="17">
        <v>0.42277318546398301</v>
      </c>
      <c r="AZ37" s="17">
        <v>608.89433209487504</v>
      </c>
      <c r="BA37" s="17">
        <v>0</v>
      </c>
      <c r="BB37" s="17">
        <v>4.1724263052974102</v>
      </c>
      <c r="BC37" s="17">
        <v>1.72224126834298</v>
      </c>
      <c r="BD37" s="17">
        <v>93.1116143143024</v>
      </c>
      <c r="BE37" s="17">
        <v>58.377801694962599</v>
      </c>
      <c r="BF37" s="17">
        <v>44.637823264888603</v>
      </c>
      <c r="BG37" s="17">
        <v>7777.9414345475298</v>
      </c>
      <c r="BH37" s="17">
        <v>1.8192589776544399</v>
      </c>
      <c r="BI37" s="17">
        <v>33.245580276564802</v>
      </c>
      <c r="BK37" s="94">
        <f t="shared" si="14"/>
        <v>2.9139728781304184</v>
      </c>
      <c r="BL37" s="40">
        <f t="shared" si="15"/>
        <v>3.5479866155224492E-4</v>
      </c>
      <c r="BM37" s="40">
        <f t="shared" si="16"/>
        <v>3.5481400981018338E-4</v>
      </c>
      <c r="BN37" s="40">
        <f t="shared" si="17"/>
        <v>2.3767276623149012E-4</v>
      </c>
      <c r="BO37" s="40">
        <f t="shared" si="18"/>
        <v>3.0106001129011855E-4</v>
      </c>
      <c r="BP37" s="40">
        <f t="shared" si="19"/>
        <v>5.3835557784218525E-4</v>
      </c>
      <c r="BQ37" s="40">
        <f t="shared" si="20"/>
        <v>4.0235674536576242E-4</v>
      </c>
      <c r="BR37" s="40">
        <f t="shared" si="21"/>
        <v>5.3731274119996368E-4</v>
      </c>
      <c r="BS37" s="40">
        <f t="shared" si="22"/>
        <v>4.8634497858675822E-4</v>
      </c>
      <c r="BT37" s="40">
        <f t="shared" si="23"/>
        <v>3.7073958359535577E-4</v>
      </c>
      <c r="BU37" s="40">
        <f t="shared" si="24"/>
        <v>4.675628903971007E-4</v>
      </c>
      <c r="BV37" s="40">
        <f t="shared" si="25"/>
        <v>5.3782570880682716E-4</v>
      </c>
      <c r="BW37" s="40">
        <f t="shared" si="26"/>
        <v>5.3849804085420565E-4</v>
      </c>
      <c r="BX37" s="40">
        <f t="shared" si="27"/>
        <v>5.3821796641382864E-4</v>
      </c>
      <c r="BY37" s="40"/>
      <c r="BZ37" s="40"/>
      <c r="CA37" s="40"/>
    </row>
    <row r="38" spans="1:79" x14ac:dyDescent="0.3">
      <c r="A38" s="32" t="s">
        <v>205</v>
      </c>
      <c r="B38" s="110">
        <v>22909.983626000001</v>
      </c>
      <c r="C38" s="110">
        <v>1832.7986900999999</v>
      </c>
      <c r="D38" s="17">
        <v>13.977540166000001</v>
      </c>
      <c r="E38" s="17">
        <v>0.64708399500000002</v>
      </c>
      <c r="F38" s="17">
        <v>0.26522765059999998</v>
      </c>
      <c r="G38" s="17">
        <v>0.95681485389999998</v>
      </c>
      <c r="H38" s="17">
        <v>2.1218212100000002E-2</v>
      </c>
      <c r="I38" s="17">
        <v>355.19317103999998</v>
      </c>
      <c r="J38" s="17">
        <v>10.088413367999999</v>
      </c>
      <c r="K38" s="17">
        <v>4.5285388145000001</v>
      </c>
      <c r="L38" s="17">
        <v>6.3654636200000003E-2</v>
      </c>
      <c r="M38" s="17">
        <v>1.1776107683999999</v>
      </c>
      <c r="N38" s="17">
        <v>0.93360133010000002</v>
      </c>
      <c r="P38" s="17" t="s">
        <v>205</v>
      </c>
      <c r="Q38" s="17">
        <v>95.606391654424598</v>
      </c>
      <c r="R38" s="17">
        <v>122.132900519917</v>
      </c>
      <c r="S38" s="17">
        <v>0.93357508148354496</v>
      </c>
      <c r="T38" s="17">
        <v>13.985666203408099</v>
      </c>
      <c r="U38" s="17">
        <v>13.985666203408099</v>
      </c>
      <c r="V38" s="17">
        <v>10.1830558492038</v>
      </c>
      <c r="W38" s="17">
        <v>3.5716203529424702</v>
      </c>
      <c r="X38" s="17">
        <v>0.64706637990496096</v>
      </c>
      <c r="Y38" s="17">
        <v>109044.455973319</v>
      </c>
      <c r="Z38" s="17">
        <v>0.26522039367889599</v>
      </c>
      <c r="AA38" s="17">
        <v>2.1217705327220199E-2</v>
      </c>
      <c r="AB38" s="17">
        <v>0.956770638872114</v>
      </c>
      <c r="AC38" s="17">
        <v>0</v>
      </c>
      <c r="AD38" s="17">
        <v>1702.3642201558901</v>
      </c>
      <c r="AE38" s="17">
        <v>0</v>
      </c>
      <c r="AF38" s="17">
        <v>990.58919173174297</v>
      </c>
      <c r="AG38" s="17">
        <v>0</v>
      </c>
      <c r="AH38" s="17">
        <v>0</v>
      </c>
      <c r="AI38" s="17">
        <v>0</v>
      </c>
      <c r="AJ38" s="17">
        <v>1.17757754785291</v>
      </c>
      <c r="AK38" s="17">
        <v>0.64310286800902705</v>
      </c>
      <c r="AL38" s="17">
        <v>7.4965947565114197</v>
      </c>
      <c r="AM38" s="17">
        <v>0</v>
      </c>
      <c r="AN38" s="17">
        <v>44.9142732585887</v>
      </c>
      <c r="AO38" s="17">
        <v>3.6704177116883501</v>
      </c>
      <c r="AP38" s="17">
        <v>355.39761710281198</v>
      </c>
      <c r="AQ38" s="17">
        <v>0</v>
      </c>
      <c r="AR38" s="17">
        <v>0</v>
      </c>
      <c r="AS38" s="17">
        <v>22916.790466409799</v>
      </c>
      <c r="AT38" s="17">
        <v>0</v>
      </c>
      <c r="AU38" s="17">
        <v>3659.6214425943999</v>
      </c>
      <c r="AV38" s="17">
        <v>0</v>
      </c>
      <c r="AW38" s="17">
        <v>6.9986351851496602</v>
      </c>
      <c r="AX38" s="17">
        <v>7.0082702764429801</v>
      </c>
      <c r="AY38" s="17">
        <v>6.3652557436522803E-2</v>
      </c>
      <c r="AZ38" s="17">
        <v>191.66630110385401</v>
      </c>
      <c r="BA38" s="17">
        <v>0</v>
      </c>
      <c r="BB38" s="17">
        <v>0.27457848736211299</v>
      </c>
      <c r="BC38" s="17">
        <v>0.25930046329940998</v>
      </c>
      <c r="BD38" s="17">
        <v>11.1627247697598</v>
      </c>
      <c r="BE38" s="17">
        <v>10.0891470302643</v>
      </c>
      <c r="BF38" s="17">
        <v>6.8384245561619696</v>
      </c>
      <c r="BG38" s="17">
        <v>1833.3432296609799</v>
      </c>
      <c r="BH38" s="17">
        <v>4.5311897970472401</v>
      </c>
      <c r="BI38" s="17">
        <v>7.45165389455524</v>
      </c>
      <c r="BK38" s="94">
        <f t="shared" si="14"/>
        <v>1.9961463753140942</v>
      </c>
      <c r="BL38" s="40">
        <f t="shared" si="15"/>
        <v>2.9711240832458143E-4</v>
      </c>
      <c r="BM38" s="40">
        <f t="shared" si="16"/>
        <v>2.9710822248036711E-4</v>
      </c>
      <c r="BN38" s="40">
        <f t="shared" si="17"/>
        <v>5.8136391035849562E-4</v>
      </c>
      <c r="BO38" s="40">
        <f t="shared" si="18"/>
        <v>-2.722226971331374E-5</v>
      </c>
      <c r="BP38" s="40">
        <f t="shared" si="19"/>
        <v>-2.7361103141264665E-5</v>
      </c>
      <c r="BQ38" s="40">
        <f t="shared" si="20"/>
        <v>-4.6210641176570279E-5</v>
      </c>
      <c r="BR38" s="40">
        <f t="shared" si="21"/>
        <v>-2.3883858706585678E-5</v>
      </c>
      <c r="BS38" s="40">
        <f t="shared" si="22"/>
        <v>5.7559119792022337E-4</v>
      </c>
      <c r="BT38" s="40">
        <f t="shared" si="23"/>
        <v>7.2723255633809519E-5</v>
      </c>
      <c r="BU38" s="40">
        <f t="shared" si="24"/>
        <v>5.8539468376683269E-4</v>
      </c>
      <c r="BV38" s="40">
        <f t="shared" si="25"/>
        <v>-3.2656906099805918E-5</v>
      </c>
      <c r="BW38" s="40">
        <f t="shared" si="26"/>
        <v>-2.8210125095077108E-5</v>
      </c>
      <c r="BX38" s="40">
        <f t="shared" si="27"/>
        <v>-2.8115444578735352E-5</v>
      </c>
      <c r="BY38" s="40"/>
      <c r="BZ38" s="40"/>
      <c r="CA38" s="40"/>
    </row>
    <row r="39" spans="1:79" x14ac:dyDescent="0.3">
      <c r="A39" s="32" t="s">
        <v>206</v>
      </c>
      <c r="B39" s="110">
        <v>56324.134249000002</v>
      </c>
      <c r="C39" s="110">
        <v>4505.9307568000004</v>
      </c>
      <c r="D39" s="17">
        <v>36.863026783999999</v>
      </c>
      <c r="E39" s="17">
        <v>11.69011087</v>
      </c>
      <c r="F39" s="17">
        <v>3.8887790039999999</v>
      </c>
      <c r="G39" s="17">
        <v>0.56803411800000003</v>
      </c>
      <c r="H39" s="17">
        <v>0.31110232040000002</v>
      </c>
      <c r="I39" s="17">
        <v>624.87318794999999</v>
      </c>
      <c r="J39" s="17">
        <v>15.078463636</v>
      </c>
      <c r="K39" s="17">
        <v>6.8860538962</v>
      </c>
      <c r="L39" s="17">
        <v>0.93330696170000005</v>
      </c>
      <c r="M39" s="17">
        <v>17.266178831000001</v>
      </c>
      <c r="N39" s="17">
        <v>13.688502027</v>
      </c>
      <c r="P39" s="17" t="s">
        <v>206</v>
      </c>
      <c r="Q39" s="17">
        <v>523.91639326436803</v>
      </c>
      <c r="R39" s="17">
        <v>232.20874911121501</v>
      </c>
      <c r="S39" s="17">
        <v>13.683594444496901</v>
      </c>
      <c r="T39" s="17">
        <v>36.831272435794801</v>
      </c>
      <c r="U39" s="17">
        <v>36.831272435794801</v>
      </c>
      <c r="V39" s="17">
        <v>20.719728106370798</v>
      </c>
      <c r="W39" s="17">
        <v>44.554713753706601</v>
      </c>
      <c r="X39" s="17">
        <v>11.686708124623401</v>
      </c>
      <c r="Y39" s="17">
        <v>177913.57952213401</v>
      </c>
      <c r="Z39" s="17">
        <v>3.8873838656402602</v>
      </c>
      <c r="AA39" s="17">
        <v>0.31099084503030699</v>
      </c>
      <c r="AB39" s="17">
        <v>0.56787553517035405</v>
      </c>
      <c r="AC39" s="17">
        <v>0</v>
      </c>
      <c r="AD39" s="17">
        <v>6122.3244292337304</v>
      </c>
      <c r="AE39" s="17">
        <v>0</v>
      </c>
      <c r="AF39" s="17">
        <v>1571.77521984491</v>
      </c>
      <c r="AG39" s="17">
        <v>0</v>
      </c>
      <c r="AH39" s="17">
        <v>0</v>
      </c>
      <c r="AI39" s="17">
        <v>0</v>
      </c>
      <c r="AJ39" s="17">
        <v>17.259982525499399</v>
      </c>
      <c r="AK39" s="17">
        <v>9.3535763827337099</v>
      </c>
      <c r="AL39" s="17">
        <v>13.936640328248499</v>
      </c>
      <c r="AM39" s="17">
        <v>0</v>
      </c>
      <c r="AN39" s="17">
        <v>266.03732182502301</v>
      </c>
      <c r="AO39" s="17">
        <v>23.734817120158699</v>
      </c>
      <c r="AP39" s="17">
        <v>624.09670511659897</v>
      </c>
      <c r="AQ39" s="17">
        <v>0</v>
      </c>
      <c r="AR39" s="17">
        <v>0</v>
      </c>
      <c r="AS39" s="17">
        <v>56287.693307891997</v>
      </c>
      <c r="AT39" s="17">
        <v>0</v>
      </c>
      <c r="AU39" s="17">
        <v>10864.1319073838</v>
      </c>
      <c r="AV39" s="17">
        <v>0</v>
      </c>
      <c r="AW39" s="17">
        <v>14.352730473943</v>
      </c>
      <c r="AX39" s="17">
        <v>37.2205774865172</v>
      </c>
      <c r="AY39" s="17">
        <v>0.93297297656718203</v>
      </c>
      <c r="AZ39" s="17">
        <v>533.768834364893</v>
      </c>
      <c r="BA39" s="17">
        <v>0</v>
      </c>
      <c r="BB39" s="17">
        <v>4.8393973766001501</v>
      </c>
      <c r="BC39" s="17">
        <v>3.80062546192777</v>
      </c>
      <c r="BD39" s="17">
        <v>30.0761363843448</v>
      </c>
      <c r="BE39" s="17">
        <v>15.071733197574501</v>
      </c>
      <c r="BF39" s="17">
        <v>91.4162509763092</v>
      </c>
      <c r="BG39" s="17">
        <v>4503.0155336122098</v>
      </c>
      <c r="BH39" s="17">
        <v>6.8763907042657699</v>
      </c>
      <c r="BI39" s="17">
        <v>15.6967563031914</v>
      </c>
      <c r="BK39" s="94">
        <f t="shared" si="14"/>
        <v>2.4126347835777633</v>
      </c>
      <c r="BL39" s="40">
        <f t="shared" si="15"/>
        <v>-6.469862625301169E-4</v>
      </c>
      <c r="BM39" s="40">
        <f t="shared" si="16"/>
        <v>-6.469746973788241E-4</v>
      </c>
      <c r="BN39" s="40">
        <f t="shared" si="17"/>
        <v>-8.6141456563680868E-4</v>
      </c>
      <c r="BO39" s="40">
        <f t="shared" si="18"/>
        <v>-2.9107896532712819E-4</v>
      </c>
      <c r="BP39" s="40">
        <f t="shared" si="19"/>
        <v>-3.5876000109665799E-4</v>
      </c>
      <c r="BQ39" s="40">
        <f t="shared" si="20"/>
        <v>-2.7917835323754484E-4</v>
      </c>
      <c r="BR39" s="40">
        <f t="shared" si="21"/>
        <v>-3.5832381304548431E-4</v>
      </c>
      <c r="BS39" s="40">
        <f t="shared" si="22"/>
        <v>-1.242624661090676E-3</v>
      </c>
      <c r="BT39" s="40">
        <f t="shared" si="23"/>
        <v>-4.4636102112091767E-4</v>
      </c>
      <c r="BU39" s="40">
        <f t="shared" si="24"/>
        <v>-1.4032989110878988E-3</v>
      </c>
      <c r="BV39" s="40">
        <f t="shared" si="25"/>
        <v>-3.5785132493779771E-4</v>
      </c>
      <c r="BW39" s="40">
        <f t="shared" si="26"/>
        <v>-3.5886953107869122E-4</v>
      </c>
      <c r="BX39" s="40">
        <f t="shared" si="27"/>
        <v>-3.5851859417628781E-4</v>
      </c>
      <c r="BY39" s="40"/>
      <c r="BZ39" s="40"/>
      <c r="CA39" s="40"/>
    </row>
    <row r="40" spans="1:79" x14ac:dyDescent="0.3">
      <c r="A40" s="32" t="s">
        <v>207</v>
      </c>
      <c r="B40" s="110">
        <v>121.08753737000001</v>
      </c>
      <c r="C40" s="110">
        <v>9.6870030203000006</v>
      </c>
      <c r="D40" s="17">
        <v>5.6757361800000003E-2</v>
      </c>
      <c r="E40" s="17">
        <v>1.49014725E-2</v>
      </c>
      <c r="F40" s="17">
        <v>5.3315452000000001E-3</v>
      </c>
      <c r="G40" s="17">
        <v>4.7149556999999996E-3</v>
      </c>
      <c r="H40" s="17">
        <v>4.265235E-4</v>
      </c>
      <c r="I40" s="17">
        <v>1.1718231627</v>
      </c>
      <c r="J40" s="17">
        <v>5.3661869799999998E-2</v>
      </c>
      <c r="K40" s="17">
        <v>1.3533287200000001E-2</v>
      </c>
      <c r="L40" s="17">
        <v>1.2795708999999999E-3</v>
      </c>
      <c r="M40" s="17">
        <v>2.36720614E-2</v>
      </c>
      <c r="N40" s="17">
        <v>1.8767038900000001E-2</v>
      </c>
      <c r="P40" s="17" t="s">
        <v>207</v>
      </c>
      <c r="Q40" s="17">
        <v>0.77833853389595298</v>
      </c>
      <c r="R40" s="17">
        <v>0.42528006117296902</v>
      </c>
      <c r="S40" s="17">
        <v>1.8754365942448298E-2</v>
      </c>
      <c r="T40" s="17">
        <v>5.6696110705303303E-2</v>
      </c>
      <c r="U40" s="17">
        <v>5.6696110705303303E-2</v>
      </c>
      <c r="V40" s="17">
        <v>6.39747912862315E-2</v>
      </c>
      <c r="W40" s="17">
        <v>5.7737797697146598E-2</v>
      </c>
      <c r="X40" s="17">
        <v>1.48929400027454E-2</v>
      </c>
      <c r="Y40" s="17">
        <v>355.24027445724897</v>
      </c>
      <c r="Z40" s="17">
        <v>5.32794341115781E-3</v>
      </c>
      <c r="AA40" s="17">
        <v>4.2623371042841302E-4</v>
      </c>
      <c r="AB40" s="17">
        <v>4.7110809502095598E-3</v>
      </c>
      <c r="AC40" s="17">
        <v>0</v>
      </c>
      <c r="AD40" s="17">
        <v>13.620037978872</v>
      </c>
      <c r="AE40" s="17">
        <v>0</v>
      </c>
      <c r="AF40" s="17">
        <v>4.7560371790959897</v>
      </c>
      <c r="AG40" s="17">
        <v>0</v>
      </c>
      <c r="AH40" s="17">
        <v>0</v>
      </c>
      <c r="AI40" s="17">
        <v>0</v>
      </c>
      <c r="AJ40" s="17">
        <v>2.3656163863489801E-2</v>
      </c>
      <c r="AK40" s="17">
        <v>1.26980202828199E-2</v>
      </c>
      <c r="AL40" s="17">
        <v>2.66330415659209E-2</v>
      </c>
      <c r="AM40" s="17">
        <v>0</v>
      </c>
      <c r="AN40" s="17">
        <v>0.41291236022898298</v>
      </c>
      <c r="AO40" s="17">
        <v>4.1173073821987802E-2</v>
      </c>
      <c r="AP40" s="17">
        <v>1.17027162410908</v>
      </c>
      <c r="AQ40" s="17">
        <v>0</v>
      </c>
      <c r="AR40" s="17">
        <v>0</v>
      </c>
      <c r="AS40" s="17">
        <v>120.97843338459001</v>
      </c>
      <c r="AT40" s="17">
        <v>0</v>
      </c>
      <c r="AU40" s="17">
        <v>23.7380848448772</v>
      </c>
      <c r="AV40" s="17">
        <v>0</v>
      </c>
      <c r="AW40" s="17">
        <v>4.5387705801462702E-2</v>
      </c>
      <c r="AX40" s="17">
        <v>5.55130969957092E-2</v>
      </c>
      <c r="AY40" s="17">
        <v>1.2787052876756101E-3</v>
      </c>
      <c r="AZ40" s="17">
        <v>1.0072921462954001</v>
      </c>
      <c r="BA40" s="17">
        <v>0</v>
      </c>
      <c r="BB40" s="17">
        <v>6.2736173169053704E-3</v>
      </c>
      <c r="BC40" s="17">
        <v>5.2090267561125904E-3</v>
      </c>
      <c r="BD40" s="17">
        <v>7.22701552458649E-2</v>
      </c>
      <c r="BE40" s="17">
        <v>5.3618362465411101E-2</v>
      </c>
      <c r="BF40" s="17">
        <v>0.12786932504175</v>
      </c>
      <c r="BG40" s="17">
        <v>9.6782775398623198</v>
      </c>
      <c r="BH40" s="17">
        <v>1.3514190085649001E-2</v>
      </c>
      <c r="BI40" s="17">
        <v>3.3424276093746E-2</v>
      </c>
      <c r="BK40" s="94">
        <f t="shared" si="14"/>
        <v>2.4527179291052743</v>
      </c>
      <c r="BL40" s="40">
        <f t="shared" si="15"/>
        <v>-9.0103397739950061E-4</v>
      </c>
      <c r="BM40" s="40">
        <f t="shared" si="16"/>
        <v>-9.0074096388695259E-4</v>
      </c>
      <c r="BN40" s="40">
        <f t="shared" si="17"/>
        <v>-1.0791744498719837E-3</v>
      </c>
      <c r="BO40" s="40">
        <f t="shared" si="18"/>
        <v>-5.7259423554287497E-4</v>
      </c>
      <c r="BP40" s="40">
        <f t="shared" si="19"/>
        <v>-6.7556190692899531E-4</v>
      </c>
      <c r="BQ40" s="40">
        <f t="shared" si="20"/>
        <v>-8.2179982951692846E-4</v>
      </c>
      <c r="BR40" s="40">
        <f t="shared" si="21"/>
        <v>-6.7942228643200794E-4</v>
      </c>
      <c r="BS40" s="40">
        <f t="shared" si="22"/>
        <v>-1.3240381657459647E-3</v>
      </c>
      <c r="BT40" s="40">
        <f t="shared" si="23"/>
        <v>-8.1076814414126957E-4</v>
      </c>
      <c r="BU40" s="40">
        <f t="shared" si="24"/>
        <v>-1.4111216342914867E-3</v>
      </c>
      <c r="BV40" s="40">
        <f t="shared" si="25"/>
        <v>-6.7648640992838108E-4</v>
      </c>
      <c r="BW40" s="40">
        <f t="shared" si="26"/>
        <v>-6.7157381191137869E-4</v>
      </c>
      <c r="BX40" s="40">
        <f t="shared" si="27"/>
        <v>-6.7527741692392871E-4</v>
      </c>
      <c r="BY40" s="40"/>
      <c r="BZ40" s="40"/>
      <c r="CA40" s="40"/>
    </row>
    <row r="41" spans="1:79" x14ac:dyDescent="0.3">
      <c r="A41" s="32" t="s">
        <v>208</v>
      </c>
      <c r="B41" s="110">
        <v>21962.377579</v>
      </c>
      <c r="C41" s="110">
        <v>1756.9902</v>
      </c>
      <c r="D41" s="17">
        <v>4.6987087959</v>
      </c>
      <c r="E41" s="17">
        <v>6.8861230196000003</v>
      </c>
      <c r="F41" s="17">
        <v>2.8966063558999999</v>
      </c>
      <c r="G41" s="17">
        <v>0.37533282699999998</v>
      </c>
      <c r="H41" s="17">
        <v>0.23172850289999999</v>
      </c>
      <c r="I41" s="17">
        <v>95.888948478000003</v>
      </c>
      <c r="J41" s="17">
        <v>6.5084122278000001</v>
      </c>
      <c r="K41" s="17">
        <v>0.3304053294</v>
      </c>
      <c r="L41" s="17">
        <v>0.69518550040000004</v>
      </c>
      <c r="M41" s="17">
        <v>12.860931889</v>
      </c>
      <c r="N41" s="17">
        <v>10.196054277</v>
      </c>
      <c r="P41" s="17" t="s">
        <v>208</v>
      </c>
      <c r="Q41" s="17">
        <v>319.70906315417898</v>
      </c>
      <c r="R41" s="17">
        <v>47.571274803276999</v>
      </c>
      <c r="S41" s="17">
        <v>10.195298228410699</v>
      </c>
      <c r="T41" s="17">
        <v>4.6964861491397203</v>
      </c>
      <c r="U41" s="17">
        <v>4.6964861491397203</v>
      </c>
      <c r="V41" s="17">
        <v>7.4058355467682899</v>
      </c>
      <c r="W41" s="17">
        <v>11.834911420605</v>
      </c>
      <c r="X41" s="17">
        <v>6.8858195748933797</v>
      </c>
      <c r="Y41" s="17">
        <v>19614.1075885963</v>
      </c>
      <c r="Z41" s="17">
        <v>2.8963907966370002</v>
      </c>
      <c r="AA41" s="17">
        <v>0.23171178176700399</v>
      </c>
      <c r="AB41" s="17">
        <v>0.37529935203661802</v>
      </c>
      <c r="AC41" s="17">
        <v>0</v>
      </c>
      <c r="AD41" s="17">
        <v>3450.2369273504901</v>
      </c>
      <c r="AE41" s="17">
        <v>0</v>
      </c>
      <c r="AF41" s="17">
        <v>467.07508339911902</v>
      </c>
      <c r="AG41" s="17">
        <v>0</v>
      </c>
      <c r="AH41" s="17">
        <v>0</v>
      </c>
      <c r="AI41" s="17">
        <v>0</v>
      </c>
      <c r="AJ41" s="17">
        <v>12.859975406158</v>
      </c>
      <c r="AK41" s="17">
        <v>6.4248910197803104</v>
      </c>
      <c r="AL41" s="17">
        <v>2.3643800359409601</v>
      </c>
      <c r="AM41" s="17">
        <v>0</v>
      </c>
      <c r="AN41" s="17">
        <v>100.849317043331</v>
      </c>
      <c r="AO41" s="17">
        <v>17.029529515366701</v>
      </c>
      <c r="AP41" s="17">
        <v>95.811722378481306</v>
      </c>
      <c r="AQ41" s="17">
        <v>0</v>
      </c>
      <c r="AR41" s="17">
        <v>0</v>
      </c>
      <c r="AS41" s="17">
        <v>21958.987868141499</v>
      </c>
      <c r="AT41" s="17">
        <v>0</v>
      </c>
      <c r="AU41" s="17">
        <v>5258.2650192628798</v>
      </c>
      <c r="AV41" s="17">
        <v>0</v>
      </c>
      <c r="AW41" s="17">
        <v>10.1123109095884</v>
      </c>
      <c r="AX41" s="17">
        <v>22.458035604351601</v>
      </c>
      <c r="AY41" s="17">
        <v>0.69513368048058999</v>
      </c>
      <c r="AZ41" s="17">
        <v>220.14247837394799</v>
      </c>
      <c r="BA41" s="17">
        <v>0</v>
      </c>
      <c r="BB41" s="17">
        <v>3.1481623163767898</v>
      </c>
      <c r="BC41" s="17">
        <v>2.8317493493682</v>
      </c>
      <c r="BD41" s="17">
        <v>11.6714552528992</v>
      </c>
      <c r="BE41" s="17">
        <v>6.5078360716064703</v>
      </c>
      <c r="BF41" s="17">
        <v>68.080616073645302</v>
      </c>
      <c r="BG41" s="17">
        <v>1756.71905851617</v>
      </c>
      <c r="BH41" s="17">
        <v>0.329466754185816</v>
      </c>
      <c r="BI41" s="17">
        <v>2.9037904107966401</v>
      </c>
      <c r="BK41" s="94">
        <f t="shared" si="14"/>
        <v>2.9932304734624586</v>
      </c>
      <c r="BL41" s="40">
        <f t="shared" si="15"/>
        <v>-1.5434170760008227E-4</v>
      </c>
      <c r="BM41" s="40">
        <f t="shared" si="16"/>
        <v>-1.5432156868602843E-4</v>
      </c>
      <c r="BN41" s="40">
        <f t="shared" si="17"/>
        <v>-4.7303351980849723E-4</v>
      </c>
      <c r="BO41" s="40">
        <f t="shared" si="18"/>
        <v>-4.4066117575431854E-5</v>
      </c>
      <c r="BP41" s="40">
        <f t="shared" si="19"/>
        <v>-7.4417865776169238E-5</v>
      </c>
      <c r="BQ41" s="40">
        <f t="shared" si="20"/>
        <v>-8.9187411742067252E-5</v>
      </c>
      <c r="BR41" s="40">
        <f t="shared" si="21"/>
        <v>-7.2158292082076105E-5</v>
      </c>
      <c r="BS41" s="40">
        <f t="shared" si="22"/>
        <v>-8.0537017815368996E-4</v>
      </c>
      <c r="BT41" s="40">
        <f t="shared" si="23"/>
        <v>-8.8524846516145194E-5</v>
      </c>
      <c r="BU41" s="40">
        <f t="shared" si="24"/>
        <v>-2.840678193322147E-3</v>
      </c>
      <c r="BV41" s="40">
        <f t="shared" si="25"/>
        <v>-7.4541139566691378E-5</v>
      </c>
      <c r="BW41" s="40">
        <f t="shared" si="26"/>
        <v>-7.4371192558585596E-5</v>
      </c>
      <c r="BX41" s="40">
        <f t="shared" si="27"/>
        <v>-7.4151094998193287E-5</v>
      </c>
      <c r="BY41" s="40"/>
      <c r="BZ41" s="40"/>
      <c r="CA41" s="40"/>
    </row>
    <row r="42" spans="1:79" x14ac:dyDescent="0.3">
      <c r="A42" s="32" t="s">
        <v>209</v>
      </c>
      <c r="B42" s="110">
        <v>63545.024509000003</v>
      </c>
      <c r="C42" s="110">
        <v>5083.6019502999998</v>
      </c>
      <c r="D42" s="17">
        <v>33.871866341999997</v>
      </c>
      <c r="E42" s="17">
        <v>7.4895583792</v>
      </c>
      <c r="F42" s="17">
        <v>0.49209619910000002</v>
      </c>
      <c r="G42" s="17">
        <v>3.458505465</v>
      </c>
      <c r="H42" s="17">
        <v>3.9367695799999998E-2</v>
      </c>
      <c r="I42" s="17">
        <v>173.13240045000001</v>
      </c>
      <c r="J42" s="17">
        <v>38.763169794</v>
      </c>
      <c r="K42" s="17">
        <v>2.0928054586</v>
      </c>
      <c r="L42" s="17">
        <v>0.1181030857</v>
      </c>
      <c r="M42" s="17">
        <v>2.1849070093999998</v>
      </c>
      <c r="N42" s="17">
        <v>1.7321786522</v>
      </c>
      <c r="P42" s="17" t="s">
        <v>209</v>
      </c>
      <c r="Q42" s="17">
        <v>84.305607143819103</v>
      </c>
      <c r="R42" s="17">
        <v>61.338780846830502</v>
      </c>
      <c r="S42" s="17">
        <v>1.7319548160520599</v>
      </c>
      <c r="T42" s="17">
        <v>33.870142258460099</v>
      </c>
      <c r="U42" s="17">
        <v>33.870142258460099</v>
      </c>
      <c r="V42" s="17">
        <v>62.155708665999697</v>
      </c>
      <c r="W42" s="17">
        <v>84.159642301271901</v>
      </c>
      <c r="X42" s="17">
        <v>7.49008670875478</v>
      </c>
      <c r="Y42" s="17">
        <v>80102.679862607896</v>
      </c>
      <c r="Z42" s="17">
        <v>0.49203278528225902</v>
      </c>
      <c r="AA42" s="17">
        <v>3.9362578013509703E-2</v>
      </c>
      <c r="AB42" s="17">
        <v>3.4583343972357898</v>
      </c>
      <c r="AC42" s="17">
        <v>0</v>
      </c>
      <c r="AD42" s="17">
        <v>9261.9046814392095</v>
      </c>
      <c r="AE42" s="17">
        <v>0</v>
      </c>
      <c r="AF42" s="17">
        <v>3300.12613614569</v>
      </c>
      <c r="AG42" s="17">
        <v>0</v>
      </c>
      <c r="AH42" s="17">
        <v>0</v>
      </c>
      <c r="AI42" s="17">
        <v>0</v>
      </c>
      <c r="AJ42" s="17">
        <v>2.1846244492739602</v>
      </c>
      <c r="AK42" s="17">
        <v>3.1541928455830899</v>
      </c>
      <c r="AL42" s="17">
        <v>7.3285791214016696</v>
      </c>
      <c r="AM42" s="17">
        <v>0</v>
      </c>
      <c r="AN42" s="17">
        <v>374.15404292493702</v>
      </c>
      <c r="AO42" s="17">
        <v>12.536320495446899</v>
      </c>
      <c r="AP42" s="17">
        <v>173.012602806968</v>
      </c>
      <c r="AQ42" s="17">
        <v>0</v>
      </c>
      <c r="AR42" s="17">
        <v>0</v>
      </c>
      <c r="AS42" s="17">
        <v>63541.655678610099</v>
      </c>
      <c r="AT42" s="17">
        <v>0</v>
      </c>
      <c r="AU42" s="17">
        <v>14416.0987175713</v>
      </c>
      <c r="AV42" s="17">
        <v>0</v>
      </c>
      <c r="AW42" s="17">
        <v>24.983269295077601</v>
      </c>
      <c r="AX42" s="17">
        <v>6.0542801370233601</v>
      </c>
      <c r="AY42" s="17">
        <v>0.11808819494929</v>
      </c>
      <c r="AZ42" s="17">
        <v>388.085929831577</v>
      </c>
      <c r="BA42" s="17">
        <v>0</v>
      </c>
      <c r="BB42" s="17">
        <v>2.0597960409782798</v>
      </c>
      <c r="BC42" s="17">
        <v>0.48105177955032902</v>
      </c>
      <c r="BD42" s="17">
        <v>61.060430483003302</v>
      </c>
      <c r="BE42" s="17">
        <v>38.762287257057302</v>
      </c>
      <c r="BF42" s="17">
        <v>13.7894434775442</v>
      </c>
      <c r="BG42" s="17">
        <v>5083.33235393001</v>
      </c>
      <c r="BH42" s="17">
        <v>2.09126506148209</v>
      </c>
      <c r="BI42" s="17">
        <v>22.9448224306425</v>
      </c>
      <c r="BK42" s="94">
        <f t="shared" si="14"/>
        <v>2.8359543924815327</v>
      </c>
      <c r="BL42" s="40">
        <f t="shared" si="15"/>
        <v>-5.3014857039300013E-5</v>
      </c>
      <c r="BM42" s="40">
        <f t="shared" si="16"/>
        <v>-5.3032549091280287E-5</v>
      </c>
      <c r="BN42" s="40">
        <f t="shared" si="17"/>
        <v>-5.0900163648796063E-5</v>
      </c>
      <c r="BO42" s="40">
        <f t="shared" si="18"/>
        <v>7.0542150555534826E-5</v>
      </c>
      <c r="BP42" s="40">
        <f t="shared" si="19"/>
        <v>-1.2886467698181047E-4</v>
      </c>
      <c r="BQ42" s="40">
        <f t="shared" si="20"/>
        <v>-4.9462915684640778E-5</v>
      </c>
      <c r="BR42" s="40">
        <f t="shared" si="21"/>
        <v>-1.299996453004351E-4</v>
      </c>
      <c r="BS42" s="40">
        <f t="shared" si="22"/>
        <v>-6.9194236734792017E-4</v>
      </c>
      <c r="BT42" s="40">
        <f t="shared" si="23"/>
        <v>-2.2767409048004308E-5</v>
      </c>
      <c r="BU42" s="40">
        <f t="shared" si="24"/>
        <v>-7.3604410365999708E-4</v>
      </c>
      <c r="BV42" s="40">
        <f t="shared" si="25"/>
        <v>-1.2608265585729468E-4</v>
      </c>
      <c r="BW42" s="40">
        <f t="shared" si="26"/>
        <v>-1.2932363932378988E-4</v>
      </c>
      <c r="BX42" s="40">
        <f t="shared" si="27"/>
        <v>-1.2922232222166736E-4</v>
      </c>
      <c r="BY42" s="40"/>
      <c r="BZ42" s="40"/>
      <c r="CA42" s="40"/>
    </row>
    <row r="43" spans="1:79" x14ac:dyDescent="0.3">
      <c r="A43" s="32" t="s">
        <v>210</v>
      </c>
      <c r="B43" s="110">
        <v>30453.712041999999</v>
      </c>
      <c r="C43" s="110">
        <v>2436.2969625000001</v>
      </c>
      <c r="D43" s="17">
        <v>7.3100937094000003</v>
      </c>
      <c r="E43" s="17">
        <v>4.3122258702999998</v>
      </c>
      <c r="F43" s="17">
        <v>1.5501260563999999</v>
      </c>
      <c r="G43" s="17">
        <v>1.7223775386</v>
      </c>
      <c r="H43" s="17">
        <v>0.1240100849</v>
      </c>
      <c r="I43" s="17">
        <v>115.04542202</v>
      </c>
      <c r="J43" s="17">
        <v>17.366145566</v>
      </c>
      <c r="K43" s="17">
        <v>1.0044027901000001</v>
      </c>
      <c r="L43" s="17">
        <v>0.37203025410000001</v>
      </c>
      <c r="M43" s="17">
        <v>6.8825596923000001</v>
      </c>
      <c r="N43" s="17">
        <v>5.4564437195000002</v>
      </c>
      <c r="P43" s="17" t="s">
        <v>210</v>
      </c>
      <c r="Q43" s="17">
        <v>183.27604415020599</v>
      </c>
      <c r="R43" s="17">
        <v>47.0832063164858</v>
      </c>
      <c r="S43" s="17">
        <v>5.45617092307495</v>
      </c>
      <c r="T43" s="17">
        <v>7.3064538341440599</v>
      </c>
      <c r="U43" s="17">
        <v>7.3064538341440599</v>
      </c>
      <c r="V43" s="17">
        <v>22.130945498057098</v>
      </c>
      <c r="W43" s="17">
        <v>17.436487065331701</v>
      </c>
      <c r="X43" s="17">
        <v>4.3124355941487797</v>
      </c>
      <c r="Y43" s="17">
        <v>38533.449082250503</v>
      </c>
      <c r="Z43" s="17">
        <v>1.5500476272944299</v>
      </c>
      <c r="AA43" s="17">
        <v>0.12400370868772</v>
      </c>
      <c r="AB43" s="17">
        <v>1.72278734602507</v>
      </c>
      <c r="AC43" s="17">
        <v>0</v>
      </c>
      <c r="AD43" s="17">
        <v>4476.6114536646501</v>
      </c>
      <c r="AE43" s="17">
        <v>0</v>
      </c>
      <c r="AF43" s="17">
        <v>1354.03389112227</v>
      </c>
      <c r="AG43" s="17">
        <v>0</v>
      </c>
      <c r="AH43" s="17">
        <v>0</v>
      </c>
      <c r="AI43" s="17">
        <v>0</v>
      </c>
      <c r="AJ43" s="17">
        <v>6.8822138713774503</v>
      </c>
      <c r="AK43" s="17">
        <v>3.7071943927125499</v>
      </c>
      <c r="AL43" s="17">
        <v>3.4197041358864499</v>
      </c>
      <c r="AM43" s="17">
        <v>0</v>
      </c>
      <c r="AN43" s="17">
        <v>116.78480888159299</v>
      </c>
      <c r="AO43" s="17">
        <v>12.776472527271199</v>
      </c>
      <c r="AP43" s="17">
        <v>114.91453228378199</v>
      </c>
      <c r="AQ43" s="17">
        <v>0</v>
      </c>
      <c r="AR43" s="17">
        <v>0</v>
      </c>
      <c r="AS43" s="17">
        <v>30454.1040419319</v>
      </c>
      <c r="AT43" s="17">
        <v>0</v>
      </c>
      <c r="AU43" s="17">
        <v>6964.7274848018897</v>
      </c>
      <c r="AV43" s="17">
        <v>0</v>
      </c>
      <c r="AW43" s="17">
        <v>15.5194091382849</v>
      </c>
      <c r="AX43" s="17">
        <v>12.9279559601411</v>
      </c>
      <c r="AY43" s="17">
        <v>0.37201158543767798</v>
      </c>
      <c r="AZ43" s="17">
        <v>225.60257312982301</v>
      </c>
      <c r="BA43" s="17">
        <v>0</v>
      </c>
      <c r="BB43" s="17">
        <v>1.8132226482453899</v>
      </c>
      <c r="BC43" s="17">
        <v>1.51545443351585</v>
      </c>
      <c r="BD43" s="17">
        <v>22.7307400893798</v>
      </c>
      <c r="BE43" s="17">
        <v>17.369519169897899</v>
      </c>
      <c r="BF43" s="17">
        <v>37.431544770981603</v>
      </c>
      <c r="BG43" s="17">
        <v>2436.3283065967798</v>
      </c>
      <c r="BH43" s="17">
        <v>1.00272390401885</v>
      </c>
      <c r="BI43" s="17">
        <v>7.3499566214633099</v>
      </c>
      <c r="BK43" s="94">
        <f t="shared" si="14"/>
        <v>2.8586982575146735</v>
      </c>
      <c r="BL43" s="40">
        <f t="shared" si="15"/>
        <v>1.2871991807103071E-5</v>
      </c>
      <c r="BM43" s="40">
        <f t="shared" si="16"/>
        <v>1.2865466428038535E-5</v>
      </c>
      <c r="BN43" s="40">
        <f t="shared" si="17"/>
        <v>-4.9792456849901225E-4</v>
      </c>
      <c r="BO43" s="40">
        <f t="shared" si="18"/>
        <v>4.8634708637221693E-5</v>
      </c>
      <c r="BP43" s="40">
        <f t="shared" si="19"/>
        <v>-5.0595308198438571E-5</v>
      </c>
      <c r="BQ43" s="40">
        <f t="shared" si="20"/>
        <v>2.3793124090733483E-4</v>
      </c>
      <c r="BR43" s="40">
        <f t="shared" si="21"/>
        <v>-5.1416885047237914E-5</v>
      </c>
      <c r="BS43" s="40">
        <f t="shared" si="22"/>
        <v>-1.1377222484807313E-3</v>
      </c>
      <c r="BT43" s="40">
        <f t="shared" si="23"/>
        <v>1.9426325116746676E-4</v>
      </c>
      <c r="BU43" s="40">
        <f t="shared" si="24"/>
        <v>-1.6715266999436794E-3</v>
      </c>
      <c r="BV43" s="40">
        <f t="shared" si="25"/>
        <v>-5.0180495043857284E-5</v>
      </c>
      <c r="BW43" s="40">
        <f t="shared" si="26"/>
        <v>-5.024597504568678E-5</v>
      </c>
      <c r="BX43" s="40">
        <f t="shared" si="27"/>
        <v>-4.9995278806830418E-5</v>
      </c>
      <c r="BY43" s="40"/>
      <c r="BZ43" s="40"/>
      <c r="CA43" s="40"/>
    </row>
    <row r="44" spans="1:79" x14ac:dyDescent="0.3">
      <c r="A44" s="32" t="s">
        <v>211</v>
      </c>
      <c r="B44" s="110">
        <v>262775.37572000001</v>
      </c>
      <c r="C44" s="110">
        <v>21022.030041000002</v>
      </c>
      <c r="D44" s="17">
        <v>96.587815671000001</v>
      </c>
      <c r="E44" s="17">
        <v>21.965694170999999</v>
      </c>
      <c r="F44" s="17">
        <v>7.4193411243999998</v>
      </c>
      <c r="G44" s="17">
        <v>14.76438774</v>
      </c>
      <c r="H44" s="17">
        <v>0.5935472906</v>
      </c>
      <c r="I44" s="17">
        <v>2006.5139776999999</v>
      </c>
      <c r="J44" s="17">
        <v>146.79850558000001</v>
      </c>
      <c r="K44" s="17">
        <v>23.712356615000001</v>
      </c>
      <c r="L44" s="17">
        <v>1.7806418699</v>
      </c>
      <c r="M44" s="17">
        <v>32.941874573</v>
      </c>
      <c r="N44" s="17">
        <v>26.116080758999999</v>
      </c>
      <c r="P44" s="17" t="s">
        <v>211</v>
      </c>
      <c r="Q44" s="17">
        <v>1156.6810733019099</v>
      </c>
      <c r="R44" s="17">
        <v>720.80474307667896</v>
      </c>
      <c r="S44" s="17">
        <v>26.129957695240002</v>
      </c>
      <c r="T44" s="17">
        <v>96.652822083890399</v>
      </c>
      <c r="U44" s="17">
        <v>96.652822083890399</v>
      </c>
      <c r="V44" s="17">
        <v>178.150036227996</v>
      </c>
      <c r="W44" s="17">
        <v>115.152558809986</v>
      </c>
      <c r="X44" s="17">
        <v>21.975669957842701</v>
      </c>
      <c r="Y44" s="17">
        <v>651934.98938351905</v>
      </c>
      <c r="Z44" s="17">
        <v>7.4232825479085296</v>
      </c>
      <c r="AA44" s="17">
        <v>0.593862705700961</v>
      </c>
      <c r="AB44" s="17">
        <v>14.768940533141601</v>
      </c>
      <c r="AC44" s="17">
        <v>0</v>
      </c>
      <c r="AD44" s="17">
        <v>31924.991626421601</v>
      </c>
      <c r="AE44" s="17">
        <v>0</v>
      </c>
      <c r="AF44" s="17">
        <v>12290.723968812799</v>
      </c>
      <c r="AG44" s="17">
        <v>0</v>
      </c>
      <c r="AH44" s="17">
        <v>0</v>
      </c>
      <c r="AI44" s="17">
        <v>0</v>
      </c>
      <c r="AJ44" s="17">
        <v>32.959364099970799</v>
      </c>
      <c r="AK44" s="17">
        <v>18.499786412631401</v>
      </c>
      <c r="AL44" s="17">
        <v>48.602833665374298</v>
      </c>
      <c r="AM44" s="17">
        <v>0</v>
      </c>
      <c r="AN44" s="17">
        <v>820.67694335630097</v>
      </c>
      <c r="AO44" s="17">
        <v>76.466757403746698</v>
      </c>
      <c r="AP44" s="17">
        <v>2008.08849100061</v>
      </c>
      <c r="AQ44" s="17">
        <v>0</v>
      </c>
      <c r="AR44" s="17">
        <v>0</v>
      </c>
      <c r="AS44" s="17">
        <v>262897.49262564903</v>
      </c>
      <c r="AT44" s="17">
        <v>0</v>
      </c>
      <c r="AU44" s="17">
        <v>53710.968957819998</v>
      </c>
      <c r="AV44" s="17">
        <v>0</v>
      </c>
      <c r="AW44" s="17">
        <v>117.414184114877</v>
      </c>
      <c r="AX44" s="17">
        <v>82.738042963352896</v>
      </c>
      <c r="AY44" s="17">
        <v>1.7815882695765499</v>
      </c>
      <c r="AZ44" s="17">
        <v>1951.34552857274</v>
      </c>
      <c r="BA44" s="17">
        <v>0</v>
      </c>
      <c r="BB44" s="17">
        <v>8.8904562738985096</v>
      </c>
      <c r="BC44" s="17">
        <v>7.2576099890143597</v>
      </c>
      <c r="BD44" s="17">
        <v>180.01817688168299</v>
      </c>
      <c r="BE44" s="17">
        <v>146.85059939348</v>
      </c>
      <c r="BF44" s="17">
        <v>183.532810636265</v>
      </c>
      <c r="BG44" s="17">
        <v>21031.799118481798</v>
      </c>
      <c r="BH44" s="17">
        <v>23.7315032249479</v>
      </c>
      <c r="BI44" s="17">
        <v>74.221309361332999</v>
      </c>
      <c r="BK44" s="94">
        <f t="shared" si="14"/>
        <v>2.5537981156648275</v>
      </c>
      <c r="BL44" s="40">
        <f t="shared" si="15"/>
        <v>4.6471974519842201E-4</v>
      </c>
      <c r="BM44" s="40">
        <f t="shared" si="16"/>
        <v>4.6470666547158306E-4</v>
      </c>
      <c r="BN44" s="40">
        <f t="shared" si="17"/>
        <v>6.7302912317454566E-4</v>
      </c>
      <c r="BO44" s="40">
        <f t="shared" si="18"/>
        <v>4.5415304269656948E-4</v>
      </c>
      <c r="BP44" s="40">
        <f t="shared" si="19"/>
        <v>5.3123632441802774E-4</v>
      </c>
      <c r="BQ44" s="40">
        <f t="shared" si="20"/>
        <v>3.0836315205040333E-4</v>
      </c>
      <c r="BR44" s="40">
        <f t="shared" si="21"/>
        <v>5.3140685831816155E-4</v>
      </c>
      <c r="BS44" s="40">
        <f t="shared" si="22"/>
        <v>7.8470088826138691E-4</v>
      </c>
      <c r="BT44" s="40">
        <f t="shared" si="23"/>
        <v>3.5486610217292427E-4</v>
      </c>
      <c r="BU44" s="40">
        <f t="shared" si="24"/>
        <v>8.0745285079710774E-4</v>
      </c>
      <c r="BV44" s="40">
        <f t="shared" si="25"/>
        <v>5.3149355440188471E-4</v>
      </c>
      <c r="BW44" s="40">
        <f t="shared" si="26"/>
        <v>5.3092081727291031E-4</v>
      </c>
      <c r="BX44" s="40">
        <f t="shared" si="27"/>
        <v>5.3135600123385403E-4</v>
      </c>
      <c r="BY44" s="40"/>
      <c r="BZ44" s="40"/>
      <c r="CA44" s="40"/>
    </row>
    <row r="45" spans="1:79" x14ac:dyDescent="0.3">
      <c r="A45" s="32" t="s">
        <v>212</v>
      </c>
      <c r="B45" s="110">
        <v>27711.455508999999</v>
      </c>
      <c r="C45" s="110">
        <v>2216.9164283999999</v>
      </c>
      <c r="D45" s="17">
        <v>21.821635951000001</v>
      </c>
      <c r="E45" s="17">
        <v>4.0409338869999996</v>
      </c>
      <c r="F45" s="17">
        <v>0.66984898820000005</v>
      </c>
      <c r="G45" s="17">
        <v>0.61763755850000002</v>
      </c>
      <c r="H45" s="17">
        <v>5.35879233E-2</v>
      </c>
      <c r="I45" s="17">
        <v>275.23371942</v>
      </c>
      <c r="J45" s="17">
        <v>10.515822548999999</v>
      </c>
      <c r="K45" s="17">
        <v>3.3624831284000001</v>
      </c>
      <c r="L45" s="17">
        <v>0.16076376980000001</v>
      </c>
      <c r="M45" s="17">
        <v>2.9741292433000002</v>
      </c>
      <c r="N45" s="17">
        <v>2.3578686980999999</v>
      </c>
      <c r="P45" s="17" t="s">
        <v>212</v>
      </c>
      <c r="Q45" s="17">
        <v>122.34378621597099</v>
      </c>
      <c r="R45" s="17">
        <v>96.950685450889395</v>
      </c>
      <c r="S45" s="17">
        <v>2.35783036412335</v>
      </c>
      <c r="T45" s="17">
        <v>21.817238440102301</v>
      </c>
      <c r="U45" s="17">
        <v>21.817238440102301</v>
      </c>
      <c r="V45" s="17">
        <v>17.282095295854699</v>
      </c>
      <c r="W45" s="17">
        <v>32.6114084784734</v>
      </c>
      <c r="X45" s="17">
        <v>4.0410459813744</v>
      </c>
      <c r="Y45" s="17">
        <v>86942.067570979896</v>
      </c>
      <c r="Z45" s="17">
        <v>0.66983857954276205</v>
      </c>
      <c r="AA45" s="17">
        <v>5.35870654531398E-2</v>
      </c>
      <c r="AB45" s="17">
        <v>0.61763743613201505</v>
      </c>
      <c r="AC45" s="17">
        <v>0</v>
      </c>
      <c r="AD45" s="17">
        <v>2988.2749749906902</v>
      </c>
      <c r="AE45" s="17">
        <v>0</v>
      </c>
      <c r="AF45" s="17">
        <v>1079.2579512960399</v>
      </c>
      <c r="AG45" s="17">
        <v>0</v>
      </c>
      <c r="AH45" s="17">
        <v>0</v>
      </c>
      <c r="AI45" s="17">
        <v>0</v>
      </c>
      <c r="AJ45" s="17">
        <v>2.9740831427203598</v>
      </c>
      <c r="AK45" s="17">
        <v>2.24260365491206</v>
      </c>
      <c r="AL45" s="17">
        <v>6.7032262636536197</v>
      </c>
      <c r="AM45" s="17">
        <v>0</v>
      </c>
      <c r="AN45" s="17">
        <v>153.408269883483</v>
      </c>
      <c r="AO45" s="17">
        <v>5.8836642578084897</v>
      </c>
      <c r="AP45" s="17">
        <v>275.10855296520799</v>
      </c>
      <c r="AQ45" s="17">
        <v>0</v>
      </c>
      <c r="AR45" s="17">
        <v>0</v>
      </c>
      <c r="AS45" s="17">
        <v>27707.5081901706</v>
      </c>
      <c r="AT45" s="17">
        <v>0</v>
      </c>
      <c r="AU45" s="17">
        <v>5304.96079664015</v>
      </c>
      <c r="AV45" s="17">
        <v>0</v>
      </c>
      <c r="AW45" s="17">
        <v>6.1908284653240502</v>
      </c>
      <c r="AX45" s="17">
        <v>8.8074348514301004</v>
      </c>
      <c r="AY45" s="17">
        <v>0.16076124823818699</v>
      </c>
      <c r="AZ45" s="17">
        <v>221.333670634111</v>
      </c>
      <c r="BA45" s="17">
        <v>0</v>
      </c>
      <c r="BB45" s="17">
        <v>1.3340516932511499</v>
      </c>
      <c r="BC45" s="17">
        <v>0.65488884069767705</v>
      </c>
      <c r="BD45" s="17">
        <v>19.827665076438802</v>
      </c>
      <c r="BE45" s="17">
        <v>10.515413464641901</v>
      </c>
      <c r="BF45" s="17">
        <v>16.092572224214599</v>
      </c>
      <c r="BG45" s="17">
        <v>2216.6005100392899</v>
      </c>
      <c r="BH45" s="17">
        <v>3.3608506438186798</v>
      </c>
      <c r="BI45" s="17">
        <v>10.180772908021</v>
      </c>
      <c r="BK45" s="94">
        <f t="shared" si="14"/>
        <v>2.3932868248533055</v>
      </c>
      <c r="BL45" s="40">
        <f t="shared" si="15"/>
        <v>-1.4244357638008582E-4</v>
      </c>
      <c r="BM45" s="40">
        <f t="shared" si="16"/>
        <v>-1.4250350471620396E-4</v>
      </c>
      <c r="BN45" s="40">
        <f t="shared" si="17"/>
        <v>-2.0152067918164537E-4</v>
      </c>
      <c r="BO45" s="40">
        <f t="shared" si="18"/>
        <v>2.7739719959542758E-5</v>
      </c>
      <c r="BP45" s="40">
        <f t="shared" si="19"/>
        <v>-1.5538811614799045E-5</v>
      </c>
      <c r="BQ45" s="40">
        <f t="shared" si="20"/>
        <v>-1.9812264212737311E-7</v>
      </c>
      <c r="BR45" s="40">
        <f t="shared" si="21"/>
        <v>-1.6008212436177058E-5</v>
      </c>
      <c r="BS45" s="40">
        <f t="shared" si="22"/>
        <v>-4.5476424565918692E-4</v>
      </c>
      <c r="BT45" s="40">
        <f t="shared" si="23"/>
        <v>-3.8901793577480265E-5</v>
      </c>
      <c r="BU45" s="40">
        <f t="shared" si="24"/>
        <v>-4.8549970928688608E-4</v>
      </c>
      <c r="BV45" s="40">
        <f t="shared" si="25"/>
        <v>-1.5684888555145729E-5</v>
      </c>
      <c r="BW45" s="40">
        <f t="shared" si="26"/>
        <v>-1.550053002714598E-5</v>
      </c>
      <c r="BX45" s="40">
        <f t="shared" si="27"/>
        <v>-1.6257892850761194E-5</v>
      </c>
      <c r="BY45" s="40"/>
      <c r="BZ45" s="40"/>
      <c r="CA45" s="40"/>
    </row>
    <row r="46" spans="1:79" x14ac:dyDescent="0.3">
      <c r="A46" s="32" t="s">
        <v>213</v>
      </c>
      <c r="B46" s="110">
        <v>4830.1566395</v>
      </c>
      <c r="C46" s="110">
        <v>386.41253244000001</v>
      </c>
      <c r="D46" s="17">
        <v>5.0313878069999998</v>
      </c>
      <c r="E46" s="17">
        <v>3.5290337900000003E-2</v>
      </c>
      <c r="F46" s="17">
        <v>1.22334896E-2</v>
      </c>
      <c r="G46" s="17">
        <v>3.2359325100000003E-2</v>
      </c>
      <c r="H46" s="17">
        <v>9.7867929999999998E-4</v>
      </c>
      <c r="I46" s="17">
        <v>125.88779423</v>
      </c>
      <c r="J46" s="17">
        <v>0.93064156259999997</v>
      </c>
      <c r="K46" s="17">
        <v>1.6308185714000001</v>
      </c>
      <c r="L46" s="17">
        <v>2.9360377000000001E-3</v>
      </c>
      <c r="M46" s="17">
        <v>5.4316695800000002E-2</v>
      </c>
      <c r="N46" s="17">
        <v>4.3061885000000001E-2</v>
      </c>
      <c r="P46" s="17" t="s">
        <v>213</v>
      </c>
      <c r="Q46" s="17">
        <v>25.293682609487998</v>
      </c>
      <c r="R46" s="17">
        <v>42.715822912409998</v>
      </c>
      <c r="S46" s="17">
        <v>4.3038000659512597E-2</v>
      </c>
      <c r="T46" s="17">
        <v>5.01713541239676</v>
      </c>
      <c r="U46" s="17">
        <v>5.01713541239676</v>
      </c>
      <c r="V46" s="17">
        <v>0.371563947358587</v>
      </c>
      <c r="W46" s="17">
        <v>0.198850142185937</v>
      </c>
      <c r="X46" s="17">
        <v>3.5274011879051097E-2</v>
      </c>
      <c r="Y46" s="17">
        <v>37212.894247662603</v>
      </c>
      <c r="Z46" s="17">
        <v>1.2226717903252599E-2</v>
      </c>
      <c r="AA46" s="17">
        <v>9.7814092439127594E-4</v>
      </c>
      <c r="AB46" s="17">
        <v>3.23364565978407E-2</v>
      </c>
      <c r="AC46" s="17">
        <v>0</v>
      </c>
      <c r="AD46" s="17">
        <v>64.015647341940195</v>
      </c>
      <c r="AE46" s="17">
        <v>0</v>
      </c>
      <c r="AF46" s="17">
        <v>157.384951174599</v>
      </c>
      <c r="AG46" s="17">
        <v>0</v>
      </c>
      <c r="AH46" s="17">
        <v>0</v>
      </c>
      <c r="AI46" s="17">
        <v>0</v>
      </c>
      <c r="AJ46" s="17">
        <v>5.4286837424973901E-2</v>
      </c>
      <c r="AK46" s="17">
        <v>3.06295692051455E-2</v>
      </c>
      <c r="AL46" s="17">
        <v>2.5071627122728799</v>
      </c>
      <c r="AM46" s="17">
        <v>0</v>
      </c>
      <c r="AN46" s="17">
        <v>6.8754057963864499</v>
      </c>
      <c r="AO46" s="17">
        <v>0.14396154829874799</v>
      </c>
      <c r="AP46" s="17">
        <v>125.530010963089</v>
      </c>
      <c r="AQ46" s="17">
        <v>0</v>
      </c>
      <c r="AR46" s="17">
        <v>0</v>
      </c>
      <c r="AS46" s="17">
        <v>4817.2722938099696</v>
      </c>
      <c r="AT46" s="17">
        <v>0</v>
      </c>
      <c r="AU46" s="17">
        <v>492.19219530746199</v>
      </c>
      <c r="AV46" s="17">
        <v>0</v>
      </c>
      <c r="AW46" s="17">
        <v>0.24597392635790899</v>
      </c>
      <c r="AX46" s="17">
        <v>1.8823023820165301</v>
      </c>
      <c r="AY46" s="17">
        <v>2.9344070825245102E-3</v>
      </c>
      <c r="AZ46" s="17">
        <v>48.768004743434901</v>
      </c>
      <c r="BA46" s="17">
        <v>0</v>
      </c>
      <c r="BB46" s="17">
        <v>1.42563025900664E-2</v>
      </c>
      <c r="BC46" s="17">
        <v>1.19538863552743E-2</v>
      </c>
      <c r="BD46" s="17">
        <v>1.0549761572571601</v>
      </c>
      <c r="BE46" s="17">
        <v>0.92862660526167395</v>
      </c>
      <c r="BF46" s="17">
        <v>0.30754135959523099</v>
      </c>
      <c r="BG46" s="17">
        <v>385.38176446920897</v>
      </c>
      <c r="BH46" s="17">
        <v>1.6261711684287601</v>
      </c>
      <c r="BI46" s="17">
        <v>1.87043391313568</v>
      </c>
      <c r="BK46" s="94">
        <f t="shared" si="14"/>
        <v>1.2771548648269966</v>
      </c>
      <c r="BL46" s="40">
        <f t="shared" si="15"/>
        <v>-2.6674798876427592E-3</v>
      </c>
      <c r="BM46" s="40">
        <f t="shared" si="16"/>
        <v>-2.6675324536765237E-3</v>
      </c>
      <c r="BN46" s="40">
        <f t="shared" si="17"/>
        <v>-2.8326964944763188E-3</v>
      </c>
      <c r="BO46" s="40">
        <f t="shared" si="18"/>
        <v>-4.6262013685355893E-4</v>
      </c>
      <c r="BP46" s="40">
        <f t="shared" si="19"/>
        <v>-5.5353762244586861E-4</v>
      </c>
      <c r="BQ46" s="40">
        <f t="shared" si="20"/>
        <v>-7.0670516423417397E-4</v>
      </c>
      <c r="BR46" s="40">
        <f t="shared" si="21"/>
        <v>-5.5010421567518836E-4</v>
      </c>
      <c r="BS46" s="40">
        <f t="shared" si="22"/>
        <v>-2.8420806727085944E-3</v>
      </c>
      <c r="BT46" s="40">
        <f t="shared" si="23"/>
        <v>-2.1651271760275643E-3</v>
      </c>
      <c r="BU46" s="40">
        <f t="shared" si="24"/>
        <v>-2.8497363549461968E-3</v>
      </c>
      <c r="BV46" s="40">
        <f t="shared" si="25"/>
        <v>-5.5538029211609592E-4</v>
      </c>
      <c r="BW46" s="40">
        <f t="shared" si="26"/>
        <v>-5.4970897228437659E-4</v>
      </c>
      <c r="BX46" s="40">
        <f t="shared" si="27"/>
        <v>-5.5465153203126049E-4</v>
      </c>
      <c r="BY46" s="40"/>
      <c r="BZ46" s="40"/>
      <c r="CA46" s="40"/>
    </row>
    <row r="47" spans="1:79" x14ac:dyDescent="0.3">
      <c r="A47" s="32" t="s">
        <v>214</v>
      </c>
      <c r="B47" s="110">
        <v>36186.054378000001</v>
      </c>
      <c r="C47" s="110">
        <v>2894.8843216999999</v>
      </c>
      <c r="D47" s="17">
        <v>10.349667989</v>
      </c>
      <c r="E47" s="17">
        <v>8.2398680317000004</v>
      </c>
      <c r="F47" s="17">
        <v>3.3504084338000002</v>
      </c>
      <c r="G47" s="17">
        <v>1.1106361993</v>
      </c>
      <c r="H47" s="17">
        <v>0.26803267520000001</v>
      </c>
      <c r="I47" s="17">
        <v>209.59292647999999</v>
      </c>
      <c r="J47" s="17">
        <v>14.053020454</v>
      </c>
      <c r="K47" s="17">
        <v>1.6635755663</v>
      </c>
      <c r="L47" s="17">
        <v>0.80409802829999999</v>
      </c>
      <c r="M47" s="17">
        <v>14.875813944000001</v>
      </c>
      <c r="N47" s="17">
        <v>11.793437432999999</v>
      </c>
      <c r="P47" s="17" t="s">
        <v>214</v>
      </c>
      <c r="Q47" s="17">
        <v>388.56209314056798</v>
      </c>
      <c r="R47" s="17">
        <v>88.514456178523602</v>
      </c>
      <c r="S47" s="17">
        <v>11.7892120790492</v>
      </c>
      <c r="T47" s="17">
        <v>10.3436767141035</v>
      </c>
      <c r="U47" s="17">
        <v>10.3436767141035</v>
      </c>
      <c r="V47" s="17">
        <v>16.625570695778698</v>
      </c>
      <c r="W47" s="17">
        <v>18.57740643627</v>
      </c>
      <c r="X47" s="17">
        <v>8.2374864493083102</v>
      </c>
      <c r="Y47" s="17">
        <v>55906.123618957499</v>
      </c>
      <c r="Z47" s="17">
        <v>3.34920677809213</v>
      </c>
      <c r="AA47" s="17">
        <v>0.26793660244772799</v>
      </c>
      <c r="AB47" s="17">
        <v>1.11065511222761</v>
      </c>
      <c r="AC47" s="17">
        <v>0</v>
      </c>
      <c r="AD47" s="17">
        <v>5156.8916304169097</v>
      </c>
      <c r="AE47" s="17">
        <v>0</v>
      </c>
      <c r="AF47" s="17">
        <v>1106.5426414449</v>
      </c>
      <c r="AG47" s="17">
        <v>0</v>
      </c>
      <c r="AH47" s="17">
        <v>0</v>
      </c>
      <c r="AI47" s="17">
        <v>0</v>
      </c>
      <c r="AJ47" s="17">
        <v>14.870480578450501</v>
      </c>
      <c r="AK47" s="17">
        <v>7.5477391428069804</v>
      </c>
      <c r="AL47" s="17">
        <v>5.0849907428723897</v>
      </c>
      <c r="AM47" s="17">
        <v>0</v>
      </c>
      <c r="AN47" s="17">
        <v>147.480003421172</v>
      </c>
      <c r="AO47" s="17">
        <v>21.319333267376098</v>
      </c>
      <c r="AP47" s="17">
        <v>209.40109900674199</v>
      </c>
      <c r="AQ47" s="17">
        <v>0</v>
      </c>
      <c r="AR47" s="17">
        <v>0</v>
      </c>
      <c r="AS47" s="17">
        <v>36174.989323357397</v>
      </c>
      <c r="AT47" s="17">
        <v>0</v>
      </c>
      <c r="AU47" s="17">
        <v>8144.9286842319898</v>
      </c>
      <c r="AV47" s="17">
        <v>0</v>
      </c>
      <c r="AW47" s="17">
        <v>16.186728626153901</v>
      </c>
      <c r="AX47" s="17">
        <v>27.37780379837</v>
      </c>
      <c r="AY47" s="17">
        <v>0.80380969679807301</v>
      </c>
      <c r="AZ47" s="17">
        <v>328.40721741544598</v>
      </c>
      <c r="BA47" s="17">
        <v>0</v>
      </c>
      <c r="BB47" s="17">
        <v>3.6964898601493701</v>
      </c>
      <c r="BC47" s="17">
        <v>3.2744599769718699</v>
      </c>
      <c r="BD47" s="17">
        <v>21.206843760059201</v>
      </c>
      <c r="BE47" s="17">
        <v>14.0517430605904</v>
      </c>
      <c r="BF47" s="17">
        <v>79.167569409816295</v>
      </c>
      <c r="BG47" s="17">
        <v>2893.9991892425401</v>
      </c>
      <c r="BH47" s="17">
        <v>1.6614561377996699</v>
      </c>
      <c r="BI47" s="17">
        <v>6.9230625960441197</v>
      </c>
      <c r="BK47" s="94">
        <f t="shared" si="14"/>
        <v>2.8144198224063084</v>
      </c>
      <c r="BL47" s="40">
        <f t="shared" si="15"/>
        <v>-3.0578229190224429E-4</v>
      </c>
      <c r="BM47" s="40">
        <f t="shared" si="16"/>
        <v>-3.0575745318210722E-4</v>
      </c>
      <c r="BN47" s="40">
        <f t="shared" si="17"/>
        <v>-5.7888570946119532E-4</v>
      </c>
      <c r="BO47" s="40">
        <f t="shared" si="18"/>
        <v>-2.8903161828901518E-4</v>
      </c>
      <c r="BP47" s="40">
        <f t="shared" si="19"/>
        <v>-3.5865946842407047E-4</v>
      </c>
      <c r="BQ47" s="40">
        <f t="shared" si="20"/>
        <v>1.7028913357899397E-5</v>
      </c>
      <c r="BR47" s="40">
        <f t="shared" si="21"/>
        <v>-3.5843671746490499E-4</v>
      </c>
      <c r="BS47" s="40">
        <f t="shared" si="22"/>
        <v>-9.1523829777865348E-4</v>
      </c>
      <c r="BT47" s="40">
        <f t="shared" si="23"/>
        <v>-9.089813921365125E-5</v>
      </c>
      <c r="BU47" s="40">
        <f t="shared" si="24"/>
        <v>-1.274019974363992E-3</v>
      </c>
      <c r="BV47" s="40">
        <f t="shared" si="25"/>
        <v>-3.5857755121792407E-4</v>
      </c>
      <c r="BW47" s="40">
        <f t="shared" si="26"/>
        <v>-3.5852596500451748E-4</v>
      </c>
      <c r="BX47" s="40">
        <f t="shared" si="27"/>
        <v>-3.5828010067497513E-4</v>
      </c>
      <c r="BY47" s="40"/>
      <c r="BZ47" s="40"/>
      <c r="CA47" s="40"/>
    </row>
    <row r="48" spans="1:79" x14ac:dyDescent="0.3">
      <c r="A48" s="32" t="s">
        <v>215</v>
      </c>
      <c r="B48" s="110">
        <v>31412.772572000002</v>
      </c>
      <c r="C48" s="110">
        <v>2513.0218060000002</v>
      </c>
      <c r="D48" s="17">
        <v>24.692980203000001</v>
      </c>
      <c r="E48" s="17">
        <v>1.3335973896</v>
      </c>
      <c r="F48" s="17">
        <v>0.59421836719999999</v>
      </c>
      <c r="G48" s="17">
        <v>0.68293991779999996</v>
      </c>
      <c r="H48" s="17">
        <v>4.7537469499999999E-2</v>
      </c>
      <c r="I48" s="17">
        <v>629.82221635999997</v>
      </c>
      <c r="J48" s="17">
        <v>9.3939122456999993</v>
      </c>
      <c r="K48" s="17">
        <v>7.9907216069000002</v>
      </c>
      <c r="L48" s="17">
        <v>0.1426124081</v>
      </c>
      <c r="M48" s="17">
        <v>2.6383295523000001</v>
      </c>
      <c r="N48" s="17">
        <v>2.0916486533</v>
      </c>
      <c r="P48" s="17" t="s">
        <v>215</v>
      </c>
      <c r="Q48" s="17">
        <v>182.423595108721</v>
      </c>
      <c r="R48" s="17">
        <v>217.22326642810501</v>
      </c>
      <c r="S48" s="17">
        <v>2.09133233310085</v>
      </c>
      <c r="T48" s="17">
        <v>24.709795377873</v>
      </c>
      <c r="U48" s="17">
        <v>24.709795377873</v>
      </c>
      <c r="V48" s="17">
        <v>7.3892162167496096</v>
      </c>
      <c r="W48" s="17">
        <v>3.01292699690512</v>
      </c>
      <c r="X48" s="17">
        <v>1.33339972414721</v>
      </c>
      <c r="Y48" s="17">
        <v>187381.64929878799</v>
      </c>
      <c r="Z48" s="17">
        <v>0.59412828453394695</v>
      </c>
      <c r="AA48" s="17">
        <v>4.7530304644378699E-2</v>
      </c>
      <c r="AB48" s="17">
        <v>0.68278219763249104</v>
      </c>
      <c r="AC48" s="17">
        <v>0</v>
      </c>
      <c r="AD48" s="17">
        <v>1566.9466588248599</v>
      </c>
      <c r="AE48" s="17">
        <v>0</v>
      </c>
      <c r="AF48" s="17">
        <v>1119.3393575923101</v>
      </c>
      <c r="AG48" s="17">
        <v>0</v>
      </c>
      <c r="AH48" s="17">
        <v>0</v>
      </c>
      <c r="AI48" s="17">
        <v>0</v>
      </c>
      <c r="AJ48" s="17">
        <v>2.6379308622437398</v>
      </c>
      <c r="AK48" s="17">
        <v>1.32715753500839</v>
      </c>
      <c r="AL48" s="17">
        <v>12.827482690769299</v>
      </c>
      <c r="AM48" s="17">
        <v>0</v>
      </c>
      <c r="AN48" s="17">
        <v>57.0659797653989</v>
      </c>
      <c r="AO48" s="17">
        <v>4.8527310137932096</v>
      </c>
      <c r="AP48" s="17">
        <v>630.24389163746696</v>
      </c>
      <c r="AQ48" s="17">
        <v>0</v>
      </c>
      <c r="AR48" s="17">
        <v>0</v>
      </c>
      <c r="AS48" s="17">
        <v>31425.750192650801</v>
      </c>
      <c r="AT48" s="17">
        <v>0</v>
      </c>
      <c r="AU48" s="17">
        <v>4299.9174462650899</v>
      </c>
      <c r="AV48" s="17">
        <v>0</v>
      </c>
      <c r="AW48" s="17">
        <v>6.0494110886902899</v>
      </c>
      <c r="AX48" s="17">
        <v>13.329408205513699</v>
      </c>
      <c r="AY48" s="17">
        <v>0.142590941228217</v>
      </c>
      <c r="AZ48" s="17">
        <v>297.49973322072401</v>
      </c>
      <c r="BA48" s="17">
        <v>0</v>
      </c>
      <c r="BB48" s="17">
        <v>0.61414473004370496</v>
      </c>
      <c r="BC48" s="17">
        <v>0.58086860939543605</v>
      </c>
      <c r="BD48" s="17">
        <v>10.7875187818351</v>
      </c>
      <c r="BE48" s="17">
        <v>9.3947135044704009</v>
      </c>
      <c r="BF48" s="17">
        <v>14.3620883287283</v>
      </c>
      <c r="BG48" s="17">
        <v>2514.0598749869</v>
      </c>
      <c r="BH48" s="17">
        <v>7.9962179362443297</v>
      </c>
      <c r="BI48" s="17">
        <v>10.566333153086299</v>
      </c>
      <c r="BK48" s="94">
        <f t="shared" si="14"/>
        <v>1.7103480665063697</v>
      </c>
      <c r="BL48" s="40">
        <f t="shared" si="15"/>
        <v>4.1313197111315171E-4</v>
      </c>
      <c r="BM48" s="40">
        <f t="shared" si="16"/>
        <v>4.130759965637226E-4</v>
      </c>
      <c r="BN48" s="40">
        <f t="shared" si="17"/>
        <v>6.809698438488233E-4</v>
      </c>
      <c r="BO48" s="40">
        <f t="shared" si="18"/>
        <v>-1.4821973582992211E-4</v>
      </c>
      <c r="BP48" s="40">
        <f t="shared" si="19"/>
        <v>-1.5159858904650395E-4</v>
      </c>
      <c r="BQ48" s="40">
        <f t="shared" si="20"/>
        <v>-2.309429620353691E-4</v>
      </c>
      <c r="BR48" s="40">
        <f t="shared" si="21"/>
        <v>-1.507201728796267E-4</v>
      </c>
      <c r="BS48" s="40">
        <f t="shared" si="22"/>
        <v>6.6951477180976927E-4</v>
      </c>
      <c r="BT48" s="40">
        <f t="shared" si="23"/>
        <v>8.5295534963973459E-5</v>
      </c>
      <c r="BU48" s="40">
        <f t="shared" si="24"/>
        <v>6.8783892303086157E-4</v>
      </c>
      <c r="BV48" s="40">
        <f t="shared" si="25"/>
        <v>-1.5052597504665977E-4</v>
      </c>
      <c r="BW48" s="40">
        <f t="shared" si="26"/>
        <v>-1.5111457774965602E-4</v>
      </c>
      <c r="BX48" s="40">
        <f t="shared" si="27"/>
        <v>-1.5123008285880475E-4</v>
      </c>
      <c r="BY48" s="40"/>
      <c r="BZ48" s="40"/>
      <c r="CA48" s="40"/>
    </row>
    <row r="49" spans="1:79" x14ac:dyDescent="0.3">
      <c r="A49" s="32" t="s">
        <v>216</v>
      </c>
      <c r="B49" s="110">
        <v>8202.4762931000005</v>
      </c>
      <c r="C49" s="110">
        <v>656.19810567000002</v>
      </c>
      <c r="D49" s="17">
        <v>0.57263436909999998</v>
      </c>
      <c r="E49" s="17">
        <v>1.8720633658000001</v>
      </c>
      <c r="F49" s="17">
        <v>0.88328345720000001</v>
      </c>
      <c r="G49" s="17">
        <v>0.34127058490000001</v>
      </c>
      <c r="H49" s="17">
        <v>7.0662675699999997E-2</v>
      </c>
      <c r="I49" s="17">
        <v>34.912304427000002</v>
      </c>
      <c r="J49" s="17">
        <v>3.6034132922</v>
      </c>
      <c r="K49" s="17">
        <v>0.1744173654</v>
      </c>
      <c r="L49" s="17">
        <v>0.21198801819999999</v>
      </c>
      <c r="M49" s="17">
        <v>3.9217784880000002</v>
      </c>
      <c r="N49" s="17">
        <v>3.1091576742</v>
      </c>
      <c r="P49" s="17" t="s">
        <v>216</v>
      </c>
      <c r="Q49" s="17">
        <v>98.532743973879604</v>
      </c>
      <c r="R49" s="17">
        <v>16.428866027001799</v>
      </c>
      <c r="S49" s="17">
        <v>3.1074905588555701</v>
      </c>
      <c r="T49" s="17">
        <v>0.57180259430865898</v>
      </c>
      <c r="U49" s="17">
        <v>0.57180259430865898</v>
      </c>
      <c r="V49" s="17">
        <v>3.63524159047107</v>
      </c>
      <c r="W49" s="17">
        <v>1.51644690726048</v>
      </c>
      <c r="X49" s="17">
        <v>1.8710749675192699</v>
      </c>
      <c r="Y49" s="17">
        <v>8388.3650061542194</v>
      </c>
      <c r="Z49" s="17">
        <v>0.88280987634769603</v>
      </c>
      <c r="AA49" s="17">
        <v>7.0624589113892702E-2</v>
      </c>
      <c r="AB49" s="17">
        <v>0.34124479587409301</v>
      </c>
      <c r="AC49" s="17">
        <v>0</v>
      </c>
      <c r="AD49" s="17">
        <v>1260.28252758807</v>
      </c>
      <c r="AE49" s="17">
        <v>0</v>
      </c>
      <c r="AF49" s="17">
        <v>254.361025045638</v>
      </c>
      <c r="AG49" s="17">
        <v>0</v>
      </c>
      <c r="AH49" s="17">
        <v>0</v>
      </c>
      <c r="AI49" s="17">
        <v>0</v>
      </c>
      <c r="AJ49" s="17">
        <v>3.91967386589369</v>
      </c>
      <c r="AK49" s="17">
        <v>1.90284547214239</v>
      </c>
      <c r="AL49" s="17">
        <v>0.84689832536505205</v>
      </c>
      <c r="AM49" s="17">
        <v>0</v>
      </c>
      <c r="AN49" s="17">
        <v>25.8165975898862</v>
      </c>
      <c r="AO49" s="17">
        <v>5.6403192062789804</v>
      </c>
      <c r="AP49" s="17">
        <v>34.880030426854702</v>
      </c>
      <c r="AQ49" s="17">
        <v>0</v>
      </c>
      <c r="AR49" s="17">
        <v>0</v>
      </c>
      <c r="AS49" s="17">
        <v>8199.15726801038</v>
      </c>
      <c r="AT49" s="17">
        <v>0</v>
      </c>
      <c r="AU49" s="17">
        <v>1933.9965221426701</v>
      </c>
      <c r="AV49" s="17">
        <v>0</v>
      </c>
      <c r="AW49" s="17">
        <v>4.5417375714297501</v>
      </c>
      <c r="AX49" s="17">
        <v>6.9262459919367902</v>
      </c>
      <c r="AY49" s="17">
        <v>0.21187466320518</v>
      </c>
      <c r="AZ49" s="17">
        <v>74.916213119674595</v>
      </c>
      <c r="BA49" s="17">
        <v>0</v>
      </c>
      <c r="BB49" s="17">
        <v>0.89784891165113101</v>
      </c>
      <c r="BC49" s="17">
        <v>0.86310693155223395</v>
      </c>
      <c r="BD49" s="17">
        <v>4.5421732197887703</v>
      </c>
      <c r="BE49" s="17">
        <v>3.6027785990060099</v>
      </c>
      <c r="BF49" s="17">
        <v>20.899354361621299</v>
      </c>
      <c r="BG49" s="17">
        <v>655.93256721616797</v>
      </c>
      <c r="BH49" s="17">
        <v>0.17414666394102199</v>
      </c>
      <c r="BI49" s="17">
        <v>1.0870630934089101</v>
      </c>
      <c r="BK49" s="94">
        <f t="shared" si="14"/>
        <v>2.9484685146077001</v>
      </c>
      <c r="BL49" s="40">
        <f t="shared" si="15"/>
        <v>-4.0463696218329538E-4</v>
      </c>
      <c r="BM49" s="40">
        <f t="shared" si="16"/>
        <v>-4.0466202437589618E-4</v>
      </c>
      <c r="BN49" s="40">
        <f t="shared" si="17"/>
        <v>-1.4525408117718936E-3</v>
      </c>
      <c r="BO49" s="40">
        <f t="shared" si="18"/>
        <v>-5.2797266309828389E-4</v>
      </c>
      <c r="BP49" s="40">
        <f t="shared" si="19"/>
        <v>-5.3615954022871129E-4</v>
      </c>
      <c r="BQ49" s="40">
        <f t="shared" si="20"/>
        <v>-7.5567678692711884E-5</v>
      </c>
      <c r="BR49" s="40">
        <f t="shared" si="21"/>
        <v>-5.38991564216897E-4</v>
      </c>
      <c r="BS49" s="40">
        <f t="shared" si="22"/>
        <v>-9.2443053172795665E-4</v>
      </c>
      <c r="BT49" s="40">
        <f t="shared" si="23"/>
        <v>-1.7613666335856512E-4</v>
      </c>
      <c r="BU49" s="40">
        <f t="shared" si="24"/>
        <v>-1.5520327253951663E-3</v>
      </c>
      <c r="BV49" s="40">
        <f t="shared" si="25"/>
        <v>-5.347235932600758E-4</v>
      </c>
      <c r="BW49" s="40">
        <f t="shared" si="26"/>
        <v>-5.366499185892132E-4</v>
      </c>
      <c r="BX49" s="40">
        <f t="shared" si="27"/>
        <v>-5.3619517538904698E-4</v>
      </c>
      <c r="BY49" s="40"/>
      <c r="BZ49" s="40"/>
      <c r="CA49" s="40"/>
    </row>
    <row r="50" spans="1:79" x14ac:dyDescent="0.3">
      <c r="A50" s="32" t="s">
        <v>217</v>
      </c>
      <c r="B50" s="110">
        <v>56438.870383000001</v>
      </c>
      <c r="C50" s="110">
        <v>4515.1096356999997</v>
      </c>
      <c r="D50" s="17">
        <v>48.45407385</v>
      </c>
      <c r="E50" s="17">
        <v>3.4287573148999999</v>
      </c>
      <c r="F50" s="17">
        <v>1.0953331160999999</v>
      </c>
      <c r="G50" s="17">
        <v>0.87262535070000002</v>
      </c>
      <c r="H50" s="17">
        <v>8.7626652700000002E-2</v>
      </c>
      <c r="I50" s="17">
        <v>1123.4628786000001</v>
      </c>
      <c r="J50" s="17">
        <v>15.200323851</v>
      </c>
      <c r="K50" s="17">
        <v>14.242522638000001</v>
      </c>
      <c r="L50" s="17">
        <v>0.26287994920000002</v>
      </c>
      <c r="M50" s="17">
        <v>4.8632791639999997</v>
      </c>
      <c r="N50" s="17">
        <v>3.8555725508999998</v>
      </c>
      <c r="P50" s="17" t="s">
        <v>217</v>
      </c>
      <c r="Q50" s="17">
        <v>328.87949519172099</v>
      </c>
      <c r="R50" s="17">
        <v>387.31327865635399</v>
      </c>
      <c r="S50" s="17">
        <v>3.8546971847595199</v>
      </c>
      <c r="T50" s="17">
        <v>48.443991442616301</v>
      </c>
      <c r="U50" s="17">
        <v>48.443991442616301</v>
      </c>
      <c r="V50" s="17">
        <v>13.692791049394</v>
      </c>
      <c r="W50" s="17">
        <v>15.9132739030431</v>
      </c>
      <c r="X50" s="17">
        <v>3.4284022039329498</v>
      </c>
      <c r="Y50" s="17">
        <v>333942.52776368801</v>
      </c>
      <c r="Z50" s="17">
        <v>1.0950841115033001</v>
      </c>
      <c r="AA50" s="17">
        <v>8.7606765253606195E-2</v>
      </c>
      <c r="AB50" s="17">
        <v>0.87275044256731105</v>
      </c>
      <c r="AC50" s="17">
        <v>0</v>
      </c>
      <c r="AD50" s="17">
        <v>2866.5004694508202</v>
      </c>
      <c r="AE50" s="17">
        <v>0</v>
      </c>
      <c r="AF50" s="17">
        <v>1929.5293445831801</v>
      </c>
      <c r="AG50" s="17">
        <v>0</v>
      </c>
      <c r="AH50" s="17">
        <v>0</v>
      </c>
      <c r="AI50" s="17">
        <v>0</v>
      </c>
      <c r="AJ50" s="17">
        <v>4.8621746101204604</v>
      </c>
      <c r="AK50" s="17">
        <v>2.7139590728876102</v>
      </c>
      <c r="AL50" s="17">
        <v>23.074198489289099</v>
      </c>
      <c r="AM50" s="17">
        <v>0</v>
      </c>
      <c r="AN50" s="17">
        <v>137.92624017231901</v>
      </c>
      <c r="AO50" s="17">
        <v>8.3543983720817607</v>
      </c>
      <c r="AP50" s="17">
        <v>1123.1884674589201</v>
      </c>
      <c r="AQ50" s="17">
        <v>0</v>
      </c>
      <c r="AR50" s="17">
        <v>0</v>
      </c>
      <c r="AS50" s="17">
        <v>56429.9026959771</v>
      </c>
      <c r="AT50" s="17">
        <v>0</v>
      </c>
      <c r="AU50" s="17">
        <v>7771.3252364953096</v>
      </c>
      <c r="AV50" s="17">
        <v>0</v>
      </c>
      <c r="AW50" s="17">
        <v>8.7538727162822294</v>
      </c>
      <c r="AX50" s="17">
        <v>24.019058712817198</v>
      </c>
      <c r="AY50" s="17">
        <v>0.26282016524386098</v>
      </c>
      <c r="AZ50" s="17">
        <v>536.82748634637096</v>
      </c>
      <c r="BA50" s="17">
        <v>0</v>
      </c>
      <c r="BB50" s="17">
        <v>1.38375540817763</v>
      </c>
      <c r="BC50" s="17">
        <v>1.07064391987467</v>
      </c>
      <c r="BD50" s="17">
        <v>20.681252800468901</v>
      </c>
      <c r="BE50" s="17">
        <v>15.2001109038709</v>
      </c>
      <c r="BF50" s="17">
        <v>26.219147649953801</v>
      </c>
      <c r="BG50" s="17">
        <v>4514.3921691055302</v>
      </c>
      <c r="BH50" s="17">
        <v>14.2390089850661</v>
      </c>
      <c r="BI50" s="17">
        <v>19.8288867408722</v>
      </c>
      <c r="BK50" s="94">
        <f t="shared" si="14"/>
        <v>1.7214555017348214</v>
      </c>
      <c r="BL50" s="40">
        <f t="shared" si="15"/>
        <v>-1.5889203596822053E-4</v>
      </c>
      <c r="BM50" s="40">
        <f t="shared" si="16"/>
        <v>-1.5890347131254325E-4</v>
      </c>
      <c r="BN50" s="40">
        <f t="shared" si="17"/>
        <v>-2.0808172734683116E-4</v>
      </c>
      <c r="BO50" s="40">
        <f t="shared" si="18"/>
        <v>-1.0356841690338628E-4</v>
      </c>
      <c r="BP50" s="40">
        <f t="shared" si="19"/>
        <v>-2.2733230013755932E-4</v>
      </c>
      <c r="BQ50" s="40">
        <f t="shared" si="20"/>
        <v>1.4335117265465251E-4</v>
      </c>
      <c r="BR50" s="40">
        <f t="shared" si="21"/>
        <v>-2.2695659118572058E-4</v>
      </c>
      <c r="BS50" s="40">
        <f t="shared" si="22"/>
        <v>-2.4425474691425978E-4</v>
      </c>
      <c r="BT50" s="40">
        <f t="shared" si="23"/>
        <v>-1.4009381062358545E-5</v>
      </c>
      <c r="BU50" s="40">
        <f t="shared" si="24"/>
        <v>-2.4670158673477838E-4</v>
      </c>
      <c r="BV50" s="40">
        <f t="shared" si="25"/>
        <v>-2.2741923193827501E-4</v>
      </c>
      <c r="BW50" s="40">
        <f t="shared" si="26"/>
        <v>-2.2712121642444509E-4</v>
      </c>
      <c r="BX50" s="40">
        <f t="shared" si="27"/>
        <v>-2.2703920855426745E-4</v>
      </c>
      <c r="BY50" s="40"/>
      <c r="BZ50" s="40"/>
      <c r="CA50" s="40"/>
    </row>
    <row r="51" spans="1:79" x14ac:dyDescent="0.3">
      <c r="A51" s="32" t="s">
        <v>218</v>
      </c>
      <c r="B51" s="110">
        <v>13279.225473</v>
      </c>
      <c r="C51" s="110">
        <v>1062.3380431999999</v>
      </c>
      <c r="D51" s="17">
        <v>3.0947203014000002</v>
      </c>
      <c r="E51" s="17">
        <v>0.31148028760000002</v>
      </c>
      <c r="F51" s="17">
        <v>2.6836019000000002E-3</v>
      </c>
      <c r="G51" s="17">
        <v>1.1024689374000001</v>
      </c>
      <c r="H51" s="17">
        <v>2.146881E-4</v>
      </c>
      <c r="I51" s="17">
        <v>53.212148716000002</v>
      </c>
      <c r="J51" s="17">
        <v>9.8974877442999993</v>
      </c>
      <c r="K51" s="17">
        <v>0.69019369829999999</v>
      </c>
      <c r="L51" s="17">
        <v>6.4406480000000002E-4</v>
      </c>
      <c r="M51" s="17">
        <v>1.19151928E-2</v>
      </c>
      <c r="N51" s="17">
        <v>9.4462797000000008E-3</v>
      </c>
      <c r="P51" s="17" t="s">
        <v>218</v>
      </c>
      <c r="Q51" s="17">
        <v>10.458053910104701</v>
      </c>
      <c r="R51" s="17">
        <v>18.087448945381698</v>
      </c>
      <c r="S51" s="17">
        <v>9.4445191887321794E-3</v>
      </c>
      <c r="T51" s="17">
        <v>3.0936641214736</v>
      </c>
      <c r="U51" s="17">
        <v>3.0936641214736</v>
      </c>
      <c r="V51" s="17">
        <v>12.5440441123034</v>
      </c>
      <c r="W51" s="17">
        <v>6.3108614013536304</v>
      </c>
      <c r="X51" s="17">
        <v>0.311488382466032</v>
      </c>
      <c r="Y51" s="17">
        <v>22093.301205309999</v>
      </c>
      <c r="Z51" s="17">
        <v>2.6831066287500401E-3</v>
      </c>
      <c r="AA51" s="17">
        <v>2.14647783471089E-4</v>
      </c>
      <c r="AB51" s="17">
        <v>1.10235710297158</v>
      </c>
      <c r="AC51" s="17">
        <v>0</v>
      </c>
      <c r="AD51" s="17">
        <v>1822.4884721447099</v>
      </c>
      <c r="AE51" s="17">
        <v>0</v>
      </c>
      <c r="AF51" s="17">
        <v>784.97256902568199</v>
      </c>
      <c r="AG51" s="17">
        <v>0</v>
      </c>
      <c r="AH51" s="17">
        <v>0</v>
      </c>
      <c r="AI51" s="17">
        <v>0</v>
      </c>
      <c r="AJ51" s="17">
        <v>1.1912968341515199E-2</v>
      </c>
      <c r="AK51" s="17">
        <v>0.15624326825774201</v>
      </c>
      <c r="AL51" s="17">
        <v>1.6459340807654399</v>
      </c>
      <c r="AM51" s="17">
        <v>0</v>
      </c>
      <c r="AN51" s="17">
        <v>39.329818011830497</v>
      </c>
      <c r="AO51" s="17">
        <v>2.6233126381410599</v>
      </c>
      <c r="AP51" s="17">
        <v>53.183719916205398</v>
      </c>
      <c r="AQ51" s="17">
        <v>0</v>
      </c>
      <c r="AR51" s="17">
        <v>0</v>
      </c>
      <c r="AS51" s="17">
        <v>13277.308336226801</v>
      </c>
      <c r="AT51" s="17">
        <v>0</v>
      </c>
      <c r="AU51" s="17">
        <v>2904.6241229738098</v>
      </c>
      <c r="AV51" s="17">
        <v>0</v>
      </c>
      <c r="AW51" s="17">
        <v>7.30626644232433</v>
      </c>
      <c r="AX51" s="17">
        <v>0.77942103350806002</v>
      </c>
      <c r="AY51" s="17">
        <v>6.4394197524429903E-4</v>
      </c>
      <c r="AZ51" s="17">
        <v>77.672029074290194</v>
      </c>
      <c r="BA51" s="17">
        <v>0</v>
      </c>
      <c r="BB51" s="17">
        <v>5.8371667355265597E-2</v>
      </c>
      <c r="BC51" s="17">
        <v>2.62322171358924E-3</v>
      </c>
      <c r="BD51" s="17">
        <v>11.313030891718</v>
      </c>
      <c r="BE51" s="17">
        <v>9.8965121174593396</v>
      </c>
      <c r="BF51" s="17">
        <v>0.78507942446799694</v>
      </c>
      <c r="BG51" s="17">
        <v>1062.18473266202</v>
      </c>
      <c r="BH51" s="17">
        <v>0.68982393813715503</v>
      </c>
      <c r="BI51" s="17">
        <v>4.01647433594911</v>
      </c>
      <c r="BK51" s="94">
        <f t="shared" si="14"/>
        <v>2.7345752896431827</v>
      </c>
      <c r="BL51" s="40">
        <f t="shared" si="15"/>
        <v>-1.4437112895610463E-4</v>
      </c>
      <c r="BM51" s="40">
        <f t="shared" si="16"/>
        <v>-1.443142688537254E-4</v>
      </c>
      <c r="BN51" s="40">
        <f t="shared" si="17"/>
        <v>-3.4128445337123711E-4</v>
      </c>
      <c r="BO51" s="40">
        <f t="shared" si="18"/>
        <v>2.5988373435617677E-5</v>
      </c>
      <c r="BP51" s="40">
        <f t="shared" si="19"/>
        <v>-1.8455466511634581E-4</v>
      </c>
      <c r="BQ51" s="40">
        <f t="shared" si="20"/>
        <v>-1.0143998132396727E-4</v>
      </c>
      <c r="BR51" s="40">
        <f t="shared" si="21"/>
        <v>-1.8779116733064585E-4</v>
      </c>
      <c r="BS51" s="40">
        <f t="shared" si="22"/>
        <v>-5.342539341219219E-4</v>
      </c>
      <c r="BT51" s="40">
        <f t="shared" si="23"/>
        <v>-9.8573179968991471E-5</v>
      </c>
      <c r="BU51" s="40">
        <f t="shared" si="24"/>
        <v>-5.3573390159270386E-4</v>
      </c>
      <c r="BV51" s="40">
        <f t="shared" si="25"/>
        <v>-1.9070248164623606E-4</v>
      </c>
      <c r="BW51" s="40">
        <f t="shared" si="26"/>
        <v>-1.8669093502211691E-4</v>
      </c>
      <c r="BX51" s="40">
        <f t="shared" si="27"/>
        <v>-1.8637085961168795E-4</v>
      </c>
      <c r="BY51" s="40"/>
      <c r="BZ51" s="40"/>
      <c r="CA51" s="40"/>
    </row>
    <row r="52" spans="1:79" x14ac:dyDescent="0.3"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</row>
    <row r="53" spans="1:79" x14ac:dyDescent="0.3"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</row>
    <row r="54" spans="1:79" x14ac:dyDescent="0.3">
      <c r="A54" s="32" t="s">
        <v>332</v>
      </c>
      <c r="B54" s="110">
        <v>31.010104650999999</v>
      </c>
      <c r="C54" s="110">
        <v>2.4899098283000001</v>
      </c>
      <c r="D54" s="17">
        <v>1.46302502E-2</v>
      </c>
      <c r="E54" s="17">
        <v>1.604864E-4</v>
      </c>
      <c r="F54" s="5">
        <v>7.5055254000000002E-6</v>
      </c>
      <c r="G54" s="17">
        <v>1.8863617E-3</v>
      </c>
      <c r="H54" s="5">
        <v>4.6330453999999998E-7</v>
      </c>
      <c r="I54" s="17">
        <v>0.36713687509999998</v>
      </c>
      <c r="J54" s="17">
        <v>2.4150856200000001E-2</v>
      </c>
      <c r="K54" s="17">
        <v>3.7472909000000002E-3</v>
      </c>
      <c r="L54" s="5">
        <v>1.8532154000000001E-6</v>
      </c>
      <c r="M54" s="5">
        <v>3.3265200000000001E-5</v>
      </c>
      <c r="N54" s="5">
        <v>2.6315699999999999E-5</v>
      </c>
      <c r="P54" s="17" t="s">
        <v>333</v>
      </c>
      <c r="Q54" s="17">
        <v>0</v>
      </c>
      <c r="R54" s="17">
        <v>0</v>
      </c>
      <c r="S54" s="17">
        <v>0</v>
      </c>
      <c r="T54" s="17">
        <v>0</v>
      </c>
      <c r="U54" s="5">
        <v>0</v>
      </c>
      <c r="V54" s="17">
        <v>0</v>
      </c>
      <c r="W54" s="5">
        <v>0</v>
      </c>
      <c r="X54" s="17">
        <v>0</v>
      </c>
      <c r="Y54" s="17">
        <v>0</v>
      </c>
      <c r="Z54" s="17">
        <v>0</v>
      </c>
      <c r="AA54" s="5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K54" s="94" t="e">
        <f t="shared" ref="BK54:BK56" si="28">AU54/BG54</f>
        <v>#DIV/0!</v>
      </c>
      <c r="BL54" s="40">
        <f t="shared" ref="BL54:BL56" si="29">(AS54-B54)/(B54+1E-50)</f>
        <v>-1</v>
      </c>
      <c r="BM54" s="40">
        <f t="shared" ref="BM54:BM56" si="30">(BG54-C54)/(C54+1E-50)</f>
        <v>-1</v>
      </c>
      <c r="BN54" s="40">
        <f t="shared" ref="BN54:BN56" si="31">(U54-D54)/(D54+1E-50)</f>
        <v>-1</v>
      </c>
      <c r="BO54" s="40">
        <f t="shared" ref="BO54:BO56" si="32">(X54-E54)/(E54+1E-50)</f>
        <v>-1</v>
      </c>
      <c r="BP54" s="40">
        <f t="shared" ref="BP54:BP56" si="33">(Z54-F54)/(F54+1E-50)</f>
        <v>-1</v>
      </c>
      <c r="BQ54" s="40">
        <f t="shared" ref="BQ54:BQ56" si="34">(AB54-G54)/(G54+1E-50)</f>
        <v>-1</v>
      </c>
      <c r="BR54" s="40">
        <f t="shared" ref="BR54:BR56" si="35">(AA54-H54)/(H54+1E-50)</f>
        <v>-1</v>
      </c>
      <c r="BS54" s="40">
        <f t="shared" ref="BS54:BS56" si="36">(AP54-I54)/(I54+1E-50)</f>
        <v>-1</v>
      </c>
      <c r="BT54" s="40">
        <f t="shared" ref="BT54:BT56" si="37">(BE54-J54)/(J54+1E-50)</f>
        <v>-1</v>
      </c>
      <c r="BU54" s="40">
        <f t="shared" ref="BU54:BU56" si="38">(BH54-K54)/(K54+1E-50)</f>
        <v>-1</v>
      </c>
      <c r="BV54" s="40">
        <f t="shared" ref="BV54:BV56" si="39">(AY54-L54)/(L54+1E-50)</f>
        <v>-1</v>
      </c>
      <c r="BW54" s="40">
        <f t="shared" ref="BW54:BW56" si="40">(AJ54-M54)/(M54+1E-50)</f>
        <v>-1</v>
      </c>
      <c r="BX54" s="40">
        <f t="shared" ref="BX54:BX56" si="41">(S54-N54)/(N54+1E-50)</f>
        <v>-1</v>
      </c>
    </row>
    <row r="55" spans="1:79" x14ac:dyDescent="0.3">
      <c r="A55" s="32" t="s">
        <v>334</v>
      </c>
      <c r="B55" s="110">
        <v>21.002818798</v>
      </c>
      <c r="C55" s="110">
        <v>1.6802254164999999</v>
      </c>
      <c r="D55" s="17">
        <v>8.7863891999999996E-3</v>
      </c>
      <c r="E55" s="17">
        <v>1.7835330000000001E-4</v>
      </c>
      <c r="F55" s="5">
        <v>3.5610600000000001E-5</v>
      </c>
      <c r="G55" s="17">
        <v>1.3556829000000001E-3</v>
      </c>
      <c r="H55" s="5">
        <v>2.8488478999999998E-6</v>
      </c>
      <c r="I55" s="17">
        <v>0.221585117</v>
      </c>
      <c r="J55" s="17">
        <v>1.26184695E-2</v>
      </c>
      <c r="K55" s="17">
        <v>2.8664822000000001E-3</v>
      </c>
      <c r="L55" s="5">
        <v>8.5465433999999993E-6</v>
      </c>
      <c r="M55" s="17">
        <v>1.5811110000000001E-4</v>
      </c>
      <c r="N55" s="17">
        <v>1.2534929999999999E-4</v>
      </c>
      <c r="P55" s="17" t="s">
        <v>334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5">
        <v>0</v>
      </c>
      <c r="X55" s="17">
        <v>0</v>
      </c>
      <c r="Y55" s="17">
        <v>0</v>
      </c>
      <c r="Z55" s="17">
        <v>0</v>
      </c>
      <c r="AA55" s="5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0</v>
      </c>
      <c r="AH55" s="17">
        <v>0</v>
      </c>
      <c r="AI55" s="17">
        <v>0</v>
      </c>
      <c r="AJ55" s="17">
        <v>0</v>
      </c>
      <c r="AK55" s="17">
        <v>0</v>
      </c>
      <c r="AL55" s="17">
        <v>0</v>
      </c>
      <c r="AM55" s="17">
        <v>0</v>
      </c>
      <c r="AN55" s="17">
        <v>0</v>
      </c>
      <c r="AO55" s="17">
        <v>0</v>
      </c>
      <c r="AP55" s="17">
        <v>0</v>
      </c>
      <c r="AQ55" s="17">
        <v>0</v>
      </c>
      <c r="AR55" s="17">
        <v>0</v>
      </c>
      <c r="AS55" s="17">
        <v>0</v>
      </c>
      <c r="AT55" s="17">
        <v>0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K55" s="94" t="e">
        <f t="shared" si="28"/>
        <v>#DIV/0!</v>
      </c>
      <c r="BL55" s="40">
        <f t="shared" si="29"/>
        <v>-1</v>
      </c>
      <c r="BM55" s="40">
        <f t="shared" si="30"/>
        <v>-1</v>
      </c>
      <c r="BN55" s="40">
        <f t="shared" si="31"/>
        <v>-1</v>
      </c>
      <c r="BO55" s="40">
        <f t="shared" si="32"/>
        <v>-1</v>
      </c>
      <c r="BP55" s="40">
        <f t="shared" si="33"/>
        <v>-1</v>
      </c>
      <c r="BQ55" s="40">
        <f t="shared" si="34"/>
        <v>-1</v>
      </c>
      <c r="BR55" s="40">
        <f t="shared" si="35"/>
        <v>-1</v>
      </c>
      <c r="BS55" s="40">
        <f t="shared" si="36"/>
        <v>-1</v>
      </c>
      <c r="BT55" s="40">
        <f t="shared" si="37"/>
        <v>-1</v>
      </c>
      <c r="BU55" s="40">
        <f t="shared" si="38"/>
        <v>-1</v>
      </c>
      <c r="BV55" s="40">
        <f t="shared" si="39"/>
        <v>-1</v>
      </c>
      <c r="BW55" s="40">
        <f t="shared" si="40"/>
        <v>-1</v>
      </c>
      <c r="BX55" s="40">
        <f t="shared" si="41"/>
        <v>-1</v>
      </c>
    </row>
    <row r="56" spans="1:79" x14ac:dyDescent="0.3">
      <c r="A56" s="32" t="s">
        <v>335</v>
      </c>
      <c r="B56" s="110">
        <v>257.52998293000002</v>
      </c>
      <c r="C56" s="110">
        <v>20.602399478999999</v>
      </c>
      <c r="D56" s="17">
        <v>0.22654050310000001</v>
      </c>
      <c r="E56" s="17">
        <v>4.9504010000000001E-4</v>
      </c>
      <c r="F56" s="5">
        <v>2.03286E-5</v>
      </c>
      <c r="G56" s="17">
        <v>5.8858347000000002E-3</v>
      </c>
      <c r="H56" s="5">
        <v>1.6262892999999999E-6</v>
      </c>
      <c r="I56" s="17">
        <v>5.6913201295000002</v>
      </c>
      <c r="J56" s="17">
        <v>7.87379089E-2</v>
      </c>
      <c r="K56" s="17">
        <v>7.3906830699999995E-2</v>
      </c>
      <c r="L56" s="5">
        <v>4.8788690000000002E-6</v>
      </c>
      <c r="M56" s="5">
        <v>9.0259099999999998E-5</v>
      </c>
      <c r="N56" s="5">
        <v>7.1556699999999999E-5</v>
      </c>
      <c r="P56" s="17" t="s">
        <v>335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5">
        <v>0</v>
      </c>
      <c r="X56" s="17">
        <v>0</v>
      </c>
      <c r="Y56" s="17">
        <v>0</v>
      </c>
      <c r="Z56" s="17">
        <v>0</v>
      </c>
      <c r="AA56" s="5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0</v>
      </c>
      <c r="AH56" s="17">
        <v>0</v>
      </c>
      <c r="AI56" s="17">
        <v>0</v>
      </c>
      <c r="AJ56" s="17">
        <v>0</v>
      </c>
      <c r="AK56" s="17">
        <v>0</v>
      </c>
      <c r="AL56" s="17">
        <v>0</v>
      </c>
      <c r="AM56" s="17">
        <v>0</v>
      </c>
      <c r="AN56" s="17">
        <v>0</v>
      </c>
      <c r="AO56" s="17">
        <v>0</v>
      </c>
      <c r="AP56" s="17">
        <v>0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0</v>
      </c>
      <c r="AZ56" s="17">
        <v>0</v>
      </c>
      <c r="BA56" s="17">
        <v>0</v>
      </c>
      <c r="BB56" s="17">
        <v>0</v>
      </c>
      <c r="BC56" s="17">
        <v>0</v>
      </c>
      <c r="BD56" s="17">
        <v>0</v>
      </c>
      <c r="BE56" s="17">
        <v>0</v>
      </c>
      <c r="BF56" s="17">
        <v>0</v>
      </c>
      <c r="BG56" s="17">
        <v>0</v>
      </c>
      <c r="BH56" s="17">
        <v>0</v>
      </c>
      <c r="BI56" s="17">
        <v>0</v>
      </c>
      <c r="BK56" s="94" t="e">
        <f t="shared" si="28"/>
        <v>#DIV/0!</v>
      </c>
      <c r="BL56" s="40">
        <f t="shared" si="29"/>
        <v>-1</v>
      </c>
      <c r="BM56" s="40">
        <f t="shared" si="30"/>
        <v>-1</v>
      </c>
      <c r="BN56" s="40">
        <f t="shared" si="31"/>
        <v>-1</v>
      </c>
      <c r="BO56" s="40">
        <f t="shared" si="32"/>
        <v>-1</v>
      </c>
      <c r="BP56" s="40">
        <f t="shared" si="33"/>
        <v>-1</v>
      </c>
      <c r="BQ56" s="40">
        <f t="shared" si="34"/>
        <v>-1</v>
      </c>
      <c r="BR56" s="40">
        <f t="shared" si="35"/>
        <v>-1</v>
      </c>
      <c r="BS56" s="40">
        <f t="shared" si="36"/>
        <v>-1</v>
      </c>
      <c r="BT56" s="40">
        <f t="shared" si="37"/>
        <v>-1</v>
      </c>
      <c r="BU56" s="40">
        <f t="shared" si="38"/>
        <v>-1</v>
      </c>
      <c r="BV56" s="40">
        <f t="shared" si="39"/>
        <v>-1</v>
      </c>
      <c r="BW56" s="40">
        <f t="shared" si="40"/>
        <v>-1</v>
      </c>
      <c r="BX56" s="40">
        <f t="shared" si="41"/>
        <v>-1</v>
      </c>
    </row>
    <row r="57" spans="1:79" x14ac:dyDescent="0.3">
      <c r="A57" s="32" t="s">
        <v>336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</row>
    <row r="58" spans="1:79" x14ac:dyDescent="0.3">
      <c r="A58" s="32" t="s">
        <v>337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</row>
    <row r="59" spans="1:79" x14ac:dyDescent="0.3">
      <c r="A59" s="17" t="s">
        <v>366</v>
      </c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</row>
    <row r="60" spans="1:79" x14ac:dyDescent="0.3"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</row>
    <row r="61" spans="1:79" x14ac:dyDescent="0.3">
      <c r="A61" s="1" t="s">
        <v>342</v>
      </c>
      <c r="B61" s="118">
        <f>SUM(B3:B59)</f>
        <v>2824953.1609107107</v>
      </c>
      <c r="C61" s="118">
        <f t="shared" ref="C61:L61" si="42">SUM(C3:C59)</f>
        <v>225996.25744718706</v>
      </c>
      <c r="D61" s="1">
        <f t="shared" si="42"/>
        <v>1786.6888526855005</v>
      </c>
      <c r="E61" s="1">
        <f t="shared" si="42"/>
        <v>486.05435666579996</v>
      </c>
      <c r="F61" s="1">
        <f t="shared" si="42"/>
        <v>112.90998987132542</v>
      </c>
      <c r="G61" s="1">
        <f t="shared" si="42"/>
        <v>79.390718299700012</v>
      </c>
      <c r="H61" s="1">
        <f t="shared" si="42"/>
        <v>9.0327981334417391</v>
      </c>
      <c r="I61" s="1">
        <f t="shared" si="42"/>
        <v>20364.6011896157</v>
      </c>
      <c r="J61" s="1">
        <f t="shared" si="42"/>
        <v>1171.7200675606998</v>
      </c>
      <c r="K61" s="1">
        <f t="shared" si="42"/>
        <v>228.78210654799994</v>
      </c>
      <c r="L61" s="1">
        <f t="shared" si="42"/>
        <v>27.098397917727791</v>
      </c>
      <c r="M61" s="39"/>
      <c r="N61" s="39"/>
      <c r="O61" s="1"/>
      <c r="Q61" s="39">
        <f t="shared" ref="Q61" si="43">SUM(Q3:Q54)</f>
        <v>15643.874417498097</v>
      </c>
      <c r="R61" s="39">
        <f t="shared" ref="R61:BI61" si="44">SUM(R3:R54)</f>
        <v>7500.7803564189007</v>
      </c>
      <c r="S61" s="39">
        <f t="shared" si="44"/>
        <v>397.46782344636409</v>
      </c>
      <c r="T61" s="39">
        <f t="shared" si="44"/>
        <v>1786.3483287387778</v>
      </c>
      <c r="U61" s="39">
        <f t="shared" si="44"/>
        <v>1786.3483287387778</v>
      </c>
      <c r="V61" s="39">
        <f t="shared" si="44"/>
        <v>1852.4591651900239</v>
      </c>
      <c r="W61" s="39"/>
      <c r="X61" s="39">
        <f t="shared" si="44"/>
        <v>486.10282694090449</v>
      </c>
      <c r="Y61" s="39">
        <f t="shared" si="44"/>
        <v>6448745.6025210023</v>
      </c>
      <c r="Z61" s="39">
        <f t="shared" si="44"/>
        <v>112.91698747773793</v>
      </c>
      <c r="AA61" s="39">
        <f t="shared" si="44"/>
        <v>9.0333568365456731</v>
      </c>
      <c r="AB61" s="39">
        <f t="shared" si="44"/>
        <v>79.39046720416161</v>
      </c>
      <c r="AC61" s="39">
        <f t="shared" si="44"/>
        <v>0</v>
      </c>
      <c r="AD61" s="39">
        <f t="shared" si="44"/>
        <v>355442.88323506684</v>
      </c>
      <c r="AE61" s="39">
        <f t="shared" si="44"/>
        <v>0</v>
      </c>
      <c r="AF61" s="39">
        <f t="shared" si="44"/>
        <v>109049.1833735875</v>
      </c>
      <c r="AG61" s="39">
        <f t="shared" si="44"/>
        <v>0</v>
      </c>
      <c r="AH61" s="39"/>
      <c r="AI61" s="39"/>
      <c r="AJ61" s="39">
        <f t="shared" si="44"/>
        <v>501.35141288125061</v>
      </c>
      <c r="AK61" s="39">
        <f t="shared" si="44"/>
        <v>318.69405679417287</v>
      </c>
      <c r="AL61" s="39">
        <f t="shared" si="44"/>
        <v>530.65388537030469</v>
      </c>
      <c r="AM61" s="39"/>
      <c r="AN61" s="39">
        <f t="shared" si="44"/>
        <v>15610.53285601636</v>
      </c>
      <c r="AO61" s="39">
        <f t="shared" si="44"/>
        <v>876.9443850276009</v>
      </c>
      <c r="AP61" s="39">
        <f t="shared" si="44"/>
        <v>20352.465903831446</v>
      </c>
      <c r="AQ61" s="39"/>
      <c r="AR61" s="39"/>
      <c r="AS61" s="39">
        <f t="shared" si="44"/>
        <v>2824678.9063051203</v>
      </c>
      <c r="AT61" s="39">
        <f t="shared" si="44"/>
        <v>0</v>
      </c>
      <c r="AU61" s="39">
        <f t="shared" si="44"/>
        <v>589291.24754053343</v>
      </c>
      <c r="AV61" s="39">
        <f t="shared" si="44"/>
        <v>0</v>
      </c>
      <c r="AW61" s="39">
        <f t="shared" si="44"/>
        <v>852.2971671030183</v>
      </c>
      <c r="AX61" s="39"/>
      <c r="AY61" s="39">
        <f t="shared" si="44"/>
        <v>27.100080472303226</v>
      </c>
      <c r="AZ61" s="39">
        <f t="shared" si="44"/>
        <v>22379.619131248572</v>
      </c>
      <c r="BA61" s="39">
        <f t="shared" si="44"/>
        <v>0</v>
      </c>
      <c r="BB61" s="39">
        <f t="shared" si="44"/>
        <v>176.25873931210126</v>
      </c>
      <c r="BC61" s="39">
        <f t="shared" si="44"/>
        <v>110.39691434304105</v>
      </c>
      <c r="BD61" s="39">
        <f t="shared" si="44"/>
        <v>2097.7667667649048</v>
      </c>
      <c r="BE61" s="39">
        <f t="shared" si="44"/>
        <v>1171.7064709318777</v>
      </c>
      <c r="BF61" s="39">
        <f t="shared" si="44"/>
        <v>2696.5795786200615</v>
      </c>
      <c r="BG61" s="39">
        <f t="shared" si="44"/>
        <v>225974.31010538922</v>
      </c>
      <c r="BH61" s="39">
        <f t="shared" si="44"/>
        <v>228.62277967647674</v>
      </c>
      <c r="BI61" s="39">
        <f t="shared" si="44"/>
        <v>918.21015105252172</v>
      </c>
    </row>
    <row r="62" spans="1:79" x14ac:dyDescent="0.3">
      <c r="A62" s="17" t="s">
        <v>220</v>
      </c>
      <c r="B62" s="118">
        <f t="shared" ref="B62:N62" si="45">SUM(B2:B51)</f>
        <v>2824643.6180043314</v>
      </c>
      <c r="C62" s="118">
        <f t="shared" si="45"/>
        <v>225971.48491246329</v>
      </c>
      <c r="D62" s="39">
        <f t="shared" si="45"/>
        <v>1786.4388955430004</v>
      </c>
      <c r="E62" s="39">
        <f t="shared" si="45"/>
        <v>486.05352278599997</v>
      </c>
      <c r="F62" s="39">
        <f t="shared" si="45"/>
        <v>112.90992642660002</v>
      </c>
      <c r="G62" s="39">
        <f t="shared" si="45"/>
        <v>79.381590420400016</v>
      </c>
      <c r="H62" s="39">
        <f t="shared" si="45"/>
        <v>9.0327931949999982</v>
      </c>
      <c r="I62" s="39">
        <f t="shared" si="45"/>
        <v>20358.321147494102</v>
      </c>
      <c r="J62" s="39">
        <f t="shared" si="45"/>
        <v>1171.6045603260998</v>
      </c>
      <c r="K62" s="39">
        <f t="shared" si="45"/>
        <v>228.70158594419993</v>
      </c>
      <c r="L62" s="39">
        <f t="shared" si="45"/>
        <v>27.098382639099992</v>
      </c>
      <c r="M62" s="39">
        <f t="shared" si="45"/>
        <v>501.3200708130999</v>
      </c>
      <c r="N62" s="39">
        <f t="shared" si="45"/>
        <v>397.44293721470007</v>
      </c>
      <c r="Q62" s="1">
        <f t="shared" ref="Q62:BI62" si="46">SUM(Q2:Q51)</f>
        <v>15643.874417498097</v>
      </c>
      <c r="R62" s="1">
        <f t="shared" si="46"/>
        <v>7500.7803564189007</v>
      </c>
      <c r="S62" s="1">
        <f t="shared" si="46"/>
        <v>397.46782344636409</v>
      </c>
      <c r="T62" s="1">
        <f t="shared" si="46"/>
        <v>1786.3483287387778</v>
      </c>
      <c r="U62" s="1">
        <f t="shared" si="46"/>
        <v>1786.3483287387778</v>
      </c>
      <c r="V62" s="1">
        <f t="shared" si="46"/>
        <v>1852.4591651900239</v>
      </c>
      <c r="W62" s="1">
        <f t="shared" si="46"/>
        <v>3160.6623572170483</v>
      </c>
      <c r="X62" s="1">
        <f t="shared" si="46"/>
        <v>486.10282694090449</v>
      </c>
      <c r="Y62" s="1">
        <f t="shared" si="46"/>
        <v>6448745.6025210023</v>
      </c>
      <c r="Z62" s="1">
        <f t="shared" si="46"/>
        <v>112.91698747773793</v>
      </c>
      <c r="AA62" s="1">
        <f t="shared" si="46"/>
        <v>9.0333568365456731</v>
      </c>
      <c r="AB62" s="1">
        <f t="shared" si="46"/>
        <v>79.39046720416161</v>
      </c>
      <c r="AC62" s="1">
        <f t="shared" si="46"/>
        <v>0</v>
      </c>
      <c r="AD62" s="1">
        <f t="shared" si="46"/>
        <v>355442.88323506684</v>
      </c>
      <c r="AE62" s="1">
        <f t="shared" si="46"/>
        <v>0</v>
      </c>
      <c r="AF62" s="1">
        <f t="shared" si="46"/>
        <v>109049.1833735875</v>
      </c>
      <c r="AG62" s="1">
        <f t="shared" si="46"/>
        <v>0</v>
      </c>
      <c r="AH62" s="1">
        <f t="shared" si="46"/>
        <v>0</v>
      </c>
      <c r="AI62" s="1">
        <f t="shared" si="46"/>
        <v>0</v>
      </c>
      <c r="AJ62" s="1">
        <f t="shared" si="46"/>
        <v>501.35141288125061</v>
      </c>
      <c r="AK62" s="1">
        <f t="shared" si="46"/>
        <v>318.69405679417287</v>
      </c>
      <c r="AL62" s="1">
        <f t="shared" si="46"/>
        <v>530.65388537030469</v>
      </c>
      <c r="AM62" s="1">
        <f t="shared" si="46"/>
        <v>0</v>
      </c>
      <c r="AN62" s="1">
        <f t="shared" si="46"/>
        <v>15610.53285601636</v>
      </c>
      <c r="AO62" s="1">
        <f t="shared" si="46"/>
        <v>876.9443850276009</v>
      </c>
      <c r="AP62" s="1">
        <f t="shared" si="46"/>
        <v>20352.465903831446</v>
      </c>
      <c r="AQ62" s="1">
        <f t="shared" si="46"/>
        <v>0</v>
      </c>
      <c r="AR62" s="1">
        <f t="shared" si="46"/>
        <v>0</v>
      </c>
      <c r="AS62" s="1">
        <f t="shared" si="46"/>
        <v>2824678.9063051203</v>
      </c>
      <c r="AT62" s="1">
        <f t="shared" si="46"/>
        <v>0</v>
      </c>
      <c r="AU62" s="1">
        <f t="shared" si="46"/>
        <v>589291.24754053343</v>
      </c>
      <c r="AV62" s="1">
        <f t="shared" si="46"/>
        <v>0</v>
      </c>
      <c r="AW62" s="1">
        <f t="shared" si="46"/>
        <v>852.2971671030183</v>
      </c>
      <c r="AX62" s="1">
        <f t="shared" si="46"/>
        <v>1112.9241211755148</v>
      </c>
      <c r="AY62" s="1">
        <f t="shared" si="46"/>
        <v>27.100080472303226</v>
      </c>
      <c r="AZ62" s="1">
        <f t="shared" si="46"/>
        <v>22379.619131248572</v>
      </c>
      <c r="BA62" s="1">
        <f t="shared" si="46"/>
        <v>0</v>
      </c>
      <c r="BB62" s="1">
        <f t="shared" si="46"/>
        <v>176.25873931210126</v>
      </c>
      <c r="BC62" s="1">
        <f t="shared" si="46"/>
        <v>110.39691434304105</v>
      </c>
      <c r="BD62" s="1">
        <f t="shared" si="46"/>
        <v>2097.7667667649048</v>
      </c>
      <c r="BE62" s="1">
        <f t="shared" si="46"/>
        <v>1171.7064709318777</v>
      </c>
      <c r="BF62" s="1">
        <f t="shared" si="46"/>
        <v>2696.5795786200615</v>
      </c>
      <c r="BG62" s="1">
        <f t="shared" si="46"/>
        <v>225974.31010538922</v>
      </c>
      <c r="BH62" s="1">
        <f t="shared" si="46"/>
        <v>228.62277967647674</v>
      </c>
      <c r="BI62" s="1">
        <f t="shared" si="46"/>
        <v>918.21015105252172</v>
      </c>
    </row>
    <row r="63" spans="1:79" x14ac:dyDescent="0.3">
      <c r="A63" s="17" t="s">
        <v>221</v>
      </c>
      <c r="B63" s="110">
        <f t="shared" ref="B63:L63" si="47">+B3+B5+B8+B9+B11+B12+B14+B15+B16+B17+B18+B19+B20+B21+B22+B23+B24+B25+B26+B28+B30+B31+B33+B34+B35+B36+B37+B39+B40+B41+B42+B43+B44+B46+B47+B49+B50</f>
        <v>2294875.0639676298</v>
      </c>
      <c r="C63" s="110">
        <f t="shared" si="47"/>
        <v>183590.00493276335</v>
      </c>
      <c r="D63" s="28">
        <f t="shared" si="47"/>
        <v>1368.8439258128001</v>
      </c>
      <c r="E63" s="28">
        <f t="shared" si="47"/>
        <v>465.7457890346999</v>
      </c>
      <c r="F63" s="28">
        <f t="shared" si="47"/>
        <v>106.94327069500002</v>
      </c>
      <c r="G63" s="28">
        <f t="shared" si="47"/>
        <v>65.637736700800019</v>
      </c>
      <c r="H63" s="28">
        <f t="shared" si="47"/>
        <v>8.5554616308999965</v>
      </c>
      <c r="I63" s="28">
        <f t="shared" si="47"/>
        <v>10482.5904542471</v>
      </c>
      <c r="J63" s="28">
        <f t="shared" si="47"/>
        <v>992.38628355260005</v>
      </c>
      <c r="K63" s="28">
        <f t="shared" si="47"/>
        <v>102.34701180099999</v>
      </c>
      <c r="L63" s="28">
        <f t="shared" si="47"/>
        <v>25.666384906199998</v>
      </c>
      <c r="M63" s="28"/>
      <c r="N63" s="28"/>
      <c r="O63" s="15"/>
    </row>
  </sheetData>
  <pageMargins left="0.7" right="0.7" top="0.75" bottom="0.75" header="0.3" footer="0.3"/>
  <pageSetup orientation="portrait" r:id="rId1"/>
  <ignoredErrors>
    <ignoredError sqref="BI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7"/>
  <sheetViews>
    <sheetView zoomScale="85" zoomScaleNormal="85" workbookViewId="0">
      <pane xSplit="1" ySplit="2" topLeftCell="B3" activePane="bottomRight" state="frozen"/>
      <selection pane="topRight" activeCell="AY55" sqref="AY55"/>
      <selection pane="bottomLeft" activeCell="AY55" sqref="AY55"/>
      <selection pane="bottomRight" activeCell="J15" sqref="J15"/>
    </sheetView>
  </sheetViews>
  <sheetFormatPr defaultColWidth="9.109375" defaultRowHeight="13.8" x14ac:dyDescent="0.3"/>
  <cols>
    <col min="1" max="1" width="13.44140625" style="88" customWidth="1"/>
    <col min="2" max="4" width="10.33203125" style="88" bestFit="1" customWidth="1"/>
    <col min="5" max="6" width="9.5546875" style="88" customWidth="1"/>
    <col min="7" max="8" width="11.33203125" style="88" bestFit="1" customWidth="1"/>
    <col min="9" max="10" width="10.33203125" style="88" bestFit="1" customWidth="1"/>
    <col min="11" max="12" width="10.6640625" style="88" customWidth="1"/>
    <col min="13" max="14" width="10.33203125" style="88" bestFit="1" customWidth="1"/>
    <col min="15" max="16" width="11.33203125" style="88" bestFit="1" customWidth="1"/>
    <col min="17" max="18" width="9.5546875" style="88" customWidth="1"/>
    <col min="19" max="22" width="10.33203125" style="88" bestFit="1" customWidth="1"/>
    <col min="23" max="23" width="11.33203125" style="88" bestFit="1" customWidth="1"/>
    <col min="24" max="24" width="10.33203125" style="88" bestFit="1" customWidth="1"/>
    <col min="25" max="25" width="11.33203125" style="89" bestFit="1" customWidth="1"/>
    <col min="26" max="26" width="12.6640625" style="89" bestFit="1" customWidth="1"/>
    <col min="27" max="16384" width="9.109375" style="88"/>
  </cols>
  <sheetData>
    <row r="1" spans="1:26" x14ac:dyDescent="0.3">
      <c r="B1" s="88" t="s">
        <v>656</v>
      </c>
    </row>
    <row r="2" spans="1:26" x14ac:dyDescent="0.3">
      <c r="A2" s="89" t="s">
        <v>329</v>
      </c>
      <c r="B2" s="89" t="s">
        <v>352</v>
      </c>
      <c r="C2" s="89" t="s">
        <v>31</v>
      </c>
      <c r="D2" s="89" t="s">
        <v>35</v>
      </c>
      <c r="E2" s="89" t="s">
        <v>37</v>
      </c>
      <c r="F2" s="89" t="s">
        <v>39</v>
      </c>
      <c r="G2" s="89" t="s">
        <v>354</v>
      </c>
      <c r="H2" s="89" t="s">
        <v>49</v>
      </c>
      <c r="I2" s="89" t="s">
        <v>51</v>
      </c>
      <c r="J2" s="89" t="s">
        <v>53</v>
      </c>
      <c r="K2" s="89" t="s">
        <v>55</v>
      </c>
      <c r="L2" s="89" t="s">
        <v>358</v>
      </c>
      <c r="M2" s="89" t="s">
        <v>57</v>
      </c>
      <c r="N2" s="89" t="s">
        <v>59</v>
      </c>
      <c r="O2" s="89" t="s">
        <v>65</v>
      </c>
      <c r="P2" s="89" t="s">
        <v>67</v>
      </c>
      <c r="Q2" s="89" t="s">
        <v>69</v>
      </c>
      <c r="R2" s="89" t="s">
        <v>71</v>
      </c>
      <c r="S2" s="89" t="s">
        <v>79</v>
      </c>
      <c r="T2" s="89" t="s">
        <v>156</v>
      </c>
      <c r="U2" s="89" t="s">
        <v>83</v>
      </c>
      <c r="V2" s="89" t="s">
        <v>87</v>
      </c>
      <c r="W2" s="89" t="s">
        <v>91</v>
      </c>
      <c r="X2" s="88" t="s">
        <v>133</v>
      </c>
      <c r="Y2" s="89" t="s">
        <v>141</v>
      </c>
      <c r="Z2" s="89" t="s">
        <v>367</v>
      </c>
    </row>
    <row r="3" spans="1:26" x14ac:dyDescent="0.3">
      <c r="A3" s="89" t="s">
        <v>169</v>
      </c>
      <c r="B3" s="89">
        <v>8513.7028699999992</v>
      </c>
      <c r="C3" s="89">
        <v>145171.99155999901</v>
      </c>
      <c r="D3" s="89">
        <v>12456.305888999999</v>
      </c>
      <c r="E3" s="89">
        <v>12456.305888999999</v>
      </c>
      <c r="F3" s="89">
        <v>3003.1117079999999</v>
      </c>
      <c r="G3" s="89">
        <v>75300.887780000005</v>
      </c>
      <c r="H3" s="89">
        <v>115982.97956999901</v>
      </c>
      <c r="I3" s="89">
        <v>17431.200349999901</v>
      </c>
      <c r="J3" s="89">
        <v>4256.9767449999899</v>
      </c>
      <c r="K3" s="89">
        <v>55991.355719999898</v>
      </c>
      <c r="L3" s="89">
        <v>13054.237383</v>
      </c>
      <c r="M3" s="89">
        <v>16547.21416</v>
      </c>
      <c r="N3" s="89">
        <v>16547.21416</v>
      </c>
      <c r="O3" s="89">
        <v>37214.117619999997</v>
      </c>
      <c r="P3" s="89">
        <v>789264.13301299897</v>
      </c>
      <c r="Q3" s="89">
        <v>1244.3636116999901</v>
      </c>
      <c r="R3" s="89">
        <v>71497.767573999998</v>
      </c>
      <c r="S3" s="89">
        <v>22160.483269999899</v>
      </c>
      <c r="T3" s="89">
        <v>22160.483269999899</v>
      </c>
      <c r="U3" s="89">
        <v>4746.9570609999901</v>
      </c>
      <c r="V3" s="89">
        <v>23019.31999</v>
      </c>
      <c r="W3" s="89">
        <v>52770.307569999903</v>
      </c>
      <c r="X3" s="89">
        <v>20234.793076000002</v>
      </c>
      <c r="Y3" s="89">
        <v>111955.77661</v>
      </c>
      <c r="Z3" s="89">
        <v>1458927.57579999</v>
      </c>
    </row>
    <row r="4" spans="1:26" x14ac:dyDescent="0.3">
      <c r="A4" s="89" t="s">
        <v>171</v>
      </c>
      <c r="B4" s="89">
        <v>5603.2210999999998</v>
      </c>
      <c r="C4" s="89">
        <v>20086.166099999999</v>
      </c>
      <c r="D4" s="89">
        <v>8027.9044000000004</v>
      </c>
      <c r="E4" s="89">
        <v>8027.9044000000004</v>
      </c>
      <c r="F4" s="89">
        <v>1779.1376299999899</v>
      </c>
      <c r="G4" s="89">
        <v>24182.276099999999</v>
      </c>
      <c r="H4" s="89">
        <v>65446.532799999899</v>
      </c>
      <c r="I4" s="89">
        <v>9778.4183599999997</v>
      </c>
      <c r="J4" s="89">
        <v>2441.5687600000001</v>
      </c>
      <c r="K4" s="89">
        <v>21633.757099999999</v>
      </c>
      <c r="L4" s="89">
        <v>8234.9075699999994</v>
      </c>
      <c r="M4" s="89">
        <v>12268.691989999999</v>
      </c>
      <c r="N4" s="89">
        <v>12268.691989999999</v>
      </c>
      <c r="O4" s="89">
        <v>24918.139299999999</v>
      </c>
      <c r="P4" s="89">
        <v>98677.625260000001</v>
      </c>
      <c r="Q4" s="89">
        <v>695.514634</v>
      </c>
      <c r="R4" s="89">
        <v>37604.57963</v>
      </c>
      <c r="S4" s="89">
        <v>12089.170599999999</v>
      </c>
      <c r="T4" s="89">
        <v>12089.170599999999</v>
      </c>
      <c r="U4" s="89">
        <v>2766.3564299999998</v>
      </c>
      <c r="V4" s="89">
        <v>17789.570779999998</v>
      </c>
      <c r="W4" s="89">
        <v>40262.4087</v>
      </c>
      <c r="X4" s="89">
        <v>11286.4074</v>
      </c>
      <c r="Y4" s="89">
        <v>50062.435499999898</v>
      </c>
      <c r="Z4" s="89">
        <v>395332.73739999998</v>
      </c>
    </row>
    <row r="5" spans="1:26" x14ac:dyDescent="0.3">
      <c r="A5" s="89" t="s">
        <v>172</v>
      </c>
      <c r="B5" s="89">
        <v>7291.6308950000002</v>
      </c>
      <c r="C5" s="89">
        <v>126955.993223</v>
      </c>
      <c r="D5" s="89">
        <v>10576.3400699999</v>
      </c>
      <c r="E5" s="89">
        <v>10576.3400699999</v>
      </c>
      <c r="F5" s="89">
        <v>2578.0523524999899</v>
      </c>
      <c r="G5" s="89">
        <v>43150.440777000003</v>
      </c>
      <c r="H5" s="89">
        <v>99354.965249999994</v>
      </c>
      <c r="I5" s="89">
        <v>14934.6696339999</v>
      </c>
      <c r="J5" s="89">
        <v>3645.9677793000001</v>
      </c>
      <c r="K5" s="89">
        <v>39754.926366999898</v>
      </c>
      <c r="L5" s="89">
        <v>11180.400991999901</v>
      </c>
      <c r="M5" s="89">
        <v>14204.857196000001</v>
      </c>
      <c r="N5" s="89">
        <v>14204.857196000001</v>
      </c>
      <c r="O5" s="89">
        <v>34012.805156000002</v>
      </c>
      <c r="P5" s="89">
        <v>744457.98715429998</v>
      </c>
      <c r="Q5" s="89">
        <v>1065.7453978000001</v>
      </c>
      <c r="R5" s="89">
        <v>61605.046767100001</v>
      </c>
      <c r="S5" s="89">
        <v>25370.679466014</v>
      </c>
      <c r="T5" s="89">
        <v>25370.679466014</v>
      </c>
      <c r="U5" s="89">
        <v>4054.6377451999901</v>
      </c>
      <c r="V5" s="89">
        <v>17555.735318999901</v>
      </c>
      <c r="W5" s="89">
        <v>43675.630937000002</v>
      </c>
      <c r="X5" s="89">
        <v>14094.004601099899</v>
      </c>
      <c r="Y5" s="89">
        <v>66140.100518000007</v>
      </c>
      <c r="Z5" s="89">
        <v>1256880.45422</v>
      </c>
    </row>
    <row r="6" spans="1:26" x14ac:dyDescent="0.3">
      <c r="A6" s="89" t="s">
        <v>173</v>
      </c>
      <c r="B6" s="89">
        <v>17303.260323999901</v>
      </c>
      <c r="C6" s="89">
        <v>142105.71696999899</v>
      </c>
      <c r="D6" s="89">
        <v>24966.199763000001</v>
      </c>
      <c r="E6" s="89">
        <v>24966.199763000001</v>
      </c>
      <c r="F6" s="89">
        <v>5452.5713158999997</v>
      </c>
      <c r="G6" s="89">
        <v>67400.993205999897</v>
      </c>
      <c r="H6" s="89">
        <v>208012.45863000001</v>
      </c>
      <c r="I6" s="89">
        <v>31227.374888999999</v>
      </c>
      <c r="J6" s="89">
        <v>7582.4443259999898</v>
      </c>
      <c r="K6" s="89">
        <v>69008.137847000005</v>
      </c>
      <c r="L6" s="89">
        <v>25608.523117999899</v>
      </c>
      <c r="M6" s="89">
        <v>37145.376109999903</v>
      </c>
      <c r="N6" s="89">
        <v>37145.376109999903</v>
      </c>
      <c r="O6" s="89">
        <v>79114.906289999999</v>
      </c>
      <c r="P6" s="89">
        <v>626028.21805609995</v>
      </c>
      <c r="Q6" s="89">
        <v>2209.5567094999901</v>
      </c>
      <c r="R6" s="89">
        <v>129976.824727299</v>
      </c>
      <c r="S6" s="89">
        <v>39231.750712000001</v>
      </c>
      <c r="T6" s="89">
        <v>39231.750712000001</v>
      </c>
      <c r="U6" s="89">
        <v>8783.1514430000007</v>
      </c>
      <c r="V6" s="89">
        <v>55639.429445000002</v>
      </c>
      <c r="W6" s="89">
        <v>126092.49497</v>
      </c>
      <c r="X6" s="89">
        <v>25245.3920064999</v>
      </c>
      <c r="Y6" s="89">
        <v>150000.14167700001</v>
      </c>
      <c r="Z6" s="89">
        <v>1622107.4892299999</v>
      </c>
    </row>
    <row r="7" spans="1:26" x14ac:dyDescent="0.3">
      <c r="A7" s="89" t="s">
        <v>174</v>
      </c>
      <c r="B7" s="89">
        <v>4738.6880358999997</v>
      </c>
      <c r="C7" s="89">
        <v>19020.688463999999</v>
      </c>
      <c r="D7" s="89">
        <v>6870.1890765999897</v>
      </c>
      <c r="E7" s="89">
        <v>6870.1890765999897</v>
      </c>
      <c r="F7" s="89">
        <v>1572.2436553999901</v>
      </c>
      <c r="G7" s="89">
        <v>22728.2226167999</v>
      </c>
      <c r="H7" s="89">
        <v>60076.457557000002</v>
      </c>
      <c r="I7" s="89">
        <v>9056.8318490999991</v>
      </c>
      <c r="J7" s="89">
        <v>2169.5438127999901</v>
      </c>
      <c r="K7" s="89">
        <v>20175.545257999998</v>
      </c>
      <c r="L7" s="89">
        <v>7096.35484609999</v>
      </c>
      <c r="M7" s="89">
        <v>9996.9049414999899</v>
      </c>
      <c r="N7" s="89">
        <v>9996.9049414999899</v>
      </c>
      <c r="O7" s="89">
        <v>22878.4056979999</v>
      </c>
      <c r="P7" s="89">
        <v>101766.08207249999</v>
      </c>
      <c r="Q7" s="89">
        <v>633.90462002999902</v>
      </c>
      <c r="R7" s="89">
        <v>36515.623063010004</v>
      </c>
      <c r="S7" s="89">
        <v>18891.9727820015</v>
      </c>
      <c r="T7" s="89">
        <v>18891.9727820015</v>
      </c>
      <c r="U7" s="89">
        <v>2539.9099596000001</v>
      </c>
      <c r="V7" s="89">
        <v>14299.077743100001</v>
      </c>
      <c r="W7" s="89">
        <v>33786.726326999997</v>
      </c>
      <c r="X7" s="89">
        <v>6223.03851098</v>
      </c>
      <c r="Y7" s="89">
        <v>39999.150314199898</v>
      </c>
      <c r="Z7" s="89">
        <v>359527.25303999899</v>
      </c>
    </row>
    <row r="8" spans="1:26" x14ac:dyDescent="0.3">
      <c r="A8" s="89" t="s">
        <v>175</v>
      </c>
      <c r="B8" s="89">
        <v>383.57299</v>
      </c>
      <c r="C8" s="89">
        <v>10269.105632999999</v>
      </c>
      <c r="D8" s="89">
        <v>569.68170099999998</v>
      </c>
      <c r="E8" s="89">
        <v>569.68170099999998</v>
      </c>
      <c r="F8" s="89">
        <v>133.10108600000001</v>
      </c>
      <c r="G8" s="89">
        <v>1323.4471369999901</v>
      </c>
      <c r="H8" s="89">
        <v>5145.11823</v>
      </c>
      <c r="I8" s="89">
        <v>774.54245099999901</v>
      </c>
      <c r="J8" s="89">
        <v>191.7883769</v>
      </c>
      <c r="K8" s="89">
        <v>1644.4736129999999</v>
      </c>
      <c r="L8" s="89">
        <v>588.13873399999898</v>
      </c>
      <c r="M8" s="89">
        <v>733.40902800000003</v>
      </c>
      <c r="N8" s="89">
        <v>733.40902800000003</v>
      </c>
      <c r="O8" s="89">
        <v>1871.5748429999901</v>
      </c>
      <c r="P8" s="89">
        <v>36119.229233699902</v>
      </c>
      <c r="Q8" s="89">
        <v>56.0630679</v>
      </c>
      <c r="R8" s="89">
        <v>2854.83733419999</v>
      </c>
      <c r="S8" s="89">
        <v>643.69543739849905</v>
      </c>
      <c r="T8" s="89">
        <v>643.69543739849905</v>
      </c>
      <c r="U8" s="89">
        <v>196.46791899999999</v>
      </c>
      <c r="V8" s="89">
        <v>923.76488399999903</v>
      </c>
      <c r="W8" s="89">
        <v>2369.241775</v>
      </c>
      <c r="X8" s="89">
        <v>402.318140999999</v>
      </c>
      <c r="Y8" s="89">
        <v>4741.5846899999997</v>
      </c>
      <c r="Z8" s="89">
        <v>65949.898889999997</v>
      </c>
    </row>
    <row r="9" spans="1:26" x14ac:dyDescent="0.3">
      <c r="A9" s="89" t="s">
        <v>176</v>
      </c>
      <c r="B9" s="89">
        <v>234.32623000000001</v>
      </c>
      <c r="C9" s="89">
        <v>3412.2334999999998</v>
      </c>
      <c r="D9" s="89">
        <v>349.036677</v>
      </c>
      <c r="E9" s="89">
        <v>349.036677</v>
      </c>
      <c r="F9" s="89">
        <v>83.25909</v>
      </c>
      <c r="G9" s="89">
        <v>1272.9488799999899</v>
      </c>
      <c r="H9" s="89">
        <v>3202.2691799999998</v>
      </c>
      <c r="I9" s="89">
        <v>482.48284699999999</v>
      </c>
      <c r="J9" s="89">
        <v>117.217621999999</v>
      </c>
      <c r="K9" s="89">
        <v>1174.14302</v>
      </c>
      <c r="L9" s="89">
        <v>359.295683</v>
      </c>
      <c r="M9" s="89">
        <v>458.48378700000001</v>
      </c>
      <c r="N9" s="89">
        <v>458.48378700000001</v>
      </c>
      <c r="O9" s="89">
        <v>1106.57891</v>
      </c>
      <c r="P9" s="89">
        <v>19670.4581975</v>
      </c>
      <c r="Q9" s="89">
        <v>34.248926300000001</v>
      </c>
      <c r="R9" s="89">
        <v>1983.07842599999</v>
      </c>
      <c r="S9" s="89">
        <v>1207.34843</v>
      </c>
      <c r="T9" s="89">
        <v>1207.34843</v>
      </c>
      <c r="U9" s="89">
        <v>131.139501</v>
      </c>
      <c r="V9" s="89">
        <v>574.88053000000002</v>
      </c>
      <c r="W9" s="89">
        <v>1429.4388300000001</v>
      </c>
      <c r="X9" s="89">
        <v>528.58426699999995</v>
      </c>
      <c r="Y9" s="89">
        <v>2461.89885</v>
      </c>
      <c r="Z9" s="89">
        <v>35732.579499999898</v>
      </c>
    </row>
    <row r="10" spans="1:26" x14ac:dyDescent="0.3">
      <c r="A10" s="89" t="s">
        <v>177</v>
      </c>
      <c r="B10" s="89">
        <v>12.128442999999899</v>
      </c>
      <c r="C10" s="89">
        <v>250.70865000000001</v>
      </c>
      <c r="D10" s="89">
        <v>18.002260999999901</v>
      </c>
      <c r="E10" s="89">
        <v>18.002260999999901</v>
      </c>
      <c r="F10" s="89">
        <v>4.2652840999999997</v>
      </c>
      <c r="G10" s="89">
        <v>62.251599999999897</v>
      </c>
      <c r="H10" s="89">
        <v>163.765479999999</v>
      </c>
      <c r="I10" s="89">
        <v>24.675687999999901</v>
      </c>
      <c r="J10" s="89">
        <v>6.0670808000000003</v>
      </c>
      <c r="K10" s="89">
        <v>57.408609999999904</v>
      </c>
      <c r="L10" s="89">
        <v>18.596693999999999</v>
      </c>
      <c r="M10" s="89">
        <v>23.486922999999901</v>
      </c>
      <c r="N10" s="89">
        <v>23.486922999999901</v>
      </c>
      <c r="O10" s="89">
        <v>58.788758000000001</v>
      </c>
      <c r="P10" s="89">
        <v>1259.7219853900001</v>
      </c>
      <c r="Q10" s="89">
        <v>1.7726587</v>
      </c>
      <c r="R10" s="89">
        <v>106.80966859999999</v>
      </c>
      <c r="S10" s="89">
        <v>24.7148</v>
      </c>
      <c r="T10" s="89">
        <v>24.7148</v>
      </c>
      <c r="U10" s="89">
        <v>6.5679539</v>
      </c>
      <c r="V10" s="89">
        <v>29.478169999999999</v>
      </c>
      <c r="W10" s="89">
        <v>74.939374999999899</v>
      </c>
      <c r="X10" s="89">
        <v>40.080770000000001</v>
      </c>
      <c r="Y10" s="89">
        <v>157.34055000000001</v>
      </c>
      <c r="Z10" s="89">
        <v>2206.52729</v>
      </c>
    </row>
    <row r="11" spans="1:26" x14ac:dyDescent="0.3">
      <c r="A11" s="89" t="s">
        <v>178</v>
      </c>
      <c r="B11" s="89">
        <v>9601.4048799999891</v>
      </c>
      <c r="C11" s="89">
        <v>89075.069399999993</v>
      </c>
      <c r="D11" s="89">
        <v>13879.134980000001</v>
      </c>
      <c r="E11" s="89">
        <v>13879.134980000001</v>
      </c>
      <c r="F11" s="89">
        <v>3443.8005599999901</v>
      </c>
      <c r="G11" s="89">
        <v>93841.595699999903</v>
      </c>
      <c r="H11" s="89">
        <v>131560.2813</v>
      </c>
      <c r="I11" s="89">
        <v>19793.410779999998</v>
      </c>
      <c r="J11" s="89">
        <v>4831.7610399999903</v>
      </c>
      <c r="K11" s="89">
        <v>54566.218500000003</v>
      </c>
      <c r="L11" s="89">
        <v>14722.022150000001</v>
      </c>
      <c r="M11" s="89">
        <v>18815.147599999898</v>
      </c>
      <c r="N11" s="89">
        <v>18815.147599999898</v>
      </c>
      <c r="O11" s="89">
        <v>48986.330499999902</v>
      </c>
      <c r="P11" s="89">
        <v>532048.88780999999</v>
      </c>
      <c r="Q11" s="89">
        <v>1403.3373300000001</v>
      </c>
      <c r="R11" s="89">
        <v>74635.563039999906</v>
      </c>
      <c r="S11" s="89">
        <v>32470.671199999899</v>
      </c>
      <c r="T11" s="89">
        <v>32470.671199999899</v>
      </c>
      <c r="U11" s="89">
        <v>5534.9603200000001</v>
      </c>
      <c r="V11" s="89">
        <v>28954.469379999999</v>
      </c>
      <c r="W11" s="89">
        <v>69503.939199999993</v>
      </c>
      <c r="X11" s="89">
        <v>15778.286679999899</v>
      </c>
      <c r="Y11" s="89">
        <v>89610.322799999994</v>
      </c>
      <c r="Z11" s="89">
        <v>1183490.8444999999</v>
      </c>
    </row>
    <row r="12" spans="1:26" x14ac:dyDescent="0.3">
      <c r="A12" s="89" t="s">
        <v>179</v>
      </c>
      <c r="B12" s="89">
        <v>10039.703868999901</v>
      </c>
      <c r="C12" s="89">
        <v>146033.85205999899</v>
      </c>
      <c r="D12" s="89">
        <v>14695.982574</v>
      </c>
      <c r="E12" s="89">
        <v>14695.982574</v>
      </c>
      <c r="F12" s="89">
        <v>3557.2918340000001</v>
      </c>
      <c r="G12" s="89">
        <v>91915.596640000003</v>
      </c>
      <c r="H12" s="89">
        <v>137221.08913000001</v>
      </c>
      <c r="I12" s="89">
        <v>20621.402232</v>
      </c>
      <c r="J12" s="89">
        <v>5020.4539960000002</v>
      </c>
      <c r="K12" s="89">
        <v>68563.796349999902</v>
      </c>
      <c r="L12" s="89">
        <v>15394.079046999999</v>
      </c>
      <c r="M12" s="89">
        <v>19598.398712999999</v>
      </c>
      <c r="N12" s="89">
        <v>19598.398712999999</v>
      </c>
      <c r="O12" s="89">
        <v>45157.066699999901</v>
      </c>
      <c r="P12" s="89">
        <v>793832.711234699</v>
      </c>
      <c r="Q12" s="89">
        <v>1467.40403039999</v>
      </c>
      <c r="R12" s="89">
        <v>84669.000232199993</v>
      </c>
      <c r="S12" s="89">
        <v>29153.044249999901</v>
      </c>
      <c r="T12" s="89">
        <v>29153.044249999901</v>
      </c>
      <c r="U12" s="89">
        <v>5660.16726499999</v>
      </c>
      <c r="V12" s="89">
        <v>26940.075567</v>
      </c>
      <c r="W12" s="89">
        <v>62888.334689999901</v>
      </c>
      <c r="X12" s="89">
        <v>21938.890058999899</v>
      </c>
      <c r="Y12" s="89">
        <v>125288.931699999</v>
      </c>
      <c r="Z12" s="89">
        <v>1557623.1084</v>
      </c>
    </row>
    <row r="13" spans="1:26" x14ac:dyDescent="0.3">
      <c r="A13" s="89" t="s">
        <v>180</v>
      </c>
      <c r="B13" s="89">
        <v>5482.7375009999896</v>
      </c>
      <c r="C13" s="89">
        <v>19067.941584</v>
      </c>
      <c r="D13" s="89">
        <v>7944.2753130000001</v>
      </c>
      <c r="E13" s="89">
        <v>7944.2753130000001</v>
      </c>
      <c r="F13" s="89">
        <v>1792.3460207999999</v>
      </c>
      <c r="G13" s="89">
        <v>30746.516989</v>
      </c>
      <c r="H13" s="89">
        <v>68769.346489999996</v>
      </c>
      <c r="I13" s="89">
        <v>10341.169674999999</v>
      </c>
      <c r="J13" s="89">
        <v>2471.69609699999</v>
      </c>
      <c r="K13" s="89">
        <v>23140.256413999901</v>
      </c>
      <c r="L13" s="89">
        <v>8178.8653869999998</v>
      </c>
      <c r="M13" s="89">
        <v>11674.3025599999</v>
      </c>
      <c r="N13" s="89">
        <v>11674.3025599999</v>
      </c>
      <c r="O13" s="89">
        <v>26182.0421399999</v>
      </c>
      <c r="P13" s="89">
        <v>41219.731683289901</v>
      </c>
      <c r="Q13" s="89">
        <v>722.45315549999896</v>
      </c>
      <c r="R13" s="89">
        <v>37941.428479900002</v>
      </c>
      <c r="S13" s="89">
        <v>13937.796371118</v>
      </c>
      <c r="T13" s="89">
        <v>13937.796371118</v>
      </c>
      <c r="U13" s="89">
        <v>2906.6689900000001</v>
      </c>
      <c r="V13" s="89">
        <v>16657.575161999899</v>
      </c>
      <c r="W13" s="89">
        <v>39106.053249999997</v>
      </c>
      <c r="X13" s="89">
        <v>5887.5341724999998</v>
      </c>
      <c r="Y13" s="89">
        <v>65225.160544999999</v>
      </c>
      <c r="Z13" s="89">
        <v>353782.16449</v>
      </c>
    </row>
    <row r="14" spans="1:26" x14ac:dyDescent="0.3">
      <c r="A14" s="89" t="s">
        <v>181</v>
      </c>
      <c r="B14" s="89">
        <v>5005.2415353999904</v>
      </c>
      <c r="C14" s="89">
        <v>71523.395975299907</v>
      </c>
      <c r="D14" s="89">
        <v>7501.9182154999899</v>
      </c>
      <c r="E14" s="89">
        <v>7501.9182154999899</v>
      </c>
      <c r="F14" s="89">
        <v>1788.6658914899899</v>
      </c>
      <c r="G14" s="89">
        <v>9295.4493915000003</v>
      </c>
      <c r="H14" s="89">
        <v>68600.9372269999</v>
      </c>
      <c r="I14" s="89">
        <v>10316.6455768</v>
      </c>
      <c r="J14" s="89">
        <v>2502.7321119499902</v>
      </c>
      <c r="K14" s="89">
        <v>17580.401561599901</v>
      </c>
      <c r="L14" s="89">
        <v>7674.6324059999997</v>
      </c>
      <c r="M14" s="89">
        <v>9855.4327912999906</v>
      </c>
      <c r="N14" s="89">
        <v>9855.4327912999906</v>
      </c>
      <c r="O14" s="89">
        <v>25818.144890199899</v>
      </c>
      <c r="P14" s="89">
        <v>317358.79288655799</v>
      </c>
      <c r="Q14" s="89">
        <v>731.56513132999999</v>
      </c>
      <c r="R14" s="89">
        <v>43167.959702139997</v>
      </c>
      <c r="S14" s="89">
        <v>44198.313135435201</v>
      </c>
      <c r="T14" s="89">
        <v>44198.313135435201</v>
      </c>
      <c r="U14" s="89">
        <v>2831.6664462999902</v>
      </c>
      <c r="V14" s="89">
        <v>12360.8473781999</v>
      </c>
      <c r="W14" s="89">
        <v>32398.121552999899</v>
      </c>
      <c r="X14" s="89">
        <v>6930.791098359</v>
      </c>
      <c r="Y14" s="89">
        <v>25044.717227599998</v>
      </c>
      <c r="Z14" s="89">
        <v>606855.56998200004</v>
      </c>
    </row>
    <row r="15" spans="1:26" x14ac:dyDescent="0.3">
      <c r="A15" s="89" t="s">
        <v>182</v>
      </c>
      <c r="B15" s="89">
        <v>3376.0294829999998</v>
      </c>
      <c r="C15" s="89">
        <v>56638.8370488</v>
      </c>
      <c r="D15" s="89">
        <v>5108.5098084000001</v>
      </c>
      <c r="E15" s="89">
        <v>5108.5098084000001</v>
      </c>
      <c r="F15" s="89">
        <v>1198.59016867999</v>
      </c>
      <c r="G15" s="89">
        <v>7825.5232771000001</v>
      </c>
      <c r="H15" s="89">
        <v>46058.174712</v>
      </c>
      <c r="I15" s="89">
        <v>6931.4944511000003</v>
      </c>
      <c r="J15" s="89">
        <v>1688.0347825699901</v>
      </c>
      <c r="K15" s="89">
        <v>11997.5688399999</v>
      </c>
      <c r="L15" s="89">
        <v>5176.5404215999997</v>
      </c>
      <c r="M15" s="89">
        <v>6604.4269723999896</v>
      </c>
      <c r="N15" s="89">
        <v>6604.4269723999896</v>
      </c>
      <c r="O15" s="89">
        <v>17254.943389499898</v>
      </c>
      <c r="P15" s="89">
        <v>200061.60602781401</v>
      </c>
      <c r="Q15" s="89">
        <v>493.44069306</v>
      </c>
      <c r="R15" s="89">
        <v>28280.511120800002</v>
      </c>
      <c r="S15" s="89">
        <v>25622.081751563001</v>
      </c>
      <c r="T15" s="89">
        <v>25622.081751563001</v>
      </c>
      <c r="U15" s="89">
        <v>1881.86695514999</v>
      </c>
      <c r="V15" s="89">
        <v>8314.9628066999994</v>
      </c>
      <c r="W15" s="89">
        <v>21699.647080899998</v>
      </c>
      <c r="X15" s="89">
        <v>4711.9031298800001</v>
      </c>
      <c r="Y15" s="89">
        <v>22078.5715729</v>
      </c>
      <c r="Z15" s="89">
        <v>409441.12139099999</v>
      </c>
    </row>
    <row r="16" spans="1:26" x14ac:dyDescent="0.3">
      <c r="A16" s="89" t="s">
        <v>183</v>
      </c>
      <c r="B16" s="89">
        <v>4047.9318253000001</v>
      </c>
      <c r="C16" s="89">
        <v>42391.897647400001</v>
      </c>
      <c r="D16" s="89">
        <v>6028.7450816999999</v>
      </c>
      <c r="E16" s="89">
        <v>6028.7450816999999</v>
      </c>
      <c r="F16" s="89">
        <v>1458.1751762699901</v>
      </c>
      <c r="G16" s="89">
        <v>6599.5623027000001</v>
      </c>
      <c r="H16" s="89">
        <v>55873.556671999999</v>
      </c>
      <c r="I16" s="89">
        <v>8394.0760054999992</v>
      </c>
      <c r="J16" s="89">
        <v>2023.8485322899901</v>
      </c>
      <c r="K16" s="89">
        <v>13888.630715200001</v>
      </c>
      <c r="L16" s="89">
        <v>6206.6660988000003</v>
      </c>
      <c r="M16" s="89">
        <v>8035.6035059999904</v>
      </c>
      <c r="N16" s="89">
        <v>8035.6035059999904</v>
      </c>
      <c r="O16" s="89">
        <v>21121.484967599899</v>
      </c>
      <c r="P16" s="89">
        <v>153714.36639879001</v>
      </c>
      <c r="Q16" s="89">
        <v>591.61094931000002</v>
      </c>
      <c r="R16" s="89">
        <v>34948.731845139999</v>
      </c>
      <c r="S16" s="89">
        <v>42461.451100275903</v>
      </c>
      <c r="T16" s="89">
        <v>42461.451100275903</v>
      </c>
      <c r="U16" s="89">
        <v>2326.7137532899901</v>
      </c>
      <c r="V16" s="89">
        <v>10036.4720602</v>
      </c>
      <c r="W16" s="89">
        <v>26437.0205307</v>
      </c>
      <c r="X16" s="89">
        <v>5721.0493198120002</v>
      </c>
      <c r="Y16" s="89">
        <v>16256.0331787</v>
      </c>
      <c r="Z16" s="89">
        <v>367901.94108700001</v>
      </c>
    </row>
    <row r="17" spans="1:26" x14ac:dyDescent="0.3">
      <c r="A17" s="89" t="s">
        <v>184</v>
      </c>
      <c r="B17" s="89">
        <v>5455.66482179999</v>
      </c>
      <c r="C17" s="89">
        <v>51714.502342999898</v>
      </c>
      <c r="D17" s="89">
        <v>7929.8524300999898</v>
      </c>
      <c r="E17" s="89">
        <v>7929.8524300999898</v>
      </c>
      <c r="F17" s="89">
        <v>1953.9693374999999</v>
      </c>
      <c r="G17" s="89">
        <v>8073.772782</v>
      </c>
      <c r="H17" s="89">
        <v>74864.243004999895</v>
      </c>
      <c r="I17" s="89">
        <v>11273.8316692999</v>
      </c>
      <c r="J17" s="89">
        <v>2719.5415674999999</v>
      </c>
      <c r="K17" s="89">
        <v>18650.328791</v>
      </c>
      <c r="L17" s="89">
        <v>8358.2095721000005</v>
      </c>
      <c r="M17" s="89">
        <v>10822.2519147</v>
      </c>
      <c r="N17" s="89">
        <v>10822.2519147</v>
      </c>
      <c r="O17" s="89">
        <v>28449.593287</v>
      </c>
      <c r="P17" s="89">
        <v>149392.45885028999</v>
      </c>
      <c r="Q17" s="89">
        <v>794.95648635999999</v>
      </c>
      <c r="R17" s="89">
        <v>48958.253668429999</v>
      </c>
      <c r="S17" s="89">
        <v>37082.850684846599</v>
      </c>
      <c r="T17" s="89">
        <v>37082.850684846599</v>
      </c>
      <c r="U17" s="89">
        <v>3153.2352767000002</v>
      </c>
      <c r="V17" s="89">
        <v>13679.580146999901</v>
      </c>
      <c r="W17" s="89">
        <v>35867.209486</v>
      </c>
      <c r="X17" s="89">
        <v>9898.4089166400008</v>
      </c>
      <c r="Y17" s="89">
        <v>19154.297859999999</v>
      </c>
      <c r="Z17" s="89">
        <v>433146.66512000002</v>
      </c>
    </row>
    <row r="18" spans="1:26" x14ac:dyDescent="0.3">
      <c r="A18" s="89" t="s">
        <v>185</v>
      </c>
      <c r="B18" s="89">
        <v>4954.9096319</v>
      </c>
      <c r="C18" s="89">
        <v>108292.784011</v>
      </c>
      <c r="D18" s="89">
        <v>7233.6851220999897</v>
      </c>
      <c r="E18" s="89">
        <v>7233.6851220999897</v>
      </c>
      <c r="F18" s="89">
        <v>1734.8982696999999</v>
      </c>
      <c r="G18" s="89">
        <v>18894.775479</v>
      </c>
      <c r="H18" s="89">
        <v>66968.527531</v>
      </c>
      <c r="I18" s="89">
        <v>10086.9731684</v>
      </c>
      <c r="J18" s="89">
        <v>2477.5082416999999</v>
      </c>
      <c r="K18" s="89">
        <v>18364.9612969999</v>
      </c>
      <c r="L18" s="89">
        <v>7597.4662624999901</v>
      </c>
      <c r="M18" s="89">
        <v>9559.4563894999992</v>
      </c>
      <c r="N18" s="89">
        <v>9559.4563894999992</v>
      </c>
      <c r="O18" s="89">
        <v>24958.094521999999</v>
      </c>
      <c r="P18" s="89">
        <v>426815.38306730898</v>
      </c>
      <c r="Q18" s="89">
        <v>724.20974750999903</v>
      </c>
      <c r="R18" s="89">
        <v>40822.878135659899</v>
      </c>
      <c r="S18" s="89">
        <v>20171.455807526701</v>
      </c>
      <c r="T18" s="89">
        <v>20171.455807526701</v>
      </c>
      <c r="U18" s="89">
        <v>2727.1175272999899</v>
      </c>
      <c r="V18" s="89">
        <v>12094.334150000001</v>
      </c>
      <c r="W18" s="89">
        <v>31409.4613309999</v>
      </c>
      <c r="X18" s="89">
        <v>7887.5471611599896</v>
      </c>
      <c r="Y18" s="89">
        <v>50498.387247999999</v>
      </c>
      <c r="Z18" s="89">
        <v>784407.68004999997</v>
      </c>
    </row>
    <row r="19" spans="1:26" x14ac:dyDescent="0.3">
      <c r="A19" s="89" t="s">
        <v>186</v>
      </c>
      <c r="B19" s="89">
        <v>7018.0994730999901</v>
      </c>
      <c r="C19" s="89">
        <v>100484.582039</v>
      </c>
      <c r="D19" s="89">
        <v>10117.054138</v>
      </c>
      <c r="E19" s="89">
        <v>10117.054138</v>
      </c>
      <c r="F19" s="89">
        <v>2486.6847880999999</v>
      </c>
      <c r="G19" s="89">
        <v>65294.058419000001</v>
      </c>
      <c r="H19" s="89">
        <v>95796.3577699999</v>
      </c>
      <c r="I19" s="89">
        <v>14395.908020999899</v>
      </c>
      <c r="J19" s="89">
        <v>3510.6174532</v>
      </c>
      <c r="K19" s="89">
        <v>41460.818391000001</v>
      </c>
      <c r="L19" s="89">
        <v>10760.980925</v>
      </c>
      <c r="M19" s="89">
        <v>13693.925533</v>
      </c>
      <c r="N19" s="89">
        <v>13693.925533</v>
      </c>
      <c r="O19" s="89">
        <v>31799.705602999999</v>
      </c>
      <c r="P19" s="89">
        <v>566939.70944400004</v>
      </c>
      <c r="Q19" s="89">
        <v>1025.76526649999</v>
      </c>
      <c r="R19" s="89">
        <v>57213.0957081999</v>
      </c>
      <c r="S19" s="89">
        <v>21888.551159999901</v>
      </c>
      <c r="T19" s="89">
        <v>21888.551159999901</v>
      </c>
      <c r="U19" s="89">
        <v>3980.2950956999998</v>
      </c>
      <c r="V19" s="89">
        <v>18392.831956000002</v>
      </c>
      <c r="W19" s="89">
        <v>43513.536538</v>
      </c>
      <c r="X19" s="89">
        <v>15417.6059747</v>
      </c>
      <c r="Y19" s="89">
        <v>78499.470597999898</v>
      </c>
      <c r="Z19" s="89">
        <v>1082024.3828</v>
      </c>
    </row>
    <row r="20" spans="1:26" x14ac:dyDescent="0.3">
      <c r="A20" s="89" t="s">
        <v>187</v>
      </c>
      <c r="B20" s="89">
        <v>2199.8960870000001</v>
      </c>
      <c r="C20" s="89">
        <v>29874.198069999999</v>
      </c>
      <c r="D20" s="89">
        <v>3197.02088</v>
      </c>
      <c r="E20" s="89">
        <v>3197.02088</v>
      </c>
      <c r="F20" s="89">
        <v>783.27871699999901</v>
      </c>
      <c r="G20" s="89">
        <v>14111.473749999899</v>
      </c>
      <c r="H20" s="89">
        <v>30249.545369999902</v>
      </c>
      <c r="I20" s="89">
        <v>4544.6957699999903</v>
      </c>
      <c r="J20" s="89">
        <v>1099.948298</v>
      </c>
      <c r="K20" s="89">
        <v>9395.3458699999992</v>
      </c>
      <c r="L20" s="89">
        <v>3373.1490699999899</v>
      </c>
      <c r="M20" s="89">
        <v>4316.0654199999999</v>
      </c>
      <c r="N20" s="89">
        <v>4316.0654199999999</v>
      </c>
      <c r="O20" s="89">
        <v>11418.80926</v>
      </c>
      <c r="P20" s="89">
        <v>32722.168913000001</v>
      </c>
      <c r="Q20" s="89">
        <v>321.53806400000002</v>
      </c>
      <c r="R20" s="89">
        <v>10981.988401799999</v>
      </c>
      <c r="S20" s="89">
        <v>2424.8003401468</v>
      </c>
      <c r="T20" s="89">
        <v>2424.8003401468</v>
      </c>
      <c r="U20" s="89">
        <v>1256.2045909999899</v>
      </c>
      <c r="V20" s="89">
        <v>5402.2064399999999</v>
      </c>
      <c r="W20" s="89">
        <v>14219.7909</v>
      </c>
      <c r="X20" s="89">
        <v>2094.8023459999899</v>
      </c>
      <c r="Y20" s="89">
        <v>40459.299999999901</v>
      </c>
      <c r="Z20" s="89">
        <v>190515.68389999901</v>
      </c>
    </row>
    <row r="21" spans="1:26" x14ac:dyDescent="0.3">
      <c r="A21" s="89" t="s">
        <v>188</v>
      </c>
      <c r="B21" s="89">
        <v>1263.369837</v>
      </c>
      <c r="C21" s="89">
        <v>24020.5239699999</v>
      </c>
      <c r="D21" s="89">
        <v>1880.5672469999899</v>
      </c>
      <c r="E21" s="89">
        <v>1880.5672469999899</v>
      </c>
      <c r="F21" s="89">
        <v>444.57082109999902</v>
      </c>
      <c r="G21" s="89">
        <v>6900.41453</v>
      </c>
      <c r="H21" s="89">
        <v>17148.0327699999</v>
      </c>
      <c r="I21" s="89">
        <v>2583.304772</v>
      </c>
      <c r="J21" s="89">
        <v>631.77852819999998</v>
      </c>
      <c r="K21" s="89">
        <v>6137.94668</v>
      </c>
      <c r="L21" s="89">
        <v>1937.1503579999901</v>
      </c>
      <c r="M21" s="89">
        <v>2449.1629889999999</v>
      </c>
      <c r="N21" s="89">
        <v>2449.1629889999999</v>
      </c>
      <c r="O21" s="89">
        <v>6025.2176719999998</v>
      </c>
      <c r="P21" s="89">
        <v>109389.7719716</v>
      </c>
      <c r="Q21" s="89">
        <v>184.65447409999899</v>
      </c>
      <c r="R21" s="89">
        <v>10492.718421699999</v>
      </c>
      <c r="S21" s="89">
        <v>4536.2276194999904</v>
      </c>
      <c r="T21" s="89">
        <v>4536.2276194999904</v>
      </c>
      <c r="U21" s="89">
        <v>694.07941299999902</v>
      </c>
      <c r="V21" s="89">
        <v>3072.472569</v>
      </c>
      <c r="W21" s="89">
        <v>7719.7770699999901</v>
      </c>
      <c r="X21" s="89">
        <v>3346.2621217000001</v>
      </c>
      <c r="Y21" s="89">
        <v>15406.770699999999</v>
      </c>
      <c r="Z21" s="89">
        <v>203886.37329999899</v>
      </c>
    </row>
    <row r="22" spans="1:26" x14ac:dyDescent="0.3">
      <c r="A22" s="89" t="s">
        <v>189</v>
      </c>
      <c r="B22" s="89">
        <v>645.16201530000001</v>
      </c>
      <c r="C22" s="89">
        <v>13135.3167829999</v>
      </c>
      <c r="D22" s="89">
        <v>966.356855</v>
      </c>
      <c r="E22" s="89">
        <v>966.356855</v>
      </c>
      <c r="F22" s="89">
        <v>226.9914143</v>
      </c>
      <c r="G22" s="89">
        <v>2110.54753599999</v>
      </c>
      <c r="H22" s="89">
        <v>8765.3573099999994</v>
      </c>
      <c r="I22" s="89">
        <v>1318.6010919999901</v>
      </c>
      <c r="J22" s="89">
        <v>322.58187299999997</v>
      </c>
      <c r="K22" s="89">
        <v>3746.9763119999898</v>
      </c>
      <c r="L22" s="89">
        <v>989.24177699999996</v>
      </c>
      <c r="M22" s="89">
        <v>1250.7634350000001</v>
      </c>
      <c r="N22" s="89">
        <v>1250.7634350000001</v>
      </c>
      <c r="O22" s="89">
        <v>3222.3482760000002</v>
      </c>
      <c r="P22" s="89">
        <v>41290.998790799997</v>
      </c>
      <c r="Q22" s="89">
        <v>94.296465799999993</v>
      </c>
      <c r="R22" s="89">
        <v>4551.1105900000002</v>
      </c>
      <c r="S22" s="89">
        <v>963.79946473899997</v>
      </c>
      <c r="T22" s="89">
        <v>963.79946473899997</v>
      </c>
      <c r="U22" s="89">
        <v>342.741859699999</v>
      </c>
      <c r="V22" s="89">
        <v>1571.5293279999901</v>
      </c>
      <c r="W22" s="89">
        <v>4060.8869100000002</v>
      </c>
      <c r="X22" s="89">
        <v>832.97432509999999</v>
      </c>
      <c r="Y22" s="89">
        <v>8085.5101869999999</v>
      </c>
      <c r="Z22" s="89">
        <v>88422.270009999993</v>
      </c>
    </row>
    <row r="23" spans="1:26" x14ac:dyDescent="0.3">
      <c r="A23" s="89" t="s">
        <v>190</v>
      </c>
      <c r="B23" s="89">
        <v>3931.3576279999902</v>
      </c>
      <c r="C23" s="89">
        <v>58833.824064</v>
      </c>
      <c r="D23" s="89">
        <v>5931.3713909999997</v>
      </c>
      <c r="E23" s="89">
        <v>5931.3713909999997</v>
      </c>
      <c r="F23" s="89">
        <v>1393.44023209999</v>
      </c>
      <c r="G23" s="89">
        <v>14986.060288999901</v>
      </c>
      <c r="H23" s="89">
        <v>53745.930019999898</v>
      </c>
      <c r="I23" s="89">
        <v>8096.7522959999997</v>
      </c>
      <c r="J23" s="89">
        <v>1965.6774943999901</v>
      </c>
      <c r="K23" s="89">
        <v>17076.632897</v>
      </c>
      <c r="L23" s="89">
        <v>6028.0276610000001</v>
      </c>
      <c r="M23" s="89">
        <v>7678.1714430000002</v>
      </c>
      <c r="N23" s="89">
        <v>7678.1714430000002</v>
      </c>
      <c r="O23" s="89">
        <v>20091.955371</v>
      </c>
      <c r="P23" s="89">
        <v>201865.58323379999</v>
      </c>
      <c r="Q23" s="89">
        <v>574.60578069999895</v>
      </c>
      <c r="R23" s="89">
        <v>28255.5024139999</v>
      </c>
      <c r="S23" s="89">
        <v>19500.172078034801</v>
      </c>
      <c r="T23" s="89">
        <v>19500.172078034801</v>
      </c>
      <c r="U23" s="89">
        <v>2183.4049868000002</v>
      </c>
      <c r="V23" s="89">
        <v>9759.2963710000004</v>
      </c>
      <c r="W23" s="89">
        <v>25348.439079</v>
      </c>
      <c r="X23" s="89">
        <v>4114.4269705899997</v>
      </c>
      <c r="Y23" s="89">
        <v>37957.1720099999</v>
      </c>
      <c r="Z23" s="89">
        <v>453888.26101999998</v>
      </c>
    </row>
    <row r="24" spans="1:26" x14ac:dyDescent="0.3">
      <c r="A24" s="89" t="s">
        <v>191</v>
      </c>
      <c r="B24" s="89">
        <v>4678.7056279199996</v>
      </c>
      <c r="C24" s="89">
        <v>45581.060323400001</v>
      </c>
      <c r="D24" s="89">
        <v>6856.4463373999997</v>
      </c>
      <c r="E24" s="89">
        <v>6856.4463373999997</v>
      </c>
      <c r="F24" s="89">
        <v>1680.9110964199899</v>
      </c>
      <c r="G24" s="89">
        <v>14619.963692179899</v>
      </c>
      <c r="H24" s="89">
        <v>64440.285051699902</v>
      </c>
      <c r="I24" s="89">
        <v>9697.8441148000002</v>
      </c>
      <c r="J24" s="89">
        <v>2339.3598215899901</v>
      </c>
      <c r="K24" s="89">
        <v>17854.439726100001</v>
      </c>
      <c r="L24" s="89">
        <v>7173.9483972999997</v>
      </c>
      <c r="M24" s="89">
        <v>9262.1704551999992</v>
      </c>
      <c r="N24" s="89">
        <v>9262.1704551999992</v>
      </c>
      <c r="O24" s="89">
        <v>24347.208922400001</v>
      </c>
      <c r="P24" s="89">
        <v>201725.523465734</v>
      </c>
      <c r="Q24" s="89">
        <v>683.84020779000002</v>
      </c>
      <c r="R24" s="89">
        <v>36063.436751749898</v>
      </c>
      <c r="S24" s="89">
        <v>36202.653412843902</v>
      </c>
      <c r="T24" s="89">
        <v>36202.653412843902</v>
      </c>
      <c r="U24" s="89">
        <v>2680.3617146199899</v>
      </c>
      <c r="V24" s="89">
        <v>11689.6391868999</v>
      </c>
      <c r="W24" s="89">
        <v>30616.0949659</v>
      </c>
      <c r="X24" s="89">
        <v>5970.8372291490004</v>
      </c>
      <c r="Y24" s="89">
        <v>33328.127239799898</v>
      </c>
      <c r="Z24" s="89">
        <v>464169.588169</v>
      </c>
    </row>
    <row r="25" spans="1:26" x14ac:dyDescent="0.3">
      <c r="A25" s="89" t="s">
        <v>192</v>
      </c>
      <c r="B25" s="89">
        <v>8148.4666439000002</v>
      </c>
      <c r="C25" s="89">
        <v>135478.00155099999</v>
      </c>
      <c r="D25" s="89">
        <v>11937.999324099999</v>
      </c>
      <c r="E25" s="89">
        <v>11937.999324099999</v>
      </c>
      <c r="F25" s="89">
        <v>2880.1286839999898</v>
      </c>
      <c r="G25" s="89">
        <v>66528.351184999905</v>
      </c>
      <c r="H25" s="89">
        <v>111105.65964899999</v>
      </c>
      <c r="I25" s="89">
        <v>16695.094181</v>
      </c>
      <c r="J25" s="89">
        <v>4074.5154732999999</v>
      </c>
      <c r="K25" s="89">
        <v>51038.869665999897</v>
      </c>
      <c r="L25" s="89">
        <v>12494.1967797</v>
      </c>
      <c r="M25" s="89">
        <v>15868.7507679999</v>
      </c>
      <c r="N25" s="89">
        <v>15868.7507679999</v>
      </c>
      <c r="O25" s="89">
        <v>35905.315293</v>
      </c>
      <c r="P25" s="89">
        <v>747208.93264159898</v>
      </c>
      <c r="Q25" s="89">
        <v>1190.9794196099999</v>
      </c>
      <c r="R25" s="89">
        <v>68483.852822000001</v>
      </c>
      <c r="S25" s="89">
        <v>24758.832589844998</v>
      </c>
      <c r="T25" s="89">
        <v>24758.832589844998</v>
      </c>
      <c r="U25" s="89">
        <v>4567.4101750999998</v>
      </c>
      <c r="V25" s="89">
        <v>20960.848628</v>
      </c>
      <c r="W25" s="89">
        <v>49130.844481999899</v>
      </c>
      <c r="X25" s="89">
        <v>17375.523879119999</v>
      </c>
      <c r="Y25" s="89">
        <v>94343.119791000005</v>
      </c>
      <c r="Z25" s="89">
        <v>1359743.7043300001</v>
      </c>
    </row>
    <row r="26" spans="1:26" x14ac:dyDescent="0.3">
      <c r="A26" s="89" t="s">
        <v>193</v>
      </c>
      <c r="B26" s="89">
        <v>7194.9266856999902</v>
      </c>
      <c r="C26" s="89">
        <v>120145.23539820001</v>
      </c>
      <c r="D26" s="89">
        <v>10473.4563884</v>
      </c>
      <c r="E26" s="89">
        <v>10473.4563884</v>
      </c>
      <c r="F26" s="89">
        <v>2546.02873846999</v>
      </c>
      <c r="G26" s="89">
        <v>20715.0338362</v>
      </c>
      <c r="H26" s="89">
        <v>98123.277961</v>
      </c>
      <c r="I26" s="89">
        <v>14780.458257999901</v>
      </c>
      <c r="J26" s="89">
        <v>3597.6773620999902</v>
      </c>
      <c r="K26" s="89">
        <v>25922.691001800002</v>
      </c>
      <c r="L26" s="89">
        <v>11032.1133711</v>
      </c>
      <c r="M26" s="89">
        <v>14028.166166499999</v>
      </c>
      <c r="N26" s="89">
        <v>14028.166166499999</v>
      </c>
      <c r="O26" s="89">
        <v>36912.163471999898</v>
      </c>
      <c r="P26" s="89">
        <v>704256.58417527995</v>
      </c>
      <c r="Q26" s="89">
        <v>1051.6090521199999</v>
      </c>
      <c r="R26" s="89">
        <v>60185.431102329901</v>
      </c>
      <c r="S26" s="89">
        <v>42411.908278924202</v>
      </c>
      <c r="T26" s="89">
        <v>42411.908278924202</v>
      </c>
      <c r="U26" s="89">
        <v>4047.5699082999899</v>
      </c>
      <c r="V26" s="89">
        <v>17764.660223300001</v>
      </c>
      <c r="W26" s="89">
        <v>46389.383091999996</v>
      </c>
      <c r="X26" s="89">
        <v>10115.830277200001</v>
      </c>
      <c r="Y26" s="89">
        <v>46271.0704138</v>
      </c>
      <c r="Z26" s="89">
        <v>1153382.652975</v>
      </c>
    </row>
    <row r="27" spans="1:26" x14ac:dyDescent="0.3">
      <c r="A27" s="89" t="s">
        <v>194</v>
      </c>
      <c r="B27" s="89">
        <v>6783.3743714000002</v>
      </c>
      <c r="C27" s="89">
        <v>23435.801149999901</v>
      </c>
      <c r="D27" s="89">
        <v>9806.5229319999908</v>
      </c>
      <c r="E27" s="89">
        <v>9806.5229319999908</v>
      </c>
      <c r="F27" s="89">
        <v>2169.2420262000001</v>
      </c>
      <c r="G27" s="89">
        <v>31872.767209000001</v>
      </c>
      <c r="H27" s="89">
        <v>83004.004199999996</v>
      </c>
      <c r="I27" s="89">
        <v>12507.587599999901</v>
      </c>
      <c r="J27" s="89">
        <v>2992.7560704999901</v>
      </c>
      <c r="K27" s="89">
        <v>28892.699719999899</v>
      </c>
      <c r="L27" s="89">
        <v>10064.100348</v>
      </c>
      <c r="M27" s="89">
        <v>14612.745441999999</v>
      </c>
      <c r="N27" s="89">
        <v>14612.745441999999</v>
      </c>
      <c r="O27" s="89">
        <v>31609.365867999899</v>
      </c>
      <c r="P27" s="89">
        <v>45813.874212855997</v>
      </c>
      <c r="Q27" s="89">
        <v>874.80501479999998</v>
      </c>
      <c r="R27" s="89">
        <v>45785.635566199999</v>
      </c>
      <c r="S27" s="89">
        <v>22112.078293025999</v>
      </c>
      <c r="T27" s="89">
        <v>22112.078293025999</v>
      </c>
      <c r="U27" s="89">
        <v>3509.1842193000002</v>
      </c>
      <c r="V27" s="89">
        <v>21974.095209999901</v>
      </c>
      <c r="W27" s="89">
        <v>50008.712459999901</v>
      </c>
      <c r="X27" s="89">
        <v>8618.5031944999901</v>
      </c>
      <c r="Y27" s="89">
        <v>69360.565109999996</v>
      </c>
      <c r="Z27" s="89">
        <v>417183.23872999998</v>
      </c>
    </row>
    <row r="28" spans="1:26" x14ac:dyDescent="0.3">
      <c r="A28" s="89" t="s">
        <v>195</v>
      </c>
      <c r="B28" s="89">
        <v>4235.6069619</v>
      </c>
      <c r="C28" s="89">
        <v>27033.592339899998</v>
      </c>
      <c r="D28" s="89">
        <v>6171.1757943999901</v>
      </c>
      <c r="E28" s="89">
        <v>6171.1757943999901</v>
      </c>
      <c r="F28" s="89">
        <v>1469.2181081000001</v>
      </c>
      <c r="G28" s="89">
        <v>5796.13187749999</v>
      </c>
      <c r="H28" s="89">
        <v>56151.545190999903</v>
      </c>
      <c r="I28" s="89">
        <v>8449.4209339999998</v>
      </c>
      <c r="J28" s="89">
        <v>2028.77084266</v>
      </c>
      <c r="K28" s="89">
        <v>14722.766778499999</v>
      </c>
      <c r="L28" s="89">
        <v>6419.3528816999897</v>
      </c>
      <c r="M28" s="89">
        <v>8689.30683089999</v>
      </c>
      <c r="N28" s="89">
        <v>8689.30683089999</v>
      </c>
      <c r="O28" s="89">
        <v>21367.8630366</v>
      </c>
      <c r="P28" s="89">
        <v>90807.965661915994</v>
      </c>
      <c r="Q28" s="89">
        <v>593.04831794999905</v>
      </c>
      <c r="R28" s="89">
        <v>37050.259359420001</v>
      </c>
      <c r="S28" s="89">
        <v>35102.164333799999</v>
      </c>
      <c r="T28" s="89">
        <v>35102.164333799999</v>
      </c>
      <c r="U28" s="89">
        <v>2371.4321067999999</v>
      </c>
      <c r="V28" s="89">
        <v>11882.835041799901</v>
      </c>
      <c r="W28" s="89">
        <v>29375.683016999901</v>
      </c>
      <c r="X28" s="89">
        <v>7086.9808467319999</v>
      </c>
      <c r="Y28" s="89">
        <v>14457.2019752</v>
      </c>
      <c r="Z28" s="89">
        <v>297637.14024199999</v>
      </c>
    </row>
    <row r="29" spans="1:26" x14ac:dyDescent="0.3">
      <c r="A29" s="89" t="s">
        <v>196</v>
      </c>
      <c r="B29" s="89">
        <v>3423.0048689999999</v>
      </c>
      <c r="C29" s="89">
        <v>11529.7125599999</v>
      </c>
      <c r="D29" s="89">
        <v>5001.4516039999999</v>
      </c>
      <c r="E29" s="89">
        <v>5001.4516039999999</v>
      </c>
      <c r="F29" s="89">
        <v>1239.992796</v>
      </c>
      <c r="G29" s="89">
        <v>11466.433717</v>
      </c>
      <c r="H29" s="89">
        <v>46999.23328</v>
      </c>
      <c r="I29" s="89">
        <v>7077.2502839999997</v>
      </c>
      <c r="J29" s="89">
        <v>1708.866291</v>
      </c>
      <c r="K29" s="89">
        <v>14802.8489499999</v>
      </c>
      <c r="L29" s="89">
        <v>5245.6109980000001</v>
      </c>
      <c r="M29" s="89">
        <v>6831.2113739999904</v>
      </c>
      <c r="N29" s="89">
        <v>6831.2113739999904</v>
      </c>
      <c r="O29" s="89">
        <v>17902.636269999999</v>
      </c>
      <c r="P29" s="89">
        <v>31063.0355138999</v>
      </c>
      <c r="Q29" s="89">
        <v>499.28410250000002</v>
      </c>
      <c r="R29" s="89">
        <v>30702.316275000001</v>
      </c>
      <c r="S29" s="89">
        <v>14509.01367</v>
      </c>
      <c r="T29" s="89">
        <v>14509.01367</v>
      </c>
      <c r="U29" s="89">
        <v>1987.5091949999901</v>
      </c>
      <c r="V29" s="89">
        <v>8809.760241</v>
      </c>
      <c r="W29" s="89">
        <v>22882.589550000001</v>
      </c>
      <c r="X29" s="89">
        <v>6527.8701050999898</v>
      </c>
      <c r="Y29" s="89">
        <v>16535.479810000001</v>
      </c>
      <c r="Z29" s="89">
        <v>203249.3075</v>
      </c>
    </row>
    <row r="30" spans="1:26" x14ac:dyDescent="0.3">
      <c r="A30" s="89" t="s">
        <v>197</v>
      </c>
      <c r="B30" s="89">
        <v>759.14902900000004</v>
      </c>
      <c r="C30" s="89">
        <v>13737.23976</v>
      </c>
      <c r="D30" s="89">
        <v>1123.8671179999999</v>
      </c>
      <c r="E30" s="89">
        <v>1123.8671179999999</v>
      </c>
      <c r="F30" s="89">
        <v>268.27627200000001</v>
      </c>
      <c r="G30" s="89">
        <v>2904.6803099999902</v>
      </c>
      <c r="H30" s="89">
        <v>10364.6007299999</v>
      </c>
      <c r="I30" s="89">
        <v>1557.5076100000001</v>
      </c>
      <c r="J30" s="89">
        <v>379.574296</v>
      </c>
      <c r="K30" s="89">
        <v>4036.80797999999</v>
      </c>
      <c r="L30" s="89">
        <v>1164.0192400000001</v>
      </c>
      <c r="M30" s="89">
        <v>1478.26621</v>
      </c>
      <c r="N30" s="89">
        <v>1478.26621</v>
      </c>
      <c r="O30" s="89">
        <v>3842.99720999999</v>
      </c>
      <c r="P30" s="89">
        <v>21028.438872499999</v>
      </c>
      <c r="Q30" s="89">
        <v>110.957352</v>
      </c>
      <c r="R30" s="89">
        <v>4646.8878370000002</v>
      </c>
      <c r="S30" s="89">
        <v>654.11944606699899</v>
      </c>
      <c r="T30" s="89">
        <v>654.11944606699899</v>
      </c>
      <c r="U30" s="89">
        <v>413.32782200000003</v>
      </c>
      <c r="V30" s="89">
        <v>1849.74854</v>
      </c>
      <c r="W30" s="89">
        <v>4815.3240100000003</v>
      </c>
      <c r="X30" s="89">
        <v>868.98497120000002</v>
      </c>
      <c r="Y30" s="89">
        <v>10959.3651499999</v>
      </c>
      <c r="Z30" s="89">
        <v>75532.123599999904</v>
      </c>
    </row>
    <row r="31" spans="1:26" x14ac:dyDescent="0.3">
      <c r="A31" s="89" t="s">
        <v>198</v>
      </c>
      <c r="B31" s="89">
        <v>690.32315889999995</v>
      </c>
      <c r="C31" s="89">
        <v>12490.006775</v>
      </c>
      <c r="D31" s="89">
        <v>1024.1868886</v>
      </c>
      <c r="E31" s="89">
        <v>1024.1868886</v>
      </c>
      <c r="F31" s="89">
        <v>243.7208799</v>
      </c>
      <c r="G31" s="89">
        <v>3393.9859899999901</v>
      </c>
      <c r="H31" s="89">
        <v>9384.7375729999894</v>
      </c>
      <c r="I31" s="89">
        <v>1413.8836302</v>
      </c>
      <c r="J31" s="89">
        <v>345.26702839999899</v>
      </c>
      <c r="K31" s="89">
        <v>3506.7773139999899</v>
      </c>
      <c r="L31" s="89">
        <v>1058.4849750000001</v>
      </c>
      <c r="M31" s="89">
        <v>1342.3736484999999</v>
      </c>
      <c r="N31" s="89">
        <v>1342.3736484999999</v>
      </c>
      <c r="O31" s="89">
        <v>3482.8063860000002</v>
      </c>
      <c r="P31" s="89">
        <v>59346.127935779899</v>
      </c>
      <c r="Q31" s="89">
        <v>100.897174769999</v>
      </c>
      <c r="R31" s="89">
        <v>5330.15308025999</v>
      </c>
      <c r="S31" s="89">
        <v>2142.8694371000001</v>
      </c>
      <c r="T31" s="89">
        <v>2142.8694371000001</v>
      </c>
      <c r="U31" s="89">
        <v>379.72747139999899</v>
      </c>
      <c r="V31" s="89">
        <v>1710.8911367999899</v>
      </c>
      <c r="W31" s="89">
        <v>4415.2200039999998</v>
      </c>
      <c r="X31" s="89">
        <v>973.20626530000004</v>
      </c>
      <c r="Y31" s="89">
        <v>7230.3753399999996</v>
      </c>
      <c r="Z31" s="89">
        <v>108098.69487000001</v>
      </c>
    </row>
    <row r="32" spans="1:26" x14ac:dyDescent="0.3">
      <c r="A32" s="89" t="s">
        <v>199</v>
      </c>
      <c r="B32" s="89">
        <v>4856.1611929999999</v>
      </c>
      <c r="C32" s="89">
        <v>16585.82044</v>
      </c>
      <c r="D32" s="89">
        <v>7012.6051659999903</v>
      </c>
      <c r="E32" s="89">
        <v>7012.6051659999903</v>
      </c>
      <c r="F32" s="89">
        <v>1594.147888</v>
      </c>
      <c r="G32" s="89">
        <v>18039.6817889999</v>
      </c>
      <c r="H32" s="89">
        <v>59398.333229999902</v>
      </c>
      <c r="I32" s="89">
        <v>8919.5374640000009</v>
      </c>
      <c r="J32" s="89">
        <v>2189.4986139999901</v>
      </c>
      <c r="K32" s="89">
        <v>19485.694019999999</v>
      </c>
      <c r="L32" s="89">
        <v>7212.7982540000003</v>
      </c>
      <c r="M32" s="89">
        <v>10427.0442219999</v>
      </c>
      <c r="N32" s="89">
        <v>10427.0442219999</v>
      </c>
      <c r="O32" s="89">
        <v>22623.552520000001</v>
      </c>
      <c r="P32" s="89">
        <v>62204.620314899999</v>
      </c>
      <c r="Q32" s="89">
        <v>629.0314588</v>
      </c>
      <c r="R32" s="89">
        <v>37800.564874999996</v>
      </c>
      <c r="S32" s="89">
        <v>16138.5699405</v>
      </c>
      <c r="T32" s="89">
        <v>16138.5699405</v>
      </c>
      <c r="U32" s="89">
        <v>2511.6139119999898</v>
      </c>
      <c r="V32" s="89">
        <v>14930.34513</v>
      </c>
      <c r="W32" s="89">
        <v>34679.253819999998</v>
      </c>
      <c r="X32" s="89">
        <v>7468.08384569999</v>
      </c>
      <c r="Y32" s="89">
        <v>35366.857966000003</v>
      </c>
      <c r="Z32" s="89">
        <v>312025.432299999</v>
      </c>
    </row>
    <row r="33" spans="1:26" x14ac:dyDescent="0.3">
      <c r="A33" s="89" t="s">
        <v>200</v>
      </c>
      <c r="B33" s="89">
        <v>3703.6412454000001</v>
      </c>
      <c r="C33" s="89">
        <v>72342.333528000003</v>
      </c>
      <c r="D33" s="89">
        <v>5670.1346010999996</v>
      </c>
      <c r="E33" s="89">
        <v>5670.1346010999996</v>
      </c>
      <c r="F33" s="89">
        <v>1301.5638094999999</v>
      </c>
      <c r="G33" s="89">
        <v>13611.1611536</v>
      </c>
      <c r="H33" s="89">
        <v>50293.472824999997</v>
      </c>
      <c r="I33" s="89">
        <v>7573.7667179</v>
      </c>
      <c r="J33" s="89">
        <v>1851.8363962999999</v>
      </c>
      <c r="K33" s="89">
        <v>15745.841888999899</v>
      </c>
      <c r="L33" s="89">
        <v>5678.8668521999898</v>
      </c>
      <c r="M33" s="89">
        <v>7171.8230825999899</v>
      </c>
      <c r="N33" s="89">
        <v>7171.8230825999899</v>
      </c>
      <c r="O33" s="89">
        <v>18690.4712929999</v>
      </c>
      <c r="P33" s="89">
        <v>122748.270712839</v>
      </c>
      <c r="Q33" s="89">
        <v>541.323324509999</v>
      </c>
      <c r="R33" s="89">
        <v>24958.69480451</v>
      </c>
      <c r="S33" s="89">
        <v>12173.257666822001</v>
      </c>
      <c r="T33" s="89">
        <v>12173.257666822001</v>
      </c>
      <c r="U33" s="89">
        <v>2016.8922023999901</v>
      </c>
      <c r="V33" s="89">
        <v>9069.4368677999992</v>
      </c>
      <c r="W33" s="89">
        <v>23529.528758999899</v>
      </c>
      <c r="X33" s="89">
        <v>3806.6054260300002</v>
      </c>
      <c r="Y33" s="89">
        <v>43908.006393000003</v>
      </c>
      <c r="Z33" s="89">
        <v>381903.29294999997</v>
      </c>
    </row>
    <row r="34" spans="1:26" x14ac:dyDescent="0.3">
      <c r="A34" s="89" t="s">
        <v>201</v>
      </c>
      <c r="B34" s="89">
        <v>6816.3603199999998</v>
      </c>
      <c r="C34" s="89">
        <v>113501.3524</v>
      </c>
      <c r="D34" s="89">
        <v>9949.5220709999903</v>
      </c>
      <c r="E34" s="89">
        <v>9949.5220709999903</v>
      </c>
      <c r="F34" s="89">
        <v>2406.9756084999999</v>
      </c>
      <c r="G34" s="89">
        <v>52030.774854999901</v>
      </c>
      <c r="H34" s="89">
        <v>92906.402119999897</v>
      </c>
      <c r="I34" s="89">
        <v>13973.494202</v>
      </c>
      <c r="J34" s="89">
        <v>3408.4207569999999</v>
      </c>
      <c r="K34" s="89">
        <v>41451.372689999997</v>
      </c>
      <c r="L34" s="89">
        <v>10451.662272</v>
      </c>
      <c r="M34" s="89">
        <v>13261.773708000001</v>
      </c>
      <c r="N34" s="89">
        <v>13261.773708000001</v>
      </c>
      <c r="O34" s="89">
        <v>31048.4247699999</v>
      </c>
      <c r="P34" s="89">
        <v>536435.331785699</v>
      </c>
      <c r="Q34" s="89">
        <v>996.27896720000001</v>
      </c>
      <c r="R34" s="89">
        <v>57680.2452654999</v>
      </c>
      <c r="S34" s="89">
        <v>22168.817749000002</v>
      </c>
      <c r="T34" s="89">
        <v>22168.817749000002</v>
      </c>
      <c r="U34" s="89">
        <v>3806.4380160000001</v>
      </c>
      <c r="V34" s="89">
        <v>18050.8795079999</v>
      </c>
      <c r="W34" s="89">
        <v>42672.375079999998</v>
      </c>
      <c r="X34" s="89">
        <v>16465.777978099901</v>
      </c>
      <c r="Y34" s="89">
        <v>88722.370849999905</v>
      </c>
      <c r="Z34" s="89">
        <v>1059323.3983</v>
      </c>
    </row>
    <row r="35" spans="1:26" x14ac:dyDescent="0.3">
      <c r="A35" s="89" t="s">
        <v>202</v>
      </c>
      <c r="B35" s="89">
        <v>3239.5395074999901</v>
      </c>
      <c r="C35" s="89">
        <v>16615.663427</v>
      </c>
      <c r="D35" s="89">
        <v>4772.0426164</v>
      </c>
      <c r="E35" s="89">
        <v>4772.0426164</v>
      </c>
      <c r="F35" s="89">
        <v>1179.9536178999999</v>
      </c>
      <c r="G35" s="89">
        <v>3974.2246289999898</v>
      </c>
      <c r="H35" s="89">
        <v>45002.198155999897</v>
      </c>
      <c r="I35" s="89">
        <v>6760.0833428999904</v>
      </c>
      <c r="J35" s="89">
        <v>1618.6629617000001</v>
      </c>
      <c r="K35" s="89">
        <v>11143.857029000001</v>
      </c>
      <c r="L35" s="89">
        <v>4966.3168753999998</v>
      </c>
      <c r="M35" s="89">
        <v>6509.1078801999902</v>
      </c>
      <c r="N35" s="89">
        <v>6509.1078801999902</v>
      </c>
      <c r="O35" s="89">
        <v>17128.5118469999</v>
      </c>
      <c r="P35" s="89">
        <v>51905.361725144998</v>
      </c>
      <c r="Q35" s="89">
        <v>473.16594825999903</v>
      </c>
      <c r="R35" s="89">
        <v>27483.845739889901</v>
      </c>
      <c r="S35" s="89">
        <v>31319.276880678299</v>
      </c>
      <c r="T35" s="89">
        <v>31319.276880678299</v>
      </c>
      <c r="U35" s="89">
        <v>1901.4238826999899</v>
      </c>
      <c r="V35" s="89">
        <v>8109.3448345999996</v>
      </c>
      <c r="W35" s="89">
        <v>21443.539385</v>
      </c>
      <c r="X35" s="89">
        <v>4931.2186191600003</v>
      </c>
      <c r="Y35" s="89">
        <v>6939.7505790999903</v>
      </c>
      <c r="Z35" s="89">
        <v>199194.19034999999</v>
      </c>
    </row>
    <row r="36" spans="1:26" x14ac:dyDescent="0.3">
      <c r="A36" s="89" t="s">
        <v>203</v>
      </c>
      <c r="B36" s="89">
        <v>3898.5901604999899</v>
      </c>
      <c r="C36" s="89">
        <v>76380.002844999995</v>
      </c>
      <c r="D36" s="89">
        <v>6046.4591644000002</v>
      </c>
      <c r="E36" s="89">
        <v>6046.4591644000002</v>
      </c>
      <c r="F36" s="89">
        <v>1373.99277769999</v>
      </c>
      <c r="G36" s="89">
        <v>10567.562557699999</v>
      </c>
      <c r="H36" s="89">
        <v>52915.572921999999</v>
      </c>
      <c r="I36" s="89">
        <v>7968.0077912999996</v>
      </c>
      <c r="J36" s="89">
        <v>1949.3037578000001</v>
      </c>
      <c r="K36" s="89">
        <v>14133.223318999901</v>
      </c>
      <c r="L36" s="89">
        <v>5977.7867927999896</v>
      </c>
      <c r="M36" s="89">
        <v>7570.9712243000004</v>
      </c>
      <c r="N36" s="89">
        <v>7570.9712243000004</v>
      </c>
      <c r="O36" s="89">
        <v>19660.8163299999</v>
      </c>
      <c r="P36" s="89">
        <v>236098.761549649</v>
      </c>
      <c r="Q36" s="89">
        <v>569.81775489999995</v>
      </c>
      <c r="R36" s="89">
        <v>32015.26206732</v>
      </c>
      <c r="S36" s="89">
        <v>23641.333542239001</v>
      </c>
      <c r="T36" s="89">
        <v>23641.333542239001</v>
      </c>
      <c r="U36" s="89">
        <v>2123.1570366000001</v>
      </c>
      <c r="V36" s="89">
        <v>9560.5841555000006</v>
      </c>
      <c r="W36" s="89">
        <v>24801.145887999999</v>
      </c>
      <c r="X36" s="89">
        <v>5174.21795423</v>
      </c>
      <c r="Y36" s="89">
        <v>33366.628398000001</v>
      </c>
      <c r="Z36" s="89">
        <v>497113.13956999901</v>
      </c>
    </row>
    <row r="37" spans="1:26" x14ac:dyDescent="0.3">
      <c r="A37" s="89" t="s">
        <v>204</v>
      </c>
      <c r="B37" s="89">
        <v>5483.2094569999999</v>
      </c>
      <c r="C37" s="89">
        <v>70922.538449</v>
      </c>
      <c r="D37" s="89">
        <v>7912.4023549999902</v>
      </c>
      <c r="E37" s="89">
        <v>7912.4023549999902</v>
      </c>
      <c r="F37" s="89">
        <v>1948.7969447999999</v>
      </c>
      <c r="G37" s="89">
        <v>13145.775412000001</v>
      </c>
      <c r="H37" s="89">
        <v>74768.567389999997</v>
      </c>
      <c r="I37" s="89">
        <v>11269.950988999901</v>
      </c>
      <c r="J37" s="89">
        <v>2741.67995689999</v>
      </c>
      <c r="K37" s="89">
        <v>21336.429988999898</v>
      </c>
      <c r="L37" s="89">
        <v>8407.4306289999895</v>
      </c>
      <c r="M37" s="89">
        <v>10738.029642</v>
      </c>
      <c r="N37" s="89">
        <v>10738.029642</v>
      </c>
      <c r="O37" s="89">
        <v>27943.321353999901</v>
      </c>
      <c r="P37" s="89">
        <v>437161.33214985899</v>
      </c>
      <c r="Q37" s="89">
        <v>801.39712999999904</v>
      </c>
      <c r="R37" s="89">
        <v>47284.021896699996</v>
      </c>
      <c r="S37" s="89">
        <v>25245.538861238299</v>
      </c>
      <c r="T37" s="89">
        <v>25245.538861238299</v>
      </c>
      <c r="U37" s="89">
        <v>3126.6035933999901</v>
      </c>
      <c r="V37" s="89">
        <v>13502.497965999901</v>
      </c>
      <c r="W37" s="89">
        <v>35152.630638000002</v>
      </c>
      <c r="X37" s="89">
        <v>10149.99486999</v>
      </c>
      <c r="Y37" s="89">
        <v>28858.2773549999</v>
      </c>
      <c r="Z37" s="89">
        <v>754759.83748999995</v>
      </c>
    </row>
    <row r="38" spans="1:26" x14ac:dyDescent="0.3">
      <c r="A38" s="89" t="s">
        <v>205</v>
      </c>
      <c r="B38" s="89">
        <v>10590.503295</v>
      </c>
      <c r="C38" s="89">
        <v>37711.563840000003</v>
      </c>
      <c r="D38" s="89">
        <v>15876.1967109999</v>
      </c>
      <c r="E38" s="89">
        <v>15876.1967109999</v>
      </c>
      <c r="F38" s="89">
        <v>3247.1201729999998</v>
      </c>
      <c r="G38" s="89">
        <v>38788.518949999998</v>
      </c>
      <c r="H38" s="89">
        <v>124791.101789999</v>
      </c>
      <c r="I38" s="89">
        <v>18747.146789999999</v>
      </c>
      <c r="J38" s="89">
        <v>4481.0923509999902</v>
      </c>
      <c r="K38" s="89">
        <v>40235.028059999902</v>
      </c>
      <c r="L38" s="89">
        <v>15548.997246999999</v>
      </c>
      <c r="M38" s="89">
        <v>23323.520919999901</v>
      </c>
      <c r="N38" s="89">
        <v>23323.520919999901</v>
      </c>
      <c r="O38" s="89">
        <v>47505.470699999903</v>
      </c>
      <c r="P38" s="89">
        <v>34040.953909600001</v>
      </c>
      <c r="Q38" s="89">
        <v>1309.1775120999901</v>
      </c>
      <c r="R38" s="89">
        <v>60604.296905000003</v>
      </c>
      <c r="S38" s="89">
        <v>14299.784717</v>
      </c>
      <c r="T38" s="89">
        <v>14299.784717</v>
      </c>
      <c r="U38" s="89">
        <v>5273.9483789999904</v>
      </c>
      <c r="V38" s="89">
        <v>35590.835980000003</v>
      </c>
      <c r="W38" s="89">
        <v>78996.680630000003</v>
      </c>
      <c r="X38" s="89">
        <v>9037.5004382999905</v>
      </c>
      <c r="Y38" s="89">
        <v>119264.04972999899</v>
      </c>
      <c r="Z38" s="89">
        <v>594898.71539999999</v>
      </c>
    </row>
    <row r="39" spans="1:26" x14ac:dyDescent="0.3">
      <c r="A39" s="89" t="s">
        <v>206</v>
      </c>
      <c r="B39" s="89">
        <v>4053.4522999999899</v>
      </c>
      <c r="C39" s="89">
        <v>95185.483575999999</v>
      </c>
      <c r="D39" s="89">
        <v>6503.4366680000003</v>
      </c>
      <c r="E39" s="89">
        <v>6503.4366680000003</v>
      </c>
      <c r="F39" s="89">
        <v>1413.5661187999899</v>
      </c>
      <c r="G39" s="89">
        <v>14177.503196</v>
      </c>
      <c r="H39" s="89">
        <v>54630.313909999997</v>
      </c>
      <c r="I39" s="89">
        <v>8230.1735570000001</v>
      </c>
      <c r="J39" s="89">
        <v>2026.7516031</v>
      </c>
      <c r="K39" s="89">
        <v>16053.234109999899</v>
      </c>
      <c r="L39" s="89">
        <v>6215.2320149999996</v>
      </c>
      <c r="M39" s="89">
        <v>7788.9291430000003</v>
      </c>
      <c r="N39" s="89">
        <v>7788.9291430000003</v>
      </c>
      <c r="O39" s="89">
        <v>19953.9613089999</v>
      </c>
      <c r="P39" s="89">
        <v>285147.51360186998</v>
      </c>
      <c r="Q39" s="89">
        <v>592.45160610000005</v>
      </c>
      <c r="R39" s="89">
        <v>30355.301235699899</v>
      </c>
      <c r="S39" s="89">
        <v>13569.125423248899</v>
      </c>
      <c r="T39" s="89">
        <v>13569.125423248899</v>
      </c>
      <c r="U39" s="89">
        <v>2107.9943281999999</v>
      </c>
      <c r="V39" s="89">
        <v>9861.1382670000003</v>
      </c>
      <c r="W39" s="89">
        <v>25301.624709999898</v>
      </c>
      <c r="X39" s="89">
        <v>4919.2385697999998</v>
      </c>
      <c r="Y39" s="89">
        <v>45910.803019999999</v>
      </c>
      <c r="Z39" s="89">
        <v>583689.83371000004</v>
      </c>
    </row>
    <row r="40" spans="1:26" x14ac:dyDescent="0.3">
      <c r="A40" s="89" t="s">
        <v>207</v>
      </c>
      <c r="B40" s="89">
        <v>85.692642799999902</v>
      </c>
      <c r="C40" s="89">
        <v>1952.1836479999899</v>
      </c>
      <c r="D40" s="89">
        <v>125.19421</v>
      </c>
      <c r="E40" s="89">
        <v>125.19421</v>
      </c>
      <c r="F40" s="89">
        <v>30.007803299999999</v>
      </c>
      <c r="G40" s="89">
        <v>337.50079699999998</v>
      </c>
      <c r="H40" s="89">
        <v>1158.21350999999</v>
      </c>
      <c r="I40" s="89">
        <v>174.36615599999999</v>
      </c>
      <c r="J40" s="89">
        <v>42.846212199999997</v>
      </c>
      <c r="K40" s="89">
        <v>467.44361300000003</v>
      </c>
      <c r="L40" s="89">
        <v>131.39444800000001</v>
      </c>
      <c r="M40" s="89">
        <v>165.350346999999</v>
      </c>
      <c r="N40" s="89">
        <v>165.350346999999</v>
      </c>
      <c r="O40" s="89">
        <v>425.04684999999898</v>
      </c>
      <c r="P40" s="89">
        <v>8798.5120966999893</v>
      </c>
      <c r="Q40" s="89">
        <v>12.5248191</v>
      </c>
      <c r="R40" s="89">
        <v>632.56520090000004</v>
      </c>
      <c r="S40" s="89">
        <v>169.32939421499901</v>
      </c>
      <c r="T40" s="89">
        <v>169.32939421499901</v>
      </c>
      <c r="U40" s="89">
        <v>45.123895500000003</v>
      </c>
      <c r="V40" s="89">
        <v>208.237584999999</v>
      </c>
      <c r="W40" s="89">
        <v>536.76226399999996</v>
      </c>
      <c r="X40" s="89">
        <v>112.1197191</v>
      </c>
      <c r="Y40" s="89">
        <v>1137.5909899999999</v>
      </c>
      <c r="Z40" s="89">
        <v>15375.3312099999</v>
      </c>
    </row>
    <row r="41" spans="1:26" x14ac:dyDescent="0.3">
      <c r="A41" s="89" t="s">
        <v>208</v>
      </c>
      <c r="B41" s="89">
        <v>4848.2644699999901</v>
      </c>
      <c r="C41" s="89">
        <v>75423.924499999994</v>
      </c>
      <c r="D41" s="89">
        <v>7084.3248000000003</v>
      </c>
      <c r="E41" s="89">
        <v>7084.3248000000003</v>
      </c>
      <c r="F41" s="89">
        <v>1715.60738899999</v>
      </c>
      <c r="G41" s="89">
        <v>47946.988599999997</v>
      </c>
      <c r="H41" s="89">
        <v>66224.208399999901</v>
      </c>
      <c r="I41" s="89">
        <v>9949.7218400000002</v>
      </c>
      <c r="J41" s="89">
        <v>2424.5753829999999</v>
      </c>
      <c r="K41" s="89">
        <v>34274.165799999901</v>
      </c>
      <c r="L41" s="89">
        <v>7433.93815</v>
      </c>
      <c r="M41" s="89">
        <v>9451.0025900000001</v>
      </c>
      <c r="N41" s="89">
        <v>9451.0025900000001</v>
      </c>
      <c r="O41" s="89">
        <v>20447.744809999898</v>
      </c>
      <c r="P41" s="89">
        <v>424916.38484700001</v>
      </c>
      <c r="Q41" s="89">
        <v>708.623504999999</v>
      </c>
      <c r="R41" s="89">
        <v>42157.134354000002</v>
      </c>
      <c r="S41" s="89">
        <v>12231.04673</v>
      </c>
      <c r="T41" s="89">
        <v>12231.04673</v>
      </c>
      <c r="U41" s="89">
        <v>2733.0239749999901</v>
      </c>
      <c r="V41" s="89">
        <v>13445.679340000001</v>
      </c>
      <c r="W41" s="89">
        <v>29956.773179999898</v>
      </c>
      <c r="X41" s="89">
        <v>11967.437792000001</v>
      </c>
      <c r="Y41" s="89">
        <v>67276.194499999998</v>
      </c>
      <c r="Z41" s="89">
        <v>811428.37559999898</v>
      </c>
    </row>
    <row r="42" spans="1:26" x14ac:dyDescent="0.3">
      <c r="A42" s="89" t="s">
        <v>209</v>
      </c>
      <c r="B42" s="89">
        <v>3950.9260297999899</v>
      </c>
      <c r="C42" s="89">
        <v>20202.033273100002</v>
      </c>
      <c r="D42" s="89">
        <v>5721.7911047999996</v>
      </c>
      <c r="E42" s="89">
        <v>5721.7911047999996</v>
      </c>
      <c r="F42" s="89">
        <v>1290.3234288799999</v>
      </c>
      <c r="G42" s="89">
        <v>5511.9665623000001</v>
      </c>
      <c r="H42" s="89">
        <v>49304.901814999903</v>
      </c>
      <c r="I42" s="89">
        <v>7423.3238060000003</v>
      </c>
      <c r="J42" s="89">
        <v>1780.20209749999</v>
      </c>
      <c r="K42" s="89">
        <v>13741.9312124999</v>
      </c>
      <c r="L42" s="89">
        <v>5893.0925546999897</v>
      </c>
      <c r="M42" s="89">
        <v>8411.6862216000009</v>
      </c>
      <c r="N42" s="89">
        <v>8411.6862216000009</v>
      </c>
      <c r="O42" s="89">
        <v>18767.159555999999</v>
      </c>
      <c r="P42" s="89">
        <v>59901.381720947997</v>
      </c>
      <c r="Q42" s="89">
        <v>520.37101129999996</v>
      </c>
      <c r="R42" s="89">
        <v>31254.079814950001</v>
      </c>
      <c r="S42" s="89">
        <v>28482.563832870001</v>
      </c>
      <c r="T42" s="89">
        <v>28482.563832870001</v>
      </c>
      <c r="U42" s="89">
        <v>2082.9738085999902</v>
      </c>
      <c r="V42" s="89">
        <v>11978.5079685</v>
      </c>
      <c r="W42" s="89">
        <v>28114.0484819999</v>
      </c>
      <c r="X42" s="89">
        <v>6770.07929220599</v>
      </c>
      <c r="Y42" s="89">
        <v>16448.089918999998</v>
      </c>
      <c r="Z42" s="89">
        <v>247681.01474899999</v>
      </c>
    </row>
    <row r="43" spans="1:26" x14ac:dyDescent="0.3">
      <c r="A43" s="89" t="s">
        <v>210</v>
      </c>
      <c r="B43" s="89">
        <v>5874.9965984999899</v>
      </c>
      <c r="C43" s="89">
        <v>127288.109986999</v>
      </c>
      <c r="D43" s="89">
        <v>8601.2008845</v>
      </c>
      <c r="E43" s="89">
        <v>8601.2008845</v>
      </c>
      <c r="F43" s="89">
        <v>2057.3383724</v>
      </c>
      <c r="G43" s="89">
        <v>27025.937046999999</v>
      </c>
      <c r="H43" s="89">
        <v>79432.333761999893</v>
      </c>
      <c r="I43" s="89">
        <v>11963.697038</v>
      </c>
      <c r="J43" s="89">
        <v>2937.6218867999901</v>
      </c>
      <c r="K43" s="89">
        <v>24343.795260999999</v>
      </c>
      <c r="L43" s="89">
        <v>9008.2437603999897</v>
      </c>
      <c r="M43" s="89">
        <v>11335.7477045</v>
      </c>
      <c r="N43" s="89">
        <v>11335.7477045</v>
      </c>
      <c r="O43" s="89">
        <v>28957.068495</v>
      </c>
      <c r="P43" s="89">
        <v>571276.13689315901</v>
      </c>
      <c r="Q43" s="89">
        <v>858.68838154000002</v>
      </c>
      <c r="R43" s="89">
        <v>49032.85320207</v>
      </c>
      <c r="S43" s="89">
        <v>20045.589221459999</v>
      </c>
      <c r="T43" s="89">
        <v>20045.589221459999</v>
      </c>
      <c r="U43" s="89">
        <v>3207.6230215999999</v>
      </c>
      <c r="V43" s="89">
        <v>14304.4487881</v>
      </c>
      <c r="W43" s="89">
        <v>36684.356471999898</v>
      </c>
      <c r="X43" s="89">
        <v>10559.157614239901</v>
      </c>
      <c r="Y43" s="89">
        <v>63537.325657000001</v>
      </c>
      <c r="Z43" s="89">
        <v>1005646.69726</v>
      </c>
    </row>
    <row r="44" spans="1:26" x14ac:dyDescent="0.3">
      <c r="A44" s="89" t="s">
        <v>211</v>
      </c>
      <c r="B44" s="89">
        <v>23308.138800999899</v>
      </c>
      <c r="C44" s="89">
        <v>191769.986299999</v>
      </c>
      <c r="D44" s="89">
        <v>33810.443911999901</v>
      </c>
      <c r="E44" s="89">
        <v>33810.443911999901</v>
      </c>
      <c r="F44" s="89">
        <v>8390.8291585999905</v>
      </c>
      <c r="G44" s="89">
        <v>88996.501020999902</v>
      </c>
      <c r="H44" s="89">
        <v>319713.01271999901</v>
      </c>
      <c r="I44" s="89">
        <v>48142.968124999898</v>
      </c>
      <c r="J44" s="89">
        <v>11695.4299196999</v>
      </c>
      <c r="K44" s="89">
        <v>97732.622293999899</v>
      </c>
      <c r="L44" s="89">
        <v>35738.833034999901</v>
      </c>
      <c r="M44" s="89">
        <v>46019.690501999998</v>
      </c>
      <c r="N44" s="89">
        <v>46019.690501999998</v>
      </c>
      <c r="O44" s="89">
        <v>116665.540134999</v>
      </c>
      <c r="P44" s="89">
        <v>1003950.24239958</v>
      </c>
      <c r="Q44" s="89">
        <v>3406.7128852999999</v>
      </c>
      <c r="R44" s="89">
        <v>189445.75354799899</v>
      </c>
      <c r="S44" s="89">
        <v>103036.18467603</v>
      </c>
      <c r="T44" s="89">
        <v>103036.18467603</v>
      </c>
      <c r="U44" s="89">
        <v>13417.2032237</v>
      </c>
      <c r="V44" s="89">
        <v>57975.036916999903</v>
      </c>
      <c r="W44" s="89">
        <v>148604.076099</v>
      </c>
      <c r="X44" s="89">
        <v>52284.2788249</v>
      </c>
      <c r="Y44" s="89">
        <v>125413.80553</v>
      </c>
      <c r="Z44" s="89">
        <v>2283350.6263599899</v>
      </c>
    </row>
    <row r="45" spans="1:26" x14ac:dyDescent="0.3">
      <c r="A45" s="89" t="s">
        <v>212</v>
      </c>
      <c r="B45" s="89">
        <v>3319.8965440000002</v>
      </c>
      <c r="C45" s="89">
        <v>12836.0316809999</v>
      </c>
      <c r="D45" s="89">
        <v>4836.3679240000001</v>
      </c>
      <c r="E45" s="89">
        <v>4836.3679240000001</v>
      </c>
      <c r="F45" s="89">
        <v>1174.5652789999999</v>
      </c>
      <c r="G45" s="89">
        <v>13797.421675</v>
      </c>
      <c r="H45" s="89">
        <v>44679.081960000003</v>
      </c>
      <c r="I45" s="89">
        <v>6728.6577180000004</v>
      </c>
      <c r="J45" s="89">
        <v>1619.4082799999901</v>
      </c>
      <c r="K45" s="89">
        <v>14501.74711</v>
      </c>
      <c r="L45" s="89">
        <v>5056.0664509999997</v>
      </c>
      <c r="M45" s="89">
        <v>6722.6305540000003</v>
      </c>
      <c r="N45" s="89">
        <v>6722.6305540000003</v>
      </c>
      <c r="O45" s="89">
        <v>17013.018650000002</v>
      </c>
      <c r="P45" s="89">
        <v>62820.476435800003</v>
      </c>
      <c r="Q45" s="89">
        <v>473.327135599999</v>
      </c>
      <c r="R45" s="89">
        <v>27230.2943185</v>
      </c>
      <c r="S45" s="89">
        <v>12014.3012607</v>
      </c>
      <c r="T45" s="89">
        <v>12014.3012607</v>
      </c>
      <c r="U45" s="89">
        <v>1888.7467770000001</v>
      </c>
      <c r="V45" s="89">
        <v>8799.1650030000001</v>
      </c>
      <c r="W45" s="89">
        <v>22375.498809999899</v>
      </c>
      <c r="X45" s="89">
        <v>5341.4821748000004</v>
      </c>
      <c r="Y45" s="89">
        <v>20849.917089999999</v>
      </c>
      <c r="Z45" s="89">
        <v>235495.902899999</v>
      </c>
    </row>
    <row r="46" spans="1:26" x14ac:dyDescent="0.3">
      <c r="A46" s="89" t="s">
        <v>213</v>
      </c>
      <c r="B46" s="89">
        <v>731.62497199999996</v>
      </c>
      <c r="C46" s="89">
        <v>14480.413651999999</v>
      </c>
      <c r="D46" s="89">
        <v>1090.6175269999901</v>
      </c>
      <c r="E46" s="89">
        <v>1090.6175269999901</v>
      </c>
      <c r="F46" s="89">
        <v>257.30361349999998</v>
      </c>
      <c r="G46" s="89">
        <v>3105.8351849999999</v>
      </c>
      <c r="H46" s="89">
        <v>9945.2811099999999</v>
      </c>
      <c r="I46" s="89">
        <v>1495.6325320000001</v>
      </c>
      <c r="J46" s="89">
        <v>365.81084359999898</v>
      </c>
      <c r="K46" s="89">
        <v>3090.1708309999999</v>
      </c>
      <c r="L46" s="89">
        <v>1121.8119799999999</v>
      </c>
      <c r="M46" s="89">
        <v>1417.798051</v>
      </c>
      <c r="N46" s="89">
        <v>1417.798051</v>
      </c>
      <c r="O46" s="89">
        <v>3718.7661949999901</v>
      </c>
      <c r="P46" s="89">
        <v>12652.4891541</v>
      </c>
      <c r="Q46" s="89">
        <v>106.93424599999901</v>
      </c>
      <c r="R46" s="89">
        <v>4345.7594987000002</v>
      </c>
      <c r="S46" s="89">
        <v>1359.839852671</v>
      </c>
      <c r="T46" s="89">
        <v>1359.839852671</v>
      </c>
      <c r="U46" s="89">
        <v>404.56322920000002</v>
      </c>
      <c r="V46" s="89">
        <v>1780.98027999999</v>
      </c>
      <c r="W46" s="89">
        <v>4652.3103129999899</v>
      </c>
      <c r="X46" s="89">
        <v>698.69841647999999</v>
      </c>
      <c r="Y46" s="89">
        <v>10514.895909999999</v>
      </c>
      <c r="Z46" s="89">
        <v>65627.849470000001</v>
      </c>
    </row>
    <row r="47" spans="1:26" x14ac:dyDescent="0.3">
      <c r="A47" s="89" t="s">
        <v>214</v>
      </c>
      <c r="B47" s="89">
        <v>5057.6299623000004</v>
      </c>
      <c r="C47" s="89">
        <v>106029.36805999999</v>
      </c>
      <c r="D47" s="89">
        <v>7389.9545260999903</v>
      </c>
      <c r="E47" s="89">
        <v>7389.9545260999903</v>
      </c>
      <c r="F47" s="89">
        <v>1773.3364219</v>
      </c>
      <c r="G47" s="89">
        <v>33228.939015999997</v>
      </c>
      <c r="H47" s="89">
        <v>68527.660275000002</v>
      </c>
      <c r="I47" s="89">
        <v>10313.9659201999</v>
      </c>
      <c r="J47" s="89">
        <v>2528.8790531999898</v>
      </c>
      <c r="K47" s="89">
        <v>28167.472270999901</v>
      </c>
      <c r="L47" s="89">
        <v>7754.9743516999897</v>
      </c>
      <c r="M47" s="89">
        <v>9771.1272043000008</v>
      </c>
      <c r="N47" s="89">
        <v>9771.1272043000008</v>
      </c>
      <c r="O47" s="89">
        <v>23568.928440999902</v>
      </c>
      <c r="P47" s="89">
        <v>493007.677973749</v>
      </c>
      <c r="Q47" s="89">
        <v>739.22401654999999</v>
      </c>
      <c r="R47" s="89">
        <v>43740.906513279901</v>
      </c>
      <c r="S47" s="89">
        <v>11945.917741499999</v>
      </c>
      <c r="T47" s="89">
        <v>11945.917741499999</v>
      </c>
      <c r="U47" s="89">
        <v>2759.1207944999901</v>
      </c>
      <c r="V47" s="89">
        <v>12222.4516729999</v>
      </c>
      <c r="W47" s="89">
        <v>30360.298409999901</v>
      </c>
      <c r="X47" s="89">
        <v>14978.6882385999</v>
      </c>
      <c r="Y47" s="89">
        <v>71295.229779000001</v>
      </c>
      <c r="Z47" s="89">
        <v>901929.20871000004</v>
      </c>
    </row>
    <row r="48" spans="1:26" x14ac:dyDescent="0.3">
      <c r="A48" s="89" t="s">
        <v>215</v>
      </c>
      <c r="B48" s="89">
        <v>8017.24111299999</v>
      </c>
      <c r="C48" s="89">
        <v>30081.190289999999</v>
      </c>
      <c r="D48" s="89">
        <v>12437.181842</v>
      </c>
      <c r="E48" s="89">
        <v>12437.181842</v>
      </c>
      <c r="F48" s="89">
        <v>2614.5400410000002</v>
      </c>
      <c r="G48" s="89">
        <v>36086.342947999998</v>
      </c>
      <c r="H48" s="89">
        <v>100578.413659999</v>
      </c>
      <c r="I48" s="89">
        <v>15102.249039999901</v>
      </c>
      <c r="J48" s="89">
        <v>3607.49206799999</v>
      </c>
      <c r="K48" s="89">
        <v>29463.055769999999</v>
      </c>
      <c r="L48" s="89">
        <v>11954.105265</v>
      </c>
      <c r="M48" s="89">
        <v>17081.17064</v>
      </c>
      <c r="N48" s="89">
        <v>17081.17064</v>
      </c>
      <c r="O48" s="89">
        <v>38285.329959999901</v>
      </c>
      <c r="P48" s="89">
        <v>24673.398285289899</v>
      </c>
      <c r="Q48" s="89">
        <v>1054.4873052999999</v>
      </c>
      <c r="R48" s="89">
        <v>42618.896966499997</v>
      </c>
      <c r="S48" s="89">
        <v>10826.241470761999</v>
      </c>
      <c r="T48" s="89">
        <v>10826.241470761999</v>
      </c>
      <c r="U48" s="89">
        <v>4250.3458839999903</v>
      </c>
      <c r="V48" s="89">
        <v>24257.925439999901</v>
      </c>
      <c r="W48" s="89">
        <v>57023.681909999897</v>
      </c>
      <c r="X48" s="89">
        <v>6982.3144175999996</v>
      </c>
      <c r="Y48" s="89">
        <v>102684.94122999901</v>
      </c>
      <c r="Z48" s="89">
        <v>464025.53090000001</v>
      </c>
    </row>
    <row r="49" spans="1:26" x14ac:dyDescent="0.3">
      <c r="A49" s="89" t="s">
        <v>216</v>
      </c>
      <c r="B49" s="89">
        <v>2642.6433732</v>
      </c>
      <c r="C49" s="89">
        <v>80474.730264999904</v>
      </c>
      <c r="D49" s="89">
        <v>3968.5563422999899</v>
      </c>
      <c r="E49" s="89">
        <v>3968.5563422999899</v>
      </c>
      <c r="F49" s="89">
        <v>909.39040169999998</v>
      </c>
      <c r="G49" s="89">
        <v>12225.075638999901</v>
      </c>
      <c r="H49" s="89">
        <v>35196.684902000001</v>
      </c>
      <c r="I49" s="89">
        <v>5296.8965029999999</v>
      </c>
      <c r="J49" s="89">
        <v>1321.3401606999901</v>
      </c>
      <c r="K49" s="89">
        <v>10221.306683999899</v>
      </c>
      <c r="L49" s="89">
        <v>4052.01762709999</v>
      </c>
      <c r="M49" s="89">
        <v>5010.8810810000004</v>
      </c>
      <c r="N49" s="89">
        <v>5010.8810810000004</v>
      </c>
      <c r="O49" s="89">
        <v>12923.617839</v>
      </c>
      <c r="P49" s="89">
        <v>262024.135737309</v>
      </c>
      <c r="Q49" s="89">
        <v>386.24922733</v>
      </c>
      <c r="R49" s="89">
        <v>21230.219691099999</v>
      </c>
      <c r="S49" s="89">
        <v>3284.39488503649</v>
      </c>
      <c r="T49" s="89">
        <v>3284.39488503649</v>
      </c>
      <c r="U49" s="89">
        <v>1380.37476749999</v>
      </c>
      <c r="V49" s="89">
        <v>6315.6379899999902</v>
      </c>
      <c r="W49" s="89">
        <v>16286.371724999901</v>
      </c>
      <c r="X49" s="89">
        <v>3988.7070338999902</v>
      </c>
      <c r="Y49" s="89">
        <v>37747.427050999999</v>
      </c>
      <c r="Z49" s="89">
        <v>487025.22521</v>
      </c>
    </row>
    <row r="50" spans="1:26" x14ac:dyDescent="0.3">
      <c r="A50" s="89" t="s">
        <v>217</v>
      </c>
      <c r="B50" s="89">
        <v>3615.9516816</v>
      </c>
      <c r="C50" s="89">
        <v>51089.018710999997</v>
      </c>
      <c r="D50" s="89">
        <v>5375.7652417999898</v>
      </c>
      <c r="E50" s="89">
        <v>5375.7652417999898</v>
      </c>
      <c r="F50" s="89">
        <v>1282.5283434999999</v>
      </c>
      <c r="G50" s="89">
        <v>12461.4821069999</v>
      </c>
      <c r="H50" s="89">
        <v>49458.236526999899</v>
      </c>
      <c r="I50" s="89">
        <v>7455.2492392999902</v>
      </c>
      <c r="J50" s="89">
        <v>1807.9772584999901</v>
      </c>
      <c r="K50" s="89">
        <v>15164.25489</v>
      </c>
      <c r="L50" s="89">
        <v>5544.4056145000004</v>
      </c>
      <c r="M50" s="89">
        <v>7067.0132040999897</v>
      </c>
      <c r="N50" s="89">
        <v>7067.0132040999897</v>
      </c>
      <c r="O50" s="89">
        <v>18509.795139000002</v>
      </c>
      <c r="P50" s="89">
        <v>207690.51974069999</v>
      </c>
      <c r="Q50" s="89">
        <v>528.50758129999997</v>
      </c>
      <c r="R50" s="89">
        <v>27252.147985169999</v>
      </c>
      <c r="S50" s="89">
        <v>22288.3716729031</v>
      </c>
      <c r="T50" s="89">
        <v>22288.3716729031</v>
      </c>
      <c r="U50" s="89">
        <v>2014.1012940999899</v>
      </c>
      <c r="V50" s="89">
        <v>9005.9069029999991</v>
      </c>
      <c r="W50" s="89">
        <v>23379.738619</v>
      </c>
      <c r="X50" s="89">
        <v>4109.5632854299902</v>
      </c>
      <c r="Y50" s="89">
        <v>30388.951817000001</v>
      </c>
      <c r="Z50" s="89">
        <v>431728.77514999901</v>
      </c>
    </row>
    <row r="51" spans="1:26" x14ac:dyDescent="0.3">
      <c r="A51" s="89" t="s">
        <v>218</v>
      </c>
      <c r="B51" s="89">
        <v>3567.5229849999901</v>
      </c>
      <c r="C51" s="89">
        <v>11750.840909999901</v>
      </c>
      <c r="D51" s="89">
        <v>5154.2318219999897</v>
      </c>
      <c r="E51" s="89">
        <v>5154.2318219999897</v>
      </c>
      <c r="F51" s="89">
        <v>1133.56608199999</v>
      </c>
      <c r="G51" s="89">
        <v>13544.9514099999</v>
      </c>
      <c r="H51" s="89">
        <v>43260.740100000003</v>
      </c>
      <c r="I51" s="89">
        <v>6529.5790219999999</v>
      </c>
      <c r="J51" s="89">
        <v>1562.5609789999901</v>
      </c>
      <c r="K51" s="89">
        <v>14849.468269999999</v>
      </c>
      <c r="L51" s="89">
        <v>5283.3502679999901</v>
      </c>
      <c r="M51" s="89">
        <v>7720.7678519999899</v>
      </c>
      <c r="N51" s="89">
        <v>7720.7678519999899</v>
      </c>
      <c r="O51" s="89">
        <v>16478.916239999999</v>
      </c>
      <c r="P51" s="89">
        <v>28745.264374179998</v>
      </c>
      <c r="Q51" s="89">
        <v>456.76469600000001</v>
      </c>
      <c r="R51" s="89">
        <v>27366.746187299999</v>
      </c>
      <c r="S51" s="89">
        <v>13327.794426640001</v>
      </c>
      <c r="T51" s="89">
        <v>13327.794426640001</v>
      </c>
      <c r="U51" s="89">
        <v>1829.4478629999901</v>
      </c>
      <c r="V51" s="89">
        <v>12155.36284</v>
      </c>
      <c r="W51" s="89">
        <v>27121.153050000001</v>
      </c>
      <c r="X51" s="89">
        <v>5155.5784222999901</v>
      </c>
      <c r="Y51" s="89">
        <v>27956.096979999998</v>
      </c>
      <c r="Z51" s="89">
        <v>216532.71669999999</v>
      </c>
    </row>
    <row r="52" spans="1:26" x14ac:dyDescent="0.3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</row>
    <row r="53" spans="1:26" x14ac:dyDescent="0.3">
      <c r="A53" s="89" t="s">
        <v>220</v>
      </c>
      <c r="B53" s="89">
        <f t="shared" ref="B53" si="0">SUM(B3:B51)</f>
        <v>250677.58347501958</v>
      </c>
      <c r="C53" s="89">
        <f t="shared" ref="C53:Z53" si="1">SUM(C3:C51)</f>
        <v>2890412.5687350943</v>
      </c>
      <c r="D53" s="89">
        <f t="shared" si="1"/>
        <v>367981.66974969959</v>
      </c>
      <c r="E53" s="89">
        <f t="shared" si="1"/>
        <v>367981.66974969959</v>
      </c>
      <c r="F53" s="89">
        <f t="shared" si="1"/>
        <v>86461.417227009864</v>
      </c>
      <c r="G53" s="89">
        <f t="shared" si="1"/>
        <v>1221918.3075485786</v>
      </c>
      <c r="H53" s="89">
        <f t="shared" si="1"/>
        <v>3314764.0007236954</v>
      </c>
      <c r="I53" s="89">
        <f t="shared" si="1"/>
        <v>498605.97598279896</v>
      </c>
      <c r="J53" s="89">
        <f t="shared" si="1"/>
        <v>121105.93224415966</v>
      </c>
      <c r="K53" s="89">
        <f t="shared" si="1"/>
        <v>1140389.6464026978</v>
      </c>
      <c r="L53" s="89">
        <f t="shared" si="1"/>
        <v>380620.63758969947</v>
      </c>
      <c r="M53" s="89">
        <f t="shared" si="1"/>
        <v>504810.59007109923</v>
      </c>
      <c r="N53" s="89">
        <f t="shared" si="1"/>
        <v>504810.59007109923</v>
      </c>
      <c r="O53" s="89">
        <f t="shared" si="1"/>
        <v>1207346.8720442974</v>
      </c>
      <c r="P53" s="89">
        <f t="shared" si="1"/>
        <v>12811344.873172082</v>
      </c>
      <c r="Q53" s="89">
        <f t="shared" si="1"/>
        <v>35341.486354229935</v>
      </c>
      <c r="R53" s="89">
        <f t="shared" si="1"/>
        <v>1959800.871814227</v>
      </c>
      <c r="S53" s="89">
        <f t="shared" si="1"/>
        <v>989491.94986771955</v>
      </c>
      <c r="T53" s="89">
        <f t="shared" si="1"/>
        <v>989491.94986771955</v>
      </c>
      <c r="U53" s="89">
        <f t="shared" si="1"/>
        <v>137541.55298915974</v>
      </c>
      <c r="V53" s="89">
        <f t="shared" si="1"/>
        <v>684834.79182049853</v>
      </c>
      <c r="W53" s="89">
        <f t="shared" si="1"/>
        <v>1663939.1059274981</v>
      </c>
      <c r="X53" s="89">
        <f t="shared" si="1"/>
        <v>425053.58074918715</v>
      </c>
      <c r="Y53" s="89">
        <f t="shared" si="1"/>
        <v>2289155.5899102958</v>
      </c>
      <c r="Z53" s="89">
        <f t="shared" si="1"/>
        <v>28539802.126124959</v>
      </c>
    </row>
    <row r="54" spans="1:26" x14ac:dyDescent="0.3">
      <c r="A54" s="89" t="s">
        <v>368</v>
      </c>
      <c r="B54" s="89">
        <f t="shared" ref="B54:W54" si="2">SUM(B3:B51)-B4-B6-B7-B13-B27-B29-B32-B38-B45-B48-B51</f>
        <v>176991.9721437197</v>
      </c>
      <c r="C54" s="89">
        <f t="shared" si="2"/>
        <v>2546201.0947460965</v>
      </c>
      <c r="D54" s="89">
        <f t="shared" si="2"/>
        <v>260048.54319609969</v>
      </c>
      <c r="E54" s="89">
        <f t="shared" si="2"/>
        <v>260048.54319609969</v>
      </c>
      <c r="F54" s="89">
        <f t="shared" si="2"/>
        <v>62691.944319709888</v>
      </c>
      <c r="G54" s="89">
        <f t="shared" si="2"/>
        <v>913264.18093877938</v>
      </c>
      <c r="H54" s="89">
        <f t="shared" si="2"/>
        <v>2409748.297026698</v>
      </c>
      <c r="I54" s="89">
        <f t="shared" si="2"/>
        <v>362590.17329169909</v>
      </c>
      <c r="J54" s="89">
        <f t="shared" si="2"/>
        <v>88279.00459485974</v>
      </c>
      <c r="K54" s="89">
        <f t="shared" si="2"/>
        <v>844201.407883698</v>
      </c>
      <c r="L54" s="89">
        <f t="shared" si="2"/>
        <v>271136.95783759956</v>
      </c>
      <c r="M54" s="89">
        <f t="shared" si="2"/>
        <v>347006.22346559959</v>
      </c>
      <c r="N54" s="89">
        <f t="shared" si="2"/>
        <v>347006.22346559959</v>
      </c>
      <c r="O54" s="89">
        <f t="shared" si="2"/>
        <v>862835.08840829786</v>
      </c>
      <c r="P54" s="89">
        <f t="shared" si="2"/>
        <v>11654291.593053669</v>
      </c>
      <c r="Q54" s="89">
        <f t="shared" si="2"/>
        <v>25783.180010099954</v>
      </c>
      <c r="R54" s="89">
        <f t="shared" si="2"/>
        <v>1445653.6648205183</v>
      </c>
      <c r="S54" s="89">
        <f t="shared" si="2"/>
        <v>802113.47562397225</v>
      </c>
      <c r="T54" s="89">
        <f t="shared" si="2"/>
        <v>802113.47562397225</v>
      </c>
      <c r="U54" s="89">
        <f t="shared" si="2"/>
        <v>99294.669937259765</v>
      </c>
      <c r="V54" s="89">
        <f t="shared" si="2"/>
        <v>453931.64884639881</v>
      </c>
      <c r="W54" s="89">
        <f t="shared" si="2"/>
        <v>1131603.8524504986</v>
      </c>
      <c r="X54" s="89">
        <f>SUM(X3:X51)-X4-X6-X7-X13-X27-X29-X32-X38-X45-X48-X51</f>
        <v>327279.87606090726</v>
      </c>
      <c r="Y54" s="89">
        <f t="shared" ref="Y54:Z54" si="3">SUM(Y3:Y51)-Y4-Y6-Y7-Y13-Y27-Y29-Y32-Y38-Y45-Y48-Y51</f>
        <v>1591850.7939580982</v>
      </c>
      <c r="Z54" s="89">
        <f t="shared" si="3"/>
        <v>23365641.637534965</v>
      </c>
    </row>
    <row r="55" spans="1:26" x14ac:dyDescent="0.3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</row>
    <row r="56" spans="1:26" x14ac:dyDescent="0.3">
      <c r="B56" s="88" t="s">
        <v>647</v>
      </c>
    </row>
    <row r="57" spans="1:26" x14ac:dyDescent="0.3">
      <c r="A57" s="88" t="s">
        <v>334</v>
      </c>
      <c r="B57" s="108">
        <v>24355.820666</v>
      </c>
      <c r="C57" s="108">
        <v>70806.447673999995</v>
      </c>
      <c r="D57" s="108">
        <v>35721.078841999901</v>
      </c>
      <c r="E57" s="108">
        <v>35721.078841999901</v>
      </c>
      <c r="F57" s="108">
        <v>8840.1663384999902</v>
      </c>
      <c r="G57" s="108">
        <v>122852.648172</v>
      </c>
      <c r="H57" s="108">
        <v>340975.32487999898</v>
      </c>
      <c r="I57" s="108">
        <v>51275.467583999904</v>
      </c>
      <c r="J57" s="108">
        <v>12177.9118312999</v>
      </c>
      <c r="K57" s="108">
        <v>84237.333939000004</v>
      </c>
      <c r="L57" s="108">
        <v>37345.2480939999</v>
      </c>
      <c r="M57" s="108">
        <v>48711.454886</v>
      </c>
      <c r="N57" s="108">
        <v>48711.454886</v>
      </c>
      <c r="O57" s="108">
        <v>129806.32723</v>
      </c>
      <c r="P57" s="108">
        <v>144936.82547056599</v>
      </c>
      <c r="Q57" s="108">
        <v>3559.8465603999898</v>
      </c>
      <c r="R57" s="108">
        <v>68605.326732784903</v>
      </c>
      <c r="S57" s="108">
        <v>41068.044506010701</v>
      </c>
      <c r="T57" s="108">
        <v>41068.044506010701</v>
      </c>
      <c r="U57" s="108">
        <v>14410.7952619999</v>
      </c>
      <c r="V57" s="108">
        <v>61365.474301000002</v>
      </c>
      <c r="W57" s="108">
        <v>161965.39666999999</v>
      </c>
      <c r="X57" s="108">
        <v>12858.396081119899</v>
      </c>
      <c r="Y57" s="108">
        <v>433286.56360999902</v>
      </c>
      <c r="Z57" s="108">
        <v>1512707.99242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_ip_UnifiedCompliancePolicyProperties xmlns="http://schemas.microsoft.com/sharepoint/v3" xsi:nil="true"/>
    <Rights xmlns="4ffa91fb-a0ff-4ac5-b2db-65c790d184a4" xsi:nil="true"/>
    <Document_x0020_Creation_x0020_Date xmlns="4ffa91fb-a0ff-4ac5-b2db-65c790d184a4">2021-11-04T16:42:55+00:00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  <_activity xmlns="46aa0371-c0be-4330-a5ff-ec128acf39e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41" ma:contentTypeDescription="Create a new document." ma:contentTypeScope="" ma:versionID="9a8c9e636813eb99bff2396590df8380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68f2b27ec6a7a9a5ea35369a368d3aa0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  <xsd:element ref="ns7:MediaServiceAutoKeyPoints" minOccurs="0"/>
                <xsd:element ref="ns7:MediaServiceKeyPoints" minOccurs="0"/>
                <xsd:element ref="ns1:_ip_UnifiedCompliancePolicyProperties" minOccurs="0"/>
                <xsd:element ref="ns1:_ip_UnifiedCompliancePolicyUIAction" minOccurs="0"/>
                <xsd:element ref="ns7:MediaLengthInSeconds" minOccurs="0"/>
                <xsd:element ref="ns7:_activity" minOccurs="0"/>
                <xsd:element ref="ns7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4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4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4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4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4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48" nillable="true" ma:displayName="_activity" ma:hidden="true" ma:internalName="_activity">
      <xsd:simpleType>
        <xsd:restriction base="dms:Note"/>
      </xsd:simpleType>
    </xsd:element>
    <xsd:element name="MediaServiceObjectDetectorVersions" ma:index="4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Props1.xml><?xml version="1.0" encoding="utf-8"?>
<ds:datastoreItem xmlns:ds="http://schemas.openxmlformats.org/officeDocument/2006/customXml" ds:itemID="{684974AF-B8D1-42D0-9057-0FA4624CF85A}">
  <ds:schemaRefs>
    <ds:schemaRef ds:uri="http://www.w3.org/XML/1998/namespace"/>
    <ds:schemaRef ds:uri="http://purl.org/dc/dcmitype/"/>
    <ds:schemaRef ds:uri="http://schemas.microsoft.com/office/2006/documentManagement/types"/>
    <ds:schemaRef ds:uri="http://schemas.microsoft.com/sharepoint.v3"/>
    <ds:schemaRef ds:uri="http://schemas.openxmlformats.org/package/2006/metadata/core-properties"/>
    <ds:schemaRef ds:uri="http://schemas.microsoft.com/office/infopath/2007/PartnerControls"/>
    <ds:schemaRef ds:uri="46aa0371-c0be-4330-a5ff-ec128acf39ed"/>
    <ds:schemaRef ds:uri="ba8eb6be-0955-44cd-ad6c-1ec625d649b5"/>
    <ds:schemaRef ds:uri="http://purl.org/dc/terms/"/>
    <ds:schemaRef ds:uri="http://schemas.microsoft.com/sharepoint/v3"/>
    <ds:schemaRef ds:uri="http://schemas.microsoft.com/sharepoint/v3/fields"/>
    <ds:schemaRef ds:uri="4ffa91fb-a0ff-4ac5-b2db-65c790d184a4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CD0FA13-0EFB-4D93-8D4F-D80B70E2F3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4C3CA2-425F-45D5-A9A8-740A2C419DE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7F94B5A-DD04-4EF4-B64A-42CF84754BEE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35</vt:i4>
      </vt:variant>
    </vt:vector>
  </HeadingPairs>
  <TitlesOfParts>
    <vt:vector size="71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beis</vt:lpstr>
      <vt:lpstr>total ag</vt:lpstr>
      <vt:lpstr>cmv_c1c2</vt:lpstr>
      <vt:lpstr>cmv_c3</vt:lpstr>
      <vt:lpstr>rail</vt:lpstr>
      <vt:lpstr>nonpt</vt:lpstr>
      <vt:lpstr>nonroad</vt:lpstr>
      <vt:lpstr>np_solvents</vt:lpstr>
      <vt:lpstr>onroad all</vt:lpstr>
      <vt:lpstr>np_oilgas</vt:lpstr>
      <vt:lpstr>rwc</vt:lpstr>
      <vt:lpstr>airports</vt:lpstr>
      <vt:lpstr>ptagfire</vt:lpstr>
      <vt:lpstr>ptfire-rx</vt:lpstr>
      <vt:lpstr>ptfire-wild</vt:lpstr>
      <vt:lpstr>ptfire_nonconus</vt:lpstr>
      <vt:lpstr>ptfire_othna</vt:lpstr>
      <vt:lpstr>ptegu</vt:lpstr>
      <vt:lpstr>ptnonipm</vt:lpstr>
      <vt:lpstr>pt_oilgas</vt:lpstr>
      <vt:lpstr>canmex_area</vt:lpstr>
      <vt:lpstr>canada_onroad</vt:lpstr>
      <vt:lpstr>mexico_onroad</vt:lpstr>
      <vt:lpstr>canmex_point</vt:lpstr>
      <vt:lpstr>canmex_ag</vt:lpstr>
      <vt:lpstr>canada_og2D</vt:lpstr>
      <vt:lpstr>canada_afdust</vt:lpstr>
      <vt:lpstr>canada_ptdust</vt:lpstr>
      <vt:lpstr>ptfire_nonconus!annual_2011_draft_ptfire_12US2_cbo5_soa</vt:lpstr>
      <vt:lpstr>'ptfire-rx'!annual_2011_draft_ptfire_12US2_cbo5_soa</vt:lpstr>
      <vt:lpstr>'ptfire-wild'!annual_2011_draft_ptfire_12US2_cbo5_soa</vt:lpstr>
      <vt:lpstr>afdust!annual_2011ea_v6_11f_afdust_12US2_cmaq_cb05_soa_state</vt:lpstr>
      <vt:lpstr>canada_afdust!annual_2011ea_v6_11f_afdust_12US2_cmaq_cb05_soa_state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canmex_area!annual_2011ea_v6_11f_othar_12US2_cmaq_cb05_soa_state</vt:lpstr>
      <vt:lpstr>ptfire_othna!annual_2011ea_v6_11f_othar_12US2_cmaq_cb05_soa_state</vt:lpstr>
      <vt:lpstr>canmex_area!annual_2011ea_v6_11f_othar_12US2_cmaq_cb05_soa_state_1</vt:lpstr>
      <vt:lpstr>ptfire_othna!annual_2011ea_v6_11f_othar_12US2_cmaq_cb05_soa_state_1</vt:lpstr>
      <vt:lpstr>canada_onroad!annual_2011ea_v6_11f_othon_12US2_cmaq_cb05_soa_state</vt:lpstr>
      <vt:lpstr>mexico_onroad!annual_2011ea_v6_11f_othon_12US2_cmaq_cb05_soa_state</vt:lpstr>
      <vt:lpstr>canada_onroad!annual_2011ea_v6_11f_othon_12US2_cmaq_cb05_soa_state_1</vt:lpstr>
      <vt:lpstr>canada_og2D!annual_2011ea_v6_11f_othpt_12US2_cmaq_cb05_soa_state</vt:lpstr>
      <vt:lpstr>canmex_ag!annual_2011ea_v6_11f_othpt_12US2_cmaq_cb05_soa_state</vt:lpstr>
      <vt:lpstr>canmex_point!annual_2011ea_v6_11f_othpt_12US2_cmaq_cb05_soa_state</vt:lpstr>
      <vt:lpstr>canmex_point!annual_2011ea_v6_11f_othpt_12US2_cmaq_cb05_soa_state_1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np_solvents!annual_2011ea_v6_11f_ptipm_12US2_cbo5_soa_state</vt:lpstr>
      <vt:lpstr>ptegu!annual_2011ea_v6_11f_ptipm_12US2_cbo5_soa_state</vt:lpstr>
      <vt:lpstr>ptnonipm!annual_2011ea_v6_11f_ptipm_12US2_cbo5_soa_state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Manager/>
  <Company>US-EPA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Eyth, Alison</cp:lastModifiedBy>
  <cp:revision/>
  <dcterms:created xsi:type="dcterms:W3CDTF">2013-06-04T13:06:38Z</dcterms:created>
  <dcterms:modified xsi:type="dcterms:W3CDTF">2024-10-07T01:05:52Z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0x010100BC446F43D88E304B9A8612EBB1AAEBEA</vt:lpwstr>
  </property>
</Properties>
</file>